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L:\2021 IRM\OEB Responses\"/>
    </mc:Choice>
  </mc:AlternateContent>
  <xr:revisionPtr revIDLastSave="0" documentId="13_ncr:1_{0B8CB471-E409-47A4-B72D-39CC11ECAE72}" xr6:coauthVersionLast="45" xr6:coauthVersionMax="45" xr10:uidLastSave="{00000000-0000-0000-0000-000000000000}"/>
  <bookViews>
    <workbookView xWindow="-120" yWindow="-120" windowWidth="20730" windowHeight="11160" firstSheet="6" activeTab="8"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6" r:id="rId9"/>
    <sheet name="4.  2011-2014 LRAM" sheetId="46" r:id="rId10"/>
    <sheet name="5.  2015-2020 LRAM" sheetId="79" r:id="rId11"/>
    <sheet name="6.  Carrying Charges" sheetId="47" r:id="rId12"/>
    <sheet name="7.  Persistence Report" sheetId="68" r:id="rId13"/>
    <sheet name="8.  Streetlighting" sheetId="85" r:id="rId14"/>
    <sheet name="Rate Database" sheetId="90" r:id="rId15"/>
    <sheet name="Mappings" sheetId="91" r:id="rId16"/>
  </sheets>
  <externalReferences>
    <externalReference r:id="rId17"/>
  </externalReferences>
  <definedNames>
    <definedName name="_xlnm._FilterDatabase" localSheetId="8" hidden="1">'3-a.  Rate Class Allocations'!$B$21:$DA$916</definedName>
    <definedName name="_xlnm._FilterDatabase" localSheetId="12" hidden="1">'7.  Persistence Report'!$C$26:$BT$321</definedName>
    <definedName name="_xlnm._FilterDatabase" localSheetId="3" hidden="1">DropDownList!$A$1:$A$40</definedName>
    <definedName name="_xlnm._FilterDatabase" localSheetId="14" hidden="1">'Rate Database'!$A$1:$H$42</definedName>
    <definedName name="ExtCalcMap">Mappings!$A$2:$B$34</definedName>
    <definedName name="_xlnm.Print_Area" localSheetId="4">'1.  LRAMVA Summary'!$A$1:$R$105</definedName>
    <definedName name="_xlnm.Print_Area" localSheetId="6">'2. LRAMVA Threshold'!$A$1:$R$62</definedName>
    <definedName name="_xlnm.Print_Area" localSheetId="7">'3.  Distribution Rates'!$A$1:$P$134</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Contents!$A$1:$D$27</definedName>
    <definedName name="_xlnm.Print_Area" localSheetId="2">'LRAMVA Checklist Schematic'!$A$1:$H$31</definedName>
    <definedName name="_xlnm.Print_Titles" localSheetId="9">'4.  2011-2014 LRAM'!$B:$B</definedName>
    <definedName name="Table_1_b.__Annual_LRAMVA_Breakdown_by_Year_and_Rate_Class">'1.  LRAMVA Summary'!$B$44</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LRAM'!$B$399</definedName>
    <definedName name="Table_5_d.__2018_Lost_Revenues_Work_Form">'5.  2015-2020 LRAM'!$B$582</definedName>
    <definedName name="Table_5_e.__2019_Lost_Revenues_Work_Form">'5.  2015-2020 LRAM'!$B$765</definedName>
    <definedName name="Table_5_f.__2020_Lost_Revenues_Work_Form">'5.  2015-2020 LRAM'!$B$948</definedName>
    <definedName name="Targets">'[1]LDC Targets'!$A$3:$D$83</definedName>
    <definedName name="YesNo">Mappings!$C$2:$C$3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43" l="1"/>
  <c r="D386" i="79" l="1"/>
  <c r="D385" i="79"/>
  <c r="D384" i="79"/>
  <c r="D383" i="79"/>
  <c r="D382" i="79"/>
  <c r="G43" i="90"/>
  <c r="D27" i="83"/>
  <c r="J31" i="44" l="1"/>
  <c r="I31" i="44"/>
  <c r="H31" i="44"/>
  <c r="G31" i="44"/>
  <c r="F31" i="44"/>
  <c r="E31" i="44"/>
  <c r="D31" i="44"/>
  <c r="J30" i="44"/>
  <c r="I30" i="44"/>
  <c r="H30" i="44"/>
  <c r="G30" i="44"/>
  <c r="F30" i="44"/>
  <c r="E30" i="44"/>
  <c r="D30" i="44"/>
  <c r="AM401" i="79" l="1"/>
  <c r="AM404" i="79"/>
  <c r="Y405" i="79"/>
  <c r="Z405" i="79"/>
  <c r="AA405" i="79"/>
  <c r="AB405" i="79"/>
  <c r="AC405" i="79"/>
  <c r="AD405" i="79"/>
  <c r="AE405" i="79"/>
  <c r="AF405" i="79"/>
  <c r="AG405" i="79"/>
  <c r="AH405" i="79"/>
  <c r="AI405" i="79"/>
  <c r="AJ405" i="79"/>
  <c r="AK405" i="79"/>
  <c r="AL405" i="79"/>
  <c r="X511" i="46" l="1"/>
  <c r="W511" i="46"/>
  <c r="V511" i="46"/>
  <c r="U511" i="46"/>
  <c r="T511" i="46"/>
  <c r="S511" i="46"/>
  <c r="R511" i="46"/>
  <c r="Q511" i="46"/>
  <c r="P511" i="46"/>
  <c r="O511" i="46"/>
  <c r="N511" i="46"/>
  <c r="M511" i="46"/>
  <c r="L511" i="46"/>
  <c r="K511" i="46"/>
  <c r="J511" i="46"/>
  <c r="I511" i="46"/>
  <c r="H511" i="46"/>
  <c r="G511" i="46"/>
  <c r="F511" i="46"/>
  <c r="E511" i="46"/>
  <c r="D511" i="46"/>
  <c r="X510" i="46"/>
  <c r="W510" i="46"/>
  <c r="V510" i="46"/>
  <c r="U510" i="46"/>
  <c r="T510" i="46"/>
  <c r="S510" i="46"/>
  <c r="R510" i="46"/>
  <c r="Q510" i="46"/>
  <c r="P510" i="46"/>
  <c r="O510" i="46"/>
  <c r="M510" i="46"/>
  <c r="L510" i="46"/>
  <c r="K510" i="46"/>
  <c r="J510" i="46"/>
  <c r="I510" i="46"/>
  <c r="H510" i="46"/>
  <c r="G510" i="46"/>
  <c r="F510" i="46"/>
  <c r="E510" i="46"/>
  <c r="D510" i="46"/>
  <c r="N508" i="46"/>
  <c r="X505" i="46"/>
  <c r="W505" i="46"/>
  <c r="V505" i="46"/>
  <c r="U505" i="46"/>
  <c r="T505" i="46"/>
  <c r="S505" i="46"/>
  <c r="R505" i="46"/>
  <c r="Q505" i="46"/>
  <c r="P505" i="46"/>
  <c r="O505" i="46"/>
  <c r="N505" i="46"/>
  <c r="M505" i="46"/>
  <c r="L505" i="46"/>
  <c r="K505" i="46"/>
  <c r="J505" i="46"/>
  <c r="I505" i="46"/>
  <c r="H505" i="46"/>
  <c r="G505" i="46"/>
  <c r="F505" i="46"/>
  <c r="E505" i="46"/>
  <c r="D505" i="46"/>
  <c r="X504" i="46"/>
  <c r="W504" i="46"/>
  <c r="V504" i="46"/>
  <c r="U504" i="46"/>
  <c r="T504" i="46"/>
  <c r="S504" i="46"/>
  <c r="R504" i="46"/>
  <c r="Q504" i="46"/>
  <c r="P504" i="46"/>
  <c r="O504" i="46"/>
  <c r="M504" i="46"/>
  <c r="L504" i="46"/>
  <c r="K504" i="46"/>
  <c r="J504" i="46"/>
  <c r="I504" i="46"/>
  <c r="H504" i="46"/>
  <c r="G504" i="46"/>
  <c r="F504" i="46"/>
  <c r="E504" i="46"/>
  <c r="D504" i="46"/>
  <c r="X501" i="46"/>
  <c r="W501" i="46"/>
  <c r="V501" i="46"/>
  <c r="U501" i="46"/>
  <c r="T501" i="46"/>
  <c r="S501" i="46"/>
  <c r="R501" i="46"/>
  <c r="Q501" i="46"/>
  <c r="P501" i="46"/>
  <c r="O501" i="46"/>
  <c r="N501" i="46"/>
  <c r="M501" i="46"/>
  <c r="L501" i="46"/>
  <c r="K501" i="46"/>
  <c r="J501" i="46"/>
  <c r="I501" i="46"/>
  <c r="H501" i="46"/>
  <c r="G501" i="46"/>
  <c r="F501" i="46"/>
  <c r="E501" i="46"/>
  <c r="D501" i="46"/>
  <c r="X500" i="46"/>
  <c r="W500" i="46"/>
  <c r="V500" i="46"/>
  <c r="U500" i="46"/>
  <c r="T500" i="46"/>
  <c r="S500" i="46"/>
  <c r="R500" i="46"/>
  <c r="Q500" i="46"/>
  <c r="P500" i="46"/>
  <c r="O500" i="46"/>
  <c r="M500" i="46"/>
  <c r="L500" i="46"/>
  <c r="K500" i="46"/>
  <c r="J500" i="46"/>
  <c r="I500" i="46"/>
  <c r="H500" i="46"/>
  <c r="G500" i="46"/>
  <c r="F500" i="46"/>
  <c r="E500" i="46"/>
  <c r="D500" i="46"/>
  <c r="X498" i="46"/>
  <c r="W498" i="46"/>
  <c r="V498" i="46"/>
  <c r="U498" i="46"/>
  <c r="T498" i="46"/>
  <c r="S498" i="46"/>
  <c r="R498" i="46"/>
  <c r="Q498" i="46"/>
  <c r="P498" i="46"/>
  <c r="O498" i="46"/>
  <c r="N498" i="46"/>
  <c r="M498" i="46"/>
  <c r="L498" i="46"/>
  <c r="K498" i="46"/>
  <c r="J498" i="46"/>
  <c r="I498" i="46"/>
  <c r="H498" i="46"/>
  <c r="G498" i="46"/>
  <c r="F498" i="46"/>
  <c r="E498" i="46"/>
  <c r="D498" i="46"/>
  <c r="X497" i="46"/>
  <c r="W497" i="46"/>
  <c r="V497" i="46"/>
  <c r="U497" i="46"/>
  <c r="T497" i="46"/>
  <c r="S497" i="46"/>
  <c r="R497" i="46"/>
  <c r="Q497" i="46"/>
  <c r="P497" i="46"/>
  <c r="O497" i="46"/>
  <c r="M497" i="46"/>
  <c r="L497" i="46"/>
  <c r="K497" i="46"/>
  <c r="J497" i="46"/>
  <c r="I497" i="46"/>
  <c r="H497" i="46"/>
  <c r="G497" i="46"/>
  <c r="F497" i="46"/>
  <c r="E497" i="46"/>
  <c r="D497" i="46"/>
  <c r="X495" i="46"/>
  <c r="W495" i="46"/>
  <c r="V495" i="46"/>
  <c r="U495" i="46"/>
  <c r="T495" i="46"/>
  <c r="S495" i="46"/>
  <c r="R495" i="46"/>
  <c r="Q495" i="46"/>
  <c r="P495" i="46"/>
  <c r="O495" i="46"/>
  <c r="N495" i="46"/>
  <c r="M495" i="46"/>
  <c r="L495" i="46"/>
  <c r="K495" i="46"/>
  <c r="J495" i="46"/>
  <c r="I495" i="46"/>
  <c r="H495" i="46"/>
  <c r="G495" i="46"/>
  <c r="F495" i="46"/>
  <c r="E495" i="46"/>
  <c r="D495" i="46"/>
  <c r="X494" i="46"/>
  <c r="W494" i="46"/>
  <c r="V494" i="46"/>
  <c r="U494" i="46"/>
  <c r="T494" i="46"/>
  <c r="S494" i="46"/>
  <c r="R494" i="46"/>
  <c r="Q494" i="46"/>
  <c r="P494" i="46"/>
  <c r="O494" i="46"/>
  <c r="M494" i="46"/>
  <c r="L494" i="46"/>
  <c r="K494" i="46"/>
  <c r="J494" i="46"/>
  <c r="I494" i="46"/>
  <c r="H494" i="46"/>
  <c r="G494" i="46"/>
  <c r="F494" i="46"/>
  <c r="E494" i="46"/>
  <c r="D494" i="46"/>
  <c r="N492" i="46"/>
  <c r="X489" i="46"/>
  <c r="W489" i="46"/>
  <c r="V489" i="46"/>
  <c r="U489" i="46"/>
  <c r="T489" i="46"/>
  <c r="S489" i="46"/>
  <c r="R489" i="46"/>
  <c r="Q489" i="46"/>
  <c r="P489" i="46"/>
  <c r="O489" i="46"/>
  <c r="M489" i="46"/>
  <c r="L489" i="46"/>
  <c r="K489" i="46"/>
  <c r="J489" i="46"/>
  <c r="I489" i="46"/>
  <c r="H489" i="46"/>
  <c r="G489" i="46"/>
  <c r="F489" i="46"/>
  <c r="E489" i="46"/>
  <c r="D489" i="46"/>
  <c r="X488" i="46"/>
  <c r="W488" i="46"/>
  <c r="V488" i="46"/>
  <c r="U488" i="46"/>
  <c r="T488" i="46"/>
  <c r="S488" i="46"/>
  <c r="R488" i="46"/>
  <c r="Q488" i="46"/>
  <c r="P488" i="46"/>
  <c r="O488" i="46"/>
  <c r="M488" i="46"/>
  <c r="L488" i="46"/>
  <c r="K488" i="46"/>
  <c r="J488" i="46"/>
  <c r="I488" i="46"/>
  <c r="H488" i="46"/>
  <c r="G488" i="46"/>
  <c r="F488" i="46"/>
  <c r="E488" i="46"/>
  <c r="D488" i="46"/>
  <c r="N471" i="46"/>
  <c r="X468" i="46"/>
  <c r="W468" i="46"/>
  <c r="V468" i="46"/>
  <c r="U468" i="46"/>
  <c r="T468" i="46"/>
  <c r="S468" i="46"/>
  <c r="R468" i="46"/>
  <c r="Q468" i="46"/>
  <c r="P468" i="46"/>
  <c r="O468" i="46"/>
  <c r="N468" i="46"/>
  <c r="M468" i="46"/>
  <c r="L468" i="46"/>
  <c r="K468" i="46"/>
  <c r="J468" i="46"/>
  <c r="I468" i="46"/>
  <c r="H468" i="46"/>
  <c r="G468" i="46"/>
  <c r="F468" i="46"/>
  <c r="E468" i="46"/>
  <c r="D468" i="46"/>
  <c r="X467" i="46"/>
  <c r="W467" i="46"/>
  <c r="V467" i="46"/>
  <c r="U467" i="46"/>
  <c r="T467" i="46"/>
  <c r="S467" i="46"/>
  <c r="R467" i="46"/>
  <c r="Q467" i="46"/>
  <c r="P467" i="46"/>
  <c r="O467" i="46"/>
  <c r="M467" i="46"/>
  <c r="L467" i="46"/>
  <c r="K467" i="46"/>
  <c r="J467" i="46"/>
  <c r="I467" i="46"/>
  <c r="H467" i="46"/>
  <c r="G467" i="46"/>
  <c r="F467" i="46"/>
  <c r="E467" i="46"/>
  <c r="D467" i="46"/>
  <c r="X465" i="46"/>
  <c r="W465" i="46"/>
  <c r="V465" i="46"/>
  <c r="U465" i="46"/>
  <c r="T465" i="46"/>
  <c r="S465" i="46"/>
  <c r="R465" i="46"/>
  <c r="Q465" i="46"/>
  <c r="P465" i="46"/>
  <c r="O465" i="46"/>
  <c r="N465" i="46"/>
  <c r="M465" i="46"/>
  <c r="L465" i="46"/>
  <c r="K465" i="46"/>
  <c r="J465" i="46"/>
  <c r="I465" i="46"/>
  <c r="H465" i="46"/>
  <c r="G465" i="46"/>
  <c r="F465" i="46"/>
  <c r="E465" i="46"/>
  <c r="D465" i="46"/>
  <c r="X464" i="46"/>
  <c r="W464" i="46"/>
  <c r="V464" i="46"/>
  <c r="U464" i="46"/>
  <c r="T464" i="46"/>
  <c r="S464" i="46"/>
  <c r="R464" i="46"/>
  <c r="Q464" i="46"/>
  <c r="P464" i="46"/>
  <c r="O464" i="46"/>
  <c r="M464" i="46"/>
  <c r="L464" i="46"/>
  <c r="K464" i="46"/>
  <c r="J464" i="46"/>
  <c r="I464" i="46"/>
  <c r="H464" i="46"/>
  <c r="G464" i="46"/>
  <c r="F464" i="46"/>
  <c r="E464" i="46"/>
  <c r="D464" i="46"/>
  <c r="N462" i="46"/>
  <c r="X455" i="46"/>
  <c r="W455" i="46"/>
  <c r="V455" i="46"/>
  <c r="U455" i="46"/>
  <c r="T455" i="46"/>
  <c r="S455" i="46"/>
  <c r="R455" i="46"/>
  <c r="Q455" i="46"/>
  <c r="P455" i="46"/>
  <c r="O455" i="46"/>
  <c r="M455" i="46"/>
  <c r="L455" i="46"/>
  <c r="K455" i="46"/>
  <c r="J455" i="46"/>
  <c r="I455" i="46"/>
  <c r="H455" i="46"/>
  <c r="G455" i="46"/>
  <c r="F455" i="46"/>
  <c r="E455" i="46"/>
  <c r="D455" i="46"/>
  <c r="X454" i="46"/>
  <c r="W454" i="46"/>
  <c r="V454" i="46"/>
  <c r="U454" i="46"/>
  <c r="T454" i="46"/>
  <c r="S454" i="46"/>
  <c r="R454" i="46"/>
  <c r="Q454" i="46"/>
  <c r="P454" i="46"/>
  <c r="O454" i="46"/>
  <c r="M454" i="46"/>
  <c r="L454" i="46"/>
  <c r="K454" i="46"/>
  <c r="J454" i="46"/>
  <c r="I454" i="46"/>
  <c r="H454" i="46"/>
  <c r="G454" i="46"/>
  <c r="F454" i="46"/>
  <c r="E454" i="46"/>
  <c r="D454" i="46"/>
  <c r="X452" i="46"/>
  <c r="W452" i="46"/>
  <c r="V452" i="46"/>
  <c r="U452" i="46"/>
  <c r="T452" i="46"/>
  <c r="S452" i="46"/>
  <c r="R452" i="46"/>
  <c r="Q452" i="46"/>
  <c r="P452" i="46"/>
  <c r="O452" i="46"/>
  <c r="M452" i="46"/>
  <c r="L452" i="46"/>
  <c r="K452" i="46"/>
  <c r="J452" i="46"/>
  <c r="I452" i="46"/>
  <c r="H452" i="46"/>
  <c r="G452" i="46"/>
  <c r="F452" i="46"/>
  <c r="E452" i="46"/>
  <c r="D452" i="46"/>
  <c r="X451" i="46"/>
  <c r="W451" i="46"/>
  <c r="V451" i="46"/>
  <c r="U451" i="46"/>
  <c r="T451" i="46"/>
  <c r="S451" i="46"/>
  <c r="R451" i="46"/>
  <c r="Q451" i="46"/>
  <c r="P451" i="46"/>
  <c r="O451" i="46"/>
  <c r="M451" i="46"/>
  <c r="L451" i="46"/>
  <c r="K451" i="46"/>
  <c r="J451" i="46"/>
  <c r="I451" i="46"/>
  <c r="H451" i="46"/>
  <c r="G451" i="46"/>
  <c r="F451" i="46"/>
  <c r="E451" i="46"/>
  <c r="D451" i="46"/>
  <c r="N449" i="46"/>
  <c r="X446" i="46"/>
  <c r="W446" i="46"/>
  <c r="V446" i="46"/>
  <c r="U446" i="46"/>
  <c r="T446" i="46"/>
  <c r="S446" i="46"/>
  <c r="R446" i="46"/>
  <c r="Q446" i="46"/>
  <c r="P446" i="46"/>
  <c r="O446" i="46"/>
  <c r="N446" i="46"/>
  <c r="M446" i="46"/>
  <c r="L446" i="46"/>
  <c r="K446" i="46"/>
  <c r="J446" i="46"/>
  <c r="I446" i="46"/>
  <c r="H446" i="46"/>
  <c r="G446" i="46"/>
  <c r="F446" i="46"/>
  <c r="E446" i="46"/>
  <c r="D446" i="46"/>
  <c r="X445" i="46"/>
  <c r="W445" i="46"/>
  <c r="V445" i="46"/>
  <c r="U445" i="46"/>
  <c r="T445" i="46"/>
  <c r="S445" i="46"/>
  <c r="R445" i="46"/>
  <c r="Q445" i="46"/>
  <c r="P445" i="46"/>
  <c r="O445" i="46"/>
  <c r="M445" i="46"/>
  <c r="L445" i="46"/>
  <c r="K445" i="46"/>
  <c r="J445" i="46"/>
  <c r="I445" i="46"/>
  <c r="H445" i="46"/>
  <c r="G445" i="46"/>
  <c r="F445" i="46"/>
  <c r="E445" i="46"/>
  <c r="D445" i="46"/>
  <c r="X443" i="46"/>
  <c r="W443" i="46"/>
  <c r="V443" i="46"/>
  <c r="U443" i="46"/>
  <c r="T443" i="46"/>
  <c r="S443" i="46"/>
  <c r="R443" i="46"/>
  <c r="Q443" i="46"/>
  <c r="P443" i="46"/>
  <c r="O443" i="46"/>
  <c r="M443" i="46"/>
  <c r="L443" i="46"/>
  <c r="K443" i="46"/>
  <c r="J443" i="46"/>
  <c r="I443" i="46"/>
  <c r="H443" i="46"/>
  <c r="G443" i="46"/>
  <c r="F443" i="46"/>
  <c r="E443" i="46"/>
  <c r="D443" i="46"/>
  <c r="X442" i="46"/>
  <c r="W442" i="46"/>
  <c r="V442" i="46"/>
  <c r="U442" i="46"/>
  <c r="T442" i="46"/>
  <c r="S442" i="46"/>
  <c r="R442" i="46"/>
  <c r="Q442" i="46"/>
  <c r="P442" i="46"/>
  <c r="O442" i="46"/>
  <c r="M442" i="46"/>
  <c r="L442" i="46"/>
  <c r="K442" i="46"/>
  <c r="J442" i="46"/>
  <c r="I442" i="46"/>
  <c r="H442" i="46"/>
  <c r="G442" i="46"/>
  <c r="F442" i="46"/>
  <c r="E442" i="46"/>
  <c r="D442" i="46"/>
  <c r="N440" i="46"/>
  <c r="N437" i="46"/>
  <c r="X433" i="46"/>
  <c r="W433" i="46"/>
  <c r="V433" i="46"/>
  <c r="U433" i="46"/>
  <c r="T433" i="46"/>
  <c r="S433" i="46"/>
  <c r="R433" i="46"/>
  <c r="Q433" i="46"/>
  <c r="P433" i="46"/>
  <c r="O433" i="46"/>
  <c r="M433" i="46"/>
  <c r="L433" i="46"/>
  <c r="K433" i="46"/>
  <c r="J433" i="46"/>
  <c r="I433" i="46"/>
  <c r="H433" i="46"/>
  <c r="G433" i="46"/>
  <c r="F433" i="46"/>
  <c r="E433" i="46"/>
  <c r="D433" i="46"/>
  <c r="X432" i="46"/>
  <c r="W432" i="46"/>
  <c r="V432" i="46"/>
  <c r="U432" i="46"/>
  <c r="T432" i="46"/>
  <c r="S432" i="46"/>
  <c r="R432" i="46"/>
  <c r="Q432" i="46"/>
  <c r="P432" i="46"/>
  <c r="O432" i="46"/>
  <c r="M432" i="46"/>
  <c r="L432" i="46"/>
  <c r="K432" i="46"/>
  <c r="J432" i="46"/>
  <c r="I432" i="46"/>
  <c r="H432" i="46"/>
  <c r="G432" i="46"/>
  <c r="F432" i="46"/>
  <c r="E432" i="46"/>
  <c r="D432" i="46"/>
  <c r="X430" i="46"/>
  <c r="W430" i="46"/>
  <c r="V430" i="46"/>
  <c r="U430" i="46"/>
  <c r="T430" i="46"/>
  <c r="S430" i="46"/>
  <c r="R430" i="46"/>
  <c r="Q430" i="46"/>
  <c r="P430" i="46"/>
  <c r="O430" i="46"/>
  <c r="M430" i="46"/>
  <c r="L430" i="46"/>
  <c r="K430" i="46"/>
  <c r="J430" i="46"/>
  <c r="I430" i="46"/>
  <c r="H430" i="46"/>
  <c r="G430" i="46"/>
  <c r="F430" i="46"/>
  <c r="E430" i="46"/>
  <c r="D430" i="46"/>
  <c r="X429" i="46"/>
  <c r="W429" i="46"/>
  <c r="V429" i="46"/>
  <c r="U429" i="46"/>
  <c r="T429" i="46"/>
  <c r="S429" i="46"/>
  <c r="R429" i="46"/>
  <c r="Q429" i="46"/>
  <c r="P429" i="46"/>
  <c r="O429" i="46"/>
  <c r="M429" i="46"/>
  <c r="L429" i="46"/>
  <c r="K429" i="46"/>
  <c r="J429" i="46"/>
  <c r="I429" i="46"/>
  <c r="H429" i="46"/>
  <c r="G429" i="46"/>
  <c r="F429" i="46"/>
  <c r="E429" i="46"/>
  <c r="D429" i="46"/>
  <c r="X427" i="46"/>
  <c r="W427" i="46"/>
  <c r="V427" i="46"/>
  <c r="U427" i="46"/>
  <c r="T427" i="46"/>
  <c r="S427" i="46"/>
  <c r="R427" i="46"/>
  <c r="Q427" i="46"/>
  <c r="P427" i="46"/>
  <c r="O427" i="46"/>
  <c r="M427" i="46"/>
  <c r="L427" i="46"/>
  <c r="K427" i="46"/>
  <c r="J427" i="46"/>
  <c r="I427" i="46"/>
  <c r="H427" i="46"/>
  <c r="G427" i="46"/>
  <c r="F427" i="46"/>
  <c r="E427" i="46"/>
  <c r="D427" i="46"/>
  <c r="X426" i="46"/>
  <c r="W426" i="46"/>
  <c r="V426" i="46"/>
  <c r="U426" i="46"/>
  <c r="T426" i="46"/>
  <c r="S426" i="46"/>
  <c r="R426" i="46"/>
  <c r="Q426" i="46"/>
  <c r="P426" i="46"/>
  <c r="O426" i="46"/>
  <c r="M426" i="46"/>
  <c r="L426" i="46"/>
  <c r="K426" i="46"/>
  <c r="J426" i="46"/>
  <c r="I426" i="46"/>
  <c r="H426" i="46"/>
  <c r="G426" i="46"/>
  <c r="F426" i="46"/>
  <c r="E426" i="46"/>
  <c r="D426" i="46"/>
  <c r="X424" i="46"/>
  <c r="W424" i="46"/>
  <c r="V424" i="46"/>
  <c r="U424" i="46"/>
  <c r="T424" i="46"/>
  <c r="S424" i="46"/>
  <c r="R424" i="46"/>
  <c r="Q424" i="46"/>
  <c r="P424" i="46"/>
  <c r="O424" i="46"/>
  <c r="M424" i="46"/>
  <c r="L424" i="46"/>
  <c r="K424" i="46"/>
  <c r="J424" i="46"/>
  <c r="I424" i="46"/>
  <c r="H424" i="46"/>
  <c r="G424" i="46"/>
  <c r="F424" i="46"/>
  <c r="E424" i="46"/>
  <c r="D424" i="46"/>
  <c r="X423" i="46"/>
  <c r="W423" i="46"/>
  <c r="V423" i="46"/>
  <c r="U423" i="46"/>
  <c r="T423" i="46"/>
  <c r="S423" i="46"/>
  <c r="R423" i="46"/>
  <c r="Q423" i="46"/>
  <c r="P423" i="46"/>
  <c r="O423" i="46"/>
  <c r="M423" i="46"/>
  <c r="L423" i="46"/>
  <c r="K423" i="46"/>
  <c r="J423" i="46"/>
  <c r="I423" i="46"/>
  <c r="H423" i="46"/>
  <c r="G423" i="46"/>
  <c r="F423" i="46"/>
  <c r="E423" i="46"/>
  <c r="D423" i="46"/>
  <c r="X382" i="46"/>
  <c r="W382" i="46"/>
  <c r="V382" i="46"/>
  <c r="U382" i="46"/>
  <c r="T382" i="46"/>
  <c r="S382" i="46"/>
  <c r="R382" i="46"/>
  <c r="Q382" i="46"/>
  <c r="P382" i="46"/>
  <c r="O382" i="46"/>
  <c r="N382" i="46"/>
  <c r="M382" i="46"/>
  <c r="L382" i="46"/>
  <c r="K382" i="46"/>
  <c r="J382" i="46"/>
  <c r="I382" i="46"/>
  <c r="H382" i="46"/>
  <c r="G382" i="46"/>
  <c r="F382" i="46"/>
  <c r="E382" i="46"/>
  <c r="D382" i="46"/>
  <c r="X381" i="46"/>
  <c r="W381" i="46"/>
  <c r="V381" i="46"/>
  <c r="U381" i="46"/>
  <c r="T381" i="46"/>
  <c r="S381" i="46"/>
  <c r="R381" i="46"/>
  <c r="Q381" i="46"/>
  <c r="P381" i="46"/>
  <c r="O381" i="46"/>
  <c r="M381" i="46"/>
  <c r="L381" i="46"/>
  <c r="K381" i="46"/>
  <c r="J381" i="46"/>
  <c r="I381" i="46"/>
  <c r="H381" i="46"/>
  <c r="G381" i="46"/>
  <c r="F381" i="46"/>
  <c r="E381" i="46"/>
  <c r="D381" i="46"/>
  <c r="X379" i="46"/>
  <c r="W379" i="46"/>
  <c r="V379" i="46"/>
  <c r="U379" i="46"/>
  <c r="T379" i="46"/>
  <c r="S379" i="46"/>
  <c r="R379" i="46"/>
  <c r="Q379" i="46"/>
  <c r="P379" i="46"/>
  <c r="O379" i="46"/>
  <c r="N379" i="46"/>
  <c r="M379" i="46"/>
  <c r="L379" i="46"/>
  <c r="K379" i="46"/>
  <c r="J379" i="46"/>
  <c r="I379" i="46"/>
  <c r="H379" i="46"/>
  <c r="G379" i="46"/>
  <c r="F379" i="46"/>
  <c r="E379" i="46"/>
  <c r="D379" i="46"/>
  <c r="X378" i="46"/>
  <c r="W378" i="46"/>
  <c r="V378" i="46"/>
  <c r="U378" i="46"/>
  <c r="T378" i="46"/>
  <c r="S378" i="46"/>
  <c r="R378" i="46"/>
  <c r="Q378" i="46"/>
  <c r="P378" i="46"/>
  <c r="O378" i="46"/>
  <c r="M378" i="46"/>
  <c r="L378" i="46"/>
  <c r="K378" i="46"/>
  <c r="J378" i="46"/>
  <c r="I378" i="46"/>
  <c r="H378" i="46"/>
  <c r="G378" i="46"/>
  <c r="F378" i="46"/>
  <c r="E378" i="46"/>
  <c r="D378" i="46"/>
  <c r="N376" i="46"/>
  <c r="X372" i="46"/>
  <c r="W372" i="46"/>
  <c r="V372" i="46"/>
  <c r="U372" i="46"/>
  <c r="T372" i="46"/>
  <c r="S372" i="46"/>
  <c r="R372" i="46"/>
  <c r="Q372" i="46"/>
  <c r="P372" i="46"/>
  <c r="O372" i="46"/>
  <c r="N372" i="46"/>
  <c r="M372" i="46"/>
  <c r="L372" i="46"/>
  <c r="K372" i="46"/>
  <c r="J372" i="46"/>
  <c r="I372" i="46"/>
  <c r="H372" i="46"/>
  <c r="G372" i="46"/>
  <c r="F372" i="46"/>
  <c r="E372" i="46"/>
  <c r="D372" i="46"/>
  <c r="X371" i="46"/>
  <c r="W371" i="46"/>
  <c r="V371" i="46"/>
  <c r="U371" i="46"/>
  <c r="T371" i="46"/>
  <c r="S371" i="46"/>
  <c r="R371" i="46"/>
  <c r="Q371" i="46"/>
  <c r="P371" i="46"/>
  <c r="O371" i="46"/>
  <c r="M371" i="46"/>
  <c r="L371" i="46"/>
  <c r="K371" i="46"/>
  <c r="J371" i="46"/>
  <c r="I371" i="46"/>
  <c r="H371" i="46"/>
  <c r="G371" i="46"/>
  <c r="F371" i="46"/>
  <c r="E371" i="46"/>
  <c r="D371" i="46"/>
  <c r="X369" i="46"/>
  <c r="W369" i="46"/>
  <c r="V369" i="46"/>
  <c r="U369" i="46"/>
  <c r="T369" i="46"/>
  <c r="S369" i="46"/>
  <c r="R369" i="46"/>
  <c r="Q369" i="46"/>
  <c r="P369" i="46"/>
  <c r="O369" i="46"/>
  <c r="N369" i="46"/>
  <c r="M369" i="46"/>
  <c r="L369" i="46"/>
  <c r="K369" i="46"/>
  <c r="J369" i="46"/>
  <c r="I369" i="46"/>
  <c r="H369" i="46"/>
  <c r="G369" i="46"/>
  <c r="F369" i="46"/>
  <c r="E369" i="46"/>
  <c r="D369" i="46"/>
  <c r="X368" i="46"/>
  <c r="W368" i="46"/>
  <c r="V368" i="46"/>
  <c r="U368" i="46"/>
  <c r="T368" i="46"/>
  <c r="S368" i="46"/>
  <c r="R368" i="46"/>
  <c r="Q368" i="46"/>
  <c r="P368" i="46"/>
  <c r="O368" i="46"/>
  <c r="M368" i="46"/>
  <c r="L368" i="46"/>
  <c r="K368" i="46"/>
  <c r="J368" i="46"/>
  <c r="I368" i="46"/>
  <c r="H368" i="46"/>
  <c r="G368" i="46"/>
  <c r="F368" i="46"/>
  <c r="E368" i="46"/>
  <c r="D368" i="46"/>
  <c r="X366" i="46"/>
  <c r="W366" i="46"/>
  <c r="V366" i="46"/>
  <c r="U366" i="46"/>
  <c r="T366" i="46"/>
  <c r="S366" i="46"/>
  <c r="R366" i="46"/>
  <c r="Q366" i="46"/>
  <c r="P366" i="46"/>
  <c r="O366" i="46"/>
  <c r="N366" i="46"/>
  <c r="M366" i="46"/>
  <c r="L366" i="46"/>
  <c r="K366" i="46"/>
  <c r="J366" i="46"/>
  <c r="I366" i="46"/>
  <c r="H366" i="46"/>
  <c r="G366" i="46"/>
  <c r="F366" i="46"/>
  <c r="E366" i="46"/>
  <c r="D366" i="46"/>
  <c r="X365" i="46"/>
  <c r="W365" i="46"/>
  <c r="V365" i="46"/>
  <c r="U365" i="46"/>
  <c r="T365" i="46"/>
  <c r="S365" i="46"/>
  <c r="R365" i="46"/>
  <c r="Q365" i="46"/>
  <c r="P365" i="46"/>
  <c r="O365" i="46"/>
  <c r="M365" i="46"/>
  <c r="L365" i="46"/>
  <c r="K365" i="46"/>
  <c r="J365" i="46"/>
  <c r="I365" i="46"/>
  <c r="H365" i="46"/>
  <c r="G365" i="46"/>
  <c r="F365" i="46"/>
  <c r="E365" i="46"/>
  <c r="D365" i="46"/>
  <c r="N363" i="46"/>
  <c r="X360" i="46"/>
  <c r="W360" i="46"/>
  <c r="V360" i="46"/>
  <c r="U360" i="46"/>
  <c r="T360" i="46"/>
  <c r="S360" i="46"/>
  <c r="R360" i="46"/>
  <c r="Q360" i="46"/>
  <c r="P360" i="46"/>
  <c r="O360" i="46"/>
  <c r="M360" i="46"/>
  <c r="L360" i="46"/>
  <c r="K360" i="46"/>
  <c r="J360" i="46"/>
  <c r="I360" i="46"/>
  <c r="H360" i="46"/>
  <c r="G360" i="46"/>
  <c r="F360" i="46"/>
  <c r="E360" i="46"/>
  <c r="D360" i="46"/>
  <c r="X359" i="46"/>
  <c r="W359" i="46"/>
  <c r="V359" i="46"/>
  <c r="U359" i="46"/>
  <c r="T359" i="46"/>
  <c r="S359" i="46"/>
  <c r="R359" i="46"/>
  <c r="Q359" i="46"/>
  <c r="P359" i="46"/>
  <c r="O359" i="46"/>
  <c r="M359" i="46"/>
  <c r="L359" i="46"/>
  <c r="K359" i="46"/>
  <c r="J359" i="46"/>
  <c r="I359" i="46"/>
  <c r="H359" i="46"/>
  <c r="G359" i="46"/>
  <c r="F359" i="46"/>
  <c r="E359" i="46"/>
  <c r="D359" i="46"/>
  <c r="N342" i="46"/>
  <c r="N339" i="46"/>
  <c r="X336" i="46"/>
  <c r="W336" i="46"/>
  <c r="V336" i="46"/>
  <c r="U336" i="46"/>
  <c r="T336" i="46"/>
  <c r="S336" i="46"/>
  <c r="R336" i="46"/>
  <c r="Q336" i="46"/>
  <c r="P336" i="46"/>
  <c r="O336" i="46"/>
  <c r="N336" i="46"/>
  <c r="M336" i="46"/>
  <c r="L336" i="46"/>
  <c r="K336" i="46"/>
  <c r="J336" i="46"/>
  <c r="I336" i="46"/>
  <c r="H336" i="46"/>
  <c r="G336" i="46"/>
  <c r="F336" i="46"/>
  <c r="E336" i="46"/>
  <c r="D336" i="46"/>
  <c r="X335" i="46"/>
  <c r="W335" i="46"/>
  <c r="V335" i="46"/>
  <c r="U335" i="46"/>
  <c r="T335" i="46"/>
  <c r="S335" i="46"/>
  <c r="R335" i="46"/>
  <c r="Q335" i="46"/>
  <c r="P335" i="46"/>
  <c r="O335" i="46"/>
  <c r="M335" i="46"/>
  <c r="L335" i="46"/>
  <c r="K335" i="46"/>
  <c r="J335" i="46"/>
  <c r="I335" i="46"/>
  <c r="H335" i="46"/>
  <c r="G335" i="46"/>
  <c r="F335" i="46"/>
  <c r="E335" i="46"/>
  <c r="D335" i="46"/>
  <c r="X333" i="46"/>
  <c r="W333" i="46"/>
  <c r="V333" i="46"/>
  <c r="U333" i="46"/>
  <c r="T333" i="46"/>
  <c r="S333" i="46"/>
  <c r="R333" i="46"/>
  <c r="Q333" i="46"/>
  <c r="P333" i="46"/>
  <c r="O333" i="46"/>
  <c r="N333" i="46"/>
  <c r="M333" i="46"/>
  <c r="L333" i="46"/>
  <c r="K333" i="46"/>
  <c r="J333" i="46"/>
  <c r="I333" i="46"/>
  <c r="H333" i="46"/>
  <c r="G333" i="46"/>
  <c r="F333" i="46"/>
  <c r="E333" i="46"/>
  <c r="D333" i="46"/>
  <c r="X332" i="46"/>
  <c r="W332" i="46"/>
  <c r="V332" i="46"/>
  <c r="U332" i="46"/>
  <c r="T332" i="46"/>
  <c r="S332" i="46"/>
  <c r="R332" i="46"/>
  <c r="Q332" i="46"/>
  <c r="P332" i="46"/>
  <c r="O332" i="46"/>
  <c r="M332" i="46"/>
  <c r="L332" i="46"/>
  <c r="K332" i="46"/>
  <c r="J332" i="46"/>
  <c r="I332" i="46"/>
  <c r="H332" i="46"/>
  <c r="G332" i="46"/>
  <c r="F332" i="46"/>
  <c r="E332" i="46"/>
  <c r="D332" i="46"/>
  <c r="X326" i="46"/>
  <c r="W326" i="46"/>
  <c r="V326" i="46"/>
  <c r="U326" i="46"/>
  <c r="T326" i="46"/>
  <c r="S326" i="46"/>
  <c r="R326" i="46"/>
  <c r="Q326" i="46"/>
  <c r="P326" i="46"/>
  <c r="O326" i="46"/>
  <c r="M326" i="46"/>
  <c r="L326" i="46"/>
  <c r="K326" i="46"/>
  <c r="J326" i="46"/>
  <c r="I326" i="46"/>
  <c r="H326" i="46"/>
  <c r="G326" i="46"/>
  <c r="F326" i="46"/>
  <c r="E326" i="46"/>
  <c r="D326" i="46"/>
  <c r="X325" i="46"/>
  <c r="W325" i="46"/>
  <c r="V325" i="46"/>
  <c r="U325" i="46"/>
  <c r="T325" i="46"/>
  <c r="S325" i="46"/>
  <c r="R325" i="46"/>
  <c r="Q325" i="46"/>
  <c r="P325" i="46"/>
  <c r="O325" i="46"/>
  <c r="M325" i="46"/>
  <c r="L325" i="46"/>
  <c r="K325" i="46"/>
  <c r="J325" i="46"/>
  <c r="I325" i="46"/>
  <c r="H325" i="46"/>
  <c r="G325" i="46"/>
  <c r="F325" i="46"/>
  <c r="E325" i="46"/>
  <c r="D325" i="46"/>
  <c r="X323" i="46"/>
  <c r="W323" i="46"/>
  <c r="V323" i="46"/>
  <c r="U323" i="46"/>
  <c r="T323" i="46"/>
  <c r="S323" i="46"/>
  <c r="R323" i="46"/>
  <c r="Q323" i="46"/>
  <c r="P323" i="46"/>
  <c r="O323" i="46"/>
  <c r="M323" i="46"/>
  <c r="L323" i="46"/>
  <c r="K323" i="46"/>
  <c r="J323" i="46"/>
  <c r="I323" i="46"/>
  <c r="H323" i="46"/>
  <c r="G323" i="46"/>
  <c r="F323" i="46"/>
  <c r="E323" i="46"/>
  <c r="D323" i="46"/>
  <c r="X322" i="46"/>
  <c r="W322" i="46"/>
  <c r="V322" i="46"/>
  <c r="U322" i="46"/>
  <c r="T322" i="46"/>
  <c r="S322" i="46"/>
  <c r="R322" i="46"/>
  <c r="Q322" i="46"/>
  <c r="P322" i="46"/>
  <c r="O322" i="46"/>
  <c r="M322" i="46"/>
  <c r="L322" i="46"/>
  <c r="K322" i="46"/>
  <c r="J322" i="46"/>
  <c r="I322" i="46"/>
  <c r="H322" i="46"/>
  <c r="G322" i="46"/>
  <c r="F322" i="46"/>
  <c r="E322" i="46"/>
  <c r="D322" i="46"/>
  <c r="N320" i="46"/>
  <c r="X317" i="46"/>
  <c r="W317" i="46"/>
  <c r="V317" i="46"/>
  <c r="U317" i="46"/>
  <c r="T317" i="46"/>
  <c r="S317" i="46"/>
  <c r="R317" i="46"/>
  <c r="Q317" i="46"/>
  <c r="P317" i="46"/>
  <c r="O317" i="46"/>
  <c r="N317" i="46"/>
  <c r="M317" i="46"/>
  <c r="L317" i="46"/>
  <c r="K317" i="46"/>
  <c r="J317" i="46"/>
  <c r="I317" i="46"/>
  <c r="H317" i="46"/>
  <c r="G317" i="46"/>
  <c r="F317" i="46"/>
  <c r="E317" i="46"/>
  <c r="D317" i="46"/>
  <c r="X316" i="46"/>
  <c r="W316" i="46"/>
  <c r="V316" i="46"/>
  <c r="U316" i="46"/>
  <c r="T316" i="46"/>
  <c r="S316" i="46"/>
  <c r="R316" i="46"/>
  <c r="Q316" i="46"/>
  <c r="P316" i="46"/>
  <c r="O316" i="46"/>
  <c r="M316" i="46"/>
  <c r="L316" i="46"/>
  <c r="K316" i="46"/>
  <c r="J316" i="46"/>
  <c r="I316" i="46"/>
  <c r="H316" i="46"/>
  <c r="G316" i="46"/>
  <c r="F316" i="46"/>
  <c r="E316" i="46"/>
  <c r="D316" i="46"/>
  <c r="X314" i="46"/>
  <c r="W314" i="46"/>
  <c r="V314" i="46"/>
  <c r="U314" i="46"/>
  <c r="T314" i="46"/>
  <c r="S314" i="46"/>
  <c r="R314" i="46"/>
  <c r="Q314" i="46"/>
  <c r="P314" i="46"/>
  <c r="O314" i="46"/>
  <c r="M314" i="46"/>
  <c r="L314" i="46"/>
  <c r="K314" i="46"/>
  <c r="J314" i="46"/>
  <c r="I314" i="46"/>
  <c r="H314" i="46"/>
  <c r="G314" i="46"/>
  <c r="F314" i="46"/>
  <c r="E314" i="46"/>
  <c r="D314" i="46"/>
  <c r="X313" i="46"/>
  <c r="W313" i="46"/>
  <c r="V313" i="46"/>
  <c r="U313" i="46"/>
  <c r="T313" i="46"/>
  <c r="S313" i="46"/>
  <c r="R313" i="46"/>
  <c r="Q313" i="46"/>
  <c r="P313" i="46"/>
  <c r="O313" i="46"/>
  <c r="M313" i="46"/>
  <c r="L313" i="46"/>
  <c r="K313" i="46"/>
  <c r="J313" i="46"/>
  <c r="I313" i="46"/>
  <c r="H313" i="46"/>
  <c r="G313" i="46"/>
  <c r="F313" i="46"/>
  <c r="E313" i="46"/>
  <c r="D313" i="46"/>
  <c r="N311" i="46"/>
  <c r="N308" i="46"/>
  <c r="X304" i="46"/>
  <c r="W304" i="46"/>
  <c r="V304" i="46"/>
  <c r="U304" i="46"/>
  <c r="T304" i="46"/>
  <c r="S304" i="46"/>
  <c r="R304" i="46"/>
  <c r="Q304" i="46"/>
  <c r="P304" i="46"/>
  <c r="O304" i="46"/>
  <c r="M304" i="46"/>
  <c r="L304" i="46"/>
  <c r="K304" i="46"/>
  <c r="J304" i="46"/>
  <c r="I304" i="46"/>
  <c r="H304" i="46"/>
  <c r="G304" i="46"/>
  <c r="F304" i="46"/>
  <c r="E304" i="46"/>
  <c r="D304" i="46"/>
  <c r="X303" i="46"/>
  <c r="W303" i="46"/>
  <c r="V303" i="46"/>
  <c r="U303" i="46"/>
  <c r="T303" i="46"/>
  <c r="S303" i="46"/>
  <c r="R303" i="46"/>
  <c r="Q303" i="46"/>
  <c r="P303" i="46"/>
  <c r="O303" i="46"/>
  <c r="M303" i="46"/>
  <c r="L303" i="46"/>
  <c r="K303" i="46"/>
  <c r="J303" i="46"/>
  <c r="I303" i="46"/>
  <c r="H303" i="46"/>
  <c r="G303" i="46"/>
  <c r="F303" i="46"/>
  <c r="E303" i="46"/>
  <c r="D303" i="46"/>
  <c r="X301" i="46"/>
  <c r="W301" i="46"/>
  <c r="V301" i="46"/>
  <c r="U301" i="46"/>
  <c r="T301" i="46"/>
  <c r="S301" i="46"/>
  <c r="R301" i="46"/>
  <c r="Q301" i="46"/>
  <c r="P301" i="46"/>
  <c r="O301" i="46"/>
  <c r="M301" i="46"/>
  <c r="L301" i="46"/>
  <c r="K301" i="46"/>
  <c r="J301" i="46"/>
  <c r="I301" i="46"/>
  <c r="H301" i="46"/>
  <c r="G301" i="46"/>
  <c r="F301" i="46"/>
  <c r="E301" i="46"/>
  <c r="D301" i="46"/>
  <c r="X300" i="46"/>
  <c r="W300" i="46"/>
  <c r="V300" i="46"/>
  <c r="U300" i="46"/>
  <c r="T300" i="46"/>
  <c r="S300" i="46"/>
  <c r="R300" i="46"/>
  <c r="Q300" i="46"/>
  <c r="P300" i="46"/>
  <c r="O300" i="46"/>
  <c r="M300" i="46"/>
  <c r="L300" i="46"/>
  <c r="K300" i="46"/>
  <c r="J300" i="46"/>
  <c r="I300" i="46"/>
  <c r="H300" i="46"/>
  <c r="G300" i="46"/>
  <c r="F300" i="46"/>
  <c r="E300" i="46"/>
  <c r="D300" i="46"/>
  <c r="X295" i="46"/>
  <c r="W295" i="46"/>
  <c r="V295" i="46"/>
  <c r="U295" i="46"/>
  <c r="T295" i="46"/>
  <c r="S295" i="46"/>
  <c r="R295" i="46"/>
  <c r="Q295" i="46"/>
  <c r="P295" i="46"/>
  <c r="O295" i="46"/>
  <c r="M295" i="46"/>
  <c r="L295" i="46"/>
  <c r="K295" i="46"/>
  <c r="J295" i="46"/>
  <c r="I295" i="46"/>
  <c r="H295" i="46"/>
  <c r="G295" i="46"/>
  <c r="F295" i="46"/>
  <c r="E295" i="46"/>
  <c r="D295" i="46"/>
  <c r="X294" i="46"/>
  <c r="W294" i="46"/>
  <c r="V294" i="46"/>
  <c r="U294" i="46"/>
  <c r="T294" i="46"/>
  <c r="S294" i="46"/>
  <c r="R294" i="46"/>
  <c r="Q294" i="46"/>
  <c r="P294" i="46"/>
  <c r="O294" i="46"/>
  <c r="M294" i="46"/>
  <c r="L294" i="46"/>
  <c r="K294" i="46"/>
  <c r="J294" i="46"/>
  <c r="I294" i="46"/>
  <c r="H294" i="46"/>
  <c r="G294" i="46"/>
  <c r="F294" i="46"/>
  <c r="E294" i="46"/>
  <c r="D294" i="46"/>
  <c r="X253" i="46"/>
  <c r="W253" i="46"/>
  <c r="V253" i="46"/>
  <c r="U253" i="46"/>
  <c r="T253" i="46"/>
  <c r="S253" i="46"/>
  <c r="R253" i="46"/>
  <c r="Q253" i="46"/>
  <c r="P253" i="46"/>
  <c r="O253" i="46"/>
  <c r="N253" i="46"/>
  <c r="M253" i="46"/>
  <c r="L253" i="46"/>
  <c r="K253" i="46"/>
  <c r="J253" i="46"/>
  <c r="I253" i="46"/>
  <c r="H253" i="46"/>
  <c r="G253" i="46"/>
  <c r="F253" i="46"/>
  <c r="E253" i="46"/>
  <c r="D253" i="46"/>
  <c r="X252" i="46"/>
  <c r="W252" i="46"/>
  <c r="V252" i="46"/>
  <c r="U252" i="46"/>
  <c r="T252" i="46"/>
  <c r="S252" i="46"/>
  <c r="R252" i="46"/>
  <c r="Q252" i="46"/>
  <c r="P252" i="46"/>
  <c r="O252" i="46"/>
  <c r="M252" i="46"/>
  <c r="L252" i="46"/>
  <c r="K252" i="46"/>
  <c r="J252" i="46"/>
  <c r="I252" i="46"/>
  <c r="H252" i="46"/>
  <c r="G252" i="46"/>
  <c r="F252" i="46"/>
  <c r="E252" i="46"/>
  <c r="D252" i="46"/>
  <c r="X250" i="46"/>
  <c r="W250" i="46"/>
  <c r="V250" i="46"/>
  <c r="U250" i="46"/>
  <c r="T250" i="46"/>
  <c r="S250" i="46"/>
  <c r="R250" i="46"/>
  <c r="Q250" i="46"/>
  <c r="P250" i="46"/>
  <c r="O250" i="46"/>
  <c r="N250" i="46"/>
  <c r="M250" i="46"/>
  <c r="L250" i="46"/>
  <c r="K250" i="46"/>
  <c r="J250" i="46"/>
  <c r="I250" i="46"/>
  <c r="H250" i="46"/>
  <c r="G250" i="46"/>
  <c r="F250" i="46"/>
  <c r="E250" i="46"/>
  <c r="D250" i="46"/>
  <c r="X249" i="46"/>
  <c r="W249" i="46"/>
  <c r="V249" i="46"/>
  <c r="U249" i="46"/>
  <c r="T249" i="46"/>
  <c r="S249" i="46"/>
  <c r="R249" i="46"/>
  <c r="Q249" i="46"/>
  <c r="P249" i="46"/>
  <c r="O249" i="46"/>
  <c r="M249" i="46"/>
  <c r="L249" i="46"/>
  <c r="K249" i="46"/>
  <c r="J249" i="46"/>
  <c r="I249" i="46"/>
  <c r="H249" i="46"/>
  <c r="G249" i="46"/>
  <c r="F249" i="46"/>
  <c r="E249" i="46"/>
  <c r="D249" i="46"/>
  <c r="X247" i="46"/>
  <c r="W247" i="46"/>
  <c r="V247" i="46"/>
  <c r="U247" i="46"/>
  <c r="T247" i="46"/>
  <c r="S247" i="46"/>
  <c r="R247" i="46"/>
  <c r="Q247" i="46"/>
  <c r="P247" i="46"/>
  <c r="O247" i="46"/>
  <c r="N247" i="46"/>
  <c r="M247" i="46"/>
  <c r="L247" i="46"/>
  <c r="K247" i="46"/>
  <c r="J247" i="46"/>
  <c r="I247" i="46"/>
  <c r="H247" i="46"/>
  <c r="G247" i="46"/>
  <c r="F247" i="46"/>
  <c r="E247" i="46"/>
  <c r="D247" i="46"/>
  <c r="X246" i="46"/>
  <c r="W246" i="46"/>
  <c r="V246" i="46"/>
  <c r="U246" i="46"/>
  <c r="T246" i="46"/>
  <c r="S246" i="46"/>
  <c r="R246" i="46"/>
  <c r="Q246" i="46"/>
  <c r="P246" i="46"/>
  <c r="O246" i="46"/>
  <c r="M246" i="46"/>
  <c r="L246" i="46"/>
  <c r="K246" i="46"/>
  <c r="J246" i="46"/>
  <c r="I246" i="46"/>
  <c r="H246" i="46"/>
  <c r="G246" i="46"/>
  <c r="F246" i="46"/>
  <c r="E246" i="46"/>
  <c r="D246" i="46"/>
  <c r="X243" i="46"/>
  <c r="W243" i="46"/>
  <c r="V243" i="46"/>
  <c r="U243" i="46"/>
  <c r="T243" i="46"/>
  <c r="S243" i="46"/>
  <c r="R243" i="46"/>
  <c r="Q243" i="46"/>
  <c r="P243" i="46"/>
  <c r="O243" i="46"/>
  <c r="N243" i="46"/>
  <c r="M243" i="46"/>
  <c r="L243" i="46"/>
  <c r="K243" i="46"/>
  <c r="J243" i="46"/>
  <c r="I243" i="46"/>
  <c r="H243" i="46"/>
  <c r="G243" i="46"/>
  <c r="F243" i="46"/>
  <c r="E243" i="46"/>
  <c r="D243" i="46"/>
  <c r="X242" i="46"/>
  <c r="W242" i="46"/>
  <c r="V242" i="46"/>
  <c r="U242" i="46"/>
  <c r="T242" i="46"/>
  <c r="S242" i="46"/>
  <c r="R242" i="46"/>
  <c r="Q242" i="46"/>
  <c r="P242" i="46"/>
  <c r="O242" i="46"/>
  <c r="M242" i="46"/>
  <c r="L242" i="46"/>
  <c r="K242" i="46"/>
  <c r="J242" i="46"/>
  <c r="I242" i="46"/>
  <c r="H242" i="46"/>
  <c r="G242" i="46"/>
  <c r="F242" i="46"/>
  <c r="E242" i="46"/>
  <c r="D242" i="46"/>
  <c r="X240" i="46"/>
  <c r="W240" i="46"/>
  <c r="V240" i="46"/>
  <c r="U240" i="46"/>
  <c r="T240" i="46"/>
  <c r="S240" i="46"/>
  <c r="R240" i="46"/>
  <c r="Q240" i="46"/>
  <c r="P240" i="46"/>
  <c r="O240" i="46"/>
  <c r="N240" i="46"/>
  <c r="M240" i="46"/>
  <c r="L240" i="46"/>
  <c r="K240" i="46"/>
  <c r="J240" i="46"/>
  <c r="I240" i="46"/>
  <c r="H240" i="46"/>
  <c r="G240" i="46"/>
  <c r="F240" i="46"/>
  <c r="E240" i="46"/>
  <c r="D240" i="46"/>
  <c r="X239" i="46"/>
  <c r="W239" i="46"/>
  <c r="V239" i="46"/>
  <c r="U239" i="46"/>
  <c r="T239" i="46"/>
  <c r="S239" i="46"/>
  <c r="R239" i="46"/>
  <c r="Q239" i="46"/>
  <c r="P239" i="46"/>
  <c r="O239" i="46"/>
  <c r="M239" i="46"/>
  <c r="L239" i="46"/>
  <c r="K239" i="46"/>
  <c r="J239" i="46"/>
  <c r="I239" i="46"/>
  <c r="H239" i="46"/>
  <c r="G239" i="46"/>
  <c r="F239" i="46"/>
  <c r="E239" i="46"/>
  <c r="D239" i="46"/>
  <c r="X237" i="46"/>
  <c r="W237" i="46"/>
  <c r="V237" i="46"/>
  <c r="U237" i="46"/>
  <c r="T237" i="46"/>
  <c r="S237" i="46"/>
  <c r="R237" i="46"/>
  <c r="Q237" i="46"/>
  <c r="P237" i="46"/>
  <c r="O237" i="46"/>
  <c r="N237" i="46"/>
  <c r="M237" i="46"/>
  <c r="L237" i="46"/>
  <c r="K237" i="46"/>
  <c r="J237" i="46"/>
  <c r="I237" i="46"/>
  <c r="H237" i="46"/>
  <c r="G237" i="46"/>
  <c r="F237" i="46"/>
  <c r="E237" i="46"/>
  <c r="D237" i="46"/>
  <c r="X236" i="46"/>
  <c r="W236" i="46"/>
  <c r="V236" i="46"/>
  <c r="U236" i="46"/>
  <c r="T236" i="46"/>
  <c r="S236" i="46"/>
  <c r="R236" i="46"/>
  <c r="Q236" i="46"/>
  <c r="P236" i="46"/>
  <c r="O236" i="46"/>
  <c r="M236" i="46"/>
  <c r="L236" i="46"/>
  <c r="K236" i="46"/>
  <c r="J236" i="46"/>
  <c r="I236" i="46"/>
  <c r="H236" i="46"/>
  <c r="G236" i="46"/>
  <c r="F236" i="46"/>
  <c r="E236" i="46"/>
  <c r="D236" i="46"/>
  <c r="N234" i="46"/>
  <c r="X231" i="46"/>
  <c r="W231" i="46"/>
  <c r="V231" i="46"/>
  <c r="U231" i="46"/>
  <c r="T231" i="46"/>
  <c r="S231" i="46"/>
  <c r="R231" i="46"/>
  <c r="Q231" i="46"/>
  <c r="P231" i="46"/>
  <c r="O231" i="46"/>
  <c r="M231" i="46"/>
  <c r="L231" i="46"/>
  <c r="K231" i="46"/>
  <c r="J231" i="46"/>
  <c r="I231" i="46"/>
  <c r="H231" i="46"/>
  <c r="G231" i="46"/>
  <c r="F231" i="46"/>
  <c r="E231" i="46"/>
  <c r="D231" i="46"/>
  <c r="X230" i="46"/>
  <c r="W230" i="46"/>
  <c r="V230" i="46"/>
  <c r="U230" i="46"/>
  <c r="T230" i="46"/>
  <c r="S230" i="46"/>
  <c r="R230" i="46"/>
  <c r="Q230" i="46"/>
  <c r="P230" i="46"/>
  <c r="O230" i="46"/>
  <c r="M230" i="46"/>
  <c r="L230" i="46"/>
  <c r="K230" i="46"/>
  <c r="J230" i="46"/>
  <c r="I230" i="46"/>
  <c r="H230" i="46"/>
  <c r="G230" i="46"/>
  <c r="F230" i="46"/>
  <c r="E230" i="46"/>
  <c r="D230" i="46"/>
  <c r="N213" i="46"/>
  <c r="X210" i="46"/>
  <c r="W210" i="46"/>
  <c r="V210" i="46"/>
  <c r="U210" i="46"/>
  <c r="T210" i="46"/>
  <c r="S210" i="46"/>
  <c r="R210" i="46"/>
  <c r="Q210" i="46"/>
  <c r="P210" i="46"/>
  <c r="O210" i="46"/>
  <c r="N210" i="46"/>
  <c r="M210" i="46"/>
  <c r="L210" i="46"/>
  <c r="K210" i="46"/>
  <c r="J210" i="46"/>
  <c r="I210" i="46"/>
  <c r="H210" i="46"/>
  <c r="G210" i="46"/>
  <c r="F210" i="46"/>
  <c r="E210" i="46"/>
  <c r="D210" i="46"/>
  <c r="X209" i="46"/>
  <c r="W209" i="46"/>
  <c r="V209" i="46"/>
  <c r="U209" i="46"/>
  <c r="T209" i="46"/>
  <c r="S209" i="46"/>
  <c r="R209" i="46"/>
  <c r="Q209" i="46"/>
  <c r="P209" i="46"/>
  <c r="O209" i="46"/>
  <c r="M209" i="46"/>
  <c r="L209" i="46"/>
  <c r="K209" i="46"/>
  <c r="J209" i="46"/>
  <c r="I209" i="46"/>
  <c r="H209" i="46"/>
  <c r="G209" i="46"/>
  <c r="F209" i="46"/>
  <c r="E209" i="46"/>
  <c r="D209" i="46"/>
  <c r="X207" i="46"/>
  <c r="W207" i="46"/>
  <c r="V207" i="46"/>
  <c r="U207" i="46"/>
  <c r="T207" i="46"/>
  <c r="S207" i="46"/>
  <c r="R207" i="46"/>
  <c r="Q207" i="46"/>
  <c r="P207" i="46"/>
  <c r="O207" i="46"/>
  <c r="N207" i="46"/>
  <c r="M207" i="46"/>
  <c r="L207" i="46"/>
  <c r="K207" i="46"/>
  <c r="J207" i="46"/>
  <c r="I207" i="46"/>
  <c r="H207" i="46"/>
  <c r="G207" i="46"/>
  <c r="F207" i="46"/>
  <c r="E207" i="46"/>
  <c r="D207" i="46"/>
  <c r="X206" i="46"/>
  <c r="W206" i="46"/>
  <c r="V206" i="46"/>
  <c r="U206" i="46"/>
  <c r="T206" i="46"/>
  <c r="S206" i="46"/>
  <c r="R206" i="46"/>
  <c r="Q206" i="46"/>
  <c r="P206" i="46"/>
  <c r="O206" i="46"/>
  <c r="M206" i="46"/>
  <c r="L206" i="46"/>
  <c r="K206" i="46"/>
  <c r="J206" i="46"/>
  <c r="I206" i="46"/>
  <c r="H206" i="46"/>
  <c r="G206" i="46"/>
  <c r="F206" i="46"/>
  <c r="E206" i="46"/>
  <c r="D206" i="46"/>
  <c r="X204" i="46"/>
  <c r="W204" i="46"/>
  <c r="V204" i="46"/>
  <c r="U204" i="46"/>
  <c r="T204" i="46"/>
  <c r="S204" i="46"/>
  <c r="R204" i="46"/>
  <c r="Q204" i="46"/>
  <c r="P204" i="46"/>
  <c r="O204" i="46"/>
  <c r="N204" i="46"/>
  <c r="M204" i="46"/>
  <c r="L204" i="46"/>
  <c r="K204" i="46"/>
  <c r="J204" i="46"/>
  <c r="I204" i="46"/>
  <c r="H204" i="46"/>
  <c r="G204" i="46"/>
  <c r="F204" i="46"/>
  <c r="E204" i="46"/>
  <c r="D204" i="46"/>
  <c r="X203" i="46"/>
  <c r="W203" i="46"/>
  <c r="V203" i="46"/>
  <c r="U203" i="46"/>
  <c r="T203" i="46"/>
  <c r="S203" i="46"/>
  <c r="R203" i="46"/>
  <c r="Q203" i="46"/>
  <c r="P203" i="46"/>
  <c r="O203" i="46"/>
  <c r="M203" i="46"/>
  <c r="L203" i="46"/>
  <c r="K203" i="46"/>
  <c r="J203" i="46"/>
  <c r="I203" i="46"/>
  <c r="H203" i="46"/>
  <c r="G203" i="46"/>
  <c r="F203" i="46"/>
  <c r="E203" i="46"/>
  <c r="D203" i="46"/>
  <c r="X197" i="46"/>
  <c r="W197" i="46"/>
  <c r="V197" i="46"/>
  <c r="U197" i="46"/>
  <c r="T197" i="46"/>
  <c r="S197" i="46"/>
  <c r="R197" i="46"/>
  <c r="Q197" i="46"/>
  <c r="P197" i="46"/>
  <c r="O197" i="46"/>
  <c r="M197" i="46"/>
  <c r="L197" i="46"/>
  <c r="K197" i="46"/>
  <c r="J197" i="46"/>
  <c r="I197" i="46"/>
  <c r="H197" i="46"/>
  <c r="G197" i="46"/>
  <c r="F197" i="46"/>
  <c r="E197" i="46"/>
  <c r="D197" i="46"/>
  <c r="X196" i="46"/>
  <c r="W196" i="46"/>
  <c r="V196" i="46"/>
  <c r="U196" i="46"/>
  <c r="T196" i="46"/>
  <c r="S196" i="46"/>
  <c r="R196" i="46"/>
  <c r="Q196" i="46"/>
  <c r="P196" i="46"/>
  <c r="O196" i="46"/>
  <c r="M196" i="46"/>
  <c r="L196" i="46"/>
  <c r="K196" i="46"/>
  <c r="J196" i="46"/>
  <c r="I196" i="46"/>
  <c r="H196" i="46"/>
  <c r="G196" i="46"/>
  <c r="F196" i="46"/>
  <c r="E196" i="46"/>
  <c r="D196" i="46"/>
  <c r="X194" i="46"/>
  <c r="W194" i="46"/>
  <c r="V194" i="46"/>
  <c r="U194" i="46"/>
  <c r="T194" i="46"/>
  <c r="S194" i="46"/>
  <c r="R194" i="46"/>
  <c r="Q194" i="46"/>
  <c r="P194" i="46"/>
  <c r="O194" i="46"/>
  <c r="M194" i="46"/>
  <c r="L194" i="46"/>
  <c r="K194" i="46"/>
  <c r="J194" i="46"/>
  <c r="I194" i="46"/>
  <c r="H194" i="46"/>
  <c r="G194" i="46"/>
  <c r="F194" i="46"/>
  <c r="E194" i="46"/>
  <c r="D194" i="46"/>
  <c r="X193" i="46"/>
  <c r="W193" i="46"/>
  <c r="V193" i="46"/>
  <c r="U193" i="46"/>
  <c r="T193" i="46"/>
  <c r="S193" i="46"/>
  <c r="R193" i="46"/>
  <c r="Q193" i="46"/>
  <c r="P193" i="46"/>
  <c r="O193" i="46"/>
  <c r="M193" i="46"/>
  <c r="L193" i="46"/>
  <c r="K193" i="46"/>
  <c r="J193" i="46"/>
  <c r="I193" i="46"/>
  <c r="H193" i="46"/>
  <c r="G193" i="46"/>
  <c r="F193" i="46"/>
  <c r="E193" i="46"/>
  <c r="D193" i="46"/>
  <c r="N191" i="46"/>
  <c r="X188" i="46"/>
  <c r="W188" i="46"/>
  <c r="V188" i="46"/>
  <c r="U188" i="46"/>
  <c r="T188" i="46"/>
  <c r="S188" i="46"/>
  <c r="R188" i="46"/>
  <c r="Q188" i="46"/>
  <c r="P188" i="46"/>
  <c r="O188" i="46"/>
  <c r="N188" i="46"/>
  <c r="M188" i="46"/>
  <c r="L188" i="46"/>
  <c r="K188" i="46"/>
  <c r="J188" i="46"/>
  <c r="I188" i="46"/>
  <c r="H188" i="46"/>
  <c r="G188" i="46"/>
  <c r="F188" i="46"/>
  <c r="E188" i="46"/>
  <c r="D188" i="46"/>
  <c r="X187" i="46"/>
  <c r="W187" i="46"/>
  <c r="V187" i="46"/>
  <c r="U187" i="46"/>
  <c r="T187" i="46"/>
  <c r="S187" i="46"/>
  <c r="R187" i="46"/>
  <c r="Q187" i="46"/>
  <c r="P187" i="46"/>
  <c r="O187" i="46"/>
  <c r="M187" i="46"/>
  <c r="L187" i="46"/>
  <c r="K187" i="46"/>
  <c r="J187" i="46"/>
  <c r="I187" i="46"/>
  <c r="H187" i="46"/>
  <c r="G187" i="46"/>
  <c r="F187" i="46"/>
  <c r="E187" i="46"/>
  <c r="D187" i="46"/>
  <c r="X185" i="46"/>
  <c r="W185" i="46"/>
  <c r="V185" i="46"/>
  <c r="U185" i="46"/>
  <c r="T185" i="46"/>
  <c r="S185" i="46"/>
  <c r="R185" i="46"/>
  <c r="Q185" i="46"/>
  <c r="P185" i="46"/>
  <c r="O185" i="46"/>
  <c r="M185" i="46"/>
  <c r="L185" i="46"/>
  <c r="K185" i="46"/>
  <c r="J185" i="46"/>
  <c r="I185" i="46"/>
  <c r="H185" i="46"/>
  <c r="G185" i="46"/>
  <c r="F185" i="46"/>
  <c r="E185" i="46"/>
  <c r="D185" i="46"/>
  <c r="X184" i="46"/>
  <c r="W184" i="46"/>
  <c r="V184" i="46"/>
  <c r="U184" i="46"/>
  <c r="T184" i="46"/>
  <c r="S184" i="46"/>
  <c r="R184" i="46"/>
  <c r="Q184" i="46"/>
  <c r="P184" i="46"/>
  <c r="O184" i="46"/>
  <c r="M184" i="46"/>
  <c r="L184" i="46"/>
  <c r="K184" i="46"/>
  <c r="J184" i="46"/>
  <c r="I184" i="46"/>
  <c r="H184" i="46"/>
  <c r="G184" i="46"/>
  <c r="F184" i="46"/>
  <c r="E184" i="46"/>
  <c r="D184" i="46"/>
  <c r="N182" i="46"/>
  <c r="N179" i="46"/>
  <c r="X175" i="46"/>
  <c r="W175" i="46"/>
  <c r="V175" i="46"/>
  <c r="U175" i="46"/>
  <c r="T175" i="46"/>
  <c r="S175" i="46"/>
  <c r="R175" i="46"/>
  <c r="Q175" i="46"/>
  <c r="P175" i="46"/>
  <c r="O175" i="46"/>
  <c r="M175" i="46"/>
  <c r="L175" i="46"/>
  <c r="K175" i="46"/>
  <c r="J175" i="46"/>
  <c r="I175" i="46"/>
  <c r="H175" i="46"/>
  <c r="G175" i="46"/>
  <c r="F175" i="46"/>
  <c r="E175" i="46"/>
  <c r="D175" i="46"/>
  <c r="X174" i="46"/>
  <c r="W174" i="46"/>
  <c r="V174" i="46"/>
  <c r="U174" i="46"/>
  <c r="T174" i="46"/>
  <c r="S174" i="46"/>
  <c r="R174" i="46"/>
  <c r="Q174" i="46"/>
  <c r="P174" i="46"/>
  <c r="O174" i="46"/>
  <c r="M174" i="46"/>
  <c r="L174" i="46"/>
  <c r="K174" i="46"/>
  <c r="J174" i="46"/>
  <c r="I174" i="46"/>
  <c r="H174" i="46"/>
  <c r="G174" i="46"/>
  <c r="F174" i="46"/>
  <c r="E174" i="46"/>
  <c r="D174" i="46"/>
  <c r="X172" i="46"/>
  <c r="W172" i="46"/>
  <c r="V172" i="46"/>
  <c r="U172" i="46"/>
  <c r="T172" i="46"/>
  <c r="S172" i="46"/>
  <c r="R172" i="46"/>
  <c r="Q172" i="46"/>
  <c r="P172" i="46"/>
  <c r="O172" i="46"/>
  <c r="M172" i="46"/>
  <c r="L172" i="46"/>
  <c r="K172" i="46"/>
  <c r="J172" i="46"/>
  <c r="I172" i="46"/>
  <c r="H172" i="46"/>
  <c r="G172" i="46"/>
  <c r="F172" i="46"/>
  <c r="E172" i="46"/>
  <c r="D172" i="46"/>
  <c r="X171" i="46"/>
  <c r="W171" i="46"/>
  <c r="V171" i="46"/>
  <c r="U171" i="46"/>
  <c r="T171" i="46"/>
  <c r="S171" i="46"/>
  <c r="R171" i="46"/>
  <c r="Q171" i="46"/>
  <c r="P171" i="46"/>
  <c r="O171" i="46"/>
  <c r="M171" i="46"/>
  <c r="L171" i="46"/>
  <c r="K171" i="46"/>
  <c r="J171" i="46"/>
  <c r="I171" i="46"/>
  <c r="H171" i="46"/>
  <c r="G171" i="46"/>
  <c r="F171" i="46"/>
  <c r="E171" i="46"/>
  <c r="D171" i="46"/>
  <c r="X169" i="46"/>
  <c r="W169" i="46"/>
  <c r="V169" i="46"/>
  <c r="U169" i="46"/>
  <c r="T169" i="46"/>
  <c r="S169" i="46"/>
  <c r="R169" i="46"/>
  <c r="Q169" i="46"/>
  <c r="P169" i="46"/>
  <c r="O169" i="46"/>
  <c r="M169" i="46"/>
  <c r="L169" i="46"/>
  <c r="K169" i="46"/>
  <c r="J169" i="46"/>
  <c r="I169" i="46"/>
  <c r="H169" i="46"/>
  <c r="G169" i="46"/>
  <c r="F169" i="46"/>
  <c r="E169" i="46"/>
  <c r="D169" i="46"/>
  <c r="X168" i="46"/>
  <c r="W168" i="46"/>
  <c r="V168" i="46"/>
  <c r="U168" i="46"/>
  <c r="T168" i="46"/>
  <c r="S168" i="46"/>
  <c r="R168" i="46"/>
  <c r="Q168" i="46"/>
  <c r="P168" i="46"/>
  <c r="O168" i="46"/>
  <c r="M168" i="46"/>
  <c r="L168" i="46"/>
  <c r="K168" i="46"/>
  <c r="J168" i="46"/>
  <c r="I168" i="46"/>
  <c r="H168" i="46"/>
  <c r="G168" i="46"/>
  <c r="F168" i="46"/>
  <c r="E168" i="46"/>
  <c r="D168" i="46"/>
  <c r="X166" i="46"/>
  <c r="W166" i="46"/>
  <c r="V166" i="46"/>
  <c r="U166" i="46"/>
  <c r="T166" i="46"/>
  <c r="S166" i="46"/>
  <c r="R166" i="46"/>
  <c r="Q166" i="46"/>
  <c r="P166" i="46"/>
  <c r="O166" i="46"/>
  <c r="M166" i="46"/>
  <c r="L166" i="46"/>
  <c r="K166" i="46"/>
  <c r="J166" i="46"/>
  <c r="I166" i="46"/>
  <c r="H166" i="46"/>
  <c r="G166" i="46"/>
  <c r="F166" i="46"/>
  <c r="E166" i="46"/>
  <c r="D166" i="46"/>
  <c r="X165" i="46"/>
  <c r="W165" i="46"/>
  <c r="V165" i="46"/>
  <c r="U165" i="46"/>
  <c r="T165" i="46"/>
  <c r="S165" i="46"/>
  <c r="R165" i="46"/>
  <c r="Q165" i="46"/>
  <c r="P165" i="46"/>
  <c r="O165" i="46"/>
  <c r="M165" i="46"/>
  <c r="L165" i="46"/>
  <c r="K165" i="46"/>
  <c r="J165" i="46"/>
  <c r="I165" i="46"/>
  <c r="H165" i="46"/>
  <c r="G165" i="46"/>
  <c r="F165" i="46"/>
  <c r="E165" i="46"/>
  <c r="D165" i="46"/>
  <c r="X125" i="46"/>
  <c r="W125" i="46"/>
  <c r="V125" i="46"/>
  <c r="U125" i="46"/>
  <c r="T125" i="46"/>
  <c r="S125" i="46"/>
  <c r="R125" i="46"/>
  <c r="Q125" i="46"/>
  <c r="P125" i="46"/>
  <c r="O125" i="46"/>
  <c r="M125" i="46"/>
  <c r="L125" i="46"/>
  <c r="K125" i="46"/>
  <c r="J125" i="46"/>
  <c r="I125" i="46"/>
  <c r="H125" i="46"/>
  <c r="X124" i="46"/>
  <c r="W124" i="46"/>
  <c r="V124" i="46"/>
  <c r="U124" i="46"/>
  <c r="T124" i="46"/>
  <c r="S124" i="46"/>
  <c r="R124" i="46"/>
  <c r="Q124" i="46"/>
  <c r="P124" i="46"/>
  <c r="O124" i="46"/>
  <c r="M124" i="46"/>
  <c r="L124" i="46"/>
  <c r="K124" i="46"/>
  <c r="J124" i="46"/>
  <c r="I124" i="46"/>
  <c r="H124" i="46"/>
  <c r="X122" i="46"/>
  <c r="W122" i="46"/>
  <c r="V122" i="46"/>
  <c r="U122" i="46"/>
  <c r="T122" i="46"/>
  <c r="S122" i="46"/>
  <c r="R122" i="46"/>
  <c r="Q122" i="46"/>
  <c r="P122" i="46"/>
  <c r="O122" i="46"/>
  <c r="M122" i="46"/>
  <c r="L122" i="46"/>
  <c r="K122" i="46"/>
  <c r="J122" i="46"/>
  <c r="I122" i="46"/>
  <c r="H122" i="46"/>
  <c r="X121" i="46"/>
  <c r="W121" i="46"/>
  <c r="V121" i="46"/>
  <c r="U121" i="46"/>
  <c r="T121" i="46"/>
  <c r="S121" i="46"/>
  <c r="R121" i="46"/>
  <c r="Q121" i="46"/>
  <c r="P121" i="46"/>
  <c r="O121" i="46"/>
  <c r="M121" i="46"/>
  <c r="L121" i="46"/>
  <c r="K121" i="46"/>
  <c r="J121" i="46"/>
  <c r="I121" i="46"/>
  <c r="H121" i="46"/>
  <c r="X119" i="46"/>
  <c r="W119" i="46"/>
  <c r="V119" i="46"/>
  <c r="U119" i="46"/>
  <c r="T119" i="46"/>
  <c r="S119" i="46"/>
  <c r="R119" i="46"/>
  <c r="Q119" i="46"/>
  <c r="P119" i="46"/>
  <c r="O119" i="46"/>
  <c r="M119" i="46"/>
  <c r="L119" i="46"/>
  <c r="K119" i="46"/>
  <c r="J119" i="46"/>
  <c r="I119" i="46"/>
  <c r="H119" i="46"/>
  <c r="X118" i="46"/>
  <c r="W118" i="46"/>
  <c r="V118" i="46"/>
  <c r="U118" i="46"/>
  <c r="T118" i="46"/>
  <c r="S118" i="46"/>
  <c r="R118" i="46"/>
  <c r="Q118" i="46"/>
  <c r="P118" i="46"/>
  <c r="O118" i="46"/>
  <c r="M118" i="46"/>
  <c r="L118" i="46"/>
  <c r="K118" i="46"/>
  <c r="J118" i="46"/>
  <c r="I118" i="46"/>
  <c r="H118" i="46"/>
  <c r="X115" i="46"/>
  <c r="W115" i="46"/>
  <c r="V115" i="46"/>
  <c r="U115" i="46"/>
  <c r="T115" i="46"/>
  <c r="S115" i="46"/>
  <c r="R115" i="46"/>
  <c r="Q115" i="46"/>
  <c r="P115" i="46"/>
  <c r="O115" i="46"/>
  <c r="M115" i="46"/>
  <c r="L115" i="46"/>
  <c r="K115" i="46"/>
  <c r="J115" i="46"/>
  <c r="I115" i="46"/>
  <c r="H115" i="46"/>
  <c r="X114" i="46"/>
  <c r="W114" i="46"/>
  <c r="V114" i="46"/>
  <c r="U114" i="46"/>
  <c r="T114" i="46"/>
  <c r="S114" i="46"/>
  <c r="R114" i="46"/>
  <c r="Q114" i="46"/>
  <c r="P114" i="46"/>
  <c r="O114" i="46"/>
  <c r="M114" i="46"/>
  <c r="L114" i="46"/>
  <c r="K114" i="46"/>
  <c r="J114" i="46"/>
  <c r="I114" i="46"/>
  <c r="H114" i="46"/>
  <c r="X112" i="46"/>
  <c r="W112" i="46"/>
  <c r="V112" i="46"/>
  <c r="U112" i="46"/>
  <c r="T112" i="46"/>
  <c r="S112" i="46"/>
  <c r="R112" i="46"/>
  <c r="Q112" i="46"/>
  <c r="P112" i="46"/>
  <c r="O112" i="46"/>
  <c r="M112" i="46"/>
  <c r="L112" i="46"/>
  <c r="K112" i="46"/>
  <c r="J112" i="46"/>
  <c r="I112" i="46"/>
  <c r="H112" i="46"/>
  <c r="X111" i="46"/>
  <c r="W111" i="46"/>
  <c r="V111" i="46"/>
  <c r="U111" i="46"/>
  <c r="T111" i="46"/>
  <c r="S111" i="46"/>
  <c r="R111" i="46"/>
  <c r="Q111" i="46"/>
  <c r="P111" i="46"/>
  <c r="O111" i="46"/>
  <c r="M111" i="46"/>
  <c r="L111" i="46"/>
  <c r="K111" i="46"/>
  <c r="J111" i="46"/>
  <c r="I111" i="46"/>
  <c r="H111" i="46"/>
  <c r="X109" i="46"/>
  <c r="W109" i="46"/>
  <c r="V109" i="46"/>
  <c r="U109" i="46"/>
  <c r="T109" i="46"/>
  <c r="S109" i="46"/>
  <c r="R109" i="46"/>
  <c r="Q109" i="46"/>
  <c r="P109" i="46"/>
  <c r="O109" i="46"/>
  <c r="M109" i="46"/>
  <c r="L109" i="46"/>
  <c r="K109" i="46"/>
  <c r="J109" i="46"/>
  <c r="I109" i="46"/>
  <c r="H109" i="46"/>
  <c r="X108" i="46"/>
  <c r="W108" i="46"/>
  <c r="V108" i="46"/>
  <c r="U108" i="46"/>
  <c r="T108" i="46"/>
  <c r="S108" i="46"/>
  <c r="R108" i="46"/>
  <c r="Q108" i="46"/>
  <c r="P108" i="46"/>
  <c r="O108" i="46"/>
  <c r="M108" i="46"/>
  <c r="L108" i="46"/>
  <c r="K108" i="46"/>
  <c r="J108" i="46"/>
  <c r="I108" i="46"/>
  <c r="H108" i="46"/>
  <c r="X96" i="46"/>
  <c r="W96" i="46"/>
  <c r="V96" i="46"/>
  <c r="U96" i="46"/>
  <c r="T96" i="46"/>
  <c r="S96" i="46"/>
  <c r="R96" i="46"/>
  <c r="Q96" i="46"/>
  <c r="P96" i="46"/>
  <c r="O96" i="46"/>
  <c r="M96" i="46"/>
  <c r="L96" i="46"/>
  <c r="K96" i="46"/>
  <c r="J96" i="46"/>
  <c r="I96" i="46"/>
  <c r="H96" i="46"/>
  <c r="X95" i="46"/>
  <c r="W95" i="46"/>
  <c r="V95" i="46"/>
  <c r="U95" i="46"/>
  <c r="T95" i="46"/>
  <c r="S95" i="46"/>
  <c r="R95" i="46"/>
  <c r="Q95" i="46"/>
  <c r="P95" i="46"/>
  <c r="O95" i="46"/>
  <c r="M95" i="46"/>
  <c r="L95" i="46"/>
  <c r="K95" i="46"/>
  <c r="J95" i="46"/>
  <c r="I95" i="46"/>
  <c r="H95" i="46"/>
  <c r="X92" i="46"/>
  <c r="W92" i="46"/>
  <c r="V92" i="46"/>
  <c r="U92" i="46"/>
  <c r="T92" i="46"/>
  <c r="S92" i="46"/>
  <c r="R92" i="46"/>
  <c r="Q92" i="46"/>
  <c r="P92" i="46"/>
  <c r="O92" i="46"/>
  <c r="M92" i="46"/>
  <c r="L92" i="46"/>
  <c r="K92" i="46"/>
  <c r="J92" i="46"/>
  <c r="I92" i="46"/>
  <c r="H92" i="46"/>
  <c r="X91" i="46"/>
  <c r="W91" i="46"/>
  <c r="V91" i="46"/>
  <c r="U91" i="46"/>
  <c r="T91" i="46"/>
  <c r="S91" i="46"/>
  <c r="R91" i="46"/>
  <c r="Q91" i="46"/>
  <c r="P91" i="46"/>
  <c r="O91" i="46"/>
  <c r="M91" i="46"/>
  <c r="L91" i="46"/>
  <c r="K91" i="46"/>
  <c r="J91" i="46"/>
  <c r="I91" i="46"/>
  <c r="H91" i="46"/>
  <c r="X82" i="46"/>
  <c r="W82" i="46"/>
  <c r="V82" i="46"/>
  <c r="U82" i="46"/>
  <c r="T82" i="46"/>
  <c r="S82" i="46"/>
  <c r="R82" i="46"/>
  <c r="Q82" i="46"/>
  <c r="P82" i="46"/>
  <c r="O82" i="46"/>
  <c r="M82" i="46"/>
  <c r="L82" i="46"/>
  <c r="K82" i="46"/>
  <c r="J82" i="46"/>
  <c r="I82" i="46"/>
  <c r="H82" i="46"/>
  <c r="X81" i="46"/>
  <c r="W81" i="46"/>
  <c r="V81" i="46"/>
  <c r="U81" i="46"/>
  <c r="T81" i="46"/>
  <c r="S81" i="46"/>
  <c r="R81" i="46"/>
  <c r="Q81" i="46"/>
  <c r="P81" i="46"/>
  <c r="O81" i="46"/>
  <c r="M81" i="46"/>
  <c r="L81" i="46"/>
  <c r="K81" i="46"/>
  <c r="J81" i="46"/>
  <c r="I81" i="46"/>
  <c r="H81" i="46"/>
  <c r="X79" i="46"/>
  <c r="W79" i="46"/>
  <c r="V79" i="46"/>
  <c r="U79" i="46"/>
  <c r="T79" i="46"/>
  <c r="S79" i="46"/>
  <c r="R79" i="46"/>
  <c r="Q79" i="46"/>
  <c r="P79" i="46"/>
  <c r="O79" i="46"/>
  <c r="M79" i="46"/>
  <c r="L79" i="46"/>
  <c r="K79" i="46"/>
  <c r="J79" i="46"/>
  <c r="I79" i="46"/>
  <c r="H79" i="46"/>
  <c r="X78" i="46"/>
  <c r="W78" i="46"/>
  <c r="V78" i="46"/>
  <c r="U78" i="46"/>
  <c r="T78" i="46"/>
  <c r="S78" i="46"/>
  <c r="R78" i="46"/>
  <c r="Q78" i="46"/>
  <c r="P78" i="46"/>
  <c r="O78" i="46"/>
  <c r="M78" i="46"/>
  <c r="L78" i="46"/>
  <c r="K78" i="46"/>
  <c r="J78" i="46"/>
  <c r="I78" i="46"/>
  <c r="H78" i="46"/>
  <c r="X76" i="46"/>
  <c r="W76" i="46"/>
  <c r="V76" i="46"/>
  <c r="U76" i="46"/>
  <c r="T76" i="46"/>
  <c r="S76" i="46"/>
  <c r="R76" i="46"/>
  <c r="Q76" i="46"/>
  <c r="P76" i="46"/>
  <c r="O76" i="46"/>
  <c r="M76" i="46"/>
  <c r="L76" i="46"/>
  <c r="K76" i="46"/>
  <c r="J76" i="46"/>
  <c r="I76" i="46"/>
  <c r="H76" i="46"/>
  <c r="X75" i="46"/>
  <c r="W75" i="46"/>
  <c r="V75" i="46"/>
  <c r="U75" i="46"/>
  <c r="T75" i="46"/>
  <c r="S75" i="46"/>
  <c r="R75" i="46"/>
  <c r="Q75" i="46"/>
  <c r="P75" i="46"/>
  <c r="O75" i="46"/>
  <c r="M75" i="46"/>
  <c r="L75" i="46"/>
  <c r="K75" i="46"/>
  <c r="J75" i="46"/>
  <c r="I75" i="46"/>
  <c r="H75" i="46"/>
  <c r="X69" i="46"/>
  <c r="W69" i="46"/>
  <c r="V69" i="46"/>
  <c r="U69" i="46"/>
  <c r="T69" i="46"/>
  <c r="S69" i="46"/>
  <c r="R69" i="46"/>
  <c r="Q69" i="46"/>
  <c r="P69" i="46"/>
  <c r="O69" i="46"/>
  <c r="M69" i="46"/>
  <c r="L69" i="46"/>
  <c r="K69" i="46"/>
  <c r="J69" i="46"/>
  <c r="I69" i="46"/>
  <c r="H69" i="46"/>
  <c r="X68" i="46"/>
  <c r="W68" i="46"/>
  <c r="V68" i="46"/>
  <c r="U68" i="46"/>
  <c r="T68" i="46"/>
  <c r="S68" i="46"/>
  <c r="R68" i="46"/>
  <c r="Q68" i="46"/>
  <c r="P68" i="46"/>
  <c r="O68" i="46"/>
  <c r="M68" i="46"/>
  <c r="L68" i="46"/>
  <c r="K68" i="46"/>
  <c r="J68" i="46"/>
  <c r="I68" i="46"/>
  <c r="H68" i="46"/>
  <c r="X66" i="46"/>
  <c r="W66" i="46"/>
  <c r="V66" i="46"/>
  <c r="U66" i="46"/>
  <c r="T66" i="46"/>
  <c r="S66" i="46"/>
  <c r="R66" i="46"/>
  <c r="Q66" i="46"/>
  <c r="P66" i="46"/>
  <c r="O66" i="46"/>
  <c r="M66" i="46"/>
  <c r="L66" i="46"/>
  <c r="K66" i="46"/>
  <c r="J66" i="46"/>
  <c r="I66" i="46"/>
  <c r="H66" i="46"/>
  <c r="X65" i="46"/>
  <c r="W65" i="46"/>
  <c r="V65" i="46"/>
  <c r="U65" i="46"/>
  <c r="T65" i="46"/>
  <c r="S65" i="46"/>
  <c r="R65" i="46"/>
  <c r="Q65" i="46"/>
  <c r="P65" i="46"/>
  <c r="O65" i="46"/>
  <c r="M65" i="46"/>
  <c r="L65" i="46"/>
  <c r="K65" i="46"/>
  <c r="J65" i="46"/>
  <c r="I65" i="46"/>
  <c r="H65" i="46"/>
  <c r="X60" i="46"/>
  <c r="W60" i="46"/>
  <c r="V60" i="46"/>
  <c r="U60" i="46"/>
  <c r="T60" i="46"/>
  <c r="S60" i="46"/>
  <c r="R60" i="46"/>
  <c r="Q60" i="46"/>
  <c r="P60" i="46"/>
  <c r="O60" i="46"/>
  <c r="M60" i="46"/>
  <c r="L60" i="46"/>
  <c r="K60" i="46"/>
  <c r="J60" i="46"/>
  <c r="I60" i="46"/>
  <c r="H60" i="46"/>
  <c r="X59" i="46"/>
  <c r="W59" i="46"/>
  <c r="V59" i="46"/>
  <c r="U59" i="46"/>
  <c r="T59" i="46"/>
  <c r="S59" i="46"/>
  <c r="R59" i="46"/>
  <c r="Q59" i="46"/>
  <c r="P59" i="46"/>
  <c r="O59" i="46"/>
  <c r="M59" i="46"/>
  <c r="L59" i="46"/>
  <c r="K59" i="46"/>
  <c r="J59" i="46"/>
  <c r="I59" i="46"/>
  <c r="H59" i="46"/>
  <c r="X57" i="46"/>
  <c r="W57" i="46"/>
  <c r="V57" i="46"/>
  <c r="U57" i="46"/>
  <c r="T57" i="46"/>
  <c r="S57" i="46"/>
  <c r="R57" i="46"/>
  <c r="Q57" i="46"/>
  <c r="P57" i="46"/>
  <c r="O57" i="46"/>
  <c r="M57" i="46"/>
  <c r="L57" i="46"/>
  <c r="K57" i="46"/>
  <c r="J57" i="46"/>
  <c r="I57" i="46"/>
  <c r="H57" i="46"/>
  <c r="X56" i="46"/>
  <c r="W56" i="46"/>
  <c r="V56" i="46"/>
  <c r="U56" i="46"/>
  <c r="T56" i="46"/>
  <c r="S56" i="46"/>
  <c r="R56" i="46"/>
  <c r="Q56" i="46"/>
  <c r="P56" i="46"/>
  <c r="O56" i="46"/>
  <c r="M56" i="46"/>
  <c r="L56" i="46"/>
  <c r="K56" i="46"/>
  <c r="J56" i="46"/>
  <c r="I56" i="46"/>
  <c r="H56" i="46"/>
  <c r="X47" i="46"/>
  <c r="W47" i="46"/>
  <c r="V47" i="46"/>
  <c r="U47" i="46"/>
  <c r="T47" i="46"/>
  <c r="S47" i="46"/>
  <c r="R47" i="46"/>
  <c r="Q47" i="46"/>
  <c r="P47" i="46"/>
  <c r="O47" i="46"/>
  <c r="M47" i="46"/>
  <c r="L47" i="46"/>
  <c r="K47" i="46"/>
  <c r="J47" i="46"/>
  <c r="I47" i="46"/>
  <c r="H47" i="46"/>
  <c r="X46" i="46"/>
  <c r="W46" i="46"/>
  <c r="V46" i="46"/>
  <c r="U46" i="46"/>
  <c r="T46" i="46"/>
  <c r="S46" i="46"/>
  <c r="R46" i="46"/>
  <c r="Q46" i="46"/>
  <c r="P46" i="46"/>
  <c r="O46" i="46"/>
  <c r="M46" i="46"/>
  <c r="L46" i="46"/>
  <c r="K46" i="46"/>
  <c r="J46" i="46"/>
  <c r="I46" i="46"/>
  <c r="H46" i="46"/>
  <c r="X44" i="46"/>
  <c r="W44" i="46"/>
  <c r="V44" i="46"/>
  <c r="U44" i="46"/>
  <c r="T44" i="46"/>
  <c r="S44" i="46"/>
  <c r="R44" i="46"/>
  <c r="Q44" i="46"/>
  <c r="P44" i="46"/>
  <c r="O44" i="46"/>
  <c r="M44" i="46"/>
  <c r="L44" i="46"/>
  <c r="K44" i="46"/>
  <c r="J44" i="46"/>
  <c r="I44" i="46"/>
  <c r="H44" i="46"/>
  <c r="X43" i="46"/>
  <c r="W43" i="46"/>
  <c r="V43" i="46"/>
  <c r="U43" i="46"/>
  <c r="T43" i="46"/>
  <c r="S43" i="46"/>
  <c r="R43" i="46"/>
  <c r="Q43" i="46"/>
  <c r="P43" i="46"/>
  <c r="O43" i="46"/>
  <c r="M43" i="46"/>
  <c r="L43" i="46"/>
  <c r="K43" i="46"/>
  <c r="J43" i="46"/>
  <c r="I43" i="46"/>
  <c r="H43" i="46"/>
  <c r="G125" i="46"/>
  <c r="G124" i="46"/>
  <c r="G122" i="46"/>
  <c r="G121" i="46"/>
  <c r="G119" i="46"/>
  <c r="G118" i="46"/>
  <c r="G115" i="46"/>
  <c r="G114" i="46"/>
  <c r="G112" i="46"/>
  <c r="G111" i="46"/>
  <c r="G109" i="46"/>
  <c r="G108" i="46"/>
  <c r="G96" i="46"/>
  <c r="G95" i="46"/>
  <c r="G92" i="46"/>
  <c r="G91" i="46"/>
  <c r="G82" i="46"/>
  <c r="G81" i="46"/>
  <c r="G79" i="46"/>
  <c r="G78" i="46"/>
  <c r="G76" i="46"/>
  <c r="G75" i="46"/>
  <c r="G69" i="46"/>
  <c r="G68" i="46"/>
  <c r="G66" i="46"/>
  <c r="G65" i="46"/>
  <c r="G60" i="46"/>
  <c r="G59" i="46"/>
  <c r="G57" i="46"/>
  <c r="G56" i="46"/>
  <c r="G47" i="46"/>
  <c r="G46" i="46"/>
  <c r="G44" i="46"/>
  <c r="G43" i="46"/>
  <c r="F125" i="46"/>
  <c r="F124" i="46"/>
  <c r="F122" i="46"/>
  <c r="F121" i="46"/>
  <c r="F119" i="46"/>
  <c r="F118" i="46"/>
  <c r="F115" i="46"/>
  <c r="F114" i="46"/>
  <c r="F112" i="46"/>
  <c r="F111" i="46"/>
  <c r="F109" i="46"/>
  <c r="F108" i="46"/>
  <c r="F96" i="46"/>
  <c r="F95" i="46"/>
  <c r="F92" i="46"/>
  <c r="F91" i="46"/>
  <c r="F82" i="46"/>
  <c r="F81" i="46"/>
  <c r="F79" i="46"/>
  <c r="F78" i="46"/>
  <c r="F76" i="46"/>
  <c r="F75" i="46"/>
  <c r="F69" i="46"/>
  <c r="F68" i="46"/>
  <c r="F66" i="46"/>
  <c r="F65" i="46"/>
  <c r="F60" i="46"/>
  <c r="F59" i="46"/>
  <c r="F57" i="46"/>
  <c r="F56" i="46"/>
  <c r="F47" i="46"/>
  <c r="F46" i="46"/>
  <c r="F44" i="46"/>
  <c r="F43" i="46"/>
  <c r="E125" i="46"/>
  <c r="E124" i="46"/>
  <c r="E122" i="46"/>
  <c r="E121" i="46"/>
  <c r="E119" i="46"/>
  <c r="E118" i="46"/>
  <c r="E115" i="46"/>
  <c r="E114" i="46"/>
  <c r="E112" i="46"/>
  <c r="E111" i="46"/>
  <c r="E109" i="46"/>
  <c r="E108" i="46"/>
  <c r="E96" i="46"/>
  <c r="E95" i="46"/>
  <c r="E92" i="46"/>
  <c r="E91" i="46"/>
  <c r="E82" i="46"/>
  <c r="E81" i="46"/>
  <c r="E79" i="46"/>
  <c r="E78" i="46"/>
  <c r="E76" i="46"/>
  <c r="E75" i="46"/>
  <c r="E69" i="46"/>
  <c r="E68" i="46"/>
  <c r="E66" i="46"/>
  <c r="E65" i="46"/>
  <c r="E60" i="46"/>
  <c r="E59" i="46"/>
  <c r="E57" i="46"/>
  <c r="E56" i="46"/>
  <c r="E47" i="46"/>
  <c r="E46" i="46"/>
  <c r="E44" i="46"/>
  <c r="E43" i="46"/>
  <c r="D125" i="46"/>
  <c r="D124" i="46"/>
  <c r="D122" i="46"/>
  <c r="D121" i="46"/>
  <c r="D119" i="46"/>
  <c r="D118" i="46"/>
  <c r="D115" i="46"/>
  <c r="D114" i="46"/>
  <c r="D112" i="46"/>
  <c r="D111" i="46"/>
  <c r="D109" i="46"/>
  <c r="D108" i="46"/>
  <c r="D96" i="46"/>
  <c r="D95" i="46"/>
  <c r="D92" i="46"/>
  <c r="D91" i="46"/>
  <c r="D82" i="46"/>
  <c r="D81" i="46"/>
  <c r="D79" i="46"/>
  <c r="D78" i="46"/>
  <c r="D76" i="46"/>
  <c r="D75" i="46"/>
  <c r="D69" i="46"/>
  <c r="D68" i="46"/>
  <c r="D66" i="46"/>
  <c r="D65" i="46"/>
  <c r="D60" i="46"/>
  <c r="D59" i="46"/>
  <c r="D57" i="46"/>
  <c r="D56" i="46"/>
  <c r="D47" i="46"/>
  <c r="D46" i="46"/>
  <c r="D44" i="46"/>
  <c r="D43" i="46"/>
  <c r="N106" i="46"/>
  <c r="N63" i="46"/>
  <c r="N60" i="46"/>
  <c r="N54" i="46"/>
  <c r="N85" i="46"/>
  <c r="N82" i="46"/>
  <c r="N79" i="46"/>
  <c r="B27" i="43" a="1"/>
  <c r="B27" i="43" s="1"/>
  <c r="D27" i="43" s="1"/>
  <c r="O16" i="45"/>
  <c r="N16" i="45"/>
  <c r="M16" i="45"/>
  <c r="L16" i="45"/>
  <c r="K16" i="45"/>
  <c r="J16" i="45"/>
  <c r="I16" i="45"/>
  <c r="H16" i="45"/>
  <c r="G16" i="45"/>
  <c r="F16" i="45"/>
  <c r="E16" i="45"/>
  <c r="D16" i="45"/>
  <c r="B28" i="43" l="1" a="1"/>
  <c r="B28" i="43" s="1"/>
  <c r="D28" i="43" s="1"/>
  <c r="X376" i="79"/>
  <c r="W376" i="79"/>
  <c r="V376" i="79"/>
  <c r="U376" i="79"/>
  <c r="T376" i="79"/>
  <c r="S376" i="79"/>
  <c r="R376" i="79"/>
  <c r="Q376" i="79"/>
  <c r="P376" i="79"/>
  <c r="O376" i="79"/>
  <c r="X375" i="79"/>
  <c r="W375" i="79"/>
  <c r="V375" i="79"/>
  <c r="U375" i="79"/>
  <c r="T375" i="79"/>
  <c r="S375" i="79"/>
  <c r="R375" i="79"/>
  <c r="Q375" i="79"/>
  <c r="P375" i="79"/>
  <c r="O375" i="79"/>
  <c r="X373" i="79"/>
  <c r="W373" i="79"/>
  <c r="V373" i="79"/>
  <c r="U373" i="79"/>
  <c r="T373" i="79"/>
  <c r="S373" i="79"/>
  <c r="R373" i="79"/>
  <c r="Q373" i="79"/>
  <c r="P373" i="79"/>
  <c r="O373" i="79"/>
  <c r="X372" i="79"/>
  <c r="W372" i="79"/>
  <c r="V372" i="79"/>
  <c r="U372" i="79"/>
  <c r="T372" i="79"/>
  <c r="S372" i="79"/>
  <c r="R372" i="79"/>
  <c r="Q372" i="79"/>
  <c r="P372" i="79"/>
  <c r="O372" i="79"/>
  <c r="X370" i="79"/>
  <c r="W370" i="79"/>
  <c r="V370" i="79"/>
  <c r="U370" i="79"/>
  <c r="T370" i="79"/>
  <c r="S370" i="79"/>
  <c r="R370" i="79"/>
  <c r="Q370" i="79"/>
  <c r="P370" i="79"/>
  <c r="O370" i="79"/>
  <c r="X369" i="79"/>
  <c r="W369" i="79"/>
  <c r="V369" i="79"/>
  <c r="U369" i="79"/>
  <c r="T369" i="79"/>
  <c r="S369" i="79"/>
  <c r="R369" i="79"/>
  <c r="Q369" i="79"/>
  <c r="P369" i="79"/>
  <c r="O369" i="79"/>
  <c r="X367" i="79"/>
  <c r="W367" i="79"/>
  <c r="V367" i="79"/>
  <c r="U367" i="79"/>
  <c r="T367" i="79"/>
  <c r="S367" i="79"/>
  <c r="R367" i="79"/>
  <c r="Q367" i="79"/>
  <c r="P367" i="79"/>
  <c r="O367" i="79"/>
  <c r="X366" i="79"/>
  <c r="W366" i="79"/>
  <c r="V366" i="79"/>
  <c r="U366" i="79"/>
  <c r="T366" i="79"/>
  <c r="S366" i="79"/>
  <c r="R366" i="79"/>
  <c r="Q366" i="79"/>
  <c r="P366" i="79"/>
  <c r="O366" i="79"/>
  <c r="X364" i="79"/>
  <c r="W364" i="79"/>
  <c r="V364" i="79"/>
  <c r="U364" i="79"/>
  <c r="T364" i="79"/>
  <c r="S364" i="79"/>
  <c r="R364" i="79"/>
  <c r="Q364" i="79"/>
  <c r="P364" i="79"/>
  <c r="O364" i="79"/>
  <c r="X363" i="79"/>
  <c r="W363" i="79"/>
  <c r="V363" i="79"/>
  <c r="U363" i="79"/>
  <c r="T363" i="79"/>
  <c r="S363" i="79"/>
  <c r="R363" i="79"/>
  <c r="Q363" i="79"/>
  <c r="P363" i="79"/>
  <c r="O363" i="79"/>
  <c r="X361" i="79"/>
  <c r="W361" i="79"/>
  <c r="V361" i="79"/>
  <c r="U361" i="79"/>
  <c r="T361" i="79"/>
  <c r="S361" i="79"/>
  <c r="R361" i="79"/>
  <c r="Q361" i="79"/>
  <c r="P361" i="79"/>
  <c r="O361" i="79"/>
  <c r="X360" i="79"/>
  <c r="W360" i="79"/>
  <c r="V360" i="79"/>
  <c r="U360" i="79"/>
  <c r="T360" i="79"/>
  <c r="S360" i="79"/>
  <c r="R360" i="79"/>
  <c r="Q360" i="79"/>
  <c r="P360" i="79"/>
  <c r="O360" i="79"/>
  <c r="X358" i="79"/>
  <c r="W358" i="79"/>
  <c r="V358" i="79"/>
  <c r="U358" i="79"/>
  <c r="T358" i="79"/>
  <c r="S358" i="79"/>
  <c r="R358" i="79"/>
  <c r="Q358" i="79"/>
  <c r="P358" i="79"/>
  <c r="O358" i="79"/>
  <c r="X357" i="79"/>
  <c r="W357" i="79"/>
  <c r="V357" i="79"/>
  <c r="U357" i="79"/>
  <c r="T357" i="79"/>
  <c r="S357" i="79"/>
  <c r="R357" i="79"/>
  <c r="Q357" i="79"/>
  <c r="P357" i="79"/>
  <c r="O357" i="79"/>
  <c r="X355" i="79"/>
  <c r="W355" i="79"/>
  <c r="V355" i="79"/>
  <c r="U355" i="79"/>
  <c r="T355" i="79"/>
  <c r="S355" i="79"/>
  <c r="R355" i="79"/>
  <c r="Q355" i="79"/>
  <c r="P355" i="79"/>
  <c r="O355" i="79"/>
  <c r="X354" i="79"/>
  <c r="W354" i="79"/>
  <c r="V354" i="79"/>
  <c r="U354" i="79"/>
  <c r="T354" i="79"/>
  <c r="S354" i="79"/>
  <c r="R354" i="79"/>
  <c r="Q354" i="79"/>
  <c r="P354" i="79"/>
  <c r="O354" i="79"/>
  <c r="X352" i="79"/>
  <c r="W352" i="79"/>
  <c r="V352" i="79"/>
  <c r="U352" i="79"/>
  <c r="T352" i="79"/>
  <c r="S352" i="79"/>
  <c r="R352" i="79"/>
  <c r="Q352" i="79"/>
  <c r="P352" i="79"/>
  <c r="O352" i="79"/>
  <c r="X351" i="79"/>
  <c r="W351" i="79"/>
  <c r="V351" i="79"/>
  <c r="U351" i="79"/>
  <c r="T351" i="79"/>
  <c r="S351" i="79"/>
  <c r="R351" i="79"/>
  <c r="Q351" i="79"/>
  <c r="P351" i="79"/>
  <c r="O351" i="79"/>
  <c r="X349" i="79"/>
  <c r="W349" i="79"/>
  <c r="V349" i="79"/>
  <c r="U349" i="79"/>
  <c r="T349" i="79"/>
  <c r="S349" i="79"/>
  <c r="R349" i="79"/>
  <c r="Q349" i="79"/>
  <c r="P349" i="79"/>
  <c r="O349" i="79"/>
  <c r="X348" i="79"/>
  <c r="W348" i="79"/>
  <c r="V348" i="79"/>
  <c r="U348" i="79"/>
  <c r="T348" i="79"/>
  <c r="S348" i="79"/>
  <c r="R348" i="79"/>
  <c r="Q348" i="79"/>
  <c r="P348" i="79"/>
  <c r="O348" i="79"/>
  <c r="X346" i="79"/>
  <c r="W346" i="79"/>
  <c r="V346" i="79"/>
  <c r="U346" i="79"/>
  <c r="T346" i="79"/>
  <c r="S346" i="79"/>
  <c r="R346" i="79"/>
  <c r="Q346" i="79"/>
  <c r="P346" i="79"/>
  <c r="O346" i="79"/>
  <c r="X345" i="79"/>
  <c r="W345" i="79"/>
  <c r="V345" i="79"/>
  <c r="U345" i="79"/>
  <c r="T345" i="79"/>
  <c r="S345" i="79"/>
  <c r="R345" i="79"/>
  <c r="Q345" i="79"/>
  <c r="P345" i="79"/>
  <c r="O345" i="79"/>
  <c r="X343" i="79"/>
  <c r="W343" i="79"/>
  <c r="V343" i="79"/>
  <c r="U343" i="79"/>
  <c r="T343" i="79"/>
  <c r="S343" i="79"/>
  <c r="R343" i="79"/>
  <c r="Q343" i="79"/>
  <c r="P343" i="79"/>
  <c r="O343" i="79"/>
  <c r="X342" i="79"/>
  <c r="W342" i="79"/>
  <c r="V342" i="79"/>
  <c r="U342" i="79"/>
  <c r="T342" i="79"/>
  <c r="S342" i="79"/>
  <c r="R342" i="79"/>
  <c r="Q342" i="79"/>
  <c r="P342" i="79"/>
  <c r="O342" i="79"/>
  <c r="X340" i="79"/>
  <c r="W340" i="79"/>
  <c r="V340" i="79"/>
  <c r="U340" i="79"/>
  <c r="T340" i="79"/>
  <c r="S340" i="79"/>
  <c r="R340" i="79"/>
  <c r="Q340" i="79"/>
  <c r="P340" i="79"/>
  <c r="O340" i="79"/>
  <c r="X339" i="79"/>
  <c r="W339" i="79"/>
  <c r="V339" i="79"/>
  <c r="U339" i="79"/>
  <c r="T339" i="79"/>
  <c r="S339" i="79"/>
  <c r="R339" i="79"/>
  <c r="Q339" i="79"/>
  <c r="P339" i="79"/>
  <c r="O339" i="79"/>
  <c r="X337" i="79"/>
  <c r="W337" i="79"/>
  <c r="V337" i="79"/>
  <c r="U337" i="79"/>
  <c r="T337" i="79"/>
  <c r="S337" i="79"/>
  <c r="R337" i="79"/>
  <c r="Q337" i="79"/>
  <c r="P337" i="79"/>
  <c r="O337" i="79"/>
  <c r="X336" i="79"/>
  <c r="W336" i="79"/>
  <c r="V336" i="79"/>
  <c r="U336" i="79"/>
  <c r="T336" i="79"/>
  <c r="S336" i="79"/>
  <c r="R336" i="79"/>
  <c r="Q336" i="79"/>
  <c r="P336" i="79"/>
  <c r="O336" i="79"/>
  <c r="X330" i="79"/>
  <c r="W330" i="79"/>
  <c r="V330" i="79"/>
  <c r="U330" i="79"/>
  <c r="T330" i="79"/>
  <c r="S330" i="79"/>
  <c r="R330" i="79"/>
  <c r="Q330" i="79"/>
  <c r="P330" i="79"/>
  <c r="O330" i="79"/>
  <c r="X329" i="79"/>
  <c r="W329" i="79"/>
  <c r="V329" i="79"/>
  <c r="U329" i="79"/>
  <c r="T329" i="79"/>
  <c r="S329" i="79"/>
  <c r="R329" i="79"/>
  <c r="Q329" i="79"/>
  <c r="P329" i="79"/>
  <c r="O329" i="79"/>
  <c r="X327" i="79"/>
  <c r="W327" i="79"/>
  <c r="V327" i="79"/>
  <c r="U327" i="79"/>
  <c r="T327" i="79"/>
  <c r="S327" i="79"/>
  <c r="R327" i="79"/>
  <c r="Q327" i="79"/>
  <c r="P327" i="79"/>
  <c r="O327" i="79"/>
  <c r="X326" i="79"/>
  <c r="W326" i="79"/>
  <c r="V326" i="79"/>
  <c r="U326" i="79"/>
  <c r="T326" i="79"/>
  <c r="S326" i="79"/>
  <c r="R326" i="79"/>
  <c r="Q326" i="79"/>
  <c r="P326" i="79"/>
  <c r="O326" i="79"/>
  <c r="X284" i="79"/>
  <c r="W284" i="79"/>
  <c r="V284" i="79"/>
  <c r="U284" i="79"/>
  <c r="T284" i="79"/>
  <c r="S284" i="79"/>
  <c r="R284" i="79"/>
  <c r="Q284" i="79"/>
  <c r="P284" i="79"/>
  <c r="O284" i="79"/>
  <c r="X283" i="79"/>
  <c r="W283" i="79"/>
  <c r="V283" i="79"/>
  <c r="U283" i="79"/>
  <c r="T283" i="79"/>
  <c r="S283" i="79"/>
  <c r="R283" i="79"/>
  <c r="Q283" i="79"/>
  <c r="P283" i="79"/>
  <c r="O283" i="79"/>
  <c r="X281" i="79"/>
  <c r="W281" i="79"/>
  <c r="V281" i="79"/>
  <c r="U281" i="79"/>
  <c r="T281" i="79"/>
  <c r="S281" i="79"/>
  <c r="R281" i="79"/>
  <c r="Q281" i="79"/>
  <c r="P281" i="79"/>
  <c r="O281" i="79"/>
  <c r="X280" i="79"/>
  <c r="W280" i="79"/>
  <c r="V280" i="79"/>
  <c r="U280" i="79"/>
  <c r="T280" i="79"/>
  <c r="S280" i="79"/>
  <c r="R280" i="79"/>
  <c r="Q280" i="79"/>
  <c r="P280" i="79"/>
  <c r="O280" i="79"/>
  <c r="X278" i="79"/>
  <c r="W278" i="79"/>
  <c r="V278" i="79"/>
  <c r="U278" i="79"/>
  <c r="T278" i="79"/>
  <c r="S278" i="79"/>
  <c r="R278" i="79"/>
  <c r="Q278" i="79"/>
  <c r="P278" i="79"/>
  <c r="O278" i="79"/>
  <c r="X277" i="79"/>
  <c r="W277" i="79"/>
  <c r="V277" i="79"/>
  <c r="U277" i="79"/>
  <c r="T277" i="79"/>
  <c r="S277" i="79"/>
  <c r="R277" i="79"/>
  <c r="Q277" i="79"/>
  <c r="P277" i="79"/>
  <c r="O277" i="79"/>
  <c r="X275" i="79"/>
  <c r="W275" i="79"/>
  <c r="V275" i="79"/>
  <c r="U275" i="79"/>
  <c r="T275" i="79"/>
  <c r="S275" i="79"/>
  <c r="R275" i="79"/>
  <c r="Q275" i="79"/>
  <c r="P275" i="79"/>
  <c r="O275" i="79"/>
  <c r="X274" i="79"/>
  <c r="W274" i="79"/>
  <c r="V274" i="79"/>
  <c r="U274" i="79"/>
  <c r="T274" i="79"/>
  <c r="S274" i="79"/>
  <c r="R274" i="79"/>
  <c r="Q274" i="79"/>
  <c r="P274" i="79"/>
  <c r="O274" i="79"/>
  <c r="X231" i="79"/>
  <c r="W231" i="79"/>
  <c r="V231" i="79"/>
  <c r="U231" i="79"/>
  <c r="T231" i="79"/>
  <c r="S231" i="79"/>
  <c r="R231" i="79"/>
  <c r="Q231" i="79"/>
  <c r="P231" i="79"/>
  <c r="O231" i="79"/>
  <c r="X230" i="79"/>
  <c r="W230" i="79"/>
  <c r="V230" i="79"/>
  <c r="U230" i="79"/>
  <c r="T230" i="79"/>
  <c r="S230" i="79"/>
  <c r="R230" i="79"/>
  <c r="Q230" i="79"/>
  <c r="P230" i="79"/>
  <c r="O230" i="79"/>
  <c r="M376" i="79"/>
  <c r="L376" i="79"/>
  <c r="K376" i="79"/>
  <c r="J376" i="79"/>
  <c r="I376" i="79"/>
  <c r="H376" i="79"/>
  <c r="G376" i="79"/>
  <c r="F376" i="79"/>
  <c r="E376" i="79"/>
  <c r="D376" i="79"/>
  <c r="M375" i="79"/>
  <c r="L375" i="79"/>
  <c r="K375" i="79"/>
  <c r="J375" i="79"/>
  <c r="I375" i="79"/>
  <c r="H375" i="79"/>
  <c r="G375" i="79"/>
  <c r="F375" i="79"/>
  <c r="E375" i="79"/>
  <c r="D375" i="79"/>
  <c r="M373" i="79"/>
  <c r="L373" i="79"/>
  <c r="K373" i="79"/>
  <c r="J373" i="79"/>
  <c r="I373" i="79"/>
  <c r="H373" i="79"/>
  <c r="G373" i="79"/>
  <c r="F373" i="79"/>
  <c r="E373" i="79"/>
  <c r="D373" i="79"/>
  <c r="M372" i="79"/>
  <c r="L372" i="79"/>
  <c r="K372" i="79"/>
  <c r="J372" i="79"/>
  <c r="I372" i="79"/>
  <c r="H372" i="79"/>
  <c r="G372" i="79"/>
  <c r="F372" i="79"/>
  <c r="E372" i="79"/>
  <c r="D372" i="79"/>
  <c r="M370" i="79"/>
  <c r="L370" i="79"/>
  <c r="K370" i="79"/>
  <c r="J370" i="79"/>
  <c r="I370" i="79"/>
  <c r="H370" i="79"/>
  <c r="G370" i="79"/>
  <c r="F370" i="79"/>
  <c r="E370" i="79"/>
  <c r="D370" i="79"/>
  <c r="M369" i="79"/>
  <c r="L369" i="79"/>
  <c r="K369" i="79"/>
  <c r="J369" i="79"/>
  <c r="I369" i="79"/>
  <c r="H369" i="79"/>
  <c r="G369" i="79"/>
  <c r="F369" i="79"/>
  <c r="E369" i="79"/>
  <c r="D369" i="79"/>
  <c r="M367" i="79"/>
  <c r="L367" i="79"/>
  <c r="K367" i="79"/>
  <c r="J367" i="79"/>
  <c r="I367" i="79"/>
  <c r="H367" i="79"/>
  <c r="G367" i="79"/>
  <c r="F367" i="79"/>
  <c r="E367" i="79"/>
  <c r="D367" i="79"/>
  <c r="M366" i="79"/>
  <c r="L366" i="79"/>
  <c r="K366" i="79"/>
  <c r="J366" i="79"/>
  <c r="I366" i="79"/>
  <c r="H366" i="79"/>
  <c r="G366" i="79"/>
  <c r="F366" i="79"/>
  <c r="E366" i="79"/>
  <c r="D366" i="79"/>
  <c r="M364" i="79"/>
  <c r="L364" i="79"/>
  <c r="K364" i="79"/>
  <c r="J364" i="79"/>
  <c r="I364" i="79"/>
  <c r="H364" i="79"/>
  <c r="G364" i="79"/>
  <c r="F364" i="79"/>
  <c r="E364" i="79"/>
  <c r="D364" i="79"/>
  <c r="M363" i="79"/>
  <c r="L363" i="79"/>
  <c r="K363" i="79"/>
  <c r="J363" i="79"/>
  <c r="I363" i="79"/>
  <c r="H363" i="79"/>
  <c r="G363" i="79"/>
  <c r="F363" i="79"/>
  <c r="E363" i="79"/>
  <c r="D363" i="79"/>
  <c r="M361" i="79"/>
  <c r="L361" i="79"/>
  <c r="K361" i="79"/>
  <c r="J361" i="79"/>
  <c r="I361" i="79"/>
  <c r="H361" i="79"/>
  <c r="G361" i="79"/>
  <c r="F361" i="79"/>
  <c r="E361" i="79"/>
  <c r="D361" i="79"/>
  <c r="M360" i="79"/>
  <c r="L360" i="79"/>
  <c r="K360" i="79"/>
  <c r="J360" i="79"/>
  <c r="I360" i="79"/>
  <c r="H360" i="79"/>
  <c r="G360" i="79"/>
  <c r="F360" i="79"/>
  <c r="E360" i="79"/>
  <c r="D360" i="79"/>
  <c r="M358" i="79"/>
  <c r="L358" i="79"/>
  <c r="K358" i="79"/>
  <c r="J358" i="79"/>
  <c r="I358" i="79"/>
  <c r="H358" i="79"/>
  <c r="G358" i="79"/>
  <c r="F358" i="79"/>
  <c r="E358" i="79"/>
  <c r="D358" i="79"/>
  <c r="M357" i="79"/>
  <c r="L357" i="79"/>
  <c r="K357" i="79"/>
  <c r="J357" i="79"/>
  <c r="I357" i="79"/>
  <c r="H357" i="79"/>
  <c r="G357" i="79"/>
  <c r="F357" i="79"/>
  <c r="E357" i="79"/>
  <c r="D357" i="79"/>
  <c r="M355" i="79"/>
  <c r="L355" i="79"/>
  <c r="K355" i="79"/>
  <c r="J355" i="79"/>
  <c r="I355" i="79"/>
  <c r="H355" i="79"/>
  <c r="G355" i="79"/>
  <c r="F355" i="79"/>
  <c r="E355" i="79"/>
  <c r="D355" i="79"/>
  <c r="M354" i="79"/>
  <c r="L354" i="79"/>
  <c r="K354" i="79"/>
  <c r="J354" i="79"/>
  <c r="I354" i="79"/>
  <c r="H354" i="79"/>
  <c r="G354" i="79"/>
  <c r="F354" i="79"/>
  <c r="E354" i="79"/>
  <c r="D354" i="79"/>
  <c r="M352" i="79"/>
  <c r="L352" i="79"/>
  <c r="K352" i="79"/>
  <c r="J352" i="79"/>
  <c r="I352" i="79"/>
  <c r="H352" i="79"/>
  <c r="G352" i="79"/>
  <c r="F352" i="79"/>
  <c r="E352" i="79"/>
  <c r="D352" i="79"/>
  <c r="M351" i="79"/>
  <c r="L351" i="79"/>
  <c r="K351" i="79"/>
  <c r="J351" i="79"/>
  <c r="I351" i="79"/>
  <c r="H351" i="79"/>
  <c r="G351" i="79"/>
  <c r="F351" i="79"/>
  <c r="E351" i="79"/>
  <c r="D351" i="79"/>
  <c r="M349" i="79"/>
  <c r="L349" i="79"/>
  <c r="K349" i="79"/>
  <c r="J349" i="79"/>
  <c r="I349" i="79"/>
  <c r="H349" i="79"/>
  <c r="G349" i="79"/>
  <c r="F349" i="79"/>
  <c r="E349" i="79"/>
  <c r="D349" i="79"/>
  <c r="M348" i="79"/>
  <c r="L348" i="79"/>
  <c r="K348" i="79"/>
  <c r="J348" i="79"/>
  <c r="I348" i="79"/>
  <c r="H348" i="79"/>
  <c r="G348" i="79"/>
  <c r="F348" i="79"/>
  <c r="E348" i="79"/>
  <c r="D348" i="79"/>
  <c r="M346" i="79"/>
  <c r="L346" i="79"/>
  <c r="K346" i="79"/>
  <c r="J346" i="79"/>
  <c r="I346" i="79"/>
  <c r="H346" i="79"/>
  <c r="G346" i="79"/>
  <c r="F346" i="79"/>
  <c r="E346" i="79"/>
  <c r="D346" i="79"/>
  <c r="M345" i="79"/>
  <c r="L345" i="79"/>
  <c r="K345" i="79"/>
  <c r="J345" i="79"/>
  <c r="I345" i="79"/>
  <c r="H345" i="79"/>
  <c r="G345" i="79"/>
  <c r="F345" i="79"/>
  <c r="E345" i="79"/>
  <c r="D345" i="79"/>
  <c r="M343" i="79"/>
  <c r="L343" i="79"/>
  <c r="K343" i="79"/>
  <c r="J343" i="79"/>
  <c r="I343" i="79"/>
  <c r="H343" i="79"/>
  <c r="G343" i="79"/>
  <c r="F343" i="79"/>
  <c r="E343" i="79"/>
  <c r="D343" i="79"/>
  <c r="M342" i="79"/>
  <c r="L342" i="79"/>
  <c r="K342" i="79"/>
  <c r="J342" i="79"/>
  <c r="I342" i="79"/>
  <c r="H342" i="79"/>
  <c r="G342" i="79"/>
  <c r="F342" i="79"/>
  <c r="E342" i="79"/>
  <c r="D342" i="79"/>
  <c r="M340" i="79"/>
  <c r="L340" i="79"/>
  <c r="K340" i="79"/>
  <c r="J340" i="79"/>
  <c r="I340" i="79"/>
  <c r="H340" i="79"/>
  <c r="G340" i="79"/>
  <c r="F340" i="79"/>
  <c r="E340" i="79"/>
  <c r="D340" i="79"/>
  <c r="M339" i="79"/>
  <c r="L339" i="79"/>
  <c r="K339" i="79"/>
  <c r="J339" i="79"/>
  <c r="I339" i="79"/>
  <c r="H339" i="79"/>
  <c r="G339" i="79"/>
  <c r="F339" i="79"/>
  <c r="E339" i="79"/>
  <c r="D339" i="79"/>
  <c r="M337" i="79"/>
  <c r="L337" i="79"/>
  <c r="K337" i="79"/>
  <c r="J337" i="79"/>
  <c r="I337" i="79"/>
  <c r="H337" i="79"/>
  <c r="G337" i="79"/>
  <c r="F337" i="79"/>
  <c r="E337" i="79"/>
  <c r="D337" i="79"/>
  <c r="M336" i="79"/>
  <c r="L336" i="79"/>
  <c r="K336" i="79"/>
  <c r="J336" i="79"/>
  <c r="I336" i="79"/>
  <c r="H336" i="79"/>
  <c r="G336" i="79"/>
  <c r="F336" i="79"/>
  <c r="E336" i="79"/>
  <c r="D336" i="79"/>
  <c r="M330" i="79"/>
  <c r="L330" i="79"/>
  <c r="K330" i="79"/>
  <c r="J330" i="79"/>
  <c r="I330" i="79"/>
  <c r="H330" i="79"/>
  <c r="G330" i="79"/>
  <c r="F330" i="79"/>
  <c r="E330" i="79"/>
  <c r="D330" i="79"/>
  <c r="M329" i="79"/>
  <c r="L329" i="79"/>
  <c r="K329" i="79"/>
  <c r="J329" i="79"/>
  <c r="I329" i="79"/>
  <c r="H329" i="79"/>
  <c r="G329" i="79"/>
  <c r="F329" i="79"/>
  <c r="E329" i="79"/>
  <c r="D329" i="79"/>
  <c r="M327" i="79"/>
  <c r="L327" i="79"/>
  <c r="K327" i="79"/>
  <c r="J327" i="79"/>
  <c r="I327" i="79"/>
  <c r="H327" i="79"/>
  <c r="G327" i="79"/>
  <c r="F327" i="79"/>
  <c r="E327" i="79"/>
  <c r="D327" i="79"/>
  <c r="M326" i="79"/>
  <c r="L326" i="79"/>
  <c r="K326" i="79"/>
  <c r="J326" i="79"/>
  <c r="I326" i="79"/>
  <c r="H326" i="79"/>
  <c r="G326" i="79"/>
  <c r="F326" i="79"/>
  <c r="E326" i="79"/>
  <c r="D326" i="79"/>
  <c r="M284" i="79"/>
  <c r="L284" i="79"/>
  <c r="K284" i="79"/>
  <c r="J284" i="79"/>
  <c r="I284" i="79"/>
  <c r="H284" i="79"/>
  <c r="G284" i="79"/>
  <c r="F284" i="79"/>
  <c r="E284" i="79"/>
  <c r="D284" i="79"/>
  <c r="M283" i="79"/>
  <c r="L283" i="79"/>
  <c r="K283" i="79"/>
  <c r="J283" i="79"/>
  <c r="I283" i="79"/>
  <c r="H283" i="79"/>
  <c r="G283" i="79"/>
  <c r="F283" i="79"/>
  <c r="E283" i="79"/>
  <c r="D283" i="79"/>
  <c r="M281" i="79"/>
  <c r="L281" i="79"/>
  <c r="K281" i="79"/>
  <c r="J281" i="79"/>
  <c r="I281" i="79"/>
  <c r="H281" i="79"/>
  <c r="G281" i="79"/>
  <c r="F281" i="79"/>
  <c r="E281" i="79"/>
  <c r="D281" i="79"/>
  <c r="M280" i="79"/>
  <c r="L280" i="79"/>
  <c r="K280" i="79"/>
  <c r="J280" i="79"/>
  <c r="I280" i="79"/>
  <c r="H280" i="79"/>
  <c r="G280" i="79"/>
  <c r="F280" i="79"/>
  <c r="E280" i="79"/>
  <c r="D280" i="79"/>
  <c r="M278" i="79"/>
  <c r="L278" i="79"/>
  <c r="K278" i="79"/>
  <c r="J278" i="79"/>
  <c r="I278" i="79"/>
  <c r="H278" i="79"/>
  <c r="G278" i="79"/>
  <c r="F278" i="79"/>
  <c r="E278" i="79"/>
  <c r="D278" i="79"/>
  <c r="M277" i="79"/>
  <c r="L277" i="79"/>
  <c r="K277" i="79"/>
  <c r="J277" i="79"/>
  <c r="I277" i="79"/>
  <c r="H277" i="79"/>
  <c r="G277" i="79"/>
  <c r="F277" i="79"/>
  <c r="E277" i="79"/>
  <c r="D277" i="79"/>
  <c r="M275" i="79"/>
  <c r="L275" i="79"/>
  <c r="K275" i="79"/>
  <c r="J275" i="79"/>
  <c r="I275" i="79"/>
  <c r="H275" i="79"/>
  <c r="G275" i="79"/>
  <c r="F275" i="79"/>
  <c r="E275" i="79"/>
  <c r="D275" i="79"/>
  <c r="M274" i="79"/>
  <c r="L274" i="79"/>
  <c r="K274" i="79"/>
  <c r="J274" i="79"/>
  <c r="I274" i="79"/>
  <c r="H274" i="79"/>
  <c r="G274" i="79"/>
  <c r="F274" i="79"/>
  <c r="E274" i="79"/>
  <c r="D274" i="79"/>
  <c r="M231" i="79"/>
  <c r="L231" i="79"/>
  <c r="K231" i="79"/>
  <c r="J231" i="79"/>
  <c r="I231" i="79"/>
  <c r="H231" i="79"/>
  <c r="G231" i="79"/>
  <c r="F231" i="79"/>
  <c r="E231" i="79"/>
  <c r="D231" i="79"/>
  <c r="M230" i="79"/>
  <c r="L230" i="79"/>
  <c r="K230" i="79"/>
  <c r="J230" i="79"/>
  <c r="I230" i="79"/>
  <c r="H230" i="79"/>
  <c r="G230" i="79"/>
  <c r="F230" i="79"/>
  <c r="E230" i="79"/>
  <c r="D230" i="79"/>
  <c r="X193" i="79"/>
  <c r="W193" i="79"/>
  <c r="V193" i="79"/>
  <c r="U193" i="79"/>
  <c r="T193" i="79"/>
  <c r="S193" i="79"/>
  <c r="R193" i="79"/>
  <c r="Q193" i="79"/>
  <c r="P193" i="79"/>
  <c r="O193" i="79"/>
  <c r="X192" i="79"/>
  <c r="W192" i="79"/>
  <c r="V192" i="79"/>
  <c r="U192" i="79"/>
  <c r="T192" i="79"/>
  <c r="S192" i="79"/>
  <c r="R192" i="79"/>
  <c r="Q192" i="79"/>
  <c r="P192" i="79"/>
  <c r="O192" i="79"/>
  <c r="X190" i="79"/>
  <c r="W190" i="79"/>
  <c r="V190" i="79"/>
  <c r="U190" i="79"/>
  <c r="T190" i="79"/>
  <c r="S190" i="79"/>
  <c r="R190" i="79"/>
  <c r="Q190" i="79"/>
  <c r="P190" i="79"/>
  <c r="O190" i="79"/>
  <c r="X189" i="79"/>
  <c r="W189" i="79"/>
  <c r="V189" i="79"/>
  <c r="U189" i="79"/>
  <c r="T189" i="79"/>
  <c r="S189" i="79"/>
  <c r="R189" i="79"/>
  <c r="Q189" i="79"/>
  <c r="P189" i="79"/>
  <c r="O189" i="79"/>
  <c r="X187" i="79"/>
  <c r="W187" i="79"/>
  <c r="V187" i="79"/>
  <c r="U187" i="79"/>
  <c r="T187" i="79"/>
  <c r="S187" i="79"/>
  <c r="R187" i="79"/>
  <c r="Q187" i="79"/>
  <c r="P187" i="79"/>
  <c r="O187" i="79"/>
  <c r="X186" i="79"/>
  <c r="W186" i="79"/>
  <c r="V186" i="79"/>
  <c r="U186" i="79"/>
  <c r="T186" i="79"/>
  <c r="S186" i="79"/>
  <c r="R186" i="79"/>
  <c r="Q186" i="79"/>
  <c r="P186" i="79"/>
  <c r="O186" i="79"/>
  <c r="X184" i="79"/>
  <c r="W184" i="79"/>
  <c r="V184" i="79"/>
  <c r="U184" i="79"/>
  <c r="T184" i="79"/>
  <c r="S184" i="79"/>
  <c r="R184" i="79"/>
  <c r="Q184" i="79"/>
  <c r="P184" i="79"/>
  <c r="O184" i="79"/>
  <c r="X183" i="79"/>
  <c r="W183" i="79"/>
  <c r="V183" i="79"/>
  <c r="U183" i="79"/>
  <c r="T183" i="79"/>
  <c r="S183" i="79"/>
  <c r="R183" i="79"/>
  <c r="Q183" i="79"/>
  <c r="P183" i="79"/>
  <c r="O183" i="79"/>
  <c r="X181" i="79"/>
  <c r="W181" i="79"/>
  <c r="V181" i="79"/>
  <c r="U181" i="79"/>
  <c r="T181" i="79"/>
  <c r="S181" i="79"/>
  <c r="R181" i="79"/>
  <c r="Q181" i="79"/>
  <c r="P181" i="79"/>
  <c r="O181" i="79"/>
  <c r="X180" i="79"/>
  <c r="W180" i="79"/>
  <c r="V180" i="79"/>
  <c r="U180" i="79"/>
  <c r="T180" i="79"/>
  <c r="S180" i="79"/>
  <c r="R180" i="79"/>
  <c r="Q180" i="79"/>
  <c r="P180" i="79"/>
  <c r="O180" i="79"/>
  <c r="X178" i="79"/>
  <c r="W178" i="79"/>
  <c r="V178" i="79"/>
  <c r="U178" i="79"/>
  <c r="T178" i="79"/>
  <c r="S178" i="79"/>
  <c r="R178" i="79"/>
  <c r="Q178" i="79"/>
  <c r="P178" i="79"/>
  <c r="O178" i="79"/>
  <c r="X177" i="79"/>
  <c r="W177" i="79"/>
  <c r="V177" i="79"/>
  <c r="U177" i="79"/>
  <c r="T177" i="79"/>
  <c r="S177" i="79"/>
  <c r="R177" i="79"/>
  <c r="Q177" i="79"/>
  <c r="P177" i="79"/>
  <c r="O177" i="79"/>
  <c r="X175" i="79"/>
  <c r="W175" i="79"/>
  <c r="V175" i="79"/>
  <c r="U175" i="79"/>
  <c r="T175" i="79"/>
  <c r="S175" i="79"/>
  <c r="R175" i="79"/>
  <c r="Q175" i="79"/>
  <c r="P175" i="79"/>
  <c r="O175" i="79"/>
  <c r="X174" i="79"/>
  <c r="W174" i="79"/>
  <c r="V174" i="79"/>
  <c r="U174" i="79"/>
  <c r="T174" i="79"/>
  <c r="S174" i="79"/>
  <c r="R174" i="79"/>
  <c r="Q174" i="79"/>
  <c r="P174" i="79"/>
  <c r="O174" i="79"/>
  <c r="X172" i="79"/>
  <c r="W172" i="79"/>
  <c r="V172" i="79"/>
  <c r="U172" i="79"/>
  <c r="T172" i="79"/>
  <c r="S172" i="79"/>
  <c r="R172" i="79"/>
  <c r="Q172" i="79"/>
  <c r="P172" i="79"/>
  <c r="O172" i="79"/>
  <c r="X171" i="79"/>
  <c r="W171" i="79"/>
  <c r="V171" i="79"/>
  <c r="U171" i="79"/>
  <c r="T171" i="79"/>
  <c r="S171" i="79"/>
  <c r="R171" i="79"/>
  <c r="Q171" i="79"/>
  <c r="P171" i="79"/>
  <c r="O171" i="79"/>
  <c r="X169" i="79"/>
  <c r="W169" i="79"/>
  <c r="V169" i="79"/>
  <c r="U169" i="79"/>
  <c r="T169" i="79"/>
  <c r="S169" i="79"/>
  <c r="R169" i="79"/>
  <c r="Q169" i="79"/>
  <c r="P169" i="79"/>
  <c r="O169" i="79"/>
  <c r="X168" i="79"/>
  <c r="W168" i="79"/>
  <c r="V168" i="79"/>
  <c r="U168" i="79"/>
  <c r="T168" i="79"/>
  <c r="S168" i="79"/>
  <c r="R168" i="79"/>
  <c r="Q168" i="79"/>
  <c r="P168" i="79"/>
  <c r="O168" i="79"/>
  <c r="X166" i="79"/>
  <c r="W166" i="79"/>
  <c r="V166" i="79"/>
  <c r="U166" i="79"/>
  <c r="T166" i="79"/>
  <c r="S166" i="79"/>
  <c r="R166" i="79"/>
  <c r="Q166" i="79"/>
  <c r="P166" i="79"/>
  <c r="O166" i="79"/>
  <c r="X165" i="79"/>
  <c r="W165" i="79"/>
  <c r="V165" i="79"/>
  <c r="U165" i="79"/>
  <c r="T165" i="79"/>
  <c r="S165" i="79"/>
  <c r="R165" i="79"/>
  <c r="Q165" i="79"/>
  <c r="P165" i="79"/>
  <c r="O165" i="79"/>
  <c r="X163" i="79"/>
  <c r="W163" i="79"/>
  <c r="V163" i="79"/>
  <c r="U163" i="79"/>
  <c r="T163" i="79"/>
  <c r="S163" i="79"/>
  <c r="R163" i="79"/>
  <c r="Q163" i="79"/>
  <c r="P163" i="79"/>
  <c r="O163" i="79"/>
  <c r="X162" i="79"/>
  <c r="W162" i="79"/>
  <c r="V162" i="79"/>
  <c r="U162" i="79"/>
  <c r="T162" i="79"/>
  <c r="S162" i="79"/>
  <c r="R162" i="79"/>
  <c r="Q162" i="79"/>
  <c r="P162" i="79"/>
  <c r="O162" i="79"/>
  <c r="X160" i="79"/>
  <c r="W160" i="79"/>
  <c r="V160" i="79"/>
  <c r="U160" i="79"/>
  <c r="T160" i="79"/>
  <c r="S160" i="79"/>
  <c r="R160" i="79"/>
  <c r="Q160" i="79"/>
  <c r="P160" i="79"/>
  <c r="O160" i="79"/>
  <c r="X159" i="79"/>
  <c r="W159" i="79"/>
  <c r="V159" i="79"/>
  <c r="U159" i="79"/>
  <c r="T159" i="79"/>
  <c r="S159" i="79"/>
  <c r="R159" i="79"/>
  <c r="Q159" i="79"/>
  <c r="P159" i="79"/>
  <c r="O159" i="79"/>
  <c r="X157" i="79"/>
  <c r="W157" i="79"/>
  <c r="V157" i="79"/>
  <c r="U157" i="79"/>
  <c r="T157" i="79"/>
  <c r="S157" i="79"/>
  <c r="R157" i="79"/>
  <c r="Q157" i="79"/>
  <c r="P157" i="79"/>
  <c r="O157" i="79"/>
  <c r="X156" i="79"/>
  <c r="W156" i="79"/>
  <c r="V156" i="79"/>
  <c r="U156" i="79"/>
  <c r="T156" i="79"/>
  <c r="S156" i="79"/>
  <c r="R156" i="79"/>
  <c r="Q156" i="79"/>
  <c r="P156" i="79"/>
  <c r="O156" i="79"/>
  <c r="X154" i="79"/>
  <c r="W154" i="79"/>
  <c r="V154" i="79"/>
  <c r="U154" i="79"/>
  <c r="T154" i="79"/>
  <c r="S154" i="79"/>
  <c r="R154" i="79"/>
  <c r="Q154" i="79"/>
  <c r="P154" i="79"/>
  <c r="O154" i="79"/>
  <c r="X153" i="79"/>
  <c r="W153" i="79"/>
  <c r="V153" i="79"/>
  <c r="U153" i="79"/>
  <c r="T153" i="79"/>
  <c r="S153" i="79"/>
  <c r="R153" i="79"/>
  <c r="Q153" i="79"/>
  <c r="P153" i="79"/>
  <c r="O153" i="79"/>
  <c r="X147" i="79"/>
  <c r="W147" i="79"/>
  <c r="V147" i="79"/>
  <c r="U147" i="79"/>
  <c r="T147" i="79"/>
  <c r="S147" i="79"/>
  <c r="R147" i="79"/>
  <c r="Q147" i="79"/>
  <c r="P147" i="79"/>
  <c r="O147" i="79"/>
  <c r="X146" i="79"/>
  <c r="W146" i="79"/>
  <c r="V146" i="79"/>
  <c r="U146" i="79"/>
  <c r="T146" i="79"/>
  <c r="S146" i="79"/>
  <c r="R146" i="79"/>
  <c r="Q146" i="79"/>
  <c r="P146" i="79"/>
  <c r="O146" i="79"/>
  <c r="X144" i="79"/>
  <c r="W144" i="79"/>
  <c r="V144" i="79"/>
  <c r="U144" i="79"/>
  <c r="T144" i="79"/>
  <c r="S144" i="79"/>
  <c r="R144" i="79"/>
  <c r="Q144" i="79"/>
  <c r="P144" i="79"/>
  <c r="O144" i="79"/>
  <c r="X143" i="79"/>
  <c r="W143" i="79"/>
  <c r="V143" i="79"/>
  <c r="U143" i="79"/>
  <c r="T143" i="79"/>
  <c r="S143" i="79"/>
  <c r="R143" i="79"/>
  <c r="Q143" i="79"/>
  <c r="P143" i="79"/>
  <c r="O143" i="79"/>
  <c r="X109" i="79"/>
  <c r="W109" i="79"/>
  <c r="V109" i="79"/>
  <c r="U109" i="79"/>
  <c r="T109" i="79"/>
  <c r="S109" i="79"/>
  <c r="R109" i="79"/>
  <c r="Q109" i="79"/>
  <c r="P109" i="79"/>
  <c r="O109" i="79"/>
  <c r="X108" i="79"/>
  <c r="W108" i="79"/>
  <c r="V108" i="79"/>
  <c r="U108" i="79"/>
  <c r="T108" i="79"/>
  <c r="S108" i="79"/>
  <c r="R108" i="79"/>
  <c r="Q108" i="79"/>
  <c r="P108" i="79"/>
  <c r="O108" i="79"/>
  <c r="X101" i="79"/>
  <c r="W101" i="79"/>
  <c r="V101" i="79"/>
  <c r="U101" i="79"/>
  <c r="T101" i="79"/>
  <c r="S101" i="79"/>
  <c r="R101" i="79"/>
  <c r="Q101" i="79"/>
  <c r="P101" i="79"/>
  <c r="O101" i="79"/>
  <c r="X100" i="79"/>
  <c r="W100" i="79"/>
  <c r="V100" i="79"/>
  <c r="U100" i="79"/>
  <c r="T100" i="79"/>
  <c r="S100" i="79"/>
  <c r="R100" i="79"/>
  <c r="Q100" i="79"/>
  <c r="P100" i="79"/>
  <c r="O100" i="79"/>
  <c r="X98" i="79"/>
  <c r="W98" i="79"/>
  <c r="V98" i="79"/>
  <c r="U98" i="79"/>
  <c r="T98" i="79"/>
  <c r="S98" i="79"/>
  <c r="R98" i="79"/>
  <c r="Q98" i="79"/>
  <c r="P98" i="79"/>
  <c r="O98" i="79"/>
  <c r="X97" i="79"/>
  <c r="W97" i="79"/>
  <c r="V97" i="79"/>
  <c r="U97" i="79"/>
  <c r="T97" i="79"/>
  <c r="S97" i="79"/>
  <c r="R97" i="79"/>
  <c r="Q97" i="79"/>
  <c r="P97" i="79"/>
  <c r="O97" i="79"/>
  <c r="X95" i="79"/>
  <c r="W95" i="79"/>
  <c r="V95" i="79"/>
  <c r="U95" i="79"/>
  <c r="T95" i="79"/>
  <c r="S95" i="79"/>
  <c r="R95" i="79"/>
  <c r="Q95" i="79"/>
  <c r="P95" i="79"/>
  <c r="O95" i="79"/>
  <c r="X94" i="79"/>
  <c r="W94" i="79"/>
  <c r="V94" i="79"/>
  <c r="U94" i="79"/>
  <c r="T94" i="79"/>
  <c r="S94" i="79"/>
  <c r="R94" i="79"/>
  <c r="Q94" i="79"/>
  <c r="P94" i="79"/>
  <c r="O94" i="79"/>
  <c r="X92" i="79"/>
  <c r="W92" i="79"/>
  <c r="V92" i="79"/>
  <c r="U92" i="79"/>
  <c r="T92" i="79"/>
  <c r="S92" i="79"/>
  <c r="R92" i="79"/>
  <c r="Q92" i="79"/>
  <c r="P92" i="79"/>
  <c r="O92" i="79"/>
  <c r="X91" i="79"/>
  <c r="W91" i="79"/>
  <c r="V91" i="79"/>
  <c r="U91" i="79"/>
  <c r="T91" i="79"/>
  <c r="S91" i="79"/>
  <c r="R91" i="79"/>
  <c r="Q91" i="79"/>
  <c r="P91" i="79"/>
  <c r="O91" i="79"/>
  <c r="M193" i="79"/>
  <c r="L193" i="79"/>
  <c r="K193" i="79"/>
  <c r="J193" i="79"/>
  <c r="I193" i="79"/>
  <c r="H193" i="79"/>
  <c r="G193" i="79"/>
  <c r="F193" i="79"/>
  <c r="E193" i="79"/>
  <c r="D193" i="79"/>
  <c r="M192" i="79"/>
  <c r="L192" i="79"/>
  <c r="K192" i="79"/>
  <c r="J192" i="79"/>
  <c r="I192" i="79"/>
  <c r="H192" i="79"/>
  <c r="G192" i="79"/>
  <c r="F192" i="79"/>
  <c r="E192" i="79"/>
  <c r="D192" i="79"/>
  <c r="M190" i="79"/>
  <c r="L190" i="79"/>
  <c r="K190" i="79"/>
  <c r="J190" i="79"/>
  <c r="I190" i="79"/>
  <c r="H190" i="79"/>
  <c r="G190" i="79"/>
  <c r="F190" i="79"/>
  <c r="E190" i="79"/>
  <c r="D190" i="79"/>
  <c r="M189" i="79"/>
  <c r="L189" i="79"/>
  <c r="K189" i="79"/>
  <c r="J189" i="79"/>
  <c r="I189" i="79"/>
  <c r="H189" i="79"/>
  <c r="G189" i="79"/>
  <c r="F189" i="79"/>
  <c r="E189" i="79"/>
  <c r="D189" i="79"/>
  <c r="M187" i="79"/>
  <c r="L187" i="79"/>
  <c r="K187" i="79"/>
  <c r="J187" i="79"/>
  <c r="I187" i="79"/>
  <c r="H187" i="79"/>
  <c r="G187" i="79"/>
  <c r="F187" i="79"/>
  <c r="E187" i="79"/>
  <c r="D187" i="79"/>
  <c r="M186" i="79"/>
  <c r="L186" i="79"/>
  <c r="K186" i="79"/>
  <c r="J186" i="79"/>
  <c r="I186" i="79"/>
  <c r="H186" i="79"/>
  <c r="G186" i="79"/>
  <c r="F186" i="79"/>
  <c r="E186" i="79"/>
  <c r="D186" i="79"/>
  <c r="M184" i="79"/>
  <c r="L184" i="79"/>
  <c r="K184" i="79"/>
  <c r="J184" i="79"/>
  <c r="I184" i="79"/>
  <c r="H184" i="79"/>
  <c r="G184" i="79"/>
  <c r="F184" i="79"/>
  <c r="E184" i="79"/>
  <c r="D184" i="79"/>
  <c r="M183" i="79"/>
  <c r="L183" i="79"/>
  <c r="K183" i="79"/>
  <c r="J183" i="79"/>
  <c r="I183" i="79"/>
  <c r="H183" i="79"/>
  <c r="G183" i="79"/>
  <c r="F183" i="79"/>
  <c r="E183" i="79"/>
  <c r="D183" i="79"/>
  <c r="M181" i="79"/>
  <c r="L181" i="79"/>
  <c r="K181" i="79"/>
  <c r="J181" i="79"/>
  <c r="I181" i="79"/>
  <c r="H181" i="79"/>
  <c r="G181" i="79"/>
  <c r="F181" i="79"/>
  <c r="E181" i="79"/>
  <c r="D181" i="79"/>
  <c r="M180" i="79"/>
  <c r="L180" i="79"/>
  <c r="K180" i="79"/>
  <c r="J180" i="79"/>
  <c r="I180" i="79"/>
  <c r="H180" i="79"/>
  <c r="G180" i="79"/>
  <c r="F180" i="79"/>
  <c r="E180" i="79"/>
  <c r="D180" i="79"/>
  <c r="M178" i="79"/>
  <c r="L178" i="79"/>
  <c r="K178" i="79"/>
  <c r="J178" i="79"/>
  <c r="I178" i="79"/>
  <c r="H178" i="79"/>
  <c r="G178" i="79"/>
  <c r="F178" i="79"/>
  <c r="E178" i="79"/>
  <c r="D178" i="79"/>
  <c r="M177" i="79"/>
  <c r="L177" i="79"/>
  <c r="K177" i="79"/>
  <c r="J177" i="79"/>
  <c r="I177" i="79"/>
  <c r="H177" i="79"/>
  <c r="G177" i="79"/>
  <c r="F177" i="79"/>
  <c r="E177" i="79"/>
  <c r="D177" i="79"/>
  <c r="M175" i="79"/>
  <c r="L175" i="79"/>
  <c r="K175" i="79"/>
  <c r="J175" i="79"/>
  <c r="I175" i="79"/>
  <c r="H175" i="79"/>
  <c r="G175" i="79"/>
  <c r="F175" i="79"/>
  <c r="E175" i="79"/>
  <c r="D175" i="79"/>
  <c r="M174" i="79"/>
  <c r="L174" i="79"/>
  <c r="K174" i="79"/>
  <c r="J174" i="79"/>
  <c r="I174" i="79"/>
  <c r="H174" i="79"/>
  <c r="G174" i="79"/>
  <c r="F174" i="79"/>
  <c r="E174" i="79"/>
  <c r="D174" i="79"/>
  <c r="M172" i="79"/>
  <c r="L172" i="79"/>
  <c r="K172" i="79"/>
  <c r="J172" i="79"/>
  <c r="I172" i="79"/>
  <c r="H172" i="79"/>
  <c r="G172" i="79"/>
  <c r="F172" i="79"/>
  <c r="E172" i="79"/>
  <c r="D172" i="79"/>
  <c r="M171" i="79"/>
  <c r="L171" i="79"/>
  <c r="K171" i="79"/>
  <c r="J171" i="79"/>
  <c r="I171" i="79"/>
  <c r="H171" i="79"/>
  <c r="G171" i="79"/>
  <c r="F171" i="79"/>
  <c r="E171" i="79"/>
  <c r="D171" i="79"/>
  <c r="M169" i="79"/>
  <c r="L169" i="79"/>
  <c r="K169" i="79"/>
  <c r="J169" i="79"/>
  <c r="I169" i="79"/>
  <c r="H169" i="79"/>
  <c r="G169" i="79"/>
  <c r="F169" i="79"/>
  <c r="E169" i="79"/>
  <c r="D169" i="79"/>
  <c r="M168" i="79"/>
  <c r="L168" i="79"/>
  <c r="K168" i="79"/>
  <c r="J168" i="79"/>
  <c r="I168" i="79"/>
  <c r="H168" i="79"/>
  <c r="G168" i="79"/>
  <c r="F168" i="79"/>
  <c r="E168" i="79"/>
  <c r="D168" i="79"/>
  <c r="M166" i="79"/>
  <c r="L166" i="79"/>
  <c r="K166" i="79"/>
  <c r="J166" i="79"/>
  <c r="I166" i="79"/>
  <c r="H166" i="79"/>
  <c r="G166" i="79"/>
  <c r="F166" i="79"/>
  <c r="E166" i="79"/>
  <c r="D166" i="79"/>
  <c r="M165" i="79"/>
  <c r="L165" i="79"/>
  <c r="K165" i="79"/>
  <c r="J165" i="79"/>
  <c r="I165" i="79"/>
  <c r="H165" i="79"/>
  <c r="G165" i="79"/>
  <c r="F165" i="79"/>
  <c r="E165" i="79"/>
  <c r="D165" i="79"/>
  <c r="M163" i="79"/>
  <c r="L163" i="79"/>
  <c r="K163" i="79"/>
  <c r="J163" i="79"/>
  <c r="I163" i="79"/>
  <c r="H163" i="79"/>
  <c r="G163" i="79"/>
  <c r="F163" i="79"/>
  <c r="E163" i="79"/>
  <c r="D163" i="79"/>
  <c r="M162" i="79"/>
  <c r="L162" i="79"/>
  <c r="K162" i="79"/>
  <c r="J162" i="79"/>
  <c r="I162" i="79"/>
  <c r="H162" i="79"/>
  <c r="G162" i="79"/>
  <c r="F162" i="79"/>
  <c r="E162" i="79"/>
  <c r="D162" i="79"/>
  <c r="M160" i="79"/>
  <c r="L160" i="79"/>
  <c r="K160" i="79"/>
  <c r="J160" i="79"/>
  <c r="I160" i="79"/>
  <c r="H160" i="79"/>
  <c r="G160" i="79"/>
  <c r="F160" i="79"/>
  <c r="E160" i="79"/>
  <c r="D160" i="79"/>
  <c r="M159" i="79"/>
  <c r="L159" i="79"/>
  <c r="K159" i="79"/>
  <c r="J159" i="79"/>
  <c r="I159" i="79"/>
  <c r="H159" i="79"/>
  <c r="G159" i="79"/>
  <c r="F159" i="79"/>
  <c r="E159" i="79"/>
  <c r="D159" i="79"/>
  <c r="M157" i="79"/>
  <c r="L157" i="79"/>
  <c r="K157" i="79"/>
  <c r="J157" i="79"/>
  <c r="I157" i="79"/>
  <c r="H157" i="79"/>
  <c r="G157" i="79"/>
  <c r="F157" i="79"/>
  <c r="E157" i="79"/>
  <c r="D157" i="79"/>
  <c r="M156" i="79"/>
  <c r="L156" i="79"/>
  <c r="K156" i="79"/>
  <c r="J156" i="79"/>
  <c r="I156" i="79"/>
  <c r="H156" i="79"/>
  <c r="G156" i="79"/>
  <c r="F156" i="79"/>
  <c r="E156" i="79"/>
  <c r="D156" i="79"/>
  <c r="M154" i="79"/>
  <c r="L154" i="79"/>
  <c r="K154" i="79"/>
  <c r="J154" i="79"/>
  <c r="I154" i="79"/>
  <c r="H154" i="79"/>
  <c r="G154" i="79"/>
  <c r="F154" i="79"/>
  <c r="E154" i="79"/>
  <c r="D154" i="79"/>
  <c r="M153" i="79"/>
  <c r="L153" i="79"/>
  <c r="K153" i="79"/>
  <c r="J153" i="79"/>
  <c r="I153" i="79"/>
  <c r="H153" i="79"/>
  <c r="G153" i="79"/>
  <c r="F153" i="79"/>
  <c r="E153" i="79"/>
  <c r="D153" i="79"/>
  <c r="M147" i="79"/>
  <c r="L147" i="79"/>
  <c r="K147" i="79"/>
  <c r="J147" i="79"/>
  <c r="I147" i="79"/>
  <c r="H147" i="79"/>
  <c r="G147" i="79"/>
  <c r="F147" i="79"/>
  <c r="E147" i="79"/>
  <c r="D147" i="79"/>
  <c r="M146" i="79"/>
  <c r="L146" i="79"/>
  <c r="K146" i="79"/>
  <c r="J146" i="79"/>
  <c r="I146" i="79"/>
  <c r="H146" i="79"/>
  <c r="G146" i="79"/>
  <c r="F146" i="79"/>
  <c r="E146" i="79"/>
  <c r="D146" i="79"/>
  <c r="M144" i="79"/>
  <c r="L144" i="79"/>
  <c r="K144" i="79"/>
  <c r="J144" i="79"/>
  <c r="I144" i="79"/>
  <c r="H144" i="79"/>
  <c r="G144" i="79"/>
  <c r="F144" i="79"/>
  <c r="E144" i="79"/>
  <c r="D144" i="79"/>
  <c r="M143" i="79"/>
  <c r="L143" i="79"/>
  <c r="K143" i="79"/>
  <c r="J143" i="79"/>
  <c r="I143" i="79"/>
  <c r="H143" i="79"/>
  <c r="G143" i="79"/>
  <c r="F143" i="79"/>
  <c r="E143" i="79"/>
  <c r="D143" i="79"/>
  <c r="M109" i="79"/>
  <c r="L109" i="79"/>
  <c r="K109" i="79"/>
  <c r="J109" i="79"/>
  <c r="I109" i="79"/>
  <c r="H109" i="79"/>
  <c r="G109" i="79"/>
  <c r="F109" i="79"/>
  <c r="E109" i="79"/>
  <c r="D109" i="79"/>
  <c r="M108" i="79"/>
  <c r="L108" i="79"/>
  <c r="K108" i="79"/>
  <c r="J108" i="79"/>
  <c r="I108" i="79"/>
  <c r="H108" i="79"/>
  <c r="G108" i="79"/>
  <c r="F108" i="79"/>
  <c r="E108" i="79"/>
  <c r="D108" i="79"/>
  <c r="M101" i="79"/>
  <c r="L101" i="79"/>
  <c r="K101" i="79"/>
  <c r="J101" i="79"/>
  <c r="I101" i="79"/>
  <c r="H101" i="79"/>
  <c r="G101" i="79"/>
  <c r="F101" i="79"/>
  <c r="E101" i="79"/>
  <c r="D101" i="79"/>
  <c r="M100" i="79"/>
  <c r="L100" i="79"/>
  <c r="K100" i="79"/>
  <c r="J100" i="79"/>
  <c r="I100" i="79"/>
  <c r="H100" i="79"/>
  <c r="G100" i="79"/>
  <c r="F100" i="79"/>
  <c r="E100" i="79"/>
  <c r="D100" i="79"/>
  <c r="M98" i="79"/>
  <c r="L98" i="79"/>
  <c r="K98" i="79"/>
  <c r="J98" i="79"/>
  <c r="I98" i="79"/>
  <c r="H98" i="79"/>
  <c r="G98" i="79"/>
  <c r="F98" i="79"/>
  <c r="E98" i="79"/>
  <c r="D98" i="79"/>
  <c r="M97" i="79"/>
  <c r="L97" i="79"/>
  <c r="K97" i="79"/>
  <c r="J97" i="79"/>
  <c r="I97" i="79"/>
  <c r="H97" i="79"/>
  <c r="G97" i="79"/>
  <c r="F97" i="79"/>
  <c r="E97" i="79"/>
  <c r="D97" i="79"/>
  <c r="M95" i="79"/>
  <c r="L95" i="79"/>
  <c r="K95" i="79"/>
  <c r="J95" i="79"/>
  <c r="I95" i="79"/>
  <c r="H95" i="79"/>
  <c r="G95" i="79"/>
  <c r="F95" i="79"/>
  <c r="E95" i="79"/>
  <c r="D95" i="79"/>
  <c r="M94" i="79"/>
  <c r="L94" i="79"/>
  <c r="K94" i="79"/>
  <c r="J94" i="79"/>
  <c r="I94" i="79"/>
  <c r="H94" i="79"/>
  <c r="G94" i="79"/>
  <c r="F94" i="79"/>
  <c r="E94" i="79"/>
  <c r="D94" i="79"/>
  <c r="M92" i="79"/>
  <c r="L92" i="79"/>
  <c r="K92" i="79"/>
  <c r="J92" i="79"/>
  <c r="I92" i="79"/>
  <c r="H92" i="79"/>
  <c r="G92" i="79"/>
  <c r="F92" i="79"/>
  <c r="E92" i="79"/>
  <c r="D92" i="79"/>
  <c r="M91" i="79"/>
  <c r="L91" i="79"/>
  <c r="K91" i="79"/>
  <c r="J91" i="79"/>
  <c r="I91" i="79"/>
  <c r="H91" i="79"/>
  <c r="G91" i="79"/>
  <c r="F91" i="79"/>
  <c r="E91" i="79"/>
  <c r="D91" i="79"/>
  <c r="D25" i="83"/>
  <c r="D26" i="83"/>
  <c r="B29" i="43" l="1" a="1"/>
  <c r="B29" i="43" s="1"/>
  <c r="D29" i="43" s="1"/>
  <c r="J250" i="68"/>
  <c r="J251" i="68"/>
  <c r="J252" i="68"/>
  <c r="J253" i="68"/>
  <c r="J254" i="68"/>
  <c r="J255" i="68"/>
  <c r="J256" i="68"/>
  <c r="J257" i="68"/>
  <c r="J258" i="68"/>
  <c r="J259" i="68"/>
  <c r="J260" i="68"/>
  <c r="J261" i="68"/>
  <c r="J262" i="68"/>
  <c r="J263" i="68"/>
  <c r="J264" i="68"/>
  <c r="J265" i="68"/>
  <c r="J266" i="68"/>
  <c r="J267" i="68"/>
  <c r="J268" i="68"/>
  <c r="J269" i="68"/>
  <c r="J270" i="68"/>
  <c r="J271" i="68"/>
  <c r="J272" i="68"/>
  <c r="J273" i="68"/>
  <c r="J274" i="68"/>
  <c r="J275" i="68"/>
  <c r="J276" i="68"/>
  <c r="J277" i="68"/>
  <c r="J278" i="68"/>
  <c r="J279" i="68"/>
  <c r="J280" i="68"/>
  <c r="J281" i="68"/>
  <c r="J282" i="68"/>
  <c r="J283" i="68"/>
  <c r="J284" i="68"/>
  <c r="J285" i="68"/>
  <c r="J286" i="68"/>
  <c r="J287" i="68"/>
  <c r="J288" i="68"/>
  <c r="J289" i="68"/>
  <c r="J290" i="68"/>
  <c r="J291" i="68"/>
  <c r="J292" i="68"/>
  <c r="J293" i="68"/>
  <c r="J294" i="68"/>
  <c r="J295" i="68"/>
  <c r="J296" i="68"/>
  <c r="J297" i="68"/>
  <c r="J298" i="68"/>
  <c r="J299" i="68"/>
  <c r="J300" i="68"/>
  <c r="J301" i="68"/>
  <c r="J302" i="68"/>
  <c r="J303" i="68"/>
  <c r="J304" i="68"/>
  <c r="J305" i="68"/>
  <c r="J306" i="68"/>
  <c r="J307" i="68"/>
  <c r="J308" i="68"/>
  <c r="J309" i="68"/>
  <c r="J310" i="68"/>
  <c r="J311" i="68"/>
  <c r="J312" i="68"/>
  <c r="J313" i="68"/>
  <c r="J314" i="68"/>
  <c r="J315" i="68"/>
  <c r="J316" i="68"/>
  <c r="J317" i="68"/>
  <c r="J318" i="68"/>
  <c r="J319" i="68"/>
  <c r="J320" i="68"/>
  <c r="J321"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R39" i="79" l="1"/>
  <c r="T38" i="79"/>
  <c r="K39" i="79"/>
  <c r="M38" i="79"/>
  <c r="E38" i="79"/>
  <c r="Q39" i="79"/>
  <c r="S38" i="79"/>
  <c r="J39" i="79"/>
  <c r="L38" i="79"/>
  <c r="D38" i="79"/>
  <c r="X39" i="79"/>
  <c r="P39" i="79"/>
  <c r="R38" i="79"/>
  <c r="I39" i="79"/>
  <c r="K38" i="79"/>
  <c r="W39" i="79"/>
  <c r="O39" i="79"/>
  <c r="Q38" i="79"/>
  <c r="H39" i="79"/>
  <c r="J38" i="79"/>
  <c r="V39" i="79"/>
  <c r="X38" i="79"/>
  <c r="P38" i="79"/>
  <c r="G39" i="79"/>
  <c r="I38" i="79"/>
  <c r="U39" i="79"/>
  <c r="W38" i="79"/>
  <c r="O38" i="79"/>
  <c r="F39" i="79"/>
  <c r="H38" i="79"/>
  <c r="T39" i="79"/>
  <c r="V38" i="79"/>
  <c r="M39" i="79"/>
  <c r="E39" i="79"/>
  <c r="G38" i="79"/>
  <c r="S39" i="79"/>
  <c r="U38" i="79"/>
  <c r="L39" i="79"/>
  <c r="D39" i="79"/>
  <c r="F38" i="79"/>
  <c r="B30" i="43" a="1"/>
  <c r="B30" i="43" s="1"/>
  <c r="D30" i="43" s="1"/>
  <c r="T271" i="79"/>
  <c r="V270" i="79"/>
  <c r="S271" i="79"/>
  <c r="U270" i="79"/>
  <c r="R271" i="79"/>
  <c r="T270" i="79"/>
  <c r="Q271" i="79"/>
  <c r="S270" i="79"/>
  <c r="X271" i="79"/>
  <c r="P271" i="79"/>
  <c r="R270" i="79"/>
  <c r="W271" i="79"/>
  <c r="O271" i="79"/>
  <c r="Q270" i="79"/>
  <c r="U271" i="79"/>
  <c r="W270" i="79"/>
  <c r="O270" i="79"/>
  <c r="V271" i="79"/>
  <c r="I271" i="79"/>
  <c r="K270" i="79"/>
  <c r="X270" i="79"/>
  <c r="H271" i="79"/>
  <c r="J270" i="79"/>
  <c r="P270" i="79"/>
  <c r="G271" i="79"/>
  <c r="I270" i="79"/>
  <c r="F271" i="79"/>
  <c r="H270" i="79"/>
  <c r="M271" i="79"/>
  <c r="E271" i="79"/>
  <c r="G270" i="79"/>
  <c r="L271" i="79"/>
  <c r="D271" i="79"/>
  <c r="F270" i="79"/>
  <c r="J271" i="79"/>
  <c r="L270" i="79"/>
  <c r="D270" i="79"/>
  <c r="E270" i="79"/>
  <c r="K271" i="79"/>
  <c r="M270" i="79"/>
  <c r="T244" i="79"/>
  <c r="V243" i="79"/>
  <c r="S244" i="79"/>
  <c r="U243" i="79"/>
  <c r="R244" i="79"/>
  <c r="T243" i="79"/>
  <c r="Q244" i="79"/>
  <c r="S243" i="79"/>
  <c r="X244" i="79"/>
  <c r="P244" i="79"/>
  <c r="R243" i="79"/>
  <c r="W244" i="79"/>
  <c r="O244" i="79"/>
  <c r="Q243" i="79"/>
  <c r="U244" i="79"/>
  <c r="W243" i="79"/>
  <c r="O243" i="79"/>
  <c r="I244" i="79"/>
  <c r="K243" i="79"/>
  <c r="H244" i="79"/>
  <c r="J243" i="79"/>
  <c r="P243" i="79"/>
  <c r="G244" i="79"/>
  <c r="I243" i="79"/>
  <c r="F244" i="79"/>
  <c r="H243" i="79"/>
  <c r="D244" i="79"/>
  <c r="V244" i="79"/>
  <c r="M244" i="79"/>
  <c r="E244" i="79"/>
  <c r="G243" i="79"/>
  <c r="L244" i="79"/>
  <c r="X243" i="79"/>
  <c r="J244" i="79"/>
  <c r="L243" i="79"/>
  <c r="D243" i="79"/>
  <c r="F243" i="79"/>
  <c r="K244" i="79"/>
  <c r="M243" i="79"/>
  <c r="E243" i="79"/>
  <c r="X333" i="79"/>
  <c r="P333" i="79"/>
  <c r="R332" i="79"/>
  <c r="M333" i="79"/>
  <c r="E333" i="79"/>
  <c r="G332" i="79"/>
  <c r="W333" i="79"/>
  <c r="O333" i="79"/>
  <c r="Q332" i="79"/>
  <c r="L333" i="79"/>
  <c r="D333" i="79"/>
  <c r="F332" i="79"/>
  <c r="V333" i="79"/>
  <c r="X332" i="79"/>
  <c r="P332" i="79"/>
  <c r="K333" i="79"/>
  <c r="M332" i="79"/>
  <c r="E332" i="79"/>
  <c r="U333" i="79"/>
  <c r="W332" i="79"/>
  <c r="O332" i="79"/>
  <c r="J333" i="79"/>
  <c r="L332" i="79"/>
  <c r="D332" i="79"/>
  <c r="T333" i="79"/>
  <c r="V332" i="79"/>
  <c r="I333" i="79"/>
  <c r="K332" i="79"/>
  <c r="S333" i="79"/>
  <c r="U332" i="79"/>
  <c r="H333" i="79"/>
  <c r="J332" i="79"/>
  <c r="Q333" i="79"/>
  <c r="S332" i="79"/>
  <c r="F333" i="79"/>
  <c r="H332" i="79"/>
  <c r="R333" i="79"/>
  <c r="I332" i="79"/>
  <c r="T332" i="79"/>
  <c r="G333" i="79"/>
  <c r="T311" i="79"/>
  <c r="V310" i="79"/>
  <c r="I311" i="79"/>
  <c r="K310" i="79"/>
  <c r="S311" i="79"/>
  <c r="U310" i="79"/>
  <c r="R311" i="79"/>
  <c r="T310" i="79"/>
  <c r="G311" i="79"/>
  <c r="I310" i="79"/>
  <c r="Q311" i="79"/>
  <c r="S310" i="79"/>
  <c r="X311" i="79"/>
  <c r="P311" i="79"/>
  <c r="R310" i="79"/>
  <c r="M311" i="79"/>
  <c r="E311" i="79"/>
  <c r="G310" i="79"/>
  <c r="W311" i="79"/>
  <c r="O311" i="79"/>
  <c r="Q310" i="79"/>
  <c r="U311" i="79"/>
  <c r="W310" i="79"/>
  <c r="O310" i="79"/>
  <c r="J311" i="79"/>
  <c r="L310" i="79"/>
  <c r="M310" i="79"/>
  <c r="J310" i="79"/>
  <c r="F311" i="79"/>
  <c r="H310" i="79"/>
  <c r="P310" i="79"/>
  <c r="L311" i="79"/>
  <c r="F310" i="79"/>
  <c r="V311" i="79"/>
  <c r="K311" i="79"/>
  <c r="E310" i="79"/>
  <c r="X310" i="79"/>
  <c r="H311" i="79"/>
  <c r="D310" i="79"/>
  <c r="D311" i="79"/>
  <c r="X308" i="79"/>
  <c r="P308" i="79"/>
  <c r="R307" i="79"/>
  <c r="M308" i="79"/>
  <c r="E308" i="79"/>
  <c r="W308" i="79"/>
  <c r="O308" i="79"/>
  <c r="Q307" i="79"/>
  <c r="V308" i="79"/>
  <c r="X307" i="79"/>
  <c r="P307" i="79"/>
  <c r="K308" i="79"/>
  <c r="M307" i="79"/>
  <c r="U308" i="79"/>
  <c r="W307" i="79"/>
  <c r="O307" i="79"/>
  <c r="T308" i="79"/>
  <c r="V307" i="79"/>
  <c r="I308" i="79"/>
  <c r="K307" i="79"/>
  <c r="S308" i="79"/>
  <c r="U307" i="79"/>
  <c r="Q308" i="79"/>
  <c r="S307" i="79"/>
  <c r="T307" i="79"/>
  <c r="H308" i="79"/>
  <c r="G307" i="79"/>
  <c r="G308" i="79"/>
  <c r="F307" i="79"/>
  <c r="F308" i="79"/>
  <c r="E307" i="79"/>
  <c r="L308" i="79"/>
  <c r="D308" i="79"/>
  <c r="D307" i="79"/>
  <c r="L307" i="79"/>
  <c r="I307" i="79"/>
  <c r="J307" i="79"/>
  <c r="R308" i="79"/>
  <c r="J308" i="79"/>
  <c r="H307" i="79"/>
  <c r="T264" i="79"/>
  <c r="V263" i="79"/>
  <c r="S264" i="79"/>
  <c r="U263" i="79"/>
  <c r="R264" i="79"/>
  <c r="T263" i="79"/>
  <c r="Q264" i="79"/>
  <c r="S263" i="79"/>
  <c r="X264" i="79"/>
  <c r="P264" i="79"/>
  <c r="R263" i="79"/>
  <c r="W264" i="79"/>
  <c r="O264" i="79"/>
  <c r="Q263" i="79"/>
  <c r="U264" i="79"/>
  <c r="W263" i="79"/>
  <c r="O263" i="79"/>
  <c r="I264" i="79"/>
  <c r="K263" i="79"/>
  <c r="H264" i="79"/>
  <c r="J263" i="79"/>
  <c r="G264" i="79"/>
  <c r="I263" i="79"/>
  <c r="F264" i="79"/>
  <c r="H263" i="79"/>
  <c r="M264" i="79"/>
  <c r="E264" i="79"/>
  <c r="G263" i="79"/>
  <c r="F263" i="79"/>
  <c r="V264" i="79"/>
  <c r="L264" i="79"/>
  <c r="D264" i="79"/>
  <c r="X263" i="79"/>
  <c r="P263" i="79"/>
  <c r="J264" i="79"/>
  <c r="L263" i="79"/>
  <c r="D263" i="79"/>
  <c r="K264" i="79"/>
  <c r="M263" i="79"/>
  <c r="E263" i="79"/>
  <c r="T238" i="79"/>
  <c r="V237" i="79"/>
  <c r="S238" i="79"/>
  <c r="U237" i="79"/>
  <c r="R238" i="79"/>
  <c r="T237" i="79"/>
  <c r="Q238" i="79"/>
  <c r="S237" i="79"/>
  <c r="X238" i="79"/>
  <c r="P238" i="79"/>
  <c r="R237" i="79"/>
  <c r="W238" i="79"/>
  <c r="O238" i="79"/>
  <c r="Q237" i="79"/>
  <c r="U238" i="79"/>
  <c r="W237" i="79"/>
  <c r="O237" i="79"/>
  <c r="I238" i="79"/>
  <c r="K237" i="79"/>
  <c r="D238" i="79"/>
  <c r="V238" i="79"/>
  <c r="H238" i="79"/>
  <c r="J237" i="79"/>
  <c r="X237" i="79"/>
  <c r="G238" i="79"/>
  <c r="I237" i="79"/>
  <c r="P237" i="79"/>
  <c r="F238" i="79"/>
  <c r="H237" i="79"/>
  <c r="M238" i="79"/>
  <c r="E238" i="79"/>
  <c r="G237" i="79"/>
  <c r="F237" i="79"/>
  <c r="L238" i="79"/>
  <c r="J238" i="79"/>
  <c r="L237" i="79"/>
  <c r="D237" i="79"/>
  <c r="E237" i="79"/>
  <c r="M237" i="79"/>
  <c r="K238" i="79"/>
  <c r="T305" i="79"/>
  <c r="V304" i="79"/>
  <c r="S305" i="79"/>
  <c r="U304" i="79"/>
  <c r="R305" i="79"/>
  <c r="T304" i="79"/>
  <c r="Q305" i="79"/>
  <c r="S304" i="79"/>
  <c r="X305" i="79"/>
  <c r="P305" i="79"/>
  <c r="R304" i="79"/>
  <c r="W305" i="79"/>
  <c r="O305" i="79"/>
  <c r="Q304" i="79"/>
  <c r="U305" i="79"/>
  <c r="W304" i="79"/>
  <c r="O304" i="79"/>
  <c r="I305" i="79"/>
  <c r="K304" i="79"/>
  <c r="K305" i="79"/>
  <c r="V305" i="79"/>
  <c r="H305" i="79"/>
  <c r="J304" i="79"/>
  <c r="X304" i="79"/>
  <c r="G305" i="79"/>
  <c r="I304" i="79"/>
  <c r="P304" i="79"/>
  <c r="F305" i="79"/>
  <c r="H304" i="79"/>
  <c r="M305" i="79"/>
  <c r="E305" i="79"/>
  <c r="G304" i="79"/>
  <c r="L305" i="79"/>
  <c r="D305" i="79"/>
  <c r="F304" i="79"/>
  <c r="E304" i="79"/>
  <c r="J305" i="79"/>
  <c r="L304" i="79"/>
  <c r="D304" i="79"/>
  <c r="M304" i="79"/>
  <c r="X241" i="79"/>
  <c r="P241" i="79"/>
  <c r="R240" i="79"/>
  <c r="W241" i="79"/>
  <c r="O241" i="79"/>
  <c r="Q240" i="79"/>
  <c r="V241" i="79"/>
  <c r="X240" i="79"/>
  <c r="P240" i="79"/>
  <c r="U241" i="79"/>
  <c r="W240" i="79"/>
  <c r="O240" i="79"/>
  <c r="T241" i="79"/>
  <c r="V240" i="79"/>
  <c r="S241" i="79"/>
  <c r="U240" i="79"/>
  <c r="Q241" i="79"/>
  <c r="S240" i="79"/>
  <c r="T240" i="79"/>
  <c r="M241" i="79"/>
  <c r="E241" i="79"/>
  <c r="G240" i="79"/>
  <c r="L241" i="79"/>
  <c r="D241" i="79"/>
  <c r="F240" i="79"/>
  <c r="H241" i="79"/>
  <c r="K241" i="79"/>
  <c r="M240" i="79"/>
  <c r="E240" i="79"/>
  <c r="J240" i="79"/>
  <c r="J241" i="79"/>
  <c r="L240" i="79"/>
  <c r="D240" i="79"/>
  <c r="I241" i="79"/>
  <c r="K240" i="79"/>
  <c r="R241" i="79"/>
  <c r="F241" i="79"/>
  <c r="H240" i="79"/>
  <c r="G241" i="79"/>
  <c r="I240" i="79"/>
  <c r="T257" i="79"/>
  <c r="V256" i="79"/>
  <c r="S257" i="79"/>
  <c r="U256" i="79"/>
  <c r="R257" i="79"/>
  <c r="T256" i="79"/>
  <c r="Q257" i="79"/>
  <c r="S256" i="79"/>
  <c r="X257" i="79"/>
  <c r="P257" i="79"/>
  <c r="R256" i="79"/>
  <c r="W257" i="79"/>
  <c r="O257" i="79"/>
  <c r="Q256" i="79"/>
  <c r="U257" i="79"/>
  <c r="W256" i="79"/>
  <c r="O256" i="79"/>
  <c r="I257" i="79"/>
  <c r="K256" i="79"/>
  <c r="H257" i="79"/>
  <c r="J256" i="79"/>
  <c r="D257" i="79"/>
  <c r="V257" i="79"/>
  <c r="G257" i="79"/>
  <c r="I256" i="79"/>
  <c r="F256" i="79"/>
  <c r="X256" i="79"/>
  <c r="F257" i="79"/>
  <c r="H256" i="79"/>
  <c r="P256" i="79"/>
  <c r="M257" i="79"/>
  <c r="E257" i="79"/>
  <c r="G256" i="79"/>
  <c r="L257" i="79"/>
  <c r="J257" i="79"/>
  <c r="L256" i="79"/>
  <c r="D256" i="79"/>
  <c r="E256" i="79"/>
  <c r="K257" i="79"/>
  <c r="M256" i="79"/>
  <c r="X234" i="79"/>
  <c r="P234" i="79"/>
  <c r="R233" i="79"/>
  <c r="W234" i="79"/>
  <c r="O234" i="79"/>
  <c r="Q233" i="79"/>
  <c r="V234" i="79"/>
  <c r="X233" i="79"/>
  <c r="P233" i="79"/>
  <c r="U234" i="79"/>
  <c r="W233" i="79"/>
  <c r="O233" i="79"/>
  <c r="T234" i="79"/>
  <c r="V233" i="79"/>
  <c r="S234" i="79"/>
  <c r="U233" i="79"/>
  <c r="Q234" i="79"/>
  <c r="S233" i="79"/>
  <c r="M234" i="79"/>
  <c r="E234" i="79"/>
  <c r="G233" i="79"/>
  <c r="L234" i="79"/>
  <c r="D234" i="79"/>
  <c r="F233" i="79"/>
  <c r="J233" i="79"/>
  <c r="K234" i="79"/>
  <c r="M233" i="79"/>
  <c r="E233" i="79"/>
  <c r="J234" i="79"/>
  <c r="L233" i="79"/>
  <c r="D233" i="79"/>
  <c r="H234" i="79"/>
  <c r="R234" i="79"/>
  <c r="I234" i="79"/>
  <c r="K233" i="79"/>
  <c r="T233" i="79"/>
  <c r="F234" i="79"/>
  <c r="H233" i="79"/>
  <c r="G234" i="79"/>
  <c r="I233" i="79"/>
  <c r="X302" i="79"/>
  <c r="P302" i="79"/>
  <c r="R301" i="79"/>
  <c r="W302" i="79"/>
  <c r="O302" i="79"/>
  <c r="Q301" i="79"/>
  <c r="V302" i="79"/>
  <c r="X301" i="79"/>
  <c r="P301" i="79"/>
  <c r="U302" i="79"/>
  <c r="W301" i="79"/>
  <c r="O301" i="79"/>
  <c r="T302" i="79"/>
  <c r="V301" i="79"/>
  <c r="S302" i="79"/>
  <c r="U301" i="79"/>
  <c r="Q302" i="79"/>
  <c r="S301" i="79"/>
  <c r="M302" i="79"/>
  <c r="E302" i="79"/>
  <c r="G301" i="79"/>
  <c r="I301" i="79"/>
  <c r="L302" i="79"/>
  <c r="D302" i="79"/>
  <c r="F301" i="79"/>
  <c r="G302" i="79"/>
  <c r="K302" i="79"/>
  <c r="M301" i="79"/>
  <c r="E301" i="79"/>
  <c r="J302" i="79"/>
  <c r="L301" i="79"/>
  <c r="D301" i="79"/>
  <c r="R302" i="79"/>
  <c r="I302" i="79"/>
  <c r="K301" i="79"/>
  <c r="T301" i="79"/>
  <c r="H302" i="79"/>
  <c r="J301" i="79"/>
  <c r="F302" i="79"/>
  <c r="H301" i="79"/>
  <c r="X268" i="79"/>
  <c r="P268" i="79"/>
  <c r="R267" i="79"/>
  <c r="W268" i="79"/>
  <c r="O268" i="79"/>
  <c r="Q267" i="79"/>
  <c r="V268" i="79"/>
  <c r="X267" i="79"/>
  <c r="P267" i="79"/>
  <c r="U268" i="79"/>
  <c r="W267" i="79"/>
  <c r="O267" i="79"/>
  <c r="T268" i="79"/>
  <c r="V267" i="79"/>
  <c r="S268" i="79"/>
  <c r="U267" i="79"/>
  <c r="Q268" i="79"/>
  <c r="S267" i="79"/>
  <c r="M268" i="79"/>
  <c r="E268" i="79"/>
  <c r="G267" i="79"/>
  <c r="L268" i="79"/>
  <c r="D268" i="79"/>
  <c r="F267" i="79"/>
  <c r="K268" i="79"/>
  <c r="M267" i="79"/>
  <c r="E267" i="79"/>
  <c r="R268" i="79"/>
  <c r="J268" i="79"/>
  <c r="L267" i="79"/>
  <c r="D267" i="79"/>
  <c r="T267" i="79"/>
  <c r="I268" i="79"/>
  <c r="K267" i="79"/>
  <c r="H268" i="79"/>
  <c r="J267" i="79"/>
  <c r="F268" i="79"/>
  <c r="H267" i="79"/>
  <c r="I267" i="79"/>
  <c r="G268" i="79"/>
  <c r="X260" i="79"/>
  <c r="P260" i="79"/>
  <c r="R259" i="79"/>
  <c r="W260" i="79"/>
  <c r="O260" i="79"/>
  <c r="Q259" i="79"/>
  <c r="V260" i="79"/>
  <c r="X259" i="79"/>
  <c r="P259" i="79"/>
  <c r="U260" i="79"/>
  <c r="W259" i="79"/>
  <c r="O259" i="79"/>
  <c r="T260" i="79"/>
  <c r="V259" i="79"/>
  <c r="S260" i="79"/>
  <c r="U259" i="79"/>
  <c r="Q260" i="79"/>
  <c r="S259" i="79"/>
  <c r="R260" i="79"/>
  <c r="M260" i="79"/>
  <c r="E260" i="79"/>
  <c r="G259" i="79"/>
  <c r="H260" i="79"/>
  <c r="T259" i="79"/>
  <c r="L260" i="79"/>
  <c r="D260" i="79"/>
  <c r="F259" i="79"/>
  <c r="K260" i="79"/>
  <c r="M259" i="79"/>
  <c r="E259" i="79"/>
  <c r="J260" i="79"/>
  <c r="L259" i="79"/>
  <c r="D259" i="79"/>
  <c r="J259" i="79"/>
  <c r="I260" i="79"/>
  <c r="K259" i="79"/>
  <c r="F260" i="79"/>
  <c r="H259" i="79"/>
  <c r="G260" i="79"/>
  <c r="I259" i="79"/>
  <c r="X320" i="79"/>
  <c r="P320" i="79"/>
  <c r="R319" i="79"/>
  <c r="M320" i="79"/>
  <c r="E320" i="79"/>
  <c r="G319" i="79"/>
  <c r="W320" i="79"/>
  <c r="O320" i="79"/>
  <c r="Q319" i="79"/>
  <c r="L320" i="79"/>
  <c r="D320" i="79"/>
  <c r="F319" i="79"/>
  <c r="V320" i="79"/>
  <c r="X319" i="79"/>
  <c r="P319" i="79"/>
  <c r="K320" i="79"/>
  <c r="M319" i="79"/>
  <c r="E319" i="79"/>
  <c r="U320" i="79"/>
  <c r="W319" i="79"/>
  <c r="O319" i="79"/>
  <c r="T320" i="79"/>
  <c r="V319" i="79"/>
  <c r="I320" i="79"/>
  <c r="K319" i="79"/>
  <c r="S320" i="79"/>
  <c r="U319" i="79"/>
  <c r="Q320" i="79"/>
  <c r="S319" i="79"/>
  <c r="F320" i="79"/>
  <c r="H319" i="79"/>
  <c r="I319" i="79"/>
  <c r="J320" i="79"/>
  <c r="T319" i="79"/>
  <c r="H320" i="79"/>
  <c r="G320" i="79"/>
  <c r="L319" i="79"/>
  <c r="R320" i="79"/>
  <c r="J319" i="79"/>
  <c r="D319" i="79"/>
  <c r="T298" i="79"/>
  <c r="V297" i="79"/>
  <c r="S298" i="79"/>
  <c r="U297" i="79"/>
  <c r="R298" i="79"/>
  <c r="T297" i="79"/>
  <c r="Q298" i="79"/>
  <c r="S297" i="79"/>
  <c r="X298" i="79"/>
  <c r="P298" i="79"/>
  <c r="R297" i="79"/>
  <c r="W298" i="79"/>
  <c r="O298" i="79"/>
  <c r="Q297" i="79"/>
  <c r="U298" i="79"/>
  <c r="W297" i="79"/>
  <c r="O297" i="79"/>
  <c r="P297" i="79"/>
  <c r="I298" i="79"/>
  <c r="K297" i="79"/>
  <c r="V298" i="79"/>
  <c r="H298" i="79"/>
  <c r="J297" i="79"/>
  <c r="G298" i="79"/>
  <c r="I297" i="79"/>
  <c r="M297" i="79"/>
  <c r="F298" i="79"/>
  <c r="H297" i="79"/>
  <c r="M298" i="79"/>
  <c r="E298" i="79"/>
  <c r="G297" i="79"/>
  <c r="K298" i="79"/>
  <c r="L298" i="79"/>
  <c r="D298" i="79"/>
  <c r="F297" i="79"/>
  <c r="X297" i="79"/>
  <c r="J298" i="79"/>
  <c r="L297" i="79"/>
  <c r="D297" i="79"/>
  <c r="E297" i="79"/>
  <c r="X254" i="79"/>
  <c r="P254" i="79"/>
  <c r="R253" i="79"/>
  <c r="W254" i="79"/>
  <c r="O254" i="79"/>
  <c r="Q253" i="79"/>
  <c r="V254" i="79"/>
  <c r="X253" i="79"/>
  <c r="P253" i="79"/>
  <c r="U254" i="79"/>
  <c r="W253" i="79"/>
  <c r="O253" i="79"/>
  <c r="T254" i="79"/>
  <c r="V253" i="79"/>
  <c r="S254" i="79"/>
  <c r="U253" i="79"/>
  <c r="Q254" i="79"/>
  <c r="S253" i="79"/>
  <c r="M254" i="79"/>
  <c r="E254" i="79"/>
  <c r="G253" i="79"/>
  <c r="L254" i="79"/>
  <c r="D254" i="79"/>
  <c r="F253" i="79"/>
  <c r="K254" i="79"/>
  <c r="M253" i="79"/>
  <c r="E253" i="79"/>
  <c r="J254" i="79"/>
  <c r="L253" i="79"/>
  <c r="D253" i="79"/>
  <c r="J253" i="79"/>
  <c r="I254" i="79"/>
  <c r="K253" i="79"/>
  <c r="H254" i="79"/>
  <c r="R254" i="79"/>
  <c r="F254" i="79"/>
  <c r="H253" i="79"/>
  <c r="T253" i="79"/>
  <c r="G254" i="79"/>
  <c r="I253" i="79"/>
  <c r="T225" i="79"/>
  <c r="V224" i="79"/>
  <c r="S225" i="79"/>
  <c r="U224" i="79"/>
  <c r="R225" i="79"/>
  <c r="T224" i="79"/>
  <c r="Q225" i="79"/>
  <c r="S224" i="79"/>
  <c r="X225" i="79"/>
  <c r="P225" i="79"/>
  <c r="R224" i="79"/>
  <c r="W225" i="79"/>
  <c r="O225" i="79"/>
  <c r="Q224" i="79"/>
  <c r="U225" i="79"/>
  <c r="W224" i="79"/>
  <c r="O224" i="79"/>
  <c r="I225" i="79"/>
  <c r="K224" i="79"/>
  <c r="H225" i="79"/>
  <c r="J224" i="79"/>
  <c r="G225" i="79"/>
  <c r="D225" i="79"/>
  <c r="I224" i="79"/>
  <c r="P224" i="79"/>
  <c r="F225" i="79"/>
  <c r="H224" i="79"/>
  <c r="L225" i="79"/>
  <c r="V225" i="79"/>
  <c r="M225" i="79"/>
  <c r="E225" i="79"/>
  <c r="G224" i="79"/>
  <c r="X224" i="79"/>
  <c r="J225" i="79"/>
  <c r="L224" i="79"/>
  <c r="D224" i="79"/>
  <c r="F224" i="79"/>
  <c r="K225" i="79"/>
  <c r="M224" i="79"/>
  <c r="E224" i="79"/>
  <c r="T323" i="79"/>
  <c r="V322" i="79"/>
  <c r="I323" i="79"/>
  <c r="K322" i="79"/>
  <c r="S323" i="79"/>
  <c r="U322" i="79"/>
  <c r="H323" i="79"/>
  <c r="J322" i="79"/>
  <c r="R323" i="79"/>
  <c r="T322" i="79"/>
  <c r="G323" i="79"/>
  <c r="I322" i="79"/>
  <c r="Q323" i="79"/>
  <c r="S322" i="79"/>
  <c r="X323" i="79"/>
  <c r="P323" i="79"/>
  <c r="R322" i="79"/>
  <c r="M323" i="79"/>
  <c r="E323" i="79"/>
  <c r="G322" i="79"/>
  <c r="W323" i="79"/>
  <c r="O323" i="79"/>
  <c r="Q322" i="79"/>
  <c r="U323" i="79"/>
  <c r="W322" i="79"/>
  <c r="O322" i="79"/>
  <c r="J323" i="79"/>
  <c r="L322" i="79"/>
  <c r="D322" i="79"/>
  <c r="E322" i="79"/>
  <c r="L323" i="79"/>
  <c r="V323" i="79"/>
  <c r="K323" i="79"/>
  <c r="X322" i="79"/>
  <c r="F323" i="79"/>
  <c r="P322" i="79"/>
  <c r="D323" i="79"/>
  <c r="H322" i="79"/>
  <c r="M322" i="79"/>
  <c r="F322" i="79"/>
  <c r="X295" i="79"/>
  <c r="P295" i="79"/>
  <c r="R294" i="79"/>
  <c r="W295" i="79"/>
  <c r="O295" i="79"/>
  <c r="Q294" i="79"/>
  <c r="V295" i="79"/>
  <c r="X294" i="79"/>
  <c r="P294" i="79"/>
  <c r="U295" i="79"/>
  <c r="W294" i="79"/>
  <c r="O294" i="79"/>
  <c r="T295" i="79"/>
  <c r="V294" i="79"/>
  <c r="S295" i="79"/>
  <c r="U294" i="79"/>
  <c r="Q295" i="79"/>
  <c r="S294" i="79"/>
  <c r="M295" i="79"/>
  <c r="E295" i="79"/>
  <c r="G294" i="79"/>
  <c r="R295" i="79"/>
  <c r="L295" i="79"/>
  <c r="D295" i="79"/>
  <c r="F294" i="79"/>
  <c r="I294" i="79"/>
  <c r="T294" i="79"/>
  <c r="K295" i="79"/>
  <c r="M294" i="79"/>
  <c r="E294" i="79"/>
  <c r="J295" i="79"/>
  <c r="L294" i="79"/>
  <c r="D294" i="79"/>
  <c r="I295" i="79"/>
  <c r="K294" i="79"/>
  <c r="H295" i="79"/>
  <c r="J294" i="79"/>
  <c r="G295" i="79"/>
  <c r="F295" i="79"/>
  <c r="H294" i="79"/>
  <c r="T250" i="79"/>
  <c r="V249" i="79"/>
  <c r="S250" i="79"/>
  <c r="U249" i="79"/>
  <c r="R250" i="79"/>
  <c r="T249" i="79"/>
  <c r="Q250" i="79"/>
  <c r="S249" i="79"/>
  <c r="X250" i="79"/>
  <c r="P250" i="79"/>
  <c r="R249" i="79"/>
  <c r="W250" i="79"/>
  <c r="O250" i="79"/>
  <c r="Q249" i="79"/>
  <c r="U250" i="79"/>
  <c r="W249" i="79"/>
  <c r="O249" i="79"/>
  <c r="X249" i="79"/>
  <c r="I250" i="79"/>
  <c r="K249" i="79"/>
  <c r="L250" i="79"/>
  <c r="P249" i="79"/>
  <c r="H250" i="79"/>
  <c r="J249" i="79"/>
  <c r="D250" i="79"/>
  <c r="G250" i="79"/>
  <c r="I249" i="79"/>
  <c r="F249" i="79"/>
  <c r="F250" i="79"/>
  <c r="H249" i="79"/>
  <c r="M250" i="79"/>
  <c r="E250" i="79"/>
  <c r="G249" i="79"/>
  <c r="V250" i="79"/>
  <c r="J250" i="79"/>
  <c r="L249" i="79"/>
  <c r="D249" i="79"/>
  <c r="K250" i="79"/>
  <c r="M249" i="79"/>
  <c r="E249" i="79"/>
  <c r="X222" i="79"/>
  <c r="Q221" i="79"/>
  <c r="J221" i="79"/>
  <c r="T221" i="79"/>
  <c r="W222" i="79"/>
  <c r="X221" i="79"/>
  <c r="P221" i="79"/>
  <c r="H222" i="79"/>
  <c r="I221" i="79"/>
  <c r="V222" i="79"/>
  <c r="O222" i="79"/>
  <c r="W221" i="79"/>
  <c r="H221" i="79"/>
  <c r="S222" i="79"/>
  <c r="U222" i="79"/>
  <c r="V221" i="79"/>
  <c r="O221" i="79"/>
  <c r="F222" i="79"/>
  <c r="G221" i="79"/>
  <c r="F221" i="79"/>
  <c r="E221" i="79"/>
  <c r="T222" i="79"/>
  <c r="U221" i="79"/>
  <c r="M222" i="79"/>
  <c r="E222" i="79"/>
  <c r="L222" i="79"/>
  <c r="M221" i="79"/>
  <c r="Q222" i="79"/>
  <c r="R221" i="79"/>
  <c r="J222" i="79"/>
  <c r="K221" i="79"/>
  <c r="D221" i="79"/>
  <c r="P222" i="79"/>
  <c r="I222" i="79"/>
  <c r="G222" i="79"/>
  <c r="L221" i="79"/>
  <c r="R222" i="79"/>
  <c r="S221" i="79"/>
  <c r="K222" i="79"/>
  <c r="D222" i="79"/>
  <c r="T317" i="79"/>
  <c r="V316" i="79"/>
  <c r="I317" i="79"/>
  <c r="K316" i="79"/>
  <c r="S317" i="79"/>
  <c r="U316" i="79"/>
  <c r="H317" i="79"/>
  <c r="R317" i="79"/>
  <c r="T316" i="79"/>
  <c r="G317" i="79"/>
  <c r="I316" i="79"/>
  <c r="Q317" i="79"/>
  <c r="S316" i="79"/>
  <c r="X317" i="79"/>
  <c r="P317" i="79"/>
  <c r="R316" i="79"/>
  <c r="M317" i="79"/>
  <c r="E317" i="79"/>
  <c r="G316" i="79"/>
  <c r="W317" i="79"/>
  <c r="O317" i="79"/>
  <c r="Q316" i="79"/>
  <c r="U317" i="79"/>
  <c r="W316" i="79"/>
  <c r="O316" i="79"/>
  <c r="J317" i="79"/>
  <c r="L316" i="79"/>
  <c r="D316" i="79"/>
  <c r="X316" i="79"/>
  <c r="L317" i="79"/>
  <c r="E316" i="79"/>
  <c r="P316" i="79"/>
  <c r="K317" i="79"/>
  <c r="F317" i="79"/>
  <c r="D317" i="79"/>
  <c r="M316" i="79"/>
  <c r="J316" i="79"/>
  <c r="V317" i="79"/>
  <c r="F316" i="79"/>
  <c r="H316" i="79"/>
  <c r="T292" i="79"/>
  <c r="V291" i="79"/>
  <c r="S292" i="79"/>
  <c r="U291" i="79"/>
  <c r="R292" i="79"/>
  <c r="T291" i="79"/>
  <c r="Q292" i="79"/>
  <c r="S291" i="79"/>
  <c r="X292" i="79"/>
  <c r="P292" i="79"/>
  <c r="R291" i="79"/>
  <c r="W292" i="79"/>
  <c r="O292" i="79"/>
  <c r="Q291" i="79"/>
  <c r="U292" i="79"/>
  <c r="W291" i="79"/>
  <c r="O291" i="79"/>
  <c r="I292" i="79"/>
  <c r="K291" i="79"/>
  <c r="K292" i="79"/>
  <c r="H292" i="79"/>
  <c r="J291" i="79"/>
  <c r="G292" i="79"/>
  <c r="I291" i="79"/>
  <c r="E291" i="79"/>
  <c r="V292" i="79"/>
  <c r="F292" i="79"/>
  <c r="H291" i="79"/>
  <c r="X291" i="79"/>
  <c r="M292" i="79"/>
  <c r="E292" i="79"/>
  <c r="G291" i="79"/>
  <c r="M291" i="79"/>
  <c r="P291" i="79"/>
  <c r="L292" i="79"/>
  <c r="D292" i="79"/>
  <c r="F291" i="79"/>
  <c r="J292" i="79"/>
  <c r="L291" i="79"/>
  <c r="D291" i="79"/>
  <c r="X247" i="79"/>
  <c r="P247" i="79"/>
  <c r="R246" i="79"/>
  <c r="W247" i="79"/>
  <c r="O247" i="79"/>
  <c r="Q246" i="79"/>
  <c r="V247" i="79"/>
  <c r="X246" i="79"/>
  <c r="P246" i="79"/>
  <c r="U247" i="79"/>
  <c r="W246" i="79"/>
  <c r="O246" i="79"/>
  <c r="T247" i="79"/>
  <c r="V246" i="79"/>
  <c r="S247" i="79"/>
  <c r="U246" i="79"/>
  <c r="Q247" i="79"/>
  <c r="S246" i="79"/>
  <c r="M247" i="79"/>
  <c r="E247" i="79"/>
  <c r="G246" i="79"/>
  <c r="J246" i="79"/>
  <c r="L247" i="79"/>
  <c r="D247" i="79"/>
  <c r="F246" i="79"/>
  <c r="R247" i="79"/>
  <c r="K247" i="79"/>
  <c r="M246" i="79"/>
  <c r="E246" i="79"/>
  <c r="T246" i="79"/>
  <c r="J247" i="79"/>
  <c r="L246" i="79"/>
  <c r="D246" i="79"/>
  <c r="I247" i="79"/>
  <c r="K246" i="79"/>
  <c r="H247" i="79"/>
  <c r="F247" i="79"/>
  <c r="H246" i="79"/>
  <c r="G247" i="79"/>
  <c r="I246" i="79"/>
  <c r="X228" i="79"/>
  <c r="P228" i="79"/>
  <c r="R227" i="79"/>
  <c r="W228" i="79"/>
  <c r="O228" i="79"/>
  <c r="Q227" i="79"/>
  <c r="V228" i="79"/>
  <c r="X227" i="79"/>
  <c r="P227" i="79"/>
  <c r="U228" i="79"/>
  <c r="W227" i="79"/>
  <c r="O227" i="79"/>
  <c r="T228" i="79"/>
  <c r="V227" i="79"/>
  <c r="S228" i="79"/>
  <c r="U227" i="79"/>
  <c r="Q228" i="79"/>
  <c r="S227" i="79"/>
  <c r="M228" i="79"/>
  <c r="E228" i="79"/>
  <c r="G227" i="79"/>
  <c r="H228" i="79"/>
  <c r="L228" i="79"/>
  <c r="D228" i="79"/>
  <c r="F227" i="79"/>
  <c r="M227" i="79"/>
  <c r="R228" i="79"/>
  <c r="K228" i="79"/>
  <c r="E227" i="79"/>
  <c r="T227" i="79"/>
  <c r="J228" i="79"/>
  <c r="L227" i="79"/>
  <c r="D227" i="79"/>
  <c r="I228" i="79"/>
  <c r="K227" i="79"/>
  <c r="J227" i="79"/>
  <c r="F228" i="79"/>
  <c r="H227" i="79"/>
  <c r="G228" i="79"/>
  <c r="I227" i="79"/>
  <c r="X314" i="79"/>
  <c r="P314" i="79"/>
  <c r="R313" i="79"/>
  <c r="M314" i="79"/>
  <c r="E314" i="79"/>
  <c r="G313" i="79"/>
  <c r="W314" i="79"/>
  <c r="O314" i="79"/>
  <c r="Q313" i="79"/>
  <c r="V314" i="79"/>
  <c r="X313" i="79"/>
  <c r="P313" i="79"/>
  <c r="K314" i="79"/>
  <c r="M313" i="79"/>
  <c r="E313" i="79"/>
  <c r="U314" i="79"/>
  <c r="W313" i="79"/>
  <c r="O313" i="79"/>
  <c r="T314" i="79"/>
  <c r="V313" i="79"/>
  <c r="I314" i="79"/>
  <c r="K313" i="79"/>
  <c r="S314" i="79"/>
  <c r="U313" i="79"/>
  <c r="Q314" i="79"/>
  <c r="S313" i="79"/>
  <c r="F314" i="79"/>
  <c r="H313" i="79"/>
  <c r="I313" i="79"/>
  <c r="L314" i="79"/>
  <c r="F313" i="79"/>
  <c r="R314" i="79"/>
  <c r="J314" i="79"/>
  <c r="D313" i="79"/>
  <c r="T313" i="79"/>
  <c r="H314" i="79"/>
  <c r="G314" i="79"/>
  <c r="D314" i="79"/>
  <c r="L313" i="79"/>
  <c r="J313" i="79"/>
  <c r="X289" i="79"/>
  <c r="P289" i="79"/>
  <c r="R288" i="79"/>
  <c r="W289" i="79"/>
  <c r="O289" i="79"/>
  <c r="Q288" i="79"/>
  <c r="V289" i="79"/>
  <c r="X288" i="79"/>
  <c r="P288" i="79"/>
  <c r="U289" i="79"/>
  <c r="W288" i="79"/>
  <c r="O288" i="79"/>
  <c r="T289" i="79"/>
  <c r="V288" i="79"/>
  <c r="S289" i="79"/>
  <c r="U288" i="79"/>
  <c r="Q289" i="79"/>
  <c r="S288" i="79"/>
  <c r="M289" i="79"/>
  <c r="E289" i="79"/>
  <c r="G288" i="79"/>
  <c r="L289" i="79"/>
  <c r="D289" i="79"/>
  <c r="F288" i="79"/>
  <c r="K289" i="79"/>
  <c r="M288" i="79"/>
  <c r="E288" i="79"/>
  <c r="J289" i="79"/>
  <c r="L288" i="79"/>
  <c r="D288" i="79"/>
  <c r="I288" i="79"/>
  <c r="I289" i="79"/>
  <c r="K288" i="79"/>
  <c r="R289" i="79"/>
  <c r="H289" i="79"/>
  <c r="J288" i="79"/>
  <c r="T288" i="79"/>
  <c r="F289" i="79"/>
  <c r="H288" i="79"/>
  <c r="G289" i="79"/>
  <c r="T48" i="79"/>
  <c r="V47" i="79"/>
  <c r="I48" i="79"/>
  <c r="K47" i="79"/>
  <c r="H48" i="79"/>
  <c r="J47" i="79"/>
  <c r="G48" i="79"/>
  <c r="S48" i="79"/>
  <c r="U47" i="79"/>
  <c r="R48" i="79"/>
  <c r="T47" i="79"/>
  <c r="I47" i="79"/>
  <c r="Q48" i="79"/>
  <c r="S47" i="79"/>
  <c r="F48" i="79"/>
  <c r="H47" i="79"/>
  <c r="E47" i="79"/>
  <c r="U48" i="79"/>
  <c r="O47" i="79"/>
  <c r="J48" i="79"/>
  <c r="D47" i="79"/>
  <c r="X48" i="79"/>
  <c r="P48" i="79"/>
  <c r="R47" i="79"/>
  <c r="M48" i="79"/>
  <c r="E48" i="79"/>
  <c r="G47" i="79"/>
  <c r="W48" i="79"/>
  <c r="O48" i="79"/>
  <c r="Q47" i="79"/>
  <c r="L48" i="79"/>
  <c r="D48" i="79"/>
  <c r="F47" i="79"/>
  <c r="K48" i="79"/>
  <c r="M47" i="79"/>
  <c r="W47" i="79"/>
  <c r="V48" i="79"/>
  <c r="X47" i="79"/>
  <c r="P47" i="79"/>
  <c r="L47" i="79"/>
  <c r="X61" i="79"/>
  <c r="P61" i="79"/>
  <c r="R60" i="79"/>
  <c r="W61" i="79"/>
  <c r="O61" i="79"/>
  <c r="Q60" i="79"/>
  <c r="V61" i="79"/>
  <c r="X60" i="79"/>
  <c r="P60" i="79"/>
  <c r="U61" i="79"/>
  <c r="W60" i="79"/>
  <c r="O60" i="79"/>
  <c r="T61" i="79"/>
  <c r="V60" i="79"/>
  <c r="S61" i="79"/>
  <c r="U60" i="79"/>
  <c r="R61" i="79"/>
  <c r="T60" i="79"/>
  <c r="Q61" i="79"/>
  <c r="S60" i="79"/>
  <c r="H61" i="79"/>
  <c r="F61" i="79"/>
  <c r="H60" i="79"/>
  <c r="M61" i="79"/>
  <c r="E61" i="79"/>
  <c r="G60" i="79"/>
  <c r="G61" i="79"/>
  <c r="L61" i="79"/>
  <c r="D61" i="79"/>
  <c r="F60" i="79"/>
  <c r="K61" i="79"/>
  <c r="M60" i="79"/>
  <c r="E60" i="79"/>
  <c r="J60" i="79"/>
  <c r="J61" i="79"/>
  <c r="L60" i="79"/>
  <c r="D60" i="79"/>
  <c r="I61" i="79"/>
  <c r="K60" i="79"/>
  <c r="I60" i="79"/>
  <c r="T85" i="79"/>
  <c r="V84" i="79"/>
  <c r="S85" i="79"/>
  <c r="U84" i="79"/>
  <c r="R85" i="79"/>
  <c r="T84" i="79"/>
  <c r="Q85" i="79"/>
  <c r="S84" i="79"/>
  <c r="X85" i="79"/>
  <c r="P85" i="79"/>
  <c r="R84" i="79"/>
  <c r="W85" i="79"/>
  <c r="O85" i="79"/>
  <c r="Q84" i="79"/>
  <c r="V85" i="79"/>
  <c r="X84" i="79"/>
  <c r="P84" i="79"/>
  <c r="U85" i="79"/>
  <c r="W84" i="79"/>
  <c r="O84" i="79"/>
  <c r="J85" i="79"/>
  <c r="L84" i="79"/>
  <c r="D84" i="79"/>
  <c r="I85" i="79"/>
  <c r="K84" i="79"/>
  <c r="L85" i="79"/>
  <c r="E84" i="79"/>
  <c r="H85" i="79"/>
  <c r="J84" i="79"/>
  <c r="D85" i="79"/>
  <c r="K85" i="79"/>
  <c r="G85" i="79"/>
  <c r="I84" i="79"/>
  <c r="M84" i="79"/>
  <c r="F85" i="79"/>
  <c r="H84" i="79"/>
  <c r="F84" i="79"/>
  <c r="M85" i="79"/>
  <c r="E85" i="79"/>
  <c r="G84" i="79"/>
  <c r="T58" i="79"/>
  <c r="V57" i="79"/>
  <c r="S58" i="79"/>
  <c r="U57" i="79"/>
  <c r="R58" i="79"/>
  <c r="T57" i="79"/>
  <c r="Q58" i="79"/>
  <c r="S57" i="79"/>
  <c r="X58" i="79"/>
  <c r="P58" i="79"/>
  <c r="R57" i="79"/>
  <c r="W58" i="79"/>
  <c r="O58" i="79"/>
  <c r="Q57" i="79"/>
  <c r="V58" i="79"/>
  <c r="X57" i="79"/>
  <c r="P57" i="79"/>
  <c r="U58" i="79"/>
  <c r="W57" i="79"/>
  <c r="O57" i="79"/>
  <c r="M57" i="79"/>
  <c r="J58" i="79"/>
  <c r="L57" i="79"/>
  <c r="D57" i="79"/>
  <c r="I58" i="79"/>
  <c r="K57" i="79"/>
  <c r="D58" i="79"/>
  <c r="H58" i="79"/>
  <c r="J57" i="79"/>
  <c r="L58" i="79"/>
  <c r="K58" i="79"/>
  <c r="G58" i="79"/>
  <c r="I57" i="79"/>
  <c r="F58" i="79"/>
  <c r="H57" i="79"/>
  <c r="E57" i="79"/>
  <c r="M58" i="79"/>
  <c r="E58" i="79"/>
  <c r="G57" i="79"/>
  <c r="F57" i="79"/>
  <c r="T125" i="79"/>
  <c r="V124" i="79"/>
  <c r="S125" i="79"/>
  <c r="U124" i="79"/>
  <c r="R125" i="79"/>
  <c r="T124" i="79"/>
  <c r="Q125" i="79"/>
  <c r="S124" i="79"/>
  <c r="X125" i="79"/>
  <c r="P125" i="79"/>
  <c r="R124" i="79"/>
  <c r="W125" i="79"/>
  <c r="O125" i="79"/>
  <c r="Q124" i="79"/>
  <c r="V125" i="79"/>
  <c r="X124" i="79"/>
  <c r="P124" i="79"/>
  <c r="U125" i="79"/>
  <c r="W124" i="79"/>
  <c r="O124" i="79"/>
  <c r="L125" i="79"/>
  <c r="D125" i="79"/>
  <c r="F124" i="79"/>
  <c r="J125" i="79"/>
  <c r="L124" i="79"/>
  <c r="D124" i="79"/>
  <c r="I125" i="79"/>
  <c r="K124" i="79"/>
  <c r="H125" i="79"/>
  <c r="J124" i="79"/>
  <c r="K125" i="79"/>
  <c r="G125" i="79"/>
  <c r="I124" i="79"/>
  <c r="F125" i="79"/>
  <c r="H124" i="79"/>
  <c r="M124" i="79"/>
  <c r="M125" i="79"/>
  <c r="E125" i="79"/>
  <c r="G124" i="79"/>
  <c r="E124" i="79"/>
  <c r="X81" i="79"/>
  <c r="P81" i="79"/>
  <c r="R80" i="79"/>
  <c r="W81" i="79"/>
  <c r="O81" i="79"/>
  <c r="Q80" i="79"/>
  <c r="V81" i="79"/>
  <c r="X80" i="79"/>
  <c r="P80" i="79"/>
  <c r="U81" i="79"/>
  <c r="W80" i="79"/>
  <c r="O80" i="79"/>
  <c r="T81" i="79"/>
  <c r="V80" i="79"/>
  <c r="S81" i="79"/>
  <c r="U80" i="79"/>
  <c r="R81" i="79"/>
  <c r="T80" i="79"/>
  <c r="Q81" i="79"/>
  <c r="S80" i="79"/>
  <c r="G81" i="79"/>
  <c r="F81" i="79"/>
  <c r="H80" i="79"/>
  <c r="M81" i="79"/>
  <c r="E81" i="79"/>
  <c r="G80" i="79"/>
  <c r="J80" i="79"/>
  <c r="L81" i="79"/>
  <c r="D81" i="79"/>
  <c r="F80" i="79"/>
  <c r="K81" i="79"/>
  <c r="M80" i="79"/>
  <c r="E80" i="79"/>
  <c r="H81" i="79"/>
  <c r="J81" i="79"/>
  <c r="L80" i="79"/>
  <c r="D80" i="79"/>
  <c r="I80" i="79"/>
  <c r="I81" i="79"/>
  <c r="K80" i="79"/>
  <c r="X55" i="79"/>
  <c r="P55" i="79"/>
  <c r="R54" i="79"/>
  <c r="W55" i="79"/>
  <c r="O55" i="79"/>
  <c r="Q54" i="79"/>
  <c r="V55" i="79"/>
  <c r="X54" i="79"/>
  <c r="P54" i="79"/>
  <c r="T55" i="79"/>
  <c r="V54" i="79"/>
  <c r="S55" i="79"/>
  <c r="U54" i="79"/>
  <c r="R55" i="79"/>
  <c r="T54" i="79"/>
  <c r="Q55" i="79"/>
  <c r="S54" i="79"/>
  <c r="M55" i="79"/>
  <c r="E55" i="79"/>
  <c r="G54" i="79"/>
  <c r="I54" i="79"/>
  <c r="U55" i="79"/>
  <c r="L55" i="79"/>
  <c r="D55" i="79"/>
  <c r="F54" i="79"/>
  <c r="K54" i="79"/>
  <c r="W54" i="79"/>
  <c r="K55" i="79"/>
  <c r="M54" i="79"/>
  <c r="E54" i="79"/>
  <c r="J54" i="79"/>
  <c r="G55" i="79"/>
  <c r="O54" i="79"/>
  <c r="J55" i="79"/>
  <c r="L54" i="79"/>
  <c r="D54" i="79"/>
  <c r="H55" i="79"/>
  <c r="I55" i="79"/>
  <c r="F55" i="79"/>
  <c r="H54" i="79"/>
  <c r="X122" i="79"/>
  <c r="P122" i="79"/>
  <c r="R121" i="79"/>
  <c r="W122" i="79"/>
  <c r="O122" i="79"/>
  <c r="Q121" i="79"/>
  <c r="V122" i="79"/>
  <c r="X121" i="79"/>
  <c r="P121" i="79"/>
  <c r="U122" i="79"/>
  <c r="W121" i="79"/>
  <c r="O121" i="79"/>
  <c r="T122" i="79"/>
  <c r="V121" i="79"/>
  <c r="S122" i="79"/>
  <c r="U121" i="79"/>
  <c r="R122" i="79"/>
  <c r="T121" i="79"/>
  <c r="Q122" i="79"/>
  <c r="S121" i="79"/>
  <c r="H122" i="79"/>
  <c r="J121" i="79"/>
  <c r="F122" i="79"/>
  <c r="H121" i="79"/>
  <c r="M122" i="79"/>
  <c r="E122" i="79"/>
  <c r="G121" i="79"/>
  <c r="G122" i="79"/>
  <c r="L122" i="79"/>
  <c r="D122" i="79"/>
  <c r="F121" i="79"/>
  <c r="K122" i="79"/>
  <c r="M121" i="79"/>
  <c r="E121" i="79"/>
  <c r="I121" i="79"/>
  <c r="J122" i="79"/>
  <c r="L121" i="79"/>
  <c r="D121" i="79"/>
  <c r="I122" i="79"/>
  <c r="K121" i="79"/>
  <c r="X128" i="79"/>
  <c r="P128" i="79"/>
  <c r="R127" i="79"/>
  <c r="W128" i="79"/>
  <c r="O128" i="79"/>
  <c r="Q127" i="79"/>
  <c r="V128" i="79"/>
  <c r="X127" i="79"/>
  <c r="P127" i="79"/>
  <c r="U128" i="79"/>
  <c r="W127" i="79"/>
  <c r="O127" i="79"/>
  <c r="T128" i="79"/>
  <c r="V127" i="79"/>
  <c r="S128" i="79"/>
  <c r="U127" i="79"/>
  <c r="R128" i="79"/>
  <c r="T127" i="79"/>
  <c r="Q128" i="79"/>
  <c r="S127" i="79"/>
  <c r="F128" i="79"/>
  <c r="I128" i="79"/>
  <c r="J127" i="79"/>
  <c r="I127" i="79"/>
  <c r="G128" i="79"/>
  <c r="H127" i="79"/>
  <c r="E128" i="79"/>
  <c r="G127" i="79"/>
  <c r="M128" i="79"/>
  <c r="D128" i="79"/>
  <c r="F127" i="79"/>
  <c r="L128" i="79"/>
  <c r="M127" i="79"/>
  <c r="E127" i="79"/>
  <c r="H128" i="79"/>
  <c r="K128" i="79"/>
  <c r="L127" i="79"/>
  <c r="D127" i="79"/>
  <c r="J128" i="79"/>
  <c r="K127" i="79"/>
  <c r="X74" i="79"/>
  <c r="P74" i="79"/>
  <c r="R73" i="79"/>
  <c r="W74" i="79"/>
  <c r="O74" i="79"/>
  <c r="Q73" i="79"/>
  <c r="V74" i="79"/>
  <c r="X73" i="79"/>
  <c r="P73" i="79"/>
  <c r="U74" i="79"/>
  <c r="W73" i="79"/>
  <c r="O73" i="79"/>
  <c r="T74" i="79"/>
  <c r="V73" i="79"/>
  <c r="S74" i="79"/>
  <c r="U73" i="79"/>
  <c r="R74" i="79"/>
  <c r="T73" i="79"/>
  <c r="Q74" i="79"/>
  <c r="S73" i="79"/>
  <c r="G74" i="79"/>
  <c r="F74" i="79"/>
  <c r="H73" i="79"/>
  <c r="M74" i="79"/>
  <c r="E74" i="79"/>
  <c r="G73" i="79"/>
  <c r="J73" i="79"/>
  <c r="L74" i="79"/>
  <c r="D74" i="79"/>
  <c r="F73" i="79"/>
  <c r="K74" i="79"/>
  <c r="M73" i="79"/>
  <c r="E73" i="79"/>
  <c r="H74" i="79"/>
  <c r="J74" i="79"/>
  <c r="L73" i="79"/>
  <c r="D73" i="79"/>
  <c r="I73" i="79"/>
  <c r="I74" i="79"/>
  <c r="K73" i="79"/>
  <c r="T51" i="79"/>
  <c r="V50" i="79"/>
  <c r="S51" i="79"/>
  <c r="U50" i="79"/>
  <c r="R51" i="79"/>
  <c r="T50" i="79"/>
  <c r="X51" i="79"/>
  <c r="P51" i="79"/>
  <c r="R50" i="79"/>
  <c r="W51" i="79"/>
  <c r="O51" i="79"/>
  <c r="Q50" i="79"/>
  <c r="V51" i="79"/>
  <c r="X50" i="79"/>
  <c r="P50" i="79"/>
  <c r="U51" i="79"/>
  <c r="W50" i="79"/>
  <c r="O50" i="79"/>
  <c r="S50" i="79"/>
  <c r="L51" i="79"/>
  <c r="I51" i="79"/>
  <c r="K50" i="79"/>
  <c r="H50" i="79"/>
  <c r="M51" i="79"/>
  <c r="F50" i="79"/>
  <c r="H51" i="79"/>
  <c r="J50" i="79"/>
  <c r="D51" i="79"/>
  <c r="K51" i="79"/>
  <c r="G51" i="79"/>
  <c r="I50" i="79"/>
  <c r="F51" i="79"/>
  <c r="G50" i="79"/>
  <c r="E51" i="79"/>
  <c r="E50" i="79"/>
  <c r="Q51" i="79"/>
  <c r="M50" i="79"/>
  <c r="D50" i="79"/>
  <c r="L50" i="79"/>
  <c r="J51" i="79"/>
  <c r="T119" i="79"/>
  <c r="V118" i="79"/>
  <c r="S119" i="79"/>
  <c r="U118" i="79"/>
  <c r="R119" i="79"/>
  <c r="T118" i="79"/>
  <c r="Q119" i="79"/>
  <c r="S118" i="79"/>
  <c r="X119" i="79"/>
  <c r="P119" i="79"/>
  <c r="R118" i="79"/>
  <c r="W119" i="79"/>
  <c r="O119" i="79"/>
  <c r="Q118" i="79"/>
  <c r="V119" i="79"/>
  <c r="X118" i="79"/>
  <c r="P118" i="79"/>
  <c r="U119" i="79"/>
  <c r="W118" i="79"/>
  <c r="O118" i="79"/>
  <c r="L119" i="79"/>
  <c r="D119" i="79"/>
  <c r="F118" i="79"/>
  <c r="K119" i="79"/>
  <c r="J119" i="79"/>
  <c r="L118" i="79"/>
  <c r="D118" i="79"/>
  <c r="I119" i="79"/>
  <c r="K118" i="79"/>
  <c r="H119" i="79"/>
  <c r="J118" i="79"/>
  <c r="M118" i="79"/>
  <c r="G119" i="79"/>
  <c r="I118" i="79"/>
  <c r="F119" i="79"/>
  <c r="H118" i="79"/>
  <c r="E118" i="79"/>
  <c r="M119" i="79"/>
  <c r="E119" i="79"/>
  <c r="G118" i="79"/>
  <c r="T77" i="79"/>
  <c r="V76" i="79"/>
  <c r="S77" i="79"/>
  <c r="U76" i="79"/>
  <c r="R77" i="79"/>
  <c r="T76" i="79"/>
  <c r="Q77" i="79"/>
  <c r="S76" i="79"/>
  <c r="X77" i="79"/>
  <c r="P77" i="79"/>
  <c r="R76" i="79"/>
  <c r="W77" i="79"/>
  <c r="O77" i="79"/>
  <c r="Q76" i="79"/>
  <c r="V77" i="79"/>
  <c r="X76" i="79"/>
  <c r="P76" i="79"/>
  <c r="U77" i="79"/>
  <c r="W76" i="79"/>
  <c r="O76" i="79"/>
  <c r="J77" i="79"/>
  <c r="L76" i="79"/>
  <c r="D76" i="79"/>
  <c r="I77" i="79"/>
  <c r="K76" i="79"/>
  <c r="E76" i="79"/>
  <c r="H77" i="79"/>
  <c r="J76" i="79"/>
  <c r="L77" i="79"/>
  <c r="K77" i="79"/>
  <c r="G77" i="79"/>
  <c r="I76" i="79"/>
  <c r="M76" i="79"/>
  <c r="F77" i="79"/>
  <c r="H76" i="79"/>
  <c r="F76" i="79"/>
  <c r="M77" i="79"/>
  <c r="E77" i="79"/>
  <c r="G76" i="79"/>
  <c r="D77" i="79"/>
  <c r="W137" i="79"/>
  <c r="O137" i="79"/>
  <c r="Q136" i="79"/>
  <c r="V137" i="79"/>
  <c r="X136" i="79"/>
  <c r="P136" i="79"/>
  <c r="T137" i="79"/>
  <c r="R137" i="79"/>
  <c r="T136" i="79"/>
  <c r="U137" i="79"/>
  <c r="R136" i="79"/>
  <c r="S137" i="79"/>
  <c r="O136" i="79"/>
  <c r="Q137" i="79"/>
  <c r="P137" i="79"/>
  <c r="W136" i="79"/>
  <c r="V136" i="79"/>
  <c r="L137" i="79"/>
  <c r="D137" i="79"/>
  <c r="F136" i="79"/>
  <c r="U136" i="79"/>
  <c r="X137" i="79"/>
  <c r="S136" i="79"/>
  <c r="J137" i="79"/>
  <c r="L136" i="79"/>
  <c r="D136" i="79"/>
  <c r="H137" i="79"/>
  <c r="H136" i="79"/>
  <c r="F137" i="79"/>
  <c r="E136" i="79"/>
  <c r="E137" i="79"/>
  <c r="M136" i="79"/>
  <c r="M137" i="79"/>
  <c r="K136" i="79"/>
  <c r="G136" i="79"/>
  <c r="K137" i="79"/>
  <c r="J136" i="79"/>
  <c r="G137" i="79"/>
  <c r="I137" i="79"/>
  <c r="I136" i="79"/>
  <c r="X115" i="79"/>
  <c r="P115" i="79"/>
  <c r="R114" i="79"/>
  <c r="W115" i="79"/>
  <c r="O115" i="79"/>
  <c r="Q114" i="79"/>
  <c r="V115" i="79"/>
  <c r="X114" i="79"/>
  <c r="P114" i="79"/>
  <c r="U115" i="79"/>
  <c r="W114" i="79"/>
  <c r="O114" i="79"/>
  <c r="T115" i="79"/>
  <c r="V114" i="79"/>
  <c r="S115" i="79"/>
  <c r="U114" i="79"/>
  <c r="R115" i="79"/>
  <c r="T114" i="79"/>
  <c r="Q115" i="79"/>
  <c r="S114" i="79"/>
  <c r="H115" i="79"/>
  <c r="J114" i="79"/>
  <c r="F115" i="79"/>
  <c r="H114" i="79"/>
  <c r="M115" i="79"/>
  <c r="E115" i="79"/>
  <c r="G114" i="79"/>
  <c r="I114" i="79"/>
  <c r="L115" i="79"/>
  <c r="D115" i="79"/>
  <c r="F114" i="79"/>
  <c r="K115" i="79"/>
  <c r="M114" i="79"/>
  <c r="E114" i="79"/>
  <c r="J115" i="79"/>
  <c r="L114" i="79"/>
  <c r="D114" i="79"/>
  <c r="I115" i="79"/>
  <c r="K114" i="79"/>
  <c r="G115" i="79"/>
  <c r="T71" i="79"/>
  <c r="V70" i="79"/>
  <c r="S71" i="79"/>
  <c r="U70" i="79"/>
  <c r="R71" i="79"/>
  <c r="T70" i="79"/>
  <c r="Q71" i="79"/>
  <c r="S70" i="79"/>
  <c r="X71" i="79"/>
  <c r="P71" i="79"/>
  <c r="R70" i="79"/>
  <c r="W71" i="79"/>
  <c r="O71" i="79"/>
  <c r="Q70" i="79"/>
  <c r="V71" i="79"/>
  <c r="X70" i="79"/>
  <c r="P70" i="79"/>
  <c r="U71" i="79"/>
  <c r="W70" i="79"/>
  <c r="O70" i="79"/>
  <c r="F70" i="79"/>
  <c r="J71" i="79"/>
  <c r="L70" i="79"/>
  <c r="D70" i="79"/>
  <c r="I71" i="79"/>
  <c r="K70" i="79"/>
  <c r="H71" i="79"/>
  <c r="J70" i="79"/>
  <c r="L71" i="79"/>
  <c r="K71" i="79"/>
  <c r="G71" i="79"/>
  <c r="I70" i="79"/>
  <c r="E70" i="79"/>
  <c r="F71" i="79"/>
  <c r="H70" i="79"/>
  <c r="D71" i="79"/>
  <c r="M71" i="79"/>
  <c r="E71" i="79"/>
  <c r="G70" i="79"/>
  <c r="M70" i="79"/>
  <c r="X42" i="79"/>
  <c r="P42" i="79"/>
  <c r="R41" i="79"/>
  <c r="W42" i="79"/>
  <c r="O42" i="79"/>
  <c r="Q41" i="79"/>
  <c r="V42" i="79"/>
  <c r="X41" i="79"/>
  <c r="P41" i="79"/>
  <c r="T42" i="79"/>
  <c r="V41" i="79"/>
  <c r="S42" i="79"/>
  <c r="U41" i="79"/>
  <c r="R42" i="79"/>
  <c r="T41" i="79"/>
  <c r="Q42" i="79"/>
  <c r="S41" i="79"/>
  <c r="W41" i="79"/>
  <c r="O41" i="79"/>
  <c r="M42" i="79"/>
  <c r="E42" i="79"/>
  <c r="G41" i="79"/>
  <c r="E41" i="79"/>
  <c r="J42" i="79"/>
  <c r="L42" i="79"/>
  <c r="D42" i="79"/>
  <c r="F41" i="79"/>
  <c r="M41" i="79"/>
  <c r="K41" i="79"/>
  <c r="H42" i="79"/>
  <c r="K42" i="79"/>
  <c r="D41" i="79"/>
  <c r="J41" i="79"/>
  <c r="L41" i="79"/>
  <c r="I42" i="79"/>
  <c r="U42" i="79"/>
  <c r="F42" i="79"/>
  <c r="I41" i="79"/>
  <c r="H41" i="79"/>
  <c r="G42" i="79"/>
  <c r="S140" i="79"/>
  <c r="U139" i="79"/>
  <c r="R140" i="79"/>
  <c r="T139" i="79"/>
  <c r="X140" i="79"/>
  <c r="P140" i="79"/>
  <c r="R139" i="79"/>
  <c r="V140" i="79"/>
  <c r="X139" i="79"/>
  <c r="P139" i="79"/>
  <c r="Q140" i="79"/>
  <c r="O140" i="79"/>
  <c r="W139" i="79"/>
  <c r="V139" i="79"/>
  <c r="S139" i="79"/>
  <c r="W140" i="79"/>
  <c r="Q139" i="79"/>
  <c r="H140" i="79"/>
  <c r="J139" i="79"/>
  <c r="U140" i="79"/>
  <c r="O139" i="79"/>
  <c r="T140" i="79"/>
  <c r="F140" i="79"/>
  <c r="H139" i="79"/>
  <c r="J140" i="79"/>
  <c r="I139" i="79"/>
  <c r="G140" i="79"/>
  <c r="F139" i="79"/>
  <c r="E140" i="79"/>
  <c r="E139" i="79"/>
  <c r="I140" i="79"/>
  <c r="D140" i="79"/>
  <c r="D139" i="79"/>
  <c r="M140" i="79"/>
  <c r="M139" i="79"/>
  <c r="L140" i="79"/>
  <c r="L139" i="79"/>
  <c r="K140" i="79"/>
  <c r="K139" i="79"/>
  <c r="G139" i="79"/>
  <c r="T112" i="79"/>
  <c r="V111" i="79"/>
  <c r="S112" i="79"/>
  <c r="U111" i="79"/>
  <c r="R112" i="79"/>
  <c r="T111" i="79"/>
  <c r="Q112" i="79"/>
  <c r="S111" i="79"/>
  <c r="X112" i="79"/>
  <c r="P112" i="79"/>
  <c r="R111" i="79"/>
  <c r="W112" i="79"/>
  <c r="O112" i="79"/>
  <c r="Q111" i="79"/>
  <c r="V112" i="79"/>
  <c r="X111" i="79"/>
  <c r="P111" i="79"/>
  <c r="U112" i="79"/>
  <c r="W111" i="79"/>
  <c r="O111" i="79"/>
  <c r="L112" i="79"/>
  <c r="D112" i="79"/>
  <c r="F111" i="79"/>
  <c r="M111" i="79"/>
  <c r="J112" i="79"/>
  <c r="L111" i="79"/>
  <c r="D111" i="79"/>
  <c r="I112" i="79"/>
  <c r="K111" i="79"/>
  <c r="H112" i="79"/>
  <c r="J111" i="79"/>
  <c r="E111" i="79"/>
  <c r="G112" i="79"/>
  <c r="I111" i="79"/>
  <c r="K112" i="79"/>
  <c r="F112" i="79"/>
  <c r="H111" i="79"/>
  <c r="M112" i="79"/>
  <c r="E112" i="79"/>
  <c r="G111" i="79"/>
  <c r="X88" i="79"/>
  <c r="P88" i="79"/>
  <c r="R87" i="79"/>
  <c r="W88" i="79"/>
  <c r="O88" i="79"/>
  <c r="Q87" i="79"/>
  <c r="V88" i="79"/>
  <c r="X87" i="79"/>
  <c r="P87" i="79"/>
  <c r="U88" i="79"/>
  <c r="W87" i="79"/>
  <c r="O87" i="79"/>
  <c r="T88" i="79"/>
  <c r="V87" i="79"/>
  <c r="S88" i="79"/>
  <c r="U87" i="79"/>
  <c r="R88" i="79"/>
  <c r="T87" i="79"/>
  <c r="Q88" i="79"/>
  <c r="S87" i="79"/>
  <c r="F88" i="79"/>
  <c r="H87" i="79"/>
  <c r="M88" i="79"/>
  <c r="E88" i="79"/>
  <c r="G87" i="79"/>
  <c r="L88" i="79"/>
  <c r="D88" i="79"/>
  <c r="F87" i="79"/>
  <c r="H88" i="79"/>
  <c r="K88" i="79"/>
  <c r="M87" i="79"/>
  <c r="E87" i="79"/>
  <c r="J87" i="79"/>
  <c r="J88" i="79"/>
  <c r="L87" i="79"/>
  <c r="D87" i="79"/>
  <c r="I87" i="79"/>
  <c r="I88" i="79"/>
  <c r="K87" i="79"/>
  <c r="G88" i="79"/>
  <c r="W150" i="79"/>
  <c r="O150" i="79"/>
  <c r="Q149" i="79"/>
  <c r="V150" i="79"/>
  <c r="X149" i="79"/>
  <c r="P149" i="79"/>
  <c r="T150" i="79"/>
  <c r="V149" i="79"/>
  <c r="R150" i="79"/>
  <c r="T149" i="79"/>
  <c r="W149" i="79"/>
  <c r="U149" i="79"/>
  <c r="S149" i="79"/>
  <c r="X150" i="79"/>
  <c r="R149" i="79"/>
  <c r="U150" i="79"/>
  <c r="O149" i="79"/>
  <c r="S150" i="79"/>
  <c r="L150" i="79"/>
  <c r="D150" i="79"/>
  <c r="F149" i="79"/>
  <c r="Q150" i="79"/>
  <c r="K150" i="79"/>
  <c r="M149" i="79"/>
  <c r="E149" i="79"/>
  <c r="P150" i="79"/>
  <c r="J150" i="79"/>
  <c r="L149" i="79"/>
  <c r="D149" i="79"/>
  <c r="K149" i="79"/>
  <c r="J149" i="79"/>
  <c r="M150" i="79"/>
  <c r="I149" i="79"/>
  <c r="I150" i="79"/>
  <c r="H149" i="79"/>
  <c r="H150" i="79"/>
  <c r="G149" i="79"/>
  <c r="G150" i="79"/>
  <c r="F150" i="79"/>
  <c r="E150" i="79"/>
  <c r="X67" i="79"/>
  <c r="P67" i="79"/>
  <c r="R66" i="79"/>
  <c r="W67" i="79"/>
  <c r="O67" i="79"/>
  <c r="Q66" i="79"/>
  <c r="V67" i="79"/>
  <c r="X66" i="79"/>
  <c r="P66" i="79"/>
  <c r="U67" i="79"/>
  <c r="W66" i="79"/>
  <c r="O66" i="79"/>
  <c r="T67" i="79"/>
  <c r="V66" i="79"/>
  <c r="S67" i="79"/>
  <c r="U66" i="79"/>
  <c r="R67" i="79"/>
  <c r="T66" i="79"/>
  <c r="Q67" i="79"/>
  <c r="S66" i="79"/>
  <c r="I66" i="79"/>
  <c r="F67" i="79"/>
  <c r="H66" i="79"/>
  <c r="M67" i="79"/>
  <c r="E67" i="79"/>
  <c r="G66" i="79"/>
  <c r="G67" i="79"/>
  <c r="L67" i="79"/>
  <c r="D67" i="79"/>
  <c r="F66" i="79"/>
  <c r="K67" i="79"/>
  <c r="M66" i="79"/>
  <c r="E66" i="79"/>
  <c r="H67" i="79"/>
  <c r="J67" i="79"/>
  <c r="L66" i="79"/>
  <c r="D66" i="79"/>
  <c r="I67" i="79"/>
  <c r="K66" i="79"/>
  <c r="J66" i="79"/>
  <c r="S134" i="79"/>
  <c r="R134" i="79"/>
  <c r="P134" i="79"/>
  <c r="R133" i="79"/>
  <c r="O134" i="79"/>
  <c r="Q133" i="79"/>
  <c r="X134" i="79"/>
  <c r="X133" i="79"/>
  <c r="P133" i="79"/>
  <c r="W134" i="79"/>
  <c r="W133" i="79"/>
  <c r="O133" i="79"/>
  <c r="V134" i="79"/>
  <c r="V133" i="79"/>
  <c r="U134" i="79"/>
  <c r="U133" i="79"/>
  <c r="H134" i="79"/>
  <c r="J133" i="79"/>
  <c r="T134" i="79"/>
  <c r="T133" i="79"/>
  <c r="Q134" i="79"/>
  <c r="S133" i="79"/>
  <c r="F134" i="79"/>
  <c r="H133" i="79"/>
  <c r="G134" i="79"/>
  <c r="F133" i="79"/>
  <c r="D134" i="79"/>
  <c r="D133" i="79"/>
  <c r="M134" i="79"/>
  <c r="M133" i="79"/>
  <c r="E134" i="79"/>
  <c r="L134" i="79"/>
  <c r="L133" i="79"/>
  <c r="K134" i="79"/>
  <c r="K133" i="79"/>
  <c r="J134" i="79"/>
  <c r="I133" i="79"/>
  <c r="E133" i="79"/>
  <c r="I134" i="79"/>
  <c r="G133" i="79"/>
  <c r="T64" i="79"/>
  <c r="V63" i="79"/>
  <c r="S64" i="79"/>
  <c r="U63" i="79"/>
  <c r="R64" i="79"/>
  <c r="T63" i="79"/>
  <c r="Q64" i="79"/>
  <c r="S63" i="79"/>
  <c r="X64" i="79"/>
  <c r="P64" i="79"/>
  <c r="R63" i="79"/>
  <c r="W64" i="79"/>
  <c r="O64" i="79"/>
  <c r="Q63" i="79"/>
  <c r="V64" i="79"/>
  <c r="X63" i="79"/>
  <c r="P63" i="79"/>
  <c r="U64" i="79"/>
  <c r="W63" i="79"/>
  <c r="O63" i="79"/>
  <c r="J64" i="79"/>
  <c r="L63" i="79"/>
  <c r="D63" i="79"/>
  <c r="I64" i="79"/>
  <c r="K63" i="79"/>
  <c r="D64" i="79"/>
  <c r="H64" i="79"/>
  <c r="J63" i="79"/>
  <c r="L64" i="79"/>
  <c r="M63" i="79"/>
  <c r="G64" i="79"/>
  <c r="I63" i="79"/>
  <c r="E63" i="79"/>
  <c r="F64" i="79"/>
  <c r="H63" i="79"/>
  <c r="F63" i="79"/>
  <c r="K64" i="79"/>
  <c r="M64" i="79"/>
  <c r="E64" i="79"/>
  <c r="G63" i="79"/>
  <c r="T45" i="79"/>
  <c r="V44" i="79"/>
  <c r="S45" i="79"/>
  <c r="U44" i="79"/>
  <c r="R45" i="79"/>
  <c r="T44" i="79"/>
  <c r="X45" i="79"/>
  <c r="P45" i="79"/>
  <c r="R44" i="79"/>
  <c r="W45" i="79"/>
  <c r="O45" i="79"/>
  <c r="Q44" i="79"/>
  <c r="V45" i="79"/>
  <c r="X44" i="79"/>
  <c r="P44" i="79"/>
  <c r="U45" i="79"/>
  <c r="W44" i="79"/>
  <c r="O44" i="79"/>
  <c r="D45" i="79"/>
  <c r="I45" i="79"/>
  <c r="K44" i="79"/>
  <c r="F45" i="79"/>
  <c r="F44" i="79"/>
  <c r="K45" i="79"/>
  <c r="H45" i="79"/>
  <c r="J44" i="79"/>
  <c r="I44" i="79"/>
  <c r="H44" i="79"/>
  <c r="M44" i="79"/>
  <c r="Q45" i="79"/>
  <c r="G45" i="79"/>
  <c r="E45" i="79"/>
  <c r="L45" i="79"/>
  <c r="S44" i="79"/>
  <c r="M45" i="79"/>
  <c r="E44" i="79"/>
  <c r="G44" i="79"/>
  <c r="J45" i="79"/>
  <c r="L44" i="79"/>
  <c r="D44" i="79"/>
  <c r="T131" i="79"/>
  <c r="V130" i="79"/>
  <c r="S131" i="79"/>
  <c r="U130" i="79"/>
  <c r="R131" i="79"/>
  <c r="T130" i="79"/>
  <c r="Q131" i="79"/>
  <c r="S130" i="79"/>
  <c r="X131" i="79"/>
  <c r="P131" i="79"/>
  <c r="R130" i="79"/>
  <c r="W131" i="79"/>
  <c r="O131" i="79"/>
  <c r="Q130" i="79"/>
  <c r="V131" i="79"/>
  <c r="X130" i="79"/>
  <c r="P130" i="79"/>
  <c r="U131" i="79"/>
  <c r="W130" i="79"/>
  <c r="O130" i="79"/>
  <c r="J131" i="79"/>
  <c r="L130" i="79"/>
  <c r="D130" i="79"/>
  <c r="G131" i="79"/>
  <c r="H130" i="79"/>
  <c r="E131" i="79"/>
  <c r="F130" i="79"/>
  <c r="M131" i="79"/>
  <c r="D131" i="79"/>
  <c r="E130" i="79"/>
  <c r="G130" i="79"/>
  <c r="L131" i="79"/>
  <c r="M130" i="79"/>
  <c r="K131" i="79"/>
  <c r="K130" i="79"/>
  <c r="I131" i="79"/>
  <c r="J130" i="79"/>
  <c r="H131" i="79"/>
  <c r="I130" i="79"/>
  <c r="F131" i="79"/>
  <c r="T106" i="79"/>
  <c r="V105" i="79"/>
  <c r="S106" i="79"/>
  <c r="U105" i="79"/>
  <c r="R106" i="79"/>
  <c r="T105" i="79"/>
  <c r="Q106" i="79"/>
  <c r="S105" i="79"/>
  <c r="X106" i="79"/>
  <c r="P106" i="79"/>
  <c r="R105" i="79"/>
  <c r="W106" i="79"/>
  <c r="O106" i="79"/>
  <c r="Q105" i="79"/>
  <c r="V106" i="79"/>
  <c r="X105" i="79"/>
  <c r="P105" i="79"/>
  <c r="U106" i="79"/>
  <c r="W105" i="79"/>
  <c r="O105" i="79"/>
  <c r="L106" i="79"/>
  <c r="D106" i="79"/>
  <c r="F105" i="79"/>
  <c r="E105" i="79"/>
  <c r="J106" i="79"/>
  <c r="L105" i="79"/>
  <c r="D105" i="79"/>
  <c r="I106" i="79"/>
  <c r="K105" i="79"/>
  <c r="K106" i="79"/>
  <c r="H106" i="79"/>
  <c r="J105" i="79"/>
  <c r="G106" i="79"/>
  <c r="I105" i="79"/>
  <c r="M105" i="79"/>
  <c r="F106" i="79"/>
  <c r="H105" i="79"/>
  <c r="M106" i="79"/>
  <c r="E106" i="79"/>
  <c r="G105" i="79"/>
  <c r="J105" i="68"/>
  <c r="J104" i="68"/>
  <c r="J103" i="68"/>
  <c r="J102" i="68"/>
  <c r="J101" i="68"/>
  <c r="J100" i="68"/>
  <c r="J99" i="68"/>
  <c r="J98" i="68"/>
  <c r="J97" i="68"/>
  <c r="J96" i="68"/>
  <c r="J95" i="68"/>
  <c r="J94" i="68"/>
  <c r="J93" i="68"/>
  <c r="J92" i="68"/>
  <c r="J91" i="68"/>
  <c r="J90" i="68"/>
  <c r="J89" i="68"/>
  <c r="J88" i="68"/>
  <c r="J87" i="68"/>
  <c r="J86" i="68"/>
  <c r="J85" i="68"/>
  <c r="J84" i="68"/>
  <c r="J83" i="68"/>
  <c r="J82" i="68"/>
  <c r="J81" i="68"/>
  <c r="J80" i="68"/>
  <c r="J79" i="68"/>
  <c r="J78" i="68"/>
  <c r="J77" i="68"/>
  <c r="J76" i="68"/>
  <c r="J75" i="68"/>
  <c r="J74" i="68"/>
  <c r="J73" i="68"/>
  <c r="J72" i="68"/>
  <c r="J71" i="68"/>
  <c r="J70" i="68"/>
  <c r="J69" i="68"/>
  <c r="J68" i="68"/>
  <c r="J67" i="68"/>
  <c r="J66" i="68"/>
  <c r="J65" i="68"/>
  <c r="J64" i="68"/>
  <c r="J63" i="68"/>
  <c r="J62" i="68"/>
  <c r="J61" i="68"/>
  <c r="J60" i="68"/>
  <c r="J59" i="68"/>
  <c r="J58" i="68"/>
  <c r="J57" i="68"/>
  <c r="J56" i="68"/>
  <c r="J55" i="68"/>
  <c r="J54" i="68"/>
  <c r="J53" i="68"/>
  <c r="J52" i="68"/>
  <c r="J51" i="68"/>
  <c r="J50" i="68"/>
  <c r="J49" i="68"/>
  <c r="J48" i="68"/>
  <c r="J47" i="68"/>
  <c r="J46" i="68"/>
  <c r="J45" i="68"/>
  <c r="J44" i="68"/>
  <c r="J43" i="68"/>
  <c r="J42" i="68"/>
  <c r="J41" i="68"/>
  <c r="J40" i="68"/>
  <c r="J39" i="68"/>
  <c r="J38" i="68"/>
  <c r="J37" i="68"/>
  <c r="J36" i="68"/>
  <c r="J35" i="68"/>
  <c r="J34" i="68"/>
  <c r="J33" i="68"/>
  <c r="J32" i="68"/>
  <c r="J31" i="68"/>
  <c r="J30" i="68"/>
  <c r="J29" i="68"/>
  <c r="J28" i="68"/>
  <c r="J27" i="68"/>
  <c r="G5" i="90"/>
  <c r="G4" i="90"/>
  <c r="G2" i="90"/>
  <c r="G3" i="90"/>
  <c r="G9" i="90"/>
  <c r="G8" i="90"/>
  <c r="G6" i="90"/>
  <c r="G7" i="90"/>
  <c r="G16" i="90"/>
  <c r="G15" i="90"/>
  <c r="G14" i="90"/>
  <c r="G12" i="90"/>
  <c r="G13" i="90"/>
  <c r="G11" i="90"/>
  <c r="G10" i="90"/>
  <c r="G23" i="90"/>
  <c r="G22" i="90"/>
  <c r="G21" i="90"/>
  <c r="G19" i="90"/>
  <c r="G20" i="90"/>
  <c r="G18" i="90"/>
  <c r="G17" i="90"/>
  <c r="G31" i="90"/>
  <c r="G30" i="90"/>
  <c r="G29" i="90"/>
  <c r="G27" i="90"/>
  <c r="G28" i="90"/>
  <c r="G26" i="90"/>
  <c r="G24" i="90"/>
  <c r="G25" i="90"/>
  <c r="G36" i="90"/>
  <c r="G35" i="90"/>
  <c r="G34" i="90"/>
  <c r="G33" i="90"/>
  <c r="G32" i="90"/>
  <c r="G42" i="90"/>
  <c r="G41" i="90"/>
  <c r="G40" i="90"/>
  <c r="G39" i="90"/>
  <c r="G38" i="90"/>
  <c r="G37" i="90"/>
  <c r="V224" i="46" l="1"/>
  <c r="M224" i="46"/>
  <c r="E224" i="46"/>
  <c r="R223" i="46"/>
  <c r="I223" i="46"/>
  <c r="V220" i="46"/>
  <c r="M220" i="46"/>
  <c r="E220" i="46"/>
  <c r="R219" i="46"/>
  <c r="I219" i="46"/>
  <c r="U224" i="46"/>
  <c r="L224" i="46"/>
  <c r="D224" i="46"/>
  <c r="Q223" i="46"/>
  <c r="H223" i="46"/>
  <c r="U220" i="46"/>
  <c r="L220" i="46"/>
  <c r="D220" i="46"/>
  <c r="Q219" i="46"/>
  <c r="H219" i="46"/>
  <c r="T224" i="46"/>
  <c r="K224" i="46"/>
  <c r="X223" i="46"/>
  <c r="P223" i="46"/>
  <c r="G223" i="46"/>
  <c r="T220" i="46"/>
  <c r="K220" i="46"/>
  <c r="X219" i="46"/>
  <c r="P219" i="46"/>
  <c r="G219" i="46"/>
  <c r="S224" i="46"/>
  <c r="J224" i="46"/>
  <c r="W223" i="46"/>
  <c r="O223" i="46"/>
  <c r="F223" i="46"/>
  <c r="S220" i="46"/>
  <c r="J220" i="46"/>
  <c r="W219" i="46"/>
  <c r="O219" i="46"/>
  <c r="F219" i="46"/>
  <c r="R224" i="46"/>
  <c r="I224" i="46"/>
  <c r="V223" i="46"/>
  <c r="M223" i="46"/>
  <c r="E223" i="46"/>
  <c r="R220" i="46"/>
  <c r="I220" i="46"/>
  <c r="V219" i="46"/>
  <c r="M219" i="46"/>
  <c r="E219" i="46"/>
  <c r="Q224" i="46"/>
  <c r="H224" i="46"/>
  <c r="U223" i="46"/>
  <c r="L223" i="46"/>
  <c r="D223" i="46"/>
  <c r="Q220" i="46"/>
  <c r="H220" i="46"/>
  <c r="U219" i="46"/>
  <c r="L219" i="46"/>
  <c r="D219" i="46"/>
  <c r="W224" i="46"/>
  <c r="O224" i="46"/>
  <c r="F224" i="46"/>
  <c r="S223" i="46"/>
  <c r="J223" i="46"/>
  <c r="W220" i="46"/>
  <c r="O220" i="46"/>
  <c r="F220" i="46"/>
  <c r="S219" i="46"/>
  <c r="J219" i="46"/>
  <c r="X220" i="46"/>
  <c r="P220" i="46"/>
  <c r="G220" i="46"/>
  <c r="X224" i="46"/>
  <c r="T219" i="46"/>
  <c r="P224" i="46"/>
  <c r="K219" i="46"/>
  <c r="G224" i="46"/>
  <c r="T223" i="46"/>
  <c r="K223" i="46"/>
  <c r="R356" i="46"/>
  <c r="I356" i="46"/>
  <c r="V355" i="46"/>
  <c r="M355" i="46"/>
  <c r="E355" i="46"/>
  <c r="X311" i="46"/>
  <c r="P311" i="46"/>
  <c r="H311" i="46"/>
  <c r="U310" i="46"/>
  <c r="L310" i="46"/>
  <c r="D310" i="46"/>
  <c r="Q356" i="46"/>
  <c r="H356" i="46"/>
  <c r="U355" i="46"/>
  <c r="L355" i="46"/>
  <c r="D355" i="46"/>
  <c r="X356" i="46"/>
  <c r="P356" i="46"/>
  <c r="G356" i="46"/>
  <c r="T355" i="46"/>
  <c r="K355" i="46"/>
  <c r="V311" i="46"/>
  <c r="F311" i="46"/>
  <c r="S310" i="46"/>
  <c r="J310" i="46"/>
  <c r="W356" i="46"/>
  <c r="O356" i="46"/>
  <c r="F356" i="46"/>
  <c r="S355" i="46"/>
  <c r="J355" i="46"/>
  <c r="U311" i="46"/>
  <c r="M311" i="46"/>
  <c r="E311" i="46"/>
  <c r="R310" i="46"/>
  <c r="I310" i="46"/>
  <c r="V356" i="46"/>
  <c r="M356" i="46"/>
  <c r="E356" i="46"/>
  <c r="R355" i="46"/>
  <c r="I355" i="46"/>
  <c r="T311" i="46"/>
  <c r="L311" i="46"/>
  <c r="D311" i="46"/>
  <c r="Q310" i="46"/>
  <c r="H310" i="46"/>
  <c r="U356" i="46"/>
  <c r="L356" i="46"/>
  <c r="D356" i="46"/>
  <c r="Q355" i="46"/>
  <c r="H355" i="46"/>
  <c r="S311" i="46"/>
  <c r="K311" i="46"/>
  <c r="X310" i="46"/>
  <c r="P310" i="46"/>
  <c r="G310" i="46"/>
  <c r="T356" i="46"/>
  <c r="K356" i="46"/>
  <c r="X355" i="46"/>
  <c r="P355" i="46"/>
  <c r="G355" i="46"/>
  <c r="R311" i="46"/>
  <c r="J311" i="46"/>
  <c r="W310" i="46"/>
  <c r="O310" i="46"/>
  <c r="F310" i="46"/>
  <c r="S356" i="46"/>
  <c r="J356" i="46"/>
  <c r="W355" i="46"/>
  <c r="O355" i="46"/>
  <c r="F355" i="46"/>
  <c r="Q311" i="46"/>
  <c r="I311" i="46"/>
  <c r="V310" i="46"/>
  <c r="M310" i="46"/>
  <c r="E310" i="46"/>
  <c r="T310" i="46"/>
  <c r="K310" i="46"/>
  <c r="W311" i="46"/>
  <c r="O311" i="46"/>
  <c r="G311" i="46"/>
  <c r="U234" i="46"/>
  <c r="M234" i="46"/>
  <c r="E234" i="46"/>
  <c r="R233" i="46"/>
  <c r="I233" i="46"/>
  <c r="T234" i="46"/>
  <c r="L234" i="46"/>
  <c r="D234" i="46"/>
  <c r="Q233" i="46"/>
  <c r="H233" i="46"/>
  <c r="S234" i="46"/>
  <c r="K234" i="46"/>
  <c r="X233" i="46"/>
  <c r="P233" i="46"/>
  <c r="G233" i="46"/>
  <c r="R234" i="46"/>
  <c r="J234" i="46"/>
  <c r="W233" i="46"/>
  <c r="O233" i="46"/>
  <c r="F233" i="46"/>
  <c r="Q234" i="46"/>
  <c r="I234" i="46"/>
  <c r="V233" i="46"/>
  <c r="M233" i="46"/>
  <c r="E233" i="46"/>
  <c r="X234" i="46"/>
  <c r="P234" i="46"/>
  <c r="H234" i="46"/>
  <c r="U233" i="46"/>
  <c r="L233" i="46"/>
  <c r="D233" i="46"/>
  <c r="V234" i="46"/>
  <c r="F234" i="46"/>
  <c r="S233" i="46"/>
  <c r="J233" i="46"/>
  <c r="W234" i="46"/>
  <c r="O234" i="46"/>
  <c r="G234" i="46"/>
  <c r="T233" i="46"/>
  <c r="K233" i="46"/>
  <c r="V216" i="46"/>
  <c r="M216" i="46"/>
  <c r="E216" i="46"/>
  <c r="R215" i="46"/>
  <c r="I215" i="46"/>
  <c r="R200" i="46"/>
  <c r="I200" i="46"/>
  <c r="V199" i="46"/>
  <c r="M199" i="46"/>
  <c r="E199" i="46"/>
  <c r="U216" i="46"/>
  <c r="L216" i="46"/>
  <c r="D216" i="46"/>
  <c r="Q215" i="46"/>
  <c r="H215" i="46"/>
  <c r="Q200" i="46"/>
  <c r="H200" i="46"/>
  <c r="U199" i="46"/>
  <c r="L199" i="46"/>
  <c r="D199" i="46"/>
  <c r="T216" i="46"/>
  <c r="K216" i="46"/>
  <c r="X215" i="46"/>
  <c r="P215" i="46"/>
  <c r="G215" i="46"/>
  <c r="X200" i="46"/>
  <c r="P200" i="46"/>
  <c r="G200" i="46"/>
  <c r="T199" i="46"/>
  <c r="K199" i="46"/>
  <c r="S216" i="46"/>
  <c r="J216" i="46"/>
  <c r="W215" i="46"/>
  <c r="O215" i="46"/>
  <c r="F215" i="46"/>
  <c r="W200" i="46"/>
  <c r="O200" i="46"/>
  <c r="F200" i="46"/>
  <c r="S199" i="46"/>
  <c r="J199" i="46"/>
  <c r="R216" i="46"/>
  <c r="I216" i="46"/>
  <c r="V215" i="46"/>
  <c r="M215" i="46"/>
  <c r="E215" i="46"/>
  <c r="V200" i="46"/>
  <c r="M200" i="46"/>
  <c r="E200" i="46"/>
  <c r="R199" i="46"/>
  <c r="I199" i="46"/>
  <c r="Q216" i="46"/>
  <c r="H216" i="46"/>
  <c r="U215" i="46"/>
  <c r="L215" i="46"/>
  <c r="D215" i="46"/>
  <c r="U200" i="46"/>
  <c r="L200" i="46"/>
  <c r="D200" i="46"/>
  <c r="Q199" i="46"/>
  <c r="H199" i="46"/>
  <c r="W216" i="46"/>
  <c r="O216" i="46"/>
  <c r="F216" i="46"/>
  <c r="S215" i="46"/>
  <c r="J215" i="46"/>
  <c r="S200" i="46"/>
  <c r="J200" i="46"/>
  <c r="W199" i="46"/>
  <c r="O199" i="46"/>
  <c r="F199" i="46"/>
  <c r="T215" i="46"/>
  <c r="G199" i="46"/>
  <c r="K215" i="46"/>
  <c r="T200" i="46"/>
  <c r="X216" i="46"/>
  <c r="K200" i="46"/>
  <c r="P216" i="46"/>
  <c r="X199" i="46"/>
  <c r="G216" i="46"/>
  <c r="P199" i="46"/>
  <c r="R342" i="46"/>
  <c r="J342" i="46"/>
  <c r="W341" i="46"/>
  <c r="O341" i="46"/>
  <c r="F341" i="46"/>
  <c r="Q308" i="46"/>
  <c r="I308" i="46"/>
  <c r="V307" i="46"/>
  <c r="M307" i="46"/>
  <c r="E307" i="46"/>
  <c r="Q342" i="46"/>
  <c r="I342" i="46"/>
  <c r="V341" i="46"/>
  <c r="M341" i="46"/>
  <c r="E341" i="46"/>
  <c r="X342" i="46"/>
  <c r="P342" i="46"/>
  <c r="H342" i="46"/>
  <c r="U341" i="46"/>
  <c r="L341" i="46"/>
  <c r="D341" i="46"/>
  <c r="W308" i="46"/>
  <c r="O308" i="46"/>
  <c r="G308" i="46"/>
  <c r="T307" i="46"/>
  <c r="K307" i="46"/>
  <c r="W342" i="46"/>
  <c r="O342" i="46"/>
  <c r="G342" i="46"/>
  <c r="T341" i="46"/>
  <c r="K341" i="46"/>
  <c r="V308" i="46"/>
  <c r="F308" i="46"/>
  <c r="S307" i="46"/>
  <c r="J307" i="46"/>
  <c r="V342" i="46"/>
  <c r="F342" i="46"/>
  <c r="S341" i="46"/>
  <c r="J341" i="46"/>
  <c r="U308" i="46"/>
  <c r="M308" i="46"/>
  <c r="E308" i="46"/>
  <c r="R307" i="46"/>
  <c r="I307" i="46"/>
  <c r="U342" i="46"/>
  <c r="M342" i="46"/>
  <c r="E342" i="46"/>
  <c r="R341" i="46"/>
  <c r="I341" i="46"/>
  <c r="T308" i="46"/>
  <c r="L308" i="46"/>
  <c r="D308" i="46"/>
  <c r="Q307" i="46"/>
  <c r="H307" i="46"/>
  <c r="T342" i="46"/>
  <c r="L342" i="46"/>
  <c r="D342" i="46"/>
  <c r="Q341" i="46"/>
  <c r="H341" i="46"/>
  <c r="S308" i="46"/>
  <c r="K308" i="46"/>
  <c r="X307" i="46"/>
  <c r="P307" i="46"/>
  <c r="G307" i="46"/>
  <c r="S342" i="46"/>
  <c r="K342" i="46"/>
  <c r="X341" i="46"/>
  <c r="P341" i="46"/>
  <c r="G341" i="46"/>
  <c r="R308" i="46"/>
  <c r="J308" i="46"/>
  <c r="W307" i="46"/>
  <c r="O307" i="46"/>
  <c r="F307" i="46"/>
  <c r="D307" i="46"/>
  <c r="X308" i="46"/>
  <c r="P308" i="46"/>
  <c r="H308" i="46"/>
  <c r="L307" i="46"/>
  <c r="U307" i="46"/>
  <c r="W482" i="46"/>
  <c r="O482" i="46"/>
  <c r="F482" i="46"/>
  <c r="S481" i="46"/>
  <c r="J481" i="46"/>
  <c r="W478" i="46"/>
  <c r="O478" i="46"/>
  <c r="F478" i="46"/>
  <c r="S477" i="46"/>
  <c r="J477" i="46"/>
  <c r="V482" i="46"/>
  <c r="M482" i="46"/>
  <c r="E482" i="46"/>
  <c r="R481" i="46"/>
  <c r="I481" i="46"/>
  <c r="V478" i="46"/>
  <c r="M478" i="46"/>
  <c r="E478" i="46"/>
  <c r="R477" i="46"/>
  <c r="I477" i="46"/>
  <c r="U482" i="46"/>
  <c r="L482" i="46"/>
  <c r="D482" i="46"/>
  <c r="Q481" i="46"/>
  <c r="H481" i="46"/>
  <c r="U478" i="46"/>
  <c r="L478" i="46"/>
  <c r="D478" i="46"/>
  <c r="Q477" i="46"/>
  <c r="H477" i="46"/>
  <c r="T482" i="46"/>
  <c r="K482" i="46"/>
  <c r="X481" i="46"/>
  <c r="P481" i="46"/>
  <c r="G481" i="46"/>
  <c r="T478" i="46"/>
  <c r="K478" i="46"/>
  <c r="X477" i="46"/>
  <c r="P477" i="46"/>
  <c r="G477" i="46"/>
  <c r="S482" i="46"/>
  <c r="J482" i="46"/>
  <c r="W481" i="46"/>
  <c r="O481" i="46"/>
  <c r="F481" i="46"/>
  <c r="S478" i="46"/>
  <c r="J478" i="46"/>
  <c r="W477" i="46"/>
  <c r="O477" i="46"/>
  <c r="F477" i="46"/>
  <c r="R482" i="46"/>
  <c r="I482" i="46"/>
  <c r="V481" i="46"/>
  <c r="M481" i="46"/>
  <c r="E481" i="46"/>
  <c r="R478" i="46"/>
  <c r="I478" i="46"/>
  <c r="V477" i="46"/>
  <c r="M477" i="46"/>
  <c r="E477" i="46"/>
  <c r="Q482" i="46"/>
  <c r="H482" i="46"/>
  <c r="U481" i="46"/>
  <c r="L481" i="46"/>
  <c r="D481" i="46"/>
  <c r="Q478" i="46"/>
  <c r="H478" i="46"/>
  <c r="U477" i="46"/>
  <c r="L477" i="46"/>
  <c r="D477" i="46"/>
  <c r="K481" i="46"/>
  <c r="X478" i="46"/>
  <c r="P478" i="46"/>
  <c r="G478" i="46"/>
  <c r="X482" i="46"/>
  <c r="T477" i="46"/>
  <c r="P482" i="46"/>
  <c r="K477" i="46"/>
  <c r="G482" i="46"/>
  <c r="T481" i="46"/>
  <c r="S449" i="46"/>
  <c r="K449" i="46"/>
  <c r="X448" i="46"/>
  <c r="P448" i="46"/>
  <c r="G448" i="46"/>
  <c r="R449" i="46"/>
  <c r="J449" i="46"/>
  <c r="W448" i="46"/>
  <c r="O448" i="46"/>
  <c r="F448" i="46"/>
  <c r="Q449" i="46"/>
  <c r="I449" i="46"/>
  <c r="V448" i="46"/>
  <c r="M448" i="46"/>
  <c r="E448" i="46"/>
  <c r="X449" i="46"/>
  <c r="P449" i="46"/>
  <c r="H449" i="46"/>
  <c r="U448" i="46"/>
  <c r="L448" i="46"/>
  <c r="D448" i="46"/>
  <c r="W449" i="46"/>
  <c r="O449" i="46"/>
  <c r="G449" i="46"/>
  <c r="T448" i="46"/>
  <c r="K448" i="46"/>
  <c r="V449" i="46"/>
  <c r="F449" i="46"/>
  <c r="S448" i="46"/>
  <c r="J448" i="46"/>
  <c r="U449" i="46"/>
  <c r="M449" i="46"/>
  <c r="E449" i="46"/>
  <c r="R448" i="46"/>
  <c r="I448" i="46"/>
  <c r="L449" i="46"/>
  <c r="D449" i="46"/>
  <c r="Q448" i="46"/>
  <c r="H448" i="46"/>
  <c r="T449" i="46"/>
  <c r="R154" i="46"/>
  <c r="I154" i="46"/>
  <c r="V153" i="46"/>
  <c r="M153" i="46"/>
  <c r="E153" i="46"/>
  <c r="Q154" i="46"/>
  <c r="H154" i="46"/>
  <c r="U153" i="46"/>
  <c r="L153" i="46"/>
  <c r="D153" i="46"/>
  <c r="X154" i="46"/>
  <c r="P154" i="46"/>
  <c r="G154" i="46"/>
  <c r="T153" i="46"/>
  <c r="K153" i="46"/>
  <c r="W154" i="46"/>
  <c r="O154" i="46"/>
  <c r="F154" i="46"/>
  <c r="S153" i="46"/>
  <c r="J153" i="46"/>
  <c r="V154" i="46"/>
  <c r="M154" i="46"/>
  <c r="E154" i="46"/>
  <c r="R153" i="46"/>
  <c r="I153" i="46"/>
  <c r="U154" i="46"/>
  <c r="L154" i="46"/>
  <c r="D154" i="46"/>
  <c r="Q153" i="46"/>
  <c r="H153" i="46"/>
  <c r="T154" i="46"/>
  <c r="K154" i="46"/>
  <c r="X153" i="46"/>
  <c r="P153" i="46"/>
  <c r="G153" i="46"/>
  <c r="S154" i="46"/>
  <c r="J154" i="46"/>
  <c r="W153" i="46"/>
  <c r="O153" i="46"/>
  <c r="F153" i="46"/>
  <c r="R345" i="46"/>
  <c r="I345" i="46"/>
  <c r="V344" i="46"/>
  <c r="M344" i="46"/>
  <c r="E344" i="46"/>
  <c r="V329" i="46"/>
  <c r="M329" i="46"/>
  <c r="E329" i="46"/>
  <c r="R328" i="46"/>
  <c r="I328" i="46"/>
  <c r="Q345" i="46"/>
  <c r="H345" i="46"/>
  <c r="U344" i="46"/>
  <c r="L344" i="46"/>
  <c r="D344" i="46"/>
  <c r="U329" i="46"/>
  <c r="L329" i="46"/>
  <c r="D329" i="46"/>
  <c r="Q328" i="46"/>
  <c r="H328" i="46"/>
  <c r="X345" i="46"/>
  <c r="P345" i="46"/>
  <c r="G345" i="46"/>
  <c r="T344" i="46"/>
  <c r="K344" i="46"/>
  <c r="T329" i="46"/>
  <c r="K329" i="46"/>
  <c r="X328" i="46"/>
  <c r="P328" i="46"/>
  <c r="G328" i="46"/>
  <c r="W345" i="46"/>
  <c r="O345" i="46"/>
  <c r="F345" i="46"/>
  <c r="S344" i="46"/>
  <c r="J344" i="46"/>
  <c r="S329" i="46"/>
  <c r="J329" i="46"/>
  <c r="W328" i="46"/>
  <c r="O328" i="46"/>
  <c r="F328" i="46"/>
  <c r="V345" i="46"/>
  <c r="M345" i="46"/>
  <c r="E345" i="46"/>
  <c r="R344" i="46"/>
  <c r="I344" i="46"/>
  <c r="R329" i="46"/>
  <c r="I329" i="46"/>
  <c r="V328" i="46"/>
  <c r="M328" i="46"/>
  <c r="E328" i="46"/>
  <c r="U345" i="46"/>
  <c r="L345" i="46"/>
  <c r="D345" i="46"/>
  <c r="Q344" i="46"/>
  <c r="H344" i="46"/>
  <c r="Q329" i="46"/>
  <c r="H329" i="46"/>
  <c r="U328" i="46"/>
  <c r="L328" i="46"/>
  <c r="D328" i="46"/>
  <c r="T345" i="46"/>
  <c r="K345" i="46"/>
  <c r="X344" i="46"/>
  <c r="P344" i="46"/>
  <c r="G344" i="46"/>
  <c r="X329" i="46"/>
  <c r="P329" i="46"/>
  <c r="G329" i="46"/>
  <c r="T328" i="46"/>
  <c r="K328" i="46"/>
  <c r="S345" i="46"/>
  <c r="J345" i="46"/>
  <c r="W344" i="46"/>
  <c r="O344" i="46"/>
  <c r="F344" i="46"/>
  <c r="W329" i="46"/>
  <c r="O329" i="46"/>
  <c r="F329" i="46"/>
  <c r="S328" i="46"/>
  <c r="J328" i="46"/>
  <c r="V409" i="46"/>
  <c r="M409" i="46"/>
  <c r="U409" i="46"/>
  <c r="L409" i="46"/>
  <c r="D409" i="46"/>
  <c r="Q408" i="46"/>
  <c r="R409" i="46"/>
  <c r="I409" i="46"/>
  <c r="Q409" i="46"/>
  <c r="H409" i="46"/>
  <c r="U408" i="46"/>
  <c r="T409" i="46"/>
  <c r="E409" i="46"/>
  <c r="O408" i="46"/>
  <c r="F408" i="46"/>
  <c r="S409" i="46"/>
  <c r="X408" i="46"/>
  <c r="M408" i="46"/>
  <c r="E408" i="46"/>
  <c r="P409" i="46"/>
  <c r="W408" i="46"/>
  <c r="L408" i="46"/>
  <c r="D408" i="46"/>
  <c r="O409" i="46"/>
  <c r="V408" i="46"/>
  <c r="K408" i="46"/>
  <c r="K409" i="46"/>
  <c r="T408" i="46"/>
  <c r="J408" i="46"/>
  <c r="J409" i="46"/>
  <c r="S408" i="46"/>
  <c r="I408" i="46"/>
  <c r="X409" i="46"/>
  <c r="G409" i="46"/>
  <c r="R408" i="46"/>
  <c r="H408" i="46"/>
  <c r="W409" i="46"/>
  <c r="F409" i="46"/>
  <c r="P408" i="46"/>
  <c r="G408" i="46"/>
  <c r="R160" i="46"/>
  <c r="I160" i="46"/>
  <c r="V159" i="46"/>
  <c r="M159" i="46"/>
  <c r="E159" i="46"/>
  <c r="Q160" i="46"/>
  <c r="H160" i="46"/>
  <c r="U159" i="46"/>
  <c r="L159" i="46"/>
  <c r="D159" i="46"/>
  <c r="X160" i="46"/>
  <c r="P160" i="46"/>
  <c r="G160" i="46"/>
  <c r="T159" i="46"/>
  <c r="K159" i="46"/>
  <c r="W160" i="46"/>
  <c r="O160" i="46"/>
  <c r="F160" i="46"/>
  <c r="S159" i="46"/>
  <c r="J159" i="46"/>
  <c r="V160" i="46"/>
  <c r="M160" i="46"/>
  <c r="E160" i="46"/>
  <c r="R159" i="46"/>
  <c r="I159" i="46"/>
  <c r="U160" i="46"/>
  <c r="L160" i="46"/>
  <c r="D160" i="46"/>
  <c r="Q159" i="46"/>
  <c r="H159" i="46"/>
  <c r="T160" i="46"/>
  <c r="K160" i="46"/>
  <c r="X159" i="46"/>
  <c r="P159" i="46"/>
  <c r="G159" i="46"/>
  <c r="S160" i="46"/>
  <c r="J160" i="46"/>
  <c r="W159" i="46"/>
  <c r="O159" i="46"/>
  <c r="F159" i="46"/>
  <c r="U376" i="46"/>
  <c r="M376" i="46"/>
  <c r="E376" i="46"/>
  <c r="R375" i="46"/>
  <c r="I375" i="46"/>
  <c r="T376" i="46"/>
  <c r="L376" i="46"/>
  <c r="D376" i="46"/>
  <c r="Q375" i="46"/>
  <c r="H375" i="46"/>
  <c r="S376" i="46"/>
  <c r="K376" i="46"/>
  <c r="X375" i="46"/>
  <c r="P375" i="46"/>
  <c r="G375" i="46"/>
  <c r="R376" i="46"/>
  <c r="J376" i="46"/>
  <c r="W375" i="46"/>
  <c r="O375" i="46"/>
  <c r="F375" i="46"/>
  <c r="Q376" i="46"/>
  <c r="I376" i="46"/>
  <c r="V375" i="46"/>
  <c r="M375" i="46"/>
  <c r="E375" i="46"/>
  <c r="X376" i="46"/>
  <c r="P376" i="46"/>
  <c r="H376" i="46"/>
  <c r="U375" i="46"/>
  <c r="L375" i="46"/>
  <c r="D375" i="46"/>
  <c r="W376" i="46"/>
  <c r="O376" i="46"/>
  <c r="G376" i="46"/>
  <c r="T375" i="46"/>
  <c r="K375" i="46"/>
  <c r="V376" i="46"/>
  <c r="F376" i="46"/>
  <c r="S375" i="46"/>
  <c r="J375" i="46"/>
  <c r="X292" i="46"/>
  <c r="P292" i="46"/>
  <c r="G292" i="46"/>
  <c r="T292" i="46"/>
  <c r="K292" i="46"/>
  <c r="X291" i="46"/>
  <c r="S292" i="46"/>
  <c r="H292" i="46"/>
  <c r="S291" i="46"/>
  <c r="J291" i="46"/>
  <c r="R292" i="46"/>
  <c r="F292" i="46"/>
  <c r="R291" i="46"/>
  <c r="I291" i="46"/>
  <c r="Q292" i="46"/>
  <c r="E292" i="46"/>
  <c r="Q291" i="46"/>
  <c r="H291" i="46"/>
  <c r="O292" i="46"/>
  <c r="D292" i="46"/>
  <c r="P291" i="46"/>
  <c r="G291" i="46"/>
  <c r="M292" i="46"/>
  <c r="W291" i="46"/>
  <c r="O291" i="46"/>
  <c r="F291" i="46"/>
  <c r="W292" i="46"/>
  <c r="L292" i="46"/>
  <c r="V291" i="46"/>
  <c r="M291" i="46"/>
  <c r="E291" i="46"/>
  <c r="U292" i="46"/>
  <c r="I292" i="46"/>
  <c r="T291" i="46"/>
  <c r="K291" i="46"/>
  <c r="V292" i="46"/>
  <c r="J292" i="46"/>
  <c r="U291" i="46"/>
  <c r="L291" i="46"/>
  <c r="D291" i="46"/>
  <c r="W471" i="46"/>
  <c r="O471" i="46"/>
  <c r="G471" i="46"/>
  <c r="T470" i="46"/>
  <c r="K470" i="46"/>
  <c r="V437" i="46"/>
  <c r="F437" i="46"/>
  <c r="S436" i="46"/>
  <c r="J436" i="46"/>
  <c r="V471" i="46"/>
  <c r="F471" i="46"/>
  <c r="S470" i="46"/>
  <c r="J470" i="46"/>
  <c r="U437" i="46"/>
  <c r="M437" i="46"/>
  <c r="E437" i="46"/>
  <c r="R436" i="46"/>
  <c r="I436" i="46"/>
  <c r="U471" i="46"/>
  <c r="M471" i="46"/>
  <c r="E471" i="46"/>
  <c r="R470" i="46"/>
  <c r="I470" i="46"/>
  <c r="T437" i="46"/>
  <c r="L437" i="46"/>
  <c r="D437" i="46"/>
  <c r="Q436" i="46"/>
  <c r="H436" i="46"/>
  <c r="T471" i="46"/>
  <c r="L471" i="46"/>
  <c r="D471" i="46"/>
  <c r="Q470" i="46"/>
  <c r="H470" i="46"/>
  <c r="S437" i="46"/>
  <c r="K437" i="46"/>
  <c r="X436" i="46"/>
  <c r="P436" i="46"/>
  <c r="G436" i="46"/>
  <c r="S471" i="46"/>
  <c r="K471" i="46"/>
  <c r="X470" i="46"/>
  <c r="P470" i="46"/>
  <c r="G470" i="46"/>
  <c r="R437" i="46"/>
  <c r="J437" i="46"/>
  <c r="W436" i="46"/>
  <c r="O436" i="46"/>
  <c r="F436" i="46"/>
  <c r="R471" i="46"/>
  <c r="J471" i="46"/>
  <c r="W470" i="46"/>
  <c r="O470" i="46"/>
  <c r="F470" i="46"/>
  <c r="Q437" i="46"/>
  <c r="I437" i="46"/>
  <c r="V436" i="46"/>
  <c r="M436" i="46"/>
  <c r="E436" i="46"/>
  <c r="Q471" i="46"/>
  <c r="I471" i="46"/>
  <c r="V470" i="46"/>
  <c r="M470" i="46"/>
  <c r="E470" i="46"/>
  <c r="X437" i="46"/>
  <c r="P437" i="46"/>
  <c r="H437" i="46"/>
  <c r="U436" i="46"/>
  <c r="L436" i="46"/>
  <c r="D436" i="46"/>
  <c r="L470" i="46"/>
  <c r="K436" i="46"/>
  <c r="D470" i="46"/>
  <c r="X471" i="46"/>
  <c r="W437" i="46"/>
  <c r="P471" i="46"/>
  <c r="O437" i="46"/>
  <c r="H471" i="46"/>
  <c r="G437" i="46"/>
  <c r="U470" i="46"/>
  <c r="T436" i="46"/>
  <c r="Q363" i="46"/>
  <c r="I363" i="46"/>
  <c r="V362" i="46"/>
  <c r="M362" i="46"/>
  <c r="E362" i="46"/>
  <c r="X363" i="46"/>
  <c r="P363" i="46"/>
  <c r="H363" i="46"/>
  <c r="U362" i="46"/>
  <c r="L362" i="46"/>
  <c r="D362" i="46"/>
  <c r="W363" i="46"/>
  <c r="O363" i="46"/>
  <c r="G363" i="46"/>
  <c r="T362" i="46"/>
  <c r="K362" i="46"/>
  <c r="V363" i="46"/>
  <c r="F363" i="46"/>
  <c r="S362" i="46"/>
  <c r="J362" i="46"/>
  <c r="U363" i="46"/>
  <c r="M363" i="46"/>
  <c r="E363" i="46"/>
  <c r="R362" i="46"/>
  <c r="I362" i="46"/>
  <c r="T363" i="46"/>
  <c r="L363" i="46"/>
  <c r="D363" i="46"/>
  <c r="Q362" i="46"/>
  <c r="H362" i="46"/>
  <c r="S363" i="46"/>
  <c r="K363" i="46"/>
  <c r="X362" i="46"/>
  <c r="P362" i="46"/>
  <c r="G362" i="46"/>
  <c r="R363" i="46"/>
  <c r="J363" i="46"/>
  <c r="W362" i="46"/>
  <c r="O362" i="46"/>
  <c r="F362" i="46"/>
  <c r="W485" i="46"/>
  <c r="O485" i="46"/>
  <c r="F485" i="46"/>
  <c r="S484" i="46"/>
  <c r="J484" i="46"/>
  <c r="U440" i="46"/>
  <c r="M440" i="46"/>
  <c r="E440" i="46"/>
  <c r="R439" i="46"/>
  <c r="I439" i="46"/>
  <c r="V485" i="46"/>
  <c r="M485" i="46"/>
  <c r="E485" i="46"/>
  <c r="R484" i="46"/>
  <c r="I484" i="46"/>
  <c r="T440" i="46"/>
  <c r="L440" i="46"/>
  <c r="D440" i="46"/>
  <c r="Q439" i="46"/>
  <c r="H439" i="46"/>
  <c r="U485" i="46"/>
  <c r="L485" i="46"/>
  <c r="D485" i="46"/>
  <c r="Q484" i="46"/>
  <c r="H484" i="46"/>
  <c r="S440" i="46"/>
  <c r="K440" i="46"/>
  <c r="X439" i="46"/>
  <c r="P439" i="46"/>
  <c r="G439" i="46"/>
  <c r="T485" i="46"/>
  <c r="K485" i="46"/>
  <c r="X484" i="46"/>
  <c r="P484" i="46"/>
  <c r="G484" i="46"/>
  <c r="R440" i="46"/>
  <c r="J440" i="46"/>
  <c r="W439" i="46"/>
  <c r="O439" i="46"/>
  <c r="F439" i="46"/>
  <c r="S485" i="46"/>
  <c r="J485" i="46"/>
  <c r="W484" i="46"/>
  <c r="O484" i="46"/>
  <c r="F484" i="46"/>
  <c r="Q440" i="46"/>
  <c r="I440" i="46"/>
  <c r="V439" i="46"/>
  <c r="M439" i="46"/>
  <c r="E439" i="46"/>
  <c r="R485" i="46"/>
  <c r="I485" i="46"/>
  <c r="V484" i="46"/>
  <c r="M484" i="46"/>
  <c r="E484" i="46"/>
  <c r="X440" i="46"/>
  <c r="P440" i="46"/>
  <c r="H440" i="46"/>
  <c r="U439" i="46"/>
  <c r="L439" i="46"/>
  <c r="D439" i="46"/>
  <c r="Q485" i="46"/>
  <c r="H485" i="46"/>
  <c r="U484" i="46"/>
  <c r="L484" i="46"/>
  <c r="D484" i="46"/>
  <c r="W440" i="46"/>
  <c r="O440" i="46"/>
  <c r="G440" i="46"/>
  <c r="T439" i="46"/>
  <c r="K439" i="46"/>
  <c r="P485" i="46"/>
  <c r="F440" i="46"/>
  <c r="G485" i="46"/>
  <c r="S439" i="46"/>
  <c r="T484" i="46"/>
  <c r="J439" i="46"/>
  <c r="K484" i="46"/>
  <c r="V440" i="46"/>
  <c r="X485" i="46"/>
  <c r="V227" i="46"/>
  <c r="M227" i="46"/>
  <c r="E227" i="46"/>
  <c r="R226" i="46"/>
  <c r="I226" i="46"/>
  <c r="T182" i="46"/>
  <c r="L182" i="46"/>
  <c r="D182" i="46"/>
  <c r="Q181" i="46"/>
  <c r="H181" i="46"/>
  <c r="U227" i="46"/>
  <c r="L227" i="46"/>
  <c r="D227" i="46"/>
  <c r="Q226" i="46"/>
  <c r="H226" i="46"/>
  <c r="S182" i="46"/>
  <c r="K182" i="46"/>
  <c r="X181" i="46"/>
  <c r="P181" i="46"/>
  <c r="G181" i="46"/>
  <c r="T227" i="46"/>
  <c r="K227" i="46"/>
  <c r="X226" i="46"/>
  <c r="P226" i="46"/>
  <c r="G226" i="46"/>
  <c r="R182" i="46"/>
  <c r="J182" i="46"/>
  <c r="W181" i="46"/>
  <c r="O181" i="46"/>
  <c r="F181" i="46"/>
  <c r="S227" i="46"/>
  <c r="J227" i="46"/>
  <c r="W226" i="46"/>
  <c r="O226" i="46"/>
  <c r="F226" i="46"/>
  <c r="Q182" i="46"/>
  <c r="I182" i="46"/>
  <c r="V181" i="46"/>
  <c r="M181" i="46"/>
  <c r="E181" i="46"/>
  <c r="R227" i="46"/>
  <c r="I227" i="46"/>
  <c r="V226" i="46"/>
  <c r="M226" i="46"/>
  <c r="E226" i="46"/>
  <c r="X182" i="46"/>
  <c r="P182" i="46"/>
  <c r="H182" i="46"/>
  <c r="U181" i="46"/>
  <c r="L181" i="46"/>
  <c r="D181" i="46"/>
  <c r="Q227" i="46"/>
  <c r="H227" i="46"/>
  <c r="U226" i="46"/>
  <c r="L226" i="46"/>
  <c r="D226" i="46"/>
  <c r="W182" i="46"/>
  <c r="O182" i="46"/>
  <c r="G182" i="46"/>
  <c r="T181" i="46"/>
  <c r="K181" i="46"/>
  <c r="W227" i="46"/>
  <c r="O227" i="46"/>
  <c r="F227" i="46"/>
  <c r="S226" i="46"/>
  <c r="J226" i="46"/>
  <c r="U182" i="46"/>
  <c r="M182" i="46"/>
  <c r="E182" i="46"/>
  <c r="R181" i="46"/>
  <c r="I181" i="46"/>
  <c r="G227" i="46"/>
  <c r="V182" i="46"/>
  <c r="T226" i="46"/>
  <c r="K226" i="46"/>
  <c r="F182" i="46"/>
  <c r="S181" i="46"/>
  <c r="J181" i="46"/>
  <c r="X227" i="46"/>
  <c r="P227" i="46"/>
  <c r="W286" i="46"/>
  <c r="O286" i="46"/>
  <c r="F286" i="46"/>
  <c r="S285" i="46"/>
  <c r="J285" i="46"/>
  <c r="V286" i="46"/>
  <c r="M286" i="46"/>
  <c r="E286" i="46"/>
  <c r="R285" i="46"/>
  <c r="I285" i="46"/>
  <c r="U286" i="46"/>
  <c r="L286" i="46"/>
  <c r="D286" i="46"/>
  <c r="Q285" i="46"/>
  <c r="H285" i="46"/>
  <c r="T286" i="46"/>
  <c r="K286" i="46"/>
  <c r="X285" i="46"/>
  <c r="P285" i="46"/>
  <c r="G285" i="46"/>
  <c r="S286" i="46"/>
  <c r="J286" i="46"/>
  <c r="W285" i="46"/>
  <c r="O285" i="46"/>
  <c r="F285" i="46"/>
  <c r="R286" i="46"/>
  <c r="I286" i="46"/>
  <c r="V285" i="46"/>
  <c r="M285" i="46"/>
  <c r="E285" i="46"/>
  <c r="X286" i="46"/>
  <c r="P286" i="46"/>
  <c r="G286" i="46"/>
  <c r="T285" i="46"/>
  <c r="K285" i="46"/>
  <c r="Q286" i="46"/>
  <c r="H286" i="46"/>
  <c r="U285" i="46"/>
  <c r="L285" i="46"/>
  <c r="D285" i="46"/>
  <c r="V320" i="46"/>
  <c r="F320" i="46"/>
  <c r="S319" i="46"/>
  <c r="J319" i="46"/>
  <c r="U320" i="46"/>
  <c r="M320" i="46"/>
  <c r="E320" i="46"/>
  <c r="R319" i="46"/>
  <c r="I319" i="46"/>
  <c r="T320" i="46"/>
  <c r="L320" i="46"/>
  <c r="D320" i="46"/>
  <c r="Q319" i="46"/>
  <c r="H319" i="46"/>
  <c r="S320" i="46"/>
  <c r="K320" i="46"/>
  <c r="X319" i="46"/>
  <c r="P319" i="46"/>
  <c r="G319" i="46"/>
  <c r="R320" i="46"/>
  <c r="J320" i="46"/>
  <c r="W319" i="46"/>
  <c r="O319" i="46"/>
  <c r="F319" i="46"/>
  <c r="Q320" i="46"/>
  <c r="I320" i="46"/>
  <c r="V319" i="46"/>
  <c r="M319" i="46"/>
  <c r="E319" i="46"/>
  <c r="X320" i="46"/>
  <c r="P320" i="46"/>
  <c r="H320" i="46"/>
  <c r="U319" i="46"/>
  <c r="L319" i="46"/>
  <c r="D319" i="46"/>
  <c r="W320" i="46"/>
  <c r="O320" i="46"/>
  <c r="G320" i="46"/>
  <c r="T319" i="46"/>
  <c r="K319" i="46"/>
  <c r="X298" i="46"/>
  <c r="P298" i="46"/>
  <c r="G298" i="46"/>
  <c r="T297" i="46"/>
  <c r="K297" i="46"/>
  <c r="V298" i="46"/>
  <c r="M298" i="46"/>
  <c r="E298" i="46"/>
  <c r="R297" i="46"/>
  <c r="I297" i="46"/>
  <c r="T298" i="46"/>
  <c r="K298" i="46"/>
  <c r="X297" i="46"/>
  <c r="P297" i="46"/>
  <c r="G297" i="46"/>
  <c r="S298" i="46"/>
  <c r="J298" i="46"/>
  <c r="W297" i="46"/>
  <c r="O297" i="46"/>
  <c r="F297" i="46"/>
  <c r="H298" i="46"/>
  <c r="L297" i="46"/>
  <c r="W298" i="46"/>
  <c r="F298" i="46"/>
  <c r="J297" i="46"/>
  <c r="U298" i="46"/>
  <c r="D298" i="46"/>
  <c r="H297" i="46"/>
  <c r="R298" i="46"/>
  <c r="V297" i="46"/>
  <c r="E297" i="46"/>
  <c r="Q298" i="46"/>
  <c r="U297" i="46"/>
  <c r="D297" i="46"/>
  <c r="O298" i="46"/>
  <c r="S297" i="46"/>
  <c r="I298" i="46"/>
  <c r="M297" i="46"/>
  <c r="Q297" i="46"/>
  <c r="L298" i="46"/>
  <c r="V213" i="46"/>
  <c r="F213" i="46"/>
  <c r="S212" i="46"/>
  <c r="J212" i="46"/>
  <c r="U179" i="46"/>
  <c r="M179" i="46"/>
  <c r="E179" i="46"/>
  <c r="R178" i="46"/>
  <c r="I178" i="46"/>
  <c r="U213" i="46"/>
  <c r="M213" i="46"/>
  <c r="E213" i="46"/>
  <c r="R212" i="46"/>
  <c r="I212" i="46"/>
  <c r="T179" i="46"/>
  <c r="L179" i="46"/>
  <c r="D179" i="46"/>
  <c r="Q178" i="46"/>
  <c r="H178" i="46"/>
  <c r="T213" i="46"/>
  <c r="L213" i="46"/>
  <c r="D213" i="46"/>
  <c r="Q212" i="46"/>
  <c r="H212" i="46"/>
  <c r="S179" i="46"/>
  <c r="K179" i="46"/>
  <c r="X178" i="46"/>
  <c r="P178" i="46"/>
  <c r="G178" i="46"/>
  <c r="S213" i="46"/>
  <c r="K213" i="46"/>
  <c r="X212" i="46"/>
  <c r="P212" i="46"/>
  <c r="G212" i="46"/>
  <c r="R179" i="46"/>
  <c r="J179" i="46"/>
  <c r="W178" i="46"/>
  <c r="O178" i="46"/>
  <c r="F178" i="46"/>
  <c r="R213" i="46"/>
  <c r="J213" i="46"/>
  <c r="W212" i="46"/>
  <c r="O212" i="46"/>
  <c r="F212" i="46"/>
  <c r="Q179" i="46"/>
  <c r="I179" i="46"/>
  <c r="V178" i="46"/>
  <c r="M178" i="46"/>
  <c r="E178" i="46"/>
  <c r="Q213" i="46"/>
  <c r="I213" i="46"/>
  <c r="V212" i="46"/>
  <c r="M212" i="46"/>
  <c r="E212" i="46"/>
  <c r="X179" i="46"/>
  <c r="P179" i="46"/>
  <c r="H179" i="46"/>
  <c r="U178" i="46"/>
  <c r="L178" i="46"/>
  <c r="D178" i="46"/>
  <c r="W213" i="46"/>
  <c r="O213" i="46"/>
  <c r="G213" i="46"/>
  <c r="T212" i="46"/>
  <c r="K212" i="46"/>
  <c r="V179" i="46"/>
  <c r="F179" i="46"/>
  <c r="S178" i="46"/>
  <c r="J178" i="46"/>
  <c r="D212" i="46"/>
  <c r="G179" i="46"/>
  <c r="T178" i="46"/>
  <c r="X213" i="46"/>
  <c r="K178" i="46"/>
  <c r="P213" i="46"/>
  <c r="H213" i="46"/>
  <c r="W179" i="46"/>
  <c r="U212" i="46"/>
  <c r="O179" i="46"/>
  <c r="L212" i="46"/>
  <c r="U163" i="46"/>
  <c r="L163" i="46"/>
  <c r="Q163" i="46"/>
  <c r="H163" i="46"/>
  <c r="U162" i="46"/>
  <c r="L162" i="46"/>
  <c r="W163" i="46"/>
  <c r="O163" i="46"/>
  <c r="F163" i="46"/>
  <c r="P163" i="46"/>
  <c r="X162" i="46"/>
  <c r="O162" i="46"/>
  <c r="E162" i="46"/>
  <c r="M163" i="46"/>
  <c r="W162" i="46"/>
  <c r="M162" i="46"/>
  <c r="D162" i="46"/>
  <c r="K163" i="46"/>
  <c r="V162" i="46"/>
  <c r="K162" i="46"/>
  <c r="X163" i="46"/>
  <c r="J163" i="46"/>
  <c r="T162" i="46"/>
  <c r="J162" i="46"/>
  <c r="V163" i="46"/>
  <c r="I163" i="46"/>
  <c r="S162" i="46"/>
  <c r="I162" i="46"/>
  <c r="T163" i="46"/>
  <c r="G163" i="46"/>
  <c r="R162" i="46"/>
  <c r="H162" i="46"/>
  <c r="S163" i="46"/>
  <c r="E163" i="46"/>
  <c r="Q162" i="46"/>
  <c r="G162" i="46"/>
  <c r="R163" i="46"/>
  <c r="D163" i="46"/>
  <c r="P162" i="46"/>
  <c r="F162" i="46"/>
  <c r="R462" i="46"/>
  <c r="J462" i="46"/>
  <c r="W461" i="46"/>
  <c r="O461" i="46"/>
  <c r="F461" i="46"/>
  <c r="Q462" i="46"/>
  <c r="I462" i="46"/>
  <c r="V461" i="46"/>
  <c r="M461" i="46"/>
  <c r="E461" i="46"/>
  <c r="X462" i="46"/>
  <c r="P462" i="46"/>
  <c r="H462" i="46"/>
  <c r="U461" i="46"/>
  <c r="L461" i="46"/>
  <c r="D461" i="46"/>
  <c r="W462" i="46"/>
  <c r="O462" i="46"/>
  <c r="G462" i="46"/>
  <c r="T461" i="46"/>
  <c r="K461" i="46"/>
  <c r="V462" i="46"/>
  <c r="F462" i="46"/>
  <c r="S461" i="46"/>
  <c r="J461" i="46"/>
  <c r="U462" i="46"/>
  <c r="M462" i="46"/>
  <c r="E462" i="46"/>
  <c r="R461" i="46"/>
  <c r="I461" i="46"/>
  <c r="T462" i="46"/>
  <c r="L462" i="46"/>
  <c r="D462" i="46"/>
  <c r="Q461" i="46"/>
  <c r="H461" i="46"/>
  <c r="P461" i="46"/>
  <c r="G461" i="46"/>
  <c r="S462" i="46"/>
  <c r="K462" i="46"/>
  <c r="X461" i="46"/>
  <c r="V412" i="46"/>
  <c r="M412" i="46"/>
  <c r="E412" i="46"/>
  <c r="R411" i="46"/>
  <c r="I411" i="46"/>
  <c r="U412" i="46"/>
  <c r="L412" i="46"/>
  <c r="D412" i="46"/>
  <c r="Q411" i="46"/>
  <c r="H411" i="46"/>
  <c r="R412" i="46"/>
  <c r="I412" i="46"/>
  <c r="V411" i="46"/>
  <c r="M411" i="46"/>
  <c r="E411" i="46"/>
  <c r="Q412" i="46"/>
  <c r="H412" i="46"/>
  <c r="U411" i="46"/>
  <c r="L411" i="46"/>
  <c r="D411" i="46"/>
  <c r="K412" i="46"/>
  <c r="P411" i="46"/>
  <c r="J412" i="46"/>
  <c r="O411" i="46"/>
  <c r="X412" i="46"/>
  <c r="G412" i="46"/>
  <c r="K411" i="46"/>
  <c r="W412" i="46"/>
  <c r="F412" i="46"/>
  <c r="J411" i="46"/>
  <c r="T412" i="46"/>
  <c r="X411" i="46"/>
  <c r="G411" i="46"/>
  <c r="S412" i="46"/>
  <c r="W411" i="46"/>
  <c r="F411" i="46"/>
  <c r="P412" i="46"/>
  <c r="T411" i="46"/>
  <c r="O412" i="46"/>
  <c r="S411" i="46"/>
  <c r="Q508" i="46"/>
  <c r="I508" i="46"/>
  <c r="V507" i="46"/>
  <c r="M507" i="46"/>
  <c r="E507" i="46"/>
  <c r="X508" i="46"/>
  <c r="P508" i="46"/>
  <c r="H508" i="46"/>
  <c r="U507" i="46"/>
  <c r="L507" i="46"/>
  <c r="D507" i="46"/>
  <c r="W508" i="46"/>
  <c r="O508" i="46"/>
  <c r="G508" i="46"/>
  <c r="T507" i="46"/>
  <c r="K507" i="46"/>
  <c r="V508" i="46"/>
  <c r="F508" i="46"/>
  <c r="S507" i="46"/>
  <c r="J507" i="46"/>
  <c r="U508" i="46"/>
  <c r="M508" i="46"/>
  <c r="E508" i="46"/>
  <c r="R507" i="46"/>
  <c r="I507" i="46"/>
  <c r="T508" i="46"/>
  <c r="L508" i="46"/>
  <c r="D508" i="46"/>
  <c r="Q507" i="46"/>
  <c r="H507" i="46"/>
  <c r="S508" i="46"/>
  <c r="K508" i="46"/>
  <c r="X507" i="46"/>
  <c r="P507" i="46"/>
  <c r="G507" i="46"/>
  <c r="R508" i="46"/>
  <c r="J508" i="46"/>
  <c r="W507" i="46"/>
  <c r="O507" i="46"/>
  <c r="F507" i="46"/>
  <c r="W421" i="46"/>
  <c r="O421" i="46"/>
  <c r="F421" i="46"/>
  <c r="S420" i="46"/>
  <c r="J420" i="46"/>
  <c r="V421" i="46"/>
  <c r="M421" i="46"/>
  <c r="E421" i="46"/>
  <c r="R420" i="46"/>
  <c r="I420" i="46"/>
  <c r="U421" i="46"/>
  <c r="L421" i="46"/>
  <c r="D421" i="46"/>
  <c r="Q420" i="46"/>
  <c r="H420" i="46"/>
  <c r="S421" i="46"/>
  <c r="J421" i="46"/>
  <c r="W420" i="46"/>
  <c r="O420" i="46"/>
  <c r="F420" i="46"/>
  <c r="R421" i="46"/>
  <c r="I421" i="46"/>
  <c r="V420" i="46"/>
  <c r="M420" i="46"/>
  <c r="E420" i="46"/>
  <c r="Q421" i="46"/>
  <c r="H421" i="46"/>
  <c r="U420" i="46"/>
  <c r="L420" i="46"/>
  <c r="D420" i="46"/>
  <c r="P420" i="46"/>
  <c r="X421" i="46"/>
  <c r="K420" i="46"/>
  <c r="T421" i="46"/>
  <c r="G420" i="46"/>
  <c r="P421" i="46"/>
  <c r="K421" i="46"/>
  <c r="G421" i="46"/>
  <c r="X420" i="46"/>
  <c r="T420" i="46"/>
  <c r="W280" i="46"/>
  <c r="O280" i="46"/>
  <c r="F280" i="46"/>
  <c r="S279" i="46"/>
  <c r="J279" i="46"/>
  <c r="V280" i="46"/>
  <c r="M280" i="46"/>
  <c r="E280" i="46"/>
  <c r="R279" i="46"/>
  <c r="I279" i="46"/>
  <c r="U280" i="46"/>
  <c r="L280" i="46"/>
  <c r="D280" i="46"/>
  <c r="Q279" i="46"/>
  <c r="H279" i="46"/>
  <c r="T280" i="46"/>
  <c r="K280" i="46"/>
  <c r="X279" i="46"/>
  <c r="P279" i="46"/>
  <c r="G279" i="46"/>
  <c r="S280" i="46"/>
  <c r="J280" i="46"/>
  <c r="W279" i="46"/>
  <c r="O279" i="46"/>
  <c r="F279" i="46"/>
  <c r="R280" i="46"/>
  <c r="I280" i="46"/>
  <c r="V279" i="46"/>
  <c r="M279" i="46"/>
  <c r="E279" i="46"/>
  <c r="X280" i="46"/>
  <c r="P280" i="46"/>
  <c r="G280" i="46"/>
  <c r="T279" i="46"/>
  <c r="K279" i="46"/>
  <c r="L279" i="46"/>
  <c r="D279" i="46"/>
  <c r="Q280" i="46"/>
  <c r="H280" i="46"/>
  <c r="U279" i="46"/>
  <c r="V492" i="46"/>
  <c r="F492" i="46"/>
  <c r="S491" i="46"/>
  <c r="J491" i="46"/>
  <c r="U492" i="46"/>
  <c r="M492" i="46"/>
  <c r="E492" i="46"/>
  <c r="R491" i="46"/>
  <c r="I491" i="46"/>
  <c r="T492" i="46"/>
  <c r="L492" i="46"/>
  <c r="D492" i="46"/>
  <c r="Q491" i="46"/>
  <c r="H491" i="46"/>
  <c r="S492" i="46"/>
  <c r="K492" i="46"/>
  <c r="X491" i="46"/>
  <c r="P491" i="46"/>
  <c r="G491" i="46"/>
  <c r="R492" i="46"/>
  <c r="J492" i="46"/>
  <c r="W491" i="46"/>
  <c r="O491" i="46"/>
  <c r="F491" i="46"/>
  <c r="Q492" i="46"/>
  <c r="I492" i="46"/>
  <c r="V491" i="46"/>
  <c r="M491" i="46"/>
  <c r="E491" i="46"/>
  <c r="X492" i="46"/>
  <c r="P492" i="46"/>
  <c r="H492" i="46"/>
  <c r="U491" i="46"/>
  <c r="L491" i="46"/>
  <c r="D491" i="46"/>
  <c r="W492" i="46"/>
  <c r="O492" i="46"/>
  <c r="G492" i="46"/>
  <c r="T491" i="46"/>
  <c r="K491" i="46"/>
  <c r="W474" i="46"/>
  <c r="O474" i="46"/>
  <c r="F474" i="46"/>
  <c r="S473" i="46"/>
  <c r="J473" i="46"/>
  <c r="S458" i="46"/>
  <c r="J458" i="46"/>
  <c r="W457" i="46"/>
  <c r="O457" i="46"/>
  <c r="F457" i="46"/>
  <c r="V474" i="46"/>
  <c r="M474" i="46"/>
  <c r="E474" i="46"/>
  <c r="R473" i="46"/>
  <c r="I473" i="46"/>
  <c r="R458" i="46"/>
  <c r="I458" i="46"/>
  <c r="V457" i="46"/>
  <c r="M457" i="46"/>
  <c r="E457" i="46"/>
  <c r="U474" i="46"/>
  <c r="L474" i="46"/>
  <c r="D474" i="46"/>
  <c r="Q473" i="46"/>
  <c r="H473" i="46"/>
  <c r="Q458" i="46"/>
  <c r="H458" i="46"/>
  <c r="U457" i="46"/>
  <c r="L457" i="46"/>
  <c r="D457" i="46"/>
  <c r="T474" i="46"/>
  <c r="K474" i="46"/>
  <c r="X473" i="46"/>
  <c r="P473" i="46"/>
  <c r="G473" i="46"/>
  <c r="X458" i="46"/>
  <c r="P458" i="46"/>
  <c r="G458" i="46"/>
  <c r="T457" i="46"/>
  <c r="K457" i="46"/>
  <c r="S474" i="46"/>
  <c r="J474" i="46"/>
  <c r="W473" i="46"/>
  <c r="O473" i="46"/>
  <c r="F473" i="46"/>
  <c r="W458" i="46"/>
  <c r="O458" i="46"/>
  <c r="F458" i="46"/>
  <c r="S457" i="46"/>
  <c r="J457" i="46"/>
  <c r="R474" i="46"/>
  <c r="I474" i="46"/>
  <c r="V473" i="46"/>
  <c r="M473" i="46"/>
  <c r="E473" i="46"/>
  <c r="V458" i="46"/>
  <c r="M458" i="46"/>
  <c r="E458" i="46"/>
  <c r="R457" i="46"/>
  <c r="I457" i="46"/>
  <c r="Q474" i="46"/>
  <c r="H474" i="46"/>
  <c r="U473" i="46"/>
  <c r="L473" i="46"/>
  <c r="D473" i="46"/>
  <c r="U458" i="46"/>
  <c r="L458" i="46"/>
  <c r="D458" i="46"/>
  <c r="Q457" i="46"/>
  <c r="H457" i="46"/>
  <c r="G474" i="46"/>
  <c r="T473" i="46"/>
  <c r="K473" i="46"/>
  <c r="T458" i="46"/>
  <c r="K458" i="46"/>
  <c r="X457" i="46"/>
  <c r="P457" i="46"/>
  <c r="X474" i="46"/>
  <c r="G457" i="46"/>
  <c r="P474" i="46"/>
  <c r="R191" i="46"/>
  <c r="J191" i="46"/>
  <c r="W190" i="46"/>
  <c r="O190" i="46"/>
  <c r="F190" i="46"/>
  <c r="Q191" i="46"/>
  <c r="I191" i="46"/>
  <c r="V190" i="46"/>
  <c r="M190" i="46"/>
  <c r="E190" i="46"/>
  <c r="X191" i="46"/>
  <c r="P191" i="46"/>
  <c r="H191" i="46"/>
  <c r="U190" i="46"/>
  <c r="L190" i="46"/>
  <c r="D190" i="46"/>
  <c r="W191" i="46"/>
  <c r="O191" i="46"/>
  <c r="G191" i="46"/>
  <c r="T190" i="46"/>
  <c r="K190" i="46"/>
  <c r="V191" i="46"/>
  <c r="F191" i="46"/>
  <c r="S190" i="46"/>
  <c r="J190" i="46"/>
  <c r="U191" i="46"/>
  <c r="M191" i="46"/>
  <c r="E191" i="46"/>
  <c r="R190" i="46"/>
  <c r="I190" i="46"/>
  <c r="S191" i="46"/>
  <c r="K191" i="46"/>
  <c r="X190" i="46"/>
  <c r="P190" i="46"/>
  <c r="G190" i="46"/>
  <c r="T191" i="46"/>
  <c r="L191" i="46"/>
  <c r="D191" i="46"/>
  <c r="Q190" i="46"/>
  <c r="H190" i="46"/>
  <c r="W283" i="46"/>
  <c r="O283" i="46"/>
  <c r="F283" i="46"/>
  <c r="S282" i="46"/>
  <c r="J282" i="46"/>
  <c r="V283" i="46"/>
  <c r="M283" i="46"/>
  <c r="E283" i="46"/>
  <c r="R282" i="46"/>
  <c r="I282" i="46"/>
  <c r="U283" i="46"/>
  <c r="L283" i="46"/>
  <c r="D283" i="46"/>
  <c r="Q282" i="46"/>
  <c r="H282" i="46"/>
  <c r="T283" i="46"/>
  <c r="K283" i="46"/>
  <c r="X282" i="46"/>
  <c r="P282" i="46"/>
  <c r="G282" i="46"/>
  <c r="S283" i="46"/>
  <c r="J283" i="46"/>
  <c r="W282" i="46"/>
  <c r="O282" i="46"/>
  <c r="F282" i="46"/>
  <c r="R283" i="46"/>
  <c r="I283" i="46"/>
  <c r="V282" i="46"/>
  <c r="M282" i="46"/>
  <c r="E282" i="46"/>
  <c r="X283" i="46"/>
  <c r="P283" i="46"/>
  <c r="G283" i="46"/>
  <c r="T282" i="46"/>
  <c r="K282" i="46"/>
  <c r="Q283" i="46"/>
  <c r="H283" i="46"/>
  <c r="U282" i="46"/>
  <c r="L282" i="46"/>
  <c r="D282" i="46"/>
  <c r="S339" i="46"/>
  <c r="K339" i="46"/>
  <c r="X338" i="46"/>
  <c r="P338" i="46"/>
  <c r="G338" i="46"/>
  <c r="R339" i="46"/>
  <c r="J339" i="46"/>
  <c r="W338" i="46"/>
  <c r="O338" i="46"/>
  <c r="F338" i="46"/>
  <c r="Q339" i="46"/>
  <c r="I339" i="46"/>
  <c r="V338" i="46"/>
  <c r="M338" i="46"/>
  <c r="E338" i="46"/>
  <c r="X339" i="46"/>
  <c r="P339" i="46"/>
  <c r="H339" i="46"/>
  <c r="U338" i="46"/>
  <c r="L338" i="46"/>
  <c r="D338" i="46"/>
  <c r="W339" i="46"/>
  <c r="O339" i="46"/>
  <c r="G339" i="46"/>
  <c r="T338" i="46"/>
  <c r="K338" i="46"/>
  <c r="V339" i="46"/>
  <c r="F339" i="46"/>
  <c r="S338" i="46"/>
  <c r="J338" i="46"/>
  <c r="U339" i="46"/>
  <c r="M339" i="46"/>
  <c r="E339" i="46"/>
  <c r="R338" i="46"/>
  <c r="I338" i="46"/>
  <c r="T339" i="46"/>
  <c r="L339" i="46"/>
  <c r="D339" i="46"/>
  <c r="Q338" i="46"/>
  <c r="H338" i="46"/>
  <c r="R157" i="46"/>
  <c r="I157" i="46"/>
  <c r="V156" i="46"/>
  <c r="M156" i="46"/>
  <c r="E156" i="46"/>
  <c r="Q157" i="46"/>
  <c r="H157" i="46"/>
  <c r="U156" i="46"/>
  <c r="L156" i="46"/>
  <c r="D156" i="46"/>
  <c r="X157" i="46"/>
  <c r="P157" i="46"/>
  <c r="G157" i="46"/>
  <c r="T156" i="46"/>
  <c r="K156" i="46"/>
  <c r="W157" i="46"/>
  <c r="O157" i="46"/>
  <c r="F157" i="46"/>
  <c r="S156" i="46"/>
  <c r="J156" i="46"/>
  <c r="V157" i="46"/>
  <c r="M157" i="46"/>
  <c r="E157" i="46"/>
  <c r="R156" i="46"/>
  <c r="I156" i="46"/>
  <c r="U157" i="46"/>
  <c r="L157" i="46"/>
  <c r="D157" i="46"/>
  <c r="Q156" i="46"/>
  <c r="H156" i="46"/>
  <c r="T157" i="46"/>
  <c r="K157" i="46"/>
  <c r="X156" i="46"/>
  <c r="P156" i="46"/>
  <c r="G156" i="46"/>
  <c r="S157" i="46"/>
  <c r="J157" i="46"/>
  <c r="W156" i="46"/>
  <c r="O156" i="46"/>
  <c r="F156" i="46"/>
  <c r="R151" i="46"/>
  <c r="I151" i="46"/>
  <c r="V150" i="46"/>
  <c r="M150" i="46"/>
  <c r="E150" i="46"/>
  <c r="Q151" i="46"/>
  <c r="H151" i="46"/>
  <c r="U150" i="46"/>
  <c r="L150" i="46"/>
  <c r="D150" i="46"/>
  <c r="X151" i="46"/>
  <c r="P151" i="46"/>
  <c r="G151" i="46"/>
  <c r="T150" i="46"/>
  <c r="K150" i="46"/>
  <c r="W151" i="46"/>
  <c r="O151" i="46"/>
  <c r="F151" i="46"/>
  <c r="S150" i="46"/>
  <c r="J150" i="46"/>
  <c r="V151" i="46"/>
  <c r="M151" i="46"/>
  <c r="E151" i="46"/>
  <c r="R150" i="46"/>
  <c r="I150" i="46"/>
  <c r="U151" i="46"/>
  <c r="L151" i="46"/>
  <c r="D151" i="46"/>
  <c r="Q150" i="46"/>
  <c r="H150" i="46"/>
  <c r="T151" i="46"/>
  <c r="K151" i="46"/>
  <c r="X150" i="46"/>
  <c r="P150" i="46"/>
  <c r="G150" i="46"/>
  <c r="S151" i="46"/>
  <c r="J151" i="46"/>
  <c r="W150" i="46"/>
  <c r="O150" i="46"/>
  <c r="F150" i="46"/>
  <c r="R353" i="46"/>
  <c r="I353" i="46"/>
  <c r="V352" i="46"/>
  <c r="M352" i="46"/>
  <c r="E352" i="46"/>
  <c r="R349" i="46"/>
  <c r="I349" i="46"/>
  <c r="V348" i="46"/>
  <c r="M348" i="46"/>
  <c r="E348" i="46"/>
  <c r="Q353" i="46"/>
  <c r="H353" i="46"/>
  <c r="U352" i="46"/>
  <c r="L352" i="46"/>
  <c r="D352" i="46"/>
  <c r="Q349" i="46"/>
  <c r="H349" i="46"/>
  <c r="U348" i="46"/>
  <c r="L348" i="46"/>
  <c r="D348" i="46"/>
  <c r="X353" i="46"/>
  <c r="P353" i="46"/>
  <c r="G353" i="46"/>
  <c r="T352" i="46"/>
  <c r="K352" i="46"/>
  <c r="X349" i="46"/>
  <c r="P349" i="46"/>
  <c r="G349" i="46"/>
  <c r="T348" i="46"/>
  <c r="K348" i="46"/>
  <c r="W353" i="46"/>
  <c r="O353" i="46"/>
  <c r="F353" i="46"/>
  <c r="S352" i="46"/>
  <c r="J352" i="46"/>
  <c r="W349" i="46"/>
  <c r="O349" i="46"/>
  <c r="F349" i="46"/>
  <c r="S348" i="46"/>
  <c r="J348" i="46"/>
  <c r="V353" i="46"/>
  <c r="M353" i="46"/>
  <c r="E353" i="46"/>
  <c r="R352" i="46"/>
  <c r="I352" i="46"/>
  <c r="V349" i="46"/>
  <c r="M349" i="46"/>
  <c r="E349" i="46"/>
  <c r="R348" i="46"/>
  <c r="I348" i="46"/>
  <c r="U353" i="46"/>
  <c r="L353" i="46"/>
  <c r="D353" i="46"/>
  <c r="Q352" i="46"/>
  <c r="H352" i="46"/>
  <c r="U349" i="46"/>
  <c r="L349" i="46"/>
  <c r="D349" i="46"/>
  <c r="Q348" i="46"/>
  <c r="H348" i="46"/>
  <c r="T353" i="46"/>
  <c r="K353" i="46"/>
  <c r="X352" i="46"/>
  <c r="P352" i="46"/>
  <c r="G352" i="46"/>
  <c r="T349" i="46"/>
  <c r="K349" i="46"/>
  <c r="X348" i="46"/>
  <c r="P348" i="46"/>
  <c r="G348" i="46"/>
  <c r="S353" i="46"/>
  <c r="J353" i="46"/>
  <c r="W352" i="46"/>
  <c r="O352" i="46"/>
  <c r="F352" i="46"/>
  <c r="S349" i="46"/>
  <c r="J349" i="46"/>
  <c r="W348" i="46"/>
  <c r="O348" i="46"/>
  <c r="F348" i="46"/>
  <c r="W289" i="46"/>
  <c r="O289" i="46"/>
  <c r="F289" i="46"/>
  <c r="S288" i="46"/>
  <c r="J288" i="46"/>
  <c r="V289" i="46"/>
  <c r="M289" i="46"/>
  <c r="E289" i="46"/>
  <c r="R288" i="46"/>
  <c r="I288" i="46"/>
  <c r="U289" i="46"/>
  <c r="L289" i="46"/>
  <c r="D289" i="46"/>
  <c r="Q288" i="46"/>
  <c r="H288" i="46"/>
  <c r="T289" i="46"/>
  <c r="K289" i="46"/>
  <c r="X288" i="46"/>
  <c r="P288" i="46"/>
  <c r="G288" i="46"/>
  <c r="S289" i="46"/>
  <c r="J289" i="46"/>
  <c r="W288" i="46"/>
  <c r="O288" i="46"/>
  <c r="F288" i="46"/>
  <c r="R289" i="46"/>
  <c r="I289" i="46"/>
  <c r="V288" i="46"/>
  <c r="M288" i="46"/>
  <c r="E288" i="46"/>
  <c r="X289" i="46"/>
  <c r="P289" i="46"/>
  <c r="G289" i="46"/>
  <c r="T288" i="46"/>
  <c r="K288" i="46"/>
  <c r="U288" i="46"/>
  <c r="L288" i="46"/>
  <c r="D288" i="46"/>
  <c r="Q289" i="46"/>
  <c r="H289" i="46"/>
  <c r="W415" i="46"/>
  <c r="O415" i="46"/>
  <c r="F415" i="46"/>
  <c r="S414" i="46"/>
  <c r="V415" i="46"/>
  <c r="M415" i="46"/>
  <c r="E415" i="46"/>
  <c r="R414" i="46"/>
  <c r="I414" i="46"/>
  <c r="U415" i="46"/>
  <c r="L415" i="46"/>
  <c r="D415" i="46"/>
  <c r="Q414" i="46"/>
  <c r="H414" i="46"/>
  <c r="S415" i="46"/>
  <c r="J415" i="46"/>
  <c r="W414" i="46"/>
  <c r="R415" i="46"/>
  <c r="I415" i="46"/>
  <c r="V414" i="46"/>
  <c r="M414" i="46"/>
  <c r="E414" i="46"/>
  <c r="Q415" i="46"/>
  <c r="H415" i="46"/>
  <c r="U414" i="46"/>
  <c r="L414" i="46"/>
  <c r="D414" i="46"/>
  <c r="K415" i="46"/>
  <c r="G414" i="46"/>
  <c r="G415" i="46"/>
  <c r="F414" i="46"/>
  <c r="X414" i="46"/>
  <c r="T414" i="46"/>
  <c r="P414" i="46"/>
  <c r="X415" i="46"/>
  <c r="O414" i="46"/>
  <c r="T415" i="46"/>
  <c r="K414" i="46"/>
  <c r="P415" i="46"/>
  <c r="J414" i="46"/>
  <c r="W418" i="46"/>
  <c r="O418" i="46"/>
  <c r="F418" i="46"/>
  <c r="S417" i="46"/>
  <c r="J417" i="46"/>
  <c r="V418" i="46"/>
  <c r="M418" i="46"/>
  <c r="E418" i="46"/>
  <c r="R417" i="46"/>
  <c r="I417" i="46"/>
  <c r="U418" i="46"/>
  <c r="L418" i="46"/>
  <c r="D418" i="46"/>
  <c r="Q417" i="46"/>
  <c r="H417" i="46"/>
  <c r="S418" i="46"/>
  <c r="J418" i="46"/>
  <c r="W417" i="46"/>
  <c r="O417" i="46"/>
  <c r="F417" i="46"/>
  <c r="R418" i="46"/>
  <c r="I418" i="46"/>
  <c r="V417" i="46"/>
  <c r="M417" i="46"/>
  <c r="E417" i="46"/>
  <c r="Q418" i="46"/>
  <c r="H418" i="46"/>
  <c r="U417" i="46"/>
  <c r="L417" i="46"/>
  <c r="D417" i="46"/>
  <c r="X417" i="46"/>
  <c r="T417" i="46"/>
  <c r="P417" i="46"/>
  <c r="X418" i="46"/>
  <c r="K417" i="46"/>
  <c r="T418" i="46"/>
  <c r="G417" i="46"/>
  <c r="P418" i="46"/>
  <c r="K418" i="46"/>
  <c r="G418" i="46"/>
  <c r="Q32" i="46"/>
  <c r="H32" i="46"/>
  <c r="Q31" i="46"/>
  <c r="H31" i="46"/>
  <c r="G31" i="46"/>
  <c r="U31" i="46"/>
  <c r="X32" i="46"/>
  <c r="P32" i="46"/>
  <c r="X31" i="46"/>
  <c r="P31" i="46"/>
  <c r="D32" i="46"/>
  <c r="U32" i="46"/>
  <c r="W32" i="46"/>
  <c r="O32" i="46"/>
  <c r="W31" i="46"/>
  <c r="O31" i="46"/>
  <c r="D31" i="46"/>
  <c r="V32" i="46"/>
  <c r="M32" i="46"/>
  <c r="V31" i="46"/>
  <c r="M31" i="46"/>
  <c r="E32" i="46"/>
  <c r="L31" i="46"/>
  <c r="L32" i="46"/>
  <c r="E31" i="46"/>
  <c r="T32" i="46"/>
  <c r="K32" i="46"/>
  <c r="T31" i="46"/>
  <c r="K31" i="46"/>
  <c r="F32" i="46"/>
  <c r="S32" i="46"/>
  <c r="J32" i="46"/>
  <c r="S31" i="46"/>
  <c r="J31" i="46"/>
  <c r="F31" i="46"/>
  <c r="R32" i="46"/>
  <c r="I32" i="46"/>
  <c r="R31" i="46"/>
  <c r="I31" i="46"/>
  <c r="G32" i="46"/>
  <c r="W99" i="46"/>
  <c r="O99" i="46"/>
  <c r="W98" i="46"/>
  <c r="O98" i="46"/>
  <c r="V99" i="46"/>
  <c r="M99" i="46"/>
  <c r="V98" i="46"/>
  <c r="M98" i="46"/>
  <c r="U99" i="46"/>
  <c r="L99" i="46"/>
  <c r="U98" i="46"/>
  <c r="L98" i="46"/>
  <c r="T99" i="46"/>
  <c r="K99" i="46"/>
  <c r="T98" i="46"/>
  <c r="K98" i="46"/>
  <c r="S99" i="46"/>
  <c r="J99" i="46"/>
  <c r="S98" i="46"/>
  <c r="J98" i="46"/>
  <c r="R99" i="46"/>
  <c r="I99" i="46"/>
  <c r="R98" i="46"/>
  <c r="I98" i="46"/>
  <c r="H99" i="46"/>
  <c r="Q54" i="46"/>
  <c r="H54" i="46"/>
  <c r="Q53" i="46"/>
  <c r="H53" i="46"/>
  <c r="F53" i="46"/>
  <c r="D98" i="46"/>
  <c r="F98" i="46"/>
  <c r="X98" i="46"/>
  <c r="X54" i="46"/>
  <c r="P54" i="46"/>
  <c r="X53" i="46"/>
  <c r="P53" i="46"/>
  <c r="G54" i="46"/>
  <c r="E99" i="46"/>
  <c r="D54" i="46"/>
  <c r="Q98" i="46"/>
  <c r="W54" i="46"/>
  <c r="O54" i="46"/>
  <c r="W53" i="46"/>
  <c r="O53" i="46"/>
  <c r="G53" i="46"/>
  <c r="E98" i="46"/>
  <c r="P98" i="46"/>
  <c r="V54" i="46"/>
  <c r="M54" i="46"/>
  <c r="V53" i="46"/>
  <c r="M53" i="46"/>
  <c r="F99" i="46"/>
  <c r="D53" i="46"/>
  <c r="E54" i="46"/>
  <c r="H98" i="46"/>
  <c r="U54" i="46"/>
  <c r="L54" i="46"/>
  <c r="U53" i="46"/>
  <c r="L53" i="46"/>
  <c r="X99" i="46"/>
  <c r="T54" i="46"/>
  <c r="K54" i="46"/>
  <c r="T53" i="46"/>
  <c r="K53" i="46"/>
  <c r="G99" i="46"/>
  <c r="Q99" i="46"/>
  <c r="S54" i="46"/>
  <c r="J54" i="46"/>
  <c r="S53" i="46"/>
  <c r="J53" i="46"/>
  <c r="G98" i="46"/>
  <c r="E53" i="46"/>
  <c r="P99" i="46"/>
  <c r="R54" i="46"/>
  <c r="I54" i="46"/>
  <c r="R53" i="46"/>
  <c r="I53" i="46"/>
  <c r="F54" i="46"/>
  <c r="D99" i="46"/>
  <c r="Q35" i="46"/>
  <c r="H35" i="46"/>
  <c r="Q34" i="46"/>
  <c r="H34" i="46"/>
  <c r="D34" i="46"/>
  <c r="F34" i="46"/>
  <c r="X35" i="46"/>
  <c r="P35" i="46"/>
  <c r="X34" i="46"/>
  <c r="P34" i="46"/>
  <c r="E35" i="46"/>
  <c r="W35" i="46"/>
  <c r="O35" i="46"/>
  <c r="W34" i="46"/>
  <c r="O34" i="46"/>
  <c r="E34" i="46"/>
  <c r="V35" i="46"/>
  <c r="M35" i="46"/>
  <c r="V34" i="46"/>
  <c r="M34" i="46"/>
  <c r="F35" i="46"/>
  <c r="U35" i="46"/>
  <c r="L35" i="46"/>
  <c r="U34" i="46"/>
  <c r="T35" i="46"/>
  <c r="K35" i="46"/>
  <c r="T34" i="46"/>
  <c r="K34" i="46"/>
  <c r="G35" i="46"/>
  <c r="S35" i="46"/>
  <c r="J35" i="46"/>
  <c r="S34" i="46"/>
  <c r="J34" i="46"/>
  <c r="G34" i="46"/>
  <c r="L34" i="46"/>
  <c r="R35" i="46"/>
  <c r="I35" i="46"/>
  <c r="R34" i="46"/>
  <c r="I34" i="46"/>
  <c r="D35" i="46"/>
  <c r="Q23" i="46"/>
  <c r="H23" i="46"/>
  <c r="Q22" i="46"/>
  <c r="H22" i="46"/>
  <c r="D22" i="46"/>
  <c r="L22" i="46"/>
  <c r="X23" i="46"/>
  <c r="P23" i="46"/>
  <c r="X22" i="46"/>
  <c r="P22" i="46"/>
  <c r="E23" i="46"/>
  <c r="L23" i="46"/>
  <c r="W23" i="46"/>
  <c r="O23" i="46"/>
  <c r="W22" i="46"/>
  <c r="O22" i="46"/>
  <c r="E22" i="46"/>
  <c r="U22" i="46"/>
  <c r="V23" i="46"/>
  <c r="M23" i="46"/>
  <c r="V22" i="46"/>
  <c r="M22" i="46"/>
  <c r="F23" i="46"/>
  <c r="U23" i="46"/>
  <c r="T23" i="46"/>
  <c r="K23" i="46"/>
  <c r="T22" i="46"/>
  <c r="K22" i="46"/>
  <c r="G23" i="46"/>
  <c r="S23" i="46"/>
  <c r="J23" i="46"/>
  <c r="S22" i="46"/>
  <c r="J22" i="46"/>
  <c r="G22" i="46"/>
  <c r="D23" i="46"/>
  <c r="R23" i="46"/>
  <c r="I23" i="46"/>
  <c r="R22" i="46"/>
  <c r="I22" i="46"/>
  <c r="F22" i="46"/>
  <c r="Q38" i="46"/>
  <c r="H38" i="46"/>
  <c r="Q37" i="46"/>
  <c r="H37" i="46"/>
  <c r="E37" i="46"/>
  <c r="G37" i="46"/>
  <c r="D38" i="46"/>
  <c r="X38" i="46"/>
  <c r="P38" i="46"/>
  <c r="X37" i="46"/>
  <c r="P37" i="46"/>
  <c r="F38" i="46"/>
  <c r="W38" i="46"/>
  <c r="O38" i="46"/>
  <c r="W37" i="46"/>
  <c r="O37" i="46"/>
  <c r="F37" i="46"/>
  <c r="V38" i="46"/>
  <c r="M38" i="46"/>
  <c r="V37" i="46"/>
  <c r="M37" i="46"/>
  <c r="G38" i="46"/>
  <c r="U38" i="46"/>
  <c r="L38" i="46"/>
  <c r="U37" i="46"/>
  <c r="L37" i="46"/>
  <c r="T38" i="46"/>
  <c r="K38" i="46"/>
  <c r="T37" i="46"/>
  <c r="K37" i="46"/>
  <c r="S38" i="46"/>
  <c r="J38" i="46"/>
  <c r="S37" i="46"/>
  <c r="J37" i="46"/>
  <c r="D37" i="46"/>
  <c r="R38" i="46"/>
  <c r="I38" i="46"/>
  <c r="R37" i="46"/>
  <c r="I37" i="46"/>
  <c r="E38" i="46"/>
  <c r="Q41" i="46"/>
  <c r="H41" i="46"/>
  <c r="Q40" i="46"/>
  <c r="H40" i="46"/>
  <c r="F40" i="46"/>
  <c r="D41" i="46"/>
  <c r="X41" i="46"/>
  <c r="P41" i="46"/>
  <c r="X40" i="46"/>
  <c r="P40" i="46"/>
  <c r="G41" i="46"/>
  <c r="W41" i="46"/>
  <c r="O41" i="46"/>
  <c r="W40" i="46"/>
  <c r="O40" i="46"/>
  <c r="G40" i="46"/>
  <c r="V41" i="46"/>
  <c r="M41" i="46"/>
  <c r="V40" i="46"/>
  <c r="M40" i="46"/>
  <c r="U41" i="46"/>
  <c r="L41" i="46"/>
  <c r="U40" i="46"/>
  <c r="L40" i="46"/>
  <c r="T41" i="46"/>
  <c r="K41" i="46"/>
  <c r="T40" i="46"/>
  <c r="K40" i="46"/>
  <c r="S41" i="46"/>
  <c r="J41" i="46"/>
  <c r="S40" i="46"/>
  <c r="J40" i="46"/>
  <c r="E40" i="46"/>
  <c r="R41" i="46"/>
  <c r="I41" i="46"/>
  <c r="R40" i="46"/>
  <c r="I40" i="46"/>
  <c r="F41" i="46"/>
  <c r="D40" i="46"/>
  <c r="E41" i="46"/>
  <c r="Q29" i="46"/>
  <c r="H29" i="46"/>
  <c r="Q28" i="46"/>
  <c r="H28" i="46"/>
  <c r="F28" i="46"/>
  <c r="E29" i="46"/>
  <c r="X29" i="46"/>
  <c r="P29" i="46"/>
  <c r="X28" i="46"/>
  <c r="P28" i="46"/>
  <c r="G29" i="46"/>
  <c r="U28" i="46"/>
  <c r="D28" i="46"/>
  <c r="W29" i="46"/>
  <c r="O29" i="46"/>
  <c r="W28" i="46"/>
  <c r="O28" i="46"/>
  <c r="G28" i="46"/>
  <c r="L28" i="46"/>
  <c r="V29" i="46"/>
  <c r="M29" i="46"/>
  <c r="V28" i="46"/>
  <c r="M28" i="46"/>
  <c r="D29" i="46"/>
  <c r="L29" i="46"/>
  <c r="T29" i="46"/>
  <c r="K29" i="46"/>
  <c r="T28" i="46"/>
  <c r="K28" i="46"/>
  <c r="S29" i="46"/>
  <c r="J29" i="46"/>
  <c r="S28" i="46"/>
  <c r="J28" i="46"/>
  <c r="E28" i="46"/>
  <c r="U29" i="46"/>
  <c r="R29" i="46"/>
  <c r="I29" i="46"/>
  <c r="R28" i="46"/>
  <c r="I28" i="46"/>
  <c r="F29" i="46"/>
  <c r="Q26" i="46"/>
  <c r="H26" i="46"/>
  <c r="Q25" i="46"/>
  <c r="H25" i="46"/>
  <c r="E25" i="46"/>
  <c r="U26" i="46"/>
  <c r="X26" i="46"/>
  <c r="P26" i="46"/>
  <c r="X25" i="46"/>
  <c r="P25" i="46"/>
  <c r="F26" i="46"/>
  <c r="W26" i="46"/>
  <c r="O26" i="46"/>
  <c r="W25" i="46"/>
  <c r="O25" i="46"/>
  <c r="F25" i="46"/>
  <c r="V26" i="46"/>
  <c r="M26" i="46"/>
  <c r="V25" i="46"/>
  <c r="M25" i="46"/>
  <c r="G26" i="46"/>
  <c r="L26" i="46"/>
  <c r="D26" i="46"/>
  <c r="T26" i="46"/>
  <c r="K26" i="46"/>
  <c r="T25" i="46"/>
  <c r="K25" i="46"/>
  <c r="S26" i="46"/>
  <c r="J26" i="46"/>
  <c r="S25" i="46"/>
  <c r="J25" i="46"/>
  <c r="D25" i="46"/>
  <c r="L25" i="46"/>
  <c r="R26" i="46"/>
  <c r="I26" i="46"/>
  <c r="R25" i="46"/>
  <c r="I25" i="46"/>
  <c r="E26" i="46"/>
  <c r="U25" i="46"/>
  <c r="G25" i="46"/>
  <c r="W103" i="46"/>
  <c r="O103" i="46"/>
  <c r="W102" i="46"/>
  <c r="O102" i="46"/>
  <c r="V103" i="46"/>
  <c r="M103" i="46"/>
  <c r="V102" i="46"/>
  <c r="M102" i="46"/>
  <c r="U103" i="46"/>
  <c r="L103" i="46"/>
  <c r="U102" i="46"/>
  <c r="L102" i="46"/>
  <c r="T103" i="46"/>
  <c r="K103" i="46"/>
  <c r="T102" i="46"/>
  <c r="K102" i="46"/>
  <c r="S103" i="46"/>
  <c r="J103" i="46"/>
  <c r="S102" i="46"/>
  <c r="J102" i="46"/>
  <c r="R103" i="46"/>
  <c r="I103" i="46"/>
  <c r="R102" i="46"/>
  <c r="I102" i="46"/>
  <c r="H103" i="46"/>
  <c r="E102" i="46"/>
  <c r="X102" i="46"/>
  <c r="F103" i="46"/>
  <c r="Q102" i="46"/>
  <c r="F102" i="46"/>
  <c r="P102" i="46"/>
  <c r="G103" i="46"/>
  <c r="H102" i="46"/>
  <c r="D103" i="46"/>
  <c r="X103" i="46"/>
  <c r="Q103" i="46"/>
  <c r="D102" i="46"/>
  <c r="P103" i="46"/>
  <c r="E103" i="46"/>
  <c r="G102" i="46"/>
  <c r="W106" i="46"/>
  <c r="O106" i="46"/>
  <c r="W105" i="46"/>
  <c r="O105" i="46"/>
  <c r="V106" i="46"/>
  <c r="M106" i="46"/>
  <c r="V105" i="46"/>
  <c r="M105" i="46"/>
  <c r="U106" i="46"/>
  <c r="L106" i="46"/>
  <c r="U105" i="46"/>
  <c r="L105" i="46"/>
  <c r="T106" i="46"/>
  <c r="K106" i="46"/>
  <c r="T105" i="46"/>
  <c r="K105" i="46"/>
  <c r="S106" i="46"/>
  <c r="J106" i="46"/>
  <c r="S105" i="46"/>
  <c r="J105" i="46"/>
  <c r="R106" i="46"/>
  <c r="I106" i="46"/>
  <c r="R105" i="46"/>
  <c r="I105" i="46"/>
  <c r="H106" i="46"/>
  <c r="F105" i="46"/>
  <c r="X105" i="46"/>
  <c r="G106" i="46"/>
  <c r="Q105" i="46"/>
  <c r="G105" i="46"/>
  <c r="P105" i="46"/>
  <c r="D106" i="46"/>
  <c r="H105" i="46"/>
  <c r="X106" i="46"/>
  <c r="E106" i="46"/>
  <c r="Q106" i="46"/>
  <c r="E105" i="46"/>
  <c r="P106" i="46"/>
  <c r="F106" i="46"/>
  <c r="D105" i="46"/>
  <c r="W85" i="46"/>
  <c r="O85" i="46"/>
  <c r="V85" i="46"/>
  <c r="M85" i="46"/>
  <c r="V84" i="46"/>
  <c r="S85" i="46"/>
  <c r="J85" i="46"/>
  <c r="S84" i="46"/>
  <c r="J84" i="46"/>
  <c r="R85" i="46"/>
  <c r="I85" i="46"/>
  <c r="R84" i="46"/>
  <c r="Q85" i="46"/>
  <c r="T84" i="46"/>
  <c r="H84" i="46"/>
  <c r="Q51" i="46"/>
  <c r="H51" i="46"/>
  <c r="Q50" i="46"/>
  <c r="H50" i="46"/>
  <c r="E50" i="46"/>
  <c r="D84" i="46"/>
  <c r="P85" i="46"/>
  <c r="Q84" i="46"/>
  <c r="X51" i="46"/>
  <c r="P51" i="46"/>
  <c r="X50" i="46"/>
  <c r="P50" i="46"/>
  <c r="F51" i="46"/>
  <c r="E85" i="46"/>
  <c r="F84" i="46"/>
  <c r="L85" i="46"/>
  <c r="P84" i="46"/>
  <c r="W51" i="46"/>
  <c r="O51" i="46"/>
  <c r="W50" i="46"/>
  <c r="O50" i="46"/>
  <c r="F50" i="46"/>
  <c r="E84" i="46"/>
  <c r="G50" i="46"/>
  <c r="K85" i="46"/>
  <c r="O84" i="46"/>
  <c r="V51" i="46"/>
  <c r="M51" i="46"/>
  <c r="V50" i="46"/>
  <c r="M50" i="46"/>
  <c r="G51" i="46"/>
  <c r="F85" i="46"/>
  <c r="H85" i="46"/>
  <c r="M84" i="46"/>
  <c r="U51" i="46"/>
  <c r="L51" i="46"/>
  <c r="U50" i="46"/>
  <c r="L50" i="46"/>
  <c r="X85" i="46"/>
  <c r="X84" i="46"/>
  <c r="L84" i="46"/>
  <c r="T51" i="46"/>
  <c r="K51" i="46"/>
  <c r="T50" i="46"/>
  <c r="K50" i="46"/>
  <c r="G85" i="46"/>
  <c r="U85" i="46"/>
  <c r="W84" i="46"/>
  <c r="K84" i="46"/>
  <c r="S51" i="46"/>
  <c r="J51" i="46"/>
  <c r="S50" i="46"/>
  <c r="J50" i="46"/>
  <c r="G84" i="46"/>
  <c r="D50" i="46"/>
  <c r="T85" i="46"/>
  <c r="U84" i="46"/>
  <c r="I84" i="46"/>
  <c r="R51" i="46"/>
  <c r="I51" i="46"/>
  <c r="R50" i="46"/>
  <c r="I50" i="46"/>
  <c r="E51" i="46"/>
  <c r="D85" i="46"/>
  <c r="D51" i="46"/>
  <c r="W88" i="46"/>
  <c r="O88" i="46"/>
  <c r="W87" i="46"/>
  <c r="O87" i="46"/>
  <c r="V88" i="46"/>
  <c r="M88" i="46"/>
  <c r="V87" i="46"/>
  <c r="M87" i="46"/>
  <c r="S88" i="46"/>
  <c r="J88" i="46"/>
  <c r="S87" i="46"/>
  <c r="J87" i="46"/>
  <c r="R88" i="46"/>
  <c r="I88" i="46"/>
  <c r="R87" i="46"/>
  <c r="I87" i="46"/>
  <c r="Q88" i="46"/>
  <c r="Q87" i="46"/>
  <c r="Q72" i="46"/>
  <c r="H72" i="46"/>
  <c r="Q71" i="46"/>
  <c r="H71" i="46"/>
  <c r="E87" i="46"/>
  <c r="D71" i="46"/>
  <c r="P88" i="46"/>
  <c r="P87" i="46"/>
  <c r="X72" i="46"/>
  <c r="P72" i="46"/>
  <c r="X71" i="46"/>
  <c r="P71" i="46"/>
  <c r="F88" i="46"/>
  <c r="E72" i="46"/>
  <c r="L88" i="46"/>
  <c r="L87" i="46"/>
  <c r="W72" i="46"/>
  <c r="O72" i="46"/>
  <c r="W71" i="46"/>
  <c r="O71" i="46"/>
  <c r="F87" i="46"/>
  <c r="E71" i="46"/>
  <c r="K88" i="46"/>
  <c r="K87" i="46"/>
  <c r="V72" i="46"/>
  <c r="M72" i="46"/>
  <c r="V71" i="46"/>
  <c r="M71" i="46"/>
  <c r="G88" i="46"/>
  <c r="F72" i="46"/>
  <c r="H88" i="46"/>
  <c r="H87" i="46"/>
  <c r="U72" i="46"/>
  <c r="L72" i="46"/>
  <c r="U71" i="46"/>
  <c r="L71" i="46"/>
  <c r="X88" i="46"/>
  <c r="X87" i="46"/>
  <c r="T72" i="46"/>
  <c r="K72" i="46"/>
  <c r="T71" i="46"/>
  <c r="K71" i="46"/>
  <c r="G72" i="46"/>
  <c r="U88" i="46"/>
  <c r="U87" i="46"/>
  <c r="S72" i="46"/>
  <c r="J72" i="46"/>
  <c r="S71" i="46"/>
  <c r="J71" i="46"/>
  <c r="G71" i="46"/>
  <c r="D87" i="46"/>
  <c r="G87" i="46"/>
  <c r="D88" i="46"/>
  <c r="T88" i="46"/>
  <c r="T87" i="46"/>
  <c r="R72" i="46"/>
  <c r="I72" i="46"/>
  <c r="R71" i="46"/>
  <c r="I71" i="46"/>
  <c r="E88" i="46"/>
  <c r="D72" i="46"/>
  <c r="F71" i="46"/>
  <c r="Q63" i="46"/>
  <c r="H63" i="46"/>
  <c r="Q62" i="46"/>
  <c r="H62" i="46"/>
  <c r="E62" i="46"/>
  <c r="X63" i="46"/>
  <c r="P63" i="46"/>
  <c r="X62" i="46"/>
  <c r="P62" i="46"/>
  <c r="F63" i="46"/>
  <c r="G62" i="46"/>
  <c r="W63" i="46"/>
  <c r="O63" i="46"/>
  <c r="W62" i="46"/>
  <c r="O62" i="46"/>
  <c r="F62" i="46"/>
  <c r="V63" i="46"/>
  <c r="M63" i="46"/>
  <c r="V62" i="46"/>
  <c r="M62" i="46"/>
  <c r="G63" i="46"/>
  <c r="D63" i="46"/>
  <c r="U63" i="46"/>
  <c r="L63" i="46"/>
  <c r="U62" i="46"/>
  <c r="L62" i="46"/>
  <c r="T63" i="46"/>
  <c r="K63" i="46"/>
  <c r="T62" i="46"/>
  <c r="K62" i="46"/>
  <c r="S63" i="46"/>
  <c r="J63" i="46"/>
  <c r="S62" i="46"/>
  <c r="J62" i="46"/>
  <c r="D62" i="46"/>
  <c r="R63" i="46"/>
  <c r="I63" i="46"/>
  <c r="R62" i="46"/>
  <c r="I62" i="46"/>
  <c r="E63" i="46"/>
  <c r="B31" i="43" a="1"/>
  <c r="B31" i="43" s="1"/>
  <c r="D31" i="43" s="1"/>
  <c r="B32" i="43" l="1" a="1"/>
  <c r="B32" i="43" s="1"/>
  <c r="O927" i="79"/>
  <c r="B33" i="43" l="1" a="1"/>
  <c r="B33" i="43" s="1"/>
  <c r="D32" i="43"/>
  <c r="E44" i="44"/>
  <c r="B34" i="43" l="1" a="1"/>
  <c r="B34" i="43" s="1"/>
  <c r="D33" i="43"/>
  <c r="Q46" i="44"/>
  <c r="P46" i="44"/>
  <c r="O46" i="44"/>
  <c r="N46" i="44"/>
  <c r="M46" i="44"/>
  <c r="L46" i="44"/>
  <c r="K46" i="44"/>
  <c r="J46" i="44"/>
  <c r="I46" i="44"/>
  <c r="H46" i="44"/>
  <c r="G46" i="44"/>
  <c r="F46" i="44"/>
  <c r="E46" i="44"/>
  <c r="D46" i="44"/>
  <c r="B35" i="43" l="1" a="1"/>
  <c r="B35" i="43" s="1"/>
  <c r="D34" i="43"/>
  <c r="O1110" i="79"/>
  <c r="O744" i="79"/>
  <c r="O561" i="79"/>
  <c r="O378" i="79"/>
  <c r="O195" i="79"/>
  <c r="O513" i="46"/>
  <c r="O127" i="46"/>
  <c r="D195" i="79"/>
  <c r="B36" i="43" l="1" a="1"/>
  <c r="B36" i="43" s="1"/>
  <c r="D35" i="43"/>
  <c r="N620" i="79"/>
  <c r="N437" i="79"/>
  <c r="N254" i="79"/>
  <c r="N71" i="79"/>
  <c r="B37" i="43" l="1" a="1"/>
  <c r="B37" i="43" s="1"/>
  <c r="D36" i="43"/>
  <c r="N125" i="46"/>
  <c r="N122" i="46"/>
  <c r="N119" i="46"/>
  <c r="N115" i="46"/>
  <c r="N112" i="46"/>
  <c r="N1108" i="79"/>
  <c r="N1105" i="79"/>
  <c r="N1102" i="79"/>
  <c r="N1099" i="79"/>
  <c r="N1096" i="79"/>
  <c r="N1093" i="79"/>
  <c r="N1090" i="79"/>
  <c r="N1084" i="79"/>
  <c r="N1081" i="79"/>
  <c r="N1078" i="79"/>
  <c r="N1075" i="79"/>
  <c r="N1072" i="79"/>
  <c r="N1069" i="79"/>
  <c r="N1065" i="79"/>
  <c r="N1062" i="79"/>
  <c r="N1059" i="79"/>
  <c r="N1055" i="79"/>
  <c r="N1052" i="79"/>
  <c r="N1049" i="79"/>
  <c r="N1046" i="79"/>
  <c r="N1043" i="79"/>
  <c r="N1040" i="79"/>
  <c r="N1037" i="79"/>
  <c r="N1034" i="79"/>
  <c r="N1016" i="79"/>
  <c r="N1013" i="79"/>
  <c r="N1010" i="79"/>
  <c r="N1007" i="79"/>
  <c r="N1003" i="79"/>
  <c r="N1000" i="79"/>
  <c r="N996" i="79"/>
  <c r="N992" i="79"/>
  <c r="N989" i="79"/>
  <c r="N986" i="79"/>
  <c r="N982" i="79"/>
  <c r="N979" i="79"/>
  <c r="N976" i="79"/>
  <c r="N973" i="79"/>
  <c r="N970" i="79"/>
  <c r="N925" i="79"/>
  <c r="N922" i="79"/>
  <c r="N919" i="79"/>
  <c r="N916" i="79"/>
  <c r="N913" i="79"/>
  <c r="N910" i="79"/>
  <c r="N907" i="79"/>
  <c r="N901" i="79"/>
  <c r="N898" i="79"/>
  <c r="N895" i="79"/>
  <c r="N892" i="79"/>
  <c r="N889" i="79"/>
  <c r="N886" i="79"/>
  <c r="N882" i="79"/>
  <c r="N879" i="79"/>
  <c r="N876" i="79"/>
  <c r="N872" i="79"/>
  <c r="N869" i="79"/>
  <c r="N866" i="79"/>
  <c r="N863" i="79"/>
  <c r="N860" i="79"/>
  <c r="N857" i="79"/>
  <c r="N854" i="79"/>
  <c r="N851" i="79"/>
  <c r="N833" i="79"/>
  <c r="N830" i="79"/>
  <c r="N827" i="79"/>
  <c r="N824" i="79"/>
  <c r="N820" i="79"/>
  <c r="N817" i="79"/>
  <c r="N813" i="79"/>
  <c r="N809" i="79"/>
  <c r="N806" i="79"/>
  <c r="N803" i="79"/>
  <c r="N799" i="79"/>
  <c r="N796" i="79"/>
  <c r="N793" i="79"/>
  <c r="N790" i="79"/>
  <c r="N787" i="79"/>
  <c r="N742" i="79"/>
  <c r="N739" i="79"/>
  <c r="N736" i="79"/>
  <c r="N733" i="79"/>
  <c r="N730" i="79"/>
  <c r="N727" i="79"/>
  <c r="N724" i="79"/>
  <c r="N718" i="79"/>
  <c r="N715" i="79"/>
  <c r="N712" i="79"/>
  <c r="N709" i="79"/>
  <c r="N706" i="79"/>
  <c r="N703" i="79"/>
  <c r="N699" i="79"/>
  <c r="N696" i="79"/>
  <c r="N693" i="79"/>
  <c r="N689" i="79"/>
  <c r="N686" i="79"/>
  <c r="N683" i="79"/>
  <c r="N680" i="79"/>
  <c r="N677" i="79"/>
  <c r="N674" i="79"/>
  <c r="N671" i="79"/>
  <c r="N668" i="79"/>
  <c r="N650" i="79"/>
  <c r="N647" i="79"/>
  <c r="N644" i="79"/>
  <c r="N641" i="79"/>
  <c r="N637" i="79"/>
  <c r="N634" i="79"/>
  <c r="N630" i="79"/>
  <c r="N626" i="79"/>
  <c r="N623" i="79"/>
  <c r="N616" i="79"/>
  <c r="N613" i="79"/>
  <c r="N610" i="79"/>
  <c r="N607" i="79"/>
  <c r="N604" i="79"/>
  <c r="N559" i="79"/>
  <c r="N556" i="79"/>
  <c r="N553" i="79"/>
  <c r="N550" i="79"/>
  <c r="N547" i="79"/>
  <c r="N544" i="79"/>
  <c r="N541" i="79"/>
  <c r="N535" i="79"/>
  <c r="N532" i="79"/>
  <c r="N529" i="79"/>
  <c r="N526" i="79"/>
  <c r="N523" i="79"/>
  <c r="N520" i="79"/>
  <c r="N516" i="79"/>
  <c r="N513" i="79"/>
  <c r="N510" i="79"/>
  <c r="N506" i="79"/>
  <c r="N503" i="79"/>
  <c r="N500" i="79"/>
  <c r="N497" i="79"/>
  <c r="N494" i="79"/>
  <c r="N491" i="79"/>
  <c r="N488" i="79"/>
  <c r="N485" i="79"/>
  <c r="N467" i="79"/>
  <c r="N464" i="79"/>
  <c r="N461" i="79"/>
  <c r="N458" i="79"/>
  <c r="N454" i="79"/>
  <c r="N451" i="79"/>
  <c r="N447" i="79"/>
  <c r="N443" i="79"/>
  <c r="N440" i="79"/>
  <c r="N433" i="79"/>
  <c r="N430" i="79"/>
  <c r="N427" i="79"/>
  <c r="N424" i="79"/>
  <c r="N421" i="79"/>
  <c r="N376" i="79"/>
  <c r="N373" i="79"/>
  <c r="N370" i="79"/>
  <c r="N367" i="79"/>
  <c r="N364" i="79"/>
  <c r="N361" i="79"/>
  <c r="N358" i="79"/>
  <c r="N352" i="79"/>
  <c r="N349" i="79"/>
  <c r="N346" i="79"/>
  <c r="N343" i="79"/>
  <c r="N340" i="79"/>
  <c r="N337" i="79"/>
  <c r="N333" i="79"/>
  <c r="N330" i="79"/>
  <c r="N327" i="79"/>
  <c r="N323" i="79"/>
  <c r="N320" i="79"/>
  <c r="N317" i="79"/>
  <c r="N314" i="79"/>
  <c r="N311" i="79"/>
  <c r="N308" i="79"/>
  <c r="N305" i="79"/>
  <c r="N302" i="79"/>
  <c r="N284" i="79"/>
  <c r="N281" i="79"/>
  <c r="N278"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B38" i="43" l="1" a="1"/>
  <c r="B38" i="43" s="1"/>
  <c r="D37" i="43"/>
  <c r="AM1104" i="79"/>
  <c r="AM1107" i="79"/>
  <c r="AE1043" i="79"/>
  <c r="Z1043" i="79"/>
  <c r="Y1030" i="79"/>
  <c r="Y1027" i="79"/>
  <c r="AD1000" i="79"/>
  <c r="Z1000" i="79"/>
  <c r="Y1000" i="79"/>
  <c r="AM1006" i="79"/>
  <c r="Y1007" i="79"/>
  <c r="AL1003" i="79"/>
  <c r="AM1002" i="79"/>
  <c r="AK1003" i="79"/>
  <c r="AJ1003" i="79"/>
  <c r="AI1003" i="79"/>
  <c r="AH1003" i="79"/>
  <c r="AG1003" i="79"/>
  <c r="AF1003" i="79"/>
  <c r="AE1003" i="79"/>
  <c r="AD1003" i="79"/>
  <c r="AC1003" i="79"/>
  <c r="AB1003" i="79"/>
  <c r="AA1003" i="79"/>
  <c r="Z1003" i="79"/>
  <c r="Y1003" i="79"/>
  <c r="AL1000" i="79"/>
  <c r="AK1000" i="79"/>
  <c r="AJ1000" i="79"/>
  <c r="AI1000" i="79"/>
  <c r="AH1000" i="79"/>
  <c r="AG1000" i="79"/>
  <c r="AF1000" i="79"/>
  <c r="AE1000" i="79"/>
  <c r="AC1000" i="79"/>
  <c r="AB1000" i="79"/>
  <c r="AA1000" i="79"/>
  <c r="AM999" i="79"/>
  <c r="Y996" i="79"/>
  <c r="Y989" i="79"/>
  <c r="Y986" i="79"/>
  <c r="Y982" i="79"/>
  <c r="Y973" i="79"/>
  <c r="Y970" i="79"/>
  <c r="Y966" i="79"/>
  <c r="Y876" i="79"/>
  <c r="AL872" i="79"/>
  <c r="Y851" i="79"/>
  <c r="Y833" i="79"/>
  <c r="Y820" i="79"/>
  <c r="AL820" i="79"/>
  <c r="AK820" i="79"/>
  <c r="AJ820" i="79"/>
  <c r="AI820" i="79"/>
  <c r="AH820" i="79"/>
  <c r="AG820" i="79"/>
  <c r="AF820" i="79"/>
  <c r="AE820" i="79"/>
  <c r="AD820" i="79"/>
  <c r="AC820" i="79"/>
  <c r="AB820" i="79"/>
  <c r="AA820" i="79"/>
  <c r="Z820" i="79"/>
  <c r="AM819" i="79"/>
  <c r="AL817" i="79"/>
  <c r="AK817" i="79"/>
  <c r="AJ817" i="79"/>
  <c r="AI817" i="79"/>
  <c r="AH817" i="79"/>
  <c r="AG817" i="79"/>
  <c r="AF817" i="79"/>
  <c r="AE817" i="79"/>
  <c r="AD817" i="79"/>
  <c r="AC817" i="79"/>
  <c r="AB817" i="79"/>
  <c r="AA817" i="79"/>
  <c r="Z817" i="79"/>
  <c r="Y817" i="79"/>
  <c r="AM816" i="79"/>
  <c r="Y813" i="79"/>
  <c r="Y699" i="79"/>
  <c r="Y693" i="79"/>
  <c r="Y677" i="79"/>
  <c r="AM660" i="79"/>
  <c r="AM657" i="79"/>
  <c r="AM654" i="79"/>
  <c r="Y650" i="79"/>
  <c r="Y647" i="79"/>
  <c r="Y637" i="79"/>
  <c r="Y634" i="79"/>
  <c r="Y630" i="79"/>
  <c r="AL637" i="79"/>
  <c r="AK637" i="79"/>
  <c r="AJ637" i="79"/>
  <c r="AI637" i="79"/>
  <c r="AH637" i="79"/>
  <c r="AG637" i="79"/>
  <c r="AF637" i="79"/>
  <c r="AE637" i="79"/>
  <c r="AD637" i="79"/>
  <c r="AC637" i="79"/>
  <c r="AB637" i="79"/>
  <c r="AA637" i="79"/>
  <c r="Z637" i="79"/>
  <c r="AM636" i="79"/>
  <c r="AL634" i="79"/>
  <c r="AK634" i="79"/>
  <c r="AJ634" i="79"/>
  <c r="AI634" i="79"/>
  <c r="AH634" i="79"/>
  <c r="AG634" i="79"/>
  <c r="AF634" i="79"/>
  <c r="AE634" i="79"/>
  <c r="AD634" i="79"/>
  <c r="AC634" i="79"/>
  <c r="AB634" i="79"/>
  <c r="AA634" i="79"/>
  <c r="Z634" i="79"/>
  <c r="AM633" i="79"/>
  <c r="Y616" i="79"/>
  <c r="Y607" i="79"/>
  <c r="AM519" i="79"/>
  <c r="AM515" i="79"/>
  <c r="Y520" i="79"/>
  <c r="Y451" i="79"/>
  <c r="Y454" i="79"/>
  <c r="AL454" i="79"/>
  <c r="AK454" i="79"/>
  <c r="AJ454" i="79"/>
  <c r="AI454" i="79"/>
  <c r="AH454" i="79"/>
  <c r="AG454" i="79"/>
  <c r="AF454" i="79"/>
  <c r="AE454" i="79"/>
  <c r="AD454" i="79"/>
  <c r="AC454" i="79"/>
  <c r="AB454" i="79"/>
  <c r="AA454" i="79"/>
  <c r="Z454" i="79"/>
  <c r="AM453" i="79"/>
  <c r="AL451" i="79"/>
  <c r="AK451" i="79"/>
  <c r="AJ451" i="79"/>
  <c r="AI451" i="79"/>
  <c r="AH451" i="79"/>
  <c r="AG451" i="79"/>
  <c r="AF451" i="79"/>
  <c r="AE451" i="79"/>
  <c r="AD451" i="79"/>
  <c r="AC451" i="79"/>
  <c r="AB451" i="79"/>
  <c r="AA451" i="79"/>
  <c r="Z451" i="79"/>
  <c r="AM450" i="79"/>
  <c r="Y447" i="79"/>
  <c r="AM1098" i="79"/>
  <c r="AM1101" i="79"/>
  <c r="AM1095" i="79"/>
  <c r="AM1092" i="79"/>
  <c r="AM1089" i="79"/>
  <c r="AM1086" i="79"/>
  <c r="AM1083" i="79"/>
  <c r="AM1080" i="79"/>
  <c r="AM1077" i="79"/>
  <c r="AM1074" i="79"/>
  <c r="AM1071" i="79"/>
  <c r="AM1068" i="79"/>
  <c r="AM1064" i="79"/>
  <c r="AM1061" i="79"/>
  <c r="AM1058" i="79"/>
  <c r="AM1054" i="79"/>
  <c r="AM1051" i="79"/>
  <c r="AM1048" i="79"/>
  <c r="AM1045" i="79"/>
  <c r="AM1042" i="79"/>
  <c r="AM1039" i="79"/>
  <c r="AM1036" i="79"/>
  <c r="AM1033" i="79"/>
  <c r="AM1029" i="79"/>
  <c r="AM1026" i="79"/>
  <c r="AM1023" i="79"/>
  <c r="AM1020" i="79"/>
  <c r="AM1015" i="79"/>
  <c r="AM1012" i="79"/>
  <c r="AM1009" i="79"/>
  <c r="AM995" i="79"/>
  <c r="AM991" i="79"/>
  <c r="AM988" i="79"/>
  <c r="AM985" i="79"/>
  <c r="AM981" i="79"/>
  <c r="AM978" i="79"/>
  <c r="AM975" i="79"/>
  <c r="AM972" i="79"/>
  <c r="AM969" i="79"/>
  <c r="AM965" i="79"/>
  <c r="AM962" i="79"/>
  <c r="AM959" i="79"/>
  <c r="AM956" i="79"/>
  <c r="AM953" i="79"/>
  <c r="AM924" i="79"/>
  <c r="AM921" i="79"/>
  <c r="AM918" i="79"/>
  <c r="AM915" i="79"/>
  <c r="AM912" i="79"/>
  <c r="AM909" i="79"/>
  <c r="AM906" i="79"/>
  <c r="AM903" i="79"/>
  <c r="AM900" i="79"/>
  <c r="AM897" i="79"/>
  <c r="AM894" i="79"/>
  <c r="AM891" i="79"/>
  <c r="AM888" i="79"/>
  <c r="AM885" i="79"/>
  <c r="AM881" i="79"/>
  <c r="AM878" i="79"/>
  <c r="AM875" i="79"/>
  <c r="AM871" i="79"/>
  <c r="AM868" i="79"/>
  <c r="AM865" i="79"/>
  <c r="AM862" i="79"/>
  <c r="AM859" i="79"/>
  <c r="AM856" i="79"/>
  <c r="AM853" i="79"/>
  <c r="AM850" i="79"/>
  <c r="AM846" i="79"/>
  <c r="AM843" i="79"/>
  <c r="AM840" i="79"/>
  <c r="AM837" i="79"/>
  <c r="AM832" i="79"/>
  <c r="AM829" i="79"/>
  <c r="AM826" i="79"/>
  <c r="AM823" i="79"/>
  <c r="AM812" i="79"/>
  <c r="AM808" i="79"/>
  <c r="AM805" i="79"/>
  <c r="AM802" i="79"/>
  <c r="AM798" i="79"/>
  <c r="AM795" i="79"/>
  <c r="AM792" i="79"/>
  <c r="AM789" i="79"/>
  <c r="AM786" i="79"/>
  <c r="AM782" i="79"/>
  <c r="AM779" i="79"/>
  <c r="AM776" i="79"/>
  <c r="AM773" i="79"/>
  <c r="AM770" i="79"/>
  <c r="AM741" i="79"/>
  <c r="AM738" i="79"/>
  <c r="AM735" i="79"/>
  <c r="AM732" i="79"/>
  <c r="AM729" i="79"/>
  <c r="AM726" i="79"/>
  <c r="AM723" i="79"/>
  <c r="AM720" i="79"/>
  <c r="AM717" i="79"/>
  <c r="AM714" i="79"/>
  <c r="AM711" i="79"/>
  <c r="AM708" i="79"/>
  <c r="AM705" i="79"/>
  <c r="AM702" i="79"/>
  <c r="AM698" i="79"/>
  <c r="AM695" i="79"/>
  <c r="AM692" i="79"/>
  <c r="AM688" i="79"/>
  <c r="AM685" i="79"/>
  <c r="AM682" i="79"/>
  <c r="AM679" i="79"/>
  <c r="AM676" i="79"/>
  <c r="AM673" i="79"/>
  <c r="AM670" i="79"/>
  <c r="AM667" i="79"/>
  <c r="AM663" i="79"/>
  <c r="AM649" i="79"/>
  <c r="AM646" i="79"/>
  <c r="AM643" i="79"/>
  <c r="AM640" i="79"/>
  <c r="AM629" i="79"/>
  <c r="AM625" i="79"/>
  <c r="AM622" i="79"/>
  <c r="AM619" i="79"/>
  <c r="AM615" i="79"/>
  <c r="AM612" i="79"/>
  <c r="AM609" i="79"/>
  <c r="AM606" i="79"/>
  <c r="AM603" i="79"/>
  <c r="AM599" i="79"/>
  <c r="AM596" i="79"/>
  <c r="AM593" i="79"/>
  <c r="AM590" i="79"/>
  <c r="AM587" i="79"/>
  <c r="AM558" i="79"/>
  <c r="AM555" i="79"/>
  <c r="AM552" i="79"/>
  <c r="AM549" i="79"/>
  <c r="AM546" i="79"/>
  <c r="AM543" i="79"/>
  <c r="AM540" i="79"/>
  <c r="AM537" i="79"/>
  <c r="AM534" i="79"/>
  <c r="AM531" i="79"/>
  <c r="AM528" i="79"/>
  <c r="AM525" i="79"/>
  <c r="AM522" i="79"/>
  <c r="AM512" i="79"/>
  <c r="AM509" i="79"/>
  <c r="AM505" i="79"/>
  <c r="AM502" i="79"/>
  <c r="AM499" i="79"/>
  <c r="AM496" i="79"/>
  <c r="AM493" i="79"/>
  <c r="AM490" i="79"/>
  <c r="AM487" i="79"/>
  <c r="AM484" i="79"/>
  <c r="AM480" i="79"/>
  <c r="AM477" i="79"/>
  <c r="AM474" i="79"/>
  <c r="AM471" i="79"/>
  <c r="AM466" i="79"/>
  <c r="AM463" i="79"/>
  <c r="AM460" i="79"/>
  <c r="AM457" i="79"/>
  <c r="AM446" i="79"/>
  <c r="AM442" i="79"/>
  <c r="AM439" i="79"/>
  <c r="AM436" i="79"/>
  <c r="AM432" i="79"/>
  <c r="AM429" i="79"/>
  <c r="AM426" i="79"/>
  <c r="AM423" i="79"/>
  <c r="AM420" i="79"/>
  <c r="AM416" i="79"/>
  <c r="AM413" i="79"/>
  <c r="AM410" i="79"/>
  <c r="AM407"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D1007" i="79"/>
  <c r="AC1007" i="79"/>
  <c r="AB1007" i="79"/>
  <c r="AA1007" i="79"/>
  <c r="Z1007" i="79"/>
  <c r="AL833" i="79"/>
  <c r="AK833" i="79"/>
  <c r="AJ833" i="79"/>
  <c r="AI833" i="79"/>
  <c r="AH833" i="79"/>
  <c r="AG833" i="79"/>
  <c r="AF833" i="79"/>
  <c r="AE833" i="79"/>
  <c r="AD833" i="79"/>
  <c r="AC833" i="79"/>
  <c r="AB833" i="79"/>
  <c r="AA833" i="79"/>
  <c r="Z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AL824" i="79"/>
  <c r="AK824" i="79"/>
  <c r="AJ824" i="79"/>
  <c r="AI824" i="79"/>
  <c r="AH824" i="79"/>
  <c r="AG824" i="79"/>
  <c r="AF824" i="79"/>
  <c r="AE824" i="79"/>
  <c r="AD824" i="79"/>
  <c r="AC824" i="79"/>
  <c r="AB824" i="79"/>
  <c r="AA824" i="79"/>
  <c r="Z824" i="79"/>
  <c r="Y824" i="79"/>
  <c r="B39" i="43" l="1" a="1"/>
  <c r="B39" i="43" s="1"/>
  <c r="D38" i="43"/>
  <c r="N109" i="46"/>
  <c r="N76" i="46"/>
  <c r="N85"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AL644" i="79"/>
  <c r="AK644" i="79"/>
  <c r="AJ644" i="79"/>
  <c r="AI644" i="79"/>
  <c r="AH644" i="79"/>
  <c r="AG644" i="79"/>
  <c r="AF644" i="79"/>
  <c r="AE644" i="79"/>
  <c r="AD644" i="79"/>
  <c r="AC644" i="79"/>
  <c r="AB644" i="79"/>
  <c r="AA644" i="79"/>
  <c r="Z644" i="79"/>
  <c r="Y644" i="79"/>
  <c r="AL641" i="79"/>
  <c r="AK641" i="79"/>
  <c r="AJ641" i="79"/>
  <c r="AI641" i="79"/>
  <c r="AH641" i="79"/>
  <c r="AG641" i="79"/>
  <c r="AF641" i="79"/>
  <c r="AE641" i="79"/>
  <c r="AD641" i="79"/>
  <c r="AC641" i="79"/>
  <c r="AB641" i="79"/>
  <c r="AA641" i="79"/>
  <c r="Z641" i="79"/>
  <c r="Y641"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458" i="79"/>
  <c r="AK458" i="79"/>
  <c r="AJ458" i="79"/>
  <c r="AI458" i="79"/>
  <c r="AH458" i="79"/>
  <c r="AG458" i="79"/>
  <c r="AF458" i="79"/>
  <c r="AE458" i="79"/>
  <c r="AD458" i="79"/>
  <c r="AC458" i="79"/>
  <c r="AB458" i="79"/>
  <c r="AA458" i="79"/>
  <c r="Z458" i="79"/>
  <c r="Y458" i="79"/>
  <c r="B40" i="43" l="1" a="1"/>
  <c r="B40" i="43" s="1"/>
  <c r="D39" i="43"/>
  <c r="N77" i="79"/>
  <c r="C31" i="44"/>
  <c r="C30" i="44"/>
  <c r="C16" i="44"/>
  <c r="C15" i="44"/>
  <c r="D40" i="43" l="1"/>
  <c r="Q50" i="43"/>
  <c r="AL401" i="79" s="1"/>
  <c r="N144" i="79"/>
  <c r="N81" i="79"/>
  <c r="AL1108" i="79" l="1"/>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D1043" i="79"/>
  <c r="AC1043" i="79"/>
  <c r="AB1043" i="79"/>
  <c r="AA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4" i="79"/>
  <c r="AK1034" i="79"/>
  <c r="AJ1034" i="79"/>
  <c r="AI1034" i="79"/>
  <c r="AH1034" i="79"/>
  <c r="AG1034" i="79"/>
  <c r="AF1034" i="79"/>
  <c r="AE1034" i="79"/>
  <c r="AD1034" i="79"/>
  <c r="AC1034" i="79"/>
  <c r="AB1034" i="79"/>
  <c r="AA1034" i="79"/>
  <c r="Z1034" i="79"/>
  <c r="Y1034"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AL1024" i="79"/>
  <c r="AK1024" i="79"/>
  <c r="AJ1024" i="79"/>
  <c r="AI1024" i="79"/>
  <c r="AH1024" i="79"/>
  <c r="AG1024" i="79"/>
  <c r="AF1024" i="79"/>
  <c r="AE1024" i="79"/>
  <c r="AD1024" i="79"/>
  <c r="AC1024" i="79"/>
  <c r="AB1024" i="79"/>
  <c r="AA1024" i="79"/>
  <c r="Z1024" i="79"/>
  <c r="Y1024" i="79"/>
  <c r="AL1021" i="79"/>
  <c r="AK1021" i="79"/>
  <c r="AJ1021" i="79"/>
  <c r="AI1021" i="79"/>
  <c r="AH1021" i="79"/>
  <c r="AG1021" i="79"/>
  <c r="AF1021" i="79"/>
  <c r="AE1021" i="79"/>
  <c r="AD1021" i="79"/>
  <c r="AC1021" i="79"/>
  <c r="AB1021" i="79"/>
  <c r="AA1021" i="79"/>
  <c r="Z1021" i="79"/>
  <c r="Y1021"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Y992"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AL966" i="79"/>
  <c r="AK966" i="79"/>
  <c r="AJ966" i="79"/>
  <c r="AI966" i="79"/>
  <c r="AH966" i="79"/>
  <c r="AG966" i="79"/>
  <c r="AF966" i="79"/>
  <c r="AE966" i="79"/>
  <c r="AD966" i="79"/>
  <c r="AC966" i="79"/>
  <c r="AB966" i="79"/>
  <c r="AA966" i="79"/>
  <c r="Z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54" i="79"/>
  <c r="AK954" i="79"/>
  <c r="AJ954" i="79"/>
  <c r="AI954" i="79"/>
  <c r="AH954" i="79"/>
  <c r="AG954" i="79"/>
  <c r="AF954" i="79"/>
  <c r="AE954" i="79"/>
  <c r="AD954" i="79"/>
  <c r="AC954" i="79"/>
  <c r="AB954" i="79"/>
  <c r="AA954" i="79"/>
  <c r="Z954" i="79"/>
  <c r="Y954"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13" i="79"/>
  <c r="AK813" i="79"/>
  <c r="AJ813" i="79"/>
  <c r="AI813" i="79"/>
  <c r="AH813" i="79"/>
  <c r="AG813" i="79"/>
  <c r="AF813" i="79"/>
  <c r="AE813" i="79"/>
  <c r="AD813" i="79"/>
  <c r="AC813" i="79"/>
  <c r="AB813" i="79"/>
  <c r="AA813" i="79"/>
  <c r="Z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71" i="79"/>
  <c r="AK771" i="79"/>
  <c r="AJ771" i="79"/>
  <c r="AI771" i="79"/>
  <c r="AH771" i="79"/>
  <c r="AG771" i="79"/>
  <c r="AF771" i="79"/>
  <c r="AE771" i="79"/>
  <c r="AD771" i="79"/>
  <c r="AC771" i="79"/>
  <c r="AB771" i="79"/>
  <c r="AA771" i="79"/>
  <c r="Z771" i="79"/>
  <c r="Y771"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Y703" i="79"/>
  <c r="AL699" i="79"/>
  <c r="AK699" i="79"/>
  <c r="AJ699" i="79"/>
  <c r="AI699" i="79"/>
  <c r="AH699" i="79"/>
  <c r="AG699" i="79"/>
  <c r="AF699" i="79"/>
  <c r="AE699" i="79"/>
  <c r="AD699" i="79"/>
  <c r="AC699" i="79"/>
  <c r="AB699" i="79"/>
  <c r="AA699" i="79"/>
  <c r="Z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55" i="79"/>
  <c r="AK655" i="79"/>
  <c r="AJ655" i="79"/>
  <c r="AI655" i="79"/>
  <c r="AH655" i="79"/>
  <c r="AG655" i="79"/>
  <c r="AF655" i="79"/>
  <c r="AE655" i="79"/>
  <c r="AD655" i="79"/>
  <c r="AC655" i="79"/>
  <c r="AB655" i="79"/>
  <c r="AA655" i="79"/>
  <c r="Z655" i="79"/>
  <c r="Y655" i="79"/>
  <c r="AL630" i="79"/>
  <c r="AK630" i="79"/>
  <c r="AJ630" i="79"/>
  <c r="AI630" i="79"/>
  <c r="AH630" i="79"/>
  <c r="AG630" i="79"/>
  <c r="AF630" i="79"/>
  <c r="AE630" i="79"/>
  <c r="AD630" i="79"/>
  <c r="AC630" i="79"/>
  <c r="AB630" i="79"/>
  <c r="AA630" i="79"/>
  <c r="Z630"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6" i="79"/>
  <c r="AK616" i="79"/>
  <c r="AJ616" i="79"/>
  <c r="AI616" i="79"/>
  <c r="AH616" i="79"/>
  <c r="AG616" i="79"/>
  <c r="AF616" i="79"/>
  <c r="AE616" i="79"/>
  <c r="AD616" i="79"/>
  <c r="AC616" i="79"/>
  <c r="AB616" i="79"/>
  <c r="AA616" i="79"/>
  <c r="Z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AL604" i="79"/>
  <c r="AK604" i="79"/>
  <c r="AJ604" i="79"/>
  <c r="AI604" i="79"/>
  <c r="AH604" i="79"/>
  <c r="AG604" i="79"/>
  <c r="AF604" i="79"/>
  <c r="AE604" i="79"/>
  <c r="AD604" i="79"/>
  <c r="AC604" i="79"/>
  <c r="AB604" i="79"/>
  <c r="AA604" i="79"/>
  <c r="Z604" i="79"/>
  <c r="Y604"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88" i="79"/>
  <c r="AK588" i="79"/>
  <c r="AJ588" i="79"/>
  <c r="AI588" i="79"/>
  <c r="AH588" i="79"/>
  <c r="AG588" i="79"/>
  <c r="AF588" i="79"/>
  <c r="AE588" i="79"/>
  <c r="AD588" i="79"/>
  <c r="AC588" i="79"/>
  <c r="AB588" i="79"/>
  <c r="AA588" i="79"/>
  <c r="Z588" i="79"/>
  <c r="Y588"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Y526" i="79"/>
  <c r="AL523" i="79"/>
  <c r="AK523" i="79"/>
  <c r="AJ523" i="79"/>
  <c r="AI523" i="79"/>
  <c r="AH523" i="79"/>
  <c r="AG523" i="79"/>
  <c r="AF523" i="79"/>
  <c r="AE523" i="79"/>
  <c r="AD523" i="79"/>
  <c r="AC523" i="79"/>
  <c r="AB523" i="79"/>
  <c r="AA523" i="79"/>
  <c r="Z523" i="79"/>
  <c r="Y523" i="79"/>
  <c r="AL520" i="79"/>
  <c r="AK520" i="79"/>
  <c r="AJ520" i="79"/>
  <c r="AI520" i="79"/>
  <c r="AH520" i="79"/>
  <c r="AG520" i="79"/>
  <c r="AF520" i="79"/>
  <c r="AE520" i="79"/>
  <c r="AD520" i="79"/>
  <c r="AC520" i="79"/>
  <c r="AB520" i="79"/>
  <c r="AA520" i="79"/>
  <c r="Z520" i="79"/>
  <c r="AL516" i="79"/>
  <c r="AK516" i="79"/>
  <c r="AJ516" i="79"/>
  <c r="AI516" i="79"/>
  <c r="AH516" i="79"/>
  <c r="AG516" i="79"/>
  <c r="AF516" i="79"/>
  <c r="AE516" i="79"/>
  <c r="AD516" i="79"/>
  <c r="AC516" i="79"/>
  <c r="AB516" i="79"/>
  <c r="AA516" i="79"/>
  <c r="Z516" i="79"/>
  <c r="Y516" i="79"/>
  <c r="AL513" i="79"/>
  <c r="AK513" i="79"/>
  <c r="AJ513" i="79"/>
  <c r="AI513" i="79"/>
  <c r="AH513" i="79"/>
  <c r="AG513" i="79"/>
  <c r="AF513" i="79"/>
  <c r="AE513" i="79"/>
  <c r="AD513" i="79"/>
  <c r="AC513" i="79"/>
  <c r="AB513" i="79"/>
  <c r="AA513" i="79"/>
  <c r="Z513" i="79"/>
  <c r="Y513" i="79"/>
  <c r="AL510" i="79"/>
  <c r="AK510" i="79"/>
  <c r="AJ510" i="79"/>
  <c r="AI510" i="79"/>
  <c r="AH510" i="79"/>
  <c r="AG510" i="79"/>
  <c r="AF510" i="79"/>
  <c r="AE510" i="79"/>
  <c r="AD510" i="79"/>
  <c r="AC510" i="79"/>
  <c r="AB510" i="79"/>
  <c r="AA510" i="79"/>
  <c r="Z510" i="79"/>
  <c r="Y510"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8" i="79"/>
  <c r="AK488" i="79"/>
  <c r="AJ488" i="79"/>
  <c r="AI488" i="79"/>
  <c r="AH488" i="79"/>
  <c r="AG488" i="79"/>
  <c r="AF488" i="79"/>
  <c r="AE488" i="79"/>
  <c r="AD488" i="79"/>
  <c r="AC488" i="79"/>
  <c r="AB488" i="79"/>
  <c r="AA488" i="79"/>
  <c r="Z488" i="79"/>
  <c r="Y488" i="79"/>
  <c r="AL485" i="79"/>
  <c r="AK485" i="79"/>
  <c r="AJ485" i="79"/>
  <c r="AI485" i="79"/>
  <c r="AH485" i="79"/>
  <c r="AG485" i="79"/>
  <c r="AF485" i="79"/>
  <c r="AE485" i="79"/>
  <c r="AD485" i="79"/>
  <c r="AC485" i="79"/>
  <c r="AB485" i="79"/>
  <c r="AA485" i="79"/>
  <c r="Z485" i="79"/>
  <c r="Y485"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47" i="79"/>
  <c r="AK447" i="79"/>
  <c r="AJ447" i="79"/>
  <c r="AI447" i="79"/>
  <c r="AH447" i="79"/>
  <c r="AG447" i="79"/>
  <c r="AF447" i="79"/>
  <c r="AE447" i="79"/>
  <c r="AD447" i="79"/>
  <c r="AC447" i="79"/>
  <c r="AB447" i="79"/>
  <c r="AA447" i="79"/>
  <c r="Z447"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7" i="79"/>
  <c r="AK437" i="79"/>
  <c r="AJ437" i="79"/>
  <c r="AI437" i="79"/>
  <c r="AH437" i="79"/>
  <c r="AG437" i="79"/>
  <c r="AF437" i="79"/>
  <c r="AE437" i="79"/>
  <c r="AD437" i="79"/>
  <c r="AC437" i="79"/>
  <c r="AB437" i="79"/>
  <c r="AA437" i="79"/>
  <c r="Z437" i="79"/>
  <c r="Y437"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1" i="79"/>
  <c r="AK421" i="79"/>
  <c r="AJ421" i="79"/>
  <c r="AI421" i="79"/>
  <c r="AH421" i="79"/>
  <c r="AG421" i="79"/>
  <c r="AF421" i="79"/>
  <c r="AE421" i="79"/>
  <c r="AD421" i="79"/>
  <c r="AC421" i="79"/>
  <c r="AB421" i="79"/>
  <c r="AA421" i="79"/>
  <c r="Z421" i="79"/>
  <c r="Y421"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N134" i="79"/>
  <c r="N131" i="79"/>
  <c r="N119" i="79"/>
  <c r="N67" i="79"/>
  <c r="E3" i="80" l="1"/>
  <c r="E2" i="80"/>
  <c r="P50" i="43" l="1"/>
  <c r="AK401" i="79" s="1"/>
  <c r="O50" i="43"/>
  <c r="AJ401" i="79" s="1"/>
  <c r="N50" i="43"/>
  <c r="AI401" i="79" s="1"/>
  <c r="M50" i="43"/>
  <c r="AH401" i="79" s="1"/>
  <c r="L50" i="43"/>
  <c r="AG401" i="79" s="1"/>
  <c r="K50" i="43"/>
  <c r="J50" i="43"/>
  <c r="I50" i="43"/>
  <c r="AD401" i="79" s="1"/>
  <c r="H50" i="43"/>
  <c r="AC401" i="79" s="1"/>
  <c r="G50" i="43"/>
  <c r="AB401" i="79" s="1"/>
  <c r="F50" i="43"/>
  <c r="AA401" i="79" s="1"/>
  <c r="E50" i="43"/>
  <c r="Z401" i="79" s="1"/>
  <c r="D50" i="43"/>
  <c r="Y401" i="79" s="1"/>
  <c r="AE401" i="79" l="1"/>
  <c r="J28" i="44"/>
  <c r="J13" i="44"/>
  <c r="J42" i="44"/>
  <c r="AF401" i="79"/>
  <c r="AF35" i="79"/>
  <c r="N51" i="46"/>
  <c r="AF329" i="79" l="1"/>
  <c r="AF330" i="79" s="1"/>
  <c r="AF294" i="79"/>
  <c r="AF295" i="79" s="1"/>
  <c r="AF297" i="79"/>
  <c r="AF298" i="79" s="1"/>
  <c r="AF267" i="79"/>
  <c r="AF268" i="79" s="1"/>
  <c r="AF332" i="79"/>
  <c r="AF333" i="79" s="1"/>
  <c r="AF326" i="79"/>
  <c r="AF327" i="79" s="1"/>
  <c r="AF288" i="79"/>
  <c r="AF289" i="79" s="1"/>
  <c r="AF291" i="79"/>
  <c r="AF292" i="79" s="1"/>
  <c r="AF221" i="79"/>
  <c r="AF222" i="79" s="1"/>
  <c r="AF224" i="79"/>
  <c r="AF225" i="79" s="1"/>
  <c r="AF227" i="79"/>
  <c r="AF228" i="79" s="1"/>
  <c r="AF230" i="79"/>
  <c r="AF231" i="79" s="1"/>
  <c r="AF143" i="79"/>
  <c r="AF144" i="79" s="1"/>
  <c r="AF47" i="79"/>
  <c r="AF84" i="79"/>
  <c r="AF85" i="79" s="1"/>
  <c r="AF44" i="79"/>
  <c r="AF263" i="79"/>
  <c r="AF264" i="79" s="1"/>
  <c r="AF111" i="79"/>
  <c r="AF112" i="79" s="1"/>
  <c r="AF41" i="79"/>
  <c r="AF146" i="79"/>
  <c r="AF147" i="79" s="1"/>
  <c r="AF50" i="79"/>
  <c r="AF114" i="79"/>
  <c r="AF115" i="79" s="1"/>
  <c r="AF233" i="79"/>
  <c r="AF234" i="79" s="1"/>
  <c r="AF105" i="79"/>
  <c r="AF106" i="79" s="1"/>
  <c r="AF38" i="79"/>
  <c r="AF149" i="79"/>
  <c r="AF150" i="79" s="1"/>
  <c r="AF80" i="79"/>
  <c r="AF81" i="79" s="1"/>
  <c r="AF108" i="79"/>
  <c r="AF109" i="79" s="1"/>
  <c r="AM950" i="79"/>
  <c r="AM767" i="79"/>
  <c r="AM584" i="79"/>
  <c r="AM218" i="79"/>
  <c r="AM35" i="79"/>
  <c r="AM406" i="46"/>
  <c r="AM277" i="46"/>
  <c r="AM148" i="46"/>
  <c r="AM20" i="46"/>
  <c r="B109" i="45"/>
  <c r="D109" i="45" s="1"/>
  <c r="F109" i="45" s="1"/>
  <c r="H109" i="45" s="1"/>
  <c r="J109" i="45" s="1"/>
  <c r="L109" i="45" s="1"/>
  <c r="N109" i="45" s="1"/>
  <c r="N113" i="45" s="1"/>
  <c r="B102" i="45"/>
  <c r="D102" i="45" s="1"/>
  <c r="F102" i="45" s="1"/>
  <c r="H102" i="45" s="1"/>
  <c r="J102" i="45" s="1"/>
  <c r="L102" i="45" s="1"/>
  <c r="N102" i="45" s="1"/>
  <c r="N106" i="45" s="1"/>
  <c r="B95" i="45"/>
  <c r="D95" i="45" s="1"/>
  <c r="F95" i="45" s="1"/>
  <c r="H95" i="45" s="1"/>
  <c r="J95" i="45" s="1"/>
  <c r="L95" i="45" s="1"/>
  <c r="N95" i="45" s="1"/>
  <c r="N99" i="45" s="1"/>
  <c r="B88" i="45"/>
  <c r="D88" i="45" s="1"/>
  <c r="F88" i="45" s="1"/>
  <c r="H88" i="45" s="1"/>
  <c r="J88" i="45" s="1"/>
  <c r="L88" i="45" s="1"/>
  <c r="N88" i="45" s="1"/>
  <c r="N92" i="45" s="1"/>
  <c r="H143" i="47"/>
  <c r="H139" i="47"/>
  <c r="B81" i="45"/>
  <c r="D81" i="45" s="1"/>
  <c r="F81" i="45" s="1"/>
  <c r="H81" i="45" s="1"/>
  <c r="J81" i="45" s="1"/>
  <c r="L81" i="45" s="1"/>
  <c r="N81" i="45" s="1"/>
  <c r="N85" i="45" s="1"/>
  <c r="B74" i="45"/>
  <c r="D74" i="45" s="1"/>
  <c r="F74" i="45" s="1"/>
  <c r="H74" i="45" s="1"/>
  <c r="J74" i="45" s="1"/>
  <c r="L74" i="45" s="1"/>
  <c r="N74" i="45" s="1"/>
  <c r="N78" i="45" s="1"/>
  <c r="B67" i="45"/>
  <c r="D67" i="45" s="1"/>
  <c r="F67" i="45" s="1"/>
  <c r="H67" i="45" s="1"/>
  <c r="J67" i="45" s="1"/>
  <c r="L67" i="45" s="1"/>
  <c r="N67" i="45" s="1"/>
  <c r="N71" i="45" s="1"/>
  <c r="C28" i="44"/>
  <c r="C13" i="44"/>
  <c r="Q51" i="43"/>
  <c r="P51" i="43"/>
  <c r="O51" i="43"/>
  <c r="N51" i="43"/>
  <c r="M51" i="43"/>
  <c r="L51" i="43"/>
  <c r="K51" i="43"/>
  <c r="Q13" i="44"/>
  <c r="P42" i="44"/>
  <c r="O42" i="44"/>
  <c r="N42" i="44"/>
  <c r="L122" i="45"/>
  <c r="L28" i="44"/>
  <c r="K42" i="44"/>
  <c r="F113" i="45" l="1"/>
  <c r="N123" i="45"/>
  <c r="AJ402" i="79"/>
  <c r="O123" i="45"/>
  <c r="AK402" i="79"/>
  <c r="L29" i="44"/>
  <c r="L33" i="44" s="1"/>
  <c r="AG402" i="79"/>
  <c r="N43" i="44"/>
  <c r="C88" i="45" s="1"/>
  <c r="E88" i="45" s="1"/>
  <c r="AI402" i="79"/>
  <c r="P123" i="45"/>
  <c r="AL402" i="79"/>
  <c r="F92" i="45"/>
  <c r="M14" i="44"/>
  <c r="M18" i="44" s="1"/>
  <c r="AH402" i="79"/>
  <c r="K29" i="44"/>
  <c r="K33" i="44" s="1"/>
  <c r="AF402" i="79"/>
  <c r="F99" i="45"/>
  <c r="H106" i="45"/>
  <c r="L113" i="45"/>
  <c r="L71" i="45"/>
  <c r="J99" i="45"/>
  <c r="H92" i="45"/>
  <c r="L99" i="45"/>
  <c r="F106" i="45"/>
  <c r="H71" i="45"/>
  <c r="D71" i="45"/>
  <c r="L78" i="45"/>
  <c r="D85" i="45"/>
  <c r="L85" i="45"/>
  <c r="F78" i="45"/>
  <c r="F85" i="45"/>
  <c r="D99" i="45"/>
  <c r="J106" i="45"/>
  <c r="D113" i="45"/>
  <c r="L106" i="45"/>
  <c r="H113" i="45"/>
  <c r="J92" i="45"/>
  <c r="H78" i="45"/>
  <c r="J71" i="45"/>
  <c r="D78" i="45"/>
  <c r="L92" i="45"/>
  <c r="H99" i="45"/>
  <c r="H85" i="45"/>
  <c r="J78" i="45"/>
  <c r="F71" i="45"/>
  <c r="J85" i="45"/>
  <c r="D92" i="45"/>
  <c r="D106" i="45"/>
  <c r="J113" i="45"/>
  <c r="AI21" i="46"/>
  <c r="M123" i="45"/>
  <c r="AG21" i="46"/>
  <c r="Q14" i="44"/>
  <c r="Q18" i="44" s="1"/>
  <c r="Q29" i="44"/>
  <c r="Q33" i="44" s="1"/>
  <c r="Q43" i="44"/>
  <c r="C109" i="45" s="1"/>
  <c r="E109" i="45" s="1"/>
  <c r="AJ21" i="46"/>
  <c r="AJ149" i="46"/>
  <c r="AF149" i="46"/>
  <c r="AJ278" i="46"/>
  <c r="AF278" i="46"/>
  <c r="AJ407" i="46"/>
  <c r="AF407" i="46"/>
  <c r="AJ36" i="79"/>
  <c r="AF36" i="79"/>
  <c r="AJ219" i="79"/>
  <c r="AF219" i="79"/>
  <c r="AJ585" i="79"/>
  <c r="AF585" i="79"/>
  <c r="AJ768" i="79"/>
  <c r="AJ944" i="79" s="1"/>
  <c r="AF768" i="79"/>
  <c r="AF944" i="79" s="1"/>
  <c r="AJ951" i="79"/>
  <c r="AF951" i="79"/>
  <c r="K14" i="44"/>
  <c r="K18" i="44" s="1"/>
  <c r="O14" i="44"/>
  <c r="O18" i="44" s="1"/>
  <c r="O29" i="44"/>
  <c r="O33" i="44" s="1"/>
  <c r="O43" i="44"/>
  <c r="C95" i="45" s="1"/>
  <c r="E95" i="45" s="1"/>
  <c r="AF21" i="46"/>
  <c r="AI149" i="46"/>
  <c r="AI278" i="46"/>
  <c r="AI407" i="46"/>
  <c r="AI36" i="79"/>
  <c r="AI219" i="79"/>
  <c r="AI585" i="79"/>
  <c r="AI768" i="79"/>
  <c r="AI944" i="79" s="1"/>
  <c r="AI951" i="79"/>
  <c r="M43" i="44"/>
  <c r="AL21" i="46"/>
  <c r="AL149" i="46"/>
  <c r="AH149" i="46"/>
  <c r="AL278" i="46"/>
  <c r="AH278" i="46"/>
  <c r="AL407" i="46"/>
  <c r="AH407" i="46"/>
  <c r="AL36" i="79"/>
  <c r="AH36" i="79"/>
  <c r="AL219" i="79"/>
  <c r="AH219" i="79"/>
  <c r="AL585" i="79"/>
  <c r="AH585" i="79"/>
  <c r="AL768" i="79"/>
  <c r="AL944" i="79" s="1"/>
  <c r="AH768" i="79"/>
  <c r="AH944" i="79" s="1"/>
  <c r="AL951" i="79"/>
  <c r="AH951" i="79"/>
  <c r="N29" i="44"/>
  <c r="N33" i="44" s="1"/>
  <c r="K43" i="44"/>
  <c r="K53" i="44" s="1"/>
  <c r="AH21" i="46"/>
  <c r="AK21" i="46"/>
  <c r="AK149" i="46"/>
  <c r="AG149" i="46"/>
  <c r="AK278" i="46"/>
  <c r="AG278" i="46"/>
  <c r="AK407" i="46"/>
  <c r="AG407" i="46"/>
  <c r="AK36" i="79"/>
  <c r="AG36" i="79"/>
  <c r="AK219" i="79"/>
  <c r="AG219" i="79"/>
  <c r="AK585" i="79"/>
  <c r="AG585" i="79"/>
  <c r="AK768" i="79"/>
  <c r="AK944" i="79" s="1"/>
  <c r="AG768" i="79"/>
  <c r="AG944" i="79" s="1"/>
  <c r="AK951" i="79"/>
  <c r="AK1110" i="79" s="1"/>
  <c r="AG951" i="79"/>
  <c r="K122" i="45"/>
  <c r="AJ20" i="46"/>
  <c r="AG584" i="79"/>
  <c r="AG148" i="46"/>
  <c r="AK406" i="46"/>
  <c r="AF767" i="79"/>
  <c r="AG35" i="79"/>
  <c r="L13" i="44"/>
  <c r="P13" i="44"/>
  <c r="S14" i="47"/>
  <c r="AF148" i="46"/>
  <c r="AK277" i="46"/>
  <c r="AG406" i="46"/>
  <c r="AK767" i="79"/>
  <c r="AJ950" i="79"/>
  <c r="N28" i="44"/>
  <c r="Q14" i="47"/>
  <c r="AI20" i="46"/>
  <c r="AK148" i="46"/>
  <c r="AI277" i="46"/>
  <c r="AK35" i="79"/>
  <c r="AJ218" i="79"/>
  <c r="AJ767" i="79"/>
  <c r="AF950" i="79"/>
  <c r="O122" i="45"/>
  <c r="U14" i="47"/>
  <c r="AG20" i="46"/>
  <c r="AK20" i="46"/>
  <c r="AJ148" i="46"/>
  <c r="AG277" i="46"/>
  <c r="AJ35" i="79"/>
  <c r="AF218" i="79"/>
  <c r="AK584" i="79"/>
  <c r="AG767" i="79"/>
  <c r="V14" i="47"/>
  <c r="AL406" i="46"/>
  <c r="AH406" i="46"/>
  <c r="AL584" i="79"/>
  <c r="AH584" i="79"/>
  <c r="N13" i="44"/>
  <c r="M122" i="45"/>
  <c r="M28" i="44"/>
  <c r="Q42" i="44"/>
  <c r="R14" i="47"/>
  <c r="AH20" i="46"/>
  <c r="AL277" i="46"/>
  <c r="AH277" i="46"/>
  <c r="AI218" i="79"/>
  <c r="AI950" i="79"/>
  <c r="Q28" i="44"/>
  <c r="M42" i="44"/>
  <c r="AI148" i="46"/>
  <c r="AJ406" i="46"/>
  <c r="AF406" i="46"/>
  <c r="AI35" i="79"/>
  <c r="AL218" i="79"/>
  <c r="AH218" i="79"/>
  <c r="AJ584" i="79"/>
  <c r="AF584" i="79"/>
  <c r="AI767" i="79"/>
  <c r="AL950" i="79"/>
  <c r="AH950" i="79"/>
  <c r="T14" i="47"/>
  <c r="P14" i="47"/>
  <c r="AF20" i="46"/>
  <c r="AL20" i="46"/>
  <c r="AL148" i="46"/>
  <c r="AH148" i="46"/>
  <c r="AJ277" i="46"/>
  <c r="AF277" i="46"/>
  <c r="AI406" i="46"/>
  <c r="AL35" i="79"/>
  <c r="AH35" i="79"/>
  <c r="AK218" i="79"/>
  <c r="AG218" i="79"/>
  <c r="AI584" i="79"/>
  <c r="AL767" i="79"/>
  <c r="AH767" i="79"/>
  <c r="AK950" i="79"/>
  <c r="AG950" i="79"/>
  <c r="K13" i="44"/>
  <c r="L123" i="45"/>
  <c r="N122" i="45"/>
  <c r="J122" i="45"/>
  <c r="M29" i="44"/>
  <c r="M33" i="44" s="1"/>
  <c r="O13" i="44"/>
  <c r="P28" i="44"/>
  <c r="N14" i="44"/>
  <c r="N18" i="44" s="1"/>
  <c r="M13" i="44"/>
  <c r="J123" i="45"/>
  <c r="P122" i="45"/>
  <c r="K28" i="44"/>
  <c r="L14" i="44"/>
  <c r="L18" i="44" s="1"/>
  <c r="P14" i="44"/>
  <c r="P18" i="44" s="1"/>
  <c r="P29" i="44"/>
  <c r="P33" i="44" s="1"/>
  <c r="P43" i="44"/>
  <c r="C102" i="45" s="1"/>
  <c r="E102" i="45" s="1"/>
  <c r="L43" i="44"/>
  <c r="L53" i="44" s="1"/>
  <c r="L42" i="44"/>
  <c r="K123" i="45"/>
  <c r="O28" i="44"/>
  <c r="H130" i="47"/>
  <c r="H131" i="47"/>
  <c r="H129" i="47"/>
  <c r="AK378" i="46" l="1"/>
  <c r="AK379" i="46" s="1"/>
  <c r="AK371" i="46"/>
  <c r="AK372" i="46" s="1"/>
  <c r="AK375" i="46"/>
  <c r="AK376" i="46" s="1"/>
  <c r="AK368" i="46"/>
  <c r="AK369" i="46" s="1"/>
  <c r="AK362" i="46"/>
  <c r="AK363" i="46" s="1"/>
  <c r="AK381" i="46"/>
  <c r="AK382" i="46" s="1"/>
  <c r="AK341" i="46"/>
  <c r="AK342" i="46" s="1"/>
  <c r="AK328" i="46"/>
  <c r="AK329" i="46" s="1"/>
  <c r="AK316" i="46"/>
  <c r="AK317" i="46" s="1"/>
  <c r="AK365" i="46"/>
  <c r="AK366" i="46" s="1"/>
  <c r="AK344" i="46"/>
  <c r="AK345" i="46" s="1"/>
  <c r="AK332" i="46"/>
  <c r="AK333" i="46" s="1"/>
  <c r="AK319" i="46"/>
  <c r="AK320" i="46" s="1"/>
  <c r="AK307" i="46"/>
  <c r="AK308" i="46" s="1"/>
  <c r="AK359" i="46"/>
  <c r="AK360" i="46" s="1"/>
  <c r="AK338" i="46"/>
  <c r="AK339" i="46" s="1"/>
  <c r="AK325" i="46"/>
  <c r="AK326" i="46" s="1"/>
  <c r="AK313" i="46"/>
  <c r="AK314" i="46" s="1"/>
  <c r="AK322" i="46"/>
  <c r="AK323" i="46" s="1"/>
  <c r="AK355" i="46"/>
  <c r="AK356" i="46" s="1"/>
  <c r="AK335" i="46"/>
  <c r="AK336" i="46" s="1"/>
  <c r="AK310" i="46"/>
  <c r="AK311" i="46" s="1"/>
  <c r="AH174" i="46"/>
  <c r="AH175" i="46" s="1"/>
  <c r="AH153" i="46"/>
  <c r="AH154" i="46" s="1"/>
  <c r="AH168" i="46"/>
  <c r="AH169" i="46" s="1"/>
  <c r="AH162" i="46"/>
  <c r="AH163" i="46" s="1"/>
  <c r="AH223" i="46"/>
  <c r="AH224" i="46" s="1"/>
  <c r="AH150" i="46"/>
  <c r="AH151" i="46" s="1"/>
  <c r="AH171" i="46"/>
  <c r="AH172" i="46" s="1"/>
  <c r="AH219" i="46"/>
  <c r="AH220" i="46" s="1"/>
  <c r="AH165" i="46"/>
  <c r="AH166" i="46" s="1"/>
  <c r="AH156" i="46"/>
  <c r="AH157" i="46" s="1"/>
  <c r="AH159" i="46"/>
  <c r="AH160" i="46" s="1"/>
  <c r="AI223" i="46"/>
  <c r="AI224" i="46" s="1"/>
  <c r="AI174" i="46"/>
  <c r="AI175" i="46" s="1"/>
  <c r="AI168" i="46"/>
  <c r="AI169" i="46" s="1"/>
  <c r="AI162" i="46"/>
  <c r="AI163" i="46" s="1"/>
  <c r="AI156" i="46"/>
  <c r="AI157" i="46" s="1"/>
  <c r="AI171" i="46"/>
  <c r="AI172" i="46" s="1"/>
  <c r="AI219" i="46"/>
  <c r="AI220" i="46" s="1"/>
  <c r="AI165" i="46"/>
  <c r="AI166" i="46" s="1"/>
  <c r="AI159" i="46"/>
  <c r="AI160" i="46" s="1"/>
  <c r="AI150" i="46"/>
  <c r="AI151" i="46" s="1"/>
  <c r="AI153" i="46"/>
  <c r="AI154" i="46" s="1"/>
  <c r="AL426" i="46"/>
  <c r="AL427" i="46" s="1"/>
  <c r="AL481" i="46"/>
  <c r="AL482" i="46" s="1"/>
  <c r="AL420" i="46"/>
  <c r="AL421" i="46" s="1"/>
  <c r="AL408" i="46"/>
  <c r="AL409" i="46" s="1"/>
  <c r="AL429" i="46"/>
  <c r="AL430" i="46" s="1"/>
  <c r="AL477" i="46"/>
  <c r="AL478" i="46" s="1"/>
  <c r="AL423" i="46"/>
  <c r="AL424" i="46" s="1"/>
  <c r="AL417" i="46"/>
  <c r="AL418" i="46" s="1"/>
  <c r="AL432" i="46"/>
  <c r="AL433" i="46" s="1"/>
  <c r="AL411" i="46"/>
  <c r="AL412" i="46" s="1"/>
  <c r="AL414" i="46"/>
  <c r="AL415" i="46" s="1"/>
  <c r="AK28" i="46"/>
  <c r="AK29" i="46" s="1"/>
  <c r="AK95" i="46"/>
  <c r="AK96" i="46" s="1"/>
  <c r="AK22" i="46"/>
  <c r="AK43" i="46"/>
  <c r="AK44" i="46" s="1"/>
  <c r="AK31" i="46"/>
  <c r="AK32" i="46" s="1"/>
  <c r="AK46" i="46"/>
  <c r="AK47" i="46" s="1"/>
  <c r="AK34" i="46"/>
  <c r="AK35" i="46" s="1"/>
  <c r="AK91" i="46"/>
  <c r="AK92" i="46" s="1"/>
  <c r="AK37" i="46"/>
  <c r="AK38" i="46" s="1"/>
  <c r="AK25" i="46"/>
  <c r="AK26" i="46" s="1"/>
  <c r="AK40" i="46"/>
  <c r="AK41" i="46" s="1"/>
  <c r="AI288" i="46"/>
  <c r="AI289" i="46" s="1"/>
  <c r="AI303" i="46"/>
  <c r="AI304" i="46" s="1"/>
  <c r="AI297" i="46"/>
  <c r="AI298" i="46" s="1"/>
  <c r="AI352" i="46"/>
  <c r="AI353" i="46" s="1"/>
  <c r="AI291" i="46"/>
  <c r="AI292" i="46" s="1"/>
  <c r="AI300" i="46"/>
  <c r="AI301" i="46" s="1"/>
  <c r="AI348" i="46"/>
  <c r="AI349" i="46" s="1"/>
  <c r="AI294" i="46"/>
  <c r="AI295" i="46" s="1"/>
  <c r="AI285" i="46"/>
  <c r="AI286" i="46" s="1"/>
  <c r="AI282" i="46"/>
  <c r="AI283" i="46" s="1"/>
  <c r="AI279" i="46"/>
  <c r="AI280" i="46" s="1"/>
  <c r="AK297" i="46"/>
  <c r="AK298" i="46" s="1"/>
  <c r="AK352" i="46"/>
  <c r="AK353" i="46" s="1"/>
  <c r="AK291" i="46"/>
  <c r="AK292" i="46" s="1"/>
  <c r="AK285" i="46"/>
  <c r="AK286" i="46" s="1"/>
  <c r="AK279" i="46"/>
  <c r="AK280" i="46" s="1"/>
  <c r="AK288" i="46"/>
  <c r="AK289" i="46" s="1"/>
  <c r="AK303" i="46"/>
  <c r="AK304" i="46" s="1"/>
  <c r="AK282" i="46"/>
  <c r="AK283" i="46" s="1"/>
  <c r="AK300" i="46"/>
  <c r="AK301" i="46" s="1"/>
  <c r="AK348" i="46"/>
  <c r="AK349" i="46" s="1"/>
  <c r="AK294" i="46"/>
  <c r="AK295" i="46" s="1"/>
  <c r="AG223" i="46"/>
  <c r="AG224" i="46" s="1"/>
  <c r="AG219" i="46"/>
  <c r="AG220" i="46" s="1"/>
  <c r="AG165" i="46"/>
  <c r="AG166" i="46" s="1"/>
  <c r="AG159" i="46"/>
  <c r="AG160" i="46" s="1"/>
  <c r="AG174" i="46"/>
  <c r="AG175" i="46" s="1"/>
  <c r="AG153" i="46"/>
  <c r="AG154" i="46" s="1"/>
  <c r="AG168" i="46"/>
  <c r="AG169" i="46" s="1"/>
  <c r="AG162" i="46"/>
  <c r="AG163" i="46" s="1"/>
  <c r="AG156" i="46"/>
  <c r="AG157" i="46" s="1"/>
  <c r="AG150" i="46"/>
  <c r="AG151" i="46" s="1"/>
  <c r="AG171" i="46"/>
  <c r="AG172" i="46" s="1"/>
  <c r="AG760" i="79"/>
  <c r="AG761" i="79"/>
  <c r="AG371" i="46"/>
  <c r="AG372" i="46" s="1"/>
  <c r="AG378" i="46"/>
  <c r="AG379" i="46" s="1"/>
  <c r="AG381" i="46"/>
  <c r="AG382" i="46" s="1"/>
  <c r="AG368" i="46"/>
  <c r="AG369" i="46" s="1"/>
  <c r="AG355" i="46"/>
  <c r="AG356" i="46" s="1"/>
  <c r="AG375" i="46"/>
  <c r="AG376" i="46" s="1"/>
  <c r="AG335" i="46"/>
  <c r="AG336" i="46" s="1"/>
  <c r="AG322" i="46"/>
  <c r="AG323" i="46" s="1"/>
  <c r="AG310" i="46"/>
  <c r="AG311" i="46" s="1"/>
  <c r="AG359" i="46"/>
  <c r="AG360" i="46" s="1"/>
  <c r="AG338" i="46"/>
  <c r="AG339" i="46" s="1"/>
  <c r="AG325" i="46"/>
  <c r="AG326" i="46" s="1"/>
  <c r="AG313" i="46"/>
  <c r="AG314" i="46" s="1"/>
  <c r="AG365" i="46"/>
  <c r="AG366" i="46" s="1"/>
  <c r="AG344" i="46"/>
  <c r="AG345" i="46" s="1"/>
  <c r="AG332" i="46"/>
  <c r="AG333" i="46" s="1"/>
  <c r="AG319" i="46"/>
  <c r="AG320" i="46" s="1"/>
  <c r="AG307" i="46"/>
  <c r="AG308" i="46" s="1"/>
  <c r="AG316" i="46"/>
  <c r="AG317" i="46" s="1"/>
  <c r="AG328" i="46"/>
  <c r="AG329" i="46" s="1"/>
  <c r="AG362" i="46"/>
  <c r="AG363" i="46" s="1"/>
  <c r="AG341" i="46"/>
  <c r="AG342" i="46" s="1"/>
  <c r="AH375" i="79"/>
  <c r="AH376" i="79" s="1"/>
  <c r="AH363" i="79"/>
  <c r="AH364" i="79" s="1"/>
  <c r="AH351" i="79"/>
  <c r="AH352" i="79" s="1"/>
  <c r="AH339" i="79"/>
  <c r="AH340" i="79" s="1"/>
  <c r="AH319" i="79"/>
  <c r="AH320" i="79" s="1"/>
  <c r="AH307" i="79"/>
  <c r="AH308" i="79" s="1"/>
  <c r="AH280" i="79"/>
  <c r="AH281" i="79" s="1"/>
  <c r="AH256" i="79"/>
  <c r="AH257" i="79" s="1"/>
  <c r="AH243" i="79"/>
  <c r="AH244" i="79" s="1"/>
  <c r="AH366" i="79"/>
  <c r="AH367" i="79" s="1"/>
  <c r="AH354" i="79"/>
  <c r="AH355" i="79" s="1"/>
  <c r="AH342" i="79"/>
  <c r="AH343" i="79" s="1"/>
  <c r="AH322" i="79"/>
  <c r="AH323" i="79" s="1"/>
  <c r="AH310" i="79"/>
  <c r="AH311" i="79" s="1"/>
  <c r="AH283" i="79"/>
  <c r="AH284" i="79" s="1"/>
  <c r="AH270" i="79"/>
  <c r="AH271" i="79" s="1"/>
  <c r="AH259" i="79"/>
  <c r="AH260" i="79" s="1"/>
  <c r="AH246" i="79"/>
  <c r="AH247" i="79" s="1"/>
  <c r="AH369" i="79"/>
  <c r="AH370" i="79" s="1"/>
  <c r="AH357" i="79"/>
  <c r="AH358" i="79" s="1"/>
  <c r="AH345" i="79"/>
  <c r="AH346" i="79" s="1"/>
  <c r="AH313" i="79"/>
  <c r="AH314" i="79" s="1"/>
  <c r="AH301" i="79"/>
  <c r="AH302" i="79" s="1"/>
  <c r="AH274" i="79"/>
  <c r="AH275" i="79" s="1"/>
  <c r="AH249" i="79"/>
  <c r="AH250" i="79" s="1"/>
  <c r="AH372" i="79"/>
  <c r="AH373" i="79" s="1"/>
  <c r="AH360" i="79"/>
  <c r="AH361" i="79" s="1"/>
  <c r="AH348" i="79"/>
  <c r="AH349" i="79" s="1"/>
  <c r="AH336" i="79"/>
  <c r="AH337" i="79" s="1"/>
  <c r="AH316" i="79"/>
  <c r="AH317" i="79" s="1"/>
  <c r="AH304" i="79"/>
  <c r="AH305" i="79" s="1"/>
  <c r="AH277" i="79"/>
  <c r="AH278" i="79" s="1"/>
  <c r="AH240" i="79"/>
  <c r="AH241" i="79" s="1"/>
  <c r="AH189" i="79"/>
  <c r="AH190" i="79" s="1"/>
  <c r="AH177" i="79"/>
  <c r="AH178" i="79" s="1"/>
  <c r="AH165" i="79"/>
  <c r="AH166" i="79" s="1"/>
  <c r="AH153" i="79"/>
  <c r="AH154" i="79" s="1"/>
  <c r="AH130" i="79"/>
  <c r="AH131" i="79" s="1"/>
  <c r="AH118" i="79"/>
  <c r="AH119" i="79" s="1"/>
  <c r="AH91" i="79"/>
  <c r="AH92" i="79" s="1"/>
  <c r="AH70" i="79"/>
  <c r="AH71" i="79" s="1"/>
  <c r="AH192" i="79"/>
  <c r="AH193" i="79" s="1"/>
  <c r="AH180" i="79"/>
  <c r="AH181" i="79" s="1"/>
  <c r="AH168" i="79"/>
  <c r="AH169" i="79" s="1"/>
  <c r="AH156" i="79"/>
  <c r="AH157" i="79" s="1"/>
  <c r="AH253" i="79"/>
  <c r="AH254" i="79" s="1"/>
  <c r="AH237" i="79"/>
  <c r="AH238" i="79" s="1"/>
  <c r="AH171" i="79"/>
  <c r="AH172" i="79" s="1"/>
  <c r="AH127" i="79"/>
  <c r="AH128" i="79" s="1"/>
  <c r="AH124" i="79"/>
  <c r="AH125" i="79" s="1"/>
  <c r="AH63" i="79"/>
  <c r="AH64" i="79" s="1"/>
  <c r="AH186" i="79"/>
  <c r="AH187" i="79" s="1"/>
  <c r="AH121" i="79"/>
  <c r="AH122" i="79" s="1"/>
  <c r="AH139" i="79"/>
  <c r="AH140" i="79" s="1"/>
  <c r="AH66" i="79"/>
  <c r="AH67" i="79" s="1"/>
  <c r="AH54" i="79"/>
  <c r="AH55" i="79" s="1"/>
  <c r="AH100" i="79"/>
  <c r="AH101" i="79" s="1"/>
  <c r="AH97" i="79"/>
  <c r="AH98" i="79" s="1"/>
  <c r="AH136" i="79"/>
  <c r="AH137" i="79" s="1"/>
  <c r="AH183" i="79"/>
  <c r="AH184" i="79" s="1"/>
  <c r="AH174" i="79"/>
  <c r="AH175" i="79" s="1"/>
  <c r="AH159" i="79"/>
  <c r="AH160" i="79" s="1"/>
  <c r="AH94" i="79"/>
  <c r="AH95" i="79" s="1"/>
  <c r="AH57" i="79"/>
  <c r="AH58" i="79" s="1"/>
  <c r="AH162" i="79"/>
  <c r="AH163" i="79" s="1"/>
  <c r="AH133" i="79"/>
  <c r="AH134" i="79" s="1"/>
  <c r="AH87" i="79"/>
  <c r="AH88" i="79" s="1"/>
  <c r="AH76" i="79"/>
  <c r="AH77" i="79" s="1"/>
  <c r="AH60" i="79"/>
  <c r="AH61" i="79" s="1"/>
  <c r="AH73" i="79"/>
  <c r="AH74" i="79" s="1"/>
  <c r="AL114" i="46"/>
  <c r="AL115" i="46" s="1"/>
  <c r="AL118" i="46"/>
  <c r="AL119" i="46" s="1"/>
  <c r="AL105" i="46"/>
  <c r="AL106" i="46" s="1"/>
  <c r="AL121" i="46"/>
  <c r="AL122" i="46" s="1"/>
  <c r="AL108" i="46"/>
  <c r="AL109" i="46" s="1"/>
  <c r="AL124" i="46"/>
  <c r="AL125" i="46" s="1"/>
  <c r="AL111" i="46"/>
  <c r="AL112" i="46" s="1"/>
  <c r="AL84" i="46"/>
  <c r="AL85" i="46" s="1"/>
  <c r="AL71" i="46"/>
  <c r="AL72" i="46" s="1"/>
  <c r="AL59" i="46"/>
  <c r="AL60" i="46" s="1"/>
  <c r="AL87" i="46"/>
  <c r="AL88" i="46" s="1"/>
  <c r="AL75" i="46"/>
  <c r="AL76" i="46" s="1"/>
  <c r="AL62" i="46"/>
  <c r="AL63" i="46" s="1"/>
  <c r="AL50" i="46"/>
  <c r="AL51" i="46" s="1"/>
  <c r="AL102" i="46"/>
  <c r="AL103" i="46" s="1"/>
  <c r="AL98" i="46"/>
  <c r="AL99" i="46" s="1"/>
  <c r="AL78" i="46"/>
  <c r="AL79" i="46" s="1"/>
  <c r="AL65" i="46"/>
  <c r="AL66" i="46" s="1"/>
  <c r="AL53" i="46"/>
  <c r="AL54" i="46" s="1"/>
  <c r="AL81" i="46"/>
  <c r="AL82" i="46" s="1"/>
  <c r="AL68" i="46"/>
  <c r="AL69" i="46" s="1"/>
  <c r="AL56" i="46"/>
  <c r="AL57" i="46" s="1"/>
  <c r="AI375" i="46"/>
  <c r="AI376" i="46" s="1"/>
  <c r="AI381" i="46"/>
  <c r="AI382" i="46" s="1"/>
  <c r="AI368" i="46"/>
  <c r="AI369" i="46" s="1"/>
  <c r="AI371" i="46"/>
  <c r="AI372" i="46" s="1"/>
  <c r="AI359" i="46"/>
  <c r="AI360" i="46" s="1"/>
  <c r="AI338" i="46"/>
  <c r="AI339" i="46" s="1"/>
  <c r="AI325" i="46"/>
  <c r="AI326" i="46" s="1"/>
  <c r="AI313" i="46"/>
  <c r="AI314" i="46" s="1"/>
  <c r="AI362" i="46"/>
  <c r="AI363" i="46" s="1"/>
  <c r="AI341" i="46"/>
  <c r="AI342" i="46" s="1"/>
  <c r="AI328" i="46"/>
  <c r="AI329" i="46" s="1"/>
  <c r="AI316" i="46"/>
  <c r="AI317" i="46" s="1"/>
  <c r="AI365" i="46"/>
  <c r="AI366" i="46" s="1"/>
  <c r="AI355" i="46"/>
  <c r="AI356" i="46" s="1"/>
  <c r="AI335" i="46"/>
  <c r="AI336" i="46" s="1"/>
  <c r="AI322" i="46"/>
  <c r="AI323" i="46" s="1"/>
  <c r="AI310" i="46"/>
  <c r="AI311" i="46" s="1"/>
  <c r="AI344" i="46"/>
  <c r="AI345" i="46" s="1"/>
  <c r="AI307" i="46"/>
  <c r="AI308" i="46" s="1"/>
  <c r="AI319" i="46"/>
  <c r="AI320" i="46" s="1"/>
  <c r="AI378" i="46"/>
  <c r="AI379" i="46" s="1"/>
  <c r="AI332" i="46"/>
  <c r="AI333" i="46" s="1"/>
  <c r="AJ366" i="79"/>
  <c r="AJ367" i="79" s="1"/>
  <c r="AJ354" i="79"/>
  <c r="AJ355" i="79" s="1"/>
  <c r="AJ342" i="79"/>
  <c r="AJ343" i="79" s="1"/>
  <c r="AJ322" i="79"/>
  <c r="AJ323" i="79" s="1"/>
  <c r="AJ310" i="79"/>
  <c r="AJ311" i="79" s="1"/>
  <c r="AJ283" i="79"/>
  <c r="AJ284" i="79" s="1"/>
  <c r="AJ259" i="79"/>
  <c r="AJ260" i="79" s="1"/>
  <c r="AJ246" i="79"/>
  <c r="AJ247" i="79" s="1"/>
  <c r="AJ369" i="79"/>
  <c r="AJ370" i="79" s="1"/>
  <c r="AJ357" i="79"/>
  <c r="AJ358" i="79" s="1"/>
  <c r="AJ345" i="79"/>
  <c r="AJ346" i="79" s="1"/>
  <c r="AJ313" i="79"/>
  <c r="AJ314" i="79" s="1"/>
  <c r="AJ301" i="79"/>
  <c r="AJ302" i="79" s="1"/>
  <c r="AJ274" i="79"/>
  <c r="AJ275" i="79" s="1"/>
  <c r="AJ249" i="79"/>
  <c r="AJ250" i="79" s="1"/>
  <c r="AJ372" i="79"/>
  <c r="AJ373" i="79" s="1"/>
  <c r="AJ360" i="79"/>
  <c r="AJ361" i="79" s="1"/>
  <c r="AJ348" i="79"/>
  <c r="AJ349" i="79" s="1"/>
  <c r="AJ336" i="79"/>
  <c r="AJ337" i="79" s="1"/>
  <c r="AJ316" i="79"/>
  <c r="AJ317" i="79" s="1"/>
  <c r="AJ304" i="79"/>
  <c r="AJ305" i="79" s="1"/>
  <c r="AJ277" i="79"/>
  <c r="AJ278" i="79" s="1"/>
  <c r="AJ253" i="79"/>
  <c r="AJ254" i="79" s="1"/>
  <c r="AJ375" i="79"/>
  <c r="AJ376" i="79" s="1"/>
  <c r="AJ363" i="79"/>
  <c r="AJ364" i="79" s="1"/>
  <c r="AJ351" i="79"/>
  <c r="AJ352" i="79" s="1"/>
  <c r="AJ339" i="79"/>
  <c r="AJ340" i="79" s="1"/>
  <c r="AJ319" i="79"/>
  <c r="AJ320" i="79" s="1"/>
  <c r="AJ307" i="79"/>
  <c r="AJ308" i="79" s="1"/>
  <c r="AJ280" i="79"/>
  <c r="AJ281" i="79" s="1"/>
  <c r="AJ256" i="79"/>
  <c r="AJ257" i="79" s="1"/>
  <c r="AJ192" i="79"/>
  <c r="AJ193" i="79" s="1"/>
  <c r="AJ180" i="79"/>
  <c r="AJ181" i="79" s="1"/>
  <c r="AJ168" i="79"/>
  <c r="AJ169" i="79" s="1"/>
  <c r="AJ156" i="79"/>
  <c r="AJ157" i="79" s="1"/>
  <c r="AJ133" i="79"/>
  <c r="AJ134" i="79" s="1"/>
  <c r="AJ121" i="79"/>
  <c r="AJ122" i="79" s="1"/>
  <c r="AJ94" i="79"/>
  <c r="AJ95" i="79" s="1"/>
  <c r="AJ73" i="79"/>
  <c r="AJ74" i="79" s="1"/>
  <c r="AJ237" i="79"/>
  <c r="AJ238" i="79" s="1"/>
  <c r="AJ243" i="79"/>
  <c r="AJ244" i="79" s="1"/>
  <c r="AJ183" i="79"/>
  <c r="AJ184" i="79" s="1"/>
  <c r="AJ171" i="79"/>
  <c r="AJ172" i="79" s="1"/>
  <c r="AJ159" i="79"/>
  <c r="AJ160" i="79" s="1"/>
  <c r="AJ240" i="79"/>
  <c r="AJ241" i="79" s="1"/>
  <c r="AJ270" i="79"/>
  <c r="AJ271" i="79" s="1"/>
  <c r="AJ186" i="79"/>
  <c r="AJ187" i="79" s="1"/>
  <c r="AJ66" i="79"/>
  <c r="AJ67" i="79" s="1"/>
  <c r="AJ54" i="79"/>
  <c r="AJ55" i="79" s="1"/>
  <c r="AJ118" i="79"/>
  <c r="AJ119" i="79" s="1"/>
  <c r="AJ100" i="79"/>
  <c r="AJ101" i="79" s="1"/>
  <c r="AJ189" i="79"/>
  <c r="AJ190" i="79" s="1"/>
  <c r="AJ174" i="79"/>
  <c r="AJ175" i="79" s="1"/>
  <c r="AJ97" i="79"/>
  <c r="AJ98" i="79" s="1"/>
  <c r="AJ57" i="79"/>
  <c r="AJ58" i="79" s="1"/>
  <c r="AJ76" i="79"/>
  <c r="AJ77" i="79" s="1"/>
  <c r="AJ153" i="79"/>
  <c r="AJ154" i="79" s="1"/>
  <c r="AJ139" i="79"/>
  <c r="AJ140" i="79" s="1"/>
  <c r="AJ162" i="79"/>
  <c r="AJ163" i="79" s="1"/>
  <c r="AJ136" i="79"/>
  <c r="AJ137" i="79" s="1"/>
  <c r="AJ91" i="79"/>
  <c r="AJ92" i="79" s="1"/>
  <c r="AJ87" i="79"/>
  <c r="AJ88" i="79" s="1"/>
  <c r="AJ60" i="79"/>
  <c r="AJ61" i="79" s="1"/>
  <c r="AJ177" i="79"/>
  <c r="AJ178" i="79" s="1"/>
  <c r="AJ165" i="79"/>
  <c r="AJ166" i="79" s="1"/>
  <c r="AJ130" i="79"/>
  <c r="AJ131" i="79" s="1"/>
  <c r="AJ127" i="79"/>
  <c r="AJ128" i="79" s="1"/>
  <c r="AJ63" i="79"/>
  <c r="AJ64" i="79" s="1"/>
  <c r="AJ124" i="79"/>
  <c r="AJ125" i="79" s="1"/>
  <c r="AJ70" i="79"/>
  <c r="AJ71" i="79" s="1"/>
  <c r="AF578" i="79"/>
  <c r="AF576" i="79"/>
  <c r="AF577" i="79"/>
  <c r="AI252" i="46"/>
  <c r="AI253" i="46" s="1"/>
  <c r="AI239" i="46"/>
  <c r="AI240" i="46" s="1"/>
  <c r="AI226" i="46"/>
  <c r="AI227" i="46" s="1"/>
  <c r="AI246" i="46"/>
  <c r="AI247" i="46" s="1"/>
  <c r="AI233" i="46"/>
  <c r="AI234" i="46" s="1"/>
  <c r="AI249" i="46"/>
  <c r="AI250" i="46" s="1"/>
  <c r="AI230" i="46"/>
  <c r="AI231" i="46" s="1"/>
  <c r="AI209" i="46"/>
  <c r="AI210" i="46" s="1"/>
  <c r="AI196" i="46"/>
  <c r="AI197" i="46" s="1"/>
  <c r="AI184" i="46"/>
  <c r="AI185" i="46" s="1"/>
  <c r="AI212" i="46"/>
  <c r="AI213" i="46" s="1"/>
  <c r="AI199" i="46"/>
  <c r="AI200" i="46" s="1"/>
  <c r="AI187" i="46"/>
  <c r="AI188" i="46" s="1"/>
  <c r="AI242" i="46"/>
  <c r="AI243" i="46" s="1"/>
  <c r="AI215" i="46"/>
  <c r="AI216" i="46" s="1"/>
  <c r="AI203" i="46"/>
  <c r="AI204" i="46" s="1"/>
  <c r="AI190" i="46"/>
  <c r="AI191" i="46" s="1"/>
  <c r="AI178" i="46"/>
  <c r="AI179" i="46" s="1"/>
  <c r="AI236" i="46"/>
  <c r="AI237" i="46" s="1"/>
  <c r="AI206" i="46"/>
  <c r="AI207" i="46" s="1"/>
  <c r="AI193" i="46"/>
  <c r="AI194" i="46" s="1"/>
  <c r="AI181" i="46"/>
  <c r="AI182" i="46" s="1"/>
  <c r="AF507" i="46"/>
  <c r="AF508" i="46" s="1"/>
  <c r="AF494" i="46"/>
  <c r="AF495" i="46" s="1"/>
  <c r="AF473" i="46"/>
  <c r="AF474" i="46" s="1"/>
  <c r="AF461" i="46"/>
  <c r="AF462" i="46" s="1"/>
  <c r="AF448" i="46"/>
  <c r="AF449" i="46" s="1"/>
  <c r="AF436" i="46"/>
  <c r="AF437" i="46" s="1"/>
  <c r="AF510" i="46"/>
  <c r="AF511" i="46" s="1"/>
  <c r="AF497" i="46"/>
  <c r="AF498" i="46" s="1"/>
  <c r="AF484" i="46"/>
  <c r="AF485" i="46" s="1"/>
  <c r="AF464" i="46"/>
  <c r="AF465" i="46" s="1"/>
  <c r="AF451" i="46"/>
  <c r="AF452" i="46" s="1"/>
  <c r="AF439" i="46"/>
  <c r="AF440" i="46" s="1"/>
  <c r="AF500" i="46"/>
  <c r="AF501" i="46" s="1"/>
  <c r="AF488" i="46"/>
  <c r="AF489" i="46" s="1"/>
  <c r="AF467" i="46"/>
  <c r="AF468" i="46" s="1"/>
  <c r="AF454" i="46"/>
  <c r="AF455" i="46" s="1"/>
  <c r="AF442" i="46"/>
  <c r="AF443" i="46" s="1"/>
  <c r="AF504" i="46"/>
  <c r="AF505" i="46" s="1"/>
  <c r="AF491" i="46"/>
  <c r="AF492" i="46" s="1"/>
  <c r="AF470" i="46"/>
  <c r="AF471" i="46" s="1"/>
  <c r="AF457" i="46"/>
  <c r="AF458" i="46" s="1"/>
  <c r="AF445" i="46"/>
  <c r="AF446" i="46" s="1"/>
  <c r="AG576" i="79"/>
  <c r="AG577" i="79"/>
  <c r="AG578" i="79"/>
  <c r="AK223" i="46"/>
  <c r="AK224" i="46" s="1"/>
  <c r="AK162" i="46"/>
  <c r="AK163" i="46" s="1"/>
  <c r="AK156" i="46"/>
  <c r="AK157" i="46" s="1"/>
  <c r="AK150" i="46"/>
  <c r="AK151" i="46" s="1"/>
  <c r="AK171" i="46"/>
  <c r="AK172" i="46" s="1"/>
  <c r="AK219" i="46"/>
  <c r="AK220" i="46" s="1"/>
  <c r="AK165" i="46"/>
  <c r="AK166" i="46" s="1"/>
  <c r="AK159" i="46"/>
  <c r="AK160" i="46" s="1"/>
  <c r="AK174" i="46"/>
  <c r="AK175" i="46" s="1"/>
  <c r="AK153" i="46"/>
  <c r="AK154" i="46" s="1"/>
  <c r="AK168" i="46"/>
  <c r="AK169" i="46" s="1"/>
  <c r="AL369" i="79"/>
  <c r="AL370" i="79" s="1"/>
  <c r="AL357" i="79"/>
  <c r="AL358" i="79" s="1"/>
  <c r="AL345" i="79"/>
  <c r="AL346" i="79" s="1"/>
  <c r="AL313" i="79"/>
  <c r="AL314" i="79" s="1"/>
  <c r="AL301" i="79"/>
  <c r="AL302" i="79" s="1"/>
  <c r="AL249" i="79"/>
  <c r="AL250" i="79" s="1"/>
  <c r="AL372" i="79"/>
  <c r="AL373" i="79" s="1"/>
  <c r="AL360" i="79"/>
  <c r="AL361" i="79" s="1"/>
  <c r="AL348" i="79"/>
  <c r="AL349" i="79" s="1"/>
  <c r="AL336" i="79"/>
  <c r="AL337" i="79" s="1"/>
  <c r="AL316" i="79"/>
  <c r="AL317" i="79" s="1"/>
  <c r="AL304" i="79"/>
  <c r="AL305" i="79" s="1"/>
  <c r="AL277" i="79"/>
  <c r="AL278" i="79" s="1"/>
  <c r="AL253" i="79"/>
  <c r="AL254" i="79" s="1"/>
  <c r="AL375" i="79"/>
  <c r="AL376" i="79" s="1"/>
  <c r="AL363" i="79"/>
  <c r="AL364" i="79" s="1"/>
  <c r="AL351" i="79"/>
  <c r="AL352" i="79" s="1"/>
  <c r="AL339" i="79"/>
  <c r="AL340" i="79" s="1"/>
  <c r="AL319" i="79"/>
  <c r="AL320" i="79" s="1"/>
  <c r="AL307" i="79"/>
  <c r="AL308" i="79" s="1"/>
  <c r="AL280" i="79"/>
  <c r="AL281" i="79" s="1"/>
  <c r="AL256" i="79"/>
  <c r="AL257" i="79" s="1"/>
  <c r="AL243" i="79"/>
  <c r="AL244" i="79" s="1"/>
  <c r="AL366" i="79"/>
  <c r="AL367" i="79" s="1"/>
  <c r="AL354" i="79"/>
  <c r="AL355" i="79" s="1"/>
  <c r="AL342" i="79"/>
  <c r="AL343" i="79" s="1"/>
  <c r="AL322" i="79"/>
  <c r="AL323" i="79" s="1"/>
  <c r="AL310" i="79"/>
  <c r="AL311" i="79" s="1"/>
  <c r="AL283" i="79"/>
  <c r="AL284" i="79" s="1"/>
  <c r="AL270" i="79"/>
  <c r="AL271" i="79" s="1"/>
  <c r="AL259" i="79"/>
  <c r="AL260" i="79" s="1"/>
  <c r="AL237" i="79"/>
  <c r="AL238" i="79" s="1"/>
  <c r="AL274" i="79"/>
  <c r="AL275" i="79" s="1"/>
  <c r="AL183" i="79"/>
  <c r="AL184" i="79" s="1"/>
  <c r="AL171" i="79"/>
  <c r="AL172" i="79" s="1"/>
  <c r="AL159" i="79"/>
  <c r="AL160" i="79" s="1"/>
  <c r="AL136" i="79"/>
  <c r="AL137" i="79" s="1"/>
  <c r="AL124" i="79"/>
  <c r="AL125" i="79" s="1"/>
  <c r="AL97" i="79"/>
  <c r="AL98" i="79" s="1"/>
  <c r="AL76" i="79"/>
  <c r="AL77" i="79" s="1"/>
  <c r="AL240" i="79"/>
  <c r="AL241" i="79" s="1"/>
  <c r="AL186" i="79"/>
  <c r="AL187" i="79" s="1"/>
  <c r="AL174" i="79"/>
  <c r="AL175" i="79" s="1"/>
  <c r="AL162" i="79"/>
  <c r="AL163" i="79" s="1"/>
  <c r="AL180" i="79"/>
  <c r="AL181" i="79" s="1"/>
  <c r="AL100" i="79"/>
  <c r="AL101" i="79" s="1"/>
  <c r="AL57" i="79"/>
  <c r="AL58" i="79" s="1"/>
  <c r="AL192" i="79"/>
  <c r="AL193" i="79" s="1"/>
  <c r="AL153" i="79"/>
  <c r="AL154" i="79" s="1"/>
  <c r="AL70" i="79"/>
  <c r="AL71" i="79" s="1"/>
  <c r="AL156" i="79"/>
  <c r="AL157" i="79" s="1"/>
  <c r="AL139" i="79"/>
  <c r="AL140" i="79" s="1"/>
  <c r="AL94" i="79"/>
  <c r="AL95" i="79" s="1"/>
  <c r="AL91" i="79"/>
  <c r="AL92" i="79" s="1"/>
  <c r="AL60" i="79"/>
  <c r="AL61" i="79" s="1"/>
  <c r="AL87" i="79"/>
  <c r="AL88" i="79" s="1"/>
  <c r="AL246" i="79"/>
  <c r="AL247" i="79" s="1"/>
  <c r="AL127" i="79"/>
  <c r="AL128" i="79" s="1"/>
  <c r="AL73" i="79"/>
  <c r="AL74" i="79" s="1"/>
  <c r="AL189" i="79"/>
  <c r="AL190" i="79" s="1"/>
  <c r="AL177" i="79"/>
  <c r="AL178" i="79" s="1"/>
  <c r="AL165" i="79"/>
  <c r="AL166" i="79" s="1"/>
  <c r="AL133" i="79"/>
  <c r="AL134" i="79" s="1"/>
  <c r="AL130" i="79"/>
  <c r="AL131" i="79" s="1"/>
  <c r="AL63" i="79"/>
  <c r="AL64" i="79" s="1"/>
  <c r="AL168" i="79"/>
  <c r="AL169" i="79" s="1"/>
  <c r="AL66" i="79"/>
  <c r="AL67" i="79" s="1"/>
  <c r="AL54" i="79"/>
  <c r="AL55" i="79" s="1"/>
  <c r="AL121" i="79"/>
  <c r="AL122" i="79" s="1"/>
  <c r="AL118" i="79"/>
  <c r="AL119" i="79" s="1"/>
  <c r="AL95" i="46"/>
  <c r="AL96" i="46" s="1"/>
  <c r="AL40" i="46"/>
  <c r="AL41" i="46" s="1"/>
  <c r="AL28" i="46"/>
  <c r="AL29" i="46" s="1"/>
  <c r="AL43" i="46"/>
  <c r="AL44" i="46" s="1"/>
  <c r="AL31" i="46"/>
  <c r="AL32" i="46" s="1"/>
  <c r="AL46" i="46"/>
  <c r="AL47" i="46" s="1"/>
  <c r="AL34" i="46"/>
  <c r="AL35" i="46" s="1"/>
  <c r="AL22" i="46"/>
  <c r="AL91" i="46"/>
  <c r="AL92" i="46" s="1"/>
  <c r="AL37" i="46"/>
  <c r="AL38" i="46" s="1"/>
  <c r="AL25" i="46"/>
  <c r="AL26" i="46" s="1"/>
  <c r="AG249" i="46"/>
  <c r="AG250" i="46" s="1"/>
  <c r="AG236" i="46"/>
  <c r="AG237" i="46" s="1"/>
  <c r="AG242" i="46"/>
  <c r="AG243" i="46" s="1"/>
  <c r="AG230" i="46"/>
  <c r="AG231" i="46" s="1"/>
  <c r="AG206" i="46"/>
  <c r="AG207" i="46" s="1"/>
  <c r="AG193" i="46"/>
  <c r="AG194" i="46" s="1"/>
  <c r="AG181" i="46"/>
  <c r="AG182" i="46" s="1"/>
  <c r="AG239" i="46"/>
  <c r="AG240" i="46" s="1"/>
  <c r="AG209" i="46"/>
  <c r="AG210" i="46" s="1"/>
  <c r="AG196" i="46"/>
  <c r="AG197" i="46" s="1"/>
  <c r="AG184" i="46"/>
  <c r="AG185" i="46" s="1"/>
  <c r="AG233" i="46"/>
  <c r="AG234" i="46" s="1"/>
  <c r="AG252" i="46"/>
  <c r="AG253" i="46" s="1"/>
  <c r="AG212" i="46"/>
  <c r="AG213" i="46" s="1"/>
  <c r="AG199" i="46"/>
  <c r="AG200" i="46" s="1"/>
  <c r="AG187" i="46"/>
  <c r="AG188" i="46" s="1"/>
  <c r="AG246" i="46"/>
  <c r="AG247" i="46" s="1"/>
  <c r="AG226" i="46"/>
  <c r="AG227" i="46" s="1"/>
  <c r="AG215" i="46"/>
  <c r="AG216" i="46" s="1"/>
  <c r="AG203" i="46"/>
  <c r="AG204" i="46" s="1"/>
  <c r="AG190" i="46"/>
  <c r="AG191" i="46" s="1"/>
  <c r="AG178" i="46"/>
  <c r="AG179" i="46" s="1"/>
  <c r="AJ500" i="46"/>
  <c r="AJ501" i="46" s="1"/>
  <c r="AJ488" i="46"/>
  <c r="AJ489" i="46" s="1"/>
  <c r="AJ467" i="46"/>
  <c r="AJ468" i="46" s="1"/>
  <c r="AJ454" i="46"/>
  <c r="AJ455" i="46" s="1"/>
  <c r="AJ442" i="46"/>
  <c r="AJ443" i="46" s="1"/>
  <c r="AJ504" i="46"/>
  <c r="AJ505" i="46" s="1"/>
  <c r="AJ491" i="46"/>
  <c r="AJ492" i="46" s="1"/>
  <c r="AJ470" i="46"/>
  <c r="AJ471" i="46" s="1"/>
  <c r="AJ457" i="46"/>
  <c r="AJ458" i="46" s="1"/>
  <c r="AJ445" i="46"/>
  <c r="AJ446" i="46" s="1"/>
  <c r="AJ507" i="46"/>
  <c r="AJ508" i="46" s="1"/>
  <c r="AJ494" i="46"/>
  <c r="AJ495" i="46" s="1"/>
  <c r="AJ473" i="46"/>
  <c r="AJ474" i="46" s="1"/>
  <c r="AJ461" i="46"/>
  <c r="AJ462" i="46" s="1"/>
  <c r="AJ448" i="46"/>
  <c r="AJ449" i="46" s="1"/>
  <c r="AJ436" i="46"/>
  <c r="AJ437" i="46" s="1"/>
  <c r="AJ510" i="46"/>
  <c r="AJ511" i="46" s="1"/>
  <c r="AJ497" i="46"/>
  <c r="AJ498" i="46" s="1"/>
  <c r="AJ484" i="46"/>
  <c r="AJ485" i="46" s="1"/>
  <c r="AJ464" i="46"/>
  <c r="AJ465" i="46" s="1"/>
  <c r="AJ451" i="46"/>
  <c r="AJ452" i="46" s="1"/>
  <c r="AJ439" i="46"/>
  <c r="AJ440" i="46" s="1"/>
  <c r="AH576" i="79"/>
  <c r="AH577" i="79"/>
  <c r="AH578" i="79"/>
  <c r="AL150" i="46"/>
  <c r="AL151" i="46" s="1"/>
  <c r="AL171" i="46"/>
  <c r="AL172" i="46" s="1"/>
  <c r="AL219" i="46"/>
  <c r="AL220" i="46" s="1"/>
  <c r="AL165" i="46"/>
  <c r="AL166" i="46" s="1"/>
  <c r="AL223" i="46"/>
  <c r="AL224" i="46" s="1"/>
  <c r="AL174" i="46"/>
  <c r="AL175" i="46" s="1"/>
  <c r="AL153" i="46"/>
  <c r="AL154" i="46" s="1"/>
  <c r="AL168" i="46"/>
  <c r="AL169" i="46" s="1"/>
  <c r="AL162" i="46"/>
  <c r="AL163" i="46" s="1"/>
  <c r="AL159" i="46"/>
  <c r="AL160" i="46" s="1"/>
  <c r="AL156" i="46"/>
  <c r="AL157" i="46" s="1"/>
  <c r="AG22" i="46"/>
  <c r="AG46" i="46"/>
  <c r="AG47" i="46" s="1"/>
  <c r="AG40" i="46"/>
  <c r="AG41" i="46" s="1"/>
  <c r="AG91" i="46"/>
  <c r="AG92" i="46" s="1"/>
  <c r="AG37" i="46"/>
  <c r="AG38" i="46" s="1"/>
  <c r="AG25" i="46"/>
  <c r="AG26" i="46" s="1"/>
  <c r="AG95" i="46"/>
  <c r="AG96" i="46" s="1"/>
  <c r="AG28" i="46"/>
  <c r="AG29" i="46" s="1"/>
  <c r="AG43" i="46"/>
  <c r="AG44" i="46" s="1"/>
  <c r="AG31" i="46"/>
  <c r="AG32" i="46" s="1"/>
  <c r="AG34" i="46"/>
  <c r="AG35" i="46" s="1"/>
  <c r="AJ91" i="46"/>
  <c r="AJ92" i="46" s="1"/>
  <c r="AJ37" i="46"/>
  <c r="AJ38" i="46" s="1"/>
  <c r="AJ25" i="46"/>
  <c r="AJ26" i="46" s="1"/>
  <c r="AJ95" i="46"/>
  <c r="AJ96" i="46" s="1"/>
  <c r="AJ40" i="46"/>
  <c r="AJ41" i="46" s="1"/>
  <c r="AJ28" i="46"/>
  <c r="AJ29" i="46" s="1"/>
  <c r="AJ43" i="46"/>
  <c r="AJ44" i="46" s="1"/>
  <c r="AJ31" i="46"/>
  <c r="AJ32" i="46" s="1"/>
  <c r="AJ46" i="46"/>
  <c r="AJ47" i="46" s="1"/>
  <c r="AJ34" i="46"/>
  <c r="AJ35" i="46" s="1"/>
  <c r="AJ22" i="46"/>
  <c r="AF760" i="79"/>
  <c r="AF761" i="79"/>
  <c r="AF371" i="46"/>
  <c r="AF372" i="46" s="1"/>
  <c r="AF375" i="46"/>
  <c r="AF376" i="46" s="1"/>
  <c r="AF378" i="46"/>
  <c r="AF379" i="46" s="1"/>
  <c r="AF344" i="46"/>
  <c r="AF345" i="46" s="1"/>
  <c r="AF332" i="46"/>
  <c r="AF333" i="46" s="1"/>
  <c r="AF319" i="46"/>
  <c r="AF320" i="46" s="1"/>
  <c r="AF307" i="46"/>
  <c r="AF308" i="46" s="1"/>
  <c r="AF368" i="46"/>
  <c r="AF369" i="46" s="1"/>
  <c r="AF355" i="46"/>
  <c r="AF356" i="46" s="1"/>
  <c r="AF381" i="46"/>
  <c r="AF382" i="46" s="1"/>
  <c r="AF335" i="46"/>
  <c r="AF336" i="46" s="1"/>
  <c r="AF322" i="46"/>
  <c r="AF323" i="46" s="1"/>
  <c r="AF310" i="46"/>
  <c r="AF311" i="46" s="1"/>
  <c r="AF359" i="46"/>
  <c r="AF360" i="46" s="1"/>
  <c r="AF341" i="46"/>
  <c r="AF342" i="46" s="1"/>
  <c r="AF328" i="46"/>
  <c r="AF329" i="46" s="1"/>
  <c r="AF316" i="46"/>
  <c r="AF317" i="46" s="1"/>
  <c r="AF365" i="46"/>
  <c r="AF366" i="46" s="1"/>
  <c r="AF338" i="46"/>
  <c r="AF339" i="46" s="1"/>
  <c r="AF313" i="46"/>
  <c r="AF314" i="46" s="1"/>
  <c r="AF362" i="46"/>
  <c r="AF363" i="46" s="1"/>
  <c r="AF325" i="46"/>
  <c r="AF326" i="46" s="1"/>
  <c r="AG121" i="46"/>
  <c r="AG122" i="46" s="1"/>
  <c r="AG108" i="46"/>
  <c r="AG109" i="46" s="1"/>
  <c r="AG114" i="46"/>
  <c r="AG115" i="46" s="1"/>
  <c r="AG102" i="46"/>
  <c r="AG103" i="46" s="1"/>
  <c r="AG98" i="46"/>
  <c r="AG99" i="46" s="1"/>
  <c r="AG78" i="46"/>
  <c r="AG79" i="46" s="1"/>
  <c r="AG65" i="46"/>
  <c r="AG66" i="46" s="1"/>
  <c r="AG53" i="46"/>
  <c r="AG54" i="46" s="1"/>
  <c r="AG81" i="46"/>
  <c r="AG82" i="46" s="1"/>
  <c r="AG68" i="46"/>
  <c r="AG69" i="46" s="1"/>
  <c r="AG56" i="46"/>
  <c r="AG57" i="46" s="1"/>
  <c r="AG118" i="46"/>
  <c r="AG119" i="46" s="1"/>
  <c r="AG111" i="46"/>
  <c r="AG112" i="46" s="1"/>
  <c r="AG84" i="46"/>
  <c r="AG85" i="46" s="1"/>
  <c r="AG71" i="46"/>
  <c r="AG72" i="46" s="1"/>
  <c r="AG59" i="46"/>
  <c r="AG60" i="46" s="1"/>
  <c r="AG124" i="46"/>
  <c r="AG125" i="46" s="1"/>
  <c r="AG105" i="46"/>
  <c r="AG106" i="46" s="1"/>
  <c r="AG87" i="46"/>
  <c r="AG88" i="46" s="1"/>
  <c r="AG75" i="46"/>
  <c r="AG76" i="46" s="1"/>
  <c r="AG62" i="46"/>
  <c r="AG63" i="46" s="1"/>
  <c r="AG50" i="46"/>
  <c r="AG51" i="46" s="1"/>
  <c r="AK577" i="79"/>
  <c r="AK578" i="79"/>
  <c r="AK576" i="79"/>
  <c r="AK760" i="79"/>
  <c r="AK761" i="79"/>
  <c r="AI91" i="46"/>
  <c r="AI92" i="46" s="1"/>
  <c r="AI37" i="46"/>
  <c r="AI38" i="46" s="1"/>
  <c r="AI95" i="46"/>
  <c r="AI96" i="46" s="1"/>
  <c r="AI40" i="46"/>
  <c r="AI41" i="46" s="1"/>
  <c r="AI28" i="46"/>
  <c r="AI29" i="46" s="1"/>
  <c r="AI31" i="46"/>
  <c r="AI32" i="46" s="1"/>
  <c r="AI43" i="46"/>
  <c r="AI44" i="46" s="1"/>
  <c r="AI25" i="46"/>
  <c r="AI26" i="46" s="1"/>
  <c r="AI46" i="46"/>
  <c r="AI47" i="46" s="1"/>
  <c r="AI34" i="46"/>
  <c r="AI35" i="46" s="1"/>
  <c r="AI22" i="46"/>
  <c r="AL504" i="46"/>
  <c r="AL505" i="46" s="1"/>
  <c r="AL491" i="46"/>
  <c r="AL492" i="46" s="1"/>
  <c r="AL470" i="46"/>
  <c r="AL471" i="46" s="1"/>
  <c r="AL457" i="46"/>
  <c r="AL458" i="46" s="1"/>
  <c r="AL445" i="46"/>
  <c r="AL446" i="46" s="1"/>
  <c r="AL507" i="46"/>
  <c r="AL508" i="46" s="1"/>
  <c r="AL494" i="46"/>
  <c r="AL495" i="46" s="1"/>
  <c r="AL473" i="46"/>
  <c r="AL474" i="46" s="1"/>
  <c r="AL461" i="46"/>
  <c r="AL462" i="46" s="1"/>
  <c r="AL448" i="46"/>
  <c r="AL449" i="46" s="1"/>
  <c r="AL436" i="46"/>
  <c r="AL437" i="46" s="1"/>
  <c r="AL510" i="46"/>
  <c r="AL511" i="46" s="1"/>
  <c r="AL497" i="46"/>
  <c r="AL498" i="46" s="1"/>
  <c r="AL484" i="46"/>
  <c r="AL485" i="46" s="1"/>
  <c r="AL464" i="46"/>
  <c r="AL465" i="46" s="1"/>
  <c r="AL451" i="46"/>
  <c r="AL452" i="46" s="1"/>
  <c r="AL439" i="46"/>
  <c r="AL440" i="46" s="1"/>
  <c r="AL500" i="46"/>
  <c r="AL501" i="46" s="1"/>
  <c r="AL488" i="46"/>
  <c r="AL489" i="46" s="1"/>
  <c r="AL467" i="46"/>
  <c r="AL468" i="46" s="1"/>
  <c r="AL454" i="46"/>
  <c r="AL455" i="46" s="1"/>
  <c r="AL442" i="46"/>
  <c r="AL443" i="46" s="1"/>
  <c r="AL326" i="79"/>
  <c r="AL327" i="79" s="1"/>
  <c r="AL288" i="79"/>
  <c r="AL289" i="79" s="1"/>
  <c r="AL291" i="79"/>
  <c r="AL292" i="79" s="1"/>
  <c r="AL263" i="79"/>
  <c r="AL264" i="79" s="1"/>
  <c r="AL329" i="79"/>
  <c r="AL330" i="79" s="1"/>
  <c r="AL294" i="79"/>
  <c r="AL295" i="79" s="1"/>
  <c r="AL297" i="79"/>
  <c r="AL298" i="79" s="1"/>
  <c r="AL267" i="79"/>
  <c r="AL268" i="79" s="1"/>
  <c r="AL332" i="79"/>
  <c r="AL333" i="79" s="1"/>
  <c r="AL233" i="79"/>
  <c r="AL234" i="79" s="1"/>
  <c r="AL221" i="79"/>
  <c r="AL222" i="79" s="1"/>
  <c r="AL224" i="79"/>
  <c r="AL225" i="79" s="1"/>
  <c r="AL227" i="79"/>
  <c r="AL228" i="79" s="1"/>
  <c r="AL149" i="79"/>
  <c r="AL150" i="79" s="1"/>
  <c r="AL80" i="79"/>
  <c r="AL81" i="79" s="1"/>
  <c r="AL108" i="79"/>
  <c r="AL109" i="79" s="1"/>
  <c r="AL38" i="79"/>
  <c r="AL50" i="79"/>
  <c r="AL143" i="79"/>
  <c r="AL144" i="79" s="1"/>
  <c r="AL47" i="79"/>
  <c r="AL44" i="79"/>
  <c r="AL84" i="79"/>
  <c r="AL85" i="79" s="1"/>
  <c r="AL146" i="79"/>
  <c r="AL147" i="79" s="1"/>
  <c r="AL114" i="79"/>
  <c r="AL115" i="79" s="1"/>
  <c r="AL111" i="79"/>
  <c r="AL112" i="79" s="1"/>
  <c r="AL41" i="79"/>
  <c r="AL230" i="79"/>
  <c r="AL231" i="79" s="1"/>
  <c r="AL105" i="79"/>
  <c r="AL106" i="79" s="1"/>
  <c r="AG375" i="79"/>
  <c r="AG376" i="79" s="1"/>
  <c r="AG363" i="79"/>
  <c r="AG364" i="79" s="1"/>
  <c r="AG351" i="79"/>
  <c r="AG352" i="79" s="1"/>
  <c r="AG339" i="79"/>
  <c r="AG340" i="79" s="1"/>
  <c r="AG319" i="79"/>
  <c r="AG320" i="79" s="1"/>
  <c r="AG307" i="79"/>
  <c r="AG308" i="79" s="1"/>
  <c r="AG280" i="79"/>
  <c r="AG281" i="79" s="1"/>
  <c r="AG256" i="79"/>
  <c r="AG257" i="79" s="1"/>
  <c r="AG243" i="79"/>
  <c r="AG244" i="79" s="1"/>
  <c r="AG366" i="79"/>
  <c r="AG367" i="79" s="1"/>
  <c r="AG354" i="79"/>
  <c r="AG355" i="79" s="1"/>
  <c r="AG342" i="79"/>
  <c r="AG343" i="79" s="1"/>
  <c r="AG322" i="79"/>
  <c r="AG323" i="79" s="1"/>
  <c r="AG310" i="79"/>
  <c r="AG311" i="79" s="1"/>
  <c r="AG283" i="79"/>
  <c r="AG284" i="79" s="1"/>
  <c r="AG270" i="79"/>
  <c r="AG271" i="79" s="1"/>
  <c r="AG369" i="79"/>
  <c r="AG370" i="79" s="1"/>
  <c r="AG357" i="79"/>
  <c r="AG358" i="79" s="1"/>
  <c r="AG345" i="79"/>
  <c r="AG346" i="79" s="1"/>
  <c r="AG313" i="79"/>
  <c r="AG314" i="79" s="1"/>
  <c r="AG301" i="79"/>
  <c r="AG302" i="79" s="1"/>
  <c r="AG274" i="79"/>
  <c r="AG275" i="79" s="1"/>
  <c r="AG249" i="79"/>
  <c r="AG250" i="79" s="1"/>
  <c r="AG277" i="79"/>
  <c r="AG278" i="79" s="1"/>
  <c r="AG183" i="79"/>
  <c r="AG184" i="79" s="1"/>
  <c r="AG246" i="79"/>
  <c r="AG247" i="79" s="1"/>
  <c r="AG240" i="79"/>
  <c r="AG241" i="79" s="1"/>
  <c r="AG336" i="79"/>
  <c r="AG337" i="79" s="1"/>
  <c r="AG186" i="79"/>
  <c r="AG187" i="79" s="1"/>
  <c r="AG174" i="79"/>
  <c r="AG175" i="79" s="1"/>
  <c r="AG162" i="79"/>
  <c r="AG163" i="79" s="1"/>
  <c r="AG139" i="79"/>
  <c r="AG140" i="79" s="1"/>
  <c r="AG127" i="79"/>
  <c r="AG128" i="79" s="1"/>
  <c r="AG100" i="79"/>
  <c r="AG101" i="79" s="1"/>
  <c r="AG87" i="79"/>
  <c r="AG88" i="79" s="1"/>
  <c r="AG348" i="79"/>
  <c r="AG349" i="79" s="1"/>
  <c r="AG360" i="79"/>
  <c r="AG361" i="79" s="1"/>
  <c r="AG259" i="79"/>
  <c r="AG260" i="79" s="1"/>
  <c r="AG189" i="79"/>
  <c r="AG190" i="79" s="1"/>
  <c r="AG177" i="79"/>
  <c r="AG178" i="79" s="1"/>
  <c r="AG372" i="79"/>
  <c r="AG373" i="79" s="1"/>
  <c r="AG304" i="79"/>
  <c r="AG305" i="79" s="1"/>
  <c r="AG192" i="79"/>
  <c r="AG193" i="79" s="1"/>
  <c r="AG180" i="79"/>
  <c r="AG181" i="79" s="1"/>
  <c r="AG168" i="79"/>
  <c r="AG169" i="79" s="1"/>
  <c r="AG156" i="79"/>
  <c r="AG157" i="79" s="1"/>
  <c r="AG133" i="79"/>
  <c r="AG134" i="79" s="1"/>
  <c r="AG121" i="79"/>
  <c r="AG122" i="79" s="1"/>
  <c r="AG94" i="79"/>
  <c r="AG95" i="79" s="1"/>
  <c r="AG73" i="79"/>
  <c r="AG74" i="79" s="1"/>
  <c r="AG70" i="79"/>
  <c r="AG71" i="79" s="1"/>
  <c r="AG237" i="79"/>
  <c r="AG238" i="79" s="1"/>
  <c r="AG171" i="79"/>
  <c r="AG172" i="79" s="1"/>
  <c r="AG124" i="79"/>
  <c r="AG125" i="79" s="1"/>
  <c r="AG63" i="79"/>
  <c r="AG64" i="79" s="1"/>
  <c r="AG118" i="79"/>
  <c r="AG119" i="79" s="1"/>
  <c r="AG66" i="79"/>
  <c r="AG67" i="79" s="1"/>
  <c r="AG54" i="79"/>
  <c r="AG55" i="79" s="1"/>
  <c r="AG159" i="79"/>
  <c r="AG160" i="79" s="1"/>
  <c r="AG316" i="79"/>
  <c r="AG317" i="79" s="1"/>
  <c r="AG253" i="79"/>
  <c r="AG254" i="79" s="1"/>
  <c r="AG153" i="79"/>
  <c r="AG154" i="79" s="1"/>
  <c r="AG97" i="79"/>
  <c r="AG98" i="79" s="1"/>
  <c r="AG91" i="79"/>
  <c r="AG92" i="79" s="1"/>
  <c r="AG57" i="79"/>
  <c r="AG58" i="79" s="1"/>
  <c r="AG136" i="79"/>
  <c r="AG137" i="79" s="1"/>
  <c r="AG165" i="79"/>
  <c r="AG166" i="79" s="1"/>
  <c r="AG130" i="79"/>
  <c r="AG131" i="79" s="1"/>
  <c r="AG76" i="79"/>
  <c r="AG77" i="79" s="1"/>
  <c r="AG60" i="79"/>
  <c r="AG61" i="79" s="1"/>
  <c r="AK114" i="46"/>
  <c r="AK115" i="46" s="1"/>
  <c r="AK102" i="46"/>
  <c r="AK103" i="46" s="1"/>
  <c r="AK121" i="46"/>
  <c r="AK122" i="46" s="1"/>
  <c r="AK108" i="46"/>
  <c r="AK109" i="46" s="1"/>
  <c r="AK84" i="46"/>
  <c r="AK85" i="46" s="1"/>
  <c r="AK71" i="46"/>
  <c r="AK72" i="46" s="1"/>
  <c r="AK59" i="46"/>
  <c r="AK60" i="46" s="1"/>
  <c r="AK111" i="46"/>
  <c r="AK112" i="46" s="1"/>
  <c r="AK87" i="46"/>
  <c r="AK88" i="46" s="1"/>
  <c r="AK75" i="46"/>
  <c r="AK76" i="46" s="1"/>
  <c r="AK62" i="46"/>
  <c r="AK63" i="46" s="1"/>
  <c r="AK50" i="46"/>
  <c r="AK51" i="46" s="1"/>
  <c r="AK118" i="46"/>
  <c r="AK119" i="46" s="1"/>
  <c r="AK124" i="46"/>
  <c r="AK125" i="46" s="1"/>
  <c r="AK98" i="46"/>
  <c r="AK99" i="46" s="1"/>
  <c r="AK78" i="46"/>
  <c r="AK79" i="46" s="1"/>
  <c r="AK65" i="46"/>
  <c r="AK66" i="46" s="1"/>
  <c r="AK53" i="46"/>
  <c r="AK54" i="46" s="1"/>
  <c r="AK105" i="46"/>
  <c r="AK106" i="46" s="1"/>
  <c r="AK81" i="46"/>
  <c r="AK82" i="46" s="1"/>
  <c r="AK68" i="46"/>
  <c r="AK69" i="46" s="1"/>
  <c r="AK56" i="46"/>
  <c r="AK57" i="46" s="1"/>
  <c r="AH761" i="79"/>
  <c r="AH760" i="79"/>
  <c r="AH375" i="46"/>
  <c r="AH376" i="46" s="1"/>
  <c r="AH378" i="46"/>
  <c r="AH379" i="46" s="1"/>
  <c r="AH381" i="46"/>
  <c r="AH382" i="46" s="1"/>
  <c r="AH368" i="46"/>
  <c r="AH369" i="46" s="1"/>
  <c r="AH335" i="46"/>
  <c r="AH336" i="46" s="1"/>
  <c r="AH322" i="46"/>
  <c r="AH323" i="46" s="1"/>
  <c r="AH310" i="46"/>
  <c r="AH311" i="46" s="1"/>
  <c r="AH359" i="46"/>
  <c r="AH360" i="46" s="1"/>
  <c r="AH338" i="46"/>
  <c r="AH339" i="46" s="1"/>
  <c r="AH325" i="46"/>
  <c r="AH326" i="46" s="1"/>
  <c r="AH313" i="46"/>
  <c r="AH314" i="46" s="1"/>
  <c r="AH362" i="46"/>
  <c r="AH363" i="46" s="1"/>
  <c r="AH371" i="46"/>
  <c r="AH372" i="46" s="1"/>
  <c r="AH344" i="46"/>
  <c r="AH345" i="46" s="1"/>
  <c r="AH332" i="46"/>
  <c r="AH333" i="46" s="1"/>
  <c r="AH319" i="46"/>
  <c r="AH320" i="46" s="1"/>
  <c r="AH307" i="46"/>
  <c r="AH308" i="46" s="1"/>
  <c r="AH355" i="46"/>
  <c r="AH356" i="46" s="1"/>
  <c r="AH316" i="46"/>
  <c r="AH317" i="46" s="1"/>
  <c r="AH365" i="46"/>
  <c r="AH366" i="46" s="1"/>
  <c r="AH328" i="46"/>
  <c r="AH329" i="46" s="1"/>
  <c r="AH341" i="46"/>
  <c r="AH342" i="46" s="1"/>
  <c r="AI761" i="79"/>
  <c r="AI760" i="79"/>
  <c r="AJ761" i="79"/>
  <c r="AJ760" i="79"/>
  <c r="AJ378" i="46"/>
  <c r="AJ379" i="46" s="1"/>
  <c r="AJ381" i="46"/>
  <c r="AJ382" i="46" s="1"/>
  <c r="AJ368" i="46"/>
  <c r="AJ369" i="46" s="1"/>
  <c r="AJ371" i="46"/>
  <c r="AJ372" i="46" s="1"/>
  <c r="AJ375" i="46"/>
  <c r="AJ376" i="46" s="1"/>
  <c r="AJ338" i="46"/>
  <c r="AJ339" i="46" s="1"/>
  <c r="AJ325" i="46"/>
  <c r="AJ326" i="46" s="1"/>
  <c r="AJ313" i="46"/>
  <c r="AJ314" i="46" s="1"/>
  <c r="AJ362" i="46"/>
  <c r="AJ363" i="46" s="1"/>
  <c r="AJ341" i="46"/>
  <c r="AJ342" i="46" s="1"/>
  <c r="AJ328" i="46"/>
  <c r="AJ329" i="46" s="1"/>
  <c r="AJ316" i="46"/>
  <c r="AJ317" i="46" s="1"/>
  <c r="AJ365" i="46"/>
  <c r="AJ366" i="46" s="1"/>
  <c r="AJ335" i="46"/>
  <c r="AJ336" i="46" s="1"/>
  <c r="AJ322" i="46"/>
  <c r="AJ323" i="46" s="1"/>
  <c r="AJ310" i="46"/>
  <c r="AJ311" i="46" s="1"/>
  <c r="AJ359" i="46"/>
  <c r="AJ360" i="46" s="1"/>
  <c r="AJ344" i="46"/>
  <c r="AJ345" i="46" s="1"/>
  <c r="AJ307" i="46"/>
  <c r="AJ308" i="46" s="1"/>
  <c r="AJ355" i="46"/>
  <c r="AJ356" i="46" s="1"/>
  <c r="AJ319" i="46"/>
  <c r="AJ320" i="46" s="1"/>
  <c r="AJ332" i="46"/>
  <c r="AJ333" i="46" s="1"/>
  <c r="AF223" i="46"/>
  <c r="AF224" i="46" s="1"/>
  <c r="AF171" i="46"/>
  <c r="AF172" i="46" s="1"/>
  <c r="AF219" i="46"/>
  <c r="AF220" i="46" s="1"/>
  <c r="AF165" i="46"/>
  <c r="AF166" i="46" s="1"/>
  <c r="AF159" i="46"/>
  <c r="AF160" i="46" s="1"/>
  <c r="AF174" i="46"/>
  <c r="AF175" i="46" s="1"/>
  <c r="AF153" i="46"/>
  <c r="AF154" i="46" s="1"/>
  <c r="AF168" i="46"/>
  <c r="AF169" i="46" s="1"/>
  <c r="AF162" i="46"/>
  <c r="AF163" i="46" s="1"/>
  <c r="AF156" i="46"/>
  <c r="AF157" i="46" s="1"/>
  <c r="AF150" i="46"/>
  <c r="AF151" i="46" s="1"/>
  <c r="AK369" i="79"/>
  <c r="AK370" i="79" s="1"/>
  <c r="AK357" i="79"/>
  <c r="AK358" i="79" s="1"/>
  <c r="AK345" i="79"/>
  <c r="AK346" i="79" s="1"/>
  <c r="AK313" i="79"/>
  <c r="AK314" i="79" s="1"/>
  <c r="AK301" i="79"/>
  <c r="AK302" i="79" s="1"/>
  <c r="AK274" i="79"/>
  <c r="AK275" i="79" s="1"/>
  <c r="AK249" i="79"/>
  <c r="AK250" i="79" s="1"/>
  <c r="AK372" i="79"/>
  <c r="AK373" i="79" s="1"/>
  <c r="AK360" i="79"/>
  <c r="AK361" i="79" s="1"/>
  <c r="AK348" i="79"/>
  <c r="AK349" i="79" s="1"/>
  <c r="AK336" i="79"/>
  <c r="AK337" i="79" s="1"/>
  <c r="AK316" i="79"/>
  <c r="AK317" i="79" s="1"/>
  <c r="AK304" i="79"/>
  <c r="AK305" i="79" s="1"/>
  <c r="AK277" i="79"/>
  <c r="AK278" i="79" s="1"/>
  <c r="AK375" i="79"/>
  <c r="AK376" i="79" s="1"/>
  <c r="AK363" i="79"/>
  <c r="AK364" i="79" s="1"/>
  <c r="AK351" i="79"/>
  <c r="AK352" i="79" s="1"/>
  <c r="AK339" i="79"/>
  <c r="AK340" i="79" s="1"/>
  <c r="AK319" i="79"/>
  <c r="AK320" i="79" s="1"/>
  <c r="AK307" i="79"/>
  <c r="AK308" i="79" s="1"/>
  <c r="AK280" i="79"/>
  <c r="AK281" i="79" s="1"/>
  <c r="AK256" i="79"/>
  <c r="AK257" i="79" s="1"/>
  <c r="AK243" i="79"/>
  <c r="AK244" i="79" s="1"/>
  <c r="AK366" i="79"/>
  <c r="AK367" i="79" s="1"/>
  <c r="AK246" i="79"/>
  <c r="AK247" i="79" s="1"/>
  <c r="AK189" i="79"/>
  <c r="AK190" i="79" s="1"/>
  <c r="AK310" i="79"/>
  <c r="AK311" i="79" s="1"/>
  <c r="AK192" i="79"/>
  <c r="AK193" i="79" s="1"/>
  <c r="AK180" i="79"/>
  <c r="AK181" i="79" s="1"/>
  <c r="AK168" i="79"/>
  <c r="AK169" i="79" s="1"/>
  <c r="AK156" i="79"/>
  <c r="AK157" i="79" s="1"/>
  <c r="AK133" i="79"/>
  <c r="AK134" i="79" s="1"/>
  <c r="AK121" i="79"/>
  <c r="AK122" i="79" s="1"/>
  <c r="AK94" i="79"/>
  <c r="AK95" i="79" s="1"/>
  <c r="AK73" i="79"/>
  <c r="AK74" i="79" s="1"/>
  <c r="AK322" i="79"/>
  <c r="AK323" i="79" s="1"/>
  <c r="AK259" i="79"/>
  <c r="AK260" i="79" s="1"/>
  <c r="AK237" i="79"/>
  <c r="AK238" i="79" s="1"/>
  <c r="AK283" i="79"/>
  <c r="AK284" i="79" s="1"/>
  <c r="AK183" i="79"/>
  <c r="AK184" i="79" s="1"/>
  <c r="AK171" i="79"/>
  <c r="AK172" i="79" s="1"/>
  <c r="AK253" i="79"/>
  <c r="AK254" i="79" s="1"/>
  <c r="AK240" i="79"/>
  <c r="AK241" i="79" s="1"/>
  <c r="AK342" i="79"/>
  <c r="AK343" i="79" s="1"/>
  <c r="AK270" i="79"/>
  <c r="AK271" i="79" s="1"/>
  <c r="AK186" i="79"/>
  <c r="AK187" i="79" s="1"/>
  <c r="AK174" i="79"/>
  <c r="AK175" i="79" s="1"/>
  <c r="AK162" i="79"/>
  <c r="AK163" i="79" s="1"/>
  <c r="AK139" i="79"/>
  <c r="AK140" i="79" s="1"/>
  <c r="AK127" i="79"/>
  <c r="AK128" i="79" s="1"/>
  <c r="AK100" i="79"/>
  <c r="AK101" i="79" s="1"/>
  <c r="AK87" i="79"/>
  <c r="AK88" i="79" s="1"/>
  <c r="AK118" i="79"/>
  <c r="AK119" i="79" s="1"/>
  <c r="AK354" i="79"/>
  <c r="AK355" i="79" s="1"/>
  <c r="AK97" i="79"/>
  <c r="AK98" i="79" s="1"/>
  <c r="AK57" i="79"/>
  <c r="AK58" i="79" s="1"/>
  <c r="AK177" i="79"/>
  <c r="AK178" i="79" s="1"/>
  <c r="AK165" i="79"/>
  <c r="AK166" i="79" s="1"/>
  <c r="AK130" i="79"/>
  <c r="AK131" i="79" s="1"/>
  <c r="AK153" i="79"/>
  <c r="AK154" i="79" s="1"/>
  <c r="AK159" i="79"/>
  <c r="AK160" i="79" s="1"/>
  <c r="AK136" i="79"/>
  <c r="AK137" i="79" s="1"/>
  <c r="AK91" i="79"/>
  <c r="AK92" i="79" s="1"/>
  <c r="AK60" i="79"/>
  <c r="AK61" i="79" s="1"/>
  <c r="AK63" i="79"/>
  <c r="AK64" i="79" s="1"/>
  <c r="AK76" i="79"/>
  <c r="AK77" i="79" s="1"/>
  <c r="AK124" i="79"/>
  <c r="AK125" i="79" s="1"/>
  <c r="AK70" i="79"/>
  <c r="AK71" i="79" s="1"/>
  <c r="AK66" i="79"/>
  <c r="AK67" i="79" s="1"/>
  <c r="AK54" i="79"/>
  <c r="AK55" i="79" s="1"/>
  <c r="AH121" i="46"/>
  <c r="AH122" i="46" s="1"/>
  <c r="AH124" i="46"/>
  <c r="AH125" i="46" s="1"/>
  <c r="AH111" i="46"/>
  <c r="AH112" i="46" s="1"/>
  <c r="AH114" i="46"/>
  <c r="AH115" i="46" s="1"/>
  <c r="AH102" i="46"/>
  <c r="AH103" i="46" s="1"/>
  <c r="AH118" i="46"/>
  <c r="AH119" i="46" s="1"/>
  <c r="AH105" i="46"/>
  <c r="AH106" i="46" s="1"/>
  <c r="AH98" i="46"/>
  <c r="AH99" i="46" s="1"/>
  <c r="AH78" i="46"/>
  <c r="AH79" i="46" s="1"/>
  <c r="AH65" i="46"/>
  <c r="AH66" i="46" s="1"/>
  <c r="AH53" i="46"/>
  <c r="AH54" i="46" s="1"/>
  <c r="AH108" i="46"/>
  <c r="AH109" i="46" s="1"/>
  <c r="AH81" i="46"/>
  <c r="AH82" i="46" s="1"/>
  <c r="AH68" i="46"/>
  <c r="AH69" i="46" s="1"/>
  <c r="AH56" i="46"/>
  <c r="AH57" i="46" s="1"/>
  <c r="AH84" i="46"/>
  <c r="AH85" i="46" s="1"/>
  <c r="AH71" i="46"/>
  <c r="AH72" i="46" s="1"/>
  <c r="AH59" i="46"/>
  <c r="AH60" i="46" s="1"/>
  <c r="AH87" i="46"/>
  <c r="AH88" i="46" s="1"/>
  <c r="AH75" i="46"/>
  <c r="AH76" i="46" s="1"/>
  <c r="AH62" i="46"/>
  <c r="AH63" i="46" s="1"/>
  <c r="AH50" i="46"/>
  <c r="AH51" i="46" s="1"/>
  <c r="AL760" i="79"/>
  <c r="AL761" i="79"/>
  <c r="AL381" i="46"/>
  <c r="AL382" i="46" s="1"/>
  <c r="AL371" i="46"/>
  <c r="AL372" i="46" s="1"/>
  <c r="AL375" i="46"/>
  <c r="AL376" i="46" s="1"/>
  <c r="AL341" i="46"/>
  <c r="AL342" i="46" s="1"/>
  <c r="AL328" i="46"/>
  <c r="AL329" i="46" s="1"/>
  <c r="AL316" i="46"/>
  <c r="AL317" i="46" s="1"/>
  <c r="AL365" i="46"/>
  <c r="AL366" i="46" s="1"/>
  <c r="AL344" i="46"/>
  <c r="AL345" i="46" s="1"/>
  <c r="AL332" i="46"/>
  <c r="AL333" i="46" s="1"/>
  <c r="AL319" i="46"/>
  <c r="AL320" i="46" s="1"/>
  <c r="AL307" i="46"/>
  <c r="AL308" i="46" s="1"/>
  <c r="AL355" i="46"/>
  <c r="AL356" i="46" s="1"/>
  <c r="AL378" i="46"/>
  <c r="AL379" i="46" s="1"/>
  <c r="AL338" i="46"/>
  <c r="AL339" i="46" s="1"/>
  <c r="AL325" i="46"/>
  <c r="AL326" i="46" s="1"/>
  <c r="AL313" i="46"/>
  <c r="AL314" i="46" s="1"/>
  <c r="AL368" i="46"/>
  <c r="AL369" i="46" s="1"/>
  <c r="AL362" i="46"/>
  <c r="AL363" i="46" s="1"/>
  <c r="AL322" i="46"/>
  <c r="AL323" i="46" s="1"/>
  <c r="AL335" i="46"/>
  <c r="AL336" i="46" s="1"/>
  <c r="AL310" i="46"/>
  <c r="AL311" i="46" s="1"/>
  <c r="AL359" i="46"/>
  <c r="AL360" i="46" s="1"/>
  <c r="AF242" i="46"/>
  <c r="AF243" i="46" s="1"/>
  <c r="AF230" i="46"/>
  <c r="AF231" i="46" s="1"/>
  <c r="AF246" i="46"/>
  <c r="AF247" i="46" s="1"/>
  <c r="AF233" i="46"/>
  <c r="AF234" i="46" s="1"/>
  <c r="AF252" i="46"/>
  <c r="AF253" i="46" s="1"/>
  <c r="AF239" i="46"/>
  <c r="AF240" i="46" s="1"/>
  <c r="AF226" i="46"/>
  <c r="AF227" i="46" s="1"/>
  <c r="AF249" i="46"/>
  <c r="AF250" i="46" s="1"/>
  <c r="AF206" i="46"/>
  <c r="AF207" i="46" s="1"/>
  <c r="AF193" i="46"/>
  <c r="AF194" i="46" s="1"/>
  <c r="AF181" i="46"/>
  <c r="AF182" i="46" s="1"/>
  <c r="AF209" i="46"/>
  <c r="AF210" i="46" s="1"/>
  <c r="AF196" i="46"/>
  <c r="AF197" i="46" s="1"/>
  <c r="AF184" i="46"/>
  <c r="AF185" i="46" s="1"/>
  <c r="AF212" i="46"/>
  <c r="AF213" i="46" s="1"/>
  <c r="AF199" i="46"/>
  <c r="AF200" i="46" s="1"/>
  <c r="AF187" i="46"/>
  <c r="AF188" i="46" s="1"/>
  <c r="AF236" i="46"/>
  <c r="AF237" i="46" s="1"/>
  <c r="AF215" i="46"/>
  <c r="AF216" i="46" s="1"/>
  <c r="AF203" i="46"/>
  <c r="AF204" i="46" s="1"/>
  <c r="AF190" i="46"/>
  <c r="AF191" i="46" s="1"/>
  <c r="AF178" i="46"/>
  <c r="AF179" i="46" s="1"/>
  <c r="AI124" i="46"/>
  <c r="AI125" i="46" s="1"/>
  <c r="AI111" i="46"/>
  <c r="AI112" i="46" s="1"/>
  <c r="AI118" i="46"/>
  <c r="AI119" i="46" s="1"/>
  <c r="AI105" i="46"/>
  <c r="AI106" i="46" s="1"/>
  <c r="AI114" i="46"/>
  <c r="AI115" i="46" s="1"/>
  <c r="AI121" i="46"/>
  <c r="AI122" i="46" s="1"/>
  <c r="AI108" i="46"/>
  <c r="AI109" i="46" s="1"/>
  <c r="AI81" i="46"/>
  <c r="AI82" i="46" s="1"/>
  <c r="AI68" i="46"/>
  <c r="AI69" i="46" s="1"/>
  <c r="AI56" i="46"/>
  <c r="AI57" i="46" s="1"/>
  <c r="AI84" i="46"/>
  <c r="AI85" i="46" s="1"/>
  <c r="AI71" i="46"/>
  <c r="AI72" i="46" s="1"/>
  <c r="AI59" i="46"/>
  <c r="AI60" i="46" s="1"/>
  <c r="AI102" i="46"/>
  <c r="AI103" i="46" s="1"/>
  <c r="AI87" i="46"/>
  <c r="AI88" i="46" s="1"/>
  <c r="AI75" i="46"/>
  <c r="AI76" i="46" s="1"/>
  <c r="AI62" i="46"/>
  <c r="AI63" i="46" s="1"/>
  <c r="AI50" i="46"/>
  <c r="AI51" i="46" s="1"/>
  <c r="AI98" i="46"/>
  <c r="AI99" i="46" s="1"/>
  <c r="AI78" i="46"/>
  <c r="AI79" i="46" s="1"/>
  <c r="AI65" i="46"/>
  <c r="AI66" i="46" s="1"/>
  <c r="AI53" i="46"/>
  <c r="AI54" i="46" s="1"/>
  <c r="AL578" i="79"/>
  <c r="AL576" i="79"/>
  <c r="AL577" i="79"/>
  <c r="AJ577" i="79"/>
  <c r="AJ578" i="79"/>
  <c r="AJ576" i="79"/>
  <c r="AG473" i="46"/>
  <c r="AG474" i="46" s="1"/>
  <c r="AG461" i="46"/>
  <c r="AG462" i="46" s="1"/>
  <c r="AG448" i="46"/>
  <c r="AG449" i="46" s="1"/>
  <c r="AG436" i="46"/>
  <c r="AG437" i="46" s="1"/>
  <c r="AG510" i="46"/>
  <c r="AG511" i="46" s="1"/>
  <c r="AG497" i="46"/>
  <c r="AG498" i="46" s="1"/>
  <c r="AG484" i="46"/>
  <c r="AG485" i="46" s="1"/>
  <c r="AG500" i="46"/>
  <c r="AG501" i="46" s="1"/>
  <c r="AG488" i="46"/>
  <c r="AG489" i="46" s="1"/>
  <c r="AG467" i="46"/>
  <c r="AG468" i="46" s="1"/>
  <c r="AG454" i="46"/>
  <c r="AG455" i="46" s="1"/>
  <c r="AG442" i="46"/>
  <c r="AG443" i="46" s="1"/>
  <c r="AG504" i="46"/>
  <c r="AG505" i="46" s="1"/>
  <c r="AG491" i="46"/>
  <c r="AG492" i="46" s="1"/>
  <c r="AG470" i="46"/>
  <c r="AG471" i="46" s="1"/>
  <c r="AG457" i="46"/>
  <c r="AG458" i="46" s="1"/>
  <c r="AG445" i="46"/>
  <c r="AG446" i="46" s="1"/>
  <c r="AG507" i="46"/>
  <c r="AG508" i="46" s="1"/>
  <c r="AG494" i="46"/>
  <c r="AG495" i="46" s="1"/>
  <c r="AG451" i="46"/>
  <c r="AG452" i="46" s="1"/>
  <c r="AG464" i="46"/>
  <c r="AG465" i="46" s="1"/>
  <c r="AG439" i="46"/>
  <c r="AG440" i="46" s="1"/>
  <c r="AH246" i="46"/>
  <c r="AH247" i="46" s="1"/>
  <c r="AH233" i="46"/>
  <c r="AH234" i="46" s="1"/>
  <c r="AH249" i="46"/>
  <c r="AH250" i="46" s="1"/>
  <c r="AH236" i="46"/>
  <c r="AH237" i="46" s="1"/>
  <c r="AH242" i="46"/>
  <c r="AH243" i="46" s="1"/>
  <c r="AH230" i="46"/>
  <c r="AH231" i="46" s="1"/>
  <c r="AH239" i="46"/>
  <c r="AH240" i="46" s="1"/>
  <c r="AH209" i="46"/>
  <c r="AH210" i="46" s="1"/>
  <c r="AH196" i="46"/>
  <c r="AH197" i="46" s="1"/>
  <c r="AH184" i="46"/>
  <c r="AH185" i="46" s="1"/>
  <c r="AH252" i="46"/>
  <c r="AH253" i="46" s="1"/>
  <c r="AH212" i="46"/>
  <c r="AH213" i="46" s="1"/>
  <c r="AH199" i="46"/>
  <c r="AH200" i="46" s="1"/>
  <c r="AH187" i="46"/>
  <c r="AH188" i="46" s="1"/>
  <c r="AH226" i="46"/>
  <c r="AH227" i="46" s="1"/>
  <c r="AH215" i="46"/>
  <c r="AH216" i="46" s="1"/>
  <c r="AH203" i="46"/>
  <c r="AH204" i="46" s="1"/>
  <c r="AH190" i="46"/>
  <c r="AH191" i="46" s="1"/>
  <c r="AH178" i="46"/>
  <c r="AH179" i="46" s="1"/>
  <c r="AH206" i="46"/>
  <c r="AH207" i="46" s="1"/>
  <c r="AH193" i="46"/>
  <c r="AH194" i="46" s="1"/>
  <c r="AH181" i="46"/>
  <c r="AH182" i="46" s="1"/>
  <c r="AI366" i="79"/>
  <c r="AI367" i="79" s="1"/>
  <c r="AI354" i="79"/>
  <c r="AI355" i="79" s="1"/>
  <c r="AI342" i="79"/>
  <c r="AI343" i="79" s="1"/>
  <c r="AI322" i="79"/>
  <c r="AI323" i="79" s="1"/>
  <c r="AI310" i="79"/>
  <c r="AI311" i="79" s="1"/>
  <c r="AI283" i="79"/>
  <c r="AI284" i="79" s="1"/>
  <c r="AI270" i="79"/>
  <c r="AI271" i="79" s="1"/>
  <c r="AI259" i="79"/>
  <c r="AI260" i="79" s="1"/>
  <c r="AI246" i="79"/>
  <c r="AI247" i="79" s="1"/>
  <c r="AI369" i="79"/>
  <c r="AI370" i="79" s="1"/>
  <c r="AI357" i="79"/>
  <c r="AI358" i="79" s="1"/>
  <c r="AI345" i="79"/>
  <c r="AI346" i="79" s="1"/>
  <c r="AI313" i="79"/>
  <c r="AI314" i="79" s="1"/>
  <c r="AI301" i="79"/>
  <c r="AI302" i="79" s="1"/>
  <c r="AI274" i="79"/>
  <c r="AI275" i="79" s="1"/>
  <c r="AI372" i="79"/>
  <c r="AI373" i="79" s="1"/>
  <c r="AI360" i="79"/>
  <c r="AI361" i="79" s="1"/>
  <c r="AI348" i="79"/>
  <c r="AI349" i="79" s="1"/>
  <c r="AI336" i="79"/>
  <c r="AI337" i="79" s="1"/>
  <c r="AI316" i="79"/>
  <c r="AI317" i="79" s="1"/>
  <c r="AI304" i="79"/>
  <c r="AI305" i="79" s="1"/>
  <c r="AI277" i="79"/>
  <c r="AI278" i="79" s="1"/>
  <c r="AI253" i="79"/>
  <c r="AI254" i="79" s="1"/>
  <c r="AI339" i="79"/>
  <c r="AI340" i="79" s="1"/>
  <c r="AI186" i="79"/>
  <c r="AI187" i="79" s="1"/>
  <c r="AI351" i="79"/>
  <c r="AI352" i="79" s="1"/>
  <c r="AI256" i="79"/>
  <c r="AI257" i="79" s="1"/>
  <c r="AI363" i="79"/>
  <c r="AI364" i="79" s="1"/>
  <c r="AI189" i="79"/>
  <c r="AI190" i="79" s="1"/>
  <c r="AI177" i="79"/>
  <c r="AI178" i="79" s="1"/>
  <c r="AI165" i="79"/>
  <c r="AI166" i="79" s="1"/>
  <c r="AI153" i="79"/>
  <c r="AI154" i="79" s="1"/>
  <c r="AI130" i="79"/>
  <c r="AI131" i="79" s="1"/>
  <c r="AI118" i="79"/>
  <c r="AI119" i="79" s="1"/>
  <c r="AI91" i="79"/>
  <c r="AI92" i="79" s="1"/>
  <c r="AI70" i="79"/>
  <c r="AI71" i="79" s="1"/>
  <c r="AI375" i="79"/>
  <c r="AI376" i="79" s="1"/>
  <c r="AI249" i="79"/>
  <c r="AI250" i="79" s="1"/>
  <c r="AI307" i="79"/>
  <c r="AI308" i="79" s="1"/>
  <c r="AI192" i="79"/>
  <c r="AI193" i="79" s="1"/>
  <c r="AI180" i="79"/>
  <c r="AI181" i="79" s="1"/>
  <c r="AI319" i="79"/>
  <c r="AI320" i="79" s="1"/>
  <c r="AI237" i="79"/>
  <c r="AI238" i="79" s="1"/>
  <c r="AI280" i="79"/>
  <c r="AI281" i="79" s="1"/>
  <c r="AI243" i="79"/>
  <c r="AI244" i="79" s="1"/>
  <c r="AI183" i="79"/>
  <c r="AI184" i="79" s="1"/>
  <c r="AI171" i="79"/>
  <c r="AI172" i="79" s="1"/>
  <c r="AI159" i="79"/>
  <c r="AI160" i="79" s="1"/>
  <c r="AI136" i="79"/>
  <c r="AI137" i="79" s="1"/>
  <c r="AI124" i="79"/>
  <c r="AI125" i="79" s="1"/>
  <c r="AI97" i="79"/>
  <c r="AI98" i="79" s="1"/>
  <c r="AI76" i="79"/>
  <c r="AI77" i="79" s="1"/>
  <c r="AI121" i="79"/>
  <c r="AI122" i="79" s="1"/>
  <c r="AI66" i="79"/>
  <c r="AI67" i="79" s="1"/>
  <c r="AI54" i="79"/>
  <c r="AI55" i="79" s="1"/>
  <c r="AI60" i="79"/>
  <c r="AI61" i="79" s="1"/>
  <c r="AI100" i="79"/>
  <c r="AI101" i="79" s="1"/>
  <c r="AI162" i="79"/>
  <c r="AI163" i="79" s="1"/>
  <c r="AI133" i="79"/>
  <c r="AI134" i="79" s="1"/>
  <c r="AI174" i="79"/>
  <c r="AI175" i="79" s="1"/>
  <c r="AI156" i="79"/>
  <c r="AI157" i="79" s="1"/>
  <c r="AI94" i="79"/>
  <c r="AI95" i="79" s="1"/>
  <c r="AI57" i="79"/>
  <c r="AI58" i="79" s="1"/>
  <c r="AI87" i="79"/>
  <c r="AI88" i="79" s="1"/>
  <c r="AI139" i="79"/>
  <c r="AI140" i="79" s="1"/>
  <c r="AI73" i="79"/>
  <c r="AI74" i="79" s="1"/>
  <c r="AI240" i="79"/>
  <c r="AI241" i="79" s="1"/>
  <c r="AI168" i="79"/>
  <c r="AI169" i="79" s="1"/>
  <c r="AI127" i="79"/>
  <c r="AI128" i="79" s="1"/>
  <c r="AI63" i="79"/>
  <c r="AI64" i="79" s="1"/>
  <c r="AJ249" i="46"/>
  <c r="AJ250" i="46" s="1"/>
  <c r="AJ236" i="46"/>
  <c r="AJ237" i="46" s="1"/>
  <c r="AJ252" i="46"/>
  <c r="AJ253" i="46" s="1"/>
  <c r="AJ239" i="46"/>
  <c r="AJ240" i="46" s="1"/>
  <c r="AJ226" i="46"/>
  <c r="AJ227" i="46" s="1"/>
  <c r="AJ246" i="46"/>
  <c r="AJ247" i="46" s="1"/>
  <c r="AJ233" i="46"/>
  <c r="AJ234" i="46" s="1"/>
  <c r="AJ212" i="46"/>
  <c r="AJ213" i="46" s="1"/>
  <c r="AJ199" i="46"/>
  <c r="AJ200" i="46" s="1"/>
  <c r="AJ187" i="46"/>
  <c r="AJ188" i="46" s="1"/>
  <c r="AJ242" i="46"/>
  <c r="AJ243" i="46" s="1"/>
  <c r="AJ215" i="46"/>
  <c r="AJ216" i="46" s="1"/>
  <c r="AJ203" i="46"/>
  <c r="AJ204" i="46" s="1"/>
  <c r="AJ190" i="46"/>
  <c r="AJ191" i="46" s="1"/>
  <c r="AJ178" i="46"/>
  <c r="AJ179" i="46" s="1"/>
  <c r="AJ206" i="46"/>
  <c r="AJ207" i="46" s="1"/>
  <c r="AJ193" i="46"/>
  <c r="AJ194" i="46" s="1"/>
  <c r="AJ181" i="46"/>
  <c r="AJ182" i="46" s="1"/>
  <c r="AJ230" i="46"/>
  <c r="AJ231" i="46" s="1"/>
  <c r="AJ209" i="46"/>
  <c r="AJ210" i="46" s="1"/>
  <c r="AJ196" i="46"/>
  <c r="AJ197" i="46" s="1"/>
  <c r="AJ184" i="46"/>
  <c r="AJ185" i="46" s="1"/>
  <c r="AH510" i="46"/>
  <c r="AH511" i="46" s="1"/>
  <c r="AH497" i="46"/>
  <c r="AH498" i="46" s="1"/>
  <c r="AH484" i="46"/>
  <c r="AH485" i="46" s="1"/>
  <c r="AH464" i="46"/>
  <c r="AH465" i="46" s="1"/>
  <c r="AH451" i="46"/>
  <c r="AH452" i="46" s="1"/>
  <c r="AH439" i="46"/>
  <c r="AH440" i="46" s="1"/>
  <c r="AH500" i="46"/>
  <c r="AH501" i="46" s="1"/>
  <c r="AH488" i="46"/>
  <c r="AH489" i="46" s="1"/>
  <c r="AH467" i="46"/>
  <c r="AH468" i="46" s="1"/>
  <c r="AH454" i="46"/>
  <c r="AH455" i="46" s="1"/>
  <c r="AH442" i="46"/>
  <c r="AH443" i="46" s="1"/>
  <c r="AH504" i="46"/>
  <c r="AH505" i="46" s="1"/>
  <c r="AH491" i="46"/>
  <c r="AH492" i="46" s="1"/>
  <c r="AH470" i="46"/>
  <c r="AH471" i="46" s="1"/>
  <c r="AH457" i="46"/>
  <c r="AH458" i="46" s="1"/>
  <c r="AH445" i="46"/>
  <c r="AH446" i="46" s="1"/>
  <c r="AH507" i="46"/>
  <c r="AH508" i="46" s="1"/>
  <c r="AH494" i="46"/>
  <c r="AH495" i="46" s="1"/>
  <c r="AH473" i="46"/>
  <c r="AH474" i="46" s="1"/>
  <c r="AH461" i="46"/>
  <c r="AH462" i="46" s="1"/>
  <c r="AH448" i="46"/>
  <c r="AH449" i="46" s="1"/>
  <c r="AH436" i="46"/>
  <c r="AH437" i="46" s="1"/>
  <c r="AF118" i="46"/>
  <c r="AF119" i="46" s="1"/>
  <c r="AF121" i="46"/>
  <c r="AF122" i="46" s="1"/>
  <c r="AF108" i="46"/>
  <c r="AF109" i="46" s="1"/>
  <c r="AF124" i="46"/>
  <c r="AF125" i="46" s="1"/>
  <c r="AF111" i="46"/>
  <c r="AF112" i="46" s="1"/>
  <c r="AF114" i="46"/>
  <c r="AF115" i="46" s="1"/>
  <c r="AF102" i="46"/>
  <c r="AF103" i="46" s="1"/>
  <c r="AF105" i="46"/>
  <c r="AF106" i="46" s="1"/>
  <c r="AF87" i="46"/>
  <c r="AF88" i="46" s="1"/>
  <c r="AF75" i="46"/>
  <c r="AF76" i="46" s="1"/>
  <c r="AF62" i="46"/>
  <c r="AF63" i="46" s="1"/>
  <c r="AF50" i="46"/>
  <c r="AF51" i="46" s="1"/>
  <c r="AF98" i="46"/>
  <c r="AF99" i="46" s="1"/>
  <c r="AF78" i="46"/>
  <c r="AF79" i="46" s="1"/>
  <c r="AF65" i="46"/>
  <c r="AF66" i="46" s="1"/>
  <c r="AF53" i="46"/>
  <c r="AF54" i="46" s="1"/>
  <c r="AF81" i="46"/>
  <c r="AF82" i="46" s="1"/>
  <c r="AF68" i="46"/>
  <c r="AF69" i="46" s="1"/>
  <c r="AF56" i="46"/>
  <c r="AF57" i="46" s="1"/>
  <c r="AF84" i="46"/>
  <c r="AF85" i="46" s="1"/>
  <c r="AF71" i="46"/>
  <c r="AF72" i="46" s="1"/>
  <c r="AF59" i="46"/>
  <c r="AF60" i="46" s="1"/>
  <c r="AH329" i="79"/>
  <c r="AH330" i="79" s="1"/>
  <c r="AH294" i="79"/>
  <c r="AH295" i="79" s="1"/>
  <c r="AH297" i="79"/>
  <c r="AH298" i="79" s="1"/>
  <c r="AH267" i="79"/>
  <c r="AH268" i="79" s="1"/>
  <c r="AH332" i="79"/>
  <c r="AH333" i="79" s="1"/>
  <c r="AH326" i="79"/>
  <c r="AH327" i="79" s="1"/>
  <c r="AH288" i="79"/>
  <c r="AH289" i="79" s="1"/>
  <c r="AH291" i="79"/>
  <c r="AH292" i="79" s="1"/>
  <c r="AH263" i="79"/>
  <c r="AH264" i="79" s="1"/>
  <c r="AH224" i="79"/>
  <c r="AH225" i="79" s="1"/>
  <c r="AH227" i="79"/>
  <c r="AH228" i="79" s="1"/>
  <c r="AH230" i="79"/>
  <c r="AH231" i="79" s="1"/>
  <c r="AH233" i="79"/>
  <c r="AH234" i="79" s="1"/>
  <c r="AH111" i="79"/>
  <c r="AH112" i="79" s="1"/>
  <c r="AH41" i="79"/>
  <c r="AH146" i="79"/>
  <c r="AH147" i="79" s="1"/>
  <c r="AH50" i="79"/>
  <c r="AH105" i="79"/>
  <c r="AH106" i="79" s="1"/>
  <c r="AH114" i="79"/>
  <c r="AH115" i="79" s="1"/>
  <c r="AH44" i="79"/>
  <c r="AH108" i="79"/>
  <c r="AH109" i="79" s="1"/>
  <c r="AH149" i="79"/>
  <c r="AH150" i="79" s="1"/>
  <c r="AH80" i="79"/>
  <c r="AH81" i="79" s="1"/>
  <c r="AH38" i="79"/>
  <c r="AH39" i="79" s="1"/>
  <c r="AH84" i="79"/>
  <c r="AH85" i="79" s="1"/>
  <c r="AH143" i="79"/>
  <c r="AH144" i="79" s="1"/>
  <c r="AH47" i="79"/>
  <c r="AH221" i="79"/>
  <c r="AH222" i="79" s="1"/>
  <c r="AF43" i="46"/>
  <c r="AF44" i="46" s="1"/>
  <c r="AF31" i="46"/>
  <c r="AF32" i="46" s="1"/>
  <c r="AF46" i="46"/>
  <c r="AF47" i="46" s="1"/>
  <c r="AF34" i="46"/>
  <c r="AF35" i="46" s="1"/>
  <c r="AF22" i="46"/>
  <c r="AF91" i="46"/>
  <c r="AF92" i="46" s="1"/>
  <c r="AF37" i="46"/>
  <c r="AF38" i="46" s="1"/>
  <c r="AF25" i="46"/>
  <c r="AF26" i="46" s="1"/>
  <c r="AF95" i="46"/>
  <c r="AF96" i="46" s="1"/>
  <c r="AF40" i="46"/>
  <c r="AF41" i="46" s="1"/>
  <c r="AF28" i="46"/>
  <c r="AF29" i="46" s="1"/>
  <c r="AK242" i="46"/>
  <c r="AK243" i="46" s="1"/>
  <c r="AK230" i="46"/>
  <c r="AK231" i="46" s="1"/>
  <c r="AK249" i="46"/>
  <c r="AK250" i="46" s="1"/>
  <c r="AK236" i="46"/>
  <c r="AK237" i="46" s="1"/>
  <c r="AK212" i="46"/>
  <c r="AK213" i="46" s="1"/>
  <c r="AK199" i="46"/>
  <c r="AK200" i="46" s="1"/>
  <c r="AK187" i="46"/>
  <c r="AK188" i="46" s="1"/>
  <c r="AK252" i="46"/>
  <c r="AK253" i="46" s="1"/>
  <c r="AK233" i="46"/>
  <c r="AK234" i="46" s="1"/>
  <c r="AK215" i="46"/>
  <c r="AK216" i="46" s="1"/>
  <c r="AK203" i="46"/>
  <c r="AK204" i="46" s="1"/>
  <c r="AK190" i="46"/>
  <c r="AK191" i="46" s="1"/>
  <c r="AK178" i="46"/>
  <c r="AK179" i="46" s="1"/>
  <c r="AK226" i="46"/>
  <c r="AK227" i="46" s="1"/>
  <c r="AK206" i="46"/>
  <c r="AK207" i="46" s="1"/>
  <c r="AK193" i="46"/>
  <c r="AK194" i="46" s="1"/>
  <c r="AK181" i="46"/>
  <c r="AK182" i="46" s="1"/>
  <c r="AK246" i="46"/>
  <c r="AK247" i="46" s="1"/>
  <c r="AK209" i="46"/>
  <c r="AK210" i="46" s="1"/>
  <c r="AK196" i="46"/>
  <c r="AK197" i="46" s="1"/>
  <c r="AK184" i="46"/>
  <c r="AK185" i="46" s="1"/>
  <c r="AK239" i="46"/>
  <c r="AK240" i="46" s="1"/>
  <c r="AI477" i="46"/>
  <c r="AI478" i="46" s="1"/>
  <c r="AI423" i="46"/>
  <c r="AI424" i="46" s="1"/>
  <c r="AI417" i="46"/>
  <c r="AI418" i="46" s="1"/>
  <c r="AI426" i="46"/>
  <c r="AI427" i="46" s="1"/>
  <c r="AI481" i="46"/>
  <c r="AI482" i="46" s="1"/>
  <c r="AI420" i="46"/>
  <c r="AI421" i="46" s="1"/>
  <c r="AI414" i="46"/>
  <c r="AI415" i="46" s="1"/>
  <c r="AI408" i="46"/>
  <c r="AI409" i="46" s="1"/>
  <c r="AI429" i="46"/>
  <c r="AI430" i="46" s="1"/>
  <c r="AI432" i="46"/>
  <c r="AI433" i="46" s="1"/>
  <c r="AI411" i="46"/>
  <c r="AI412" i="46" s="1"/>
  <c r="AI297" i="79"/>
  <c r="AI298" i="79" s="1"/>
  <c r="AI332" i="79"/>
  <c r="AI333" i="79" s="1"/>
  <c r="AI326" i="79"/>
  <c r="AI327" i="79" s="1"/>
  <c r="AI288" i="79"/>
  <c r="AI289" i="79" s="1"/>
  <c r="AI291" i="79"/>
  <c r="AI292" i="79" s="1"/>
  <c r="AI227" i="79"/>
  <c r="AI228" i="79" s="1"/>
  <c r="AI230" i="79"/>
  <c r="AI231" i="79" s="1"/>
  <c r="AI233" i="79"/>
  <c r="AI234" i="79" s="1"/>
  <c r="AI294" i="79"/>
  <c r="AI295" i="79" s="1"/>
  <c r="AI263" i="79"/>
  <c r="AI264" i="79" s="1"/>
  <c r="AI221" i="79"/>
  <c r="AI222" i="79" s="1"/>
  <c r="AI146" i="79"/>
  <c r="AI147" i="79" s="1"/>
  <c r="AI50" i="79"/>
  <c r="AI267" i="79"/>
  <c r="AI268" i="79" s="1"/>
  <c r="AI105" i="79"/>
  <c r="AI106" i="79" s="1"/>
  <c r="AI114" i="79"/>
  <c r="AI115" i="79" s="1"/>
  <c r="AI44" i="79"/>
  <c r="AI143" i="79"/>
  <c r="AI144" i="79" s="1"/>
  <c r="AI111" i="79"/>
  <c r="AI112" i="79" s="1"/>
  <c r="AI329" i="79"/>
  <c r="AI330" i="79" s="1"/>
  <c r="AI149" i="79"/>
  <c r="AI150" i="79" s="1"/>
  <c r="AI80" i="79"/>
  <c r="AI81" i="79" s="1"/>
  <c r="AI38" i="79"/>
  <c r="AI39" i="79" s="1"/>
  <c r="AI47" i="79"/>
  <c r="AI41" i="79"/>
  <c r="AI224" i="79"/>
  <c r="AI225" i="79" s="1"/>
  <c r="AI108" i="79"/>
  <c r="AI109" i="79" s="1"/>
  <c r="AI84" i="79"/>
  <c r="AI85" i="79" s="1"/>
  <c r="AH348" i="46"/>
  <c r="AH349" i="46" s="1"/>
  <c r="AH294" i="46"/>
  <c r="AH295" i="46" s="1"/>
  <c r="AH288" i="46"/>
  <c r="AH289" i="46" s="1"/>
  <c r="AH303" i="46"/>
  <c r="AH304" i="46" s="1"/>
  <c r="AH282" i="46"/>
  <c r="AH283" i="46" s="1"/>
  <c r="AH297" i="46"/>
  <c r="AH298" i="46" s="1"/>
  <c r="AH279" i="46"/>
  <c r="AH280" i="46" s="1"/>
  <c r="AH300" i="46"/>
  <c r="AH301" i="46" s="1"/>
  <c r="AH352" i="46"/>
  <c r="AH353" i="46" s="1"/>
  <c r="AH291" i="46"/>
  <c r="AH292" i="46" s="1"/>
  <c r="AH285" i="46"/>
  <c r="AH286" i="46" s="1"/>
  <c r="AJ332" i="79"/>
  <c r="AJ333" i="79" s="1"/>
  <c r="AJ326" i="79"/>
  <c r="AJ327" i="79" s="1"/>
  <c r="AJ288" i="79"/>
  <c r="AJ289" i="79" s="1"/>
  <c r="AJ291" i="79"/>
  <c r="AJ292" i="79" s="1"/>
  <c r="AJ263" i="79"/>
  <c r="AJ264" i="79" s="1"/>
  <c r="AJ329" i="79"/>
  <c r="AJ330" i="79" s="1"/>
  <c r="AJ294" i="79"/>
  <c r="AJ295" i="79" s="1"/>
  <c r="AJ227" i="79"/>
  <c r="AJ228" i="79" s="1"/>
  <c r="AJ230" i="79"/>
  <c r="AJ231" i="79" s="1"/>
  <c r="AJ297" i="79"/>
  <c r="AJ298" i="79" s="1"/>
  <c r="AJ233" i="79"/>
  <c r="AJ234" i="79" s="1"/>
  <c r="AJ221" i="79"/>
  <c r="AJ222" i="79" s="1"/>
  <c r="AJ267" i="79"/>
  <c r="AJ268" i="79" s="1"/>
  <c r="AJ224" i="79"/>
  <c r="AJ225" i="79" s="1"/>
  <c r="AJ105" i="79"/>
  <c r="AJ106" i="79" s="1"/>
  <c r="AJ114" i="79"/>
  <c r="AJ115" i="79" s="1"/>
  <c r="AJ44" i="79"/>
  <c r="AJ149" i="79"/>
  <c r="AJ150" i="79" s="1"/>
  <c r="AJ80" i="79"/>
  <c r="AJ81" i="79" s="1"/>
  <c r="AJ108" i="79"/>
  <c r="AJ109" i="79" s="1"/>
  <c r="AJ38" i="79"/>
  <c r="AJ39" i="79" s="1"/>
  <c r="AJ84" i="79"/>
  <c r="AJ85" i="79" s="1"/>
  <c r="AJ50" i="79"/>
  <c r="AJ143" i="79"/>
  <c r="AJ144" i="79" s="1"/>
  <c r="AJ47" i="79"/>
  <c r="AJ146" i="79"/>
  <c r="AJ147" i="79" s="1"/>
  <c r="AJ111" i="79"/>
  <c r="AJ112" i="79" s="1"/>
  <c r="AJ41" i="79"/>
  <c r="AG329" i="79"/>
  <c r="AG330" i="79" s="1"/>
  <c r="AG294" i="79"/>
  <c r="AG295" i="79" s="1"/>
  <c r="AG297" i="79"/>
  <c r="AG298" i="79" s="1"/>
  <c r="AG267" i="79"/>
  <c r="AG268" i="79" s="1"/>
  <c r="AG332" i="79"/>
  <c r="AG333" i="79" s="1"/>
  <c r="AG326" i="79"/>
  <c r="AG327" i="79" s="1"/>
  <c r="AG288" i="79"/>
  <c r="AG289" i="79" s="1"/>
  <c r="AG291" i="79"/>
  <c r="AG292" i="79" s="1"/>
  <c r="AG263" i="79"/>
  <c r="AG264" i="79" s="1"/>
  <c r="AG221" i="79"/>
  <c r="AG222" i="79" s="1"/>
  <c r="AG224" i="79"/>
  <c r="AG225" i="79" s="1"/>
  <c r="AG227" i="79"/>
  <c r="AG228" i="79" s="1"/>
  <c r="AG230" i="79"/>
  <c r="AG231" i="79" s="1"/>
  <c r="AG233" i="79"/>
  <c r="AG234" i="79" s="1"/>
  <c r="AG84" i="79"/>
  <c r="AG85" i="79" s="1"/>
  <c r="AG44" i="79"/>
  <c r="AG111" i="79"/>
  <c r="AG112" i="79" s="1"/>
  <c r="AG41" i="79"/>
  <c r="AG149" i="79"/>
  <c r="AG150" i="79" s="1"/>
  <c r="AG146" i="79"/>
  <c r="AG147" i="79" s="1"/>
  <c r="AG50" i="79"/>
  <c r="AG105" i="79"/>
  <c r="AG106" i="79" s="1"/>
  <c r="AG114" i="79"/>
  <c r="AG115" i="79" s="1"/>
  <c r="AG80" i="79"/>
  <c r="AG81" i="79" s="1"/>
  <c r="AG47" i="79"/>
  <c r="AG108" i="79"/>
  <c r="AG109" i="79" s="1"/>
  <c r="AG38" i="79"/>
  <c r="AG143" i="79"/>
  <c r="AG144" i="79" s="1"/>
  <c r="AF279" i="46"/>
  <c r="AF280" i="46" s="1"/>
  <c r="AF300" i="46"/>
  <c r="AF301" i="46" s="1"/>
  <c r="AF348" i="46"/>
  <c r="AF349" i="46" s="1"/>
  <c r="AF294" i="46"/>
  <c r="AF295" i="46" s="1"/>
  <c r="AF288" i="46"/>
  <c r="AF289" i="46" s="1"/>
  <c r="AF352" i="46"/>
  <c r="AF353" i="46" s="1"/>
  <c r="AF291" i="46"/>
  <c r="AF292" i="46" s="1"/>
  <c r="AF285" i="46"/>
  <c r="AF286" i="46" s="1"/>
  <c r="AF303" i="46"/>
  <c r="AF304" i="46" s="1"/>
  <c r="AF297" i="46"/>
  <c r="AF298" i="46" s="1"/>
  <c r="AF282" i="46"/>
  <c r="AF283" i="46" s="1"/>
  <c r="AF414" i="46"/>
  <c r="AF415" i="46" s="1"/>
  <c r="AF408" i="46"/>
  <c r="AF409" i="46" s="1"/>
  <c r="AF477" i="46"/>
  <c r="AF478" i="46" s="1"/>
  <c r="AF423" i="46"/>
  <c r="AF424" i="46" s="1"/>
  <c r="AF417" i="46"/>
  <c r="AF418" i="46" s="1"/>
  <c r="AF432" i="46"/>
  <c r="AF433" i="46" s="1"/>
  <c r="AF411" i="46"/>
  <c r="AF412" i="46" s="1"/>
  <c r="AF426" i="46"/>
  <c r="AF427" i="46" s="1"/>
  <c r="AF481" i="46"/>
  <c r="AF482" i="46" s="1"/>
  <c r="AF420" i="46"/>
  <c r="AF421" i="46" s="1"/>
  <c r="AF429" i="46"/>
  <c r="AF430" i="46" s="1"/>
  <c r="AL352" i="46"/>
  <c r="AL353" i="46" s="1"/>
  <c r="AL291" i="46"/>
  <c r="AL292" i="46" s="1"/>
  <c r="AL285" i="46"/>
  <c r="AL286" i="46" s="1"/>
  <c r="AL279" i="46"/>
  <c r="AL280" i="46" s="1"/>
  <c r="AL300" i="46"/>
  <c r="AL301" i="46" s="1"/>
  <c r="AL303" i="46"/>
  <c r="AL304" i="46" s="1"/>
  <c r="AL282" i="46"/>
  <c r="AL283" i="46" s="1"/>
  <c r="AL297" i="46"/>
  <c r="AL298" i="46" s="1"/>
  <c r="AL288" i="46"/>
  <c r="AL289" i="46" s="1"/>
  <c r="AL348" i="46"/>
  <c r="AL349" i="46" s="1"/>
  <c r="AL294" i="46"/>
  <c r="AL295" i="46" s="1"/>
  <c r="AG300" i="46"/>
  <c r="AG301" i="46" s="1"/>
  <c r="AG348" i="46"/>
  <c r="AG349" i="46" s="1"/>
  <c r="AG294" i="46"/>
  <c r="AG295" i="46" s="1"/>
  <c r="AG288" i="46"/>
  <c r="AG289" i="46" s="1"/>
  <c r="AG303" i="46"/>
  <c r="AG304" i="46" s="1"/>
  <c r="AG282" i="46"/>
  <c r="AG283" i="46" s="1"/>
  <c r="AG285" i="46"/>
  <c r="AG286" i="46" s="1"/>
  <c r="AG279" i="46"/>
  <c r="AG280" i="46" s="1"/>
  <c r="AG352" i="46"/>
  <c r="AG353" i="46" s="1"/>
  <c r="AG297" i="46"/>
  <c r="AG298" i="46" s="1"/>
  <c r="AG291" i="46"/>
  <c r="AG292" i="46" s="1"/>
  <c r="AJ303" i="46"/>
  <c r="AJ304" i="46" s="1"/>
  <c r="AJ282" i="46"/>
  <c r="AJ283" i="46" s="1"/>
  <c r="AJ297" i="46"/>
  <c r="AJ298" i="46" s="1"/>
  <c r="AJ352" i="46"/>
  <c r="AJ353" i="46" s="1"/>
  <c r="AJ291" i="46"/>
  <c r="AJ292" i="46" s="1"/>
  <c r="AJ285" i="46"/>
  <c r="AJ286" i="46" s="1"/>
  <c r="AJ348" i="46"/>
  <c r="AJ349" i="46" s="1"/>
  <c r="AJ294" i="46"/>
  <c r="AJ295" i="46" s="1"/>
  <c r="AJ288" i="46"/>
  <c r="AJ289" i="46" s="1"/>
  <c r="AJ300" i="46"/>
  <c r="AJ301" i="46" s="1"/>
  <c r="AJ279" i="46"/>
  <c r="AJ280" i="46" s="1"/>
  <c r="AJ417" i="46"/>
  <c r="AJ418" i="46" s="1"/>
  <c r="AJ432" i="46"/>
  <c r="AJ433" i="46" s="1"/>
  <c r="AJ411" i="46"/>
  <c r="AJ412" i="46" s="1"/>
  <c r="AJ481" i="46"/>
  <c r="AJ482" i="46" s="1"/>
  <c r="AJ420" i="46"/>
  <c r="AJ421" i="46" s="1"/>
  <c r="AJ414" i="46"/>
  <c r="AJ415" i="46" s="1"/>
  <c r="AJ408" i="46"/>
  <c r="AJ409" i="46" s="1"/>
  <c r="AJ429" i="46"/>
  <c r="AJ430" i="46" s="1"/>
  <c r="AJ477" i="46"/>
  <c r="AJ478" i="46" s="1"/>
  <c r="AJ423" i="46"/>
  <c r="AJ424" i="46" s="1"/>
  <c r="AJ426" i="46"/>
  <c r="AJ427" i="46" s="1"/>
  <c r="AH46" i="46"/>
  <c r="AH47" i="46" s="1"/>
  <c r="AH34" i="46"/>
  <c r="AH35" i="46" s="1"/>
  <c r="AH22" i="46"/>
  <c r="AH91" i="46"/>
  <c r="AH92" i="46" s="1"/>
  <c r="AH37" i="46"/>
  <c r="AH38" i="46" s="1"/>
  <c r="AH25" i="46"/>
  <c r="AH26" i="46" s="1"/>
  <c r="AH95" i="46"/>
  <c r="AH96" i="46" s="1"/>
  <c r="AH40" i="46"/>
  <c r="AH41" i="46" s="1"/>
  <c r="AH28" i="46"/>
  <c r="AH29" i="46" s="1"/>
  <c r="AH43" i="46"/>
  <c r="AH44" i="46" s="1"/>
  <c r="AH31" i="46"/>
  <c r="AH32" i="46" s="1"/>
  <c r="AH429" i="46"/>
  <c r="AH430" i="46" s="1"/>
  <c r="AH477" i="46"/>
  <c r="AH478" i="46" s="1"/>
  <c r="AH423" i="46"/>
  <c r="AH424" i="46" s="1"/>
  <c r="AH432" i="46"/>
  <c r="AH433" i="46" s="1"/>
  <c r="AH411" i="46"/>
  <c r="AH412" i="46" s="1"/>
  <c r="AH426" i="46"/>
  <c r="AH427" i="46" s="1"/>
  <c r="AH481" i="46"/>
  <c r="AH482" i="46" s="1"/>
  <c r="AH420" i="46"/>
  <c r="AH421" i="46" s="1"/>
  <c r="AH414" i="46"/>
  <c r="AH415" i="46" s="1"/>
  <c r="AH408" i="46"/>
  <c r="AH409" i="46" s="1"/>
  <c r="AH417" i="46"/>
  <c r="AH418" i="46" s="1"/>
  <c r="AJ223" i="46"/>
  <c r="AJ224" i="46" s="1"/>
  <c r="AJ168" i="46"/>
  <c r="AJ169" i="46" s="1"/>
  <c r="AJ162" i="46"/>
  <c r="AJ163" i="46" s="1"/>
  <c r="AJ156" i="46"/>
  <c r="AJ157" i="46" s="1"/>
  <c r="AJ150" i="46"/>
  <c r="AJ151" i="46" s="1"/>
  <c r="AJ171" i="46"/>
  <c r="AJ172" i="46" s="1"/>
  <c r="AJ219" i="46"/>
  <c r="AJ220" i="46" s="1"/>
  <c r="AJ165" i="46"/>
  <c r="AJ166" i="46" s="1"/>
  <c r="AJ159" i="46"/>
  <c r="AJ160" i="46" s="1"/>
  <c r="AJ174" i="46"/>
  <c r="AJ175" i="46" s="1"/>
  <c r="AJ153" i="46"/>
  <c r="AJ154" i="46" s="1"/>
  <c r="AK326" i="79"/>
  <c r="AK327" i="79" s="1"/>
  <c r="AK288" i="79"/>
  <c r="AK289" i="79" s="1"/>
  <c r="AK291" i="79"/>
  <c r="AK292" i="79" s="1"/>
  <c r="AK263" i="79"/>
  <c r="AK264" i="79" s="1"/>
  <c r="AK329" i="79"/>
  <c r="AK330" i="79" s="1"/>
  <c r="AK294" i="79"/>
  <c r="AK295" i="79" s="1"/>
  <c r="AK297" i="79"/>
  <c r="AK298" i="79" s="1"/>
  <c r="AK267" i="79"/>
  <c r="AK268" i="79" s="1"/>
  <c r="AK230" i="79"/>
  <c r="AK231" i="79" s="1"/>
  <c r="AK233" i="79"/>
  <c r="AK234" i="79" s="1"/>
  <c r="AK332" i="79"/>
  <c r="AK333" i="79" s="1"/>
  <c r="AK221" i="79"/>
  <c r="AK222" i="79" s="1"/>
  <c r="AK224" i="79"/>
  <c r="AK225" i="79" s="1"/>
  <c r="AK114" i="79"/>
  <c r="AK115" i="79" s="1"/>
  <c r="AK44" i="79"/>
  <c r="AK227" i="79"/>
  <c r="AK228" i="79" s="1"/>
  <c r="AK149" i="79"/>
  <c r="AK150" i="79" s="1"/>
  <c r="AK80" i="79"/>
  <c r="AK81" i="79" s="1"/>
  <c r="AK111" i="79"/>
  <c r="AK112" i="79" s="1"/>
  <c r="AK108" i="79"/>
  <c r="AK109" i="79" s="1"/>
  <c r="AK38" i="79"/>
  <c r="AK39" i="79" s="1"/>
  <c r="AK41" i="79"/>
  <c r="AK143" i="79"/>
  <c r="AK144" i="79" s="1"/>
  <c r="AK47" i="79"/>
  <c r="AK105" i="79"/>
  <c r="AK106" i="79" s="1"/>
  <c r="AK84" i="79"/>
  <c r="AK85" i="79" s="1"/>
  <c r="AK146" i="79"/>
  <c r="AK147" i="79" s="1"/>
  <c r="AK50" i="79"/>
  <c r="AG408" i="46"/>
  <c r="AG409" i="46" s="1"/>
  <c r="AG429" i="46"/>
  <c r="AG430" i="46" s="1"/>
  <c r="AG417" i="46"/>
  <c r="AG418" i="46" s="1"/>
  <c r="AG432" i="46"/>
  <c r="AG433" i="46" s="1"/>
  <c r="AG411" i="46"/>
  <c r="AG412" i="46" s="1"/>
  <c r="AG426" i="46"/>
  <c r="AG427" i="46" s="1"/>
  <c r="AG481" i="46"/>
  <c r="AG482" i="46" s="1"/>
  <c r="AG420" i="46"/>
  <c r="AG421" i="46" s="1"/>
  <c r="AG414" i="46"/>
  <c r="AG415" i="46" s="1"/>
  <c r="AG477" i="46"/>
  <c r="AG478" i="46" s="1"/>
  <c r="AG423" i="46"/>
  <c r="AG424" i="46" s="1"/>
  <c r="AK432" i="46"/>
  <c r="AK433" i="46" s="1"/>
  <c r="AK411" i="46"/>
  <c r="AK412" i="46" s="1"/>
  <c r="AK426" i="46"/>
  <c r="AK427" i="46" s="1"/>
  <c r="AK481" i="46"/>
  <c r="AK482" i="46" s="1"/>
  <c r="AK414" i="46"/>
  <c r="AK415" i="46" s="1"/>
  <c r="AK408" i="46"/>
  <c r="AK409" i="46" s="1"/>
  <c r="AK429" i="46"/>
  <c r="AK430" i="46" s="1"/>
  <c r="AK477" i="46"/>
  <c r="AK478" i="46" s="1"/>
  <c r="AK423" i="46"/>
  <c r="AK424" i="46" s="1"/>
  <c r="AK417" i="46"/>
  <c r="AK418" i="46" s="1"/>
  <c r="AK420" i="46"/>
  <c r="AK421" i="46" s="1"/>
  <c r="AK467" i="46"/>
  <c r="AK468" i="46" s="1"/>
  <c r="AK454" i="46"/>
  <c r="AK455" i="46" s="1"/>
  <c r="AK442" i="46"/>
  <c r="AK443" i="46" s="1"/>
  <c r="AK504" i="46"/>
  <c r="AK505" i="46" s="1"/>
  <c r="AK491" i="46"/>
  <c r="AK492" i="46" s="1"/>
  <c r="AK507" i="46"/>
  <c r="AK508" i="46" s="1"/>
  <c r="AK494" i="46"/>
  <c r="AK495" i="46" s="1"/>
  <c r="AK473" i="46"/>
  <c r="AK474" i="46" s="1"/>
  <c r="AK461" i="46"/>
  <c r="AK462" i="46" s="1"/>
  <c r="AK448" i="46"/>
  <c r="AK449" i="46" s="1"/>
  <c r="AK436" i="46"/>
  <c r="AK437" i="46" s="1"/>
  <c r="AK510" i="46"/>
  <c r="AK511" i="46" s="1"/>
  <c r="AK497" i="46"/>
  <c r="AK498" i="46" s="1"/>
  <c r="AK484" i="46"/>
  <c r="AK485" i="46" s="1"/>
  <c r="AK464" i="46"/>
  <c r="AK465" i="46" s="1"/>
  <c r="AK451" i="46"/>
  <c r="AK452" i="46" s="1"/>
  <c r="AK439" i="46"/>
  <c r="AK440" i="46" s="1"/>
  <c r="AK500" i="46"/>
  <c r="AK501" i="46" s="1"/>
  <c r="AK488" i="46"/>
  <c r="AK489" i="46" s="1"/>
  <c r="AK445" i="46"/>
  <c r="AK446" i="46" s="1"/>
  <c r="AK457" i="46"/>
  <c r="AK458" i="46" s="1"/>
  <c r="AK470" i="46"/>
  <c r="AK471" i="46" s="1"/>
  <c r="AL378" i="79"/>
  <c r="AL252" i="46"/>
  <c r="AL253" i="46" s="1"/>
  <c r="AL239" i="46"/>
  <c r="AL240" i="46" s="1"/>
  <c r="AL226" i="46"/>
  <c r="AL227" i="46" s="1"/>
  <c r="AL242" i="46"/>
  <c r="AL243" i="46" s="1"/>
  <c r="AL230" i="46"/>
  <c r="AL231" i="46" s="1"/>
  <c r="AL249" i="46"/>
  <c r="AL250" i="46" s="1"/>
  <c r="AL236" i="46"/>
  <c r="AL237" i="46" s="1"/>
  <c r="AL233" i="46"/>
  <c r="AL234" i="46" s="1"/>
  <c r="AL215" i="46"/>
  <c r="AL216" i="46" s="1"/>
  <c r="AL203" i="46"/>
  <c r="AL204" i="46" s="1"/>
  <c r="AL190" i="46"/>
  <c r="AL191" i="46" s="1"/>
  <c r="AL178" i="46"/>
  <c r="AL179" i="46" s="1"/>
  <c r="AL206" i="46"/>
  <c r="AL207" i="46" s="1"/>
  <c r="AL193" i="46"/>
  <c r="AL194" i="46" s="1"/>
  <c r="AL181" i="46"/>
  <c r="AL182" i="46" s="1"/>
  <c r="AL246" i="46"/>
  <c r="AL247" i="46" s="1"/>
  <c r="AL209" i="46"/>
  <c r="AL210" i="46" s="1"/>
  <c r="AL196" i="46"/>
  <c r="AL197" i="46" s="1"/>
  <c r="AL184" i="46"/>
  <c r="AL185" i="46" s="1"/>
  <c r="AL212" i="46"/>
  <c r="AL213" i="46" s="1"/>
  <c r="AL199" i="46"/>
  <c r="AL200" i="46" s="1"/>
  <c r="AL187" i="46"/>
  <c r="AL188" i="46" s="1"/>
  <c r="AI464" i="46"/>
  <c r="AI465" i="46" s="1"/>
  <c r="AI451" i="46"/>
  <c r="AI452" i="46" s="1"/>
  <c r="AI439" i="46"/>
  <c r="AI440" i="46" s="1"/>
  <c r="AI500" i="46"/>
  <c r="AI501" i="46" s="1"/>
  <c r="AI488" i="46"/>
  <c r="AI489" i="46" s="1"/>
  <c r="AI504" i="46"/>
  <c r="AI505" i="46" s="1"/>
  <c r="AI491" i="46"/>
  <c r="AI492" i="46" s="1"/>
  <c r="AI470" i="46"/>
  <c r="AI471" i="46" s="1"/>
  <c r="AI457" i="46"/>
  <c r="AI458" i="46" s="1"/>
  <c r="AI445" i="46"/>
  <c r="AI446" i="46" s="1"/>
  <c r="AI507" i="46"/>
  <c r="AI508" i="46" s="1"/>
  <c r="AI494" i="46"/>
  <c r="AI495" i="46" s="1"/>
  <c r="AI473" i="46"/>
  <c r="AI474" i="46" s="1"/>
  <c r="AI461" i="46"/>
  <c r="AI462" i="46" s="1"/>
  <c r="AI448" i="46"/>
  <c r="AI449" i="46" s="1"/>
  <c r="AI436" i="46"/>
  <c r="AI437" i="46" s="1"/>
  <c r="AI510" i="46"/>
  <c r="AI511" i="46" s="1"/>
  <c r="AI497" i="46"/>
  <c r="AI498" i="46" s="1"/>
  <c r="AI484" i="46"/>
  <c r="AI485" i="46" s="1"/>
  <c r="AI454" i="46"/>
  <c r="AI455" i="46" s="1"/>
  <c r="AI467" i="46"/>
  <c r="AI468" i="46" s="1"/>
  <c r="AI442" i="46"/>
  <c r="AI443" i="46" s="1"/>
  <c r="AF372" i="79"/>
  <c r="AF373" i="79" s="1"/>
  <c r="AF360" i="79"/>
  <c r="AF361" i="79" s="1"/>
  <c r="AF348" i="79"/>
  <c r="AF349" i="79" s="1"/>
  <c r="AF336" i="79"/>
  <c r="AF337" i="79" s="1"/>
  <c r="AF316" i="79"/>
  <c r="AF317" i="79" s="1"/>
  <c r="AF304" i="79"/>
  <c r="AF305" i="79" s="1"/>
  <c r="AF253" i="79"/>
  <c r="AF254" i="79" s="1"/>
  <c r="AF375" i="79"/>
  <c r="AF376" i="79" s="1"/>
  <c r="AF363" i="79"/>
  <c r="AF364" i="79" s="1"/>
  <c r="AF351" i="79"/>
  <c r="AF352" i="79" s="1"/>
  <c r="AF339" i="79"/>
  <c r="AF340" i="79" s="1"/>
  <c r="AF319" i="79"/>
  <c r="AF320" i="79" s="1"/>
  <c r="AF307" i="79"/>
  <c r="AF308" i="79" s="1"/>
  <c r="AF280" i="79"/>
  <c r="AF281" i="79" s="1"/>
  <c r="AF256" i="79"/>
  <c r="AF257" i="79" s="1"/>
  <c r="AF243" i="79"/>
  <c r="AF244" i="79" s="1"/>
  <c r="AF366" i="79"/>
  <c r="AF367" i="79" s="1"/>
  <c r="AF354" i="79"/>
  <c r="AF355" i="79" s="1"/>
  <c r="AF342" i="79"/>
  <c r="AF343" i="79" s="1"/>
  <c r="AF322" i="79"/>
  <c r="AF323" i="79" s="1"/>
  <c r="AF310" i="79"/>
  <c r="AF311" i="79" s="1"/>
  <c r="AF283" i="79"/>
  <c r="AF284" i="79" s="1"/>
  <c r="AF270" i="79"/>
  <c r="AF271" i="79" s="1"/>
  <c r="AF259" i="79"/>
  <c r="AF260" i="79" s="1"/>
  <c r="AF246" i="79"/>
  <c r="AF247" i="79" s="1"/>
  <c r="AF369" i="79"/>
  <c r="AF370" i="79" s="1"/>
  <c r="AF357" i="79"/>
  <c r="AF358" i="79" s="1"/>
  <c r="AF345" i="79"/>
  <c r="AF346" i="79" s="1"/>
  <c r="AF313" i="79"/>
  <c r="AF314" i="79" s="1"/>
  <c r="AF301" i="79"/>
  <c r="AF302" i="79" s="1"/>
  <c r="AF274" i="79"/>
  <c r="AF275" i="79" s="1"/>
  <c r="AF237" i="79"/>
  <c r="AF238" i="79" s="1"/>
  <c r="AF277" i="79"/>
  <c r="AF278" i="79" s="1"/>
  <c r="AF240" i="79"/>
  <c r="AF241" i="79" s="1"/>
  <c r="AF186" i="79"/>
  <c r="AF187" i="79" s="1"/>
  <c r="AF174" i="79"/>
  <c r="AF175" i="79" s="1"/>
  <c r="AF162" i="79"/>
  <c r="AF163" i="79" s="1"/>
  <c r="AF139" i="79"/>
  <c r="AF140" i="79" s="1"/>
  <c r="AF127" i="79"/>
  <c r="AF128" i="79" s="1"/>
  <c r="AF100" i="79"/>
  <c r="AF101" i="79" s="1"/>
  <c r="AF87" i="79"/>
  <c r="AF88" i="79" s="1"/>
  <c r="AF249" i="79"/>
  <c r="AF250" i="79" s="1"/>
  <c r="AF189" i="79"/>
  <c r="AF190" i="79" s="1"/>
  <c r="AF177" i="79"/>
  <c r="AF178" i="79" s="1"/>
  <c r="AF165" i="79"/>
  <c r="AF166" i="79" s="1"/>
  <c r="AF168" i="79"/>
  <c r="AF169" i="79" s="1"/>
  <c r="AF130" i="79"/>
  <c r="AF131" i="79" s="1"/>
  <c r="AF76" i="79"/>
  <c r="AF77" i="79" s="1"/>
  <c r="AF73" i="79"/>
  <c r="AF74" i="79" s="1"/>
  <c r="AF60" i="79"/>
  <c r="AF61" i="79" s="1"/>
  <c r="AF180" i="79"/>
  <c r="AF181" i="79" s="1"/>
  <c r="AF70" i="79"/>
  <c r="AF71" i="79" s="1"/>
  <c r="AF183" i="79"/>
  <c r="AF184" i="79" s="1"/>
  <c r="AF94" i="79"/>
  <c r="AF95" i="79" s="1"/>
  <c r="AF192" i="79"/>
  <c r="AF193" i="79" s="1"/>
  <c r="AF171" i="79"/>
  <c r="AF172" i="79" s="1"/>
  <c r="AF124" i="79"/>
  <c r="AF125" i="79" s="1"/>
  <c r="AF121" i="79"/>
  <c r="AF122" i="79" s="1"/>
  <c r="AF63" i="79"/>
  <c r="AF64" i="79" s="1"/>
  <c r="AF153" i="79"/>
  <c r="AF154" i="79" s="1"/>
  <c r="AF97" i="79"/>
  <c r="AF98" i="79" s="1"/>
  <c r="AF118" i="79"/>
  <c r="AF119" i="79" s="1"/>
  <c r="AF156" i="79"/>
  <c r="AF157" i="79" s="1"/>
  <c r="AF66" i="79"/>
  <c r="AF67" i="79" s="1"/>
  <c r="AF54" i="79"/>
  <c r="AF55" i="79" s="1"/>
  <c r="AF159" i="79"/>
  <c r="AF160" i="79" s="1"/>
  <c r="AF91" i="79"/>
  <c r="AF92" i="79" s="1"/>
  <c r="AF57" i="79"/>
  <c r="AF58" i="79" s="1"/>
  <c r="AF136" i="79"/>
  <c r="AF137" i="79" s="1"/>
  <c r="AF133" i="79"/>
  <c r="AF134" i="79" s="1"/>
  <c r="AJ124" i="46"/>
  <c r="AJ125" i="46" s="1"/>
  <c r="AJ114" i="46"/>
  <c r="AJ115" i="46" s="1"/>
  <c r="AJ102" i="46"/>
  <c r="AJ103" i="46" s="1"/>
  <c r="AJ118" i="46"/>
  <c r="AJ119" i="46" s="1"/>
  <c r="AJ105" i="46"/>
  <c r="AJ106" i="46" s="1"/>
  <c r="AJ121" i="46"/>
  <c r="AJ122" i="46" s="1"/>
  <c r="AJ108" i="46"/>
  <c r="AJ109" i="46" s="1"/>
  <c r="AJ81" i="46"/>
  <c r="AJ82" i="46" s="1"/>
  <c r="AJ68" i="46"/>
  <c r="AJ69" i="46" s="1"/>
  <c r="AJ56" i="46"/>
  <c r="AJ57" i="46" s="1"/>
  <c r="AJ84" i="46"/>
  <c r="AJ85" i="46" s="1"/>
  <c r="AJ71" i="46"/>
  <c r="AJ72" i="46" s="1"/>
  <c r="AJ59" i="46"/>
  <c r="AJ60" i="46" s="1"/>
  <c r="AJ111" i="46"/>
  <c r="AJ112" i="46" s="1"/>
  <c r="AJ87" i="46"/>
  <c r="AJ88" i="46" s="1"/>
  <c r="AJ75" i="46"/>
  <c r="AJ76" i="46" s="1"/>
  <c r="AJ62" i="46"/>
  <c r="AJ63" i="46" s="1"/>
  <c r="AJ50" i="46"/>
  <c r="AJ51" i="46" s="1"/>
  <c r="AJ98" i="46"/>
  <c r="AJ99" i="46" s="1"/>
  <c r="AJ78" i="46"/>
  <c r="AJ79" i="46" s="1"/>
  <c r="AJ65" i="46"/>
  <c r="AJ66" i="46" s="1"/>
  <c r="AJ53" i="46"/>
  <c r="AJ54" i="46" s="1"/>
  <c r="AI577" i="79"/>
  <c r="AI578" i="79"/>
  <c r="AI576" i="79"/>
  <c r="AL39" i="79"/>
  <c r="G109" i="45"/>
  <c r="E113" i="45"/>
  <c r="G95" i="45"/>
  <c r="E99" i="45"/>
  <c r="AF39" i="79"/>
  <c r="G102" i="45"/>
  <c r="E106" i="45"/>
  <c r="AG39" i="79"/>
  <c r="G88" i="45"/>
  <c r="E92" i="45"/>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E67" i="45" s="1"/>
  <c r="K44" i="44"/>
  <c r="K45" i="44"/>
  <c r="O45" i="44"/>
  <c r="O44" i="44"/>
  <c r="C74" i="45"/>
  <c r="E74" i="45" s="1"/>
  <c r="L44" i="44"/>
  <c r="L45" i="44"/>
  <c r="C81" i="45"/>
  <c r="E81" i="45" s="1"/>
  <c r="M44" i="44"/>
  <c r="M45" i="44"/>
  <c r="N44" i="44"/>
  <c r="Q44" i="44"/>
  <c r="Q45" i="44"/>
  <c r="P45" i="44"/>
  <c r="P44" i="44"/>
  <c r="AK927" i="79"/>
  <c r="AK561" i="79"/>
  <c r="AK744" i="79"/>
  <c r="H85" i="47"/>
  <c r="H86" i="47"/>
  <c r="H82" i="47"/>
  <c r="H83" i="47"/>
  <c r="H84" i="47"/>
  <c r="H81" i="47"/>
  <c r="H79" i="47"/>
  <c r="H80" i="47"/>
  <c r="H76" i="47"/>
  <c r="H77" i="47"/>
  <c r="AL392" i="79" l="1"/>
  <c r="AL393" i="79"/>
  <c r="AL395" i="79"/>
  <c r="AL394" i="79"/>
  <c r="AF266" i="46"/>
  <c r="AI267" i="46"/>
  <c r="AI400" i="46"/>
  <c r="AG255" i="46"/>
  <c r="AH271" i="46"/>
  <c r="AI530" i="46"/>
  <c r="AK269" i="46"/>
  <c r="AL265" i="46"/>
  <c r="AK529" i="46"/>
  <c r="AK268" i="46"/>
  <c r="AH513" i="46"/>
  <c r="AJ265" i="46"/>
  <c r="AJ395" i="79"/>
  <c r="AH265" i="46"/>
  <c r="AG527" i="46"/>
  <c r="AF271" i="46"/>
  <c r="AF394" i="79"/>
  <c r="AI394" i="79"/>
  <c r="AL397" i="46"/>
  <c r="AJ395" i="46"/>
  <c r="AH401" i="46"/>
  <c r="AL528" i="46"/>
  <c r="AF398" i="46"/>
  <c r="AJ528" i="46"/>
  <c r="AG269" i="46"/>
  <c r="AF531" i="46"/>
  <c r="AI272" i="46"/>
  <c r="AI398" i="46"/>
  <c r="AG397" i="46"/>
  <c r="AG395" i="79"/>
  <c r="AK401" i="46"/>
  <c r="AH529" i="46"/>
  <c r="AI531" i="46"/>
  <c r="AL255" i="46"/>
  <c r="AK270" i="46"/>
  <c r="AK392" i="79"/>
  <c r="AH526" i="46"/>
  <c r="AJ272" i="46"/>
  <c r="AJ255" i="46"/>
  <c r="AJ394" i="79"/>
  <c r="AH268" i="46"/>
  <c r="AG529" i="46"/>
  <c r="AF255" i="46"/>
  <c r="AF267" i="46"/>
  <c r="AF393" i="79"/>
  <c r="AI393" i="79"/>
  <c r="AL398" i="46"/>
  <c r="AJ398" i="46"/>
  <c r="AH397" i="46"/>
  <c r="AL531" i="46"/>
  <c r="AF396" i="46"/>
  <c r="AJ529" i="46"/>
  <c r="AG271" i="46"/>
  <c r="AF528" i="46"/>
  <c r="AI270" i="46"/>
  <c r="AI266" i="46"/>
  <c r="AI401" i="46"/>
  <c r="AG398" i="46"/>
  <c r="AG378" i="79"/>
  <c r="AK397" i="46"/>
  <c r="AI513" i="46"/>
  <c r="AK527" i="46"/>
  <c r="AI527" i="46"/>
  <c r="AL266" i="46"/>
  <c r="AK513" i="46"/>
  <c r="AK255" i="46"/>
  <c r="AK265" i="46"/>
  <c r="AK393" i="79"/>
  <c r="AH531" i="46"/>
  <c r="AJ271" i="46"/>
  <c r="AJ378" i="79"/>
  <c r="AH272" i="46"/>
  <c r="AH378" i="79"/>
  <c r="AG513" i="46"/>
  <c r="AF268" i="46"/>
  <c r="AF378" i="79"/>
  <c r="AL396" i="46"/>
  <c r="AJ399" i="46"/>
  <c r="AH398" i="46"/>
  <c r="AL530" i="46"/>
  <c r="AF384" i="46"/>
  <c r="AJ513" i="46"/>
  <c r="AG270" i="46"/>
  <c r="AG267" i="46"/>
  <c r="AF530" i="46"/>
  <c r="AI269" i="46"/>
  <c r="AI396" i="46"/>
  <c r="AG396" i="46"/>
  <c r="AK398" i="46"/>
  <c r="AI528" i="46"/>
  <c r="AL272" i="46"/>
  <c r="AK526" i="46"/>
  <c r="AK266" i="46"/>
  <c r="AK395" i="79"/>
  <c r="AJ266" i="46"/>
  <c r="AJ393" i="79"/>
  <c r="AH269" i="46"/>
  <c r="AH266" i="46"/>
  <c r="AH394" i="79"/>
  <c r="AG526" i="46"/>
  <c r="AF270" i="46"/>
  <c r="AF392" i="79"/>
  <c r="AL399" i="46"/>
  <c r="AJ396" i="46"/>
  <c r="AH396" i="46"/>
  <c r="AL527" i="46"/>
  <c r="AF399" i="46"/>
  <c r="AJ526" i="46"/>
  <c r="AG265" i="46"/>
  <c r="AI271" i="46"/>
  <c r="AI399" i="46"/>
  <c r="AG399" i="46"/>
  <c r="AK396" i="46"/>
  <c r="AL267" i="46"/>
  <c r="AK531" i="46"/>
  <c r="AJ269" i="46"/>
  <c r="AJ392" i="79"/>
  <c r="AH392" i="79"/>
  <c r="AG531" i="46"/>
  <c r="AF395" i="79"/>
  <c r="AL400" i="46"/>
  <c r="AJ400" i="46"/>
  <c r="AH400" i="46"/>
  <c r="AF401" i="46"/>
  <c r="AF513" i="46"/>
  <c r="AI384" i="46"/>
  <c r="AG384" i="46"/>
  <c r="AK399" i="46"/>
  <c r="AK378" i="79"/>
  <c r="AI529" i="46"/>
  <c r="AL268" i="46"/>
  <c r="AK530" i="46"/>
  <c r="AK271" i="46"/>
  <c r="AK394" i="79"/>
  <c r="AH528" i="46"/>
  <c r="AJ267" i="46"/>
  <c r="AH255" i="46"/>
  <c r="AH393" i="79"/>
  <c r="AG528" i="46"/>
  <c r="AF272" i="46"/>
  <c r="AI378" i="79"/>
  <c r="AL395" i="46"/>
  <c r="AJ384" i="46"/>
  <c r="AH399" i="46"/>
  <c r="AL529" i="46"/>
  <c r="AF400" i="46"/>
  <c r="AJ530" i="46"/>
  <c r="AG268" i="46"/>
  <c r="AF527" i="46"/>
  <c r="AI268" i="46"/>
  <c r="AI397" i="46"/>
  <c r="AG401" i="46"/>
  <c r="AG394" i="79"/>
  <c r="AK400" i="46"/>
  <c r="AK272" i="46"/>
  <c r="AL269" i="46"/>
  <c r="AL270" i="46"/>
  <c r="AH530" i="46"/>
  <c r="AJ268" i="46"/>
  <c r="AH267" i="46"/>
  <c r="AH395" i="79"/>
  <c r="AF265" i="46"/>
  <c r="AI392" i="79"/>
  <c r="AL384" i="46"/>
  <c r="AJ401" i="46"/>
  <c r="AH395" i="46"/>
  <c r="AL513" i="46"/>
  <c r="AF395" i="46"/>
  <c r="AJ531" i="46"/>
  <c r="AG272" i="46"/>
  <c r="AF526" i="46"/>
  <c r="AI265" i="46"/>
  <c r="AG400" i="46"/>
  <c r="AG393" i="79"/>
  <c r="AK395" i="46"/>
  <c r="AI526" i="46"/>
  <c r="AL271" i="46"/>
  <c r="AK528" i="46"/>
  <c r="AK267" i="46"/>
  <c r="AH527" i="46"/>
  <c r="AJ270" i="46"/>
  <c r="AH270" i="46"/>
  <c r="AG530" i="46"/>
  <c r="AF269" i="46"/>
  <c r="AI395" i="79"/>
  <c r="AL401" i="46"/>
  <c r="AJ397" i="46"/>
  <c r="AH384" i="46"/>
  <c r="AL526" i="46"/>
  <c r="AF397" i="46"/>
  <c r="AJ527" i="46"/>
  <c r="AG266" i="46"/>
  <c r="AF529" i="46"/>
  <c r="AI255" i="46"/>
  <c r="AI395" i="46"/>
  <c r="AG395" i="46"/>
  <c r="AG392" i="79"/>
  <c r="AK384" i="46"/>
  <c r="G81" i="45"/>
  <c r="E85" i="45"/>
  <c r="G67" i="45"/>
  <c r="E71" i="45"/>
  <c r="I102" i="45"/>
  <c r="G106" i="45"/>
  <c r="I95" i="45"/>
  <c r="G99" i="45"/>
  <c r="AL42" i="79"/>
  <c r="I88" i="45"/>
  <c r="G92" i="45"/>
  <c r="AF42" i="79"/>
  <c r="G74" i="45"/>
  <c r="E78" i="45"/>
  <c r="AG42" i="79"/>
  <c r="AJ42" i="79"/>
  <c r="AK42" i="79"/>
  <c r="AI42" i="79"/>
  <c r="I109" i="45"/>
  <c r="G113" i="45"/>
  <c r="AH42" i="79"/>
  <c r="D1110" i="79"/>
  <c r="D927" i="79"/>
  <c r="D744" i="79"/>
  <c r="D561" i="79"/>
  <c r="D378" i="79"/>
  <c r="AG45" i="79" l="1"/>
  <c r="I74" i="45"/>
  <c r="G78" i="45"/>
  <c r="K95" i="45"/>
  <c r="I99" i="45"/>
  <c r="AI45" i="79"/>
  <c r="AK45" i="79"/>
  <c r="AF45" i="79"/>
  <c r="K102" i="45"/>
  <c r="I106" i="45"/>
  <c r="AH45" i="79"/>
  <c r="K88" i="45"/>
  <c r="I92" i="45"/>
  <c r="I67" i="45"/>
  <c r="G71" i="45"/>
  <c r="AJ45" i="79"/>
  <c r="K109" i="45"/>
  <c r="I113" i="45"/>
  <c r="AL45" i="79"/>
  <c r="I81" i="45"/>
  <c r="G85" i="45"/>
  <c r="AL561" i="79"/>
  <c r="AL744" i="79"/>
  <c r="AL927" i="79"/>
  <c r="AL1110" i="79"/>
  <c r="AH927" i="79"/>
  <c r="AJ927" i="79"/>
  <c r="AG927" i="79"/>
  <c r="AF927" i="79"/>
  <c r="AI927" i="79"/>
  <c r="AJ1110" i="79"/>
  <c r="AF1110" i="79"/>
  <c r="AG1110" i="79"/>
  <c r="AI1110" i="79"/>
  <c r="AH1110" i="79"/>
  <c r="AJ744" i="79"/>
  <c r="AF744" i="79"/>
  <c r="AG744" i="79"/>
  <c r="AI744" i="79"/>
  <c r="AH744" i="79"/>
  <c r="AJ561" i="79"/>
  <c r="AF561" i="79"/>
  <c r="AH561" i="79"/>
  <c r="AG561" i="79"/>
  <c r="AI561" i="79"/>
  <c r="AL51" i="79" l="1"/>
  <c r="AL48" i="79"/>
  <c r="AL211" i="79" s="1"/>
  <c r="M88" i="45"/>
  <c r="K92" i="45"/>
  <c r="AK51" i="79"/>
  <c r="AK48" i="79"/>
  <c r="AK195" i="79" s="1"/>
  <c r="AI51" i="79"/>
  <c r="AI48" i="79"/>
  <c r="M109" i="45"/>
  <c r="K113" i="45"/>
  <c r="AH51" i="79"/>
  <c r="AH48" i="79"/>
  <c r="M95" i="45"/>
  <c r="K99" i="45"/>
  <c r="AJ51" i="79"/>
  <c r="AJ48" i="79"/>
  <c r="AJ208" i="79" s="1"/>
  <c r="M102" i="45"/>
  <c r="K106" i="45"/>
  <c r="K74" i="45"/>
  <c r="I78" i="45"/>
  <c r="K81" i="45"/>
  <c r="I85" i="45"/>
  <c r="K67" i="45"/>
  <c r="I71" i="45"/>
  <c r="AF51" i="79"/>
  <c r="AF48" i="79"/>
  <c r="AF210" i="79" s="1"/>
  <c r="AG51" i="79"/>
  <c r="AG48" i="79"/>
  <c r="B60" i="45"/>
  <c r="D60" i="45" s="1"/>
  <c r="B53" i="45"/>
  <c r="D53" i="45" s="1"/>
  <c r="B46" i="45"/>
  <c r="D46" i="45" s="1"/>
  <c r="B39" i="45"/>
  <c r="D39" i="45" s="1"/>
  <c r="B32" i="45"/>
  <c r="D32" i="45" s="1"/>
  <c r="B25" i="45"/>
  <c r="D25" i="45" s="1"/>
  <c r="B18" i="45"/>
  <c r="D18" i="45" s="1"/>
  <c r="AJ211" i="79" l="1"/>
  <c r="AH210" i="79"/>
  <c r="AG210" i="79"/>
  <c r="AH208" i="79"/>
  <c r="AL195" i="79"/>
  <c r="AF211" i="79"/>
  <c r="AH211" i="79"/>
  <c r="AG195" i="79"/>
  <c r="AH195" i="79"/>
  <c r="AF212" i="79"/>
  <c r="AG212" i="79"/>
  <c r="AJ212" i="79"/>
  <c r="AJ210" i="79"/>
  <c r="AF195" i="79"/>
  <c r="AK212" i="79"/>
  <c r="AG209" i="79"/>
  <c r="AK211" i="79"/>
  <c r="AL212" i="79"/>
  <c r="AK209" i="79"/>
  <c r="AF209" i="79"/>
  <c r="AL210" i="79"/>
  <c r="AL208" i="79"/>
  <c r="AI195" i="79"/>
  <c r="AI209" i="79"/>
  <c r="AG211" i="79"/>
  <c r="AG208" i="79"/>
  <c r="AL209" i="79"/>
  <c r="AF208" i="79"/>
  <c r="AI208" i="79"/>
  <c r="AJ209" i="79"/>
  <c r="AI210" i="79"/>
  <c r="AH209" i="79"/>
  <c r="AI211" i="79"/>
  <c r="AH212" i="79"/>
  <c r="AK210" i="79"/>
  <c r="AI212" i="79"/>
  <c r="AK208" i="79"/>
  <c r="AJ195" i="79"/>
  <c r="F46" i="45"/>
  <c r="D50" i="45"/>
  <c r="M67" i="45"/>
  <c r="K71" i="45"/>
  <c r="F53" i="45"/>
  <c r="D57" i="45"/>
  <c r="F60" i="45"/>
  <c r="D64" i="45"/>
  <c r="F39" i="45"/>
  <c r="D43" i="45"/>
  <c r="M81" i="45"/>
  <c r="K85" i="45"/>
  <c r="O95" i="45"/>
  <c r="M99" i="45"/>
  <c r="F18" i="45"/>
  <c r="D22" i="45"/>
  <c r="F25" i="45"/>
  <c r="D29" i="45"/>
  <c r="M74" i="45"/>
  <c r="K78" i="45"/>
  <c r="O88" i="45"/>
  <c r="M92" i="45"/>
  <c r="F32" i="45"/>
  <c r="D36" i="45"/>
  <c r="O102" i="45"/>
  <c r="M106" i="45"/>
  <c r="O109" i="45"/>
  <c r="M113" i="45"/>
  <c r="D513" i="46"/>
  <c r="O384" i="46"/>
  <c r="D384" i="46"/>
  <c r="J51" i="43"/>
  <c r="I51" i="43"/>
  <c r="H51" i="43"/>
  <c r="G51" i="43"/>
  <c r="AB402" i="79" s="1"/>
  <c r="F51" i="43"/>
  <c r="AA402" i="79" s="1"/>
  <c r="E51" i="43"/>
  <c r="Z149" i="46" s="1"/>
  <c r="D51" i="43"/>
  <c r="O255" i="46"/>
  <c r="D255" i="46"/>
  <c r="I28" i="44"/>
  <c r="H28" i="44"/>
  <c r="G28" i="44"/>
  <c r="F28" i="44"/>
  <c r="E28" i="44"/>
  <c r="D28" i="44"/>
  <c r="AB577" i="79" l="1"/>
  <c r="AB578" i="79"/>
  <c r="AB576" i="79"/>
  <c r="I29" i="44"/>
  <c r="I33" i="44" s="1"/>
  <c r="AD402" i="79"/>
  <c r="AA577" i="79"/>
  <c r="AA578" i="79"/>
  <c r="AA576" i="79"/>
  <c r="J29" i="44"/>
  <c r="J33" i="44" s="1"/>
  <c r="AE402" i="79"/>
  <c r="H29" i="44"/>
  <c r="H33" i="44" s="1"/>
  <c r="AC402" i="79"/>
  <c r="Y21" i="46"/>
  <c r="Y402" i="79"/>
  <c r="Y561" i="79" s="1"/>
  <c r="E29" i="44"/>
  <c r="E33" i="44" s="1"/>
  <c r="Z402" i="79"/>
  <c r="Z561" i="79" s="1"/>
  <c r="H25" i="45"/>
  <c r="F29" i="45"/>
  <c r="H39" i="45"/>
  <c r="F43" i="45"/>
  <c r="H60" i="45"/>
  <c r="F64" i="45"/>
  <c r="H32" i="45"/>
  <c r="F36" i="45"/>
  <c r="H18" i="45"/>
  <c r="F22" i="45"/>
  <c r="H53" i="45"/>
  <c r="F57" i="45"/>
  <c r="O67" i="45"/>
  <c r="M71" i="45"/>
  <c r="O74" i="45"/>
  <c r="M78" i="45"/>
  <c r="O81" i="45"/>
  <c r="M85" i="45"/>
  <c r="H46" i="45"/>
  <c r="F50" i="45"/>
  <c r="F29" i="44"/>
  <c r="F33" i="44" s="1"/>
  <c r="AA21" i="46"/>
  <c r="D29" i="44"/>
  <c r="D33" i="44" s="1"/>
  <c r="AA407" i="46"/>
  <c r="AB278" i="46"/>
  <c r="G29" i="44"/>
  <c r="G33" i="44" s="1"/>
  <c r="Z277" i="46"/>
  <c r="E13" i="44"/>
  <c r="Z767" i="79"/>
  <c r="Z218" i="79"/>
  <c r="Z950" i="79"/>
  <c r="Z584" i="79"/>
  <c r="Z35" i="79"/>
  <c r="D123" i="45"/>
  <c r="E14" i="44"/>
  <c r="E18" i="44" s="1"/>
  <c r="Z585" i="79"/>
  <c r="Z219" i="79"/>
  <c r="Z768" i="79"/>
  <c r="Z951" i="79"/>
  <c r="Z1110" i="79" s="1"/>
  <c r="Z36" i="79"/>
  <c r="AE406" i="46"/>
  <c r="AE950" i="79"/>
  <c r="AE767" i="79"/>
  <c r="AE584" i="79"/>
  <c r="AE218" i="79"/>
  <c r="AE35" i="79"/>
  <c r="J43" i="44"/>
  <c r="J53" i="44" s="1"/>
  <c r="J14" i="44"/>
  <c r="J18" i="44" s="1"/>
  <c r="AE585" i="79"/>
  <c r="AE951" i="79"/>
  <c r="AE1110" i="79" s="1"/>
  <c r="AE768" i="79"/>
  <c r="AE944" i="79" s="1"/>
  <c r="AE219" i="79"/>
  <c r="AE36" i="79"/>
  <c r="Y277" i="46"/>
  <c r="D13" i="44"/>
  <c r="Y767" i="79"/>
  <c r="Y584" i="79"/>
  <c r="Y218" i="79"/>
  <c r="Y950" i="79"/>
  <c r="Y35" i="79"/>
  <c r="AC148" i="46"/>
  <c r="H13" i="44"/>
  <c r="AC767" i="79"/>
  <c r="AC950" i="79"/>
  <c r="AC584" i="79"/>
  <c r="AC218" i="79"/>
  <c r="AC35" i="79"/>
  <c r="Y407" i="46"/>
  <c r="D14" i="44"/>
  <c r="D18" i="44" s="1"/>
  <c r="Y951" i="79"/>
  <c r="Y1110" i="79" s="1"/>
  <c r="Y768" i="79"/>
  <c r="Y585" i="79"/>
  <c r="Y219" i="79"/>
  <c r="Y36" i="79"/>
  <c r="AC278" i="46"/>
  <c r="H14" i="44"/>
  <c r="H18" i="44" s="1"/>
  <c r="AC768" i="79"/>
  <c r="AC944" i="79" s="1"/>
  <c r="AC585" i="79"/>
  <c r="AC219" i="79"/>
  <c r="AC951" i="79"/>
  <c r="AC1110" i="79" s="1"/>
  <c r="AC36" i="79"/>
  <c r="AD148" i="46"/>
  <c r="I13" i="44"/>
  <c r="AD584" i="79"/>
  <c r="AD950" i="79"/>
  <c r="AD767" i="79"/>
  <c r="AD218" i="79"/>
  <c r="AD35" i="79"/>
  <c r="H123" i="45"/>
  <c r="I14" i="44"/>
  <c r="I18" i="44" s="1"/>
  <c r="AD768" i="79"/>
  <c r="AD944" i="79" s="1"/>
  <c r="AD951" i="79"/>
  <c r="AD1110" i="79" s="1"/>
  <c r="AD585" i="79"/>
  <c r="AD219" i="79"/>
  <c r="AD36" i="79"/>
  <c r="AA406" i="46"/>
  <c r="F13" i="44"/>
  <c r="AA950" i="79"/>
  <c r="AA767" i="79"/>
  <c r="AA584" i="79"/>
  <c r="AA218" i="79"/>
  <c r="AA35" i="79"/>
  <c r="F43" i="44"/>
  <c r="F53" i="44" s="1"/>
  <c r="F14" i="44"/>
  <c r="F18" i="44" s="1"/>
  <c r="AA768" i="79"/>
  <c r="AA944" i="79" s="1"/>
  <c r="AA219" i="79"/>
  <c r="AA951" i="79"/>
  <c r="AA1110" i="79" s="1"/>
  <c r="AA585" i="79"/>
  <c r="AA36" i="79"/>
  <c r="AB406" i="46"/>
  <c r="G13" i="44"/>
  <c r="AB767" i="79"/>
  <c r="AB584" i="79"/>
  <c r="AB218" i="79"/>
  <c r="AB950" i="79"/>
  <c r="AB35" i="79"/>
  <c r="AB407" i="46"/>
  <c r="G14" i="44"/>
  <c r="G18" i="44" s="1"/>
  <c r="AB951" i="79"/>
  <c r="AB1110" i="79" s="1"/>
  <c r="AB768" i="79"/>
  <c r="AB944" i="79" s="1"/>
  <c r="AB585" i="79"/>
  <c r="AB219" i="79"/>
  <c r="AB36" i="79"/>
  <c r="AB21" i="46"/>
  <c r="Y278" i="46"/>
  <c r="AE149" i="46"/>
  <c r="AB148" i="46"/>
  <c r="G123" i="45"/>
  <c r="AA149" i="46"/>
  <c r="AE407" i="46"/>
  <c r="I43" i="44"/>
  <c r="I53" i="44" s="1"/>
  <c r="E43" i="44"/>
  <c r="E53" i="44" s="1"/>
  <c r="Z406" i="46"/>
  <c r="AE148" i="46"/>
  <c r="AA148" i="46"/>
  <c r="H43" i="44"/>
  <c r="H53" i="44" s="1"/>
  <c r="C123" i="45"/>
  <c r="F123" i="45"/>
  <c r="AE21" i="46"/>
  <c r="AD149" i="46"/>
  <c r="AE278" i="46"/>
  <c r="AA278" i="46"/>
  <c r="AC277" i="46"/>
  <c r="AD407" i="46"/>
  <c r="Z407" i="46"/>
  <c r="AC406" i="46"/>
  <c r="AD277" i="46"/>
  <c r="AD406" i="46"/>
  <c r="Z148" i="46"/>
  <c r="D43" i="44"/>
  <c r="G43" i="44"/>
  <c r="G53" i="44" s="1"/>
  <c r="I123" i="45"/>
  <c r="E123" i="45"/>
  <c r="AD21" i="46"/>
  <c r="Z21" i="46"/>
  <c r="AC149" i="46"/>
  <c r="AD278" i="46"/>
  <c r="Z278" i="46"/>
  <c r="AB277" i="46"/>
  <c r="Y406" i="46"/>
  <c r="AC407" i="46"/>
  <c r="Y148" i="46"/>
  <c r="AC21" i="46"/>
  <c r="Y149" i="46"/>
  <c r="AB149" i="46"/>
  <c r="AE277" i="46"/>
  <c r="AA277" i="46"/>
  <c r="AA464" i="46" l="1"/>
  <c r="AA465" i="46" s="1"/>
  <c r="AA451" i="46"/>
  <c r="AA452" i="46" s="1"/>
  <c r="AA439" i="46"/>
  <c r="AA440" i="46" s="1"/>
  <c r="AA500" i="46"/>
  <c r="AA501" i="46" s="1"/>
  <c r="AA488" i="46"/>
  <c r="AA489" i="46" s="1"/>
  <c r="AA504" i="46"/>
  <c r="AA505" i="46" s="1"/>
  <c r="AA491" i="46"/>
  <c r="AA492" i="46" s="1"/>
  <c r="AA470" i="46"/>
  <c r="AA471" i="46" s="1"/>
  <c r="AA457" i="46"/>
  <c r="AA458" i="46" s="1"/>
  <c r="AA445" i="46"/>
  <c r="AA446" i="46" s="1"/>
  <c r="AA507" i="46"/>
  <c r="AA508" i="46" s="1"/>
  <c r="AA494" i="46"/>
  <c r="AA495" i="46" s="1"/>
  <c r="AA473" i="46"/>
  <c r="AA474" i="46" s="1"/>
  <c r="AA461" i="46"/>
  <c r="AA462" i="46" s="1"/>
  <c r="AA448" i="46"/>
  <c r="AA449" i="46" s="1"/>
  <c r="AA436" i="46"/>
  <c r="AA437" i="46" s="1"/>
  <c r="AA510" i="46"/>
  <c r="AA511" i="46" s="1"/>
  <c r="AA497" i="46"/>
  <c r="AA498" i="46" s="1"/>
  <c r="AA484" i="46"/>
  <c r="AA485" i="46" s="1"/>
  <c r="AA467" i="46"/>
  <c r="AA468" i="46" s="1"/>
  <c r="AA442" i="46"/>
  <c r="AA443" i="46" s="1"/>
  <c r="AA454" i="46"/>
  <c r="AA455" i="46" s="1"/>
  <c r="Y300" i="46"/>
  <c r="Y348" i="46"/>
  <c r="Y294" i="46"/>
  <c r="Y288" i="46"/>
  <c r="Y303" i="46"/>
  <c r="Y282" i="46"/>
  <c r="Y285" i="46"/>
  <c r="Y279" i="46"/>
  <c r="Y352" i="46"/>
  <c r="Y297" i="46"/>
  <c r="Y291" i="46"/>
  <c r="AE291" i="79"/>
  <c r="AE292" i="79" s="1"/>
  <c r="AE329" i="79"/>
  <c r="AE330" i="79" s="1"/>
  <c r="AE294" i="79"/>
  <c r="AE295" i="79" s="1"/>
  <c r="AE297" i="79"/>
  <c r="AE298" i="79" s="1"/>
  <c r="AE332" i="79"/>
  <c r="AE333" i="79" s="1"/>
  <c r="AE267" i="79"/>
  <c r="AE268" i="79" s="1"/>
  <c r="AE263" i="79"/>
  <c r="AE264" i="79" s="1"/>
  <c r="AE233" i="79"/>
  <c r="AE234" i="79" s="1"/>
  <c r="AE326" i="79"/>
  <c r="AE327" i="79" s="1"/>
  <c r="AE221" i="79"/>
  <c r="AE222" i="79" s="1"/>
  <c r="AE288" i="79"/>
  <c r="AE289" i="79" s="1"/>
  <c r="AE224" i="79"/>
  <c r="AE225" i="79" s="1"/>
  <c r="AE227" i="79"/>
  <c r="AE228" i="79" s="1"/>
  <c r="AE230" i="79"/>
  <c r="AE231" i="79" s="1"/>
  <c r="AE108" i="79"/>
  <c r="AE109" i="79" s="1"/>
  <c r="AE38" i="79"/>
  <c r="AE143" i="79"/>
  <c r="AE144" i="79" s="1"/>
  <c r="AE47" i="79"/>
  <c r="AE105" i="79"/>
  <c r="AE106" i="79" s="1"/>
  <c r="AE84" i="79"/>
  <c r="AE85" i="79" s="1"/>
  <c r="AE149" i="79"/>
  <c r="AE150" i="79" s="1"/>
  <c r="AE111" i="79"/>
  <c r="AE112" i="79" s="1"/>
  <c r="AE41" i="79"/>
  <c r="AE146" i="79"/>
  <c r="AE147" i="79" s="1"/>
  <c r="AE50" i="79"/>
  <c r="AE114" i="79"/>
  <c r="AE115" i="79" s="1"/>
  <c r="AE44" i="79"/>
  <c r="AE80" i="79"/>
  <c r="AE81" i="79" s="1"/>
  <c r="Z927" i="79"/>
  <c r="Z944" i="79"/>
  <c r="AD352" i="46"/>
  <c r="AD353" i="46" s="1"/>
  <c r="AD291" i="46"/>
  <c r="AD292" i="46" s="1"/>
  <c r="AD279" i="46"/>
  <c r="AD280" i="46" s="1"/>
  <c r="AD300" i="46"/>
  <c r="AD301" i="46" s="1"/>
  <c r="AD303" i="46"/>
  <c r="AD304" i="46" s="1"/>
  <c r="AD282" i="46"/>
  <c r="AD283" i="46" s="1"/>
  <c r="AD297" i="46"/>
  <c r="AD298" i="46" s="1"/>
  <c r="AD294" i="46"/>
  <c r="AD295" i="46" s="1"/>
  <c r="AD285" i="46"/>
  <c r="AD286" i="46" s="1"/>
  <c r="AD288" i="46"/>
  <c r="AD289" i="46" s="1"/>
  <c r="AD348" i="46"/>
  <c r="AD349" i="46" s="1"/>
  <c r="AD252" i="46"/>
  <c r="AD253" i="46" s="1"/>
  <c r="AD239" i="46"/>
  <c r="AD240" i="46" s="1"/>
  <c r="AD226" i="46"/>
  <c r="AD227" i="46" s="1"/>
  <c r="AD242" i="46"/>
  <c r="AD243" i="46" s="1"/>
  <c r="AD230" i="46"/>
  <c r="AD231" i="46" s="1"/>
  <c r="AD249" i="46"/>
  <c r="AD250" i="46" s="1"/>
  <c r="AD236" i="46"/>
  <c r="AD237" i="46" s="1"/>
  <c r="AD215" i="46"/>
  <c r="AD216" i="46" s="1"/>
  <c r="AD203" i="46"/>
  <c r="AD204" i="46" s="1"/>
  <c r="AD190" i="46"/>
  <c r="AD191" i="46" s="1"/>
  <c r="AD178" i="46"/>
  <c r="AD179" i="46" s="1"/>
  <c r="AD206" i="46"/>
  <c r="AD207" i="46" s="1"/>
  <c r="AD193" i="46"/>
  <c r="AD194" i="46" s="1"/>
  <c r="AD181" i="46"/>
  <c r="AD182" i="46" s="1"/>
  <c r="AD233" i="46"/>
  <c r="AD234" i="46" s="1"/>
  <c r="AD209" i="46"/>
  <c r="AD210" i="46" s="1"/>
  <c r="AD196" i="46"/>
  <c r="AD197" i="46" s="1"/>
  <c r="AD184" i="46"/>
  <c r="AD185" i="46" s="1"/>
  <c r="AD246" i="46"/>
  <c r="AD247" i="46" s="1"/>
  <c r="AD212" i="46"/>
  <c r="AD213" i="46" s="1"/>
  <c r="AD199" i="46"/>
  <c r="AD200" i="46" s="1"/>
  <c r="AD187" i="46"/>
  <c r="AD188" i="46" s="1"/>
  <c r="AB332" i="79"/>
  <c r="AB333" i="79" s="1"/>
  <c r="AB326" i="79"/>
  <c r="AB327" i="79" s="1"/>
  <c r="AB288" i="79"/>
  <c r="AB289" i="79" s="1"/>
  <c r="AB291" i="79"/>
  <c r="AB292" i="79" s="1"/>
  <c r="AB263" i="79"/>
  <c r="AB264" i="79" s="1"/>
  <c r="AB329" i="79"/>
  <c r="AB330" i="79" s="1"/>
  <c r="AB294" i="79"/>
  <c r="AB295" i="79" s="1"/>
  <c r="AB227" i="79"/>
  <c r="AB228" i="79" s="1"/>
  <c r="AB267" i="79"/>
  <c r="AB268" i="79" s="1"/>
  <c r="AB230" i="79"/>
  <c r="AB231" i="79" s="1"/>
  <c r="AB297" i="79"/>
  <c r="AB298" i="79" s="1"/>
  <c r="AB233" i="79"/>
  <c r="AB234" i="79" s="1"/>
  <c r="AB221" i="79"/>
  <c r="AB222" i="79" s="1"/>
  <c r="AB224" i="79"/>
  <c r="AB225" i="79" s="1"/>
  <c r="AB105" i="79"/>
  <c r="AB106" i="79" s="1"/>
  <c r="AB114" i="79"/>
  <c r="AB115" i="79" s="1"/>
  <c r="AB44" i="79"/>
  <c r="AB38" i="79"/>
  <c r="AB146" i="79"/>
  <c r="AB147" i="79" s="1"/>
  <c r="AB50" i="79"/>
  <c r="AB149" i="79"/>
  <c r="AB150" i="79" s="1"/>
  <c r="AB80" i="79"/>
  <c r="AB81" i="79" s="1"/>
  <c r="AB84" i="79"/>
  <c r="AB85" i="79" s="1"/>
  <c r="AB108" i="79"/>
  <c r="AB109" i="79" s="1"/>
  <c r="AB143" i="79"/>
  <c r="AB144" i="79" s="1"/>
  <c r="AB47" i="79"/>
  <c r="AB111" i="79"/>
  <c r="AB112" i="79" s="1"/>
  <c r="AB41" i="79"/>
  <c r="AA761" i="79"/>
  <c r="AA760" i="79"/>
  <c r="AC223" i="46"/>
  <c r="AC224" i="46" s="1"/>
  <c r="AC156" i="46"/>
  <c r="AC157" i="46" s="1"/>
  <c r="AC150" i="46"/>
  <c r="AC151" i="46" s="1"/>
  <c r="AC171" i="46"/>
  <c r="AC172" i="46" s="1"/>
  <c r="AC219" i="46"/>
  <c r="AC220" i="46" s="1"/>
  <c r="AC165" i="46"/>
  <c r="AC166" i="46" s="1"/>
  <c r="AC159" i="46"/>
  <c r="AC160" i="46" s="1"/>
  <c r="AC174" i="46"/>
  <c r="AC175" i="46" s="1"/>
  <c r="AC153" i="46"/>
  <c r="AC154" i="46" s="1"/>
  <c r="AC168" i="46"/>
  <c r="AC169" i="46" s="1"/>
  <c r="AC162" i="46"/>
  <c r="AC163" i="46" s="1"/>
  <c r="AE372" i="79"/>
  <c r="AE373" i="79" s="1"/>
  <c r="AE360" i="79"/>
  <c r="AE361" i="79" s="1"/>
  <c r="AE348" i="79"/>
  <c r="AE349" i="79" s="1"/>
  <c r="AE336" i="79"/>
  <c r="AE337" i="79" s="1"/>
  <c r="AE316" i="79"/>
  <c r="AE317" i="79" s="1"/>
  <c r="AE304" i="79"/>
  <c r="AE305" i="79" s="1"/>
  <c r="AE277" i="79"/>
  <c r="AE278" i="79" s="1"/>
  <c r="AE253" i="79"/>
  <c r="AE254" i="79" s="1"/>
  <c r="AE375" i="79"/>
  <c r="AE376" i="79" s="1"/>
  <c r="AE363" i="79"/>
  <c r="AE364" i="79" s="1"/>
  <c r="AE351" i="79"/>
  <c r="AE352" i="79" s="1"/>
  <c r="AE339" i="79"/>
  <c r="AE340" i="79" s="1"/>
  <c r="AE319" i="79"/>
  <c r="AE320" i="79" s="1"/>
  <c r="AE307" i="79"/>
  <c r="AE308" i="79" s="1"/>
  <c r="AE280" i="79"/>
  <c r="AE281" i="79" s="1"/>
  <c r="AE366" i="79"/>
  <c r="AE367" i="79" s="1"/>
  <c r="AE354" i="79"/>
  <c r="AE355" i="79" s="1"/>
  <c r="AE342" i="79"/>
  <c r="AE343" i="79" s="1"/>
  <c r="AE322" i="79"/>
  <c r="AE323" i="79" s="1"/>
  <c r="AE310" i="79"/>
  <c r="AE311" i="79" s="1"/>
  <c r="AE283" i="79"/>
  <c r="AE284" i="79" s="1"/>
  <c r="AE270" i="79"/>
  <c r="AE271" i="79" s="1"/>
  <c r="AE259" i="79"/>
  <c r="AE260" i="79" s="1"/>
  <c r="AE246" i="79"/>
  <c r="AE247" i="79" s="1"/>
  <c r="AE301" i="79"/>
  <c r="AE302" i="79" s="1"/>
  <c r="AE192" i="79"/>
  <c r="AE193" i="79" s="1"/>
  <c r="AE313" i="79"/>
  <c r="AE314" i="79" s="1"/>
  <c r="AE237" i="79"/>
  <c r="AE238" i="79" s="1"/>
  <c r="AE256" i="79"/>
  <c r="AE257" i="79" s="1"/>
  <c r="AE183" i="79"/>
  <c r="AE184" i="79" s="1"/>
  <c r="AE171" i="79"/>
  <c r="AE172" i="79" s="1"/>
  <c r="AE159" i="79"/>
  <c r="AE160" i="79" s="1"/>
  <c r="AE136" i="79"/>
  <c r="AE137" i="79" s="1"/>
  <c r="AE124" i="79"/>
  <c r="AE125" i="79" s="1"/>
  <c r="AE97" i="79"/>
  <c r="AE98" i="79" s="1"/>
  <c r="AE76" i="79"/>
  <c r="AE77" i="79" s="1"/>
  <c r="AE240" i="79"/>
  <c r="AE241" i="79" s="1"/>
  <c r="AE274" i="79"/>
  <c r="AE275" i="79" s="1"/>
  <c r="AE186" i="79"/>
  <c r="AE187" i="79" s="1"/>
  <c r="AE174" i="79"/>
  <c r="AE175" i="79" s="1"/>
  <c r="AE345" i="79"/>
  <c r="AE346" i="79" s="1"/>
  <c r="AE249" i="79"/>
  <c r="AE250" i="79" s="1"/>
  <c r="AE357" i="79"/>
  <c r="AE358" i="79" s="1"/>
  <c r="AE189" i="79"/>
  <c r="AE190" i="79" s="1"/>
  <c r="AE177" i="79"/>
  <c r="AE178" i="79" s="1"/>
  <c r="AE165" i="79"/>
  <c r="AE166" i="79" s="1"/>
  <c r="AE153" i="79"/>
  <c r="AE154" i="79" s="1"/>
  <c r="AE130" i="79"/>
  <c r="AE131" i="79" s="1"/>
  <c r="AE118" i="79"/>
  <c r="AE119" i="79" s="1"/>
  <c r="AE91" i="79"/>
  <c r="AE92" i="79" s="1"/>
  <c r="AE70" i="79"/>
  <c r="AE71" i="79" s="1"/>
  <c r="AE369" i="79"/>
  <c r="AE370" i="79" s="1"/>
  <c r="AE133" i="79"/>
  <c r="AE134" i="79" s="1"/>
  <c r="AE168" i="79"/>
  <c r="AE169" i="79" s="1"/>
  <c r="AE127" i="79"/>
  <c r="AE128" i="79" s="1"/>
  <c r="AE73" i="79"/>
  <c r="AE74" i="79" s="1"/>
  <c r="AE60" i="79"/>
  <c r="AE61" i="79" s="1"/>
  <c r="AE156" i="79"/>
  <c r="AE157" i="79" s="1"/>
  <c r="AE54" i="79"/>
  <c r="AE55" i="79" s="1"/>
  <c r="AE180" i="79"/>
  <c r="AE181" i="79" s="1"/>
  <c r="AE121" i="79"/>
  <c r="AE122" i="79" s="1"/>
  <c r="AE63" i="79"/>
  <c r="AE64" i="79" s="1"/>
  <c r="AE100" i="79"/>
  <c r="AE101" i="79" s="1"/>
  <c r="AE66" i="79"/>
  <c r="AE67" i="79" s="1"/>
  <c r="AE243" i="79"/>
  <c r="AE244" i="79" s="1"/>
  <c r="AE139" i="79"/>
  <c r="AE140" i="79" s="1"/>
  <c r="AE94" i="79"/>
  <c r="AE95" i="79" s="1"/>
  <c r="AE162" i="79"/>
  <c r="AE163" i="79" s="1"/>
  <c r="AE87" i="79"/>
  <c r="AE88" i="79" s="1"/>
  <c r="AE57" i="79"/>
  <c r="AE58" i="79" s="1"/>
  <c r="Y578" i="79"/>
  <c r="Y577" i="79"/>
  <c r="Y576" i="79"/>
  <c r="Z576" i="79"/>
  <c r="Z577" i="79"/>
  <c r="Z578" i="79"/>
  <c r="Y249" i="46"/>
  <c r="Y236" i="46"/>
  <c r="Y242" i="46"/>
  <c r="Y230" i="46"/>
  <c r="Y206" i="46"/>
  <c r="Y193" i="46"/>
  <c r="Y181" i="46"/>
  <c r="Y246" i="46"/>
  <c r="Y226" i="46"/>
  <c r="Y209" i="46"/>
  <c r="Y196" i="46"/>
  <c r="Y184" i="46"/>
  <c r="Y239" i="46"/>
  <c r="Y212" i="46"/>
  <c r="Y199" i="46"/>
  <c r="Y187" i="46"/>
  <c r="Y233" i="46"/>
  <c r="Y215" i="46"/>
  <c r="Y203" i="46"/>
  <c r="Y190" i="46"/>
  <c r="Y178" i="46"/>
  <c r="Y252" i="46"/>
  <c r="AD426" i="46"/>
  <c r="AD427" i="46" s="1"/>
  <c r="AD481" i="46"/>
  <c r="AD482" i="46" s="1"/>
  <c r="AD420" i="46"/>
  <c r="AD421" i="46" s="1"/>
  <c r="AD408" i="46"/>
  <c r="AD409" i="46" s="1"/>
  <c r="AD429" i="46"/>
  <c r="AD430" i="46" s="1"/>
  <c r="AD477" i="46"/>
  <c r="AD478" i="46" s="1"/>
  <c r="AD423" i="46"/>
  <c r="AD424" i="46" s="1"/>
  <c r="AD417" i="46"/>
  <c r="AD418" i="46" s="1"/>
  <c r="AD432" i="46"/>
  <c r="AD433" i="46" s="1"/>
  <c r="AD411" i="46"/>
  <c r="AD412" i="46" s="1"/>
  <c r="AD414" i="46"/>
  <c r="AD415" i="46" s="1"/>
  <c r="Z429" i="46"/>
  <c r="Z430" i="46" s="1"/>
  <c r="Z477" i="46"/>
  <c r="Z478" i="46" s="1"/>
  <c r="Z423" i="46"/>
  <c r="Z424" i="46" s="1"/>
  <c r="Z432" i="46"/>
  <c r="Z433" i="46" s="1"/>
  <c r="Z411" i="46"/>
  <c r="Z412" i="46" s="1"/>
  <c r="Z426" i="46"/>
  <c r="Z427" i="46" s="1"/>
  <c r="Z481" i="46"/>
  <c r="Z482" i="46" s="1"/>
  <c r="Z420" i="46"/>
  <c r="Z421" i="46" s="1"/>
  <c r="Z414" i="46"/>
  <c r="Z415" i="46" s="1"/>
  <c r="Z408" i="46"/>
  <c r="Z409" i="46" s="1"/>
  <c r="Z417" i="46"/>
  <c r="Z418" i="46" s="1"/>
  <c r="AB500" i="46"/>
  <c r="AB501" i="46" s="1"/>
  <c r="AB488" i="46"/>
  <c r="AB489" i="46" s="1"/>
  <c r="AB467" i="46"/>
  <c r="AB468" i="46" s="1"/>
  <c r="AB454" i="46"/>
  <c r="AB455" i="46" s="1"/>
  <c r="AB442" i="46"/>
  <c r="AB443" i="46" s="1"/>
  <c r="AB504" i="46"/>
  <c r="AB505" i="46" s="1"/>
  <c r="AB491" i="46"/>
  <c r="AB492" i="46" s="1"/>
  <c r="AB470" i="46"/>
  <c r="AB471" i="46" s="1"/>
  <c r="AB457" i="46"/>
  <c r="AB458" i="46" s="1"/>
  <c r="AB445" i="46"/>
  <c r="AB446" i="46" s="1"/>
  <c r="AB507" i="46"/>
  <c r="AB508" i="46" s="1"/>
  <c r="AB494" i="46"/>
  <c r="AB495" i="46" s="1"/>
  <c r="AB473" i="46"/>
  <c r="AB474" i="46" s="1"/>
  <c r="AB461" i="46"/>
  <c r="AB462" i="46" s="1"/>
  <c r="AB448" i="46"/>
  <c r="AB449" i="46" s="1"/>
  <c r="AB436" i="46"/>
  <c r="AB437" i="46" s="1"/>
  <c r="AB510" i="46"/>
  <c r="AB511" i="46" s="1"/>
  <c r="AB497" i="46"/>
  <c r="AB498" i="46" s="1"/>
  <c r="AB484" i="46"/>
  <c r="AB485" i="46" s="1"/>
  <c r="AB464" i="46"/>
  <c r="AB465" i="46" s="1"/>
  <c r="AB451" i="46"/>
  <c r="AB452" i="46" s="1"/>
  <c r="AB439" i="46"/>
  <c r="AB440" i="46" s="1"/>
  <c r="Y219" i="46"/>
  <c r="Y165" i="46"/>
  <c r="Y159" i="46"/>
  <c r="Y174" i="46"/>
  <c r="Y153" i="46"/>
  <c r="Y168" i="46"/>
  <c r="Y223" i="46"/>
  <c r="Y162" i="46"/>
  <c r="Y156" i="46"/>
  <c r="Y150" i="46"/>
  <c r="Y171" i="46"/>
  <c r="AC432" i="46"/>
  <c r="AC433" i="46" s="1"/>
  <c r="AC411" i="46"/>
  <c r="AC412" i="46" s="1"/>
  <c r="AC426" i="46"/>
  <c r="AC427" i="46" s="1"/>
  <c r="AC414" i="46"/>
  <c r="AC415" i="46" s="1"/>
  <c r="AC408" i="46"/>
  <c r="AC409" i="46" s="1"/>
  <c r="AC429" i="46"/>
  <c r="AC430" i="46" s="1"/>
  <c r="AC477" i="46"/>
  <c r="AC478" i="46" s="1"/>
  <c r="AC423" i="46"/>
  <c r="AC424" i="46" s="1"/>
  <c r="AC417" i="46"/>
  <c r="AC418" i="46" s="1"/>
  <c r="AC481" i="46"/>
  <c r="AC482" i="46" s="1"/>
  <c r="AC420" i="46"/>
  <c r="AC421" i="46" s="1"/>
  <c r="AB366" i="79"/>
  <c r="AB367" i="79" s="1"/>
  <c r="AB354" i="79"/>
  <c r="AB355" i="79" s="1"/>
  <c r="AB342" i="79"/>
  <c r="AB343" i="79" s="1"/>
  <c r="AB322" i="79"/>
  <c r="AB323" i="79" s="1"/>
  <c r="AB310" i="79"/>
  <c r="AB311" i="79" s="1"/>
  <c r="AB283" i="79"/>
  <c r="AB284" i="79" s="1"/>
  <c r="AB259" i="79"/>
  <c r="AB260" i="79" s="1"/>
  <c r="AB246" i="79"/>
  <c r="AB247" i="79" s="1"/>
  <c r="AB369" i="79"/>
  <c r="AB370" i="79" s="1"/>
  <c r="AB357" i="79"/>
  <c r="AB358" i="79" s="1"/>
  <c r="AB345" i="79"/>
  <c r="AB346" i="79" s="1"/>
  <c r="AB313" i="79"/>
  <c r="AB314" i="79" s="1"/>
  <c r="AB301" i="79"/>
  <c r="AB302" i="79" s="1"/>
  <c r="AB274" i="79"/>
  <c r="AB275" i="79" s="1"/>
  <c r="AB249" i="79"/>
  <c r="AB250" i="79" s="1"/>
  <c r="AB372" i="79"/>
  <c r="AB373" i="79" s="1"/>
  <c r="AB360" i="79"/>
  <c r="AB361" i="79" s="1"/>
  <c r="AB348" i="79"/>
  <c r="AB349" i="79" s="1"/>
  <c r="AB336" i="79"/>
  <c r="AB337" i="79" s="1"/>
  <c r="AB316" i="79"/>
  <c r="AB317" i="79" s="1"/>
  <c r="AB304" i="79"/>
  <c r="AB305" i="79" s="1"/>
  <c r="AB277" i="79"/>
  <c r="AB278" i="79" s="1"/>
  <c r="AB253" i="79"/>
  <c r="AB254" i="79" s="1"/>
  <c r="AB375" i="79"/>
  <c r="AB376" i="79" s="1"/>
  <c r="AB363" i="79"/>
  <c r="AB364" i="79" s="1"/>
  <c r="AB351" i="79"/>
  <c r="AB352" i="79" s="1"/>
  <c r="AB339" i="79"/>
  <c r="AB340" i="79" s="1"/>
  <c r="AB319" i="79"/>
  <c r="AB320" i="79" s="1"/>
  <c r="AB307" i="79"/>
  <c r="AB308" i="79" s="1"/>
  <c r="AB280" i="79"/>
  <c r="AB281" i="79" s="1"/>
  <c r="AB243" i="79"/>
  <c r="AB244" i="79" s="1"/>
  <c r="AB270" i="79"/>
  <c r="AB271" i="79" s="1"/>
  <c r="AB256" i="79"/>
  <c r="AB257" i="79" s="1"/>
  <c r="AB192" i="79"/>
  <c r="AB193" i="79" s="1"/>
  <c r="AB180" i="79"/>
  <c r="AB181" i="79" s="1"/>
  <c r="AB168" i="79"/>
  <c r="AB169" i="79" s="1"/>
  <c r="AB156" i="79"/>
  <c r="AB157" i="79" s="1"/>
  <c r="AB133" i="79"/>
  <c r="AB134" i="79" s="1"/>
  <c r="AB121" i="79"/>
  <c r="AB122" i="79" s="1"/>
  <c r="AB94" i="79"/>
  <c r="AB95" i="79" s="1"/>
  <c r="AB73" i="79"/>
  <c r="AB74" i="79" s="1"/>
  <c r="AB237" i="79"/>
  <c r="AB238" i="79" s="1"/>
  <c r="AB183" i="79"/>
  <c r="AB184" i="79" s="1"/>
  <c r="AB171" i="79"/>
  <c r="AB172" i="79" s="1"/>
  <c r="AB159" i="79"/>
  <c r="AB160" i="79" s="1"/>
  <c r="AB240" i="79"/>
  <c r="AB241" i="79" s="1"/>
  <c r="AB162" i="79"/>
  <c r="AB163" i="79" s="1"/>
  <c r="AB153" i="79"/>
  <c r="AB154" i="79" s="1"/>
  <c r="AB139" i="79"/>
  <c r="AB140" i="79" s="1"/>
  <c r="AB66" i="79"/>
  <c r="AB67" i="79" s="1"/>
  <c r="AB54" i="79"/>
  <c r="AB55" i="79" s="1"/>
  <c r="AB177" i="79"/>
  <c r="AB178" i="79" s="1"/>
  <c r="AB136" i="79"/>
  <c r="AB137" i="79" s="1"/>
  <c r="AB91" i="79"/>
  <c r="AB92" i="79" s="1"/>
  <c r="AB87" i="79"/>
  <c r="AB88" i="79" s="1"/>
  <c r="AB186" i="79"/>
  <c r="AB187" i="79" s="1"/>
  <c r="AB165" i="79"/>
  <c r="AB166" i="79" s="1"/>
  <c r="AB76" i="79"/>
  <c r="AB77" i="79" s="1"/>
  <c r="AB57" i="79"/>
  <c r="AB58" i="79" s="1"/>
  <c r="AB174" i="79"/>
  <c r="AB175" i="79" s="1"/>
  <c r="AB130" i="79"/>
  <c r="AB131" i="79" s="1"/>
  <c r="AB127" i="79"/>
  <c r="AB128" i="79" s="1"/>
  <c r="AB124" i="79"/>
  <c r="AB125" i="79" s="1"/>
  <c r="AB70" i="79"/>
  <c r="AB71" i="79" s="1"/>
  <c r="AB60" i="79"/>
  <c r="AB61" i="79" s="1"/>
  <c r="AB118" i="79"/>
  <c r="AB119" i="79" s="1"/>
  <c r="AB100" i="79"/>
  <c r="AB101" i="79" s="1"/>
  <c r="AB63" i="79"/>
  <c r="AB64" i="79" s="1"/>
  <c r="AB189" i="79"/>
  <c r="AB190" i="79" s="1"/>
  <c r="AB97" i="79"/>
  <c r="AB98" i="79" s="1"/>
  <c r="AC378" i="46"/>
  <c r="AC379" i="46" s="1"/>
  <c r="AC371" i="46"/>
  <c r="AC372" i="46" s="1"/>
  <c r="AC375" i="46"/>
  <c r="AC376" i="46" s="1"/>
  <c r="AC362" i="46"/>
  <c r="AC363" i="46" s="1"/>
  <c r="AC341" i="46"/>
  <c r="AC342" i="46" s="1"/>
  <c r="AC328" i="46"/>
  <c r="AC329" i="46" s="1"/>
  <c r="AC316" i="46"/>
  <c r="AC317" i="46" s="1"/>
  <c r="AC365" i="46"/>
  <c r="AC366" i="46" s="1"/>
  <c r="AC381" i="46"/>
  <c r="AC382" i="46" s="1"/>
  <c r="AC344" i="46"/>
  <c r="AC345" i="46" s="1"/>
  <c r="AC332" i="46"/>
  <c r="AC333" i="46" s="1"/>
  <c r="AC319" i="46"/>
  <c r="AC320" i="46" s="1"/>
  <c r="AC307" i="46"/>
  <c r="AC308" i="46" s="1"/>
  <c r="AC368" i="46"/>
  <c r="AC369" i="46" s="1"/>
  <c r="AC359" i="46"/>
  <c r="AC360" i="46" s="1"/>
  <c r="AC338" i="46"/>
  <c r="AC339" i="46" s="1"/>
  <c r="AC325" i="46"/>
  <c r="AC326" i="46" s="1"/>
  <c r="AC313" i="46"/>
  <c r="AC314" i="46" s="1"/>
  <c r="AC310" i="46"/>
  <c r="AC311" i="46" s="1"/>
  <c r="AC322" i="46"/>
  <c r="AC323" i="46" s="1"/>
  <c r="AC355" i="46"/>
  <c r="AC356" i="46" s="1"/>
  <c r="AC335" i="46"/>
  <c r="AC336" i="46" s="1"/>
  <c r="Y473" i="46"/>
  <c r="Y461" i="46"/>
  <c r="Y448" i="46"/>
  <c r="Y436" i="46"/>
  <c r="Y510" i="46"/>
  <c r="Y497" i="46"/>
  <c r="Y484" i="46"/>
  <c r="Y500" i="46"/>
  <c r="Y488" i="46"/>
  <c r="Y467" i="46"/>
  <c r="Y454" i="46"/>
  <c r="Y442" i="46"/>
  <c r="Y504" i="46"/>
  <c r="Y491" i="46"/>
  <c r="Y470" i="46"/>
  <c r="Y457" i="46"/>
  <c r="Y445" i="46"/>
  <c r="Y507" i="46"/>
  <c r="Y494" i="46"/>
  <c r="Y439" i="46"/>
  <c r="Y451" i="46"/>
  <c r="Y464" i="46"/>
  <c r="Y105" i="79"/>
  <c r="Y84" i="79"/>
  <c r="Y149" i="79"/>
  <c r="Y80" i="79"/>
  <c r="Y44" i="79"/>
  <c r="Y146" i="79"/>
  <c r="Y50" i="79"/>
  <c r="Y38" i="79"/>
  <c r="Y143" i="79"/>
  <c r="Y47" i="79"/>
  <c r="Y114" i="79"/>
  <c r="Y111" i="79"/>
  <c r="Y41" i="79"/>
  <c r="Y108" i="79"/>
  <c r="AD578" i="79"/>
  <c r="AD576" i="79"/>
  <c r="AD577" i="79"/>
  <c r="AC242" i="46"/>
  <c r="AC243" i="46" s="1"/>
  <c r="AC230" i="46"/>
  <c r="AC231" i="46" s="1"/>
  <c r="AC249" i="46"/>
  <c r="AC250" i="46" s="1"/>
  <c r="AC236" i="46"/>
  <c r="AC237" i="46" s="1"/>
  <c r="AC246" i="46"/>
  <c r="AC247" i="46" s="1"/>
  <c r="AC212" i="46"/>
  <c r="AC213" i="46" s="1"/>
  <c r="AC199" i="46"/>
  <c r="AC200" i="46" s="1"/>
  <c r="AC187" i="46"/>
  <c r="AC188" i="46" s="1"/>
  <c r="AC239" i="46"/>
  <c r="AC240" i="46" s="1"/>
  <c r="AC215" i="46"/>
  <c r="AC216" i="46" s="1"/>
  <c r="AC203" i="46"/>
  <c r="AC204" i="46" s="1"/>
  <c r="AC190" i="46"/>
  <c r="AC191" i="46" s="1"/>
  <c r="AC178" i="46"/>
  <c r="AC179" i="46" s="1"/>
  <c r="AC206" i="46"/>
  <c r="AC207" i="46" s="1"/>
  <c r="AC193" i="46"/>
  <c r="AC194" i="46" s="1"/>
  <c r="AC181" i="46"/>
  <c r="AC182" i="46" s="1"/>
  <c r="AC252" i="46"/>
  <c r="AC253" i="46" s="1"/>
  <c r="AC233" i="46"/>
  <c r="AC234" i="46" s="1"/>
  <c r="AC209" i="46"/>
  <c r="AC210" i="46" s="1"/>
  <c r="AC196" i="46"/>
  <c r="AC197" i="46" s="1"/>
  <c r="AC184" i="46"/>
  <c r="AC185" i="46" s="1"/>
  <c r="AC226" i="46"/>
  <c r="AC227" i="46" s="1"/>
  <c r="Z246" i="46"/>
  <c r="Z247" i="46" s="1"/>
  <c r="Z233" i="46"/>
  <c r="Z234" i="46" s="1"/>
  <c r="Z249" i="46"/>
  <c r="Z250" i="46" s="1"/>
  <c r="Z236" i="46"/>
  <c r="Z237" i="46" s="1"/>
  <c r="Z242" i="46"/>
  <c r="Z243" i="46" s="1"/>
  <c r="Z230" i="46"/>
  <c r="Z231" i="46" s="1"/>
  <c r="Z226" i="46"/>
  <c r="Z227" i="46" s="1"/>
  <c r="Z209" i="46"/>
  <c r="Z210" i="46" s="1"/>
  <c r="Z196" i="46"/>
  <c r="Z197" i="46" s="1"/>
  <c r="Z184" i="46"/>
  <c r="Z185" i="46" s="1"/>
  <c r="Z239" i="46"/>
  <c r="Z240" i="46" s="1"/>
  <c r="Z212" i="46"/>
  <c r="Z213" i="46" s="1"/>
  <c r="Z199" i="46"/>
  <c r="Z200" i="46" s="1"/>
  <c r="Z187" i="46"/>
  <c r="Z188" i="46" s="1"/>
  <c r="Z215" i="46"/>
  <c r="Z216" i="46" s="1"/>
  <c r="Z203" i="46"/>
  <c r="Z204" i="46" s="1"/>
  <c r="Z190" i="46"/>
  <c r="Z191" i="46" s="1"/>
  <c r="Z178" i="46"/>
  <c r="Z179" i="46" s="1"/>
  <c r="Z252" i="46"/>
  <c r="Z253" i="46" s="1"/>
  <c r="Z206" i="46"/>
  <c r="Z207" i="46" s="1"/>
  <c r="Z193" i="46"/>
  <c r="Z194" i="46" s="1"/>
  <c r="Z181" i="46"/>
  <c r="Z182" i="46" s="1"/>
  <c r="Y371" i="46"/>
  <c r="Y378" i="46"/>
  <c r="Y381" i="46"/>
  <c r="Y368" i="46"/>
  <c r="Y355" i="46"/>
  <c r="Y335" i="46"/>
  <c r="Y322" i="46"/>
  <c r="Y310" i="46"/>
  <c r="Y359" i="46"/>
  <c r="Y375" i="46"/>
  <c r="Y338" i="46"/>
  <c r="Y325" i="46"/>
  <c r="Y313" i="46"/>
  <c r="Y365" i="46"/>
  <c r="Y344" i="46"/>
  <c r="Y332" i="46"/>
  <c r="Y319" i="46"/>
  <c r="Y307" i="46"/>
  <c r="Y316" i="46"/>
  <c r="Y328" i="46"/>
  <c r="Y362" i="46"/>
  <c r="Y341" i="46"/>
  <c r="AA366" i="79"/>
  <c r="AA367" i="79" s="1"/>
  <c r="AA354" i="79"/>
  <c r="AA355" i="79" s="1"/>
  <c r="AA342" i="79"/>
  <c r="AA343" i="79" s="1"/>
  <c r="AA322" i="79"/>
  <c r="AA323" i="79" s="1"/>
  <c r="AA310" i="79"/>
  <c r="AA311" i="79" s="1"/>
  <c r="AA283" i="79"/>
  <c r="AA284" i="79" s="1"/>
  <c r="AA270" i="79"/>
  <c r="AA271" i="79" s="1"/>
  <c r="AA259" i="79"/>
  <c r="AA260" i="79" s="1"/>
  <c r="AA246" i="79"/>
  <c r="AA247" i="79" s="1"/>
  <c r="AA369" i="79"/>
  <c r="AA370" i="79" s="1"/>
  <c r="AA357" i="79"/>
  <c r="AA358" i="79" s="1"/>
  <c r="AA345" i="79"/>
  <c r="AA346" i="79" s="1"/>
  <c r="AA313" i="79"/>
  <c r="AA314" i="79" s="1"/>
  <c r="AA301" i="79"/>
  <c r="AA302" i="79" s="1"/>
  <c r="AA274" i="79"/>
  <c r="AA275" i="79" s="1"/>
  <c r="AA372" i="79"/>
  <c r="AA373" i="79" s="1"/>
  <c r="AA360" i="79"/>
  <c r="AA361" i="79" s="1"/>
  <c r="AA348" i="79"/>
  <c r="AA349" i="79" s="1"/>
  <c r="AA336" i="79"/>
  <c r="AA337" i="79" s="1"/>
  <c r="AA316" i="79"/>
  <c r="AA317" i="79" s="1"/>
  <c r="AA304" i="79"/>
  <c r="AA305" i="79" s="1"/>
  <c r="AA277" i="79"/>
  <c r="AA278" i="79" s="1"/>
  <c r="AA253" i="79"/>
  <c r="AA254" i="79" s="1"/>
  <c r="AA186" i="79"/>
  <c r="AA187" i="79" s="1"/>
  <c r="AA339" i="79"/>
  <c r="AA340" i="79" s="1"/>
  <c r="AA243" i="79"/>
  <c r="AA244" i="79" s="1"/>
  <c r="AA351" i="79"/>
  <c r="AA352" i="79" s="1"/>
  <c r="AA189" i="79"/>
  <c r="AA190" i="79" s="1"/>
  <c r="AA177" i="79"/>
  <c r="AA178" i="79" s="1"/>
  <c r="AA165" i="79"/>
  <c r="AA166" i="79" s="1"/>
  <c r="AA153" i="79"/>
  <c r="AA154" i="79" s="1"/>
  <c r="AA130" i="79"/>
  <c r="AA131" i="79" s="1"/>
  <c r="AA118" i="79"/>
  <c r="AA119" i="79" s="1"/>
  <c r="AA91" i="79"/>
  <c r="AA92" i="79" s="1"/>
  <c r="AA70" i="79"/>
  <c r="AA71" i="79" s="1"/>
  <c r="AA363" i="79"/>
  <c r="AA364" i="79" s="1"/>
  <c r="AA375" i="79"/>
  <c r="AA376" i="79" s="1"/>
  <c r="AA256" i="79"/>
  <c r="AA257" i="79" s="1"/>
  <c r="AA192" i="79"/>
  <c r="AA193" i="79" s="1"/>
  <c r="AA180" i="79"/>
  <c r="AA181" i="79" s="1"/>
  <c r="AA307" i="79"/>
  <c r="AA308" i="79" s="1"/>
  <c r="AA237" i="79"/>
  <c r="AA238" i="79" s="1"/>
  <c r="AA319" i="79"/>
  <c r="AA320" i="79" s="1"/>
  <c r="AA249" i="79"/>
  <c r="AA250" i="79" s="1"/>
  <c r="AA183" i="79"/>
  <c r="AA184" i="79" s="1"/>
  <c r="AA171" i="79"/>
  <c r="AA172" i="79" s="1"/>
  <c r="AA159" i="79"/>
  <c r="AA160" i="79" s="1"/>
  <c r="AA136" i="79"/>
  <c r="AA137" i="79" s="1"/>
  <c r="AA124" i="79"/>
  <c r="AA125" i="79" s="1"/>
  <c r="AA97" i="79"/>
  <c r="AA98" i="79" s="1"/>
  <c r="AA76" i="79"/>
  <c r="AA77" i="79" s="1"/>
  <c r="AA240" i="79"/>
  <c r="AA241" i="79" s="1"/>
  <c r="AA94" i="79"/>
  <c r="AA95" i="79" s="1"/>
  <c r="AA162" i="79"/>
  <c r="AA163" i="79" s="1"/>
  <c r="AA139" i="79"/>
  <c r="AA140" i="79" s="1"/>
  <c r="AA66" i="79"/>
  <c r="AA67" i="79" s="1"/>
  <c r="AA54" i="79"/>
  <c r="AA55" i="79" s="1"/>
  <c r="AA133" i="79"/>
  <c r="AA134" i="79" s="1"/>
  <c r="AA87" i="79"/>
  <c r="AA88" i="79" s="1"/>
  <c r="AA121" i="79"/>
  <c r="AA122" i="79" s="1"/>
  <c r="AA168" i="79"/>
  <c r="AA169" i="79" s="1"/>
  <c r="AA73" i="79"/>
  <c r="AA74" i="79" s="1"/>
  <c r="AA57" i="79"/>
  <c r="AA58" i="79" s="1"/>
  <c r="AA60" i="79"/>
  <c r="AA61" i="79" s="1"/>
  <c r="AA127" i="79"/>
  <c r="AA128" i="79" s="1"/>
  <c r="AA174" i="79"/>
  <c r="AA175" i="79" s="1"/>
  <c r="AA280" i="79"/>
  <c r="AA281" i="79" s="1"/>
  <c r="AA156" i="79"/>
  <c r="AA157" i="79" s="1"/>
  <c r="AA100" i="79"/>
  <c r="AA101" i="79" s="1"/>
  <c r="AA63" i="79"/>
  <c r="AA64" i="79" s="1"/>
  <c r="AD760" i="79"/>
  <c r="AD761" i="79"/>
  <c r="AC467" i="46"/>
  <c r="AC468" i="46" s="1"/>
  <c r="AC454" i="46"/>
  <c r="AC455" i="46" s="1"/>
  <c r="AC442" i="46"/>
  <c r="AC443" i="46" s="1"/>
  <c r="AC504" i="46"/>
  <c r="AC505" i="46" s="1"/>
  <c r="AC491" i="46"/>
  <c r="AC492" i="46" s="1"/>
  <c r="AC507" i="46"/>
  <c r="AC508" i="46" s="1"/>
  <c r="AC494" i="46"/>
  <c r="AC495" i="46" s="1"/>
  <c r="AC473" i="46"/>
  <c r="AC474" i="46" s="1"/>
  <c r="AC461" i="46"/>
  <c r="AC462" i="46" s="1"/>
  <c r="AC448" i="46"/>
  <c r="AC449" i="46" s="1"/>
  <c r="AC436" i="46"/>
  <c r="AC437" i="46" s="1"/>
  <c r="AC510" i="46"/>
  <c r="AC511" i="46" s="1"/>
  <c r="AC497" i="46"/>
  <c r="AC498" i="46" s="1"/>
  <c r="AC484" i="46"/>
  <c r="AC485" i="46" s="1"/>
  <c r="AC464" i="46"/>
  <c r="AC465" i="46" s="1"/>
  <c r="AC451" i="46"/>
  <c r="AC452" i="46" s="1"/>
  <c r="AC439" i="46"/>
  <c r="AC440" i="46" s="1"/>
  <c r="AC500" i="46"/>
  <c r="AC501" i="46" s="1"/>
  <c r="AC488" i="46"/>
  <c r="AC489" i="46" s="1"/>
  <c r="AC445" i="46"/>
  <c r="AC446" i="46" s="1"/>
  <c r="AC470" i="46"/>
  <c r="AC471" i="46" s="1"/>
  <c r="AC457" i="46"/>
  <c r="AC458" i="46" s="1"/>
  <c r="Z510" i="46"/>
  <c r="Z511" i="46" s="1"/>
  <c r="Z497" i="46"/>
  <c r="Z498" i="46" s="1"/>
  <c r="Z484" i="46"/>
  <c r="Z485" i="46" s="1"/>
  <c r="Z464" i="46"/>
  <c r="Z465" i="46" s="1"/>
  <c r="Z451" i="46"/>
  <c r="Z452" i="46" s="1"/>
  <c r="Z439" i="46"/>
  <c r="Z440" i="46" s="1"/>
  <c r="Z500" i="46"/>
  <c r="Z501" i="46" s="1"/>
  <c r="Z488" i="46"/>
  <c r="Z489" i="46" s="1"/>
  <c r="Z467" i="46"/>
  <c r="Z468" i="46" s="1"/>
  <c r="Z454" i="46"/>
  <c r="Z455" i="46" s="1"/>
  <c r="Z442" i="46"/>
  <c r="Z443" i="46" s="1"/>
  <c r="Z504" i="46"/>
  <c r="Z505" i="46" s="1"/>
  <c r="Z491" i="46"/>
  <c r="Z492" i="46" s="1"/>
  <c r="Z470" i="46"/>
  <c r="Z471" i="46" s="1"/>
  <c r="Z457" i="46"/>
  <c r="Z458" i="46" s="1"/>
  <c r="Z445" i="46"/>
  <c r="Z446" i="46" s="1"/>
  <c r="Z507" i="46"/>
  <c r="Z508" i="46" s="1"/>
  <c r="Z494" i="46"/>
  <c r="Z495" i="46" s="1"/>
  <c r="Z473" i="46"/>
  <c r="Z474" i="46" s="1"/>
  <c r="Z461" i="46"/>
  <c r="Z462" i="46" s="1"/>
  <c r="Z448" i="46"/>
  <c r="Z449" i="46" s="1"/>
  <c r="Z436" i="46"/>
  <c r="Z437" i="46" s="1"/>
  <c r="AE470" i="46"/>
  <c r="AE471" i="46" s="1"/>
  <c r="AE457" i="46"/>
  <c r="AE458" i="46" s="1"/>
  <c r="AE445" i="46"/>
  <c r="AE446" i="46" s="1"/>
  <c r="AE507" i="46"/>
  <c r="AE508" i="46" s="1"/>
  <c r="AE494" i="46"/>
  <c r="AE495" i="46" s="1"/>
  <c r="AE510" i="46"/>
  <c r="AE511" i="46" s="1"/>
  <c r="AE497" i="46"/>
  <c r="AE498" i="46" s="1"/>
  <c r="AE484" i="46"/>
  <c r="AE485" i="46" s="1"/>
  <c r="AE464" i="46"/>
  <c r="AE465" i="46" s="1"/>
  <c r="AE451" i="46"/>
  <c r="AE452" i="46" s="1"/>
  <c r="AE439" i="46"/>
  <c r="AE440" i="46" s="1"/>
  <c r="AE500" i="46"/>
  <c r="AE501" i="46" s="1"/>
  <c r="AE488" i="46"/>
  <c r="AE489" i="46" s="1"/>
  <c r="AE467" i="46"/>
  <c r="AE468" i="46" s="1"/>
  <c r="AE454" i="46"/>
  <c r="AE455" i="46" s="1"/>
  <c r="AE442" i="46"/>
  <c r="AE443" i="46" s="1"/>
  <c r="AE504" i="46"/>
  <c r="AE505" i="46" s="1"/>
  <c r="AE491" i="46"/>
  <c r="AE492" i="46" s="1"/>
  <c r="AE436" i="46"/>
  <c r="AE437" i="46" s="1"/>
  <c r="AE448" i="46"/>
  <c r="AE449" i="46" s="1"/>
  <c r="AE461" i="46"/>
  <c r="AE462" i="46" s="1"/>
  <c r="AE473" i="46"/>
  <c r="AE474" i="46" s="1"/>
  <c r="AD150" i="46"/>
  <c r="AD151" i="46" s="1"/>
  <c r="AD171" i="46"/>
  <c r="AD172" i="46" s="1"/>
  <c r="AD219" i="46"/>
  <c r="AD220" i="46" s="1"/>
  <c r="AD165" i="46"/>
  <c r="AD166" i="46" s="1"/>
  <c r="AD174" i="46"/>
  <c r="AD175" i="46" s="1"/>
  <c r="AD153" i="46"/>
  <c r="AD154" i="46" s="1"/>
  <c r="AD168" i="46"/>
  <c r="AD169" i="46" s="1"/>
  <c r="AD223" i="46"/>
  <c r="AD224" i="46" s="1"/>
  <c r="AD162" i="46"/>
  <c r="AD163" i="46" s="1"/>
  <c r="AD156" i="46"/>
  <c r="AD157" i="46" s="1"/>
  <c r="AD159" i="46"/>
  <c r="AD160" i="46" s="1"/>
  <c r="Y186" i="79"/>
  <c r="Y174" i="79"/>
  <c r="Y162" i="79"/>
  <c r="Y139" i="79"/>
  <c r="Y127" i="79"/>
  <c r="Y100" i="79"/>
  <c r="Y87" i="79"/>
  <c r="Y189" i="79"/>
  <c r="Y177" i="79"/>
  <c r="Y192" i="79"/>
  <c r="Y180" i="79"/>
  <c r="Y168" i="79"/>
  <c r="Y156" i="79"/>
  <c r="Y133" i="79"/>
  <c r="Y121" i="79"/>
  <c r="Y94" i="79"/>
  <c r="Y73" i="79"/>
  <c r="Y159" i="79"/>
  <c r="Y153" i="79"/>
  <c r="Y97" i="79"/>
  <c r="Y63" i="79"/>
  <c r="Y171" i="79"/>
  <c r="Y91" i="79"/>
  <c r="Y70" i="79"/>
  <c r="Y57" i="79"/>
  <c r="Y165" i="79"/>
  <c r="Y136" i="79"/>
  <c r="Y66" i="79"/>
  <c r="Y54" i="79"/>
  <c r="Y130" i="79"/>
  <c r="Y76" i="79"/>
  <c r="Y124" i="79"/>
  <c r="Y183" i="79"/>
  <c r="Y118" i="79"/>
  <c r="Y60" i="79"/>
  <c r="AC326" i="79"/>
  <c r="AC327" i="79" s="1"/>
  <c r="AC288" i="79"/>
  <c r="AC289" i="79" s="1"/>
  <c r="AC291" i="79"/>
  <c r="AC292" i="79" s="1"/>
  <c r="AC263" i="79"/>
  <c r="AC264" i="79" s="1"/>
  <c r="AC329" i="79"/>
  <c r="AC330" i="79" s="1"/>
  <c r="AC294" i="79"/>
  <c r="AC295" i="79" s="1"/>
  <c r="AC297" i="79"/>
  <c r="AC298" i="79" s="1"/>
  <c r="AC267" i="79"/>
  <c r="AC268" i="79" s="1"/>
  <c r="AC230" i="79"/>
  <c r="AC231" i="79" s="1"/>
  <c r="AC233" i="79"/>
  <c r="AC234" i="79" s="1"/>
  <c r="AC221" i="79"/>
  <c r="AC222" i="79" s="1"/>
  <c r="AC332" i="79"/>
  <c r="AC333" i="79" s="1"/>
  <c r="AC224" i="79"/>
  <c r="AC225" i="79" s="1"/>
  <c r="AC114" i="79"/>
  <c r="AC115" i="79" s="1"/>
  <c r="AC44" i="79"/>
  <c r="AC149" i="79"/>
  <c r="AC150" i="79" s="1"/>
  <c r="AC80" i="79"/>
  <c r="AC81" i="79" s="1"/>
  <c r="AC105" i="79"/>
  <c r="AC106" i="79" s="1"/>
  <c r="AC227" i="79"/>
  <c r="AC228" i="79" s="1"/>
  <c r="AC108" i="79"/>
  <c r="AC109" i="79" s="1"/>
  <c r="AC38" i="79"/>
  <c r="AC111" i="79"/>
  <c r="AC112" i="79" s="1"/>
  <c r="AC143" i="79"/>
  <c r="AC144" i="79" s="1"/>
  <c r="AC47" i="79"/>
  <c r="AC41" i="79"/>
  <c r="AC84" i="79"/>
  <c r="AC85" i="79" s="1"/>
  <c r="AC146" i="79"/>
  <c r="AC147" i="79" s="1"/>
  <c r="AC50" i="79"/>
  <c r="Z744" i="79"/>
  <c r="Z761" i="79"/>
  <c r="Z760" i="79"/>
  <c r="AC577" i="79"/>
  <c r="AC578" i="79"/>
  <c r="AC576" i="79"/>
  <c r="Z174" i="46"/>
  <c r="Z175" i="46" s="1"/>
  <c r="Z153" i="46"/>
  <c r="Z154" i="46" s="1"/>
  <c r="Z168" i="46"/>
  <c r="Z169" i="46" s="1"/>
  <c r="Z223" i="46"/>
  <c r="Z224" i="46" s="1"/>
  <c r="Z162" i="46"/>
  <c r="Z163" i="46" s="1"/>
  <c r="Z150" i="46"/>
  <c r="Z151" i="46" s="1"/>
  <c r="Z171" i="46"/>
  <c r="Z172" i="46" s="1"/>
  <c r="Z219" i="46"/>
  <c r="Z220" i="46" s="1"/>
  <c r="Z165" i="46"/>
  <c r="Z166" i="46" s="1"/>
  <c r="Z156" i="46"/>
  <c r="Z157" i="46" s="1"/>
  <c r="Z159" i="46"/>
  <c r="Z160" i="46" s="1"/>
  <c r="AE171" i="46"/>
  <c r="AE172" i="46" s="1"/>
  <c r="AE219" i="46"/>
  <c r="AE220" i="46" s="1"/>
  <c r="AE165" i="46"/>
  <c r="AE166" i="46" s="1"/>
  <c r="AE159" i="46"/>
  <c r="AE160" i="46" s="1"/>
  <c r="AE174" i="46"/>
  <c r="AE175" i="46" s="1"/>
  <c r="AE168" i="46"/>
  <c r="AE169" i="46" s="1"/>
  <c r="AE223" i="46"/>
  <c r="AE224" i="46" s="1"/>
  <c r="AE162" i="46"/>
  <c r="AE163" i="46" s="1"/>
  <c r="AE156" i="46"/>
  <c r="AE157" i="46" s="1"/>
  <c r="AE150" i="46"/>
  <c r="AE151" i="46" s="1"/>
  <c r="AE153" i="46"/>
  <c r="AE154" i="46" s="1"/>
  <c r="AC369" i="79"/>
  <c r="AC370" i="79" s="1"/>
  <c r="AC357" i="79"/>
  <c r="AC358" i="79" s="1"/>
  <c r="AC345" i="79"/>
  <c r="AC346" i="79" s="1"/>
  <c r="AC313" i="79"/>
  <c r="AC314" i="79" s="1"/>
  <c r="AC301" i="79"/>
  <c r="AC302" i="79" s="1"/>
  <c r="AC274" i="79"/>
  <c r="AC275" i="79" s="1"/>
  <c r="AC249" i="79"/>
  <c r="AC250" i="79" s="1"/>
  <c r="AC372" i="79"/>
  <c r="AC373" i="79" s="1"/>
  <c r="AC360" i="79"/>
  <c r="AC361" i="79" s="1"/>
  <c r="AC348" i="79"/>
  <c r="AC349" i="79" s="1"/>
  <c r="AC336" i="79"/>
  <c r="AC337" i="79" s="1"/>
  <c r="AC316" i="79"/>
  <c r="AC317" i="79" s="1"/>
  <c r="AC304" i="79"/>
  <c r="AC305" i="79" s="1"/>
  <c r="AC277" i="79"/>
  <c r="AC278" i="79" s="1"/>
  <c r="AC375" i="79"/>
  <c r="AC376" i="79" s="1"/>
  <c r="AC363" i="79"/>
  <c r="AC364" i="79" s="1"/>
  <c r="AC351" i="79"/>
  <c r="AC352" i="79" s="1"/>
  <c r="AC339" i="79"/>
  <c r="AC340" i="79" s="1"/>
  <c r="AC319" i="79"/>
  <c r="AC320" i="79" s="1"/>
  <c r="AC307" i="79"/>
  <c r="AC308" i="79" s="1"/>
  <c r="AC280" i="79"/>
  <c r="AC281" i="79" s="1"/>
  <c r="AC256" i="79"/>
  <c r="AC257" i="79" s="1"/>
  <c r="AC243" i="79"/>
  <c r="AC244" i="79" s="1"/>
  <c r="AC354" i="79"/>
  <c r="AC355" i="79" s="1"/>
  <c r="AC270" i="79"/>
  <c r="AC271" i="79" s="1"/>
  <c r="AC253" i="79"/>
  <c r="AC254" i="79" s="1"/>
  <c r="AC189" i="79"/>
  <c r="AC190" i="79" s="1"/>
  <c r="AC366" i="79"/>
  <c r="AC367" i="79" s="1"/>
  <c r="AC192" i="79"/>
  <c r="AC193" i="79" s="1"/>
  <c r="AC180" i="79"/>
  <c r="AC181" i="79" s="1"/>
  <c r="AC168" i="79"/>
  <c r="AC169" i="79" s="1"/>
  <c r="AC156" i="79"/>
  <c r="AC157" i="79" s="1"/>
  <c r="AC133" i="79"/>
  <c r="AC134" i="79" s="1"/>
  <c r="AC121" i="79"/>
  <c r="AC122" i="79" s="1"/>
  <c r="AC94" i="79"/>
  <c r="AC95" i="79" s="1"/>
  <c r="AC73" i="79"/>
  <c r="AC74" i="79" s="1"/>
  <c r="AC310" i="79"/>
  <c r="AC311" i="79" s="1"/>
  <c r="AC246" i="79"/>
  <c r="AC247" i="79" s="1"/>
  <c r="AC237" i="79"/>
  <c r="AC238" i="79" s="1"/>
  <c r="AC322" i="79"/>
  <c r="AC323" i="79" s="1"/>
  <c r="AC183" i="79"/>
  <c r="AC184" i="79" s="1"/>
  <c r="AC283" i="79"/>
  <c r="AC284" i="79" s="1"/>
  <c r="AC240" i="79"/>
  <c r="AC241" i="79" s="1"/>
  <c r="AC259" i="79"/>
  <c r="AC260" i="79" s="1"/>
  <c r="AC186" i="79"/>
  <c r="AC187" i="79" s="1"/>
  <c r="AC174" i="79"/>
  <c r="AC175" i="79" s="1"/>
  <c r="AC162" i="79"/>
  <c r="AC163" i="79" s="1"/>
  <c r="AC139" i="79"/>
  <c r="AC140" i="79" s="1"/>
  <c r="AC127" i="79"/>
  <c r="AC128" i="79" s="1"/>
  <c r="AC100" i="79"/>
  <c r="AC101" i="79" s="1"/>
  <c r="AC87" i="79"/>
  <c r="AC88" i="79" s="1"/>
  <c r="AC177" i="79"/>
  <c r="AC178" i="79" s="1"/>
  <c r="AC136" i="79"/>
  <c r="AC137" i="79" s="1"/>
  <c r="AC91" i="79"/>
  <c r="AC92" i="79" s="1"/>
  <c r="AC165" i="79"/>
  <c r="AC166" i="79" s="1"/>
  <c r="AC76" i="79"/>
  <c r="AC77" i="79" s="1"/>
  <c r="AC57" i="79"/>
  <c r="AC58" i="79" s="1"/>
  <c r="AC118" i="79"/>
  <c r="AC119" i="79" s="1"/>
  <c r="AC342" i="79"/>
  <c r="AC343" i="79" s="1"/>
  <c r="AC130" i="79"/>
  <c r="AC131" i="79" s="1"/>
  <c r="AC63" i="79"/>
  <c r="AC64" i="79" s="1"/>
  <c r="AC171" i="79"/>
  <c r="AC172" i="79" s="1"/>
  <c r="AC124" i="79"/>
  <c r="AC125" i="79" s="1"/>
  <c r="AC70" i="79"/>
  <c r="AC71" i="79" s="1"/>
  <c r="AC60" i="79"/>
  <c r="AC61" i="79" s="1"/>
  <c r="AC97" i="79"/>
  <c r="AC98" i="79" s="1"/>
  <c r="AC159" i="79"/>
  <c r="AC160" i="79" s="1"/>
  <c r="AC153" i="79"/>
  <c r="AC154" i="79" s="1"/>
  <c r="AC66" i="79"/>
  <c r="AC67" i="79" s="1"/>
  <c r="AC54" i="79"/>
  <c r="AC55" i="79" s="1"/>
  <c r="Y375" i="79"/>
  <c r="Y363" i="79"/>
  <c r="Y351" i="79"/>
  <c r="Y339" i="79"/>
  <c r="Y319" i="79"/>
  <c r="Y307" i="79"/>
  <c r="Y280" i="79"/>
  <c r="Y256" i="79"/>
  <c r="Y366" i="79"/>
  <c r="Y354" i="79"/>
  <c r="Y342" i="79"/>
  <c r="Y322" i="79"/>
  <c r="Y310" i="79"/>
  <c r="Y283" i="79"/>
  <c r="Y270" i="79"/>
  <c r="Y369" i="79"/>
  <c r="Y357" i="79"/>
  <c r="Y345" i="79"/>
  <c r="Y313" i="79"/>
  <c r="Y301" i="79"/>
  <c r="Y274" i="79"/>
  <c r="Y249" i="79"/>
  <c r="Y316" i="79"/>
  <c r="Y240" i="79"/>
  <c r="Y277" i="79"/>
  <c r="Y253" i="79"/>
  <c r="Y336" i="79"/>
  <c r="Y243" i="79"/>
  <c r="Y348" i="79"/>
  <c r="Y246" i="79"/>
  <c r="Y360" i="79"/>
  <c r="Y372" i="79"/>
  <c r="Y237" i="79"/>
  <c r="Y259" i="79"/>
  <c r="Y304" i="79"/>
  <c r="Y329" i="79"/>
  <c r="Y294" i="79"/>
  <c r="Y297" i="79"/>
  <c r="Y267" i="79"/>
  <c r="Y332" i="79"/>
  <c r="Y326" i="79"/>
  <c r="Y288" i="79"/>
  <c r="Y291" i="79"/>
  <c r="Y263" i="79"/>
  <c r="Y221" i="79"/>
  <c r="Y224" i="79"/>
  <c r="Y227" i="79"/>
  <c r="Y230" i="79"/>
  <c r="Y233" i="79"/>
  <c r="Z348" i="46"/>
  <c r="Z349" i="46" s="1"/>
  <c r="Z294" i="46"/>
  <c r="Z295" i="46" s="1"/>
  <c r="Z288" i="46"/>
  <c r="Z289" i="46" s="1"/>
  <c r="Z303" i="46"/>
  <c r="Z304" i="46" s="1"/>
  <c r="Z282" i="46"/>
  <c r="Z283" i="46" s="1"/>
  <c r="Z297" i="46"/>
  <c r="Z298" i="46" s="1"/>
  <c r="Z279" i="46"/>
  <c r="Z280" i="46" s="1"/>
  <c r="Z300" i="46"/>
  <c r="Z301" i="46" s="1"/>
  <c r="Z352" i="46"/>
  <c r="Z353" i="46" s="1"/>
  <c r="Z285" i="46"/>
  <c r="Z286" i="46" s="1"/>
  <c r="Z291" i="46"/>
  <c r="Z292" i="46" s="1"/>
  <c r="AC760" i="79"/>
  <c r="AC761" i="79"/>
  <c r="AB761" i="79"/>
  <c r="AB760" i="79"/>
  <c r="AA477" i="46"/>
  <c r="AA478" i="46" s="1"/>
  <c r="AA423" i="46"/>
  <c r="AA424" i="46" s="1"/>
  <c r="AA417" i="46"/>
  <c r="AA418" i="46" s="1"/>
  <c r="AA426" i="46"/>
  <c r="AA427" i="46" s="1"/>
  <c r="AA481" i="46"/>
  <c r="AA482" i="46" s="1"/>
  <c r="AA420" i="46"/>
  <c r="AA421" i="46" s="1"/>
  <c r="AA414" i="46"/>
  <c r="AA415" i="46" s="1"/>
  <c r="AA408" i="46"/>
  <c r="AA409" i="46" s="1"/>
  <c r="AA429" i="46"/>
  <c r="AA430" i="46" s="1"/>
  <c r="AA432" i="46"/>
  <c r="AA433" i="46" s="1"/>
  <c r="AA411" i="46"/>
  <c r="AA412" i="46" s="1"/>
  <c r="AD326" i="79"/>
  <c r="AD327" i="79" s="1"/>
  <c r="AD288" i="79"/>
  <c r="AD289" i="79" s="1"/>
  <c r="AD291" i="79"/>
  <c r="AD292" i="79" s="1"/>
  <c r="AD263" i="79"/>
  <c r="AD264" i="79" s="1"/>
  <c r="AD329" i="79"/>
  <c r="AD330" i="79" s="1"/>
  <c r="AD294" i="79"/>
  <c r="AD295" i="79" s="1"/>
  <c r="AD297" i="79"/>
  <c r="AD298" i="79" s="1"/>
  <c r="AD267" i="79"/>
  <c r="AD268" i="79" s="1"/>
  <c r="AD332" i="79"/>
  <c r="AD333" i="79" s="1"/>
  <c r="AD233" i="79"/>
  <c r="AD234" i="79" s="1"/>
  <c r="AD221" i="79"/>
  <c r="AD222" i="79" s="1"/>
  <c r="AD224" i="79"/>
  <c r="AD225" i="79" s="1"/>
  <c r="AD227" i="79"/>
  <c r="AD228" i="79" s="1"/>
  <c r="AD149" i="79"/>
  <c r="AD150" i="79" s="1"/>
  <c r="AD80" i="79"/>
  <c r="AD81" i="79" s="1"/>
  <c r="AD108" i="79"/>
  <c r="AD109" i="79" s="1"/>
  <c r="AD38" i="79"/>
  <c r="AD146" i="79"/>
  <c r="AD147" i="79" s="1"/>
  <c r="AD114" i="79"/>
  <c r="AD115" i="79" s="1"/>
  <c r="AD143" i="79"/>
  <c r="AD144" i="79" s="1"/>
  <c r="AD47" i="79"/>
  <c r="AD41" i="79"/>
  <c r="AD50" i="79"/>
  <c r="AD84" i="79"/>
  <c r="AD85" i="79" s="1"/>
  <c r="AD111" i="79"/>
  <c r="AD112" i="79" s="1"/>
  <c r="AD105" i="79"/>
  <c r="AD106" i="79" s="1"/>
  <c r="AD230" i="79"/>
  <c r="AD231" i="79" s="1"/>
  <c r="AD44" i="79"/>
  <c r="Y744" i="79"/>
  <c r="Y761" i="79"/>
  <c r="Y760" i="79"/>
  <c r="AE760" i="79"/>
  <c r="AE761" i="79"/>
  <c r="AE481" i="46"/>
  <c r="AE482" i="46" s="1"/>
  <c r="AE420" i="46"/>
  <c r="AE421" i="46" s="1"/>
  <c r="AE414" i="46"/>
  <c r="AE415" i="46" s="1"/>
  <c r="AE429" i="46"/>
  <c r="AE430" i="46" s="1"/>
  <c r="AE477" i="46"/>
  <c r="AE478" i="46" s="1"/>
  <c r="AE423" i="46"/>
  <c r="AE424" i="46" s="1"/>
  <c r="AE417" i="46"/>
  <c r="AE418" i="46" s="1"/>
  <c r="AE432" i="46"/>
  <c r="AE433" i="46" s="1"/>
  <c r="AE411" i="46"/>
  <c r="AE412" i="46" s="1"/>
  <c r="AE426" i="46"/>
  <c r="AE427" i="46" s="1"/>
  <c r="AE408" i="46"/>
  <c r="AE409" i="46" s="1"/>
  <c r="AE578" i="79"/>
  <c r="AE576" i="79"/>
  <c r="AE577" i="79"/>
  <c r="AB249" i="46"/>
  <c r="AB250" i="46" s="1"/>
  <c r="AB236" i="46"/>
  <c r="AB237" i="46" s="1"/>
  <c r="AB252" i="46"/>
  <c r="AB253" i="46" s="1"/>
  <c r="AB239" i="46"/>
  <c r="AB240" i="46" s="1"/>
  <c r="AB226" i="46"/>
  <c r="AB227" i="46" s="1"/>
  <c r="AB246" i="46"/>
  <c r="AB247" i="46" s="1"/>
  <c r="AB233" i="46"/>
  <c r="AB234" i="46" s="1"/>
  <c r="AB212" i="46"/>
  <c r="AB213" i="46" s="1"/>
  <c r="AB199" i="46"/>
  <c r="AB200" i="46" s="1"/>
  <c r="AB187" i="46"/>
  <c r="AB188" i="46" s="1"/>
  <c r="AB230" i="46"/>
  <c r="AB231" i="46" s="1"/>
  <c r="AB215" i="46"/>
  <c r="AB216" i="46" s="1"/>
  <c r="AB203" i="46"/>
  <c r="AB204" i="46" s="1"/>
  <c r="AB190" i="46"/>
  <c r="AB191" i="46" s="1"/>
  <c r="AB178" i="46"/>
  <c r="AB179" i="46" s="1"/>
  <c r="AB242" i="46"/>
  <c r="AB243" i="46" s="1"/>
  <c r="AB206" i="46"/>
  <c r="AB207" i="46" s="1"/>
  <c r="AB193" i="46"/>
  <c r="AB194" i="46" s="1"/>
  <c r="AB181" i="46"/>
  <c r="AB182" i="46" s="1"/>
  <c r="AB209" i="46"/>
  <c r="AB210" i="46" s="1"/>
  <c r="AB196" i="46"/>
  <c r="AB197" i="46" s="1"/>
  <c r="AB184" i="46"/>
  <c r="AB185" i="46" s="1"/>
  <c r="AD381" i="46"/>
  <c r="AD382" i="46" s="1"/>
  <c r="AD371" i="46"/>
  <c r="AD372" i="46" s="1"/>
  <c r="AD375" i="46"/>
  <c r="AD376" i="46" s="1"/>
  <c r="AD341" i="46"/>
  <c r="AD342" i="46" s="1"/>
  <c r="AD328" i="46"/>
  <c r="AD329" i="46" s="1"/>
  <c r="AD316" i="46"/>
  <c r="AD317" i="46" s="1"/>
  <c r="AD365" i="46"/>
  <c r="AD366" i="46" s="1"/>
  <c r="AD344" i="46"/>
  <c r="AD345" i="46" s="1"/>
  <c r="AD332" i="46"/>
  <c r="AD333" i="46" s="1"/>
  <c r="AD319" i="46"/>
  <c r="AD320" i="46" s="1"/>
  <c r="AD307" i="46"/>
  <c r="AD308" i="46" s="1"/>
  <c r="AD368" i="46"/>
  <c r="AD369" i="46" s="1"/>
  <c r="AD355" i="46"/>
  <c r="AD356" i="46" s="1"/>
  <c r="AD378" i="46"/>
  <c r="AD379" i="46" s="1"/>
  <c r="AD338" i="46"/>
  <c r="AD339" i="46" s="1"/>
  <c r="AD325" i="46"/>
  <c r="AD326" i="46" s="1"/>
  <c r="AD313" i="46"/>
  <c r="AD314" i="46" s="1"/>
  <c r="AD362" i="46"/>
  <c r="AD363" i="46" s="1"/>
  <c r="AD310" i="46"/>
  <c r="AD311" i="46" s="1"/>
  <c r="AD359" i="46"/>
  <c r="AD360" i="46" s="1"/>
  <c r="AD322" i="46"/>
  <c r="AD323" i="46" s="1"/>
  <c r="AD335" i="46"/>
  <c r="AD336" i="46" s="1"/>
  <c r="AE381" i="46"/>
  <c r="AE382" i="46" s="1"/>
  <c r="AE375" i="46"/>
  <c r="AE376" i="46" s="1"/>
  <c r="AE378" i="46"/>
  <c r="AE379" i="46" s="1"/>
  <c r="AE365" i="46"/>
  <c r="AE366" i="46" s="1"/>
  <c r="AE344" i="46"/>
  <c r="AE345" i="46" s="1"/>
  <c r="AE332" i="46"/>
  <c r="AE333" i="46" s="1"/>
  <c r="AE319" i="46"/>
  <c r="AE320" i="46" s="1"/>
  <c r="AE307" i="46"/>
  <c r="AE308" i="46" s="1"/>
  <c r="AE368" i="46"/>
  <c r="AE369" i="46" s="1"/>
  <c r="AE355" i="46"/>
  <c r="AE356" i="46" s="1"/>
  <c r="AE335" i="46"/>
  <c r="AE336" i="46" s="1"/>
  <c r="AE322" i="46"/>
  <c r="AE323" i="46" s="1"/>
  <c r="AE310" i="46"/>
  <c r="AE311" i="46" s="1"/>
  <c r="AE362" i="46"/>
  <c r="AE363" i="46" s="1"/>
  <c r="AE341" i="46"/>
  <c r="AE342" i="46" s="1"/>
  <c r="AE328" i="46"/>
  <c r="AE329" i="46" s="1"/>
  <c r="AE316" i="46"/>
  <c r="AE317" i="46" s="1"/>
  <c r="AE359" i="46"/>
  <c r="AE360" i="46" s="1"/>
  <c r="AE338" i="46"/>
  <c r="AE339" i="46" s="1"/>
  <c r="AE313" i="46"/>
  <c r="AE314" i="46" s="1"/>
  <c r="AE371" i="46"/>
  <c r="AE372" i="46" s="1"/>
  <c r="AE325" i="46"/>
  <c r="AE326" i="46" s="1"/>
  <c r="AE246" i="46"/>
  <c r="AE247" i="46" s="1"/>
  <c r="AE233" i="46"/>
  <c r="AE234" i="46" s="1"/>
  <c r="AE252" i="46"/>
  <c r="AE253" i="46" s="1"/>
  <c r="AE239" i="46"/>
  <c r="AE240" i="46" s="1"/>
  <c r="AE226" i="46"/>
  <c r="AE227" i="46" s="1"/>
  <c r="AE215" i="46"/>
  <c r="AE216" i="46" s="1"/>
  <c r="AE203" i="46"/>
  <c r="AE204" i="46" s="1"/>
  <c r="AE190" i="46"/>
  <c r="AE191" i="46" s="1"/>
  <c r="AE178" i="46"/>
  <c r="AE179" i="46" s="1"/>
  <c r="AE230" i="46"/>
  <c r="AE231" i="46" s="1"/>
  <c r="AE249" i="46"/>
  <c r="AE250" i="46" s="1"/>
  <c r="AE206" i="46"/>
  <c r="AE207" i="46" s="1"/>
  <c r="AE193" i="46"/>
  <c r="AE194" i="46" s="1"/>
  <c r="AE181" i="46"/>
  <c r="AE182" i="46" s="1"/>
  <c r="AE242" i="46"/>
  <c r="AE243" i="46" s="1"/>
  <c r="AE209" i="46"/>
  <c r="AE210" i="46" s="1"/>
  <c r="AE196" i="46"/>
  <c r="AE197" i="46" s="1"/>
  <c r="AE184" i="46"/>
  <c r="AE185" i="46" s="1"/>
  <c r="AE212" i="46"/>
  <c r="AE213" i="46" s="1"/>
  <c r="AE199" i="46"/>
  <c r="AE200" i="46" s="1"/>
  <c r="AE187" i="46"/>
  <c r="AE188" i="46" s="1"/>
  <c r="AE236" i="46"/>
  <c r="AE237" i="46" s="1"/>
  <c r="AB417" i="46"/>
  <c r="AB418" i="46" s="1"/>
  <c r="AB432" i="46"/>
  <c r="AB433" i="46" s="1"/>
  <c r="AB411" i="46"/>
  <c r="AB412" i="46" s="1"/>
  <c r="AB481" i="46"/>
  <c r="AB482" i="46" s="1"/>
  <c r="AB420" i="46"/>
  <c r="AB421" i="46" s="1"/>
  <c r="AB414" i="46"/>
  <c r="AB415" i="46" s="1"/>
  <c r="AB408" i="46"/>
  <c r="AB409" i="46" s="1"/>
  <c r="AB429" i="46"/>
  <c r="AB430" i="46" s="1"/>
  <c r="AB477" i="46"/>
  <c r="AB478" i="46" s="1"/>
  <c r="AB423" i="46"/>
  <c r="AB424" i="46" s="1"/>
  <c r="AB426" i="46"/>
  <c r="AB427" i="46" s="1"/>
  <c r="AA297" i="79"/>
  <c r="AA298" i="79" s="1"/>
  <c r="AA332" i="79"/>
  <c r="AA333" i="79" s="1"/>
  <c r="AA326" i="79"/>
  <c r="AA327" i="79" s="1"/>
  <c r="AA288" i="79"/>
  <c r="AA289" i="79" s="1"/>
  <c r="AA291" i="79"/>
  <c r="AA292" i="79" s="1"/>
  <c r="AA329" i="79"/>
  <c r="AA330" i="79" s="1"/>
  <c r="AA263" i="79"/>
  <c r="AA264" i="79" s="1"/>
  <c r="AA227" i="79"/>
  <c r="AA228" i="79" s="1"/>
  <c r="AA267" i="79"/>
  <c r="AA268" i="79" s="1"/>
  <c r="AA230" i="79"/>
  <c r="AA231" i="79" s="1"/>
  <c r="AA233" i="79"/>
  <c r="AA234" i="79" s="1"/>
  <c r="AA294" i="79"/>
  <c r="AA295" i="79" s="1"/>
  <c r="AA221" i="79"/>
  <c r="AA222" i="79" s="1"/>
  <c r="AA146" i="79"/>
  <c r="AA147" i="79" s="1"/>
  <c r="AA50" i="79"/>
  <c r="AA38" i="79"/>
  <c r="AA224" i="79"/>
  <c r="AA225" i="79" s="1"/>
  <c r="AA105" i="79"/>
  <c r="AA106" i="79" s="1"/>
  <c r="AA41" i="79"/>
  <c r="AA114" i="79"/>
  <c r="AA115" i="79" s="1"/>
  <c r="AA44" i="79"/>
  <c r="AA149" i="79"/>
  <c r="AA150" i="79" s="1"/>
  <c r="AA80" i="79"/>
  <c r="AA81" i="79" s="1"/>
  <c r="AA108" i="79"/>
  <c r="AA109" i="79" s="1"/>
  <c r="AA143" i="79"/>
  <c r="AA144" i="79" s="1"/>
  <c r="AA47" i="79"/>
  <c r="AA111" i="79"/>
  <c r="AA112" i="79" s="1"/>
  <c r="AA84" i="79"/>
  <c r="AA85" i="79" s="1"/>
  <c r="Y408" i="46"/>
  <c r="Y429" i="46"/>
  <c r="Y417" i="46"/>
  <c r="Y432" i="46"/>
  <c r="Y411" i="46"/>
  <c r="Y426" i="46"/>
  <c r="Y481" i="46"/>
  <c r="Y420" i="46"/>
  <c r="Y414" i="46"/>
  <c r="Y477" i="46"/>
  <c r="Y423" i="46"/>
  <c r="AD504" i="46"/>
  <c r="AD505" i="46" s="1"/>
  <c r="AD491" i="46"/>
  <c r="AD492" i="46" s="1"/>
  <c r="AD470" i="46"/>
  <c r="AD471" i="46" s="1"/>
  <c r="AD457" i="46"/>
  <c r="AD458" i="46" s="1"/>
  <c r="AD445" i="46"/>
  <c r="AD446" i="46" s="1"/>
  <c r="AD507" i="46"/>
  <c r="AD508" i="46" s="1"/>
  <c r="AD494" i="46"/>
  <c r="AD495" i="46" s="1"/>
  <c r="AD473" i="46"/>
  <c r="AD474" i="46" s="1"/>
  <c r="AD461" i="46"/>
  <c r="AD462" i="46" s="1"/>
  <c r="AD448" i="46"/>
  <c r="AD449" i="46" s="1"/>
  <c r="AD436" i="46"/>
  <c r="AD437" i="46" s="1"/>
  <c r="AD510" i="46"/>
  <c r="AD511" i="46" s="1"/>
  <c r="AD497" i="46"/>
  <c r="AD498" i="46" s="1"/>
  <c r="AD484" i="46"/>
  <c r="AD485" i="46" s="1"/>
  <c r="AD464" i="46"/>
  <c r="AD465" i="46" s="1"/>
  <c r="AD451" i="46"/>
  <c r="AD452" i="46" s="1"/>
  <c r="AD439" i="46"/>
  <c r="AD440" i="46" s="1"/>
  <c r="AD500" i="46"/>
  <c r="AD501" i="46" s="1"/>
  <c r="AD488" i="46"/>
  <c r="AD489" i="46" s="1"/>
  <c r="AD467" i="46"/>
  <c r="AD468" i="46" s="1"/>
  <c r="AD454" i="46"/>
  <c r="AD455" i="46" s="1"/>
  <c r="AD442" i="46"/>
  <c r="AD443" i="46" s="1"/>
  <c r="AA252" i="46"/>
  <c r="AA253" i="46" s="1"/>
  <c r="AA239" i="46"/>
  <c r="AA240" i="46" s="1"/>
  <c r="AA226" i="46"/>
  <c r="AA227" i="46" s="1"/>
  <c r="AA246" i="46"/>
  <c r="AA247" i="46" s="1"/>
  <c r="AA233" i="46"/>
  <c r="AA234" i="46" s="1"/>
  <c r="AA236" i="46"/>
  <c r="AA237" i="46" s="1"/>
  <c r="AA209" i="46"/>
  <c r="AA210" i="46" s="1"/>
  <c r="AA196" i="46"/>
  <c r="AA197" i="46" s="1"/>
  <c r="AA184" i="46"/>
  <c r="AA185" i="46" s="1"/>
  <c r="AA212" i="46"/>
  <c r="AA213" i="46" s="1"/>
  <c r="AA199" i="46"/>
  <c r="AA200" i="46" s="1"/>
  <c r="AA187" i="46"/>
  <c r="AA188" i="46" s="1"/>
  <c r="AA249" i="46"/>
  <c r="AA250" i="46" s="1"/>
  <c r="AA230" i="46"/>
  <c r="AA231" i="46" s="1"/>
  <c r="AA215" i="46"/>
  <c r="AA216" i="46" s="1"/>
  <c r="AA203" i="46"/>
  <c r="AA204" i="46" s="1"/>
  <c r="AA190" i="46"/>
  <c r="AA191" i="46" s="1"/>
  <c r="AA178" i="46"/>
  <c r="AA179" i="46" s="1"/>
  <c r="AA242" i="46"/>
  <c r="AA243" i="46" s="1"/>
  <c r="AA206" i="46"/>
  <c r="AA207" i="46" s="1"/>
  <c r="AA193" i="46"/>
  <c r="AA194" i="46" s="1"/>
  <c r="AA181" i="46"/>
  <c r="AA182" i="46" s="1"/>
  <c r="AA288" i="46"/>
  <c r="AA289" i="46" s="1"/>
  <c r="AA303" i="46"/>
  <c r="AA304" i="46" s="1"/>
  <c r="AA297" i="46"/>
  <c r="AA298" i="46" s="1"/>
  <c r="AA352" i="46"/>
  <c r="AA353" i="46" s="1"/>
  <c r="AA291" i="46"/>
  <c r="AA292" i="46" s="1"/>
  <c r="AA300" i="46"/>
  <c r="AA301" i="46" s="1"/>
  <c r="AA348" i="46"/>
  <c r="AA349" i="46" s="1"/>
  <c r="AA294" i="46"/>
  <c r="AA295" i="46" s="1"/>
  <c r="AA285" i="46"/>
  <c r="AA286" i="46" s="1"/>
  <c r="AA282" i="46"/>
  <c r="AA283" i="46" s="1"/>
  <c r="AA279" i="46"/>
  <c r="AA280" i="46" s="1"/>
  <c r="AB303" i="46"/>
  <c r="AB304" i="46" s="1"/>
  <c r="AB282" i="46"/>
  <c r="AB283" i="46" s="1"/>
  <c r="AB297" i="46"/>
  <c r="AB298" i="46" s="1"/>
  <c r="AB352" i="46"/>
  <c r="AB353" i="46" s="1"/>
  <c r="AB291" i="46"/>
  <c r="AB292" i="46" s="1"/>
  <c r="AB285" i="46"/>
  <c r="AB286" i="46" s="1"/>
  <c r="AB348" i="46"/>
  <c r="AB349" i="46" s="1"/>
  <c r="AB294" i="46"/>
  <c r="AB295" i="46" s="1"/>
  <c r="AB288" i="46"/>
  <c r="AB289" i="46" s="1"/>
  <c r="AB279" i="46"/>
  <c r="AB280" i="46" s="1"/>
  <c r="AB300" i="46"/>
  <c r="AB301" i="46" s="1"/>
  <c r="AC297" i="46"/>
  <c r="AC298" i="46" s="1"/>
  <c r="AC352" i="46"/>
  <c r="AC353" i="46" s="1"/>
  <c r="AC291" i="46"/>
  <c r="AC292" i="46" s="1"/>
  <c r="AC285" i="46"/>
  <c r="AC286" i="46" s="1"/>
  <c r="AC279" i="46"/>
  <c r="AC280" i="46" s="1"/>
  <c r="AC288" i="46"/>
  <c r="AC289" i="46" s="1"/>
  <c r="AC303" i="46"/>
  <c r="AC304" i="46" s="1"/>
  <c r="AC282" i="46"/>
  <c r="AC283" i="46" s="1"/>
  <c r="AC294" i="46"/>
  <c r="AC295" i="46" s="1"/>
  <c r="AC300" i="46"/>
  <c r="AC301" i="46" s="1"/>
  <c r="AC348" i="46"/>
  <c r="AC349" i="46" s="1"/>
  <c r="AE285" i="46"/>
  <c r="AE286" i="46" s="1"/>
  <c r="AE300" i="46"/>
  <c r="AE301" i="46" s="1"/>
  <c r="AE348" i="46"/>
  <c r="AE349" i="46" s="1"/>
  <c r="AE294" i="46"/>
  <c r="AE295" i="46" s="1"/>
  <c r="AE297" i="46"/>
  <c r="AE298" i="46" s="1"/>
  <c r="AE352" i="46"/>
  <c r="AE353" i="46" s="1"/>
  <c r="AE291" i="46"/>
  <c r="AE292" i="46" s="1"/>
  <c r="AE282" i="46"/>
  <c r="AE283" i="46" s="1"/>
  <c r="AE303" i="46"/>
  <c r="AE304" i="46" s="1"/>
  <c r="AE288" i="46"/>
  <c r="AE289" i="46" s="1"/>
  <c r="AE279" i="46"/>
  <c r="AE280" i="46" s="1"/>
  <c r="Z375" i="46"/>
  <c r="Z376" i="46" s="1"/>
  <c r="Z378" i="46"/>
  <c r="Z379" i="46" s="1"/>
  <c r="Z381" i="46"/>
  <c r="Z382" i="46" s="1"/>
  <c r="Z335" i="46"/>
  <c r="Z336" i="46" s="1"/>
  <c r="Z322" i="46"/>
  <c r="Z323" i="46" s="1"/>
  <c r="Z310" i="46"/>
  <c r="Z311" i="46" s="1"/>
  <c r="Z359" i="46"/>
  <c r="Z360" i="46" s="1"/>
  <c r="Z338" i="46"/>
  <c r="Z339" i="46" s="1"/>
  <c r="Z325" i="46"/>
  <c r="Z326" i="46" s="1"/>
  <c r="Z313" i="46"/>
  <c r="Z314" i="46" s="1"/>
  <c r="Z362" i="46"/>
  <c r="Z363" i="46" s="1"/>
  <c r="Z371" i="46"/>
  <c r="Z372" i="46" s="1"/>
  <c r="Z344" i="46"/>
  <c r="Z345" i="46" s="1"/>
  <c r="Z332" i="46"/>
  <c r="Z333" i="46" s="1"/>
  <c r="Z319" i="46"/>
  <c r="Z320" i="46" s="1"/>
  <c r="Z307" i="46"/>
  <c r="Z308" i="46" s="1"/>
  <c r="Z368" i="46"/>
  <c r="Z369" i="46" s="1"/>
  <c r="Z355" i="46"/>
  <c r="Z356" i="46" s="1"/>
  <c r="Z316" i="46"/>
  <c r="Z317" i="46" s="1"/>
  <c r="Z365" i="46"/>
  <c r="Z366" i="46" s="1"/>
  <c r="Z328" i="46"/>
  <c r="Z329" i="46" s="1"/>
  <c r="Z341" i="46"/>
  <c r="Z342" i="46" s="1"/>
  <c r="AA375" i="46"/>
  <c r="AA376" i="46" s="1"/>
  <c r="AA381" i="46"/>
  <c r="AA382" i="46" s="1"/>
  <c r="AA371" i="46"/>
  <c r="AA372" i="46" s="1"/>
  <c r="AA359" i="46"/>
  <c r="AA360" i="46" s="1"/>
  <c r="AA338" i="46"/>
  <c r="AA339" i="46" s="1"/>
  <c r="AA325" i="46"/>
  <c r="AA326" i="46" s="1"/>
  <c r="AA313" i="46"/>
  <c r="AA314" i="46" s="1"/>
  <c r="AA362" i="46"/>
  <c r="AA363" i="46" s="1"/>
  <c r="AA341" i="46"/>
  <c r="AA342" i="46" s="1"/>
  <c r="AA328" i="46"/>
  <c r="AA329" i="46" s="1"/>
  <c r="AA316" i="46"/>
  <c r="AA317" i="46" s="1"/>
  <c r="AA368" i="46"/>
  <c r="AA369" i="46" s="1"/>
  <c r="AA355" i="46"/>
  <c r="AA356" i="46" s="1"/>
  <c r="AA378" i="46"/>
  <c r="AA379" i="46" s="1"/>
  <c r="AA335" i="46"/>
  <c r="AA336" i="46" s="1"/>
  <c r="AA322" i="46"/>
  <c r="AA323" i="46" s="1"/>
  <c r="AA310" i="46"/>
  <c r="AA311" i="46" s="1"/>
  <c r="AA332" i="46"/>
  <c r="AA333" i="46" s="1"/>
  <c r="AA365" i="46"/>
  <c r="AA366" i="46" s="1"/>
  <c r="AA344" i="46"/>
  <c r="AA345" i="46" s="1"/>
  <c r="AA307" i="46"/>
  <c r="AA308" i="46" s="1"/>
  <c r="AA319" i="46"/>
  <c r="AA320" i="46" s="1"/>
  <c r="AA174" i="46"/>
  <c r="AA175" i="46" s="1"/>
  <c r="AA168" i="46"/>
  <c r="AA169" i="46" s="1"/>
  <c r="AA223" i="46"/>
  <c r="AA224" i="46" s="1"/>
  <c r="AA162" i="46"/>
  <c r="AA163" i="46" s="1"/>
  <c r="AA156" i="46"/>
  <c r="AA157" i="46" s="1"/>
  <c r="AA171" i="46"/>
  <c r="AA172" i="46" s="1"/>
  <c r="AA219" i="46"/>
  <c r="AA220" i="46" s="1"/>
  <c r="AA165" i="46"/>
  <c r="AA166" i="46" s="1"/>
  <c r="AA159" i="46"/>
  <c r="AA160" i="46" s="1"/>
  <c r="AA150" i="46"/>
  <c r="AA151" i="46" s="1"/>
  <c r="AA153" i="46"/>
  <c r="AA154" i="46" s="1"/>
  <c r="AB168" i="46"/>
  <c r="AB169" i="46" s="1"/>
  <c r="AB223" i="46"/>
  <c r="AB224" i="46" s="1"/>
  <c r="AB162" i="46"/>
  <c r="AB163" i="46" s="1"/>
  <c r="AB156" i="46"/>
  <c r="AB157" i="46" s="1"/>
  <c r="AB150" i="46"/>
  <c r="AB151" i="46" s="1"/>
  <c r="AB171" i="46"/>
  <c r="AB172" i="46" s="1"/>
  <c r="AB219" i="46"/>
  <c r="AB220" i="46" s="1"/>
  <c r="AB165" i="46"/>
  <c r="AB166" i="46" s="1"/>
  <c r="AB159" i="46"/>
  <c r="AB160" i="46" s="1"/>
  <c r="AB174" i="46"/>
  <c r="AB175" i="46" s="1"/>
  <c r="AB153" i="46"/>
  <c r="AB154" i="46" s="1"/>
  <c r="AD369" i="79"/>
  <c r="AD370" i="79" s="1"/>
  <c r="AD357" i="79"/>
  <c r="AD358" i="79" s="1"/>
  <c r="AD345" i="79"/>
  <c r="AD346" i="79" s="1"/>
  <c r="AD313" i="79"/>
  <c r="AD314" i="79" s="1"/>
  <c r="AD301" i="79"/>
  <c r="AD302" i="79" s="1"/>
  <c r="AD249" i="79"/>
  <c r="AD250" i="79" s="1"/>
  <c r="AD372" i="79"/>
  <c r="AD373" i="79" s="1"/>
  <c r="AD360" i="79"/>
  <c r="AD361" i="79" s="1"/>
  <c r="AD348" i="79"/>
  <c r="AD349" i="79" s="1"/>
  <c r="AD336" i="79"/>
  <c r="AD337" i="79" s="1"/>
  <c r="AD316" i="79"/>
  <c r="AD317" i="79" s="1"/>
  <c r="AD304" i="79"/>
  <c r="AD305" i="79" s="1"/>
  <c r="AD277" i="79"/>
  <c r="AD278" i="79" s="1"/>
  <c r="AD253" i="79"/>
  <c r="AD254" i="79" s="1"/>
  <c r="AD375" i="79"/>
  <c r="AD376" i="79" s="1"/>
  <c r="AD363" i="79"/>
  <c r="AD364" i="79" s="1"/>
  <c r="AD351" i="79"/>
  <c r="AD352" i="79" s="1"/>
  <c r="AD339" i="79"/>
  <c r="AD340" i="79" s="1"/>
  <c r="AD319" i="79"/>
  <c r="AD320" i="79" s="1"/>
  <c r="AD307" i="79"/>
  <c r="AD308" i="79" s="1"/>
  <c r="AD280" i="79"/>
  <c r="AD281" i="79" s="1"/>
  <c r="AD256" i="79"/>
  <c r="AD257" i="79" s="1"/>
  <c r="AD243" i="79"/>
  <c r="AD244" i="79" s="1"/>
  <c r="AD366" i="79"/>
  <c r="AD367" i="79" s="1"/>
  <c r="AD354" i="79"/>
  <c r="AD355" i="79" s="1"/>
  <c r="AD342" i="79"/>
  <c r="AD343" i="79" s="1"/>
  <c r="AD322" i="79"/>
  <c r="AD323" i="79" s="1"/>
  <c r="AD310" i="79"/>
  <c r="AD311" i="79" s="1"/>
  <c r="AD283" i="79"/>
  <c r="AD284" i="79" s="1"/>
  <c r="AD270" i="79"/>
  <c r="AD271" i="79" s="1"/>
  <c r="AD246" i="79"/>
  <c r="AD247" i="79" s="1"/>
  <c r="AD237" i="79"/>
  <c r="AD238" i="79" s="1"/>
  <c r="AD183" i="79"/>
  <c r="AD184" i="79" s="1"/>
  <c r="AD171" i="79"/>
  <c r="AD172" i="79" s="1"/>
  <c r="AD159" i="79"/>
  <c r="AD160" i="79" s="1"/>
  <c r="AD136" i="79"/>
  <c r="AD137" i="79" s="1"/>
  <c r="AD124" i="79"/>
  <c r="AD125" i="79" s="1"/>
  <c r="AD97" i="79"/>
  <c r="AD98" i="79" s="1"/>
  <c r="AD76" i="79"/>
  <c r="AD77" i="79" s="1"/>
  <c r="AD240" i="79"/>
  <c r="AD241" i="79" s="1"/>
  <c r="AD274" i="79"/>
  <c r="AD275" i="79" s="1"/>
  <c r="AD259" i="79"/>
  <c r="AD260" i="79" s="1"/>
  <c r="AD186" i="79"/>
  <c r="AD187" i="79" s="1"/>
  <c r="AD174" i="79"/>
  <c r="AD175" i="79" s="1"/>
  <c r="AD162" i="79"/>
  <c r="AD163" i="79" s="1"/>
  <c r="AD165" i="79"/>
  <c r="AD166" i="79" s="1"/>
  <c r="AD87" i="79"/>
  <c r="AD88" i="79" s="1"/>
  <c r="AD57" i="79"/>
  <c r="AD58" i="79" s="1"/>
  <c r="AD133" i="79"/>
  <c r="AD134" i="79" s="1"/>
  <c r="AD130" i="79"/>
  <c r="AD131" i="79" s="1"/>
  <c r="AD168" i="79"/>
  <c r="AD169" i="79" s="1"/>
  <c r="AD127" i="79"/>
  <c r="AD128" i="79" s="1"/>
  <c r="AD73" i="79"/>
  <c r="AD74" i="79" s="1"/>
  <c r="AD70" i="79"/>
  <c r="AD71" i="79" s="1"/>
  <c r="AD60" i="79"/>
  <c r="AD61" i="79" s="1"/>
  <c r="AD192" i="79"/>
  <c r="AD193" i="79" s="1"/>
  <c r="AD180" i="79"/>
  <c r="AD181" i="79" s="1"/>
  <c r="AD100" i="79"/>
  <c r="AD101" i="79" s="1"/>
  <c r="AD121" i="79"/>
  <c r="AD122" i="79" s="1"/>
  <c r="AD118" i="79"/>
  <c r="AD119" i="79" s="1"/>
  <c r="AD63" i="79"/>
  <c r="AD64" i="79" s="1"/>
  <c r="AD189" i="79"/>
  <c r="AD190" i="79" s="1"/>
  <c r="AD156" i="79"/>
  <c r="AD157" i="79" s="1"/>
  <c r="AD153" i="79"/>
  <c r="AD154" i="79" s="1"/>
  <c r="AD66" i="79"/>
  <c r="AD67" i="79" s="1"/>
  <c r="AD54" i="79"/>
  <c r="AD55" i="79" s="1"/>
  <c r="AD177" i="79"/>
  <c r="AD178" i="79" s="1"/>
  <c r="AD139" i="79"/>
  <c r="AD140" i="79" s="1"/>
  <c r="AD94" i="79"/>
  <c r="AD95" i="79" s="1"/>
  <c r="AD91" i="79"/>
  <c r="AD92" i="79" s="1"/>
  <c r="Y927" i="79"/>
  <c r="Y944" i="79"/>
  <c r="Z375" i="79"/>
  <c r="Z376" i="79" s="1"/>
  <c r="Z363" i="79"/>
  <c r="Z364" i="79" s="1"/>
  <c r="Z351" i="79"/>
  <c r="Z352" i="79" s="1"/>
  <c r="Z339" i="79"/>
  <c r="Z340" i="79" s="1"/>
  <c r="Z319" i="79"/>
  <c r="Z320" i="79" s="1"/>
  <c r="Z307" i="79"/>
  <c r="Z308" i="79" s="1"/>
  <c r="Z280" i="79"/>
  <c r="Z281" i="79" s="1"/>
  <c r="Z256" i="79"/>
  <c r="Z257" i="79" s="1"/>
  <c r="Z366" i="79"/>
  <c r="Z367" i="79" s="1"/>
  <c r="Z354" i="79"/>
  <c r="Z355" i="79" s="1"/>
  <c r="Z342" i="79"/>
  <c r="Z343" i="79" s="1"/>
  <c r="Z322" i="79"/>
  <c r="Z323" i="79" s="1"/>
  <c r="Z310" i="79"/>
  <c r="Z311" i="79" s="1"/>
  <c r="Z283" i="79"/>
  <c r="Z284" i="79" s="1"/>
  <c r="Z270" i="79"/>
  <c r="Z271" i="79" s="1"/>
  <c r="Z259" i="79"/>
  <c r="Z260" i="79" s="1"/>
  <c r="Z246" i="79"/>
  <c r="Z247" i="79" s="1"/>
  <c r="Z369" i="79"/>
  <c r="Z370" i="79" s="1"/>
  <c r="Z357" i="79"/>
  <c r="Z358" i="79" s="1"/>
  <c r="Z345" i="79"/>
  <c r="Z346" i="79" s="1"/>
  <c r="Z313" i="79"/>
  <c r="Z314" i="79" s="1"/>
  <c r="Z301" i="79"/>
  <c r="Z302" i="79" s="1"/>
  <c r="Z274" i="79"/>
  <c r="Z275" i="79" s="1"/>
  <c r="Z249" i="79"/>
  <c r="Z250" i="79" s="1"/>
  <c r="Z372" i="79"/>
  <c r="Z373" i="79" s="1"/>
  <c r="Z360" i="79"/>
  <c r="Z361" i="79" s="1"/>
  <c r="Z348" i="79"/>
  <c r="Z349" i="79" s="1"/>
  <c r="Z336" i="79"/>
  <c r="Z337" i="79" s="1"/>
  <c r="Z316" i="79"/>
  <c r="Z317" i="79" s="1"/>
  <c r="Z304" i="79"/>
  <c r="Z305" i="79" s="1"/>
  <c r="Z277" i="79"/>
  <c r="Z278" i="79" s="1"/>
  <c r="Z240" i="79"/>
  <c r="Z241" i="79" s="1"/>
  <c r="Z253" i="79"/>
  <c r="Z254" i="79" s="1"/>
  <c r="Z243" i="79"/>
  <c r="Z244" i="79" s="1"/>
  <c r="Z189" i="79"/>
  <c r="Z190" i="79" s="1"/>
  <c r="Z177" i="79"/>
  <c r="Z178" i="79" s="1"/>
  <c r="Z165" i="79"/>
  <c r="Z166" i="79" s="1"/>
  <c r="Z153" i="79"/>
  <c r="Z154" i="79" s="1"/>
  <c r="Z130" i="79"/>
  <c r="Z131" i="79" s="1"/>
  <c r="Z118" i="79"/>
  <c r="Z119" i="79" s="1"/>
  <c r="Z91" i="79"/>
  <c r="Z92" i="79" s="1"/>
  <c r="Z70" i="79"/>
  <c r="Z71" i="79" s="1"/>
  <c r="Z192" i="79"/>
  <c r="Z193" i="79" s="1"/>
  <c r="Z180" i="79"/>
  <c r="Z181" i="79" s="1"/>
  <c r="Z168" i="79"/>
  <c r="Z169" i="79" s="1"/>
  <c r="Z237" i="79"/>
  <c r="Z238" i="79" s="1"/>
  <c r="Z159" i="79"/>
  <c r="Z160" i="79" s="1"/>
  <c r="Z156" i="79"/>
  <c r="Z157" i="79" s="1"/>
  <c r="Z100" i="79"/>
  <c r="Z101" i="79" s="1"/>
  <c r="Z97" i="79"/>
  <c r="Z98" i="79" s="1"/>
  <c r="Z63" i="79"/>
  <c r="Z64" i="79" s="1"/>
  <c r="Z124" i="79"/>
  <c r="Z125" i="79" s="1"/>
  <c r="Z94" i="79"/>
  <c r="Z95" i="79" s="1"/>
  <c r="Z162" i="79"/>
  <c r="Z163" i="79" s="1"/>
  <c r="Z139" i="79"/>
  <c r="Z140" i="79" s="1"/>
  <c r="Z136" i="79"/>
  <c r="Z137" i="79" s="1"/>
  <c r="Z66" i="79"/>
  <c r="Z67" i="79" s="1"/>
  <c r="Z54" i="79"/>
  <c r="Z55" i="79" s="1"/>
  <c r="Z186" i="79"/>
  <c r="Z187" i="79" s="1"/>
  <c r="Z133" i="79"/>
  <c r="Z134" i="79" s="1"/>
  <c r="Z87" i="79"/>
  <c r="Z88" i="79" s="1"/>
  <c r="Z76" i="79"/>
  <c r="Z77" i="79" s="1"/>
  <c r="Z171" i="79"/>
  <c r="Z172" i="79" s="1"/>
  <c r="Z73" i="79"/>
  <c r="Z74" i="79" s="1"/>
  <c r="Z57" i="79"/>
  <c r="Z58" i="79" s="1"/>
  <c r="Z127" i="79"/>
  <c r="Z128" i="79" s="1"/>
  <c r="Z183" i="79"/>
  <c r="Z184" i="79" s="1"/>
  <c r="Z121" i="79"/>
  <c r="Z122" i="79" s="1"/>
  <c r="Z60" i="79"/>
  <c r="Z61" i="79" s="1"/>
  <c r="Z174" i="79"/>
  <c r="Z175" i="79" s="1"/>
  <c r="Z329" i="79"/>
  <c r="Z330" i="79" s="1"/>
  <c r="Z294" i="79"/>
  <c r="Z295" i="79" s="1"/>
  <c r="Z297" i="79"/>
  <c r="Z298" i="79" s="1"/>
  <c r="Z267" i="79"/>
  <c r="Z268" i="79" s="1"/>
  <c r="Z332" i="79"/>
  <c r="Z333" i="79" s="1"/>
  <c r="Z326" i="79"/>
  <c r="Z327" i="79" s="1"/>
  <c r="Z288" i="79"/>
  <c r="Z289" i="79" s="1"/>
  <c r="Z291" i="79"/>
  <c r="Z292" i="79" s="1"/>
  <c r="Z263" i="79"/>
  <c r="Z264" i="79" s="1"/>
  <c r="Z224" i="79"/>
  <c r="Z225" i="79" s="1"/>
  <c r="Z227" i="79"/>
  <c r="Z228" i="79" s="1"/>
  <c r="Z230" i="79"/>
  <c r="Z231" i="79" s="1"/>
  <c r="Z233" i="79"/>
  <c r="Z234" i="79" s="1"/>
  <c r="Z221" i="79"/>
  <c r="Z222" i="79" s="1"/>
  <c r="Z111" i="79"/>
  <c r="Z112" i="79" s="1"/>
  <c r="Z41" i="79"/>
  <c r="Z146" i="79"/>
  <c r="Z147" i="79" s="1"/>
  <c r="Z50" i="79"/>
  <c r="Z38" i="79"/>
  <c r="Z39" i="79" s="1"/>
  <c r="Z105" i="79"/>
  <c r="Z106" i="79" s="1"/>
  <c r="Z84" i="79"/>
  <c r="Z85" i="79" s="1"/>
  <c r="Z114" i="79"/>
  <c r="Z115" i="79" s="1"/>
  <c r="Z44" i="79"/>
  <c r="Z149" i="79"/>
  <c r="Z150" i="79" s="1"/>
  <c r="Z80" i="79"/>
  <c r="Z81" i="79" s="1"/>
  <c r="Z108" i="79"/>
  <c r="Z109" i="79" s="1"/>
  <c r="Z143" i="79"/>
  <c r="Z144" i="79" s="1"/>
  <c r="Z47" i="79"/>
  <c r="AB378" i="46"/>
  <c r="AB379" i="46" s="1"/>
  <c r="AB381" i="46"/>
  <c r="AB382" i="46" s="1"/>
  <c r="AB371" i="46"/>
  <c r="AB372" i="46" s="1"/>
  <c r="AB338" i="46"/>
  <c r="AB339" i="46" s="1"/>
  <c r="AB325" i="46"/>
  <c r="AB326" i="46" s="1"/>
  <c r="AB313" i="46"/>
  <c r="AB314" i="46" s="1"/>
  <c r="AB362" i="46"/>
  <c r="AB363" i="46" s="1"/>
  <c r="AB375" i="46"/>
  <c r="AB376" i="46" s="1"/>
  <c r="AB341" i="46"/>
  <c r="AB342" i="46" s="1"/>
  <c r="AB328" i="46"/>
  <c r="AB329" i="46" s="1"/>
  <c r="AB316" i="46"/>
  <c r="AB317" i="46" s="1"/>
  <c r="AB365" i="46"/>
  <c r="AB366" i="46" s="1"/>
  <c r="AB335" i="46"/>
  <c r="AB336" i="46" s="1"/>
  <c r="AB322" i="46"/>
  <c r="AB323" i="46" s="1"/>
  <c r="AB310" i="46"/>
  <c r="AB311" i="46" s="1"/>
  <c r="AB359" i="46"/>
  <c r="AB360" i="46" s="1"/>
  <c r="AB368" i="46"/>
  <c r="AB369" i="46" s="1"/>
  <c r="AB332" i="46"/>
  <c r="AB333" i="46" s="1"/>
  <c r="AB344" i="46"/>
  <c r="AB345" i="46" s="1"/>
  <c r="AB307" i="46"/>
  <c r="AB308" i="46" s="1"/>
  <c r="AB355" i="46"/>
  <c r="AB356" i="46" s="1"/>
  <c r="AB319" i="46"/>
  <c r="AB320" i="46" s="1"/>
  <c r="AC39" i="79"/>
  <c r="AE39" i="79"/>
  <c r="AB39" i="79"/>
  <c r="AD39" i="79"/>
  <c r="J32" i="45"/>
  <c r="H36" i="45"/>
  <c r="J60" i="45"/>
  <c r="H64" i="45"/>
  <c r="J46" i="45"/>
  <c r="H50" i="45"/>
  <c r="J53" i="45"/>
  <c r="H57" i="45"/>
  <c r="J39" i="45"/>
  <c r="H43" i="45"/>
  <c r="AA39" i="79"/>
  <c r="J18" i="45"/>
  <c r="H22" i="45"/>
  <c r="J25" i="45"/>
  <c r="H29" i="45"/>
  <c r="D53" i="44"/>
  <c r="G50" i="44"/>
  <c r="G49" i="44"/>
  <c r="G47" i="44"/>
  <c r="G52" i="44"/>
  <c r="G48" i="44"/>
  <c r="G51" i="44"/>
  <c r="H51" i="44"/>
  <c r="H47" i="44"/>
  <c r="H50" i="44"/>
  <c r="H52" i="44"/>
  <c r="H49" i="44"/>
  <c r="H48" i="44"/>
  <c r="E52" i="44"/>
  <c r="E48" i="44"/>
  <c r="E49" i="44"/>
  <c r="E51" i="44"/>
  <c r="E47" i="44"/>
  <c r="E50" i="44"/>
  <c r="F49" i="44"/>
  <c r="F52" i="44"/>
  <c r="F48" i="44"/>
  <c r="F47" i="44"/>
  <c r="F51" i="44"/>
  <c r="F50" i="44"/>
  <c r="J49" i="44"/>
  <c r="J52" i="44"/>
  <c r="J48" i="44"/>
  <c r="J50" i="44"/>
  <c r="J51" i="44"/>
  <c r="J47" i="44"/>
  <c r="D52" i="44"/>
  <c r="D48" i="44"/>
  <c r="D51" i="44"/>
  <c r="D47" i="44"/>
  <c r="D49" i="44"/>
  <c r="D50" i="44"/>
  <c r="I52" i="44"/>
  <c r="I48" i="44"/>
  <c r="I51" i="44"/>
  <c r="I47" i="44"/>
  <c r="I50" i="44"/>
  <c r="I49" i="44"/>
  <c r="J45" i="44"/>
  <c r="J44" i="44"/>
  <c r="D44" i="44"/>
  <c r="D45" i="44"/>
  <c r="G45" i="44"/>
  <c r="G44" i="44"/>
  <c r="H45" i="44"/>
  <c r="H44" i="44"/>
  <c r="E45" i="44"/>
  <c r="F45" i="44"/>
  <c r="F44" i="44"/>
  <c r="I44" i="44"/>
  <c r="I45" i="44"/>
  <c r="AB744" i="79"/>
  <c r="AD561" i="79"/>
  <c r="AB561" i="79"/>
  <c r="AA744" i="79"/>
  <c r="AA561" i="79"/>
  <c r="AD927" i="79"/>
  <c r="AC561" i="79"/>
  <c r="AC927" i="79"/>
  <c r="AE561" i="79"/>
  <c r="AD744" i="79"/>
  <c r="AE927" i="79"/>
  <c r="AB927" i="79"/>
  <c r="AA927" i="79"/>
  <c r="AC744" i="79"/>
  <c r="AE744" i="79"/>
  <c r="D127" i="46"/>
  <c r="AB395" i="79" l="1"/>
  <c r="AB394" i="79"/>
  <c r="AB378" i="79"/>
  <c r="AB392" i="79"/>
  <c r="AB393" i="79"/>
  <c r="AE269" i="46"/>
  <c r="Z529" i="46"/>
  <c r="AC255" i="46"/>
  <c r="AD384" i="46"/>
  <c r="Z398" i="46"/>
  <c r="AA384" i="46"/>
  <c r="AD513" i="46"/>
  <c r="AB398" i="46"/>
  <c r="AB396" i="46"/>
  <c r="AA398" i="46"/>
  <c r="Z399" i="46"/>
  <c r="AA272" i="46"/>
  <c r="AD527" i="46"/>
  <c r="Y478" i="46"/>
  <c r="AM477" i="46"/>
  <c r="Y430" i="46"/>
  <c r="AM429" i="46"/>
  <c r="AE267" i="46"/>
  <c r="AE397" i="46"/>
  <c r="AD398" i="46"/>
  <c r="AB269" i="46"/>
  <c r="Y289" i="79"/>
  <c r="AM288" i="79"/>
  <c r="Y361" i="79"/>
  <c r="AM360" i="79"/>
  <c r="Y317" i="79"/>
  <c r="AM316" i="79"/>
  <c r="Y271" i="79"/>
  <c r="AM270" i="79"/>
  <c r="Y281" i="79"/>
  <c r="AM280" i="79"/>
  <c r="AM124" i="79"/>
  <c r="Y125" i="79"/>
  <c r="AM70" i="79"/>
  <c r="Y71" i="79"/>
  <c r="AM94" i="79"/>
  <c r="Y95" i="79"/>
  <c r="AM189" i="79"/>
  <c r="Y190" i="79"/>
  <c r="AE531" i="46"/>
  <c r="Z531" i="46"/>
  <c r="AC529" i="46"/>
  <c r="Y320" i="46"/>
  <c r="AM319" i="46"/>
  <c r="Y360" i="46"/>
  <c r="AM359" i="46"/>
  <c r="Y372" i="46"/>
  <c r="AM371" i="46"/>
  <c r="Z269" i="46"/>
  <c r="AC271" i="46"/>
  <c r="AC267" i="46"/>
  <c r="AM114" i="79"/>
  <c r="Y115" i="79"/>
  <c r="Y440" i="46"/>
  <c r="AM439" i="46"/>
  <c r="Y443" i="46"/>
  <c r="AM442" i="46"/>
  <c r="Y437" i="46"/>
  <c r="AM436" i="46"/>
  <c r="AC397" i="46"/>
  <c r="Y154" i="46"/>
  <c r="AM153" i="46"/>
  <c r="AB529" i="46"/>
  <c r="Y253" i="46"/>
  <c r="AM252" i="46"/>
  <c r="Y213" i="46"/>
  <c r="AM212" i="46"/>
  <c r="Y194" i="46"/>
  <c r="AM193" i="46"/>
  <c r="AD269" i="46"/>
  <c r="Y292" i="46"/>
  <c r="AM291" i="46"/>
  <c r="Y295" i="46"/>
  <c r="AM294" i="46"/>
  <c r="AA531" i="46"/>
  <c r="AA395" i="46"/>
  <c r="Z397" i="46"/>
  <c r="AA265" i="46"/>
  <c r="Y415" i="46"/>
  <c r="AM414" i="46"/>
  <c r="Y409" i="46"/>
  <c r="AM408" i="46"/>
  <c r="AE270" i="46"/>
  <c r="AE268" i="46"/>
  <c r="AE398" i="46"/>
  <c r="AD399" i="46"/>
  <c r="AB270" i="46"/>
  <c r="Y234" i="79"/>
  <c r="AM233" i="79"/>
  <c r="Y327" i="79"/>
  <c r="AM326" i="79"/>
  <c r="Y247" i="79"/>
  <c r="AM246" i="79"/>
  <c r="Y250" i="79"/>
  <c r="AM249" i="79"/>
  <c r="Y284" i="79"/>
  <c r="AM283" i="79"/>
  <c r="Y308" i="79"/>
  <c r="N309" i="79"/>
  <c r="AM307" i="79"/>
  <c r="AM76" i="79"/>
  <c r="Y77" i="79"/>
  <c r="AM91" i="79"/>
  <c r="Y92" i="79"/>
  <c r="AM121" i="79"/>
  <c r="Y122" i="79"/>
  <c r="Y88" i="79"/>
  <c r="AM87" i="79"/>
  <c r="AE528" i="46"/>
  <c r="AC528" i="46"/>
  <c r="Y333" i="46"/>
  <c r="AM332" i="46"/>
  <c r="Y311" i="46"/>
  <c r="AM310" i="46"/>
  <c r="Z267" i="46"/>
  <c r="Z271" i="46"/>
  <c r="AC270" i="46"/>
  <c r="Z392" i="79"/>
  <c r="AM80" i="79"/>
  <c r="Y81" i="79"/>
  <c r="Y495" i="46"/>
  <c r="AM494" i="46"/>
  <c r="Y455" i="46"/>
  <c r="AM454" i="46"/>
  <c r="Y449" i="46"/>
  <c r="AM448" i="46"/>
  <c r="AC398" i="46"/>
  <c r="Y175" i="46"/>
  <c r="AM174" i="46"/>
  <c r="AB513" i="46"/>
  <c r="Y179" i="46"/>
  <c r="AM178" i="46"/>
  <c r="Y240" i="46"/>
  <c r="AM239" i="46"/>
  <c r="Y207" i="46"/>
  <c r="AM206" i="46"/>
  <c r="AD271" i="46"/>
  <c r="AD267" i="46"/>
  <c r="Y298" i="46"/>
  <c r="AM297" i="46"/>
  <c r="Y349" i="46"/>
  <c r="AM348" i="46"/>
  <c r="AA526" i="46"/>
  <c r="AA401" i="46"/>
  <c r="Z384" i="46"/>
  <c r="AA267" i="46"/>
  <c r="AD531" i="46"/>
  <c r="Y421" i="46"/>
  <c r="AM420" i="46"/>
  <c r="AE272" i="46"/>
  <c r="AE396" i="46"/>
  <c r="AD396" i="46"/>
  <c r="AB265" i="46"/>
  <c r="Y231" i="79"/>
  <c r="AM230" i="79"/>
  <c r="Y333" i="79"/>
  <c r="AM332" i="79"/>
  <c r="Y349" i="79"/>
  <c r="AM348" i="79"/>
  <c r="Y275" i="79"/>
  <c r="AM274" i="79"/>
  <c r="Y311" i="79"/>
  <c r="AM310" i="79"/>
  <c r="Y320" i="79"/>
  <c r="AM319" i="79"/>
  <c r="AM130" i="79"/>
  <c r="Y131" i="79"/>
  <c r="AM171" i="79"/>
  <c r="Y172" i="79"/>
  <c r="AM133" i="79"/>
  <c r="Y134" i="79"/>
  <c r="AM100" i="79"/>
  <c r="Y101" i="79"/>
  <c r="AE530" i="46"/>
  <c r="Z528" i="46"/>
  <c r="AC513" i="46"/>
  <c r="Y345" i="46"/>
  <c r="AM344" i="46"/>
  <c r="Y323" i="46"/>
  <c r="AM322" i="46"/>
  <c r="Z270" i="46"/>
  <c r="AC269" i="46"/>
  <c r="Z395" i="79"/>
  <c r="AM143" i="79"/>
  <c r="Y144" i="79"/>
  <c r="AM149" i="79"/>
  <c r="Y150" i="79"/>
  <c r="Y508" i="46"/>
  <c r="AM507" i="46"/>
  <c r="Y468" i="46"/>
  <c r="AM467" i="46"/>
  <c r="Y462" i="46"/>
  <c r="AM461" i="46"/>
  <c r="AC395" i="46"/>
  <c r="Y172" i="46"/>
  <c r="AM171" i="46"/>
  <c r="Y160" i="46"/>
  <c r="AM159" i="46"/>
  <c r="AB526" i="46"/>
  <c r="Y191" i="46"/>
  <c r="AM190" i="46"/>
  <c r="Y185" i="46"/>
  <c r="AM184" i="46"/>
  <c r="Y231" i="46"/>
  <c r="AM230" i="46"/>
  <c r="AD270" i="46"/>
  <c r="Y353" i="46"/>
  <c r="AM352" i="46"/>
  <c r="Y301" i="46"/>
  <c r="AM300" i="46"/>
  <c r="AA400" i="46"/>
  <c r="Z401" i="46"/>
  <c r="AA255" i="46"/>
  <c r="AA266" i="46"/>
  <c r="AD528" i="46"/>
  <c r="Y482" i="46"/>
  <c r="AM481" i="46"/>
  <c r="AE265" i="46"/>
  <c r="AE384" i="46"/>
  <c r="AD400" i="46"/>
  <c r="AB255" i="46"/>
  <c r="Y228" i="79"/>
  <c r="AM227" i="79"/>
  <c r="Y268" i="79"/>
  <c r="AM267" i="79"/>
  <c r="Y244" i="79"/>
  <c r="AM243" i="79"/>
  <c r="Y302" i="79"/>
  <c r="AM301" i="79"/>
  <c r="Y323" i="79"/>
  <c r="AM322" i="79"/>
  <c r="Y340" i="79"/>
  <c r="AM339" i="79"/>
  <c r="AM54" i="79"/>
  <c r="Y55" i="79"/>
  <c r="AM63" i="79"/>
  <c r="Y64" i="79"/>
  <c r="AM156" i="79"/>
  <c r="Y157" i="79"/>
  <c r="AM127" i="79"/>
  <c r="Y128" i="79"/>
  <c r="AE527" i="46"/>
  <c r="Z530" i="46"/>
  <c r="AC530" i="46"/>
  <c r="Y342" i="46"/>
  <c r="AM341" i="46"/>
  <c r="Y366" i="46"/>
  <c r="AM365" i="46"/>
  <c r="Y336" i="46"/>
  <c r="AM335" i="46"/>
  <c r="Z255" i="46"/>
  <c r="Z394" i="79"/>
  <c r="AM108" i="79"/>
  <c r="Y109" i="79"/>
  <c r="Y85" i="79"/>
  <c r="AM84" i="79"/>
  <c r="Y446" i="46"/>
  <c r="AM445" i="46"/>
  <c r="Y489" i="46"/>
  <c r="AM488" i="46"/>
  <c r="Y474" i="46"/>
  <c r="AM473" i="46"/>
  <c r="AC401" i="46"/>
  <c r="Y151" i="46"/>
  <c r="AM150" i="46"/>
  <c r="Y166" i="46"/>
  <c r="AM165" i="46"/>
  <c r="Y204" i="46"/>
  <c r="AM203" i="46"/>
  <c r="Y197" i="46"/>
  <c r="AM196" i="46"/>
  <c r="Y243" i="46"/>
  <c r="AM242" i="46"/>
  <c r="AD255" i="46"/>
  <c r="Y280" i="46"/>
  <c r="AM279" i="46"/>
  <c r="AA530" i="46"/>
  <c r="AA399" i="46"/>
  <c r="Z400" i="46"/>
  <c r="AA269" i="46"/>
  <c r="AD526" i="46"/>
  <c r="Y427" i="46"/>
  <c r="AM426" i="46"/>
  <c r="AE266" i="46"/>
  <c r="AE399" i="46"/>
  <c r="AD395" i="46"/>
  <c r="AB271" i="46"/>
  <c r="AB272" i="46"/>
  <c r="Y225" i="79"/>
  <c r="AM224" i="79"/>
  <c r="Y298" i="79"/>
  <c r="AM297" i="79"/>
  <c r="Y305" i="79"/>
  <c r="N306" i="79"/>
  <c r="AM304" i="79"/>
  <c r="Y337" i="79"/>
  <c r="AM336" i="79"/>
  <c r="Y314" i="79"/>
  <c r="AM313" i="79"/>
  <c r="Y343" i="79"/>
  <c r="AM342" i="79"/>
  <c r="Y352" i="79"/>
  <c r="AM351" i="79"/>
  <c r="AM66" i="79"/>
  <c r="Y67" i="79"/>
  <c r="AM97" i="79"/>
  <c r="Y98" i="79"/>
  <c r="AM168" i="79"/>
  <c r="Y169" i="79"/>
  <c r="AM139" i="79"/>
  <c r="Y140" i="79"/>
  <c r="Z526" i="46"/>
  <c r="AC527" i="46"/>
  <c r="Y363" i="46"/>
  <c r="AM362" i="46"/>
  <c r="Y314" i="46"/>
  <c r="AM313" i="46"/>
  <c r="Y356" i="46"/>
  <c r="AM355" i="46"/>
  <c r="Z265" i="46"/>
  <c r="AC268" i="46"/>
  <c r="Z378" i="79"/>
  <c r="Y458" i="46"/>
  <c r="AM457" i="46"/>
  <c r="Y501" i="46"/>
  <c r="AM500" i="46"/>
  <c r="AC399" i="46"/>
  <c r="Y157" i="46"/>
  <c r="AM156" i="46"/>
  <c r="Y220" i="46"/>
  <c r="AM219" i="46"/>
  <c r="AB528" i="46"/>
  <c r="Y216" i="46"/>
  <c r="AM215" i="46"/>
  <c r="Y210" i="46"/>
  <c r="AM209" i="46"/>
  <c r="Y237" i="46"/>
  <c r="AM236" i="46"/>
  <c r="AD268" i="46"/>
  <c r="Y286" i="46"/>
  <c r="AM285" i="46"/>
  <c r="AA529" i="46"/>
  <c r="AB399" i="46"/>
  <c r="AB384" i="46"/>
  <c r="AB401" i="46"/>
  <c r="AB397" i="46"/>
  <c r="AA396" i="46"/>
  <c r="Z395" i="46"/>
  <c r="AA268" i="46"/>
  <c r="AD529" i="46"/>
  <c r="Y412" i="46"/>
  <c r="AM411" i="46"/>
  <c r="AE255" i="46"/>
  <c r="AE401" i="46"/>
  <c r="AD401" i="46"/>
  <c r="AB266" i="46"/>
  <c r="Y222" i="79"/>
  <c r="AM221" i="79"/>
  <c r="Y295" i="79"/>
  <c r="AM294" i="79"/>
  <c r="Y260" i="79"/>
  <c r="AM259" i="79"/>
  <c r="Y254" i="79"/>
  <c r="AM253" i="79"/>
  <c r="Y346" i="79"/>
  <c r="AM345" i="79"/>
  <c r="Y355" i="79"/>
  <c r="AM354" i="79"/>
  <c r="Y364" i="79"/>
  <c r="AM363" i="79"/>
  <c r="AM60" i="79"/>
  <c r="Y61" i="79"/>
  <c r="AM136" i="79"/>
  <c r="Y137" i="79"/>
  <c r="Y154" i="79"/>
  <c r="AM153" i="79"/>
  <c r="AM180" i="79"/>
  <c r="Y181" i="79"/>
  <c r="AM162" i="79"/>
  <c r="Y163" i="79"/>
  <c r="AE513" i="46"/>
  <c r="Z527" i="46"/>
  <c r="AC531" i="46"/>
  <c r="Y329" i="46"/>
  <c r="AM328" i="46"/>
  <c r="Y326" i="46"/>
  <c r="AM325" i="46"/>
  <c r="Y369" i="46"/>
  <c r="AM368" i="46"/>
  <c r="Z268" i="46"/>
  <c r="AC266" i="46"/>
  <c r="Z393" i="79"/>
  <c r="AM105" i="79"/>
  <c r="Y106" i="79"/>
  <c r="Y471" i="46"/>
  <c r="AM470" i="46"/>
  <c r="Y485" i="46"/>
  <c r="AM484" i="46"/>
  <c r="AC396" i="46"/>
  <c r="Y163" i="46"/>
  <c r="AM162" i="46"/>
  <c r="AB531" i="46"/>
  <c r="Y234" i="46"/>
  <c r="AM233" i="46"/>
  <c r="Y227" i="46"/>
  <c r="AM226" i="46"/>
  <c r="Y250" i="46"/>
  <c r="AM249" i="46"/>
  <c r="AD266" i="46"/>
  <c r="Y283" i="46"/>
  <c r="AM282" i="46"/>
  <c r="AA528" i="46"/>
  <c r="AB400" i="46"/>
  <c r="AA271" i="46"/>
  <c r="Y433" i="46"/>
  <c r="AM432" i="46"/>
  <c r="AE400" i="46"/>
  <c r="AB267" i="46"/>
  <c r="Y264" i="79"/>
  <c r="AM263" i="79"/>
  <c r="Y330" i="79"/>
  <c r="AM329" i="79"/>
  <c r="Y238" i="79"/>
  <c r="AM237" i="79"/>
  <c r="Y278" i="79"/>
  <c r="AM277" i="79"/>
  <c r="Y358" i="79"/>
  <c r="AM357" i="79"/>
  <c r="Y367" i="79"/>
  <c r="AM366" i="79"/>
  <c r="Y376" i="79"/>
  <c r="AM375" i="79"/>
  <c r="AM118" i="79"/>
  <c r="Y119" i="79"/>
  <c r="AM165" i="79"/>
  <c r="Y166" i="79"/>
  <c r="AM159" i="79"/>
  <c r="Y160" i="79"/>
  <c r="AM192" i="79"/>
  <c r="Y193" i="79"/>
  <c r="AM174" i="79"/>
  <c r="Y175" i="79"/>
  <c r="AE529" i="46"/>
  <c r="Y317" i="46"/>
  <c r="AM316" i="46"/>
  <c r="Y339" i="46"/>
  <c r="AM338" i="46"/>
  <c r="Y382" i="46"/>
  <c r="AM381" i="46"/>
  <c r="Z272" i="46"/>
  <c r="AC272" i="46"/>
  <c r="AM111" i="79"/>
  <c r="Y112" i="79"/>
  <c r="Y465" i="46"/>
  <c r="AM464" i="46"/>
  <c r="Y492" i="46"/>
  <c r="AM491" i="46"/>
  <c r="Y498" i="46"/>
  <c r="AM497" i="46"/>
  <c r="AC400" i="46"/>
  <c r="Y224" i="46"/>
  <c r="AM223" i="46"/>
  <c r="AB527" i="46"/>
  <c r="Y188" i="46"/>
  <c r="AM187" i="46"/>
  <c r="Y247" i="46"/>
  <c r="AM246" i="46"/>
  <c r="AD272" i="46"/>
  <c r="Y304" i="46"/>
  <c r="AM303" i="46"/>
  <c r="AA513" i="46"/>
  <c r="AB395" i="46"/>
  <c r="AA397" i="46"/>
  <c r="Z396" i="46"/>
  <c r="AA270" i="46"/>
  <c r="AD530" i="46"/>
  <c r="Y424" i="46"/>
  <c r="AM423" i="46"/>
  <c r="Y418" i="46"/>
  <c r="AM417" i="46"/>
  <c r="AE271" i="46"/>
  <c r="AE395" i="46"/>
  <c r="AD397" i="46"/>
  <c r="AB268" i="46"/>
  <c r="Y292" i="79"/>
  <c r="AM291" i="79"/>
  <c r="Y373" i="79"/>
  <c r="AM372" i="79"/>
  <c r="Y241" i="79"/>
  <c r="AM240" i="79"/>
  <c r="Y370" i="79"/>
  <c r="AM369" i="79"/>
  <c r="Y257" i="79"/>
  <c r="AM256" i="79"/>
  <c r="AM183" i="79"/>
  <c r="Y184" i="79"/>
  <c r="AM57" i="79"/>
  <c r="Y58" i="79"/>
  <c r="AM73" i="79"/>
  <c r="Y74" i="79"/>
  <c r="AM177" i="79"/>
  <c r="Y178" i="79"/>
  <c r="AM186" i="79"/>
  <c r="Y187" i="79"/>
  <c r="AE526" i="46"/>
  <c r="Z513" i="46"/>
  <c r="AC526" i="46"/>
  <c r="Y308" i="46"/>
  <c r="AM307" i="46"/>
  <c r="Y376" i="46"/>
  <c r="AM375" i="46"/>
  <c r="Y379" i="46"/>
  <c r="AM378" i="46"/>
  <c r="Z266" i="46"/>
  <c r="AC265" i="46"/>
  <c r="AM146" i="79"/>
  <c r="Y147" i="79"/>
  <c r="Y452" i="46"/>
  <c r="AM451" i="46"/>
  <c r="Y505" i="46"/>
  <c r="AM504" i="46"/>
  <c r="Y511" i="46"/>
  <c r="AM510" i="46"/>
  <c r="AC384" i="46"/>
  <c r="Y169" i="46"/>
  <c r="AM168" i="46"/>
  <c r="AB530" i="46"/>
  <c r="Y200" i="46"/>
  <c r="AM199" i="46"/>
  <c r="Y182" i="46"/>
  <c r="AM181" i="46"/>
  <c r="AD265" i="46"/>
  <c r="Y289" i="46"/>
  <c r="AM288" i="46"/>
  <c r="AA527" i="46"/>
  <c r="Y48" i="79"/>
  <c r="L39" i="45"/>
  <c r="J43" i="45"/>
  <c r="L32" i="45"/>
  <c r="J36" i="45"/>
  <c r="Y45" i="79"/>
  <c r="L25" i="45"/>
  <c r="J29" i="45"/>
  <c r="AM38" i="79"/>
  <c r="Y39" i="79"/>
  <c r="L53" i="45"/>
  <c r="J57" i="45"/>
  <c r="AD42" i="79"/>
  <c r="AM41" i="79"/>
  <c r="Y42" i="79"/>
  <c r="L18" i="45"/>
  <c r="J22" i="45"/>
  <c r="Z42" i="79"/>
  <c r="Y51" i="79"/>
  <c r="L46" i="45"/>
  <c r="J50" i="45"/>
  <c r="AB42" i="79"/>
  <c r="AC42" i="79"/>
  <c r="AA42" i="79"/>
  <c r="L60" i="45"/>
  <c r="J64" i="45"/>
  <c r="AE42" i="79"/>
  <c r="D122" i="45"/>
  <c r="E122" i="45"/>
  <c r="F122" i="45"/>
  <c r="G122" i="45"/>
  <c r="H122" i="45"/>
  <c r="I122" i="45"/>
  <c r="C122" i="45"/>
  <c r="AE395" i="79" l="1"/>
  <c r="AE393" i="79"/>
  <c r="AE392" i="79"/>
  <c r="AE394" i="79"/>
  <c r="AE378" i="79"/>
  <c r="Y272" i="46"/>
  <c r="Y265" i="46"/>
  <c r="Y526" i="46"/>
  <c r="Y527" i="46"/>
  <c r="Y531" i="46"/>
  <c r="Y255" i="46"/>
  <c r="Y267" i="46"/>
  <c r="Y269" i="46"/>
  <c r="AA394" i="79"/>
  <c r="Y392" i="79"/>
  <c r="AA392" i="79"/>
  <c r="AC378" i="79"/>
  <c r="AA378" i="79"/>
  <c r="AD395" i="79"/>
  <c r="AC392" i="79"/>
  <c r="AA393" i="79"/>
  <c r="AD393" i="79"/>
  <c r="AC394" i="79"/>
  <c r="AA395" i="79"/>
  <c r="Y395" i="79"/>
  <c r="AD378" i="79"/>
  <c r="AC395" i="79"/>
  <c r="Y378" i="79"/>
  <c r="AD394" i="79"/>
  <c r="AC393" i="79"/>
  <c r="Y393" i="79"/>
  <c r="AD392" i="79"/>
  <c r="Y394" i="79"/>
  <c r="Y529" i="46"/>
  <c r="Y271" i="46"/>
  <c r="Y513" i="46"/>
  <c r="Y270" i="46"/>
  <c r="Y530" i="46"/>
  <c r="Y528" i="46"/>
  <c r="Y397" i="46"/>
  <c r="Y396" i="46"/>
  <c r="Y395" i="46"/>
  <c r="Y401" i="46"/>
  <c r="Y384" i="46"/>
  <c r="Y400" i="46"/>
  <c r="Y399" i="46"/>
  <c r="Y398" i="46"/>
  <c r="Y268" i="46"/>
  <c r="Y266" i="46"/>
  <c r="Y212" i="79"/>
  <c r="Y208" i="79"/>
  <c r="Y209" i="79"/>
  <c r="Y211" i="79"/>
  <c r="Y210" i="79"/>
  <c r="Y195" i="79"/>
  <c r="AB45" i="79"/>
  <c r="N46" i="45"/>
  <c r="N50" i="45" s="1"/>
  <c r="L50" i="45"/>
  <c r="N32" i="45"/>
  <c r="N36" i="45" s="1"/>
  <c r="L36" i="45"/>
  <c r="AA45" i="79"/>
  <c r="N18" i="45"/>
  <c r="N22" i="45" s="1"/>
  <c r="L22" i="45"/>
  <c r="N39" i="45"/>
  <c r="N43" i="45" s="1"/>
  <c r="L43" i="45"/>
  <c r="AE45" i="79"/>
  <c r="N60" i="45"/>
  <c r="N64" i="45" s="1"/>
  <c r="L64" i="45"/>
  <c r="AD45" i="79"/>
  <c r="AC45" i="79"/>
  <c r="N53" i="45"/>
  <c r="N57" i="45" s="1"/>
  <c r="L57" i="45"/>
  <c r="N25" i="45"/>
  <c r="N29" i="45" s="1"/>
  <c r="L29" i="45"/>
  <c r="Z45" i="79"/>
  <c r="AM44" i="79"/>
  <c r="O17" i="45"/>
  <c r="N17" i="45"/>
  <c r="M17" i="45"/>
  <c r="L17" i="45"/>
  <c r="AA51" i="79" l="1"/>
  <c r="AA48" i="79"/>
  <c r="AA209" i="79" s="1"/>
  <c r="Z48" i="79"/>
  <c r="AM47" i="79"/>
  <c r="AC51" i="79"/>
  <c r="AC48" i="79"/>
  <c r="AC212" i="79" s="1"/>
  <c r="AD51" i="79"/>
  <c r="AD48" i="79"/>
  <c r="AD210" i="79" s="1"/>
  <c r="AE51" i="79"/>
  <c r="AE48" i="79"/>
  <c r="AE209" i="79" s="1"/>
  <c r="AB51" i="79"/>
  <c r="AB48" i="79"/>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AC195" i="79" l="1"/>
  <c r="AA212" i="79"/>
  <c r="AC209" i="79"/>
  <c r="AE212" i="79"/>
  <c r="AD195" i="79"/>
  <c r="AD211" i="79"/>
  <c r="AB195" i="79"/>
  <c r="AB211" i="79"/>
  <c r="AB210" i="79"/>
  <c r="AE210" i="79"/>
  <c r="AC210" i="79"/>
  <c r="AB209" i="79"/>
  <c r="AE195" i="79"/>
  <c r="AE211" i="79"/>
  <c r="AD209" i="79"/>
  <c r="AB208" i="79"/>
  <c r="AC208" i="79"/>
  <c r="AD212" i="79"/>
  <c r="AD208" i="79"/>
  <c r="AA195" i="79"/>
  <c r="AA211" i="79"/>
  <c r="AE208" i="79"/>
  <c r="AA210" i="79"/>
  <c r="AB212" i="79"/>
  <c r="AA208" i="79"/>
  <c r="AC211" i="79"/>
  <c r="Z51" i="79"/>
  <c r="Z208" i="79" s="1"/>
  <c r="AM50" i="79"/>
  <c r="L133" i="45"/>
  <c r="J132" i="45"/>
  <c r="J131" i="45"/>
  <c r="K132" i="45"/>
  <c r="K131" i="45"/>
  <c r="K133" i="45"/>
  <c r="L131" i="45"/>
  <c r="J133" i="45"/>
  <c r="L132"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Z212" i="79" l="1"/>
  <c r="Z211" i="79"/>
  <c r="Z209" i="79"/>
  <c r="Z210" i="79"/>
  <c r="Z195" i="79"/>
  <c r="H120" i="47"/>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E86" i="45" l="1"/>
  <c r="E100" i="45"/>
  <c r="N124" i="45" s="1"/>
  <c r="E72" i="45"/>
  <c r="E107" i="45"/>
  <c r="O124" i="45" s="1"/>
  <c r="E114" i="45"/>
  <c r="P124" i="45" s="1"/>
  <c r="E79" i="45"/>
  <c r="E93" i="45"/>
  <c r="M124"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Y20" i="46"/>
  <c r="W14" i="47"/>
  <c r="J14" i="47"/>
  <c r="K14" i="47"/>
  <c r="L14" i="47"/>
  <c r="M14" i="47"/>
  <c r="N14" i="47"/>
  <c r="O14" i="47"/>
  <c r="I14" i="47"/>
  <c r="AE20" i="46"/>
  <c r="AA20" i="46"/>
  <c r="AB20" i="46"/>
  <c r="AC20" i="46"/>
  <c r="AD20" i="46"/>
  <c r="Z20" i="46"/>
  <c r="C60" i="45"/>
  <c r="E60" i="45" s="1"/>
  <c r="C53" i="45"/>
  <c r="E53" i="45" s="1"/>
  <c r="C46" i="45"/>
  <c r="E46" i="45" s="1"/>
  <c r="C39" i="45"/>
  <c r="E39" i="45" s="1"/>
  <c r="C25" i="45"/>
  <c r="E25" i="45" s="1"/>
  <c r="C32" i="45"/>
  <c r="E32" i="45" s="1"/>
  <c r="C18" i="45"/>
  <c r="E18" i="45" s="1"/>
  <c r="E42" i="44"/>
  <c r="F42" i="44"/>
  <c r="G42" i="44"/>
  <c r="H42" i="44"/>
  <c r="I42" i="44"/>
  <c r="D42" i="44"/>
  <c r="Y256" i="46" s="1"/>
  <c r="Z46" i="46" l="1"/>
  <c r="Z47" i="46" s="1"/>
  <c r="Z34" i="46"/>
  <c r="Z35" i="46" s="1"/>
  <c r="Z22" i="46"/>
  <c r="Z91" i="46"/>
  <c r="Z92" i="46" s="1"/>
  <c r="Z37" i="46"/>
  <c r="Z38" i="46" s="1"/>
  <c r="Z25" i="46"/>
  <c r="Z26" i="46" s="1"/>
  <c r="Z95" i="46"/>
  <c r="Z96" i="46" s="1"/>
  <c r="Z40" i="46"/>
  <c r="Z41" i="46" s="1"/>
  <c r="Z28" i="46"/>
  <c r="Z29" i="46" s="1"/>
  <c r="Z43" i="46"/>
  <c r="Z44" i="46" s="1"/>
  <c r="Z31" i="46"/>
  <c r="Z32" i="46" s="1"/>
  <c r="Z111" i="46"/>
  <c r="Z112" i="46" s="1"/>
  <c r="Z102" i="46"/>
  <c r="Z103" i="46" s="1"/>
  <c r="Z87" i="46"/>
  <c r="Z88" i="46" s="1"/>
  <c r="Z114" i="46"/>
  <c r="Z115" i="46" s="1"/>
  <c r="Z81" i="46"/>
  <c r="Z82" i="46" s="1"/>
  <c r="Z75" i="46"/>
  <c r="Z76" i="46" s="1"/>
  <c r="Z118" i="46"/>
  <c r="Z119" i="46" s="1"/>
  <c r="Z68" i="46"/>
  <c r="Z69" i="46" s="1"/>
  <c r="Z62" i="46"/>
  <c r="Z63" i="46" s="1"/>
  <c r="Z105" i="46"/>
  <c r="Z106" i="46" s="1"/>
  <c r="Z56" i="46"/>
  <c r="Z57" i="46" s="1"/>
  <c r="Z50" i="46"/>
  <c r="Z51" i="46" s="1"/>
  <c r="Z98" i="46"/>
  <c r="Z99" i="46" s="1"/>
  <c r="Z84" i="46"/>
  <c r="Z85" i="46" s="1"/>
  <c r="Z78" i="46"/>
  <c r="Z79" i="46" s="1"/>
  <c r="Z71" i="46"/>
  <c r="Z72" i="46" s="1"/>
  <c r="Z121" i="46"/>
  <c r="Z122" i="46" s="1"/>
  <c r="Z65" i="46"/>
  <c r="Z66" i="46" s="1"/>
  <c r="Z59" i="46"/>
  <c r="Z60" i="46" s="1"/>
  <c r="Z124" i="46"/>
  <c r="Z125" i="46" s="1"/>
  <c r="Z53" i="46"/>
  <c r="Z54" i="46" s="1"/>
  <c r="Z108" i="46"/>
  <c r="Z109" i="46" s="1"/>
  <c r="AD95" i="46"/>
  <c r="AD96" i="46" s="1"/>
  <c r="AD40" i="46"/>
  <c r="AD41" i="46" s="1"/>
  <c r="AD28" i="46"/>
  <c r="AD29" i="46" s="1"/>
  <c r="AD43" i="46"/>
  <c r="AD44" i="46" s="1"/>
  <c r="AD31" i="46"/>
  <c r="AD32" i="46" s="1"/>
  <c r="AD46" i="46"/>
  <c r="AD47" i="46" s="1"/>
  <c r="AD34" i="46"/>
  <c r="AD35" i="46" s="1"/>
  <c r="AD22" i="46"/>
  <c r="AD91" i="46"/>
  <c r="AD92" i="46" s="1"/>
  <c r="AD37" i="46"/>
  <c r="AD38" i="46" s="1"/>
  <c r="AD25" i="46"/>
  <c r="AD26" i="46" s="1"/>
  <c r="AD121" i="46"/>
  <c r="AD122" i="46" s="1"/>
  <c r="AD75" i="46"/>
  <c r="AD76" i="46" s="1"/>
  <c r="AD81" i="46"/>
  <c r="AD82" i="46" s="1"/>
  <c r="AD108" i="46"/>
  <c r="AD109" i="46" s="1"/>
  <c r="AD62" i="46"/>
  <c r="AD63" i="46" s="1"/>
  <c r="AD68" i="46"/>
  <c r="AD69" i="46" s="1"/>
  <c r="AD124" i="46"/>
  <c r="AD125" i="46" s="1"/>
  <c r="AD50" i="46"/>
  <c r="AD51" i="46" s="1"/>
  <c r="AD56" i="46"/>
  <c r="AD57" i="46" s="1"/>
  <c r="AD111" i="46"/>
  <c r="AD112" i="46" s="1"/>
  <c r="AD98" i="46"/>
  <c r="AD99" i="46" s="1"/>
  <c r="AD84" i="46"/>
  <c r="AD85" i="46" s="1"/>
  <c r="AD78" i="46"/>
  <c r="AD79" i="46" s="1"/>
  <c r="AD114" i="46"/>
  <c r="AD115" i="46" s="1"/>
  <c r="AD71" i="46"/>
  <c r="AD72" i="46" s="1"/>
  <c r="AD65" i="46"/>
  <c r="AD66" i="46" s="1"/>
  <c r="AD118" i="46"/>
  <c r="AD119" i="46" s="1"/>
  <c r="AD59" i="46"/>
  <c r="AD60" i="46" s="1"/>
  <c r="AD53" i="46"/>
  <c r="AD54" i="46" s="1"/>
  <c r="AD105" i="46"/>
  <c r="AD106" i="46" s="1"/>
  <c r="AD87" i="46"/>
  <c r="AD88" i="46" s="1"/>
  <c r="AD102" i="46"/>
  <c r="AD103" i="46" s="1"/>
  <c r="AC95" i="46"/>
  <c r="AC96" i="46" s="1"/>
  <c r="AC43" i="46"/>
  <c r="AC44" i="46" s="1"/>
  <c r="AC31" i="46"/>
  <c r="AC32" i="46" s="1"/>
  <c r="AC34" i="46"/>
  <c r="AC35" i="46" s="1"/>
  <c r="AC46" i="46"/>
  <c r="AC47" i="46" s="1"/>
  <c r="AC22" i="46"/>
  <c r="AC40" i="46"/>
  <c r="AC41" i="46" s="1"/>
  <c r="AC91" i="46"/>
  <c r="AC92" i="46" s="1"/>
  <c r="AC37" i="46"/>
  <c r="AC38" i="46" s="1"/>
  <c r="AC25" i="46"/>
  <c r="AC26" i="46" s="1"/>
  <c r="AC28" i="46"/>
  <c r="AC29" i="46" s="1"/>
  <c r="AC84" i="46"/>
  <c r="AC85" i="46" s="1"/>
  <c r="AC78" i="46"/>
  <c r="AC79" i="46" s="1"/>
  <c r="AC68" i="46"/>
  <c r="AC69" i="46" s="1"/>
  <c r="AC71" i="46"/>
  <c r="AC72" i="46" s="1"/>
  <c r="AC65" i="46"/>
  <c r="AC66" i="46" s="1"/>
  <c r="AC56" i="46"/>
  <c r="AC57" i="46" s="1"/>
  <c r="AC59" i="46"/>
  <c r="AC60" i="46" s="1"/>
  <c r="AC53" i="46"/>
  <c r="AC54" i="46" s="1"/>
  <c r="AC87" i="46"/>
  <c r="AC88" i="46" s="1"/>
  <c r="AC118" i="46"/>
  <c r="AC119" i="46" s="1"/>
  <c r="AC114" i="46"/>
  <c r="AC115" i="46" s="1"/>
  <c r="AC75" i="46"/>
  <c r="AC76" i="46" s="1"/>
  <c r="AC111" i="46"/>
  <c r="AC112" i="46" s="1"/>
  <c r="AC121" i="46"/>
  <c r="AC122" i="46" s="1"/>
  <c r="AC62" i="46"/>
  <c r="AC63" i="46" s="1"/>
  <c r="AC124" i="46"/>
  <c r="AC125" i="46" s="1"/>
  <c r="AC108" i="46"/>
  <c r="AC109" i="46" s="1"/>
  <c r="AC50" i="46"/>
  <c r="AC51" i="46" s="1"/>
  <c r="AC102" i="46"/>
  <c r="AC103" i="46" s="1"/>
  <c r="AC105" i="46"/>
  <c r="AC106" i="46" s="1"/>
  <c r="AC98" i="46"/>
  <c r="AC99" i="46" s="1"/>
  <c r="AC81" i="46"/>
  <c r="AC82" i="46" s="1"/>
  <c r="AB91" i="46"/>
  <c r="AB92" i="46" s="1"/>
  <c r="AB37" i="46"/>
  <c r="AB38" i="46" s="1"/>
  <c r="AB25" i="46"/>
  <c r="AB26" i="46" s="1"/>
  <c r="AB95" i="46"/>
  <c r="AB96" i="46" s="1"/>
  <c r="AB40" i="46"/>
  <c r="AB41" i="46" s="1"/>
  <c r="AB28" i="46"/>
  <c r="AB29" i="46" s="1"/>
  <c r="AB43" i="46"/>
  <c r="AB44" i="46" s="1"/>
  <c r="AB31" i="46"/>
  <c r="AB32" i="46" s="1"/>
  <c r="AB46" i="46"/>
  <c r="AB47" i="46" s="1"/>
  <c r="AB34" i="46"/>
  <c r="AB35" i="46" s="1"/>
  <c r="AB22" i="46"/>
  <c r="AB114" i="46"/>
  <c r="AB115" i="46" s="1"/>
  <c r="AB56" i="46"/>
  <c r="AB57" i="46" s="1"/>
  <c r="AB98" i="46"/>
  <c r="AB99" i="46" s="1"/>
  <c r="AB118" i="46"/>
  <c r="AB119" i="46" s="1"/>
  <c r="AB84" i="46"/>
  <c r="AB85" i="46" s="1"/>
  <c r="AB78" i="46"/>
  <c r="AB79" i="46" s="1"/>
  <c r="AB105" i="46"/>
  <c r="AB106" i="46" s="1"/>
  <c r="AB71" i="46"/>
  <c r="AB72" i="46" s="1"/>
  <c r="AB65" i="46"/>
  <c r="AB66" i="46" s="1"/>
  <c r="AB121" i="46"/>
  <c r="AB122" i="46" s="1"/>
  <c r="AB59" i="46"/>
  <c r="AB60" i="46" s="1"/>
  <c r="AB53" i="46"/>
  <c r="AB54" i="46" s="1"/>
  <c r="AB108" i="46"/>
  <c r="AB109" i="46" s="1"/>
  <c r="AB87" i="46"/>
  <c r="AB88" i="46" s="1"/>
  <c r="AB111" i="46"/>
  <c r="AB112" i="46" s="1"/>
  <c r="AB102" i="46"/>
  <c r="AB103" i="46" s="1"/>
  <c r="AB75" i="46"/>
  <c r="AB76" i="46" s="1"/>
  <c r="AB81" i="46"/>
  <c r="AB82" i="46" s="1"/>
  <c r="AB62" i="46"/>
  <c r="AB63" i="46" s="1"/>
  <c r="AB124" i="46"/>
  <c r="AB125" i="46" s="1"/>
  <c r="AB68" i="46"/>
  <c r="AB69" i="46" s="1"/>
  <c r="AB50" i="46"/>
  <c r="AB51" i="46" s="1"/>
  <c r="AA37" i="46"/>
  <c r="AA38" i="46" s="1"/>
  <c r="AA91" i="46"/>
  <c r="AA92" i="46" s="1"/>
  <c r="AA25" i="46"/>
  <c r="AA26" i="46" s="1"/>
  <c r="AA31" i="46"/>
  <c r="AA32" i="46" s="1"/>
  <c r="AA95" i="46"/>
  <c r="AA96" i="46" s="1"/>
  <c r="AA40" i="46"/>
  <c r="AA41" i="46" s="1"/>
  <c r="AA28" i="46"/>
  <c r="AA29" i="46" s="1"/>
  <c r="AA43" i="46"/>
  <c r="AA44" i="46" s="1"/>
  <c r="AA46" i="46"/>
  <c r="AA47" i="46" s="1"/>
  <c r="AA34" i="46"/>
  <c r="AA35" i="46" s="1"/>
  <c r="AA22" i="46"/>
  <c r="AA105" i="46"/>
  <c r="AA106" i="46" s="1"/>
  <c r="AA71" i="46"/>
  <c r="AA72" i="46" s="1"/>
  <c r="AA78" i="46"/>
  <c r="AA79" i="46" s="1"/>
  <c r="AA102" i="46"/>
  <c r="AA103" i="46" s="1"/>
  <c r="AA59" i="46"/>
  <c r="AA60" i="46" s="1"/>
  <c r="AA65" i="46"/>
  <c r="AA66" i="46" s="1"/>
  <c r="AA81" i="46"/>
  <c r="AA82" i="46" s="1"/>
  <c r="AA108" i="46"/>
  <c r="AA109" i="46" s="1"/>
  <c r="AA53" i="46"/>
  <c r="AA54" i="46" s="1"/>
  <c r="AA68" i="46"/>
  <c r="AA69" i="46" s="1"/>
  <c r="AA87" i="46"/>
  <c r="AA88" i="46" s="1"/>
  <c r="AA56" i="46"/>
  <c r="AA57" i="46" s="1"/>
  <c r="AA75" i="46"/>
  <c r="AA76" i="46" s="1"/>
  <c r="AA124" i="46"/>
  <c r="AA125" i="46" s="1"/>
  <c r="AA114" i="46"/>
  <c r="AA115" i="46" s="1"/>
  <c r="AA62" i="46"/>
  <c r="AA63" i="46" s="1"/>
  <c r="AA111" i="46"/>
  <c r="AA112" i="46" s="1"/>
  <c r="AA121" i="46"/>
  <c r="AA122" i="46" s="1"/>
  <c r="AA50" i="46"/>
  <c r="AA51" i="46" s="1"/>
  <c r="AA118" i="46"/>
  <c r="AA119" i="46" s="1"/>
  <c r="AA84" i="46"/>
  <c r="AA85" i="46" s="1"/>
  <c r="AA98" i="46"/>
  <c r="AA99" i="46" s="1"/>
  <c r="AE43" i="46"/>
  <c r="AE44" i="46" s="1"/>
  <c r="AE31" i="46"/>
  <c r="AE32" i="46" s="1"/>
  <c r="AE46" i="46"/>
  <c r="AE47" i="46" s="1"/>
  <c r="AE34" i="46"/>
  <c r="AE35" i="46" s="1"/>
  <c r="AE22" i="46"/>
  <c r="AE37" i="46"/>
  <c r="AE38" i="46" s="1"/>
  <c r="AE25" i="46"/>
  <c r="AE26" i="46" s="1"/>
  <c r="AE91" i="46"/>
  <c r="AE92" i="46" s="1"/>
  <c r="AE95" i="46"/>
  <c r="AE96" i="46" s="1"/>
  <c r="AE40" i="46"/>
  <c r="AE41" i="46" s="1"/>
  <c r="AE28" i="46"/>
  <c r="AE29" i="46" s="1"/>
  <c r="AE62" i="46"/>
  <c r="AE63" i="46" s="1"/>
  <c r="AE102" i="46"/>
  <c r="AE103" i="46" s="1"/>
  <c r="AE118" i="46"/>
  <c r="AE119" i="46" s="1"/>
  <c r="AE50" i="46"/>
  <c r="AE51" i="46" s="1"/>
  <c r="AE81" i="46"/>
  <c r="AE82" i="46" s="1"/>
  <c r="AE105" i="46"/>
  <c r="AE106" i="46" s="1"/>
  <c r="AE121" i="46"/>
  <c r="AE122" i="46" s="1"/>
  <c r="AE68" i="46"/>
  <c r="AE69" i="46" s="1"/>
  <c r="AE124" i="46"/>
  <c r="AE125" i="46" s="1"/>
  <c r="AE108" i="46"/>
  <c r="AE109" i="46" s="1"/>
  <c r="AE56" i="46"/>
  <c r="AE57" i="46" s="1"/>
  <c r="AE111" i="46"/>
  <c r="AE112" i="46" s="1"/>
  <c r="AE98" i="46"/>
  <c r="AE99" i="46" s="1"/>
  <c r="AE84" i="46"/>
  <c r="AE85" i="46" s="1"/>
  <c r="AE114" i="46"/>
  <c r="AE115" i="46" s="1"/>
  <c r="AE78" i="46"/>
  <c r="AE79" i="46" s="1"/>
  <c r="AE71" i="46"/>
  <c r="AE72" i="46" s="1"/>
  <c r="AE87" i="46"/>
  <c r="AE88" i="46" s="1"/>
  <c r="AE65" i="46"/>
  <c r="AE66" i="46" s="1"/>
  <c r="AE59" i="46"/>
  <c r="AE60" i="46" s="1"/>
  <c r="AE75" i="46"/>
  <c r="AE76" i="46" s="1"/>
  <c r="AE53" i="46"/>
  <c r="AE54" i="46" s="1"/>
  <c r="Y46" i="46"/>
  <c r="Y91" i="46"/>
  <c r="Y37" i="46"/>
  <c r="Y25" i="46"/>
  <c r="Y40" i="46"/>
  <c r="Y28" i="46"/>
  <c r="Y95" i="46"/>
  <c r="Y34" i="46"/>
  <c r="Y43" i="46"/>
  <c r="Y31" i="46"/>
  <c r="Y22" i="46"/>
  <c r="Y108" i="46"/>
  <c r="Y105" i="46"/>
  <c r="Y118" i="46"/>
  <c r="Y114" i="46"/>
  <c r="Y102" i="46"/>
  <c r="Y87" i="46"/>
  <c r="Y124" i="46"/>
  <c r="Y81" i="46"/>
  <c r="Y75" i="46"/>
  <c r="Y111" i="46"/>
  <c r="Y68" i="46"/>
  <c r="Y62" i="46"/>
  <c r="Y98" i="46"/>
  <c r="Y56" i="46"/>
  <c r="Y50" i="46"/>
  <c r="Y78" i="46"/>
  <c r="Y84" i="46"/>
  <c r="Y65" i="46"/>
  <c r="Y71" i="46"/>
  <c r="Y121" i="46"/>
  <c r="Y53" i="46"/>
  <c r="Y59" i="46"/>
  <c r="G39" i="45"/>
  <c r="E43" i="45"/>
  <c r="G53" i="45"/>
  <c r="E57" i="45"/>
  <c r="G46" i="45"/>
  <c r="E50" i="45"/>
  <c r="G60" i="45"/>
  <c r="E64" i="45"/>
  <c r="G18" i="45"/>
  <c r="E22" i="45"/>
  <c r="G32" i="45"/>
  <c r="E36" i="45"/>
  <c r="G25" i="45"/>
  <c r="E29" i="45"/>
  <c r="L129" i="45"/>
  <c r="J127" i="45"/>
  <c r="N130" i="45"/>
  <c r="K125" i="45"/>
  <c r="K128" i="45"/>
  <c r="N127" i="45"/>
  <c r="K126" i="45"/>
  <c r="J125" i="45"/>
  <c r="L130" i="45"/>
  <c r="J128" i="45"/>
  <c r="K127" i="45"/>
  <c r="J124" i="45"/>
  <c r="K124" i="45"/>
  <c r="M130" i="45"/>
  <c r="L125" i="45"/>
  <c r="L128" i="45"/>
  <c r="M127" i="45"/>
  <c r="K129" i="45"/>
  <c r="K130" i="45"/>
  <c r="J129" i="45"/>
  <c r="L127" i="45"/>
  <c r="J130" i="45"/>
  <c r="J126" i="45"/>
  <c r="L124" i="45"/>
  <c r="Y128" i="46"/>
  <c r="AJ745" i="79"/>
  <c r="AG745" i="79"/>
  <c r="AG379" i="79"/>
  <c r="AK928" i="79"/>
  <c r="AF745" i="79"/>
  <c r="AH562" i="79"/>
  <c r="AL196" i="79"/>
  <c r="AG514" i="46"/>
  <c r="AI928" i="79"/>
  <c r="AJ928" i="79"/>
  <c r="AF379" i="79"/>
  <c r="AL562" i="79"/>
  <c r="AF928" i="79"/>
  <c r="AJ379" i="79"/>
  <c r="AH1111" i="79"/>
  <c r="AI1111" i="79"/>
  <c r="AK514" i="46"/>
  <c r="AI196" i="79"/>
  <c r="AK379" i="79"/>
  <c r="AF514" i="46"/>
  <c r="AF562" i="79"/>
  <c r="AL379" i="79"/>
  <c r="AL745" i="79"/>
  <c r="AJ562" i="79"/>
  <c r="AJ514" i="46"/>
  <c r="AK196" i="79"/>
  <c r="AG196" i="79"/>
  <c r="AG1111" i="79"/>
  <c r="AG562" i="79"/>
  <c r="AH514" i="46"/>
  <c r="AK1111" i="79"/>
  <c r="AH196" i="79"/>
  <c r="AH928" i="79"/>
  <c r="AJ1111" i="79"/>
  <c r="AF196" i="79"/>
  <c r="AF1111" i="79"/>
  <c r="AL928" i="79"/>
  <c r="AI379" i="79"/>
  <c r="AL514" i="46"/>
  <c r="AK745" i="79"/>
  <c r="AH379" i="79"/>
  <c r="AJ196" i="79"/>
  <c r="AL1111" i="79"/>
  <c r="AH745" i="79"/>
  <c r="AI514" i="46"/>
  <c r="AK562" i="79"/>
  <c r="AI562" i="79"/>
  <c r="AI745" i="79"/>
  <c r="AG928" i="79"/>
  <c r="Y514" i="46"/>
  <c r="AB514" i="46"/>
  <c r="AE1111" i="79"/>
  <c r="AD379" i="79"/>
  <c r="AC562" i="79"/>
  <c r="Y1111" i="79"/>
  <c r="Y562" i="79"/>
  <c r="AC514" i="46"/>
  <c r="AB928" i="79"/>
  <c r="AA1111" i="79"/>
  <c r="AD196" i="79"/>
  <c r="Y196" i="79"/>
  <c r="AE745" i="79"/>
  <c r="AA514" i="46"/>
  <c r="AE514" i="46"/>
  <c r="AC379" i="79"/>
  <c r="AB745" i="79"/>
  <c r="AC1111" i="79"/>
  <c r="AE379" i="79"/>
  <c r="Z928" i="79"/>
  <c r="AD514" i="46"/>
  <c r="AA562" i="79"/>
  <c r="AD1111" i="79"/>
  <c r="AE928" i="79"/>
  <c r="AB379" i="79"/>
  <c r="AB1111" i="79"/>
  <c r="AA745" i="79"/>
  <c r="AD562" i="79"/>
  <c r="Y745" i="79"/>
  <c r="AE562" i="79"/>
  <c r="Z745" i="79"/>
  <c r="Z514" i="46"/>
  <c r="AC928" i="79"/>
  <c r="AB562" i="79"/>
  <c r="Y379" i="79"/>
  <c r="Z379" i="79"/>
  <c r="AA196" i="79"/>
  <c r="AD928" i="79"/>
  <c r="AC196" i="79"/>
  <c r="Y928" i="79"/>
  <c r="AE196" i="79"/>
  <c r="AD745" i="79"/>
  <c r="AA379" i="79"/>
  <c r="AA928" i="79"/>
  <c r="AB196" i="79"/>
  <c r="AC745" i="79"/>
  <c r="Z562" i="79"/>
  <c r="Z196" i="79"/>
  <c r="Z1111" i="79"/>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M62" i="46" l="1"/>
  <c r="Y63" i="46"/>
  <c r="AM68" i="46"/>
  <c r="Y69" i="46"/>
  <c r="Y119" i="46"/>
  <c r="AM118" i="46"/>
  <c r="AM95" i="46"/>
  <c r="Y96" i="46"/>
  <c r="AM46" i="46"/>
  <c r="Y47" i="46"/>
  <c r="AM71" i="46"/>
  <c r="Y72" i="46"/>
  <c r="AM65" i="46"/>
  <c r="Y66" i="46"/>
  <c r="AM111" i="46"/>
  <c r="Y112" i="46"/>
  <c r="AM105" i="46"/>
  <c r="Y106" i="46"/>
  <c r="AM114" i="46"/>
  <c r="Y115" i="46"/>
  <c r="AM34" i="46"/>
  <c r="Y35" i="46"/>
  <c r="AM75" i="46"/>
  <c r="Y76" i="46"/>
  <c r="AM84" i="46"/>
  <c r="Y85" i="46"/>
  <c r="AM108" i="46"/>
  <c r="Y109" i="46"/>
  <c r="AM28" i="46"/>
  <c r="Y29" i="46"/>
  <c r="AM78" i="46"/>
  <c r="Y79" i="46"/>
  <c r="AM81" i="46"/>
  <c r="Y82" i="46"/>
  <c r="AM40" i="46"/>
  <c r="Y41" i="46"/>
  <c r="AM124" i="46"/>
  <c r="Y125" i="46"/>
  <c r="AM31" i="46"/>
  <c r="Y32" i="46"/>
  <c r="AM25" i="46"/>
  <c r="Y26" i="46"/>
  <c r="AM59" i="46"/>
  <c r="Y60" i="46"/>
  <c r="AM56" i="46"/>
  <c r="Y57" i="46"/>
  <c r="AM87" i="46"/>
  <c r="Y88" i="46"/>
  <c r="AM43" i="46"/>
  <c r="Y44" i="46"/>
  <c r="AM37" i="46"/>
  <c r="Y38" i="46"/>
  <c r="AM50" i="46"/>
  <c r="Y51" i="46"/>
  <c r="AM53" i="46"/>
  <c r="Y54" i="46"/>
  <c r="AM98" i="46"/>
  <c r="Y99" i="46"/>
  <c r="AM102" i="46"/>
  <c r="Y103" i="46"/>
  <c r="AM91" i="46"/>
  <c r="Y92" i="46"/>
  <c r="AM121" i="46"/>
  <c r="Y122" i="46"/>
  <c r="F30" i="45"/>
  <c r="D125" i="45" s="1"/>
  <c r="Z258" i="46" s="1"/>
  <c r="Z262" i="46" s="1"/>
  <c r="E56" i="43" s="1"/>
  <c r="E30" i="45"/>
  <c r="D124" i="45" s="1"/>
  <c r="Z130" i="46" s="1"/>
  <c r="Z132" i="46" s="1"/>
  <c r="E53" i="43" s="1"/>
  <c r="F23" i="45"/>
  <c r="C125" i="45" s="1"/>
  <c r="Y258" i="46" s="1"/>
  <c r="Y262" i="46" s="1"/>
  <c r="E23" i="45"/>
  <c r="C124" i="45" s="1"/>
  <c r="Y130" i="46" s="1"/>
  <c r="Y132" i="46" s="1"/>
  <c r="F51" i="45"/>
  <c r="G125" i="45" s="1"/>
  <c r="AC258" i="46" s="1"/>
  <c r="AC260" i="46" s="1"/>
  <c r="E51" i="45"/>
  <c r="G124" i="45" s="1"/>
  <c r="AC130" i="46" s="1"/>
  <c r="AC132" i="46" s="1"/>
  <c r="H53" i="43" s="1"/>
  <c r="I25" i="45"/>
  <c r="G29" i="45"/>
  <c r="I18" i="45"/>
  <c r="G22" i="45"/>
  <c r="I46" i="45"/>
  <c r="G50" i="45"/>
  <c r="E37" i="45"/>
  <c r="E124" i="45" s="1"/>
  <c r="AA130" i="46" s="1"/>
  <c r="AA132" i="46" s="1"/>
  <c r="F53" i="43" s="1"/>
  <c r="F37" i="45"/>
  <c r="E125" i="45" s="1"/>
  <c r="AA258" i="46" s="1"/>
  <c r="AA260" i="46" s="1"/>
  <c r="E65" i="45"/>
  <c r="I124" i="45" s="1"/>
  <c r="F65" i="45"/>
  <c r="I125" i="45" s="1"/>
  <c r="F58" i="45"/>
  <c r="H125" i="45" s="1"/>
  <c r="AD258" i="46" s="1"/>
  <c r="AD260" i="46" s="1"/>
  <c r="E58" i="45"/>
  <c r="H124" i="45" s="1"/>
  <c r="AD130" i="46" s="1"/>
  <c r="AD132" i="46" s="1"/>
  <c r="I53" i="43" s="1"/>
  <c r="I32" i="45"/>
  <c r="G36" i="45"/>
  <c r="I60" i="45"/>
  <c r="G64" i="45"/>
  <c r="I53" i="45"/>
  <c r="G57" i="45"/>
  <c r="F44" i="45"/>
  <c r="F125" i="45" s="1"/>
  <c r="E44" i="45"/>
  <c r="F124" i="45" s="1"/>
  <c r="AB130" i="46" s="1"/>
  <c r="AB132" i="46" s="1"/>
  <c r="G53" i="43" s="1"/>
  <c r="I39" i="45"/>
  <c r="G43" i="45"/>
  <c r="Y260" i="46"/>
  <c r="AC262" i="46"/>
  <c r="H56" i="43" s="1"/>
  <c r="Z260" i="46" l="1"/>
  <c r="AD262" i="46"/>
  <c r="I56" i="43" s="1"/>
  <c r="AB258" i="46"/>
  <c r="AB262" i="46" s="1"/>
  <c r="G56" i="43" s="1"/>
  <c r="AL258" i="46"/>
  <c r="AJ258" i="46"/>
  <c r="AI258" i="46"/>
  <c r="AH258" i="46"/>
  <c r="AK258" i="46"/>
  <c r="AL130" i="46"/>
  <c r="AJ130" i="46"/>
  <c r="AI130" i="46"/>
  <c r="AK130" i="46"/>
  <c r="AH130" i="46"/>
  <c r="AA262" i="46"/>
  <c r="F56" i="43" s="1"/>
  <c r="G44" i="45"/>
  <c r="F126" i="45" s="1"/>
  <c r="AB387" i="46" s="1"/>
  <c r="H44" i="45"/>
  <c r="F127" i="45" s="1"/>
  <c r="AB516" i="46" s="1"/>
  <c r="G37" i="45"/>
  <c r="E126" i="45" s="1"/>
  <c r="AA387" i="46" s="1"/>
  <c r="H37" i="45"/>
  <c r="E127" i="45" s="1"/>
  <c r="AA516" i="46" s="1"/>
  <c r="K39" i="45"/>
  <c r="I43" i="45"/>
  <c r="K32" i="45"/>
  <c r="I36" i="45"/>
  <c r="H51" i="45"/>
  <c r="G127" i="45" s="1"/>
  <c r="AC516" i="46" s="1"/>
  <c r="G51" i="45"/>
  <c r="G126" i="45" s="1"/>
  <c r="AC387" i="46" s="1"/>
  <c r="K46" i="45"/>
  <c r="I50" i="45"/>
  <c r="H23" i="45"/>
  <c r="C127" i="45" s="1"/>
  <c r="Y516" i="46" s="1"/>
  <c r="G23" i="45"/>
  <c r="C126" i="45" s="1"/>
  <c r="Y387" i="46" s="1"/>
  <c r="G58" i="45"/>
  <c r="H126" i="45" s="1"/>
  <c r="AD387" i="46" s="1"/>
  <c r="H58" i="45"/>
  <c r="H127" i="45" s="1"/>
  <c r="AD516" i="46" s="1"/>
  <c r="AF258" i="46"/>
  <c r="AG258" i="46"/>
  <c r="AE258" i="46"/>
  <c r="K18" i="45"/>
  <c r="I22" i="45"/>
  <c r="K53" i="45"/>
  <c r="I57" i="45"/>
  <c r="AF130" i="46"/>
  <c r="AG130" i="46"/>
  <c r="AE130" i="46"/>
  <c r="G30" i="45"/>
  <c r="D126" i="45" s="1"/>
  <c r="Z387" i="46" s="1"/>
  <c r="H30" i="45"/>
  <c r="D127" i="45" s="1"/>
  <c r="Z516" i="46" s="1"/>
  <c r="G65" i="45"/>
  <c r="I126" i="45" s="1"/>
  <c r="H65" i="45"/>
  <c r="I127" i="45" s="1"/>
  <c r="K25" i="45"/>
  <c r="I29" i="45"/>
  <c r="K60" i="45"/>
  <c r="I64" i="45"/>
  <c r="D56" i="43"/>
  <c r="D53" i="43"/>
  <c r="AK387" i="46" l="1"/>
  <c r="AL387" i="46"/>
  <c r="AJ387" i="46"/>
  <c r="AI387" i="46"/>
  <c r="AH387" i="46"/>
  <c r="AL516" i="46"/>
  <c r="AJ516" i="46"/>
  <c r="AI516" i="46"/>
  <c r="AK516" i="46"/>
  <c r="AH516" i="46"/>
  <c r="AB260" i="46"/>
  <c r="M25" i="45"/>
  <c r="K29" i="45"/>
  <c r="AJ132" i="46"/>
  <c r="O53" i="43" s="1"/>
  <c r="M18" i="45"/>
  <c r="K22" i="45"/>
  <c r="AD520" i="46"/>
  <c r="AD522" i="46"/>
  <c r="I62" i="43" s="1"/>
  <c r="AD519" i="46"/>
  <c r="AD518" i="46"/>
  <c r="J37" i="45"/>
  <c r="E129" i="45" s="1"/>
  <c r="AA381" i="79" s="1"/>
  <c r="I37" i="45"/>
  <c r="E128" i="45" s="1"/>
  <c r="AG516" i="46"/>
  <c r="AF516" i="46"/>
  <c r="AE516" i="46"/>
  <c r="AI132" i="46"/>
  <c r="N53" i="43" s="1"/>
  <c r="AJ260" i="46"/>
  <c r="AJ262" i="46"/>
  <c r="O56" i="43" s="1"/>
  <c r="AD390" i="46"/>
  <c r="AD392" i="46"/>
  <c r="I59" i="43" s="1"/>
  <c r="AD389" i="46"/>
  <c r="M32" i="45"/>
  <c r="K36" i="45"/>
  <c r="AG387" i="46"/>
  <c r="AF387" i="46"/>
  <c r="AE387" i="46"/>
  <c r="AE132" i="46"/>
  <c r="AI260" i="46"/>
  <c r="AI262" i="46"/>
  <c r="N56" i="43" s="1"/>
  <c r="Y392" i="46"/>
  <c r="D59" i="43" s="1"/>
  <c r="Y390" i="46"/>
  <c r="Y389" i="46"/>
  <c r="I44" i="45"/>
  <c r="F128" i="45" s="1"/>
  <c r="AB198" i="79" s="1"/>
  <c r="J44" i="45"/>
  <c r="F129" i="45" s="1"/>
  <c r="AB381" i="79" s="1"/>
  <c r="Z520" i="46"/>
  <c r="Z518" i="46"/>
  <c r="Z519" i="46"/>
  <c r="Z522" i="46"/>
  <c r="E62" i="43" s="1"/>
  <c r="AG132" i="46"/>
  <c r="L53" i="43" s="1"/>
  <c r="AK260" i="46"/>
  <c r="AK262" i="46"/>
  <c r="P56" i="43" s="1"/>
  <c r="Y518" i="46"/>
  <c r="Y519" i="46"/>
  <c r="Y522" i="46"/>
  <c r="Y520" i="46"/>
  <c r="M39" i="45"/>
  <c r="K43" i="45"/>
  <c r="AH260" i="46"/>
  <c r="AH262" i="46"/>
  <c r="M56" i="43" s="1"/>
  <c r="Z389" i="46"/>
  <c r="Z392" i="46"/>
  <c r="E59" i="43" s="1"/>
  <c r="Z390" i="46"/>
  <c r="AF132" i="46"/>
  <c r="K53" i="43" s="1"/>
  <c r="AL262" i="46"/>
  <c r="Q56" i="43" s="1"/>
  <c r="AL260" i="46"/>
  <c r="I51" i="45"/>
  <c r="G128" i="45" s="1"/>
  <c r="AC198" i="79" s="1"/>
  <c r="J51" i="45"/>
  <c r="G129" i="45" s="1"/>
  <c r="AC381" i="79" s="1"/>
  <c r="AA520" i="46"/>
  <c r="AA519" i="46"/>
  <c r="AA522" i="46"/>
  <c r="F62" i="43" s="1"/>
  <c r="AA518" i="46"/>
  <c r="I65" i="45"/>
  <c r="I128" i="45" s="1"/>
  <c r="J65" i="45"/>
  <c r="I129" i="45" s="1"/>
  <c r="AK132" i="46"/>
  <c r="P53" i="43" s="1"/>
  <c r="J58" i="45"/>
  <c r="H129" i="45" s="1"/>
  <c r="AD381" i="79" s="1"/>
  <c r="I58" i="45"/>
  <c r="H128" i="45" s="1"/>
  <c r="AD198" i="79" s="1"/>
  <c r="AE262" i="46"/>
  <c r="AE260" i="46"/>
  <c r="M46" i="45"/>
  <c r="K50" i="45"/>
  <c r="AA390" i="46"/>
  <c r="AA389" i="46"/>
  <c r="AA392" i="46"/>
  <c r="F59" i="43" s="1"/>
  <c r="M60" i="45"/>
  <c r="K64" i="45"/>
  <c r="AH132" i="46"/>
  <c r="M53" i="43" s="1"/>
  <c r="M53" i="45"/>
  <c r="K57" i="45"/>
  <c r="AG260" i="46"/>
  <c r="AG262" i="46"/>
  <c r="L56" i="43" s="1"/>
  <c r="AC389" i="46"/>
  <c r="AC390" i="46"/>
  <c r="AC392" i="46"/>
  <c r="H59" i="43" s="1"/>
  <c r="AB520" i="46"/>
  <c r="AB518" i="46"/>
  <c r="AB519" i="46"/>
  <c r="AB522" i="46"/>
  <c r="G62" i="43" s="1"/>
  <c r="I30" i="45"/>
  <c r="D128" i="45" s="1"/>
  <c r="Z198" i="79" s="1"/>
  <c r="J30" i="45"/>
  <c r="D129" i="45" s="1"/>
  <c r="Z381" i="79" s="1"/>
  <c r="AL132" i="46"/>
  <c r="Q53" i="43" s="1"/>
  <c r="J23" i="45"/>
  <c r="C129" i="45" s="1"/>
  <c r="Y381" i="79" s="1"/>
  <c r="I23" i="45"/>
  <c r="C128" i="45" s="1"/>
  <c r="Y198" i="79" s="1"/>
  <c r="AF262" i="46"/>
  <c r="K56" i="43" s="1"/>
  <c r="AF260" i="46"/>
  <c r="AC520" i="46"/>
  <c r="AC522" i="46"/>
  <c r="H62" i="43" s="1"/>
  <c r="AC519" i="46"/>
  <c r="AC518" i="46"/>
  <c r="AB389" i="46"/>
  <c r="AB390" i="46"/>
  <c r="AB392" i="46"/>
  <c r="G59" i="43" s="1"/>
  <c r="AB384" i="79" l="1"/>
  <c r="AB385" i="79"/>
  <c r="AB383" i="79"/>
  <c r="AB386" i="79"/>
  <c r="AD384" i="79"/>
  <c r="AD383" i="79"/>
  <c r="AD385" i="79"/>
  <c r="AD386" i="79"/>
  <c r="Z385" i="79"/>
  <c r="Z384" i="79"/>
  <c r="Z383" i="79"/>
  <c r="Z386" i="79"/>
  <c r="AC383" i="79"/>
  <c r="AC385" i="79"/>
  <c r="AC384" i="79"/>
  <c r="AC386" i="79"/>
  <c r="Y385" i="79"/>
  <c r="Y386" i="79"/>
  <c r="Y383" i="79"/>
  <c r="Y387" i="79"/>
  <c r="Y384" i="79"/>
  <c r="AA385" i="79"/>
  <c r="AA383" i="79"/>
  <c r="AA384" i="79"/>
  <c r="AA386" i="79"/>
  <c r="O60" i="45"/>
  <c r="M64" i="45"/>
  <c r="J56" i="43"/>
  <c r="R56" i="43" s="1"/>
  <c r="AM262" i="46"/>
  <c r="D102" i="43" s="1"/>
  <c r="AK389" i="46"/>
  <c r="AK392" i="46"/>
  <c r="P59" i="43" s="1"/>
  <c r="AK390" i="46"/>
  <c r="O32" i="45"/>
  <c r="M36" i="45"/>
  <c r="AF520" i="46"/>
  <c r="AF522" i="46"/>
  <c r="K62" i="43" s="1"/>
  <c r="AF519" i="46"/>
  <c r="AF518" i="46"/>
  <c r="Y200" i="79"/>
  <c r="Y201" i="79"/>
  <c r="Y203" i="79"/>
  <c r="Y205" i="79"/>
  <c r="Y202" i="79"/>
  <c r="AI389" i="46"/>
  <c r="AI392" i="46"/>
  <c r="N59" i="43" s="1"/>
  <c r="AI390" i="46"/>
  <c r="AG522" i="46"/>
  <c r="L62" i="43" s="1"/>
  <c r="AG519" i="46"/>
  <c r="AG520" i="46"/>
  <c r="AG518" i="46"/>
  <c r="L23" i="45"/>
  <c r="C131" i="45" s="1"/>
  <c r="Y747" i="79" s="1"/>
  <c r="K23" i="45"/>
  <c r="C130" i="45" s="1"/>
  <c r="Y564" i="79" s="1"/>
  <c r="Y389" i="79"/>
  <c r="AD201" i="79"/>
  <c r="AD205" i="79"/>
  <c r="I65" i="43" s="1"/>
  <c r="AD203" i="79"/>
  <c r="AD202" i="79"/>
  <c r="AD200" i="79"/>
  <c r="AE389" i="46"/>
  <c r="AE392" i="46"/>
  <c r="AE390" i="46"/>
  <c r="AE520" i="46"/>
  <c r="AE519" i="46"/>
  <c r="AE518" i="46"/>
  <c r="AE522" i="46"/>
  <c r="J62" i="43" s="1"/>
  <c r="AE198" i="79"/>
  <c r="AA198" i="79"/>
  <c r="O18" i="45"/>
  <c r="M22" i="45"/>
  <c r="L58" i="45"/>
  <c r="H131" i="45" s="1"/>
  <c r="AD747" i="79" s="1"/>
  <c r="K58" i="45"/>
  <c r="H130" i="45" s="1"/>
  <c r="AD564" i="79" s="1"/>
  <c r="AD389" i="79"/>
  <c r="I68" i="43" s="1"/>
  <c r="AD387" i="79"/>
  <c r="L44" i="45"/>
  <c r="F131" i="45" s="1"/>
  <c r="AB747" i="79" s="1"/>
  <c r="K44" i="45"/>
  <c r="F130" i="45" s="1"/>
  <c r="AB564" i="79" s="1"/>
  <c r="AJ389" i="46"/>
  <c r="AJ392" i="46"/>
  <c r="O59" i="43" s="1"/>
  <c r="AJ390" i="46"/>
  <c r="AH522" i="46"/>
  <c r="M62" i="43" s="1"/>
  <c r="AH518" i="46"/>
  <c r="AH519" i="46"/>
  <c r="AH520" i="46"/>
  <c r="AA387" i="79"/>
  <c r="AA389" i="79"/>
  <c r="F68" i="43" s="1"/>
  <c r="O53" i="45"/>
  <c r="M57" i="45"/>
  <c r="O39" i="45"/>
  <c r="M43" i="45"/>
  <c r="AB387" i="79"/>
  <c r="AB389" i="79"/>
  <c r="G68" i="43" s="1"/>
  <c r="AL389" i="46"/>
  <c r="AL390" i="46"/>
  <c r="AL392" i="46"/>
  <c r="Q59" i="43" s="1"/>
  <c r="AL520" i="46"/>
  <c r="AL519" i="46"/>
  <c r="AL522" i="46"/>
  <c r="Q62" i="43" s="1"/>
  <c r="AL518" i="46"/>
  <c r="Z387" i="79"/>
  <c r="Z389" i="79"/>
  <c r="E68" i="43" s="1"/>
  <c r="L51" i="45"/>
  <c r="G131" i="45" s="1"/>
  <c r="AC747" i="79" s="1"/>
  <c r="K51" i="45"/>
  <c r="G130" i="45" s="1"/>
  <c r="AC564" i="79" s="1"/>
  <c r="AC387" i="79"/>
  <c r="AC389" i="79"/>
  <c r="H68" i="43" s="1"/>
  <c r="AB202" i="79"/>
  <c r="AB205" i="79"/>
  <c r="G65" i="43" s="1"/>
  <c r="AB201" i="79"/>
  <c r="AB203" i="79"/>
  <c r="AB200" i="79"/>
  <c r="J53" i="43"/>
  <c r="R53" i="43" s="1"/>
  <c r="AM132" i="46"/>
  <c r="C102" i="43" s="1"/>
  <c r="AF389" i="46"/>
  <c r="AF390" i="46"/>
  <c r="AF392" i="46"/>
  <c r="K59" i="43" s="1"/>
  <c r="AK520" i="46"/>
  <c r="AK519" i="46"/>
  <c r="AK522" i="46"/>
  <c r="P62" i="43" s="1"/>
  <c r="AK518" i="46"/>
  <c r="L30" i="45"/>
  <c r="D131" i="45" s="1"/>
  <c r="Z747" i="79" s="1"/>
  <c r="K30" i="45"/>
  <c r="D130" i="45" s="1"/>
  <c r="Z564" i="79" s="1"/>
  <c r="Z202" i="79"/>
  <c r="Z200" i="79"/>
  <c r="Z205" i="79"/>
  <c r="E65" i="43" s="1"/>
  <c r="Z201" i="79"/>
  <c r="Z203" i="79"/>
  <c r="O46" i="45"/>
  <c r="M50" i="45"/>
  <c r="AF381" i="79"/>
  <c r="AI381" i="79"/>
  <c r="AJ381" i="79"/>
  <c r="AL381" i="79"/>
  <c r="AG381" i="79"/>
  <c r="AH381" i="79"/>
  <c r="AE381" i="79"/>
  <c r="AK381" i="79"/>
  <c r="AC201" i="79"/>
  <c r="AC205" i="79"/>
  <c r="H65" i="43" s="1"/>
  <c r="AC202" i="79"/>
  <c r="AC203" i="79"/>
  <c r="AC200" i="79"/>
  <c r="D62" i="43"/>
  <c r="AG390" i="46"/>
  <c r="AG392" i="46"/>
  <c r="L59" i="43" s="1"/>
  <c r="AG389" i="46"/>
  <c r="AI518" i="46"/>
  <c r="AI519" i="46"/>
  <c r="AI522" i="46"/>
  <c r="N62" i="43" s="1"/>
  <c r="AI520" i="46"/>
  <c r="O25" i="45"/>
  <c r="M29" i="45"/>
  <c r="L65" i="45"/>
  <c r="I131" i="45" s="1"/>
  <c r="K65" i="45"/>
  <c r="I130" i="45" s="1"/>
  <c r="AM260" i="46"/>
  <c r="D92" i="43"/>
  <c r="AG198" i="79"/>
  <c r="AI198" i="79"/>
  <c r="AF198" i="79"/>
  <c r="AJ198" i="79"/>
  <c r="AK198" i="79"/>
  <c r="AL198" i="79"/>
  <c r="AH198" i="79"/>
  <c r="AH392" i="46"/>
  <c r="M59" i="43" s="1"/>
  <c r="AH389" i="46"/>
  <c r="AH390" i="46"/>
  <c r="L37" i="45"/>
  <c r="E131" i="45" s="1"/>
  <c r="AA747" i="79" s="1"/>
  <c r="K37" i="45"/>
  <c r="E130" i="45" s="1"/>
  <c r="AA564" i="79" s="1"/>
  <c r="AJ520" i="46"/>
  <c r="AJ519" i="46"/>
  <c r="AJ518" i="46"/>
  <c r="AJ522" i="46"/>
  <c r="O62" i="43" s="1"/>
  <c r="AH385" i="79" l="1"/>
  <c r="AH383" i="79"/>
  <c r="AH384" i="79"/>
  <c r="AH386" i="79"/>
  <c r="AI385" i="79"/>
  <c r="AI384" i="79"/>
  <c r="AI383" i="79"/>
  <c r="AI386" i="79"/>
  <c r="AG383" i="79"/>
  <c r="AG384" i="79"/>
  <c r="AG385" i="79"/>
  <c r="AG386" i="79"/>
  <c r="AF384" i="79"/>
  <c r="AF385" i="79"/>
  <c r="AF383" i="79"/>
  <c r="AF386" i="79"/>
  <c r="AK384" i="79"/>
  <c r="AK383" i="79"/>
  <c r="AK385" i="79"/>
  <c r="AK386" i="79"/>
  <c r="AL384" i="79"/>
  <c r="AL383" i="79"/>
  <c r="AL385" i="79"/>
  <c r="AL386" i="79"/>
  <c r="AE384" i="79"/>
  <c r="AE383" i="79"/>
  <c r="AE385" i="79"/>
  <c r="AE386" i="79"/>
  <c r="AJ383" i="79"/>
  <c r="AJ385" i="79"/>
  <c r="AJ384" i="79"/>
  <c r="AJ386" i="79"/>
  <c r="AM518" i="46"/>
  <c r="AM520" i="46"/>
  <c r="E92" i="43"/>
  <c r="AM389" i="46"/>
  <c r="AM519" i="46"/>
  <c r="AA757" i="79"/>
  <c r="F74" i="43" s="1"/>
  <c r="AA750" i="79"/>
  <c r="AA754" i="79"/>
  <c r="AA755" i="79"/>
  <c r="AA753" i="79"/>
  <c r="AA752" i="79"/>
  <c r="AA749" i="79"/>
  <c r="AA751" i="79"/>
  <c r="AH205" i="79"/>
  <c r="M65" i="43" s="1"/>
  <c r="AH201" i="79"/>
  <c r="AH200" i="79"/>
  <c r="AH202" i="79"/>
  <c r="AH203" i="79"/>
  <c r="AM522" i="46"/>
  <c r="F102" i="43" s="1"/>
  <c r="AK389" i="79"/>
  <c r="P68" i="43" s="1"/>
  <c r="AK387" i="79"/>
  <c r="N51" i="45"/>
  <c r="G133" i="45" s="1"/>
  <c r="AC1113" i="79" s="1"/>
  <c r="M51" i="45"/>
  <c r="G132" i="45" s="1"/>
  <c r="AC930" i="79" s="1"/>
  <c r="F92" i="43"/>
  <c r="AL203" i="79"/>
  <c r="AL202" i="79"/>
  <c r="AL200" i="79"/>
  <c r="AL205" i="79"/>
  <c r="Q65" i="43" s="1"/>
  <c r="AL201" i="79"/>
  <c r="R62" i="43"/>
  <c r="AE389" i="79"/>
  <c r="J68" i="43" s="1"/>
  <c r="AE387" i="79"/>
  <c r="F93" i="43"/>
  <c r="N65" i="45"/>
  <c r="I133" i="45" s="1"/>
  <c r="M65" i="45"/>
  <c r="I132" i="45" s="1"/>
  <c r="AK201" i="79"/>
  <c r="AK203" i="79"/>
  <c r="AK202" i="79"/>
  <c r="AK205" i="79"/>
  <c r="P65" i="43" s="1"/>
  <c r="AK200" i="79"/>
  <c r="AK564" i="79"/>
  <c r="AJ564" i="79"/>
  <c r="AI564" i="79"/>
  <c r="AL564" i="79"/>
  <c r="AF564" i="79"/>
  <c r="AE564" i="79"/>
  <c r="AH564" i="79"/>
  <c r="AG564" i="79"/>
  <c r="AH389" i="79"/>
  <c r="M68" i="43" s="1"/>
  <c r="AH387" i="79"/>
  <c r="AC570" i="79"/>
  <c r="AC566" i="79"/>
  <c r="AC569" i="79"/>
  <c r="AC567" i="79"/>
  <c r="AC568" i="79"/>
  <c r="AC573" i="79"/>
  <c r="H71" i="43" s="1"/>
  <c r="AC571" i="79"/>
  <c r="M44" i="45"/>
  <c r="F132" i="45" s="1"/>
  <c r="AB930" i="79" s="1"/>
  <c r="N44" i="45"/>
  <c r="F133" i="45" s="1"/>
  <c r="AB1113" i="79" s="1"/>
  <c r="AD569" i="79"/>
  <c r="AD571" i="79"/>
  <c r="AD568" i="79"/>
  <c r="AD573" i="79"/>
  <c r="I71" i="43" s="1"/>
  <c r="AD570" i="79"/>
  <c r="AD567" i="79"/>
  <c r="AD566" i="79"/>
  <c r="M23" i="45"/>
  <c r="C132" i="45" s="1"/>
  <c r="Y930" i="79" s="1"/>
  <c r="N23" i="45"/>
  <c r="C133" i="45" s="1"/>
  <c r="Y1113" i="79" s="1"/>
  <c r="F94" i="43"/>
  <c r="AJ203" i="79"/>
  <c r="AJ201" i="79"/>
  <c r="AJ202" i="79"/>
  <c r="AJ200" i="79"/>
  <c r="AJ205" i="79"/>
  <c r="O65" i="43" s="1"/>
  <c r="AL747" i="79"/>
  <c r="AJ747" i="79"/>
  <c r="AE747" i="79"/>
  <c r="AH747" i="79"/>
  <c r="AI747" i="79"/>
  <c r="AG747" i="79"/>
  <c r="AF747" i="79"/>
  <c r="AK747" i="79"/>
  <c r="AG389" i="79"/>
  <c r="L68" i="43" s="1"/>
  <c r="AG387" i="79"/>
  <c r="Z568" i="79"/>
  <c r="Z566" i="79"/>
  <c r="Z570" i="79"/>
  <c r="Z571" i="79"/>
  <c r="Z567" i="79"/>
  <c r="Z573" i="79"/>
  <c r="E71" i="43" s="1"/>
  <c r="Z569" i="79"/>
  <c r="AC757" i="79"/>
  <c r="H74" i="43" s="1"/>
  <c r="AC751" i="79"/>
  <c r="AC750" i="79"/>
  <c r="AC752" i="79"/>
  <c r="AC754" i="79"/>
  <c r="AC755" i="79"/>
  <c r="AC749" i="79"/>
  <c r="AC753" i="79"/>
  <c r="AD751" i="79"/>
  <c r="AD755" i="79"/>
  <c r="AD754" i="79"/>
  <c r="AD753" i="79"/>
  <c r="AD749" i="79"/>
  <c r="AD750" i="79"/>
  <c r="AD757" i="79"/>
  <c r="I74" i="43" s="1"/>
  <c r="AD752" i="79"/>
  <c r="E93" i="43"/>
  <c r="D68" i="43"/>
  <c r="AF201" i="79"/>
  <c r="AF202" i="79"/>
  <c r="AF200" i="79"/>
  <c r="AF205" i="79"/>
  <c r="K65" i="43" s="1"/>
  <c r="AF203" i="79"/>
  <c r="N30" i="45"/>
  <c r="D133" i="45" s="1"/>
  <c r="Z1113" i="79" s="1"/>
  <c r="M30" i="45"/>
  <c r="D132" i="45" s="1"/>
  <c r="Z930" i="79" s="1"/>
  <c r="AL387" i="79"/>
  <c r="AL389" i="79"/>
  <c r="Q68" i="43" s="1"/>
  <c r="Z757" i="79"/>
  <c r="E74" i="43" s="1"/>
  <c r="Z753" i="79"/>
  <c r="Z749" i="79"/>
  <c r="Z755" i="79"/>
  <c r="Z752" i="79"/>
  <c r="Z751" i="79"/>
  <c r="Z754" i="79"/>
  <c r="Z750" i="79"/>
  <c r="M58" i="45"/>
  <c r="H132" i="45" s="1"/>
  <c r="AD930" i="79" s="1"/>
  <c r="N58" i="45"/>
  <c r="H133" i="45" s="1"/>
  <c r="AD1113" i="79" s="1"/>
  <c r="AA200" i="79"/>
  <c r="AA205" i="79"/>
  <c r="F65" i="43" s="1"/>
  <c r="AA202" i="79"/>
  <c r="AA203" i="79"/>
  <c r="AA201" i="79"/>
  <c r="J59" i="43"/>
  <c r="R59" i="43" s="1"/>
  <c r="AM392" i="46"/>
  <c r="E102" i="43" s="1"/>
  <c r="Y567" i="79"/>
  <c r="Y566" i="79"/>
  <c r="Y570" i="79"/>
  <c r="Y573" i="79"/>
  <c r="Y568" i="79"/>
  <c r="Y569" i="79"/>
  <c r="Y571" i="79"/>
  <c r="AI205" i="79"/>
  <c r="N65" i="43" s="1"/>
  <c r="AI202" i="79"/>
  <c r="AI203" i="79"/>
  <c r="AI200" i="79"/>
  <c r="AI201" i="79"/>
  <c r="AJ389" i="79"/>
  <c r="O68" i="43" s="1"/>
  <c r="AJ387" i="79"/>
  <c r="AB570" i="79"/>
  <c r="AB571" i="79"/>
  <c r="AB568" i="79"/>
  <c r="AB573" i="79"/>
  <c r="G71" i="43" s="1"/>
  <c r="AB566" i="79"/>
  <c r="AB567" i="79"/>
  <c r="AB569" i="79"/>
  <c r="AE202" i="79"/>
  <c r="AE203" i="79"/>
  <c r="AE201" i="79"/>
  <c r="AE200" i="79"/>
  <c r="AE205" i="79"/>
  <c r="J65" i="43" s="1"/>
  <c r="Y755" i="79"/>
  <c r="Y753" i="79"/>
  <c r="Y752" i="79"/>
  <c r="Y750" i="79"/>
  <c r="Y749" i="79"/>
  <c r="Y757" i="79"/>
  <c r="Y751" i="79"/>
  <c r="Y754" i="79"/>
  <c r="AG202" i="79"/>
  <c r="AG201" i="79"/>
  <c r="AG200" i="79"/>
  <c r="AG205" i="79"/>
  <c r="L65" i="43" s="1"/>
  <c r="AG203" i="79"/>
  <c r="AI387" i="79"/>
  <c r="AI389" i="79"/>
  <c r="N68" i="43" s="1"/>
  <c r="AB757" i="79"/>
  <c r="G74" i="43" s="1"/>
  <c r="AB750" i="79"/>
  <c r="AB749" i="79"/>
  <c r="AB752" i="79"/>
  <c r="AB754" i="79"/>
  <c r="AB751" i="79"/>
  <c r="AB753" i="79"/>
  <c r="AB755" i="79"/>
  <c r="M37" i="45"/>
  <c r="E132" i="45" s="1"/>
  <c r="AA930" i="79" s="1"/>
  <c r="N37" i="45"/>
  <c r="E133" i="45" s="1"/>
  <c r="AA1113" i="79" s="1"/>
  <c r="AM390" i="46"/>
  <c r="AA571" i="79"/>
  <c r="AA569" i="79"/>
  <c r="AA567" i="79"/>
  <c r="AA566" i="79"/>
  <c r="AA573" i="79"/>
  <c r="F71" i="43" s="1"/>
  <c r="AA568" i="79"/>
  <c r="AA570" i="79"/>
  <c r="AF387" i="79"/>
  <c r="AF389" i="79"/>
  <c r="K68" i="43" s="1"/>
  <c r="D65" i="43"/>
  <c r="AM205" i="79" l="1"/>
  <c r="G102" i="43" s="1"/>
  <c r="H96" i="43"/>
  <c r="R65" i="43"/>
  <c r="AM386" i="79"/>
  <c r="AM203" i="79"/>
  <c r="G94" i="43"/>
  <c r="AM202" i="79"/>
  <c r="H94" i="43"/>
  <c r="AM383" i="79"/>
  <c r="H93" i="43"/>
  <c r="AM200" i="79"/>
  <c r="G93" i="43"/>
  <c r="AM387" i="79"/>
  <c r="AA941" i="79"/>
  <c r="F77" i="43" s="1"/>
  <c r="AA933" i="79"/>
  <c r="AA937" i="79"/>
  <c r="AA936" i="79"/>
  <c r="AA932" i="79"/>
  <c r="AA935" i="79"/>
  <c r="AA938" i="79"/>
  <c r="AA939" i="79"/>
  <c r="AA934" i="79"/>
  <c r="D74" i="43"/>
  <c r="AD939" i="79"/>
  <c r="AD933" i="79"/>
  <c r="AD934" i="79"/>
  <c r="AD938" i="79"/>
  <c r="AD935" i="79"/>
  <c r="AD932" i="79"/>
  <c r="AD937" i="79"/>
  <c r="AD941" i="79"/>
  <c r="I77" i="43" s="1"/>
  <c r="AD936" i="79"/>
  <c r="AM389" i="79"/>
  <c r="H102" i="43" s="1"/>
  <c r="AI755" i="79"/>
  <c r="AI753" i="79"/>
  <c r="AI750" i="79"/>
  <c r="AI751" i="79"/>
  <c r="AI749" i="79"/>
  <c r="AI754" i="79"/>
  <c r="AI757" i="79"/>
  <c r="N74" i="43" s="1"/>
  <c r="AI752" i="79"/>
  <c r="AF568" i="79"/>
  <c r="AF569" i="79"/>
  <c r="AF567" i="79"/>
  <c r="AF571" i="79"/>
  <c r="AF570" i="79"/>
  <c r="AF566" i="79"/>
  <c r="AF573" i="79"/>
  <c r="K71" i="43" s="1"/>
  <c r="D71" i="43"/>
  <c r="R68" i="43"/>
  <c r="AH757" i="79"/>
  <c r="M74" i="43" s="1"/>
  <c r="AH752" i="79"/>
  <c r="AH749" i="79"/>
  <c r="AH755" i="79"/>
  <c r="AH754" i="79"/>
  <c r="AH751" i="79"/>
  <c r="AH750" i="79"/>
  <c r="AH753" i="79"/>
  <c r="Y1120" i="79"/>
  <c r="Y1125" i="79"/>
  <c r="Y1117" i="79"/>
  <c r="Y1115" i="79"/>
  <c r="Y1123" i="79"/>
  <c r="Y1121" i="79"/>
  <c r="Y1119" i="79"/>
  <c r="Y1118" i="79"/>
  <c r="Y1116" i="79"/>
  <c r="Y1122" i="79"/>
  <c r="AL568" i="79"/>
  <c r="AL567" i="79"/>
  <c r="AL569" i="79"/>
  <c r="AL571" i="79"/>
  <c r="AL570" i="79"/>
  <c r="AL573" i="79"/>
  <c r="Q71" i="43" s="1"/>
  <c r="AL566" i="79"/>
  <c r="H95" i="43"/>
  <c r="AC941" i="79"/>
  <c r="H77" i="43" s="1"/>
  <c r="AC933" i="79"/>
  <c r="AC938" i="79"/>
  <c r="AC936" i="79"/>
  <c r="AC935" i="79"/>
  <c r="AC939" i="79"/>
  <c r="AC932" i="79"/>
  <c r="AC934" i="79"/>
  <c r="AC937" i="79"/>
  <c r="AE757" i="79"/>
  <c r="J74" i="43" s="1"/>
  <c r="AE751" i="79"/>
  <c r="AE749" i="79"/>
  <c r="AE750" i="79"/>
  <c r="AE755" i="79"/>
  <c r="AE752" i="79"/>
  <c r="AE753" i="79"/>
  <c r="AE754" i="79"/>
  <c r="Y932" i="79"/>
  <c r="Y935" i="79"/>
  <c r="Y941" i="79"/>
  <c r="Y936" i="79"/>
  <c r="Y934" i="79"/>
  <c r="Y938" i="79"/>
  <c r="Y939" i="79"/>
  <c r="Y933" i="79"/>
  <c r="Y937" i="79"/>
  <c r="AI573" i="79"/>
  <c r="N71" i="43" s="1"/>
  <c r="AI567" i="79"/>
  <c r="AI571" i="79"/>
  <c r="AI570" i="79"/>
  <c r="AI568" i="79"/>
  <c r="AI566" i="79"/>
  <c r="AI569" i="79"/>
  <c r="AM385" i="79"/>
  <c r="AC1125" i="79"/>
  <c r="H80" i="43" s="1"/>
  <c r="AC1120" i="79"/>
  <c r="AC1117" i="79"/>
  <c r="AC1116" i="79"/>
  <c r="AC1119" i="79"/>
  <c r="AC1118" i="79"/>
  <c r="AC1121" i="79"/>
  <c r="AC1115" i="79"/>
  <c r="AC1122" i="79"/>
  <c r="AC1123" i="79"/>
  <c r="Z941" i="79"/>
  <c r="E77" i="43" s="1"/>
  <c r="Z933" i="79"/>
  <c r="Z939" i="79"/>
  <c r="Z936" i="79"/>
  <c r="Z934" i="79"/>
  <c r="Z935" i="79"/>
  <c r="Z937" i="79"/>
  <c r="Z932" i="79"/>
  <c r="Z938" i="79"/>
  <c r="AJ757" i="79"/>
  <c r="O74" i="43" s="1"/>
  <c r="AJ751" i="79"/>
  <c r="AJ752" i="79"/>
  <c r="AJ750" i="79"/>
  <c r="AJ753" i="79"/>
  <c r="AJ754" i="79"/>
  <c r="AJ755" i="79"/>
  <c r="AJ749" i="79"/>
  <c r="AM201" i="79"/>
  <c r="AB1125" i="79"/>
  <c r="G80" i="43" s="1"/>
  <c r="AB1115" i="79"/>
  <c r="AB1116" i="79"/>
  <c r="AB1122" i="79"/>
  <c r="AB1117" i="79"/>
  <c r="AB1123" i="79"/>
  <c r="AB1120" i="79"/>
  <c r="AB1118" i="79"/>
  <c r="AB1121" i="79"/>
  <c r="AB1119" i="79"/>
  <c r="AJ570" i="79"/>
  <c r="AJ567" i="79"/>
  <c r="AJ573" i="79"/>
  <c r="O71" i="43" s="1"/>
  <c r="AJ569" i="79"/>
  <c r="AJ568" i="79"/>
  <c r="AJ566" i="79"/>
  <c r="AJ571" i="79"/>
  <c r="AG930" i="79"/>
  <c r="AK930" i="79"/>
  <c r="AL930" i="79"/>
  <c r="AE930" i="79"/>
  <c r="AF930" i="79"/>
  <c r="AH930" i="79"/>
  <c r="AJ930" i="79"/>
  <c r="AI930" i="79"/>
  <c r="H92" i="43"/>
  <c r="Z1123" i="79"/>
  <c r="Z1119" i="79"/>
  <c r="Z1118" i="79"/>
  <c r="Z1117" i="79"/>
  <c r="Z1121" i="79"/>
  <c r="Z1125" i="79"/>
  <c r="E80" i="43" s="1"/>
  <c r="Z1120" i="79"/>
  <c r="Z1122" i="79"/>
  <c r="Z1115" i="79"/>
  <c r="Z1116" i="79"/>
  <c r="AL757" i="79"/>
  <c r="Q74" i="43" s="1"/>
  <c r="AL751" i="79"/>
  <c r="AL752" i="79"/>
  <c r="AL753" i="79"/>
  <c r="AL750" i="79"/>
  <c r="AL749" i="79"/>
  <c r="AL754" i="79"/>
  <c r="AL755" i="79"/>
  <c r="AB941" i="79"/>
  <c r="G77" i="43" s="1"/>
  <c r="AB932" i="79"/>
  <c r="AB938" i="79"/>
  <c r="AB933" i="79"/>
  <c r="AB937" i="79"/>
  <c r="AB936" i="79"/>
  <c r="AB939" i="79"/>
  <c r="AB935" i="79"/>
  <c r="AB934" i="79"/>
  <c r="AK568" i="79"/>
  <c r="AK570" i="79"/>
  <c r="AK573" i="79"/>
  <c r="P71" i="43" s="1"/>
  <c r="AK566" i="79"/>
  <c r="AK567" i="79"/>
  <c r="AK569" i="79"/>
  <c r="AK571" i="79"/>
  <c r="AL1113" i="79"/>
  <c r="AG1113" i="79"/>
  <c r="AK1113" i="79"/>
  <c r="AH1113" i="79"/>
  <c r="AF1113" i="79"/>
  <c r="AJ1113" i="79"/>
  <c r="AE1113" i="79"/>
  <c r="AI1113" i="79"/>
  <c r="G92" i="43"/>
  <c r="AK752" i="79"/>
  <c r="AK751" i="79"/>
  <c r="AK755" i="79"/>
  <c r="AK749" i="79"/>
  <c r="AK750" i="79"/>
  <c r="AK757" i="79"/>
  <c r="P74" i="43" s="1"/>
  <c r="AK753" i="79"/>
  <c r="AK754" i="79"/>
  <c r="AG567" i="79"/>
  <c r="AG568" i="79"/>
  <c r="AG570" i="79"/>
  <c r="AG573" i="79"/>
  <c r="L71" i="43" s="1"/>
  <c r="AG566" i="79"/>
  <c r="AG569" i="79"/>
  <c r="AG571" i="79"/>
  <c r="G95" i="43"/>
  <c r="AF757" i="79"/>
  <c r="K74" i="43" s="1"/>
  <c r="AF755" i="79"/>
  <c r="AF749" i="79"/>
  <c r="AF753" i="79"/>
  <c r="AF754" i="79"/>
  <c r="AF750" i="79"/>
  <c r="AF751" i="79"/>
  <c r="AF752" i="79"/>
  <c r="AM384" i="79"/>
  <c r="AH568" i="79"/>
  <c r="AH566" i="79"/>
  <c r="AH571" i="79"/>
  <c r="AH569" i="79"/>
  <c r="AH573" i="79"/>
  <c r="M71" i="43" s="1"/>
  <c r="AH570" i="79"/>
  <c r="AH567" i="79"/>
  <c r="AA1117" i="79"/>
  <c r="AA1115" i="79"/>
  <c r="AA1122" i="79"/>
  <c r="AA1121" i="79"/>
  <c r="AA1123" i="79"/>
  <c r="AA1125" i="79"/>
  <c r="F80" i="43" s="1"/>
  <c r="AA1120" i="79"/>
  <c r="AA1118" i="79"/>
  <c r="AA1119" i="79"/>
  <c r="AA1116" i="79"/>
  <c r="AD1125" i="79"/>
  <c r="I80" i="43" s="1"/>
  <c r="AD1122" i="79"/>
  <c r="AD1121" i="79"/>
  <c r="AD1117" i="79"/>
  <c r="AD1119" i="79"/>
  <c r="AD1123" i="79"/>
  <c r="AD1120" i="79"/>
  <c r="AD1116" i="79"/>
  <c r="AD1118" i="79"/>
  <c r="AD1115" i="79"/>
  <c r="AG754" i="79"/>
  <c r="AG750" i="79"/>
  <c r="AG757" i="79"/>
  <c r="L74" i="43" s="1"/>
  <c r="AG749" i="79"/>
  <c r="AG751" i="79"/>
  <c r="AG755" i="79"/>
  <c r="AG753" i="79"/>
  <c r="AG752" i="79"/>
  <c r="AE567" i="79"/>
  <c r="AE569" i="79"/>
  <c r="AE573" i="79"/>
  <c r="AE571" i="79"/>
  <c r="AE570" i="79"/>
  <c r="AE566" i="79"/>
  <c r="AE568" i="79"/>
  <c r="AM755" i="79" l="1"/>
  <c r="AM753" i="79"/>
  <c r="AM569" i="79"/>
  <c r="AM751" i="79"/>
  <c r="J71" i="43"/>
  <c r="AM573" i="79"/>
  <c r="I102" i="43" s="1"/>
  <c r="J98" i="43"/>
  <c r="J94" i="43"/>
  <c r="J95" i="43"/>
  <c r="AM752" i="79"/>
  <c r="AI1123" i="79"/>
  <c r="AI1115" i="79"/>
  <c r="AI1119" i="79"/>
  <c r="AI1122" i="79"/>
  <c r="AI1118" i="79"/>
  <c r="AI1117" i="79"/>
  <c r="AI1116" i="79"/>
  <c r="AI1120" i="79"/>
  <c r="AI1121" i="79"/>
  <c r="AI1125" i="79"/>
  <c r="N80" i="43" s="1"/>
  <c r="AM567" i="79"/>
  <c r="I93" i="43"/>
  <c r="AM568" i="79"/>
  <c r="I94" i="43"/>
  <c r="J93" i="43"/>
  <c r="I92" i="43"/>
  <c r="AM566" i="79"/>
  <c r="J97" i="43"/>
  <c r="AM754" i="79"/>
  <c r="J92" i="43"/>
  <c r="AM570" i="79"/>
  <c r="I96" i="43"/>
  <c r="I95" i="43"/>
  <c r="J96" i="43"/>
  <c r="I97" i="43"/>
  <c r="AM571" i="79"/>
  <c r="AM749" i="79"/>
  <c r="AI941" i="79"/>
  <c r="N77" i="43" s="1"/>
  <c r="AI934" i="79"/>
  <c r="AI933" i="79"/>
  <c r="AI937" i="79"/>
  <c r="AI935" i="79"/>
  <c r="AI938" i="79"/>
  <c r="AI932" i="79"/>
  <c r="AI936" i="79"/>
  <c r="AI939" i="79"/>
  <c r="AE1125" i="79"/>
  <c r="J80" i="43" s="1"/>
  <c r="AE1119" i="79"/>
  <c r="AE1115" i="79"/>
  <c r="AE1123" i="79"/>
  <c r="AE1117" i="79"/>
  <c r="AE1118" i="79"/>
  <c r="AE1122" i="79"/>
  <c r="AE1121" i="79"/>
  <c r="AE1120" i="79"/>
  <c r="AE1116" i="79"/>
  <c r="AJ941" i="79"/>
  <c r="O77" i="43" s="1"/>
  <c r="AJ932" i="79"/>
  <c r="AJ937" i="79"/>
  <c r="AJ933" i="79"/>
  <c r="AJ938" i="79"/>
  <c r="AJ936" i="79"/>
  <c r="AJ934" i="79"/>
  <c r="AJ939" i="79"/>
  <c r="AJ935" i="79"/>
  <c r="D77" i="43"/>
  <c r="AM757" i="79"/>
  <c r="J102" i="43" s="1"/>
  <c r="AJ1125" i="79"/>
  <c r="O80" i="43" s="1"/>
  <c r="AJ1120" i="79"/>
  <c r="AJ1123" i="79"/>
  <c r="AJ1121" i="79"/>
  <c r="AJ1117" i="79"/>
  <c r="AJ1122" i="79"/>
  <c r="AJ1119" i="79"/>
  <c r="AJ1116" i="79"/>
  <c r="AJ1118" i="79"/>
  <c r="AJ1115" i="79"/>
  <c r="AH941" i="79"/>
  <c r="M77" i="43" s="1"/>
  <c r="AH935" i="79"/>
  <c r="AH934" i="79"/>
  <c r="AH933" i="79"/>
  <c r="AH932" i="79"/>
  <c r="AH936" i="79"/>
  <c r="AH937" i="79"/>
  <c r="AH938" i="79"/>
  <c r="AH939" i="79"/>
  <c r="R74" i="43"/>
  <c r="AF1120" i="79"/>
  <c r="AF1125" i="79"/>
  <c r="K80" i="43" s="1"/>
  <c r="AF1118" i="79"/>
  <c r="AF1123" i="79"/>
  <c r="AF1115" i="79"/>
  <c r="AF1119" i="79"/>
  <c r="AF1116" i="79"/>
  <c r="AF1117" i="79"/>
  <c r="AF1121" i="79"/>
  <c r="AF1122" i="79"/>
  <c r="AF934" i="79"/>
  <c r="AF932" i="79"/>
  <c r="AF941" i="79"/>
  <c r="K77" i="43" s="1"/>
  <c r="AF935" i="79"/>
  <c r="AF936" i="79"/>
  <c r="AF938" i="79"/>
  <c r="AF933" i="79"/>
  <c r="AF939" i="79"/>
  <c r="AF937" i="79"/>
  <c r="AH1125" i="79"/>
  <c r="M80" i="43" s="1"/>
  <c r="AH1117" i="79"/>
  <c r="AH1123" i="79"/>
  <c r="AH1115" i="79"/>
  <c r="AH1121" i="79"/>
  <c r="AH1119" i="79"/>
  <c r="AH1122" i="79"/>
  <c r="AH1120" i="79"/>
  <c r="AH1118" i="79"/>
  <c r="AH1116" i="79"/>
  <c r="AE941" i="79"/>
  <c r="J77" i="43" s="1"/>
  <c r="AE936" i="79"/>
  <c r="AE937" i="79"/>
  <c r="AE932" i="79"/>
  <c r="AE939" i="79"/>
  <c r="AE933" i="79"/>
  <c r="AE935" i="79"/>
  <c r="AE934" i="79"/>
  <c r="AE938" i="79"/>
  <c r="AK1125" i="79"/>
  <c r="P80" i="43" s="1"/>
  <c r="AK1118" i="79"/>
  <c r="AK1120" i="79"/>
  <c r="AK1116" i="79"/>
  <c r="AK1122" i="79"/>
  <c r="AK1117" i="79"/>
  <c r="AK1119" i="79"/>
  <c r="AK1121" i="79"/>
  <c r="AK1123" i="79"/>
  <c r="AK1115" i="79"/>
  <c r="AL937" i="79"/>
  <c r="AL938" i="79"/>
  <c r="AL941" i="79"/>
  <c r="Q77" i="43" s="1"/>
  <c r="AL934" i="79"/>
  <c r="AL935" i="79"/>
  <c r="AL932" i="79"/>
  <c r="AL939" i="79"/>
  <c r="AL933" i="79"/>
  <c r="AL936" i="79"/>
  <c r="AM750" i="79"/>
  <c r="AG1116" i="79"/>
  <c r="AG1122" i="79"/>
  <c r="AG1119" i="79"/>
  <c r="AG1120" i="79"/>
  <c r="AG1121" i="79"/>
  <c r="AG1125" i="79"/>
  <c r="L80" i="43" s="1"/>
  <c r="AG1115" i="79"/>
  <c r="AG1123" i="79"/>
  <c r="AG1118" i="79"/>
  <c r="AG1117" i="79"/>
  <c r="AK941" i="79"/>
  <c r="P77" i="43" s="1"/>
  <c r="AK937" i="79"/>
  <c r="AK939" i="79"/>
  <c r="AK936" i="79"/>
  <c r="AK934" i="79"/>
  <c r="AK935" i="79"/>
  <c r="AK938" i="79"/>
  <c r="AK932" i="79"/>
  <c r="AK933" i="79"/>
  <c r="R71" i="43"/>
  <c r="AL1125" i="79"/>
  <c r="Q80" i="43" s="1"/>
  <c r="AL1118" i="79"/>
  <c r="AL1122" i="79"/>
  <c r="AL1119" i="79"/>
  <c r="AL1117" i="79"/>
  <c r="AL1123" i="79"/>
  <c r="AL1121" i="79"/>
  <c r="AL1115" i="79"/>
  <c r="AL1120" i="79"/>
  <c r="AL1116" i="79"/>
  <c r="AG941" i="79"/>
  <c r="L77" i="43" s="1"/>
  <c r="AG938" i="79"/>
  <c r="AG935" i="79"/>
  <c r="AG939" i="79"/>
  <c r="AG932" i="79"/>
  <c r="AG933" i="79"/>
  <c r="AG937" i="79"/>
  <c r="AG936" i="79"/>
  <c r="AG934" i="79"/>
  <c r="D80" i="43"/>
  <c r="AM938" i="79" l="1"/>
  <c r="K99" i="43"/>
  <c r="L100" i="43"/>
  <c r="M100" i="43" s="1"/>
  <c r="AM1125" i="79"/>
  <c r="L102" i="43" s="1"/>
  <c r="R80" i="43"/>
  <c r="AM1122" i="79"/>
  <c r="L98" i="43"/>
  <c r="AM1119" i="79"/>
  <c r="AM937" i="79"/>
  <c r="K96" i="43"/>
  <c r="AM1120" i="79"/>
  <c r="K95" i="43"/>
  <c r="L95" i="43"/>
  <c r="L94" i="43"/>
  <c r="AM1116" i="79"/>
  <c r="L93" i="43"/>
  <c r="K94" i="43"/>
  <c r="AM934" i="79"/>
  <c r="AM1117" i="79"/>
  <c r="L92" i="43"/>
  <c r="AM933" i="79"/>
  <c r="AM932" i="79"/>
  <c r="L99" i="43"/>
  <c r="M99" i="43" s="1"/>
  <c r="AM1115" i="79"/>
  <c r="AM1121" i="79"/>
  <c r="AM935" i="79"/>
  <c r="AM941" i="79"/>
  <c r="K102" i="43" s="1"/>
  <c r="AM1118" i="79"/>
  <c r="K97" i="43"/>
  <c r="AM936" i="79"/>
  <c r="L96" i="43"/>
  <c r="K98" i="43"/>
  <c r="M98" i="43" s="1"/>
  <c r="AM939" i="79"/>
  <c r="K92" i="43"/>
  <c r="L97" i="43"/>
  <c r="AM1123" i="79"/>
  <c r="K93" i="43"/>
  <c r="R77" i="43"/>
  <c r="M102" i="43" l="1"/>
  <c r="M97" i="43"/>
  <c r="M96" i="43"/>
  <c r="M95" i="43"/>
  <c r="M92" i="43"/>
  <c r="M94" i="43"/>
  <c r="M93" i="43"/>
  <c r="Y23" i="46"/>
  <c r="Y127" i="46" l="1"/>
  <c r="Y131" i="46" s="1"/>
  <c r="D52" i="43" s="1"/>
  <c r="Y139" i="46"/>
  <c r="Y382" i="79" s="1"/>
  <c r="Y143" i="46"/>
  <c r="Y140" i="46"/>
  <c r="Y138" i="46"/>
  <c r="Y137" i="46"/>
  <c r="Y136" i="46"/>
  <c r="Y388" i="46" s="1"/>
  <c r="Y391" i="46" s="1"/>
  <c r="D58" i="43" s="1"/>
  <c r="Y141" i="46"/>
  <c r="Y135" i="46"/>
  <c r="Y142" i="46"/>
  <c r="Y259" i="46" l="1"/>
  <c r="Y261" i="46" s="1"/>
  <c r="D55" i="43" s="1"/>
  <c r="I34" i="47" s="1"/>
  <c r="Y517" i="46"/>
  <c r="Y521" i="46" s="1"/>
  <c r="I25" i="47"/>
  <c r="I18" i="47"/>
  <c r="I17" i="47"/>
  <c r="I24" i="47"/>
  <c r="I20" i="47"/>
  <c r="I26" i="47"/>
  <c r="I16" i="47"/>
  <c r="I21" i="47"/>
  <c r="I23" i="47"/>
  <c r="I15" i="47"/>
  <c r="I22" i="47"/>
  <c r="I19" i="47"/>
  <c r="I32" i="47" l="1"/>
  <c r="I33" i="47"/>
  <c r="I38" i="47"/>
  <c r="I50" i="47"/>
  <c r="I37" i="47"/>
  <c r="I49" i="47"/>
  <c r="I35" i="47"/>
  <c r="I46" i="47"/>
  <c r="I30" i="47"/>
  <c r="I40" i="47"/>
  <c r="I36" i="47"/>
  <c r="I56" i="47"/>
  <c r="I51" i="47"/>
  <c r="I54" i="47"/>
  <c r="I55" i="47"/>
  <c r="I45" i="47"/>
  <c r="I52" i="47"/>
  <c r="I41" i="47"/>
  <c r="I39" i="47"/>
  <c r="I48" i="47"/>
  <c r="I31" i="47"/>
  <c r="I47" i="47"/>
  <c r="I53" i="47"/>
  <c r="I61" i="47"/>
  <c r="I71" i="47"/>
  <c r="I63" i="47"/>
  <c r="I65" i="47"/>
  <c r="I62" i="47"/>
  <c r="I60" i="47"/>
  <c r="I64" i="47"/>
  <c r="I67" i="47"/>
  <c r="I70" i="47"/>
  <c r="I68" i="47"/>
  <c r="I66" i="47"/>
  <c r="I69" i="47"/>
  <c r="I27" i="47"/>
  <c r="I29" i="47" s="1"/>
  <c r="I42" i="47" l="1"/>
  <c r="I44" i="47" s="1"/>
  <c r="I57" i="47" s="1"/>
  <c r="I59" i="47" s="1"/>
  <c r="I72" i="47" s="1"/>
  <c r="I74" i="47" s="1"/>
  <c r="Y388" i="79"/>
  <c r="D67" i="43" s="1"/>
  <c r="Y199" i="79"/>
  <c r="Y204" i="79" s="1"/>
  <c r="I94" i="47" l="1"/>
  <c r="I91" i="47"/>
  <c r="I97" i="47"/>
  <c r="I99" i="47"/>
  <c r="I90" i="47"/>
  <c r="I95" i="47"/>
  <c r="I81" i="47"/>
  <c r="I80" i="47"/>
  <c r="I82" i="47"/>
  <c r="I86" i="47"/>
  <c r="I78" i="47"/>
  <c r="I76" i="47"/>
  <c r="I98" i="47"/>
  <c r="I77" i="47"/>
  <c r="I96" i="47"/>
  <c r="I83" i="47"/>
  <c r="I85" i="47"/>
  <c r="I75" i="47"/>
  <c r="I92" i="47"/>
  <c r="I79" i="47"/>
  <c r="I101" i="47"/>
  <c r="I93" i="47"/>
  <c r="I84" i="47"/>
  <c r="I100" i="47"/>
  <c r="I87" i="47" l="1"/>
  <c r="I89" i="47" s="1"/>
  <c r="I102" i="47" s="1"/>
  <c r="Y565" i="79"/>
  <c r="Y572" i="79" s="1"/>
  <c r="D70" i="43" s="1"/>
  <c r="AM22" i="46"/>
  <c r="Z23" i="46"/>
  <c r="AI23" i="46"/>
  <c r="AB23" i="46"/>
  <c r="AC23" i="46"/>
  <c r="AK23" i="46"/>
  <c r="AE23" i="46"/>
  <c r="AF23" i="46"/>
  <c r="AH23" i="46"/>
  <c r="AD23" i="46"/>
  <c r="AG23" i="46"/>
  <c r="AJ23" i="46"/>
  <c r="AL23" i="46"/>
  <c r="AA23" i="46"/>
  <c r="AA127" i="46" l="1"/>
  <c r="AA131" i="46" s="1"/>
  <c r="F52" i="43" s="1"/>
  <c r="K23" i="47" s="1"/>
  <c r="AA142" i="46"/>
  <c r="AA931" i="79" s="1"/>
  <c r="AA940" i="79" s="1"/>
  <c r="F76" i="43" s="1"/>
  <c r="AA139" i="46"/>
  <c r="AA382" i="79" s="1"/>
  <c r="AA138" i="46"/>
  <c r="AA199" i="79" s="1"/>
  <c r="AA204" i="79" s="1"/>
  <c r="AA140" i="46"/>
  <c r="AA565" i="79" s="1"/>
  <c r="AA572" i="79" s="1"/>
  <c r="F70" i="43" s="1"/>
  <c r="AA136" i="46"/>
  <c r="AA388" i="46" s="1"/>
  <c r="AA391" i="46" s="1"/>
  <c r="F58" i="43" s="1"/>
  <c r="AA135" i="46"/>
  <c r="AA259" i="46" s="1"/>
  <c r="AA261" i="46" s="1"/>
  <c r="F55" i="43" s="1"/>
  <c r="AA137" i="46"/>
  <c r="AA517" i="46" s="1"/>
  <c r="AA521" i="46" s="1"/>
  <c r="AA143" i="46"/>
  <c r="AA1114" i="79" s="1"/>
  <c r="AA1124" i="79" s="1"/>
  <c r="F79" i="43" s="1"/>
  <c r="AA141" i="46"/>
  <c r="AA748" i="79" s="1"/>
  <c r="AA756" i="79" s="1"/>
  <c r="F73" i="43" s="1"/>
  <c r="AK127" i="46"/>
  <c r="AK131" i="46" s="1"/>
  <c r="P52" i="43" s="1"/>
  <c r="U23" i="47" s="1"/>
  <c r="AK135" i="46"/>
  <c r="AK259" i="46" s="1"/>
  <c r="AK261" i="46" s="1"/>
  <c r="P55" i="43" s="1"/>
  <c r="AK142" i="46"/>
  <c r="AK931" i="79" s="1"/>
  <c r="AK940" i="79" s="1"/>
  <c r="P76" i="43" s="1"/>
  <c r="AK136" i="46"/>
  <c r="AK388" i="46" s="1"/>
  <c r="AK391" i="46" s="1"/>
  <c r="P58" i="43" s="1"/>
  <c r="AK139" i="46"/>
  <c r="AK382" i="79" s="1"/>
  <c r="AK137" i="46"/>
  <c r="AK517" i="46" s="1"/>
  <c r="AK521" i="46" s="1"/>
  <c r="P61" i="43" s="1"/>
  <c r="AK143" i="46"/>
  <c r="AK1114" i="79" s="1"/>
  <c r="AK1124" i="79" s="1"/>
  <c r="P79" i="43" s="1"/>
  <c r="AK141" i="46"/>
  <c r="AK748" i="79" s="1"/>
  <c r="AK756" i="79" s="1"/>
  <c r="P73" i="43" s="1"/>
  <c r="AK138" i="46"/>
  <c r="AK199" i="79" s="1"/>
  <c r="AK204" i="79" s="1"/>
  <c r="P64" i="43" s="1"/>
  <c r="AK140" i="46"/>
  <c r="AK565" i="79" s="1"/>
  <c r="AK572" i="79" s="1"/>
  <c r="P70" i="43" s="1"/>
  <c r="AL127" i="46"/>
  <c r="AL131" i="46" s="1"/>
  <c r="Q52" i="43" s="1"/>
  <c r="V25" i="47" s="1"/>
  <c r="AL140" i="46"/>
  <c r="AL565" i="79" s="1"/>
  <c r="AL572" i="79" s="1"/>
  <c r="Q70" i="43" s="1"/>
  <c r="AL142" i="46"/>
  <c r="AL931" i="79" s="1"/>
  <c r="AL940" i="79" s="1"/>
  <c r="Q76" i="43" s="1"/>
  <c r="AL141" i="46"/>
  <c r="AL748" i="79" s="1"/>
  <c r="AL756" i="79" s="1"/>
  <c r="Q73" i="43" s="1"/>
  <c r="AL138" i="46"/>
  <c r="AL199" i="79" s="1"/>
  <c r="AL204" i="79" s="1"/>
  <c r="Q64" i="43" s="1"/>
  <c r="AL136" i="46"/>
  <c r="AL388" i="46" s="1"/>
  <c r="AL391" i="46" s="1"/>
  <c r="Q58" i="43" s="1"/>
  <c r="AL139" i="46"/>
  <c r="AL382" i="79" s="1"/>
  <c r="AL137" i="46"/>
  <c r="AL517" i="46" s="1"/>
  <c r="AL521" i="46" s="1"/>
  <c r="Q61" i="43" s="1"/>
  <c r="AL143" i="46"/>
  <c r="AL1114" i="79" s="1"/>
  <c r="AL1124" i="79" s="1"/>
  <c r="Q79" i="43" s="1"/>
  <c r="AL135" i="46"/>
  <c r="AL259" i="46" s="1"/>
  <c r="AL261" i="46" s="1"/>
  <c r="Q55" i="43" s="1"/>
  <c r="AC127" i="46"/>
  <c r="AC131" i="46" s="1"/>
  <c r="H52" i="43" s="1"/>
  <c r="AC142" i="46"/>
  <c r="AC931" i="79" s="1"/>
  <c r="AC940" i="79" s="1"/>
  <c r="H76" i="43" s="1"/>
  <c r="AC135" i="46"/>
  <c r="AC259" i="46" s="1"/>
  <c r="AC261" i="46" s="1"/>
  <c r="H55" i="43" s="1"/>
  <c r="AC143" i="46"/>
  <c r="AC1114" i="79" s="1"/>
  <c r="AC1124" i="79" s="1"/>
  <c r="H79" i="43" s="1"/>
  <c r="AC139" i="46"/>
  <c r="AC382" i="79" s="1"/>
  <c r="AC138" i="46"/>
  <c r="AC199" i="79" s="1"/>
  <c r="AC204" i="79" s="1"/>
  <c r="AC137" i="46"/>
  <c r="AC517" i="46" s="1"/>
  <c r="AC521" i="46" s="1"/>
  <c r="H61" i="43" s="1"/>
  <c r="AC136" i="46"/>
  <c r="AC388" i="46" s="1"/>
  <c r="AC391" i="46" s="1"/>
  <c r="H58" i="43" s="1"/>
  <c r="AC141" i="46"/>
  <c r="AC748" i="79" s="1"/>
  <c r="AC756" i="79" s="1"/>
  <c r="H73" i="43" s="1"/>
  <c r="AC140" i="46"/>
  <c r="AC565" i="79" s="1"/>
  <c r="AC572" i="79" s="1"/>
  <c r="H70" i="43" s="1"/>
  <c r="AJ127" i="46"/>
  <c r="AJ131" i="46" s="1"/>
  <c r="O52" i="43" s="1"/>
  <c r="T20" i="47" s="1"/>
  <c r="AJ138" i="46"/>
  <c r="AJ199" i="79" s="1"/>
  <c r="AJ204" i="79" s="1"/>
  <c r="O64" i="43" s="1"/>
  <c r="AJ142" i="46"/>
  <c r="AJ931" i="79" s="1"/>
  <c r="AJ940" i="79" s="1"/>
  <c r="O76" i="43" s="1"/>
  <c r="AJ143" i="46"/>
  <c r="AJ1114" i="79" s="1"/>
  <c r="AJ1124" i="79" s="1"/>
  <c r="O79" i="43" s="1"/>
  <c r="AJ140" i="46"/>
  <c r="AJ565" i="79" s="1"/>
  <c r="AJ572" i="79" s="1"/>
  <c r="O70" i="43" s="1"/>
  <c r="AJ135" i="46"/>
  <c r="AJ259" i="46" s="1"/>
  <c r="AJ261" i="46" s="1"/>
  <c r="O55" i="43" s="1"/>
  <c r="AJ141" i="46"/>
  <c r="AJ748" i="79" s="1"/>
  <c r="AJ756" i="79" s="1"/>
  <c r="O73" i="43" s="1"/>
  <c r="AJ137" i="46"/>
  <c r="AJ517" i="46" s="1"/>
  <c r="AJ521" i="46" s="1"/>
  <c r="O61" i="43" s="1"/>
  <c r="AJ136" i="46"/>
  <c r="AJ388" i="46" s="1"/>
  <c r="AJ391" i="46" s="1"/>
  <c r="O58" i="43" s="1"/>
  <c r="AJ139" i="46"/>
  <c r="AJ382" i="79" s="1"/>
  <c r="AG127" i="46"/>
  <c r="AG131" i="46" s="1"/>
  <c r="L52" i="43" s="1"/>
  <c r="Q20" i="47" s="1"/>
  <c r="AG141" i="46"/>
  <c r="AG748" i="79" s="1"/>
  <c r="AG756" i="79" s="1"/>
  <c r="L73" i="43" s="1"/>
  <c r="AG138" i="46"/>
  <c r="AG199" i="79" s="1"/>
  <c r="AG204" i="79" s="1"/>
  <c r="L64" i="43" s="1"/>
  <c r="AG140" i="46"/>
  <c r="AG565" i="79" s="1"/>
  <c r="AG572" i="79" s="1"/>
  <c r="L70" i="43" s="1"/>
  <c r="AG136" i="46"/>
  <c r="AG388" i="46" s="1"/>
  <c r="AG391" i="46" s="1"/>
  <c r="L58" i="43" s="1"/>
  <c r="AG137" i="46"/>
  <c r="AG517" i="46" s="1"/>
  <c r="AG521" i="46" s="1"/>
  <c r="L61" i="43" s="1"/>
  <c r="AG142" i="46"/>
  <c r="AG931" i="79" s="1"/>
  <c r="AG940" i="79" s="1"/>
  <c r="L76" i="43" s="1"/>
  <c r="AG135" i="46"/>
  <c r="AG259" i="46" s="1"/>
  <c r="AG261" i="46" s="1"/>
  <c r="L55" i="43" s="1"/>
  <c r="AG143" i="46"/>
  <c r="AG1114" i="79" s="1"/>
  <c r="AG1124" i="79" s="1"/>
  <c r="L79" i="43" s="1"/>
  <c r="AG139" i="46"/>
  <c r="AG382" i="79" s="1"/>
  <c r="AI127" i="46"/>
  <c r="AI131" i="46" s="1"/>
  <c r="N52" i="43" s="1"/>
  <c r="S22" i="47" s="1"/>
  <c r="AI139" i="46"/>
  <c r="AI382" i="79" s="1"/>
  <c r="AI136" i="46"/>
  <c r="AI388" i="46" s="1"/>
  <c r="AI391" i="46" s="1"/>
  <c r="N58" i="43" s="1"/>
  <c r="AI137" i="46"/>
  <c r="AI517" i="46" s="1"/>
  <c r="AI521" i="46" s="1"/>
  <c r="N61" i="43" s="1"/>
  <c r="AI142" i="46"/>
  <c r="AI931" i="79" s="1"/>
  <c r="AI940" i="79" s="1"/>
  <c r="N76" i="43" s="1"/>
  <c r="AI143" i="46"/>
  <c r="AI1114" i="79" s="1"/>
  <c r="AI1124" i="79" s="1"/>
  <c r="N79" i="43" s="1"/>
  <c r="AI140" i="46"/>
  <c r="AI565" i="79" s="1"/>
  <c r="AI572" i="79" s="1"/>
  <c r="N70" i="43" s="1"/>
  <c r="AI138" i="46"/>
  <c r="AI199" i="79" s="1"/>
  <c r="AI204" i="79" s="1"/>
  <c r="N64" i="43" s="1"/>
  <c r="AI135" i="46"/>
  <c r="AI259" i="46" s="1"/>
  <c r="AI261" i="46" s="1"/>
  <c r="N55" i="43" s="1"/>
  <c r="AI141" i="46"/>
  <c r="AI748" i="79" s="1"/>
  <c r="AI756" i="79" s="1"/>
  <c r="N73" i="43" s="1"/>
  <c r="AB127" i="46"/>
  <c r="AB131" i="46" s="1"/>
  <c r="G52" i="43" s="1"/>
  <c r="AB143" i="46"/>
  <c r="AB1114" i="79" s="1"/>
  <c r="AB1124" i="79" s="1"/>
  <c r="G79" i="43" s="1"/>
  <c r="AB138" i="46"/>
  <c r="AB199" i="79" s="1"/>
  <c r="AB204" i="79" s="1"/>
  <c r="AB140" i="46"/>
  <c r="AB565" i="79" s="1"/>
  <c r="AB572" i="79" s="1"/>
  <c r="G70" i="43" s="1"/>
  <c r="AB136" i="46"/>
  <c r="AB388" i="46" s="1"/>
  <c r="AB391" i="46" s="1"/>
  <c r="G58" i="43" s="1"/>
  <c r="AB135" i="46"/>
  <c r="AB259" i="46" s="1"/>
  <c r="AB261" i="46" s="1"/>
  <c r="G55" i="43" s="1"/>
  <c r="AB139" i="46"/>
  <c r="AB382" i="79" s="1"/>
  <c r="AB137" i="46"/>
  <c r="AB517" i="46" s="1"/>
  <c r="AB521" i="46" s="1"/>
  <c r="AB141" i="46"/>
  <c r="AB748" i="79" s="1"/>
  <c r="AB756" i="79" s="1"/>
  <c r="G73" i="43" s="1"/>
  <c r="AB142" i="46"/>
  <c r="AB931" i="79" s="1"/>
  <c r="AB940" i="79" s="1"/>
  <c r="G76" i="43" s="1"/>
  <c r="AD127" i="46"/>
  <c r="AD131" i="46" s="1"/>
  <c r="I52" i="43" s="1"/>
  <c r="AD142" i="46"/>
  <c r="AD931" i="79" s="1"/>
  <c r="AD940" i="79" s="1"/>
  <c r="I76" i="43" s="1"/>
  <c r="AD139" i="46"/>
  <c r="AD382" i="79" s="1"/>
  <c r="AD141" i="46"/>
  <c r="AD748" i="79" s="1"/>
  <c r="AD756" i="79" s="1"/>
  <c r="I73" i="43" s="1"/>
  <c r="AD138" i="46"/>
  <c r="AD199" i="79" s="1"/>
  <c r="AD204" i="79" s="1"/>
  <c r="AD137" i="46"/>
  <c r="AD517" i="46" s="1"/>
  <c r="AD521" i="46" s="1"/>
  <c r="I61" i="43" s="1"/>
  <c r="AD136" i="46"/>
  <c r="AD388" i="46" s="1"/>
  <c r="AD391" i="46" s="1"/>
  <c r="I58" i="43" s="1"/>
  <c r="AD140" i="46"/>
  <c r="AD565" i="79" s="1"/>
  <c r="AD572" i="79" s="1"/>
  <c r="I70" i="43" s="1"/>
  <c r="AD143" i="46"/>
  <c r="AD1114" i="79" s="1"/>
  <c r="AD1124" i="79" s="1"/>
  <c r="I79" i="43" s="1"/>
  <c r="AD135" i="46"/>
  <c r="AD259" i="46" s="1"/>
  <c r="AD261" i="46" s="1"/>
  <c r="I55" i="43" s="1"/>
  <c r="Z127" i="46"/>
  <c r="Z131" i="46" s="1"/>
  <c r="E52" i="43" s="1"/>
  <c r="Z137" i="46"/>
  <c r="Z517" i="46" s="1"/>
  <c r="Z521" i="46" s="1"/>
  <c r="Z139" i="46"/>
  <c r="Z382" i="79" s="1"/>
  <c r="Z143" i="46"/>
  <c r="Z1114" i="79" s="1"/>
  <c r="Z1124" i="79" s="1"/>
  <c r="E79" i="43" s="1"/>
  <c r="Z142" i="46"/>
  <c r="Z931" i="79" s="1"/>
  <c r="Z940" i="79" s="1"/>
  <c r="E76" i="43" s="1"/>
  <c r="Z138" i="46"/>
  <c r="Z199" i="79" s="1"/>
  <c r="Z204" i="79" s="1"/>
  <c r="Z136" i="46"/>
  <c r="Z388" i="46" s="1"/>
  <c r="Z391" i="46" s="1"/>
  <c r="E58" i="43" s="1"/>
  <c r="Z140" i="46"/>
  <c r="Z565" i="79" s="1"/>
  <c r="Z572" i="79" s="1"/>
  <c r="E70" i="43" s="1"/>
  <c r="Z135" i="46"/>
  <c r="Z259" i="46" s="1"/>
  <c r="Z261" i="46" s="1"/>
  <c r="E55" i="43" s="1"/>
  <c r="Z141" i="46"/>
  <c r="Z748" i="79" s="1"/>
  <c r="Z756" i="79" s="1"/>
  <c r="E73" i="43" s="1"/>
  <c r="AH127" i="46"/>
  <c r="AH131" i="46" s="1"/>
  <c r="M52" i="43" s="1"/>
  <c r="R19" i="47" s="1"/>
  <c r="AH141" i="46"/>
  <c r="AH748" i="79" s="1"/>
  <c r="AH756" i="79" s="1"/>
  <c r="M73" i="43" s="1"/>
  <c r="AH137" i="46"/>
  <c r="AH517" i="46" s="1"/>
  <c r="AH521" i="46" s="1"/>
  <c r="M61" i="43" s="1"/>
  <c r="AH136" i="46"/>
  <c r="AH388" i="46" s="1"/>
  <c r="AH391" i="46" s="1"/>
  <c r="M58" i="43" s="1"/>
  <c r="AH142" i="46"/>
  <c r="AH931" i="79" s="1"/>
  <c r="AH940" i="79" s="1"/>
  <c r="M76" i="43" s="1"/>
  <c r="AH139" i="46"/>
  <c r="AH382" i="79" s="1"/>
  <c r="AH135" i="46"/>
  <c r="AH259" i="46" s="1"/>
  <c r="AH261" i="46" s="1"/>
  <c r="M55" i="43" s="1"/>
  <c r="AH138" i="46"/>
  <c r="AH199" i="79" s="1"/>
  <c r="AH204" i="79" s="1"/>
  <c r="M64" i="43" s="1"/>
  <c r="AH140" i="46"/>
  <c r="AH565" i="79" s="1"/>
  <c r="AH572" i="79" s="1"/>
  <c r="M70" i="43" s="1"/>
  <c r="AH143" i="46"/>
  <c r="AH1114" i="79" s="1"/>
  <c r="AH1124" i="79" s="1"/>
  <c r="M79" i="43" s="1"/>
  <c r="AF127" i="46"/>
  <c r="AF131" i="46" s="1"/>
  <c r="K52" i="43" s="1"/>
  <c r="P15" i="47" s="1"/>
  <c r="AF141" i="46"/>
  <c r="AF748" i="79" s="1"/>
  <c r="AF756" i="79" s="1"/>
  <c r="K73" i="43" s="1"/>
  <c r="AF143" i="46"/>
  <c r="AF1114" i="79" s="1"/>
  <c r="AF1124" i="79" s="1"/>
  <c r="K79" i="43" s="1"/>
  <c r="AF136" i="46"/>
  <c r="AF388" i="46" s="1"/>
  <c r="AF391" i="46" s="1"/>
  <c r="K58" i="43" s="1"/>
  <c r="AF135" i="46"/>
  <c r="AF259" i="46" s="1"/>
  <c r="AF261" i="46" s="1"/>
  <c r="K55" i="43" s="1"/>
  <c r="AF137" i="46"/>
  <c r="AF517" i="46" s="1"/>
  <c r="AF521" i="46" s="1"/>
  <c r="K61" i="43" s="1"/>
  <c r="AF140" i="46"/>
  <c r="AF565" i="79" s="1"/>
  <c r="AF572" i="79" s="1"/>
  <c r="K70" i="43" s="1"/>
  <c r="AF142" i="46"/>
  <c r="AF931" i="79" s="1"/>
  <c r="AF940" i="79" s="1"/>
  <c r="K76" i="43" s="1"/>
  <c r="AF139" i="46"/>
  <c r="AF382" i="79" s="1"/>
  <c r="AF138" i="46"/>
  <c r="AF199" i="79" s="1"/>
  <c r="AF204" i="79" s="1"/>
  <c r="K64" i="43" s="1"/>
  <c r="AE127" i="46"/>
  <c r="AE131" i="46" s="1"/>
  <c r="J52" i="43" s="1"/>
  <c r="O21" i="47" s="1"/>
  <c r="AE137" i="46"/>
  <c r="AE517" i="46" s="1"/>
  <c r="AE521" i="46" s="1"/>
  <c r="J61" i="43" s="1"/>
  <c r="AE138" i="46"/>
  <c r="AE199" i="79" s="1"/>
  <c r="AE204" i="79" s="1"/>
  <c r="J64" i="43" s="1"/>
  <c r="AE136" i="46"/>
  <c r="AE388" i="46" s="1"/>
  <c r="AE391" i="46" s="1"/>
  <c r="J58" i="43" s="1"/>
  <c r="AE139" i="46"/>
  <c r="AE382" i="79" s="1"/>
  <c r="AE142" i="46"/>
  <c r="AE931" i="79" s="1"/>
  <c r="AE940" i="79" s="1"/>
  <c r="J76" i="43" s="1"/>
  <c r="AE141" i="46"/>
  <c r="AE748" i="79" s="1"/>
  <c r="AE756" i="79" s="1"/>
  <c r="J73" i="43" s="1"/>
  <c r="AE135" i="46"/>
  <c r="AE259" i="46" s="1"/>
  <c r="AE143" i="46"/>
  <c r="AE1114" i="79" s="1"/>
  <c r="AE1124" i="79" s="1"/>
  <c r="J79" i="43" s="1"/>
  <c r="AE140" i="46"/>
  <c r="AE565" i="79" s="1"/>
  <c r="AE572" i="79" s="1"/>
  <c r="J70" i="43" s="1"/>
  <c r="I108" i="47"/>
  <c r="I111" i="47"/>
  <c r="I113" i="47"/>
  <c r="I116" i="47"/>
  <c r="I112" i="47"/>
  <c r="I109" i="47"/>
  <c r="I105" i="47"/>
  <c r="I115" i="47"/>
  <c r="I107" i="47"/>
  <c r="I114" i="47"/>
  <c r="I106" i="47"/>
  <c r="I110" i="47"/>
  <c r="Y748" i="79"/>
  <c r="Y756" i="79" s="1"/>
  <c r="D73" i="43" s="1"/>
  <c r="I121" i="47" s="1"/>
  <c r="I104" i="47"/>
  <c r="D82" i="43"/>
  <c r="V15" i="47" l="1"/>
  <c r="K26" i="47"/>
  <c r="K21" i="47"/>
  <c r="K22" i="47"/>
  <c r="K19" i="47"/>
  <c r="K18" i="47"/>
  <c r="V16" i="47"/>
  <c r="K20" i="47"/>
  <c r="K24" i="47"/>
  <c r="K17" i="47"/>
  <c r="K15" i="47"/>
  <c r="K25" i="47"/>
  <c r="K16" i="47"/>
  <c r="V35" i="47"/>
  <c r="V21" i="47"/>
  <c r="T18" i="47"/>
  <c r="V34" i="47"/>
  <c r="U17" i="47"/>
  <c r="T30" i="47"/>
  <c r="V46" i="47"/>
  <c r="Q25" i="47"/>
  <c r="U26" i="47"/>
  <c r="V22" i="47"/>
  <c r="U15" i="47"/>
  <c r="T46" i="47"/>
  <c r="S20" i="47"/>
  <c r="T19" i="47"/>
  <c r="T26" i="47"/>
  <c r="T23" i="47"/>
  <c r="T15" i="47"/>
  <c r="T17" i="47"/>
  <c r="T16" i="47"/>
  <c r="T22" i="47"/>
  <c r="T21" i="47"/>
  <c r="T25" i="47"/>
  <c r="T24" i="47"/>
  <c r="T34" i="47"/>
  <c r="T48" i="47"/>
  <c r="T40" i="47"/>
  <c r="T53" i="47"/>
  <c r="T50" i="47"/>
  <c r="V68" i="47"/>
  <c r="V82" i="47"/>
  <c r="U54" i="47"/>
  <c r="V70" i="47"/>
  <c r="V80" i="47"/>
  <c r="V75" i="47"/>
  <c r="V61" i="47"/>
  <c r="V39" i="47"/>
  <c r="V23" i="47"/>
  <c r="V18" i="47"/>
  <c r="V17" i="47"/>
  <c r="V79" i="47"/>
  <c r="V33" i="47"/>
  <c r="V19" i="47"/>
  <c r="V24" i="47"/>
  <c r="V20" i="47"/>
  <c r="V26" i="47"/>
  <c r="V41" i="47"/>
  <c r="V54" i="47"/>
  <c r="V81" i="47"/>
  <c r="V67" i="47"/>
  <c r="V69" i="47"/>
  <c r="U38" i="47"/>
  <c r="V71" i="47"/>
  <c r="V83" i="47"/>
  <c r="V65" i="47"/>
  <c r="Q32" i="47"/>
  <c r="U56" i="47"/>
  <c r="U35" i="47"/>
  <c r="Q26" i="47"/>
  <c r="U41" i="47"/>
  <c r="U33" i="47"/>
  <c r="U31" i="47"/>
  <c r="U22" i="47"/>
  <c r="Q18" i="47"/>
  <c r="Q23" i="47"/>
  <c r="U25" i="47"/>
  <c r="U37" i="47"/>
  <c r="Q19" i="47"/>
  <c r="U55" i="47"/>
  <c r="U52" i="47"/>
  <c r="U36" i="47"/>
  <c r="Q21" i="47"/>
  <c r="Q41" i="47"/>
  <c r="U50" i="47"/>
  <c r="U40" i="47"/>
  <c r="U34" i="47"/>
  <c r="Q22" i="47"/>
  <c r="U18" i="47"/>
  <c r="U16" i="47"/>
  <c r="U20" i="47"/>
  <c r="U47" i="47"/>
  <c r="Q36" i="47"/>
  <c r="U46" i="47"/>
  <c r="Q17" i="47"/>
  <c r="U39" i="47"/>
  <c r="U32" i="47"/>
  <c r="U19" i="47"/>
  <c r="U30" i="47"/>
  <c r="U48" i="47"/>
  <c r="Q15" i="47"/>
  <c r="Q16" i="47"/>
  <c r="U21" i="47"/>
  <c r="Q24" i="47"/>
  <c r="U24" i="47"/>
  <c r="Q30" i="47"/>
  <c r="S26" i="47"/>
  <c r="R17" i="47"/>
  <c r="S25" i="47"/>
  <c r="R26" i="47"/>
  <c r="N34" i="47"/>
  <c r="N15" i="47"/>
  <c r="N16" i="47"/>
  <c r="N19" i="47"/>
  <c r="N21" i="47"/>
  <c r="AF388" i="79"/>
  <c r="K67" i="43" s="1"/>
  <c r="P116" i="47" s="1"/>
  <c r="AK388" i="79"/>
  <c r="P67" i="43" s="1"/>
  <c r="N22" i="47"/>
  <c r="N24" i="47"/>
  <c r="AI388" i="79"/>
  <c r="N67" i="43" s="1"/>
  <c r="N38" i="47"/>
  <c r="N20" i="47"/>
  <c r="AE388" i="79"/>
  <c r="J67" i="43" s="1"/>
  <c r="Z388" i="79"/>
  <c r="E67" i="43" s="1"/>
  <c r="AB388" i="79"/>
  <c r="G67" i="43" s="1"/>
  <c r="N17" i="47"/>
  <c r="N30" i="47"/>
  <c r="AG388" i="79"/>
  <c r="L67" i="43" s="1"/>
  <c r="N18" i="47"/>
  <c r="N25" i="47"/>
  <c r="N26" i="47"/>
  <c r="AD388" i="79"/>
  <c r="I67" i="43" s="1"/>
  <c r="AC388" i="79"/>
  <c r="H67" i="43" s="1"/>
  <c r="M106" i="47" s="1"/>
  <c r="AL388" i="79"/>
  <c r="Q67" i="43" s="1"/>
  <c r="V120" i="47" s="1"/>
  <c r="AA388" i="79"/>
  <c r="F67" i="43" s="1"/>
  <c r="K99" i="47" s="1"/>
  <c r="N23" i="47"/>
  <c r="AH388" i="79"/>
  <c r="M67" i="43" s="1"/>
  <c r="R116" i="47" s="1"/>
  <c r="N35" i="47"/>
  <c r="AJ388" i="79"/>
  <c r="O67" i="43" s="1"/>
  <c r="T144" i="47" s="1"/>
  <c r="R24" i="47"/>
  <c r="Q31" i="47"/>
  <c r="N40" i="47"/>
  <c r="Q38" i="47"/>
  <c r="N33" i="47"/>
  <c r="N36" i="47"/>
  <c r="N39" i="47"/>
  <c r="R20" i="47"/>
  <c r="N32" i="47"/>
  <c r="R34" i="47"/>
  <c r="Q40" i="47"/>
  <c r="Q35" i="47"/>
  <c r="N41" i="47"/>
  <c r="N37" i="47"/>
  <c r="R35" i="47"/>
  <c r="Q37" i="47"/>
  <c r="Q34" i="47"/>
  <c r="Q33" i="47"/>
  <c r="N31" i="47"/>
  <c r="Q39" i="47"/>
  <c r="O18" i="47"/>
  <c r="O22" i="47"/>
  <c r="O20" i="47"/>
  <c r="O17" i="47"/>
  <c r="K62" i="47"/>
  <c r="O15" i="47"/>
  <c r="O19" i="47"/>
  <c r="L46" i="47"/>
  <c r="S52" i="47"/>
  <c r="P62" i="47"/>
  <c r="L47" i="47"/>
  <c r="S45" i="47"/>
  <c r="Q48" i="47"/>
  <c r="M84" i="47"/>
  <c r="S37" i="47"/>
  <c r="P37" i="47"/>
  <c r="R30" i="47"/>
  <c r="K49" i="47"/>
  <c r="S38" i="47"/>
  <c r="S30" i="47"/>
  <c r="S24" i="47"/>
  <c r="S41" i="47"/>
  <c r="L18" i="47"/>
  <c r="N50" i="47"/>
  <c r="P66" i="47"/>
  <c r="R33" i="47"/>
  <c r="R39" i="47"/>
  <c r="R36" i="47"/>
  <c r="O24" i="47"/>
  <c r="S23" i="47"/>
  <c r="S34" i="47"/>
  <c r="S31" i="47"/>
  <c r="S53" i="47"/>
  <c r="M21" i="47"/>
  <c r="N78" i="47"/>
  <c r="R15" i="47"/>
  <c r="R23" i="47"/>
  <c r="R32" i="47"/>
  <c r="O23" i="47"/>
  <c r="K84" i="47"/>
  <c r="S32" i="47"/>
  <c r="S35" i="47"/>
  <c r="S21" i="47"/>
  <c r="L65" i="47"/>
  <c r="M26" i="47"/>
  <c r="P69" i="47"/>
  <c r="R40" i="47"/>
  <c r="R22" i="47"/>
  <c r="R31" i="47"/>
  <c r="O25" i="47"/>
  <c r="O16" i="47"/>
  <c r="Q47" i="47"/>
  <c r="S39" i="47"/>
  <c r="S18" i="47"/>
  <c r="S40" i="47"/>
  <c r="L49" i="47"/>
  <c r="L38" i="47"/>
  <c r="P55" i="47"/>
  <c r="R25" i="47"/>
  <c r="R38" i="47"/>
  <c r="R16" i="47"/>
  <c r="O26" i="47"/>
  <c r="K30" i="47"/>
  <c r="S33" i="47"/>
  <c r="S17" i="47"/>
  <c r="S16" i="47"/>
  <c r="L78" i="47"/>
  <c r="P26" i="47"/>
  <c r="R41" i="47"/>
  <c r="R21" i="47"/>
  <c r="R18" i="47"/>
  <c r="S15" i="47"/>
  <c r="S36" i="47"/>
  <c r="S19" i="47"/>
  <c r="L66" i="47"/>
  <c r="R37" i="47"/>
  <c r="V31" i="47"/>
  <c r="R145" i="47"/>
  <c r="L48" i="47"/>
  <c r="S55" i="47"/>
  <c r="Q55" i="47"/>
  <c r="M31" i="47"/>
  <c r="P30" i="47"/>
  <c r="P48" i="47"/>
  <c r="P61" i="47"/>
  <c r="P32" i="47"/>
  <c r="P45" i="47"/>
  <c r="P68" i="47"/>
  <c r="P54" i="47"/>
  <c r="K70" i="47"/>
  <c r="K46" i="47"/>
  <c r="K69" i="47"/>
  <c r="Q46" i="47"/>
  <c r="Q83" i="47"/>
  <c r="S56" i="47"/>
  <c r="S49" i="47"/>
  <c r="L17" i="47"/>
  <c r="L26" i="47"/>
  <c r="L83" i="47"/>
  <c r="L31" i="47"/>
  <c r="L40" i="47"/>
  <c r="L64" i="47"/>
  <c r="M71" i="47"/>
  <c r="M38" i="47"/>
  <c r="M24" i="47"/>
  <c r="M65" i="47"/>
  <c r="M36" i="47"/>
  <c r="N80" i="47"/>
  <c r="N77" i="47"/>
  <c r="N60" i="47"/>
  <c r="P52" i="47"/>
  <c r="P17" i="47"/>
  <c r="P46" i="47"/>
  <c r="P70" i="47"/>
  <c r="P38" i="47"/>
  <c r="P47" i="47"/>
  <c r="K37" i="47"/>
  <c r="K31" i="47"/>
  <c r="K36" i="47"/>
  <c r="K38" i="47"/>
  <c r="K35" i="47"/>
  <c r="Q51" i="47"/>
  <c r="Q52" i="47"/>
  <c r="Q54" i="47"/>
  <c r="Q53" i="47"/>
  <c r="Q49" i="47"/>
  <c r="S51" i="47"/>
  <c r="L36" i="47"/>
  <c r="L33" i="47"/>
  <c r="L45" i="47"/>
  <c r="L54" i="47"/>
  <c r="L62" i="47"/>
  <c r="L37" i="47"/>
  <c r="M17" i="47"/>
  <c r="M18" i="47"/>
  <c r="M22" i="47"/>
  <c r="M30" i="47"/>
  <c r="N46" i="47"/>
  <c r="N51" i="47"/>
  <c r="P33" i="47"/>
  <c r="P64" i="47"/>
  <c r="P65" i="47"/>
  <c r="P25" i="47"/>
  <c r="P41" i="47"/>
  <c r="P31" i="47"/>
  <c r="K55" i="47"/>
  <c r="K40" i="47"/>
  <c r="K86" i="47"/>
  <c r="K64" i="47"/>
  <c r="Q50" i="47"/>
  <c r="S47" i="47"/>
  <c r="S46" i="47"/>
  <c r="L30" i="47"/>
  <c r="L86" i="47"/>
  <c r="L85" i="47"/>
  <c r="L84" i="47"/>
  <c r="L63" i="47"/>
  <c r="L70" i="47"/>
  <c r="L61" i="47"/>
  <c r="L71" i="47"/>
  <c r="L16" i="47"/>
  <c r="M25" i="47"/>
  <c r="M33" i="47"/>
  <c r="N54" i="47"/>
  <c r="N83" i="47"/>
  <c r="P60" i="47"/>
  <c r="P19" i="47"/>
  <c r="P35" i="47"/>
  <c r="P24" i="47"/>
  <c r="P16" i="47"/>
  <c r="P36" i="47"/>
  <c r="K56" i="47"/>
  <c r="L79" i="47"/>
  <c r="L39" i="47"/>
  <c r="L56" i="47"/>
  <c r="L77" i="47"/>
  <c r="L76" i="47"/>
  <c r="L35" i="47"/>
  <c r="L80" i="47"/>
  <c r="L24" i="47"/>
  <c r="M77" i="47"/>
  <c r="M41" i="47"/>
  <c r="M16" i="47"/>
  <c r="M34" i="47"/>
  <c r="N47" i="47"/>
  <c r="N55" i="47"/>
  <c r="AM517" i="46"/>
  <c r="AM521" i="46" s="1"/>
  <c r="AM523" i="46" s="1"/>
  <c r="P18" i="47"/>
  <c r="P51" i="47"/>
  <c r="P20" i="47"/>
  <c r="P67" i="47"/>
  <c r="P34" i="47"/>
  <c r="P63" i="47"/>
  <c r="K66" i="47"/>
  <c r="K32" i="47"/>
  <c r="K41" i="47"/>
  <c r="Q45" i="47"/>
  <c r="Q56" i="47"/>
  <c r="L82" i="47"/>
  <c r="L22" i="47"/>
  <c r="L34" i="47"/>
  <c r="L69" i="47"/>
  <c r="L81" i="47"/>
  <c r="L20" i="47"/>
  <c r="L75" i="47"/>
  <c r="M20" i="47"/>
  <c r="M40" i="47"/>
  <c r="M39" i="47"/>
  <c r="M23" i="47"/>
  <c r="N45" i="47"/>
  <c r="N53" i="47"/>
  <c r="P22" i="47"/>
  <c r="K33" i="47"/>
  <c r="S54" i="47"/>
  <c r="L15" i="47"/>
  <c r="L19" i="47"/>
  <c r="L21" i="47"/>
  <c r="L52" i="47"/>
  <c r="L53" i="47"/>
  <c r="L25" i="47"/>
  <c r="L41" i="47"/>
  <c r="L23" i="47"/>
  <c r="L32" i="47"/>
  <c r="M15" i="47"/>
  <c r="M35" i="47"/>
  <c r="M19" i="47"/>
  <c r="M54" i="47"/>
  <c r="M76" i="47"/>
  <c r="N56" i="47"/>
  <c r="N48" i="47"/>
  <c r="N49" i="47"/>
  <c r="P56" i="47"/>
  <c r="P49" i="47"/>
  <c r="P71" i="47"/>
  <c r="K39" i="47"/>
  <c r="P40" i="47"/>
  <c r="P39" i="47"/>
  <c r="P23" i="47"/>
  <c r="P50" i="47"/>
  <c r="P53" i="47"/>
  <c r="P21" i="47"/>
  <c r="K34" i="47"/>
  <c r="K83" i="47"/>
  <c r="K60" i="47"/>
  <c r="K78" i="47"/>
  <c r="AM131" i="46"/>
  <c r="AM133" i="46" s="1"/>
  <c r="S48" i="47"/>
  <c r="S50" i="47"/>
  <c r="L55" i="47"/>
  <c r="L51" i="47"/>
  <c r="L67" i="47"/>
  <c r="L50" i="47"/>
  <c r="L68" i="47"/>
  <c r="L60" i="47"/>
  <c r="M37" i="47"/>
  <c r="M56" i="47"/>
  <c r="M32" i="47"/>
  <c r="M47" i="47"/>
  <c r="N52" i="47"/>
  <c r="N63" i="47"/>
  <c r="P85" i="47"/>
  <c r="S65" i="47"/>
  <c r="T76" i="47"/>
  <c r="K65" i="47"/>
  <c r="T80" i="47"/>
  <c r="T61" i="47"/>
  <c r="U60" i="47"/>
  <c r="U79" i="47"/>
  <c r="U82" i="47"/>
  <c r="R64" i="43"/>
  <c r="U66" i="47"/>
  <c r="U62" i="47"/>
  <c r="R75" i="47"/>
  <c r="Q65" i="47"/>
  <c r="Q67" i="47"/>
  <c r="Q69" i="47"/>
  <c r="T84" i="47"/>
  <c r="U75" i="47"/>
  <c r="U63" i="47"/>
  <c r="Q71" i="47"/>
  <c r="T68" i="47"/>
  <c r="T69" i="47"/>
  <c r="T75" i="47"/>
  <c r="Q86" i="47"/>
  <c r="I91" i="43"/>
  <c r="I101" i="43" s="1"/>
  <c r="S64" i="47"/>
  <c r="R82" i="47"/>
  <c r="R69" i="47"/>
  <c r="AM565" i="79"/>
  <c r="AM572" i="79" s="1"/>
  <c r="AM574" i="79" s="1"/>
  <c r="P86" i="47"/>
  <c r="R45" i="47"/>
  <c r="S71" i="47"/>
  <c r="S82" i="47"/>
  <c r="AE261" i="46"/>
  <c r="J55" i="43" s="1"/>
  <c r="AM259" i="46"/>
  <c r="AM261" i="46" s="1"/>
  <c r="AM263" i="46" s="1"/>
  <c r="G91" i="43"/>
  <c r="G101" i="43" s="1"/>
  <c r="AM199" i="79"/>
  <c r="AM204" i="79" s="1"/>
  <c r="AM206" i="79" s="1"/>
  <c r="S83" i="47"/>
  <c r="S84" i="47"/>
  <c r="S63" i="47"/>
  <c r="S67" i="47"/>
  <c r="S77" i="47"/>
  <c r="S79" i="47"/>
  <c r="S70" i="47"/>
  <c r="S86" i="47"/>
  <c r="S75" i="47"/>
  <c r="S81" i="47"/>
  <c r="S61" i="47"/>
  <c r="S69" i="47"/>
  <c r="S78" i="47"/>
  <c r="S85" i="47"/>
  <c r="S60" i="47"/>
  <c r="S62" i="47"/>
  <c r="S76" i="47"/>
  <c r="S68" i="47"/>
  <c r="S80" i="47"/>
  <c r="D91" i="43"/>
  <c r="D101" i="43" s="1"/>
  <c r="R80" i="47"/>
  <c r="P77" i="47"/>
  <c r="S66" i="47"/>
  <c r="P80" i="47"/>
  <c r="P84" i="47"/>
  <c r="P75" i="47"/>
  <c r="P82" i="47"/>
  <c r="P79" i="47"/>
  <c r="P83" i="47"/>
  <c r="P78" i="47"/>
  <c r="P81" i="47"/>
  <c r="R49" i="47"/>
  <c r="R68" i="47"/>
  <c r="R54" i="47"/>
  <c r="R76" i="47"/>
  <c r="R64" i="47"/>
  <c r="R53" i="47"/>
  <c r="R50" i="47"/>
  <c r="R61" i="47"/>
  <c r="R78" i="47"/>
  <c r="R81" i="47"/>
  <c r="R66" i="47"/>
  <c r="R85" i="47"/>
  <c r="R79" i="47"/>
  <c r="R77" i="47"/>
  <c r="R60" i="47"/>
  <c r="R56" i="47"/>
  <c r="R55" i="47"/>
  <c r="R51" i="47"/>
  <c r="R62" i="47"/>
  <c r="R83" i="47"/>
  <c r="R46" i="47"/>
  <c r="R71" i="47"/>
  <c r="R84" i="47"/>
  <c r="R65" i="47"/>
  <c r="R48" i="47"/>
  <c r="R67" i="47"/>
  <c r="R47" i="47"/>
  <c r="R70" i="47"/>
  <c r="R52" i="47"/>
  <c r="R63" i="47"/>
  <c r="R86" i="47"/>
  <c r="P76" i="47"/>
  <c r="U61" i="47"/>
  <c r="U68" i="47"/>
  <c r="U78" i="47"/>
  <c r="U83" i="47"/>
  <c r="U45" i="47"/>
  <c r="U51" i="47"/>
  <c r="U69" i="47"/>
  <c r="R70" i="43"/>
  <c r="V32" i="47"/>
  <c r="V86" i="47"/>
  <c r="V64" i="47"/>
  <c r="K51" i="47"/>
  <c r="K71" i="47"/>
  <c r="K47" i="47"/>
  <c r="K50" i="47"/>
  <c r="K45" i="47"/>
  <c r="K54" i="47"/>
  <c r="Q82" i="47"/>
  <c r="T33" i="47"/>
  <c r="T63" i="47"/>
  <c r="T85" i="47"/>
  <c r="T36" i="47"/>
  <c r="T55" i="47"/>
  <c r="T86" i="47"/>
  <c r="T62" i="47"/>
  <c r="T39" i="47"/>
  <c r="T45" i="47"/>
  <c r="M55" i="47"/>
  <c r="M70" i="47"/>
  <c r="N62" i="47"/>
  <c r="U70" i="47"/>
  <c r="R58" i="43"/>
  <c r="V85" i="47"/>
  <c r="V45" i="47"/>
  <c r="V47" i="47"/>
  <c r="K80" i="47"/>
  <c r="K61" i="47"/>
  <c r="Q63" i="47"/>
  <c r="Q75" i="47"/>
  <c r="Q70" i="47"/>
  <c r="Q68" i="47"/>
  <c r="T70" i="47"/>
  <c r="T65" i="47"/>
  <c r="T49" i="47"/>
  <c r="T32" i="47"/>
  <c r="T56" i="47"/>
  <c r="T71" i="47"/>
  <c r="M79" i="47"/>
  <c r="M66" i="47"/>
  <c r="M53" i="47"/>
  <c r="M86" i="47"/>
  <c r="M52" i="47"/>
  <c r="N70" i="47"/>
  <c r="N61" i="47"/>
  <c r="N66" i="47"/>
  <c r="N69" i="47"/>
  <c r="V56" i="47"/>
  <c r="V63" i="47"/>
  <c r="V84" i="47"/>
  <c r="V55" i="47"/>
  <c r="V53" i="47"/>
  <c r="Q78" i="47"/>
  <c r="U84" i="47"/>
  <c r="U76" i="47"/>
  <c r="U67" i="47"/>
  <c r="U53" i="47"/>
  <c r="U71" i="47"/>
  <c r="U86" i="47"/>
  <c r="U64" i="47"/>
  <c r="U65" i="47"/>
  <c r="E91" i="43"/>
  <c r="E101" i="43" s="1"/>
  <c r="V66" i="47"/>
  <c r="V51" i="47"/>
  <c r="V40" i="47"/>
  <c r="V78" i="47"/>
  <c r="V38" i="47"/>
  <c r="V77" i="47"/>
  <c r="V50" i="47"/>
  <c r="K81" i="47"/>
  <c r="K53" i="47"/>
  <c r="K77" i="47"/>
  <c r="K79" i="47"/>
  <c r="K75" i="47"/>
  <c r="K48" i="47"/>
  <c r="Q66" i="47"/>
  <c r="Q85" i="47"/>
  <c r="Q64" i="47"/>
  <c r="Q77" i="47"/>
  <c r="T67" i="47"/>
  <c r="T78" i="47"/>
  <c r="T79" i="47"/>
  <c r="T37" i="47"/>
  <c r="T35" i="47"/>
  <c r="T82" i="47"/>
  <c r="M48" i="47"/>
  <c r="M62" i="47"/>
  <c r="M46" i="47"/>
  <c r="M49" i="47"/>
  <c r="N85" i="47"/>
  <c r="N84" i="47"/>
  <c r="N82" i="47"/>
  <c r="N67" i="47"/>
  <c r="F91" i="43"/>
  <c r="F101" i="43" s="1"/>
  <c r="AM382" i="79"/>
  <c r="AM388" i="79" s="1"/>
  <c r="AM390" i="79" s="1"/>
  <c r="AM388" i="46"/>
  <c r="AM391" i="46" s="1"/>
  <c r="AM393" i="46" s="1"/>
  <c r="V30" i="47"/>
  <c r="V60" i="47"/>
  <c r="V49" i="47"/>
  <c r="K52" i="47"/>
  <c r="K63" i="47"/>
  <c r="K76" i="47"/>
  <c r="K67" i="47"/>
  <c r="K82" i="47"/>
  <c r="T54" i="47"/>
  <c r="T83" i="47"/>
  <c r="T77" i="47"/>
  <c r="M78" i="47"/>
  <c r="M82" i="47"/>
  <c r="M68" i="47"/>
  <c r="M51" i="47"/>
  <c r="M45" i="47"/>
  <c r="M83" i="47"/>
  <c r="N65" i="47"/>
  <c r="N86" i="47"/>
  <c r="N64" i="47"/>
  <c r="N75" i="47"/>
  <c r="H91" i="43"/>
  <c r="H101" i="43" s="1"/>
  <c r="U81" i="47"/>
  <c r="R61" i="43"/>
  <c r="U49" i="47"/>
  <c r="U80" i="47"/>
  <c r="U77" i="47"/>
  <c r="U85" i="47"/>
  <c r="V36" i="47"/>
  <c r="V62" i="47"/>
  <c r="V37" i="47"/>
  <c r="V52" i="47"/>
  <c r="V48" i="47"/>
  <c r="V76" i="47"/>
  <c r="K68" i="47"/>
  <c r="K85" i="47"/>
  <c r="Q76" i="47"/>
  <c r="Q60" i="47"/>
  <c r="Q84" i="47"/>
  <c r="Q81" i="47"/>
  <c r="T81" i="47"/>
  <c r="T41" i="47"/>
  <c r="T66" i="47"/>
  <c r="T31" i="47"/>
  <c r="T60" i="47"/>
  <c r="M50" i="47"/>
  <c r="M60" i="47"/>
  <c r="M67" i="47"/>
  <c r="M85" i="47"/>
  <c r="N71" i="47"/>
  <c r="N79" i="47"/>
  <c r="Q79" i="47"/>
  <c r="Q61" i="47"/>
  <c r="Q62" i="47"/>
  <c r="Q80" i="47"/>
  <c r="T51" i="47"/>
  <c r="T64" i="47"/>
  <c r="T47" i="47"/>
  <c r="T52" i="47"/>
  <c r="T38" i="47"/>
  <c r="M80" i="47"/>
  <c r="M81" i="47"/>
  <c r="M63" i="47"/>
  <c r="M64" i="47"/>
  <c r="M61" i="47"/>
  <c r="M75" i="47"/>
  <c r="M69" i="47"/>
  <c r="N68" i="47"/>
  <c r="N81" i="47"/>
  <c r="N76" i="47"/>
  <c r="J91" i="43"/>
  <c r="J101" i="43" s="1"/>
  <c r="AM748" i="79"/>
  <c r="AM756" i="79" s="1"/>
  <c r="AM758" i="79" s="1"/>
  <c r="R73" i="43"/>
  <c r="I125" i="47"/>
  <c r="I120" i="47"/>
  <c r="I117" i="47"/>
  <c r="I119" i="47" s="1"/>
  <c r="I126" i="47"/>
  <c r="I124" i="47"/>
  <c r="F27" i="43"/>
  <c r="D83" i="43"/>
  <c r="I131" i="47"/>
  <c r="I129" i="47"/>
  <c r="I122" i="47"/>
  <c r="Y1114" i="79"/>
  <c r="Y931" i="79"/>
  <c r="I127" i="47"/>
  <c r="I130" i="47"/>
  <c r="I128" i="47"/>
  <c r="I123" i="47"/>
  <c r="J17" i="47"/>
  <c r="J77" i="47"/>
  <c r="J40" i="47"/>
  <c r="J46" i="47"/>
  <c r="J48" i="47"/>
  <c r="J47" i="47"/>
  <c r="J31" i="47"/>
  <c r="J60" i="47"/>
  <c r="J79" i="47"/>
  <c r="J18" i="47"/>
  <c r="J56" i="47"/>
  <c r="J38" i="47"/>
  <c r="J20" i="47"/>
  <c r="J62" i="47"/>
  <c r="J82" i="47"/>
  <c r="J26" i="47"/>
  <c r="J78" i="47"/>
  <c r="R52" i="43"/>
  <c r="J53" i="47"/>
  <c r="J21" i="47"/>
  <c r="J32" i="47"/>
  <c r="J66" i="47"/>
  <c r="J25" i="47"/>
  <c r="J50" i="47"/>
  <c r="J41" i="47"/>
  <c r="J71" i="47"/>
  <c r="J35" i="47"/>
  <c r="J52" i="47"/>
  <c r="J63" i="47"/>
  <c r="J23" i="47"/>
  <c r="J75" i="47"/>
  <c r="J36" i="47"/>
  <c r="J16" i="47"/>
  <c r="J30" i="47"/>
  <c r="J69" i="47"/>
  <c r="J83" i="47"/>
  <c r="J45" i="47"/>
  <c r="J84" i="47"/>
  <c r="J22" i="47"/>
  <c r="J33" i="47"/>
  <c r="J81" i="47"/>
  <c r="J61" i="47"/>
  <c r="J64" i="47"/>
  <c r="J55" i="47"/>
  <c r="J49" i="47"/>
  <c r="J85" i="47"/>
  <c r="J51" i="47"/>
  <c r="J39" i="47"/>
  <c r="J65" i="47"/>
  <c r="J76" i="47"/>
  <c r="J80" i="47"/>
  <c r="J54" i="47"/>
  <c r="J24" i="47"/>
  <c r="J19" i="47"/>
  <c r="J34" i="47"/>
  <c r="J37" i="47"/>
  <c r="J67" i="47"/>
  <c r="J68" i="47"/>
  <c r="J15" i="47"/>
  <c r="J86" i="47"/>
  <c r="J70" i="47"/>
  <c r="K27" i="47" l="1"/>
  <c r="K29" i="47" s="1"/>
  <c r="K42" i="47" s="1"/>
  <c r="K44" i="47" s="1"/>
  <c r="K57" i="47" s="1"/>
  <c r="K59" i="47" s="1"/>
  <c r="K72" i="47" s="1"/>
  <c r="K74" i="47" s="1"/>
  <c r="K87" i="47" s="1"/>
  <c r="K89" i="47" s="1"/>
  <c r="T27" i="47"/>
  <c r="T29" i="47" s="1"/>
  <c r="T42" i="47" s="1"/>
  <c r="T44" i="47" s="1"/>
  <c r="T57" i="47" s="1"/>
  <c r="T59" i="47" s="1"/>
  <c r="T72" i="47" s="1"/>
  <c r="T74" i="47" s="1"/>
  <c r="T87" i="47" s="1"/>
  <c r="T89" i="47" s="1"/>
  <c r="K126" i="47"/>
  <c r="V110" i="47"/>
  <c r="V94" i="47"/>
  <c r="V115" i="47"/>
  <c r="V135" i="47"/>
  <c r="V127" i="47"/>
  <c r="V145" i="47"/>
  <c r="V150" i="47"/>
  <c r="V152" i="47"/>
  <c r="V105" i="47"/>
  <c r="V108" i="47"/>
  <c r="T135" i="47"/>
  <c r="T136" i="47"/>
  <c r="M121" i="47"/>
  <c r="M140" i="47"/>
  <c r="M125" i="47"/>
  <c r="M151" i="47"/>
  <c r="M139" i="47"/>
  <c r="M95" i="47"/>
  <c r="V27" i="47"/>
  <c r="V29" i="47" s="1"/>
  <c r="V42" i="47" s="1"/>
  <c r="V44" i="47" s="1"/>
  <c r="V57" i="47" s="1"/>
  <c r="V59" i="47" s="1"/>
  <c r="V72" i="47" s="1"/>
  <c r="V74" i="47" s="1"/>
  <c r="V87" i="47" s="1"/>
  <c r="V89" i="47" s="1"/>
  <c r="K145" i="47"/>
  <c r="K124" i="47"/>
  <c r="T161" i="47"/>
  <c r="K160" i="47"/>
  <c r="K138" i="47"/>
  <c r="K121" i="47"/>
  <c r="K152" i="47"/>
  <c r="K91" i="47"/>
  <c r="T157" i="47"/>
  <c r="K96" i="47"/>
  <c r="K151" i="47"/>
  <c r="K150" i="47"/>
  <c r="K142" i="47"/>
  <c r="K120" i="47"/>
  <c r="K161" i="47"/>
  <c r="K144" i="47"/>
  <c r="C91" i="43"/>
  <c r="C101" i="43" s="1"/>
  <c r="K123" i="47"/>
  <c r="V112" i="47"/>
  <c r="K112" i="47"/>
  <c r="V125" i="47"/>
  <c r="K108" i="47"/>
  <c r="V98" i="47"/>
  <c r="K136" i="47"/>
  <c r="K122" i="47"/>
  <c r="P131" i="47"/>
  <c r="K106" i="47"/>
  <c r="K155" i="47"/>
  <c r="K130" i="47"/>
  <c r="K159" i="47"/>
  <c r="K113" i="47"/>
  <c r="K135" i="47"/>
  <c r="V106" i="47"/>
  <c r="K114" i="47"/>
  <c r="V142" i="47"/>
  <c r="V144" i="47"/>
  <c r="K125" i="47"/>
  <c r="V128" i="47"/>
  <c r="K105" i="47"/>
  <c r="K153" i="47"/>
  <c r="K115" i="47"/>
  <c r="K139" i="47"/>
  <c r="K156" i="47"/>
  <c r="K110" i="47"/>
  <c r="K127" i="47"/>
  <c r="K93" i="47"/>
  <c r="K92" i="47"/>
  <c r="V158" i="47"/>
  <c r="V114" i="47"/>
  <c r="V126" i="47"/>
  <c r="K137" i="47"/>
  <c r="K109" i="47"/>
  <c r="K128" i="47"/>
  <c r="K158" i="47"/>
  <c r="K140" i="47"/>
  <c r="K100" i="47"/>
  <c r="K154" i="47"/>
  <c r="K107" i="47"/>
  <c r="V97" i="47"/>
  <c r="V122" i="47"/>
  <c r="K90" i="47"/>
  <c r="V121" i="47"/>
  <c r="E40" i="43"/>
  <c r="K111" i="47"/>
  <c r="V123" i="47"/>
  <c r="V130" i="47"/>
  <c r="K146" i="47"/>
  <c r="K116" i="47"/>
  <c r="V151" i="47"/>
  <c r="K101" i="47"/>
  <c r="K141" i="47"/>
  <c r="K98" i="47"/>
  <c r="E29" i="43"/>
  <c r="K97" i="47"/>
  <c r="K94" i="47"/>
  <c r="K129" i="47"/>
  <c r="K157" i="47"/>
  <c r="K131" i="47"/>
  <c r="K95" i="47"/>
  <c r="K143" i="47"/>
  <c r="T155" i="47"/>
  <c r="T152" i="47"/>
  <c r="T129" i="47"/>
  <c r="T137" i="47"/>
  <c r="T95" i="47"/>
  <c r="T94" i="47"/>
  <c r="T127" i="47"/>
  <c r="T143" i="47"/>
  <c r="T109" i="47"/>
  <c r="E38" i="43"/>
  <c r="T146" i="47"/>
  <c r="T125" i="47"/>
  <c r="T145" i="47"/>
  <c r="T93" i="47"/>
  <c r="T138" i="47"/>
  <c r="T107" i="47"/>
  <c r="T150" i="47"/>
  <c r="T120" i="47"/>
  <c r="T121" i="47"/>
  <c r="T100" i="47"/>
  <c r="T112" i="47"/>
  <c r="T141" i="47"/>
  <c r="T154" i="47"/>
  <c r="T128" i="47"/>
  <c r="T90" i="47"/>
  <c r="T106" i="47"/>
  <c r="T97" i="47"/>
  <c r="T140" i="47"/>
  <c r="T92" i="47"/>
  <c r="T91" i="47"/>
  <c r="T139" i="47"/>
  <c r="T114" i="47"/>
  <c r="T158" i="47"/>
  <c r="T113" i="47"/>
  <c r="Q27" i="47"/>
  <c r="Q29" i="47" s="1"/>
  <c r="Q42" i="47" s="1"/>
  <c r="Q44" i="47" s="1"/>
  <c r="Q57" i="47" s="1"/>
  <c r="Q59" i="47" s="1"/>
  <c r="Q72" i="47" s="1"/>
  <c r="Q74" i="47" s="1"/>
  <c r="Q87" i="47" s="1"/>
  <c r="Q89" i="47" s="1"/>
  <c r="P160" i="47"/>
  <c r="P141" i="47"/>
  <c r="P130" i="47"/>
  <c r="P152" i="47"/>
  <c r="E34" i="43"/>
  <c r="P110" i="47"/>
  <c r="R136" i="47"/>
  <c r="R101" i="47"/>
  <c r="U27" i="47"/>
  <c r="U29" i="47" s="1"/>
  <c r="U42" i="47" s="1"/>
  <c r="U44" i="47" s="1"/>
  <c r="U57" i="47" s="1"/>
  <c r="U59" i="47" s="1"/>
  <c r="U72" i="47" s="1"/>
  <c r="U74" i="47" s="1"/>
  <c r="U87" i="47" s="1"/>
  <c r="U89" i="47" s="1"/>
  <c r="R155" i="47"/>
  <c r="R124" i="47"/>
  <c r="R121" i="47"/>
  <c r="R112" i="47"/>
  <c r="R144" i="47"/>
  <c r="R106" i="47"/>
  <c r="P93" i="47"/>
  <c r="P128" i="47"/>
  <c r="P100" i="47"/>
  <c r="P146" i="47"/>
  <c r="P107" i="47"/>
  <c r="P95" i="47"/>
  <c r="P97" i="47"/>
  <c r="P135" i="47"/>
  <c r="P105" i="47"/>
  <c r="P127" i="47"/>
  <c r="P112" i="47"/>
  <c r="P123" i="47"/>
  <c r="P91" i="47"/>
  <c r="P140" i="47"/>
  <c r="P155" i="47"/>
  <c r="P143" i="47"/>
  <c r="P90" i="47"/>
  <c r="P109" i="47"/>
  <c r="P122" i="47"/>
  <c r="P98" i="47"/>
  <c r="P124" i="47"/>
  <c r="P145" i="47"/>
  <c r="P115" i="47"/>
  <c r="P121" i="47"/>
  <c r="P153" i="47"/>
  <c r="P129" i="47"/>
  <c r="P99" i="47"/>
  <c r="P158" i="47"/>
  <c r="P157" i="47"/>
  <c r="P144" i="47"/>
  <c r="P138" i="47"/>
  <c r="P92" i="47"/>
  <c r="P125" i="47"/>
  <c r="P142" i="47"/>
  <c r="P159" i="47"/>
  <c r="P106" i="47"/>
  <c r="P120" i="47"/>
  <c r="P161" i="47"/>
  <c r="P94" i="47"/>
  <c r="P101" i="47"/>
  <c r="P126" i="47"/>
  <c r="P137" i="47"/>
  <c r="P108" i="47"/>
  <c r="P96" i="47"/>
  <c r="P136" i="47"/>
  <c r="P154" i="47"/>
  <c r="P156" i="47"/>
  <c r="P139" i="47"/>
  <c r="P150" i="47"/>
  <c r="P151" i="47"/>
  <c r="P114" i="47"/>
  <c r="P113" i="47"/>
  <c r="P111" i="47"/>
  <c r="N27" i="47"/>
  <c r="N29" i="47" s="1"/>
  <c r="N42" i="47" s="1"/>
  <c r="N44" i="47" s="1"/>
  <c r="N57" i="47" s="1"/>
  <c r="N59" i="47" s="1"/>
  <c r="N72" i="47" s="1"/>
  <c r="N74" i="47" s="1"/>
  <c r="N87" i="47" s="1"/>
  <c r="N89" i="47" s="1"/>
  <c r="R146" i="47"/>
  <c r="R141" i="47"/>
  <c r="R126" i="47"/>
  <c r="R154" i="47"/>
  <c r="R127" i="47"/>
  <c r="R160" i="47"/>
  <c r="R122" i="47"/>
  <c r="R139" i="47"/>
  <c r="R110" i="47"/>
  <c r="R135" i="47"/>
  <c r="R98" i="47"/>
  <c r="R138" i="47"/>
  <c r="R128" i="47"/>
  <c r="R161" i="47"/>
  <c r="R115" i="47"/>
  <c r="R113" i="47"/>
  <c r="R152" i="47"/>
  <c r="R125" i="47"/>
  <c r="R108" i="47"/>
  <c r="R153" i="47"/>
  <c r="R142" i="47"/>
  <c r="R90" i="47"/>
  <c r="R157" i="47"/>
  <c r="R111" i="47"/>
  <c r="R114" i="47"/>
  <c r="W24" i="47"/>
  <c r="R150" i="47"/>
  <c r="R105" i="47"/>
  <c r="R92" i="47"/>
  <c r="R158" i="47"/>
  <c r="R140" i="47"/>
  <c r="R95" i="47"/>
  <c r="R91" i="47"/>
  <c r="R96" i="47"/>
  <c r="R143" i="47"/>
  <c r="R159" i="47"/>
  <c r="R130" i="47"/>
  <c r="R120" i="47"/>
  <c r="E36" i="43"/>
  <c r="R107" i="47"/>
  <c r="R123" i="47"/>
  <c r="R109" i="47"/>
  <c r="R94" i="47"/>
  <c r="R137" i="47"/>
  <c r="R129" i="47"/>
  <c r="R93" i="47"/>
  <c r="R99" i="47"/>
  <c r="R97" i="47"/>
  <c r="R100" i="47"/>
  <c r="R156" i="47"/>
  <c r="R131" i="47"/>
  <c r="R151" i="47"/>
  <c r="M153" i="47"/>
  <c r="M160" i="47"/>
  <c r="M142" i="47"/>
  <c r="M100" i="47"/>
  <c r="M143" i="47"/>
  <c r="M150" i="47"/>
  <c r="M155" i="47"/>
  <c r="M109" i="47"/>
  <c r="M154" i="47"/>
  <c r="M152" i="47"/>
  <c r="M94" i="47"/>
  <c r="M122" i="47"/>
  <c r="M123" i="47"/>
  <c r="M113" i="47"/>
  <c r="M128" i="47"/>
  <c r="M105" i="47"/>
  <c r="M99" i="47"/>
  <c r="M161" i="47"/>
  <c r="M108" i="47"/>
  <c r="M156" i="47"/>
  <c r="M145" i="47"/>
  <c r="M135" i="47"/>
  <c r="M90" i="47"/>
  <c r="M159" i="47"/>
  <c r="M131" i="47"/>
  <c r="M127" i="47"/>
  <c r="M114" i="47"/>
  <c r="M115" i="47"/>
  <c r="M110" i="47"/>
  <c r="M111" i="47"/>
  <c r="M141" i="47"/>
  <c r="M98" i="47"/>
  <c r="M92" i="47"/>
  <c r="M96" i="47"/>
  <c r="M137" i="47"/>
  <c r="M138" i="47"/>
  <c r="M126" i="47"/>
  <c r="M144" i="47"/>
  <c r="M101" i="47"/>
  <c r="M112" i="47"/>
  <c r="M97" i="47"/>
  <c r="E31" i="43"/>
  <c r="M120" i="47"/>
  <c r="M158" i="47"/>
  <c r="M146" i="47"/>
  <c r="M124" i="47"/>
  <c r="M93" i="47"/>
  <c r="M91" i="47"/>
  <c r="M107" i="47"/>
  <c r="M116" i="47"/>
  <c r="M136" i="47"/>
  <c r="M130" i="47"/>
  <c r="M129" i="47"/>
  <c r="M157" i="47"/>
  <c r="N108" i="47"/>
  <c r="N144" i="47"/>
  <c r="N111" i="47"/>
  <c r="N122" i="47"/>
  <c r="N106" i="47"/>
  <c r="N114" i="47"/>
  <c r="N115" i="47"/>
  <c r="N154" i="47"/>
  <c r="N113" i="47"/>
  <c r="N98" i="47"/>
  <c r="N143" i="47"/>
  <c r="N95" i="47"/>
  <c r="N160" i="47"/>
  <c r="N107" i="47"/>
  <c r="N100" i="47"/>
  <c r="N93" i="47"/>
  <c r="N123" i="47"/>
  <c r="N135" i="47"/>
  <c r="N91" i="47"/>
  <c r="N150" i="47"/>
  <c r="N159" i="47"/>
  <c r="N96" i="47"/>
  <c r="N161" i="47"/>
  <c r="N151" i="47"/>
  <c r="N146" i="47"/>
  <c r="N152" i="47"/>
  <c r="N141" i="47"/>
  <c r="N116" i="47"/>
  <c r="N127" i="47"/>
  <c r="N156" i="47"/>
  <c r="N138" i="47"/>
  <c r="N128" i="47"/>
  <c r="N125" i="47"/>
  <c r="N140" i="47"/>
  <c r="N136" i="47"/>
  <c r="N112" i="47"/>
  <c r="N110" i="47"/>
  <c r="N131" i="47"/>
  <c r="N121" i="47"/>
  <c r="E32" i="43"/>
  <c r="N155" i="47"/>
  <c r="N158" i="47"/>
  <c r="N120" i="47"/>
  <c r="N126" i="47"/>
  <c r="N90" i="47"/>
  <c r="N109" i="47"/>
  <c r="N94" i="47"/>
  <c r="N105" i="47"/>
  <c r="N145" i="47"/>
  <c r="N92" i="47"/>
  <c r="N101" i="47"/>
  <c r="N157" i="47"/>
  <c r="N99" i="47"/>
  <c r="N153" i="47"/>
  <c r="N137" i="47"/>
  <c r="N139" i="47"/>
  <c r="N97" i="47"/>
  <c r="N129" i="47"/>
  <c r="N142" i="47"/>
  <c r="N124" i="47"/>
  <c r="N130" i="47"/>
  <c r="J161" i="47"/>
  <c r="J143" i="47"/>
  <c r="J142" i="47"/>
  <c r="J122" i="47"/>
  <c r="J116" i="47"/>
  <c r="J120" i="47"/>
  <c r="J96" i="47"/>
  <c r="J130" i="47"/>
  <c r="J157" i="47"/>
  <c r="J155" i="47"/>
  <c r="J123" i="47"/>
  <c r="E28" i="43"/>
  <c r="J90" i="47"/>
  <c r="J139" i="47"/>
  <c r="J160" i="47"/>
  <c r="J137" i="47"/>
  <c r="J153" i="47"/>
  <c r="J126" i="47"/>
  <c r="J115" i="47"/>
  <c r="J146" i="47"/>
  <c r="J124" i="47"/>
  <c r="J99" i="47"/>
  <c r="J140" i="47"/>
  <c r="J136" i="47"/>
  <c r="J145" i="47"/>
  <c r="J100" i="47"/>
  <c r="J131" i="47"/>
  <c r="J150" i="47"/>
  <c r="J128" i="47"/>
  <c r="J141" i="47"/>
  <c r="J110" i="47"/>
  <c r="J107" i="47"/>
  <c r="J106" i="47"/>
  <c r="J135" i="47"/>
  <c r="J125" i="47"/>
  <c r="J105" i="47"/>
  <c r="J144" i="47"/>
  <c r="J113" i="47"/>
  <c r="J98" i="47"/>
  <c r="J114" i="47"/>
  <c r="J108" i="47"/>
  <c r="J95" i="47"/>
  <c r="J154" i="47"/>
  <c r="J156" i="47"/>
  <c r="J111" i="47"/>
  <c r="J152" i="47"/>
  <c r="J101" i="47"/>
  <c r="J92" i="47"/>
  <c r="J112" i="47"/>
  <c r="J127" i="47"/>
  <c r="J97" i="47"/>
  <c r="J159" i="47"/>
  <c r="J138" i="47"/>
  <c r="J109" i="47"/>
  <c r="J91" i="47"/>
  <c r="R67" i="43"/>
  <c r="J151" i="47"/>
  <c r="J158" i="47"/>
  <c r="J93" i="47"/>
  <c r="J94" i="47"/>
  <c r="J121" i="47"/>
  <c r="J129" i="47"/>
  <c r="L96" i="47"/>
  <c r="L100" i="47"/>
  <c r="L126" i="47"/>
  <c r="L120" i="47"/>
  <c r="L130" i="47"/>
  <c r="L121" i="47"/>
  <c r="L124" i="47"/>
  <c r="L140" i="47"/>
  <c r="L158" i="47"/>
  <c r="L156" i="47"/>
  <c r="L110" i="47"/>
  <c r="L94" i="47"/>
  <c r="L99" i="47"/>
  <c r="L141" i="47"/>
  <c r="L150" i="47"/>
  <c r="L144" i="47"/>
  <c r="L135" i="47"/>
  <c r="L115" i="47"/>
  <c r="L128" i="47"/>
  <c r="L123" i="47"/>
  <c r="L131" i="47"/>
  <c r="L95" i="47"/>
  <c r="L127" i="47"/>
  <c r="L157" i="47"/>
  <c r="L137" i="47"/>
  <c r="L145" i="47"/>
  <c r="L106" i="47"/>
  <c r="L97" i="47"/>
  <c r="L113" i="47"/>
  <c r="L151" i="47"/>
  <c r="E30" i="43"/>
  <c r="L152" i="47"/>
  <c r="L91" i="47"/>
  <c r="L109" i="47"/>
  <c r="L108" i="47"/>
  <c r="L93" i="47"/>
  <c r="L101" i="47"/>
  <c r="L142" i="47"/>
  <c r="L138" i="47"/>
  <c r="L160" i="47"/>
  <c r="L90" i="47"/>
  <c r="L125" i="47"/>
  <c r="L105" i="47"/>
  <c r="L122" i="47"/>
  <c r="L153" i="47"/>
  <c r="L146" i="47"/>
  <c r="L161" i="47"/>
  <c r="L159" i="47"/>
  <c r="L92" i="47"/>
  <c r="L98" i="47"/>
  <c r="L114" i="47"/>
  <c r="L112" i="47"/>
  <c r="L154" i="47"/>
  <c r="L136" i="47"/>
  <c r="L155" i="47"/>
  <c r="L143" i="47"/>
  <c r="L116" i="47"/>
  <c r="L129" i="47"/>
  <c r="L111" i="47"/>
  <c r="L107" i="47"/>
  <c r="L139" i="47"/>
  <c r="U161" i="47"/>
  <c r="U141" i="47"/>
  <c r="U112" i="47"/>
  <c r="U94" i="47"/>
  <c r="U105" i="47"/>
  <c r="U110" i="47"/>
  <c r="U127" i="47"/>
  <c r="U97" i="47"/>
  <c r="U143" i="47"/>
  <c r="U146" i="47"/>
  <c r="U136" i="47"/>
  <c r="U131" i="47"/>
  <c r="U123" i="47"/>
  <c r="U137" i="47"/>
  <c r="U129" i="47"/>
  <c r="U125" i="47"/>
  <c r="U114" i="47"/>
  <c r="U157" i="47"/>
  <c r="U92" i="47"/>
  <c r="U150" i="47"/>
  <c r="U140" i="47"/>
  <c r="U130" i="47"/>
  <c r="U153" i="47"/>
  <c r="U93" i="47"/>
  <c r="U151" i="47"/>
  <c r="U126" i="47"/>
  <c r="U154" i="47"/>
  <c r="U158" i="47"/>
  <c r="U108" i="47"/>
  <c r="U121" i="47"/>
  <c r="U156" i="47"/>
  <c r="U90" i="47"/>
  <c r="U111" i="47"/>
  <c r="U159" i="47"/>
  <c r="U113" i="47"/>
  <c r="U109" i="47"/>
  <c r="U115" i="47"/>
  <c r="U135" i="47"/>
  <c r="U142" i="47"/>
  <c r="E39" i="43"/>
  <c r="U116" i="47"/>
  <c r="U98" i="47"/>
  <c r="U124" i="47"/>
  <c r="U155" i="47"/>
  <c r="U152" i="47"/>
  <c r="U160" i="47"/>
  <c r="U139" i="47"/>
  <c r="U106" i="47"/>
  <c r="U100" i="47"/>
  <c r="U96" i="47"/>
  <c r="U145" i="47"/>
  <c r="U128" i="47"/>
  <c r="U101" i="47"/>
  <c r="U144" i="47"/>
  <c r="U95" i="47"/>
  <c r="U138" i="47"/>
  <c r="U122" i="47"/>
  <c r="U120" i="47"/>
  <c r="U91" i="47"/>
  <c r="U107" i="47"/>
  <c r="U99" i="47"/>
  <c r="Q142" i="47"/>
  <c r="Q131" i="47"/>
  <c r="Q120" i="47"/>
  <c r="Q116" i="47"/>
  <c r="Q125" i="47"/>
  <c r="Q109" i="47"/>
  <c r="Q152" i="47"/>
  <c r="Q161" i="47"/>
  <c r="Q156" i="47"/>
  <c r="Q121" i="47"/>
  <c r="Q128" i="47"/>
  <c r="Q144" i="47"/>
  <c r="Q107" i="47"/>
  <c r="Q101" i="47"/>
  <c r="Q135" i="47"/>
  <c r="Q92" i="47"/>
  <c r="Q115" i="47"/>
  <c r="Q141" i="47"/>
  <c r="Q106" i="47"/>
  <c r="Q127" i="47"/>
  <c r="Q90" i="47"/>
  <c r="Q136" i="47"/>
  <c r="Q130" i="47"/>
  <c r="Q160" i="47"/>
  <c r="Q150" i="47"/>
  <c r="Q143" i="47"/>
  <c r="Q158" i="47"/>
  <c r="Q110" i="47"/>
  <c r="Q98" i="47"/>
  <c r="E35" i="43"/>
  <c r="Q108" i="47"/>
  <c r="Q113" i="47"/>
  <c r="Q94" i="47"/>
  <c r="Q123" i="47"/>
  <c r="Q139" i="47"/>
  <c r="Q151" i="47"/>
  <c r="Q137" i="47"/>
  <c r="Q114" i="47"/>
  <c r="Q122" i="47"/>
  <c r="Q105" i="47"/>
  <c r="Q140" i="47"/>
  <c r="Q111" i="47"/>
  <c r="Q155" i="47"/>
  <c r="Q146" i="47"/>
  <c r="Q157" i="47"/>
  <c r="Q93" i="47"/>
  <c r="Q138" i="47"/>
  <c r="Q96" i="47"/>
  <c r="Q99" i="47"/>
  <c r="Q95" i="47"/>
  <c r="Q145" i="47"/>
  <c r="Q97" i="47"/>
  <c r="Q154" i="47"/>
  <c r="Q153" i="47"/>
  <c r="Q124" i="47"/>
  <c r="Q129" i="47"/>
  <c r="Q112" i="47"/>
  <c r="Q100" i="47"/>
  <c r="Q159" i="47"/>
  <c r="Q91" i="47"/>
  <c r="Q126" i="47"/>
  <c r="S126" i="47"/>
  <c r="S115" i="47"/>
  <c r="S91" i="47"/>
  <c r="S111" i="47"/>
  <c r="S105" i="47"/>
  <c r="S97" i="47"/>
  <c r="S109" i="47"/>
  <c r="S143" i="47"/>
  <c r="S144" i="47"/>
  <c r="S158" i="47"/>
  <c r="S112" i="47"/>
  <c r="S140" i="47"/>
  <c r="S139" i="47"/>
  <c r="S99" i="47"/>
  <c r="S101" i="47"/>
  <c r="S120" i="47"/>
  <c r="S130" i="47"/>
  <c r="S107" i="47"/>
  <c r="S124" i="47"/>
  <c r="S141" i="47"/>
  <c r="S114" i="47"/>
  <c r="S136" i="47"/>
  <c r="S155" i="47"/>
  <c r="S157" i="47"/>
  <c r="E37" i="43"/>
  <c r="S151" i="47"/>
  <c r="S160" i="47"/>
  <c r="S128" i="47"/>
  <c r="S146" i="47"/>
  <c r="S153" i="47"/>
  <c r="S142" i="47"/>
  <c r="S127" i="47"/>
  <c r="S123" i="47"/>
  <c r="S161" i="47"/>
  <c r="S116" i="47"/>
  <c r="S138" i="47"/>
  <c r="S152" i="47"/>
  <c r="S95" i="47"/>
  <c r="S131" i="47"/>
  <c r="S125" i="47"/>
  <c r="S137" i="47"/>
  <c r="S90" i="47"/>
  <c r="S122" i="47"/>
  <c r="S93" i="47"/>
  <c r="S121" i="47"/>
  <c r="S110" i="47"/>
  <c r="S129" i="47"/>
  <c r="S96" i="47"/>
  <c r="S150" i="47"/>
  <c r="S145" i="47"/>
  <c r="S113" i="47"/>
  <c r="S154" i="47"/>
  <c r="S108" i="47"/>
  <c r="S159" i="47"/>
  <c r="S106" i="47"/>
  <c r="S100" i="47"/>
  <c r="S135" i="47"/>
  <c r="S98" i="47"/>
  <c r="S92" i="47"/>
  <c r="S94" i="47"/>
  <c r="S156" i="47"/>
  <c r="V107" i="47"/>
  <c r="V92" i="47"/>
  <c r="V101" i="47"/>
  <c r="V111" i="47"/>
  <c r="V116" i="47"/>
  <c r="V96" i="47"/>
  <c r="V90" i="47"/>
  <c r="V93" i="47"/>
  <c r="V99" i="47"/>
  <c r="V153" i="47"/>
  <c r="V159" i="47"/>
  <c r="V143" i="47"/>
  <c r="V146" i="47"/>
  <c r="T131" i="47"/>
  <c r="V136" i="47"/>
  <c r="V124" i="47"/>
  <c r="V113" i="47"/>
  <c r="V95" i="47"/>
  <c r="V157" i="47"/>
  <c r="T124" i="47"/>
  <c r="T156" i="47"/>
  <c r="V131" i="47"/>
  <c r="T153" i="47"/>
  <c r="T105" i="47"/>
  <c r="V160" i="47"/>
  <c r="T99" i="47"/>
  <c r="T98" i="47"/>
  <c r="V140" i="47"/>
  <c r="V91" i="47"/>
  <c r="T142" i="47"/>
  <c r="V141" i="47"/>
  <c r="T108" i="47"/>
  <c r="V161" i="47"/>
  <c r="V155" i="47"/>
  <c r="T123" i="47"/>
  <c r="V139" i="47"/>
  <c r="V129" i="47"/>
  <c r="V154" i="47"/>
  <c r="T126" i="47"/>
  <c r="T111" i="47"/>
  <c r="T101" i="47"/>
  <c r="T110" i="47"/>
  <c r="V100" i="47"/>
  <c r="T160" i="47"/>
  <c r="V138" i="47"/>
  <c r="V137" i="47"/>
  <c r="V156" i="47"/>
  <c r="T159" i="47"/>
  <c r="T130" i="47"/>
  <c r="T151" i="47"/>
  <c r="T96" i="47"/>
  <c r="T122" i="47"/>
  <c r="T116" i="47"/>
  <c r="T115" i="47"/>
  <c r="V109" i="47"/>
  <c r="R27" i="47"/>
  <c r="R29" i="47" s="1"/>
  <c r="R42" i="47" s="1"/>
  <c r="R44" i="47" s="1"/>
  <c r="R57" i="47" s="1"/>
  <c r="R59" i="47" s="1"/>
  <c r="R72" i="47" s="1"/>
  <c r="R74" i="47" s="1"/>
  <c r="R87" i="47" s="1"/>
  <c r="R89" i="47" s="1"/>
  <c r="O27" i="47"/>
  <c r="O29" i="47" s="1"/>
  <c r="S27" i="47"/>
  <c r="S29" i="47" s="1"/>
  <c r="S42" i="47" s="1"/>
  <c r="S44" i="47" s="1"/>
  <c r="S57" i="47" s="1"/>
  <c r="S59" i="47" s="1"/>
  <c r="S72" i="47" s="1"/>
  <c r="S74" i="47" s="1"/>
  <c r="S87" i="47" s="1"/>
  <c r="S89" i="47" s="1"/>
  <c r="W23" i="47"/>
  <c r="W22" i="47"/>
  <c r="P27" i="47"/>
  <c r="P29" i="47" s="1"/>
  <c r="P42" i="47" s="1"/>
  <c r="P44" i="47" s="1"/>
  <c r="P57" i="47" s="1"/>
  <c r="P59" i="47" s="1"/>
  <c r="P72" i="47" s="1"/>
  <c r="P74" i="47" s="1"/>
  <c r="P87" i="47" s="1"/>
  <c r="P89" i="47" s="1"/>
  <c r="W20" i="47"/>
  <c r="W16" i="47"/>
  <c r="W21" i="47"/>
  <c r="L27" i="47"/>
  <c r="L29" i="47" s="1"/>
  <c r="L42" i="47" s="1"/>
  <c r="L44" i="47" s="1"/>
  <c r="L57" i="47" s="1"/>
  <c r="L59" i="47" s="1"/>
  <c r="L72" i="47" s="1"/>
  <c r="L74" i="47" s="1"/>
  <c r="L87" i="47" s="1"/>
  <c r="L89" i="47" s="1"/>
  <c r="W25" i="47"/>
  <c r="M27" i="47"/>
  <c r="M29" i="47" s="1"/>
  <c r="M42" i="47" s="1"/>
  <c r="M44" i="47" s="1"/>
  <c r="M57" i="47" s="1"/>
  <c r="M59" i="47" s="1"/>
  <c r="M72" i="47" s="1"/>
  <c r="M74" i="47" s="1"/>
  <c r="M87" i="47" s="1"/>
  <c r="M89" i="47" s="1"/>
  <c r="W19" i="47"/>
  <c r="W17" i="47"/>
  <c r="W26" i="47"/>
  <c r="W18" i="47"/>
  <c r="O127" i="47"/>
  <c r="O51" i="47"/>
  <c r="W51" i="47" s="1"/>
  <c r="O139" i="47"/>
  <c r="O142" i="47"/>
  <c r="O78" i="47"/>
  <c r="W78" i="47" s="1"/>
  <c r="O65" i="47"/>
  <c r="W65" i="47" s="1"/>
  <c r="O56" i="47"/>
  <c r="W56" i="47" s="1"/>
  <c r="O123" i="47"/>
  <c r="O150" i="47"/>
  <c r="O100" i="47"/>
  <c r="O144" i="47"/>
  <c r="O101" i="47"/>
  <c r="O84" i="47"/>
  <c r="W84" i="47" s="1"/>
  <c r="O49" i="47"/>
  <c r="W49" i="47" s="1"/>
  <c r="O67" i="47"/>
  <c r="W67" i="47" s="1"/>
  <c r="O35" i="47"/>
  <c r="W35" i="47" s="1"/>
  <c r="O62" i="47"/>
  <c r="W62" i="47" s="1"/>
  <c r="O79" i="47"/>
  <c r="W79" i="47" s="1"/>
  <c r="O160" i="47"/>
  <c r="O80" i="47"/>
  <c r="W80" i="47" s="1"/>
  <c r="O108" i="47"/>
  <c r="O33" i="47"/>
  <c r="W33" i="47" s="1"/>
  <c r="O34" i="47"/>
  <c r="W34" i="47" s="1"/>
  <c r="O131" i="47"/>
  <c r="O82" i="47"/>
  <c r="W82" i="47" s="1"/>
  <c r="O66" i="47"/>
  <c r="W66" i="47" s="1"/>
  <c r="O120" i="47"/>
  <c r="O53" i="47"/>
  <c r="W53" i="47" s="1"/>
  <c r="O75" i="47"/>
  <c r="W75" i="47" s="1"/>
  <c r="O55" i="47"/>
  <c r="W55" i="47" s="1"/>
  <c r="O114" i="47"/>
  <c r="O40" i="47"/>
  <c r="W40" i="47" s="1"/>
  <c r="O137" i="47"/>
  <c r="O68" i="47"/>
  <c r="W68" i="47" s="1"/>
  <c r="O138" i="47"/>
  <c r="O46" i="47"/>
  <c r="W46" i="47" s="1"/>
  <c r="O38" i="47"/>
  <c r="W38" i="47" s="1"/>
  <c r="O63" i="47"/>
  <c r="W63" i="47" s="1"/>
  <c r="O145" i="47"/>
  <c r="O30" i="47"/>
  <c r="O143" i="47"/>
  <c r="O154" i="47"/>
  <c r="O111" i="47"/>
  <c r="O85" i="47"/>
  <c r="W85" i="47" s="1"/>
  <c r="O159" i="47"/>
  <c r="O37" i="47"/>
  <c r="W37" i="47" s="1"/>
  <c r="O161" i="47"/>
  <c r="O61" i="47"/>
  <c r="W61" i="47" s="1"/>
  <c r="O129" i="47"/>
  <c r="O107" i="47"/>
  <c r="O93" i="47"/>
  <c r="O116" i="47"/>
  <c r="O48" i="47"/>
  <c r="W48" i="47" s="1"/>
  <c r="O152" i="47"/>
  <c r="O50" i="47"/>
  <c r="W50" i="47" s="1"/>
  <c r="O95" i="47"/>
  <c r="O94" i="47"/>
  <c r="O128" i="47"/>
  <c r="E33" i="43"/>
  <c r="O151" i="47"/>
  <c r="O70" i="47"/>
  <c r="W70" i="47" s="1"/>
  <c r="O146" i="47"/>
  <c r="O64" i="47"/>
  <c r="W64" i="47" s="1"/>
  <c r="O121" i="47"/>
  <c r="O54" i="47"/>
  <c r="W54" i="47" s="1"/>
  <c r="O47" i="47"/>
  <c r="W47" i="47" s="1"/>
  <c r="O153" i="47"/>
  <c r="O41" i="47"/>
  <c r="W41" i="47" s="1"/>
  <c r="O141" i="47"/>
  <c r="O69" i="47"/>
  <c r="W69" i="47" s="1"/>
  <c r="O81" i="47"/>
  <c r="W81" i="47" s="1"/>
  <c r="O60" i="47"/>
  <c r="W60" i="47" s="1"/>
  <c r="O77" i="47"/>
  <c r="W77" i="47" s="1"/>
  <c r="O91" i="47"/>
  <c r="O136" i="47"/>
  <c r="O106" i="47"/>
  <c r="O83" i="47"/>
  <c r="W83" i="47" s="1"/>
  <c r="O140" i="47"/>
  <c r="O32" i="47"/>
  <c r="W32" i="47" s="1"/>
  <c r="O122" i="47"/>
  <c r="O124" i="47"/>
  <c r="O105" i="47"/>
  <c r="O109" i="47"/>
  <c r="O156" i="47"/>
  <c r="O45" i="47"/>
  <c r="W45" i="47" s="1"/>
  <c r="O125" i="47"/>
  <c r="O92" i="47"/>
  <c r="O36" i="47"/>
  <c r="W36" i="47" s="1"/>
  <c r="O52" i="47"/>
  <c r="W52" i="47" s="1"/>
  <c r="O110" i="47"/>
  <c r="O113" i="47"/>
  <c r="O155" i="47"/>
  <c r="O158" i="47"/>
  <c r="O76" i="47"/>
  <c r="W76" i="47" s="1"/>
  <c r="O98" i="47"/>
  <c r="O157" i="47"/>
  <c r="O90" i="47"/>
  <c r="O99" i="47"/>
  <c r="O130" i="47"/>
  <c r="O86" i="47"/>
  <c r="W86" i="47" s="1"/>
  <c r="O96" i="47"/>
  <c r="O97" i="47"/>
  <c r="O39" i="47"/>
  <c r="W39" i="47" s="1"/>
  <c r="O31" i="47"/>
  <c r="W31" i="47" s="1"/>
  <c r="O71" i="47"/>
  <c r="W71" i="47" s="1"/>
  <c r="O126" i="47"/>
  <c r="O112" i="47"/>
  <c r="O115" i="47"/>
  <c r="O135" i="47"/>
  <c r="R55" i="43"/>
  <c r="I132" i="47"/>
  <c r="I134" i="47" s="1"/>
  <c r="Y940" i="79"/>
  <c r="D76" i="43" s="1"/>
  <c r="AM931" i="79"/>
  <c r="AM940" i="79" s="1"/>
  <c r="AM942" i="79" s="1"/>
  <c r="K91" i="43"/>
  <c r="K101" i="43" s="1"/>
  <c r="Y1124" i="79"/>
  <c r="D79" i="43" s="1"/>
  <c r="R79" i="43" s="1"/>
  <c r="L91" i="43"/>
  <c r="L101" i="43" s="1"/>
  <c r="AM1114" i="79"/>
  <c r="AM1124" i="79" s="1"/>
  <c r="AM1126" i="79" s="1"/>
  <c r="W15" i="47"/>
  <c r="J27" i="47"/>
  <c r="J29" i="47" s="1"/>
  <c r="J42" i="47" s="1"/>
  <c r="J44" i="47" s="1"/>
  <c r="J57" i="47" s="1"/>
  <c r="J59" i="47" s="1"/>
  <c r="J72" i="47" s="1"/>
  <c r="J74" i="47" s="1"/>
  <c r="J87" i="47" s="1"/>
  <c r="J89" i="47" s="1"/>
  <c r="K102" i="47" l="1"/>
  <c r="K104" i="47" s="1"/>
  <c r="K117" i="47" s="1"/>
  <c r="K119" i="47" s="1"/>
  <c r="K132" i="47" s="1"/>
  <c r="K134" i="47" s="1"/>
  <c r="K147" i="47" s="1"/>
  <c r="K149" i="47" s="1"/>
  <c r="K162" i="47" s="1"/>
  <c r="P102" i="47"/>
  <c r="P104" i="47" s="1"/>
  <c r="P117" i="47" s="1"/>
  <c r="P119" i="47" s="1"/>
  <c r="P132" i="47" s="1"/>
  <c r="P134" i="47" s="1"/>
  <c r="P147" i="47" s="1"/>
  <c r="P149" i="47" s="1"/>
  <c r="P162" i="47" s="1"/>
  <c r="T102" i="47"/>
  <c r="O82" i="43" s="1"/>
  <c r="F38" i="43" s="1"/>
  <c r="G38" i="43" s="1"/>
  <c r="W123" i="47"/>
  <c r="W120" i="47"/>
  <c r="W124" i="47"/>
  <c r="W129" i="47"/>
  <c r="W127" i="47"/>
  <c r="W98" i="47"/>
  <c r="W92" i="47"/>
  <c r="U102" i="47"/>
  <c r="P82" i="43" s="1"/>
  <c r="M102" i="47"/>
  <c r="M104" i="47" s="1"/>
  <c r="M117" i="47" s="1"/>
  <c r="M119" i="47" s="1"/>
  <c r="M132" i="47" s="1"/>
  <c r="M134" i="47" s="1"/>
  <c r="M147" i="47" s="1"/>
  <c r="M149" i="47" s="1"/>
  <c r="M162" i="47" s="1"/>
  <c r="W122" i="47"/>
  <c r="W97" i="47"/>
  <c r="W125" i="47"/>
  <c r="W96" i="47"/>
  <c r="N102" i="47"/>
  <c r="N104" i="47" s="1"/>
  <c r="N117" i="47" s="1"/>
  <c r="N119" i="47" s="1"/>
  <c r="N132" i="47" s="1"/>
  <c r="N134" i="47" s="1"/>
  <c r="N147" i="47" s="1"/>
  <c r="N149" i="47" s="1"/>
  <c r="N162" i="47" s="1"/>
  <c r="W95" i="47"/>
  <c r="W101" i="47"/>
  <c r="L102" i="47"/>
  <c r="L104" i="47" s="1"/>
  <c r="L117" i="47" s="1"/>
  <c r="L119" i="47" s="1"/>
  <c r="L132" i="47" s="1"/>
  <c r="L134" i="47" s="1"/>
  <c r="L147" i="47" s="1"/>
  <c r="L149" i="47" s="1"/>
  <c r="L162" i="47" s="1"/>
  <c r="R102" i="47"/>
  <c r="M82" i="43" s="1"/>
  <c r="F36" i="43" s="1"/>
  <c r="G36" i="43" s="1"/>
  <c r="J102" i="47"/>
  <c r="E82" i="43" s="1"/>
  <c r="W113" i="47"/>
  <c r="W126" i="47"/>
  <c r="W99" i="47"/>
  <c r="W110" i="47"/>
  <c r="W105" i="47"/>
  <c r="W91" i="47"/>
  <c r="W128" i="47"/>
  <c r="W107" i="47"/>
  <c r="W100" i="47"/>
  <c r="W115" i="47"/>
  <c r="W106" i="47"/>
  <c r="W116" i="47"/>
  <c r="Q102" i="47"/>
  <c r="Q104" i="47" s="1"/>
  <c r="Q117" i="47" s="1"/>
  <c r="Q119" i="47" s="1"/>
  <c r="Q132" i="47" s="1"/>
  <c r="Q134" i="47" s="1"/>
  <c r="Q147" i="47" s="1"/>
  <c r="Q149" i="47" s="1"/>
  <c r="Q162" i="47" s="1"/>
  <c r="W112" i="47"/>
  <c r="W130" i="47"/>
  <c r="W109" i="47"/>
  <c r="W93" i="47"/>
  <c r="W111" i="47"/>
  <c r="W94" i="47"/>
  <c r="W90" i="47"/>
  <c r="W121" i="47"/>
  <c r="W131" i="47"/>
  <c r="V102" i="47"/>
  <c r="V104" i="47" s="1"/>
  <c r="V117" i="47" s="1"/>
  <c r="V119" i="47" s="1"/>
  <c r="V132" i="47" s="1"/>
  <c r="V134" i="47" s="1"/>
  <c r="V147" i="47" s="1"/>
  <c r="V149" i="47" s="1"/>
  <c r="V162" i="47" s="1"/>
  <c r="W114" i="47"/>
  <c r="W108" i="47"/>
  <c r="S102" i="47"/>
  <c r="S104" i="47" s="1"/>
  <c r="S117" i="47" s="1"/>
  <c r="S119" i="47" s="1"/>
  <c r="S132" i="47" s="1"/>
  <c r="S134" i="47" s="1"/>
  <c r="S147" i="47" s="1"/>
  <c r="S149" i="47" s="1"/>
  <c r="S162" i="47" s="1"/>
  <c r="K82" i="43"/>
  <c r="W27" i="47"/>
  <c r="C103" i="43" s="1"/>
  <c r="C104" i="43" s="1"/>
  <c r="F82" i="43"/>
  <c r="F29" i="43" s="1"/>
  <c r="G29" i="43" s="1"/>
  <c r="O42" i="47"/>
  <c r="O44" i="47" s="1"/>
  <c r="O57" i="47" s="1"/>
  <c r="O59" i="47" s="1"/>
  <c r="O72" i="47" s="1"/>
  <c r="O74" i="47" s="1"/>
  <c r="O87" i="47" s="1"/>
  <c r="O89" i="47" s="1"/>
  <c r="O102" i="47" s="1"/>
  <c r="J82" i="43" s="1"/>
  <c r="W30" i="47"/>
  <c r="M91" i="43"/>
  <c r="M101" i="43" s="1"/>
  <c r="I138" i="47"/>
  <c r="W138" i="47" s="1"/>
  <c r="I146" i="47"/>
  <c r="W146" i="47" s="1"/>
  <c r="I155" i="47"/>
  <c r="W155" i="47" s="1"/>
  <c r="I143" i="47"/>
  <c r="W143" i="47" s="1"/>
  <c r="I150" i="47"/>
  <c r="W150" i="47" s="1"/>
  <c r="I153" i="47"/>
  <c r="W153" i="47" s="1"/>
  <c r="I159" i="47"/>
  <c r="W159" i="47" s="1"/>
  <c r="I145" i="47"/>
  <c r="W145" i="47" s="1"/>
  <c r="I136" i="47"/>
  <c r="W136" i="47" s="1"/>
  <c r="I141" i="47"/>
  <c r="W141" i="47" s="1"/>
  <c r="I158" i="47"/>
  <c r="W158" i="47" s="1"/>
  <c r="I152" i="47"/>
  <c r="W152" i="47" s="1"/>
  <c r="I140" i="47"/>
  <c r="W140" i="47" s="1"/>
  <c r="I160" i="47"/>
  <c r="W160" i="47" s="1"/>
  <c r="I142" i="47"/>
  <c r="W142" i="47" s="1"/>
  <c r="I144" i="47"/>
  <c r="W144" i="47" s="1"/>
  <c r="E27" i="43"/>
  <c r="I139" i="47"/>
  <c r="W139" i="47" s="1"/>
  <c r="I157" i="47"/>
  <c r="W157" i="47" s="1"/>
  <c r="I161" i="47"/>
  <c r="W161" i="47" s="1"/>
  <c r="I135" i="47"/>
  <c r="I156" i="47"/>
  <c r="W156" i="47" s="1"/>
  <c r="I137" i="47"/>
  <c r="W137" i="47" s="1"/>
  <c r="I151" i="47"/>
  <c r="W151" i="47" s="1"/>
  <c r="I154" i="47"/>
  <c r="W154" i="47" s="1"/>
  <c r="R76" i="43"/>
  <c r="M83" i="43"/>
  <c r="T104" i="47" l="1"/>
  <c r="T117" i="47" s="1"/>
  <c r="T119" i="47" s="1"/>
  <c r="T132" i="47" s="1"/>
  <c r="T134" i="47" s="1"/>
  <c r="T147" i="47" s="1"/>
  <c r="T149" i="47" s="1"/>
  <c r="T162" i="47" s="1"/>
  <c r="O83" i="43"/>
  <c r="H82" i="43"/>
  <c r="F31" i="43" s="1"/>
  <c r="G31" i="43" s="1"/>
  <c r="G82" i="43"/>
  <c r="L82" i="43"/>
  <c r="F35" i="43" s="1"/>
  <c r="G35" i="43" s="1"/>
  <c r="J104" i="47"/>
  <c r="J117" i="47" s="1"/>
  <c r="J119" i="47" s="1"/>
  <c r="J132" i="47" s="1"/>
  <c r="J134" i="47" s="1"/>
  <c r="J147" i="47" s="1"/>
  <c r="J149" i="47" s="1"/>
  <c r="J162" i="47" s="1"/>
  <c r="N82" i="43"/>
  <c r="R104" i="47"/>
  <c r="R117" i="47" s="1"/>
  <c r="R119" i="47" s="1"/>
  <c r="R132" i="47" s="1"/>
  <c r="R134" i="47" s="1"/>
  <c r="R147" i="47" s="1"/>
  <c r="R149" i="47" s="1"/>
  <c r="R162" i="47" s="1"/>
  <c r="F39" i="43"/>
  <c r="G39" i="43" s="1"/>
  <c r="P83" i="43"/>
  <c r="U104" i="47"/>
  <c r="U117" i="47" s="1"/>
  <c r="U119" i="47" s="1"/>
  <c r="U132" i="47" s="1"/>
  <c r="U134" i="47" s="1"/>
  <c r="U147" i="47" s="1"/>
  <c r="U149" i="47" s="1"/>
  <c r="U162" i="47" s="1"/>
  <c r="I82" i="43"/>
  <c r="F32" i="43" s="1"/>
  <c r="G32" i="43" s="1"/>
  <c r="Q82" i="43"/>
  <c r="F40" i="43" s="1"/>
  <c r="G40" i="43" s="1"/>
  <c r="W29" i="47"/>
  <c r="W42" i="47" s="1"/>
  <c r="W44" i="47" s="1"/>
  <c r="W57" i="47" s="1"/>
  <c r="F34" i="43"/>
  <c r="G34" i="43" s="1"/>
  <c r="K83" i="43"/>
  <c r="F83" i="43"/>
  <c r="J83" i="43"/>
  <c r="F33" i="43"/>
  <c r="G33" i="43" s="1"/>
  <c r="O104" i="47"/>
  <c r="O117" i="47" s="1"/>
  <c r="O119" i="47" s="1"/>
  <c r="O132" i="47" s="1"/>
  <c r="O134" i="47" s="1"/>
  <c r="O147" i="47" s="1"/>
  <c r="O149" i="47" s="1"/>
  <c r="O162" i="47" s="1"/>
  <c r="G27" i="43"/>
  <c r="E41" i="43"/>
  <c r="I147" i="47"/>
  <c r="I149" i="47" s="1"/>
  <c r="I162" i="47" s="1"/>
  <c r="W135" i="47"/>
  <c r="F28" i="43"/>
  <c r="E83" i="43"/>
  <c r="H83" i="43" l="1"/>
  <c r="L83" i="43"/>
  <c r="F30" i="43"/>
  <c r="G30" i="43" s="1"/>
  <c r="G83" i="43"/>
  <c r="R82" i="43"/>
  <c r="R83" i="43" s="1"/>
  <c r="Q83" i="43"/>
  <c r="I83" i="43"/>
  <c r="N83" i="43"/>
  <c r="F37" i="43"/>
  <c r="G37" i="43" s="1"/>
  <c r="D103" i="43"/>
  <c r="D104" i="43" s="1"/>
  <c r="G28" i="43"/>
  <c r="E103" i="43"/>
  <c r="W59" i="47"/>
  <c r="W72" i="47" s="1"/>
  <c r="H20" i="43" l="1"/>
  <c r="G41" i="43"/>
  <c r="F41" i="43"/>
  <c r="E104" i="43"/>
  <c r="F103" i="43"/>
  <c r="F104" i="43" s="1"/>
  <c r="W74" i="47"/>
  <c r="W87" i="47" s="1"/>
  <c r="G103" i="43" l="1"/>
  <c r="G104" i="43" s="1"/>
  <c r="W89" i="47"/>
  <c r="W102" i="47" s="1"/>
  <c r="H103" i="43" l="1"/>
  <c r="W104" i="47"/>
  <c r="W117" i="47" s="1"/>
  <c r="I103" i="43" l="1"/>
  <c r="I104" i="43" s="1"/>
  <c r="W119" i="47"/>
  <c r="W132" i="47" s="1"/>
  <c r="H104" i="43"/>
  <c r="W134" i="47" l="1"/>
  <c r="W147" i="47" s="1"/>
  <c r="J103" i="43"/>
  <c r="J104" i="43" s="1"/>
  <c r="K103" i="43" l="1"/>
  <c r="K104" i="43" s="1"/>
  <c r="W149" i="47"/>
  <c r="W162" i="47" s="1"/>
  <c r="L103" i="43" s="1"/>
  <c r="L104" i="43" l="1"/>
  <c r="M103" i="43"/>
  <c r="M104"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<sst xmlns="http://schemas.openxmlformats.org/spreadsheetml/2006/main" count="12150" uniqueCount="1093">
  <si>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</si>
  <si>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</si>
  <si>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</si>
  <si>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</si>
  <si>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</si>
  <si>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</si>
  <si>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</si>
  <si>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</si>
  <si>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</si>
  <si>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</si>
  <si>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</si>
  <si>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</si>
  <si>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</si>
  <si>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</si>
  <si>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</si>
  <si>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</si>
  <si>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</si>
  <si>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</si>
  <si>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</si>
  <si>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</si>
  <si>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</si>
  <si>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</si>
  <si>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</si>
  <si>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</si>
  <si>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</si>
  <si>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</si>
  <si>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</si>
  <si>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</si>
  <si>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</si>
  <si>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</si>
  <si>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</si>
  <si>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</si>
  <si>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</si>
  <si>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</si>
  <si>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</si>
  <si>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</si>
  <si>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</si>
  <si>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</si>
  <si>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</si>
  <si>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</si>
  <si>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</si>
  <si>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</si>
  <si>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</si>
  <si>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</si>
  <si>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</si>
  <si>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</si>
  <si>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</si>
  <si>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</si>
  <si>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</si>
  <si>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</si>
  <si>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</si>
  <si>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</si>
  <si>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</si>
  <si>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</si>
  <si>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</si>
  <si>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</si>
  <si>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</si>
  <si>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</si>
  <si>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</si>
  <si>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</si>
  <si>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</si>
  <si>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</si>
  <si>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</si>
  <si>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</si>
  <si>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</si>
  <si>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</si>
  <si>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</si>
  <si>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</si>
  <si>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</si>
  <si>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</si>
  <si>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</si>
  <si>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</si>
  <si>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</si>
  <si>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</si>
  <si>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</si>
  <si>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</si>
  <si>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</si>
  <si>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</si>
  <si>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</si>
  <si>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</si>
  <si>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</si>
  <si>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</si>
  <si>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</si>
  <si>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</si>
  <si>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</si>
  <si>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</si>
  <si>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</si>
  <si>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</si>
  <si>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</si>
  <si>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</si>
  <si>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</si>
  <si>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</si>
  <si>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</si>
  <si>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</si>
  <si>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</si>
  <si>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</si>
  <si>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</si>
  <si>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</si>
  <si>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</si>
  <si>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</si>
  <si>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</si>
  <si>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</si>
  <si>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</si>
  <si>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</si>
  <si>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</si>
  <si>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</si>
  <si>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</si>
  <si>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</si>
  <si>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</si>
  <si>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</si>
  <si>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</si>
  <si>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</si>
  <si>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</si>
  <si>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</si>
  <si>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</si>
  <si>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</si>
  <si>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</si>
  <si>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</si>
  <si>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</si>
  <si>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</si>
  <si>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</si>
  <si>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</si>
  <si>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</si>
  <si>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</si>
  <si>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</si>
  <si>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</si>
  <si>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</si>
  <si>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</si>
  <si>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</si>
  <si>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</si>
  <si>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</si>
  <si>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</si>
  <si>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</si>
  <si>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</si>
  <si>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</si>
  <si>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</si>
  <si>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</si>
  <si>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</si>
  <si>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</si>
  <si>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</si>
  <si>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</si>
  <si>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</si>
  <si>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</si>
  <si>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</si>
  <si>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</si>
  <si>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</si>
  <si>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</si>
  <si>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</si>
  <si>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</si>
  <si>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</si>
  <si>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</si>
  <si>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</si>
  <si>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</si>
  <si>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</si>
  <si>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</si>
  <si>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</si>
  <si>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</si>
  <si>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</si>
  <si>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</si>
  <si>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</si>
  <si>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</si>
  <si>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</si>
  <si>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</si>
  <si>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</si>
  <si>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</si>
  <si>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</si>
  <si>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</si>
  <si>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</si>
  <si>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</si>
  <si>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</si>
  <si>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</si>
  <si>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</si>
  <si>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</si>
  <si>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</si>
  <si>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</si>
  <si>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</si>
  <si>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</si>
  <si>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</si>
  <si>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</si>
  <si>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</si>
  <si>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</si>
  <si>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</si>
  <si>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</si>
  <si>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</si>
  <si>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</si>
  <si>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</si>
  <si>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</si>
  <si>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</si>
  <si>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</si>
  <si>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</si>
  <si>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</si>
  <si>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</si>
  <si>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</si>
  <si>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</si>
  <si>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</si>
  <si>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</si>
  <si>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</si>
  <si>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</si>
  <si>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</si>
  <si>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</si>
  <si>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</si>
  <si>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</si>
  <si>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</si>
  <si>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</si>
  <si>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</si>
  <si>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</si>
  <si>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</si>
  <si>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</si>
  <si>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</si>
  <si>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</si>
  <si>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</si>
  <si>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</si>
  <si>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</si>
  <si>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</si>
  <si>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</si>
  <si>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</si>
  <si>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</si>
  <si>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</si>
  <si>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</si>
  <si>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</si>
  <si>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</si>
  <si>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</si>
  <si>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</si>
  <si>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</si>
  <si>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</si>
  <si>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</si>
  <si>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</si>
  <si>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</si>
  <si>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</si>
  <si>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</si>
  <si>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</si>
  <si>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</si>
  <si>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</si>
  <si>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</si>
  <si>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</si>
  <si>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</si>
  <si>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</si>
  <si>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</si>
  <si>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</si>
  <si>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</si>
  <si>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</si>
  <si>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</si>
  <si>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</si>
  <si>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</si>
  <si>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</si>
  <si>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</si>
  <si>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</si>
  <si>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</si>
  <si>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</si>
  <si>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</si>
  <si>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</si>
  <si>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</si>
  <si>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</si>
  <si>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</si>
  <si>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</si>
  <si>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</si>
  <si>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</si>
  <si>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</si>
  <si>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</si>
  <si>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</si>
  <si>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</si>
  <si>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</si>
  <si>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</si>
  <si>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</si>
  <si>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</si>
  <si>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</si>
  <si>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</si>
  <si>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</si>
  <si>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</si>
  <si>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</si>
  <si>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</si>
  <si>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</si>
  <si>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</si>
  <si>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</si>
  <si>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</si>
  <si>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</si>
  <si>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</si>
  <si>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</si>
  <si>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</si>
  <si>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</si>
  <si>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</si>
  <si>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</si>
  <si>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</si>
  <si>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</si>
  <si>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</si>
  <si>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</si>
  <si>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</si>
  <si>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</si>
  <si>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</si>
  <si>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</si>
  <si>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</si>
  <si>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</si>
  <si>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</si>
  <si>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</si>
  <si>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</si>
  <si>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</si>
  <si>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</si>
  <si>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</si>
  <si>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</si>
  <si>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</si>
  <si>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</si>
  <si>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</si>
  <si>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</si>
  <si>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</si>
  <si>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</si>
  <si>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</si>
  <si>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</si>
  <si>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</si>
  <si>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</si>
  <si>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</si>
  <si>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</si>
  <si>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</si>
  <si>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</si>
  <si>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</si>
  <si>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</si>
  <si>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</si>
  <si>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</si>
  <si>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</si>
  <si>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</si>
  <si>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</si>
  <si>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</si>
  <si>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</si>
  <si>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</si>
  <si>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</si>
  <si>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</si>
  <si>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</si>
  <si>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</si>
  <si>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</si>
  <si>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</si>
  <si>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</si>
  <si>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</si>
  <si>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</si>
  <si>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</si>
  <si>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</si>
  <si>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</si>
  <si>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</si>
  <si>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</si>
  <si>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</si>
  <si>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</si>
  <si>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</si>
  <si>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</si>
  <si>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</si>
  <si>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</si>
  <si>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</si>
  <si>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</si>
  <si>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</si>
  <si>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</si>
  <si>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</si>
  <si>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</si>
  <si>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</si>
  <si>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</si>
  <si>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</si>
  <si>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</si>
  <si>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</si>
  <si>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</si>
  <si>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</si>
  <si>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</si>
  <si>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</si>
  <si>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</si>
  <si>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</si>
  <si>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</si>
  <si>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</si>
  <si>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</si>
  <si>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</si>
  <si>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</si>
  <si>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</si>
  <si>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</si>
  <si>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</si>
  <si>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</si>
  <si>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</si>
  <si>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</si>
  <si>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</si>
  <si>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</si>
  <si>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</si>
  <si>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</si>
  <si>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</si>
  <si>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</si>
  <si>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</si>
  <si>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</si>
  <si>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</si>
  <si>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</si>
  <si>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</si>
  <si>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</si>
  <si>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</si>
  <si>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</si>
  <si>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</si>
  <si>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</si>
  <si>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</si>
  <si>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</si>
  <si>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</si>
  <si>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</si>
  <si>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</si>
  <si>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</si>
  <si>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</si>
  <si>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</si>
  <si>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</si>
  <si>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</si>
  <si>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</si>
  <si>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</si>
  <si>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</si>
  <si>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</si>
  <si>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</si>
  <si>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</si>
  <si>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</si>
  <si>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</si>
  <si>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</si>
  <si>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</si>
  <si>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</si>
  <si>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</si>
  <si>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</si>
  <si>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</si>
  <si>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</si>
  <si>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</si>
  <si>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</si>
  <si>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</si>
  <si>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</si>
  <si>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</si>
  <si>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</si>
  <si>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</si>
  <si>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</si>
  <si>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</si>
  <si>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</si>
  <si>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</si>
  <si>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</si>
  <si>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</si>
  <si>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</si>
  <si>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</si>
  <si>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</si>
  <si>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</si>
  <si>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</si>
  <si>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</si>
  <si>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</si>
  <si>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</si>
  <si>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</si>
  <si>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</si>
  <si>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</si>
  <si>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</si>
  <si>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</si>
  <si>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</si>
  <si>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</si>
  <si>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</si>
  <si>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</si>
  <si>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</si>
  <si>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</si>
  <si>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</si>
  <si>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</si>
  <si>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</si>
  <si>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</si>
  <si>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</si>
  <si>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</si>
  <si>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</si>
  <si>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</si>
  <si>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</si>
  <si>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</si>
  <si>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</si>
  <si>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</si>
  <si>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</si>
  <si>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</si>
  <si>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</si>
  <si>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</si>
  <si>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</si>
  <si>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</si>
  <si>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</si>
  <si>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</si>
  <si>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</si>
  <si>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</si>
  <si>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</si>
  <si>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</si>
  <si>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</si>
  <si>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</si>
  <si>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</si>
  <si>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</si>
  <si>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</si>
  <si>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</si>
  <si>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</si>
  <si>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</si>
  <si>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</si>
  <si>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</si>
  <si>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</si>
  <si>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</si>
  <si>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</si>
  <si>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</si>
  <si>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</si>
  <si>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</si>
  <si>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</si>
  <si>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</si>
  <si>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</si>
  <si>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</si>
  <si>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</si>
  <si>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</si>
  <si>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</si>
  <si>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</si>
  <si>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</si>
  <si>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</si>
  <si>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</si>
  <si>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</si>
  <si>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</si>
  <si>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</si>
  <si>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</si>
  <si>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</si>
  <si>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</si>
  <si>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</si>
  <si>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</si>
  <si>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</si>
  <si>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</si>
  <si>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</si>
  <si>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</si>
  <si>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</si>
  <si>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</si>
  <si>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</si>
  <si>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</si>
  <si>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</si>
  <si>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</si>
  <si>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</si>
  <si>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</si>
  <si>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</si>
  <si>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</si>
  <si>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</si>
  <si>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</si>
  <si>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</si>
  <si>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</si>
  <si>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</si>
  <si>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</si>
  <si>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</si>
  <si>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</si>
  <si>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</si>
  <si>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</si>
  <si>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</si>
  <si>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</si>
  <si>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</si>
  <si>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</si>
  <si>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</si>
  <si>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</si>
  <si>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</si>
  <si>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</si>
  <si>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</si>
  <si>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</si>
  <si>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</si>
  <si>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</si>
  <si>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</si>
  <si>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</si>
  <si>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</si>
  <si>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</si>
  <si>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</si>
  <si>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</si>
  <si>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</si>
  <si>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</si>
  <si>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</si>
  <si>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</si>
  <si>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</si>
  <si>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</si>
  <si>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</si>
  <si>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</si>
  <si>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</si>
  <si>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</si>
  <si>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</si>
  <si>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</si>
  <si>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</si>
  <si>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</si>
  <si>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</si>
  <si>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</si>
  <si>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</si>
  <si>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</si>
  <si>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</si>
  <si>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</si>
  <si>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</si>
  <si>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</si>
  <si>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</si>
  <si>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Principal ($)</t>
  </si>
  <si>
    <t>EB-2017-XXXX</t>
  </si>
  <si>
    <t>EB-2018-XXXX</t>
  </si>
  <si>
    <t>EB-2019-XXXX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</si>
  <si>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</si>
  <si>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</si>
  <si>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</si>
  <si>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</si>
  <si>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</si>
  <si>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</si>
  <si>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</si>
  <si>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</si>
  <si>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</si>
  <si>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</si>
  <si>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</si>
  <si>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</si>
  <si>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</si>
  <si>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</si>
  <si>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</si>
  <si>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</si>
  <si>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</si>
  <si>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</si>
  <si>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</si>
  <si>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</si>
  <si>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</si>
  <si>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</si>
  <si>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</si>
  <si>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</si>
  <si>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</si>
  <si>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</si>
  <si>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</si>
  <si>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</si>
  <si>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</si>
  <si>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</si>
  <si>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3-a.  Rate Class Allocations</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</si>
  <si>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</si>
  <si>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</si>
  <si>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</si>
  <si>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</si>
  <si>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</si>
  <si>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</si>
  <si>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</si>
  <si>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A blank spreadsheet is provided to allow LDCs to populate distributor specific rate class percentages to allocate actual CDM savings to different customer classes.</t>
  </si>
  <si>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</si>
  <si>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</si>
  <si>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</si>
  <si>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</si>
  <si>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</si>
  <si>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</si>
  <si>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</si>
  <si>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</si>
  <si>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</si>
  <si>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3-a below autopopulates the average distribution rates from Table 3.  Please ensure that the distribution rates relevant to the years of the LRAMVA disposition are used.  As such, please clear the rates related to the year(s) that are not part of the LRAMVA claim.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</si>
  <si>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</si>
  <si>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</si>
  <si>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</si>
  <si>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t>Depending on the period of LRAMVA to be claimed, LDCs are expected to adjust the totals for carrying charges in row 82 of Table 1-b and the years included in the LRAMVA balance in row 83, as appropriate.</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</si>
  <si>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</si>
  <si>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</si>
  <si>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</si>
  <si>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</si>
  <si>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</si>
  <si>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</si>
  <si>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</si>
  <si>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</si>
  <si>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</si>
  <si>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</si>
  <si>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</si>
  <si>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o Provide documentation or analysis on how rate class allocations were determined by customer class and program each year, inserted in Tab 3-a</t>
  </si>
  <si>
    <t>Note:  LDC to make note of the years removed from this table, whose distribution rates are not part of the LRAMVA disposition</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</si>
  <si>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use of a different LRAMVA threshold; etc.  All important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</si>
  <si>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</si>
  <si>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</si>
  <si>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</si>
  <si>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t xml:space="preserve">LDCs must clearly show how it has allocated actual CDM savings to applicable rate classes, including supporting documentation and rationale for its proposal.  This should be shown by customer class and program each year.  </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</si>
  <si>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</si>
  <si>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</si>
  <si>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t>The LRAMVA work form was created in a generic manner for use by all LDCs.  There are some elements that are not applicable at this time (i.e., 2017, 2018, 2019 and 2020 related components) but have been included in an effort to avoid major updates in the future.  Distributors should follow the checklist, which is referenced in this tab of the work form and listed below:</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</si>
  <si>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</si>
  <si>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</si>
  <si>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</si>
  <si>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</si>
  <si>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</si>
  <si>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</si>
  <si>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</si>
  <si>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</si>
  <si>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</si>
  <si>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</si>
  <si>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</si>
  <si>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</si>
  <si>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</si>
  <si>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</si>
  <si>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</si>
  <si>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Tab</t>
    </r>
    <r>
      <rPr>
        <sz val="8"/>
        <color theme="1"/>
        <rFont val="Calibri"/>
        <family val="2"/>
        <scheme val="minor"/>
      </rPr>
      <t> </t>
    </r>
    <r>
      <rPr>
        <b/>
        <sz val="12"/>
        <color theme="1"/>
        <rFont val="Arial"/>
        <family val="2"/>
      </rPr>
      <t xml:space="preserve"> 3-a.  Rate Class Allocations </t>
    </r>
  </si>
  <si>
    <t>A tab is provided to allow LDCs to include documentation or analysis on how rate class allocations for actual CDM savings were determined by customer class and program each year. The rate class allocations would support the LRAMVA rate class allocation figures used in Tabs 4 and 5.</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</si>
  <si>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</si>
  <si>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</si>
  <si>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</si>
  <si>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</si>
  <si>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</si>
  <si>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o</t>
    </r>
    <r>
      <rPr>
        <sz val="11"/>
        <rFont val="Calibri"/>
        <family val="2"/>
        <scheme val="minor"/>
      </rPr>
      <t xml:space="preserve">   </t>
    </r>
    <r>
      <rPr>
        <sz val="12"/>
        <rFont val="Arial"/>
        <family val="2"/>
      </rPr>
      <t xml:space="preserve">Input or manually link the savings, adjustments and program savings persistence data from Tab 7 (Persistence </t>
    </r>
    <r>
      <rPr>
        <u/>
        <sz val="12"/>
        <rFont val="Arial"/>
        <family val="2"/>
      </rPr>
      <t>Report</t>
    </r>
    <r>
      <rPr>
        <sz val="12"/>
        <rFont val="Arial"/>
        <family val="2"/>
      </rPr>
      <t>) to Tabs 4 and 5.  As noted earlier, persistence data is available upon request from the IESO.</t>
    </r>
  </si>
  <si>
    <r>
      <t xml:space="preserve">o   Provide assumptions about the year(s) in which persistence is captured in the load forecast via the "Notes" section </t>
    </r>
    <r>
      <rPr>
        <u/>
        <sz val="12"/>
        <rFont val="Arial"/>
        <family val="2"/>
      </rPr>
      <t xml:space="preserve">of </t>
    </r>
    <r>
      <rPr>
        <sz val="12"/>
        <rFont val="Arial"/>
        <family val="2"/>
      </rPr>
      <t xml:space="preserve">each table and adjust what is included in the LRAMVA totals, as appropriate.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</si>
  <si>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</si>
  <si>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</si>
  <si>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</si>
  <si>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</si>
  <si>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</si>
  <si>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</si>
  <si>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</si>
  <si>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</si>
  <si>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</si>
  <si>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</si>
  <si>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</si>
  <si>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</si>
  <si>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Festival Hydro Inc.</t>
  </si>
  <si>
    <t>Consumer</t>
  </si>
  <si>
    <t>Commercial</t>
  </si>
  <si>
    <t>Business</t>
  </si>
  <si>
    <t>Industrial</t>
  </si>
  <si>
    <t>HVAC Incentives Initiative</t>
  </si>
  <si>
    <t>EE</t>
  </si>
  <si>
    <t>DR</t>
  </si>
  <si>
    <t>Tier 1</t>
  </si>
  <si>
    <t>Energy Managers</t>
  </si>
  <si>
    <t>Home Assistance</t>
  </si>
  <si>
    <t>Commercial &amp; Institutional</t>
  </si>
  <si>
    <t>Tier 1 - 2011 Adjustment</t>
  </si>
  <si>
    <t>C&amp;I</t>
  </si>
  <si>
    <t>Pre-2011 Programs Completed in 2011</t>
  </si>
  <si>
    <t>Social Benchmarking Conservation Fund Pilot Program</t>
  </si>
  <si>
    <t>Strategic Energy Group Conservation Fund Pilot Program</t>
  </si>
  <si>
    <t>Ontario Clean Water Agency P4P Conservation Fund Pilot Program</t>
  </si>
  <si>
    <t>Loblaw P4P Conservation Fund Pilot Program</t>
  </si>
  <si>
    <t>Home Depot Home Appliance Market Uplift Conservation Fund Pilot Program</t>
  </si>
  <si>
    <t>EnerNOC Conservation Fund Pilot Program</t>
  </si>
  <si>
    <t>Unassigned Target</t>
  </si>
  <si>
    <t>Proposed Program or Pilot</t>
  </si>
  <si>
    <t>Save on Energy Process &amp; Systems Upgrades Program Enabled Savings</t>
  </si>
  <si>
    <t>Save on Energy High Performance New Construction Program Enabled Savings</t>
  </si>
  <si>
    <t>Save on Energy Retrofit Program Enabled Savings</t>
  </si>
  <si>
    <t>Truckload Event Pilot Program</t>
  </si>
  <si>
    <t>Solar Powered Attic Ventilation Pilot Program</t>
  </si>
  <si>
    <t>Social Benchmarking Pilot Program</t>
  </si>
  <si>
    <t>Residential Install Pilot Program</t>
  </si>
  <si>
    <t>Residential Ductless Heat Pump Pilot Program</t>
  </si>
  <si>
    <t>Residential Direct Mail Pilot Program</t>
  </si>
  <si>
    <t>Residential Direct Install Pilot Program</t>
  </si>
  <si>
    <t>Re-Invest Pilot Program</t>
  </si>
  <si>
    <t>Performance Based Conservation Pilot Program</t>
  </si>
  <si>
    <t>P4P for Class B Office Pilot Program</t>
  </si>
  <si>
    <t>HONI HP Pilot Program</t>
  </si>
  <si>
    <t>Home Energy Assessment and Retrofit Pilot Program</t>
  </si>
  <si>
    <t>Electronics Takeback Pilot Program</t>
  </si>
  <si>
    <t>Electronically Commutated Furnace Motor Pilot Program</t>
  </si>
  <si>
    <t>Direct Install - RTU Controls Pilot Program</t>
  </si>
  <si>
    <t>Direct Install - Hydronic Pilot Program</t>
  </si>
  <si>
    <t>Demand Control Kitchen Ventilation Pilot Program</t>
  </si>
  <si>
    <t>Conservation Voltage Regulation Leveraging AMI Data Pilot Program</t>
  </si>
  <si>
    <t>Building Optimization Pilot Program</t>
  </si>
  <si>
    <t>Air Source Heat Pump for Residential Water Heating Pilot Program</t>
  </si>
  <si>
    <t>THESL Swimming Pool Efficiency Local Program</t>
  </si>
  <si>
    <t>PUMPsaver Local Program</t>
  </si>
  <si>
    <t>OPsaver Local Program</t>
  </si>
  <si>
    <t>Instant Savings Local Program</t>
  </si>
  <si>
    <t>High Efficiency Agriculturual Pumping Local Program</t>
  </si>
  <si>
    <t>First Nations Conservation Local Program</t>
  </si>
  <si>
    <t>Conservation on the Coast Small Business Lighting Local Program</t>
  </si>
  <si>
    <t>Conservation on the Coast Home Assistance Local Program</t>
  </si>
  <si>
    <t>Business Refrigeration Incentives Local Program</t>
  </si>
  <si>
    <t>Adaptive Thermostat Local Program</t>
  </si>
  <si>
    <t>Save on Energy Process &amp; Systems Upgrades Program - P4P</t>
  </si>
  <si>
    <t>Save on Energy Retrofit Program - P4P</t>
  </si>
  <si>
    <t>Save on Energy Heating &amp; Cooling Program</t>
  </si>
  <si>
    <t>General Service Less Than 50 kW</t>
  </si>
  <si>
    <t>Festival Hydro Inc. - Hensall</t>
  </si>
  <si>
    <t>Notes</t>
  </si>
  <si>
    <t>Type</t>
  </si>
  <si>
    <t>Database</t>
  </si>
  <si>
    <t>Distribution Volumetric Rate</t>
  </si>
  <si>
    <t>Service Classification</t>
  </si>
  <si>
    <t>Implementation Date</t>
  </si>
  <si>
    <t>Effective Date</t>
  </si>
  <si>
    <t>Distributor</t>
  </si>
  <si>
    <t>To provide source information for calculations</t>
  </si>
  <si>
    <t>Add Raw Data Tabs (Rate Database)</t>
  </si>
  <si>
    <t>HVAC Incentives Initaitive -&gt; HVAC Incentives Initiative</t>
  </si>
  <si>
    <t>Spelling Error that affected formulas</t>
  </si>
  <si>
    <t>Continuity Error that affected formulas</t>
  </si>
  <si>
    <t>Save on Energy Heating and Cooling Program -&gt; Save on Energy Heating &amp; Cooling Program</t>
  </si>
  <si>
    <t>Ext Calc Maps</t>
  </si>
  <si>
    <t>*</t>
  </si>
  <si>
    <t>&lt;&gt;Home Assistance</t>
  </si>
  <si>
    <t>&lt;&gt;Business</t>
  </si>
  <si>
    <t>Company Name</t>
  </si>
  <si>
    <t>Rate Class</t>
  </si>
  <si>
    <t>Custom</t>
  </si>
  <si>
    <t>Prescriptive</t>
  </si>
  <si>
    <t>Engineered</t>
  </si>
  <si>
    <t>HOLDER</t>
  </si>
  <si>
    <t>{FFF2DF01-22E2-E511-BE53-00155D325C28}</t>
  </si>
  <si>
    <t>{13C43EFB-21E2-E511-BE53-00155D325C28}</t>
  </si>
  <si>
    <t>{96BF27F0-21E2-E511-BE53-00155D325C28}</t>
  </si>
  <si>
    <t>{42BF27F0-21E2-E511-BE53-00155D325C28}</t>
  </si>
  <si>
    <t>{911236EA-21E2-E511-BE53-00155D325C28}</t>
  </si>
  <si>
    <t>{5F1936E4-21E2-E511-BE53-00155D325C28}</t>
  </si>
  <si>
    <t>{96FC37DD-21E2-E511-BE53-00155D325C28}</t>
  </si>
  <si>
    <t>{FB1846D7-21E2-E511-BE53-00155D325C28}</t>
  </si>
  <si>
    <t>{6614BF3F-2ED0-E511-AA68-00155D325C28}</t>
  </si>
  <si>
    <t>{07671132-2ED0-E511-AA68-00155D325C28}</t>
  </si>
  <si>
    <t>{DD83B82B-2ED0-E511-AA68-00155D325C28}</t>
  </si>
  <si>
    <t>BY EMAIL</t>
  </si>
  <si>
    <t>#</t>
  </si>
  <si>
    <t>LDC
Name</t>
  </si>
  <si>
    <t>Region</t>
  </si>
  <si>
    <t>Program
Name</t>
  </si>
  <si>
    <t>Framework
(Legacy / CFF)</t>
  </si>
  <si>
    <t>Funding
Mechanism
(FCR/P4P)</t>
  </si>
  <si>
    <t>Implementation
Year</t>
  </si>
  <si>
    <t>Application
Identification
Number</t>
  </si>
  <si>
    <t>Applicant
First and Last 
Name</t>
  </si>
  <si>
    <t>Facility
Address
Line
1</t>
  </si>
  <si>
    <t>Facility
Address
Line
2</t>
  </si>
  <si>
    <t>Facility
Address
Line
3</t>
  </si>
  <si>
    <t>Facility
Address
City</t>
  </si>
  <si>
    <t>Facility
Address
Postal
Code</t>
  </si>
  <si>
    <t>Project
Description</t>
  </si>
  <si>
    <t>Project
Track</t>
  </si>
  <si>
    <t>Application
Submission
Date
(YYYY/MM/DD)</t>
  </si>
  <si>
    <t>Project
Start
Date
(YYYY/MM/DD)</t>
  </si>
  <si>
    <t>Project
Completion
Date
(YYYY/MM/DD)</t>
  </si>
  <si>
    <t>Measure
Unit
Name</t>
  </si>
  <si>
    <t>Measure
Count
(#)</t>
  </si>
  <si>
    <t>Coupon Program</t>
  </si>
  <si>
    <t>Participant
Incentive
($)</t>
  </si>
  <si>
    <t>IESO
Reporting
Period</t>
  </si>
  <si>
    <t>Project
Entered
By:
(LDC / IESO)</t>
  </si>
  <si>
    <t>LDC
Comment</t>
  </si>
  <si>
    <t>IESO
Comment</t>
  </si>
  <si>
    <t>Reported Results
(End-User Level)</t>
  </si>
  <si>
    <t>Verified Results
(End-User Level)</t>
  </si>
  <si>
    <t>Gross First Year Savings</t>
  </si>
  <si>
    <t>Realization Rate
Adjustment</t>
  </si>
  <si>
    <t>Net-to-Gross
Adjustment</t>
  </si>
  <si>
    <t>Gross 2020 Annual Savings</t>
  </si>
  <si>
    <t>Net First Year Savings</t>
  </si>
  <si>
    <t>Net 2020 Annual Savings</t>
  </si>
  <si>
    <t>Number of Coupons
(#)</t>
  </si>
  <si>
    <t>Energy
(kWh)</t>
  </si>
  <si>
    <t>Peak
Demand
(kW)</t>
  </si>
  <si>
    <t>Energy
(%)</t>
  </si>
  <si>
    <t>Peak
Demand
(%)</t>
  </si>
  <si>
    <t>West</t>
  </si>
  <si>
    <t>2015 - 2020 Conservation First Framework - Approved Province Wide Program</t>
  </si>
  <si>
    <t>FCR</t>
  </si>
  <si>
    <t/>
  </si>
  <si>
    <t>Prescriptive Lighting</t>
  </si>
  <si>
    <t>measure(s)</t>
  </si>
  <si>
    <t>IESO</t>
  </si>
  <si>
    <t>Regional - West</t>
  </si>
  <si>
    <t>Engineered Lighting</t>
  </si>
  <si>
    <t>2011 - 2014 + 2015 Extension Legacy Green Energy Act Framework - Province Wide Program</t>
  </si>
  <si>
    <t>all measure within track</t>
  </si>
  <si>
    <t>9/17/2015</t>
  </si>
  <si>
    <t>1/10/2015</t>
  </si>
  <si>
    <t>10/30/2015</t>
  </si>
  <si>
    <t>n/a</t>
  </si>
  <si>
    <t>9/30/2015</t>
  </si>
  <si>
    <t>9/18/2015</t>
  </si>
  <si>
    <t>10/22/2015</t>
  </si>
  <si>
    <t>Custom Non-lighting</t>
  </si>
  <si>
    <t>12/23/2015</t>
  </si>
  <si>
    <t>1/5/2015</t>
  </si>
  <si>
    <t>12/1/2015</t>
  </si>
  <si>
    <t>Prescriptive Non-lighting</t>
  </si>
  <si>
    <t>6/12/2015</t>
  </si>
  <si>
    <t>6/30/2015</t>
  </si>
  <si>
    <t>4/4/2016</t>
  </si>
  <si>
    <t>6/3/2015</t>
  </si>
  <si>
    <t>12/31/2015</t>
  </si>
  <si>
    <t>6/19/2015</t>
  </si>
  <si>
    <t>11/3/2015</t>
  </si>
  <si>
    <t>11/11/2015</t>
  </si>
  <si>
    <t>6/1/2015</t>
  </si>
  <si>
    <t>11/2/2015</t>
  </si>
  <si>
    <t>12/17/2015</t>
  </si>
  <si>
    <t>4/13/2016</t>
  </si>
  <si>
    <t>7/1/2015</t>
  </si>
  <si>
    <t>Audit</t>
  </si>
  <si>
    <t>N/A</t>
  </si>
  <si>
    <t>Project information filled in where available.</t>
  </si>
  <si>
    <t>Southwest Ontario</t>
  </si>
  <si>
    <t>ECM</t>
  </si>
  <si>
    <t>{18981120-942D-E611-B964-00155D325E3C}</t>
  </si>
  <si>
    <t>Project</t>
  </si>
  <si>
    <t>Measure</t>
  </si>
  <si>
    <t>ECM + CAC SEER 15</t>
  </si>
  <si>
    <t>Measures</t>
  </si>
  <si>
    <t>CAC SEER 14.5</t>
  </si>
  <si>
    <t>CAC SEER 15</t>
  </si>
  <si>
    <t>HPC16-S00001</t>
  </si>
  <si>
    <t>Not Provided</t>
  </si>
  <si>
    <t>-</t>
  </si>
  <si>
    <t>4/8/2016</t>
  </si>
  <si>
    <t>11/29/2013</t>
  </si>
  <si>
    <t>5/29/2015</t>
  </si>
  <si>
    <t>FTH-RC-001</t>
  </si>
  <si>
    <t>Prescriptive, Performance</t>
  </si>
  <si>
    <t>FTH-HPCC-16-S00001</t>
  </si>
  <si>
    <t>December 2016</t>
  </si>
  <si>
    <t>Provincial</t>
  </si>
  <si>
    <t>21-004-0011</t>
  </si>
  <si>
    <t>210005-149</t>
  </si>
  <si>
    <t>Custom Lighting</t>
  </si>
  <si>
    <t>210005-150</t>
  </si>
  <si>
    <t>21-004-0005</t>
  </si>
  <si>
    <t>21-004-0002</t>
  </si>
  <si>
    <t>210005-152</t>
  </si>
  <si>
    <t>21-004-0016</t>
  </si>
  <si>
    <t>21-004-0018</t>
  </si>
  <si>
    <t>210005-094</t>
  </si>
  <si>
    <t>21-004-0017</t>
  </si>
  <si>
    <t>210005-113</t>
  </si>
  <si>
    <t>210005-140</t>
  </si>
  <si>
    <t>21-005-0026</t>
  </si>
  <si>
    <t>21-005-0036</t>
  </si>
  <si>
    <t>210005-102</t>
  </si>
  <si>
    <t>21-005-0064</t>
  </si>
  <si>
    <t>21-005-0034</t>
  </si>
  <si>
    <t>210005-177</t>
  </si>
  <si>
    <t>210005-156</t>
  </si>
  <si>
    <t>21-005-0043</t>
  </si>
  <si>
    <t>210005-090</t>
  </si>
  <si>
    <t>21-005-0047</t>
  </si>
  <si>
    <t>21-005-0040</t>
  </si>
  <si>
    <t>21-004-0013</t>
  </si>
  <si>
    <t>210005-180</t>
  </si>
  <si>
    <t>210005-171</t>
  </si>
  <si>
    <t>210005-178</t>
  </si>
  <si>
    <t>21-005-0009</t>
  </si>
  <si>
    <t>21-005-0003</t>
  </si>
  <si>
    <t>210005-146</t>
  </si>
  <si>
    <t>21-005-0008</t>
  </si>
  <si>
    <t>21-005-0061</t>
  </si>
  <si>
    <t>210005-092</t>
  </si>
  <si>
    <t>21-005-0052</t>
  </si>
  <si>
    <t>210005-179</t>
  </si>
  <si>
    <t>21-005-0031</t>
  </si>
  <si>
    <t>21-004-0007</t>
  </si>
  <si>
    <t>21-004-0006</t>
  </si>
  <si>
    <t>210005-101</t>
  </si>
  <si>
    <t>210005-173</t>
  </si>
  <si>
    <t>21-005-0063</t>
  </si>
  <si>
    <t>210005-155</t>
  </si>
  <si>
    <t>21-005-0050</t>
  </si>
  <si>
    <t>210005-126</t>
  </si>
  <si>
    <t>210005-120</t>
  </si>
  <si>
    <t>21-005-0005</t>
  </si>
  <si>
    <t>210005-141</t>
  </si>
  <si>
    <t>210005-109</t>
  </si>
  <si>
    <t>21-005-0030</t>
  </si>
  <si>
    <t>210005-107</t>
  </si>
  <si>
    <t>21-005-0006</t>
  </si>
  <si>
    <t>21-005-0049</t>
  </si>
  <si>
    <t>21-005-0015</t>
  </si>
  <si>
    <t>210005-142</t>
  </si>
  <si>
    <t>210005-110</t>
  </si>
  <si>
    <t>21-005-0021</t>
  </si>
  <si>
    <t>21-005-0053</t>
  </si>
  <si>
    <t>21-005-0004</t>
  </si>
  <si>
    <t>210005-104</t>
  </si>
  <si>
    <t>21-005-0013</t>
  </si>
  <si>
    <t>21-005-0054</t>
  </si>
  <si>
    <t>210005-132</t>
  </si>
  <si>
    <t>210005-095</t>
  </si>
  <si>
    <t>21-004-0008</t>
  </si>
  <si>
    <t>21-005-0029</t>
  </si>
  <si>
    <t>210005-167</t>
  </si>
  <si>
    <t>210005-125</t>
  </si>
  <si>
    <t>210005-166</t>
  </si>
  <si>
    <t>21-004-0004</t>
  </si>
  <si>
    <t>210005-164</t>
  </si>
  <si>
    <t>210005-097</t>
  </si>
  <si>
    <t>210005-098</t>
  </si>
  <si>
    <t>210005-099</t>
  </si>
  <si>
    <t>210005-073</t>
  </si>
  <si>
    <t>210005-106</t>
  </si>
  <si>
    <t>21-005-0014</t>
  </si>
  <si>
    <t>21-005-0062</t>
  </si>
  <si>
    <t>21-005-0038</t>
  </si>
  <si>
    <t>210005-151</t>
  </si>
  <si>
    <t>21-005-0012</t>
  </si>
  <si>
    <t>210005-121</t>
  </si>
  <si>
    <t>21-005-0025</t>
  </si>
  <si>
    <t>210005-129</t>
  </si>
  <si>
    <t>21-004-0009</t>
  </si>
  <si>
    <t>21-005-0037</t>
  </si>
  <si>
    <t>210005-127</t>
  </si>
  <si>
    <t>210005-144</t>
  </si>
  <si>
    <t>210005-143</t>
  </si>
  <si>
    <t>21-005-0048</t>
  </si>
  <si>
    <t>210005-134</t>
  </si>
  <si>
    <t>21-005-0020</t>
  </si>
  <si>
    <t>210005-115</t>
  </si>
  <si>
    <t>21-005-0024</t>
  </si>
  <si>
    <t>210005-153</t>
  </si>
  <si>
    <t>210005-118</t>
  </si>
  <si>
    <t>210005-165</t>
  </si>
  <si>
    <t>21-004-0003</t>
  </si>
  <si>
    <t>210005-133</t>
  </si>
  <si>
    <t>210005-100</t>
  </si>
  <si>
    <t>21-004-0010</t>
  </si>
  <si>
    <t>21-004-0001</t>
  </si>
  <si>
    <t>21-005-0028</t>
  </si>
  <si>
    <t>21-005-0056</t>
  </si>
  <si>
    <t>21-005-0022</t>
  </si>
  <si>
    <t>210005-119</t>
  </si>
  <si>
    <t>210005-147</t>
  </si>
  <si>
    <t>21-005-0042</t>
  </si>
  <si>
    <t>21-005-0016</t>
  </si>
  <si>
    <t>210005-091</t>
  </si>
  <si>
    <t>210005-131</t>
  </si>
  <si>
    <t>210005-170</t>
  </si>
  <si>
    <t>21-005-0018</t>
  </si>
  <si>
    <t>21-004-0014</t>
  </si>
  <si>
    <t>210005-116</t>
  </si>
  <si>
    <t>210005-135</t>
  </si>
  <si>
    <t>21-005-0060</t>
  </si>
  <si>
    <t>210005-154</t>
  </si>
  <si>
    <t>210005-169</t>
  </si>
  <si>
    <t>210005-163</t>
  </si>
  <si>
    <t>21-005-0019</t>
  </si>
  <si>
    <t>210005-105</t>
  </si>
  <si>
    <t>210005-086</t>
  </si>
  <si>
    <t>21-004-0015</t>
  </si>
  <si>
    <t>210005-168</t>
  </si>
  <si>
    <t>210005-122</t>
  </si>
  <si>
    <t>21-005-0010</t>
  </si>
  <si>
    <t>21-005-0044</t>
  </si>
  <si>
    <t>210005-111</t>
  </si>
  <si>
    <t>210005-161</t>
  </si>
  <si>
    <t>210005-083</t>
  </si>
  <si>
    <t>210005-160</t>
  </si>
  <si>
    <t>210005-123</t>
  </si>
  <si>
    <t>21-005-0032</t>
  </si>
  <si>
    <t>210005-136</t>
  </si>
  <si>
    <t>210005-130</t>
  </si>
  <si>
    <t>210005-108</t>
  </si>
  <si>
    <t>210005-089</t>
  </si>
  <si>
    <t>21-005-0011</t>
  </si>
  <si>
    <t>210005-145</t>
  </si>
  <si>
    <t>21-004-0012</t>
  </si>
  <si>
    <t>210005-124</t>
  </si>
  <si>
    <t>21-005-0001</t>
  </si>
  <si>
    <t>21-005-0027</t>
  </si>
  <si>
    <t>210005-138</t>
  </si>
  <si>
    <t>210005-158</t>
  </si>
  <si>
    <t>210005-085</t>
  </si>
  <si>
    <t>21-005-0051</t>
  </si>
  <si>
    <t>210005-112</t>
  </si>
  <si>
    <t>21-005-0057</t>
  </si>
  <si>
    <t>21-005-0041</t>
  </si>
  <si>
    <t>21-005-0007</t>
  </si>
  <si>
    <t>210005-128</t>
  </si>
  <si>
    <t>210005-070</t>
  </si>
  <si>
    <t>21-005-0002</t>
  </si>
  <si>
    <t>210005-162</t>
  </si>
  <si>
    <t>210004-021</t>
  </si>
  <si>
    <t>210004-020</t>
  </si>
  <si>
    <t>210004-019</t>
  </si>
  <si>
    <t>21-005-0023</t>
  </si>
  <si>
    <t>210004-022</t>
  </si>
  <si>
    <t>210004-024</t>
  </si>
  <si>
    <t>210005-137</t>
  </si>
  <si>
    <t>{C24F8CEE-6327-E611-B964-00155D325E3C}</t>
  </si>
  <si>
    <t>21-005-0045</t>
  </si>
  <si>
    <t>21-005-0017</t>
  </si>
  <si>
    <t>210005-082</t>
  </si>
  <si>
    <t>210005-081</t>
  </si>
  <si>
    <t>210005-072</t>
  </si>
  <si>
    <t>210005-068</t>
  </si>
  <si>
    <t>210005-077</t>
  </si>
  <si>
    <t>210005-065</t>
  </si>
  <si>
    <t>210005-074</t>
  </si>
  <si>
    <t>210005-087</t>
  </si>
  <si>
    <t>210005-078</t>
  </si>
  <si>
    <t>210005-079</t>
  </si>
  <si>
    <t>210005-066</t>
  </si>
  <si>
    <t>11/23/2015</t>
  </si>
  <si>
    <t>8/24/2015</t>
  </si>
  <si>
    <t>11/13/2015</t>
  </si>
  <si>
    <t>210005-080</t>
  </si>
  <si>
    <t>210005-076</t>
  </si>
  <si>
    <t>210005-067</t>
  </si>
  <si>
    <t>Coupons redeemed</t>
  </si>
  <si>
    <t>all measures</t>
  </si>
  <si>
    <t>Annual</t>
  </si>
  <si>
    <t>LDC Coded</t>
  </si>
  <si>
    <t>2016 Annual</t>
  </si>
  <si>
    <t>Coupon (Bi-Annual)</t>
  </si>
  <si>
    <t>2016 Bi-Annual</t>
  </si>
  <si>
    <t>FHI-00004</t>
  </si>
  <si>
    <t>Basic/Extended</t>
  </si>
  <si>
    <t>FHI-00003</t>
  </si>
  <si>
    <t>FHI-00001</t>
  </si>
  <si>
    <t>FHI-00002</t>
  </si>
  <si>
    <t>Basic</t>
  </si>
  <si>
    <t>Will not be included in 2015 Results because no documentation is found.</t>
  </si>
  <si>
    <t>EB-2009-0263</t>
  </si>
  <si>
    <t>EB-2010-0083</t>
  </si>
  <si>
    <t>EB-2011-0167</t>
  </si>
  <si>
    <t>EB-2012-0124</t>
  </si>
  <si>
    <t>EB-2013-0129</t>
  </si>
  <si>
    <t>EB-2014-0073</t>
  </si>
  <si>
    <t>EB-2015-0069</t>
  </si>
  <si>
    <t>EB-2016-0070</t>
  </si>
  <si>
    <t>2017 IRM Application</t>
  </si>
  <si>
    <t>2015-2015</t>
  </si>
  <si>
    <t>EB-2017-0040</t>
  </si>
  <si>
    <t>2018 IRM Application</t>
  </si>
  <si>
    <t>2016-2016</t>
  </si>
  <si>
    <t>Appendix 2-I 2015 COS application EB-2014-0073</t>
  </si>
  <si>
    <t>Include?</t>
  </si>
  <si>
    <t>Dropdown</t>
  </si>
  <si>
    <t>Add persistance toggle to 2016 year</t>
  </si>
  <si>
    <t>Allow clear indication if persistance is included or not for each program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</si>
</sst>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4">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mmm\ yy"/>
    <numFmt numFmtId="290" formatCode="m/d/yyyy;@"/>
    <numFmt numFmtId="291" formatCode="[$-409]mmm\-yy;@"/>
    <numFmt numFmtId="292" formatCode="mmmm\ yyyy"/>
    <numFmt numFmtId="293" formatCode="mmm\ yyyy"/>
    <numFmt numFmtId="294" formatCode="#,##0.000"/>
  </numFmts>
  <fonts count="24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sz val="11"/>
      <color theme="0" tint="-4.9989318521683403E-2"/>
      <name val="Arial"/>
      <family val="2"/>
    </font>
    <font>
      <sz val="10"/>
      <color theme="0" tint="-0.249977111117893"/>
      <name val="Arial"/>
      <family val="2"/>
    </font>
    <font>
      <b/>
      <sz val="10"/>
      <color rgb="FF0033CC"/>
      <name val="Arial"/>
      <family val="2"/>
    </font>
    <font>
      <b/>
      <sz val="8"/>
      <color theme="1"/>
      <name val="Calibri"/>
      <family val="2"/>
      <scheme val="minor"/>
    </font>
    <font>
      <sz val="8"/>
      <name val="Calibri"/>
      <family val="2"/>
      <scheme val="minor"/>
    </font>
    <font>
      <sz val="8"/>
      <color rgb="FF000000"/>
      <name val="Calibri"/>
      <family val="2"/>
    </font>
    <font>
      <sz val="10"/>
      <color theme="0"/>
      <name val="Arial"/>
      <family val="2"/>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indexed="48"/>
        <bgColor indexed="64"/>
      </patternFill>
    </fill>
    <fill>
      <patternFill patternType="solid">
        <fgColor rgb="FFB5D4AA"/>
        <bgColor indexed="64"/>
      </patternFill>
    </fill>
    <fill>
      <patternFill patternType="solid">
        <fgColor rgb="FFFFFF00"/>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hair">
        <color auto="1"/>
      </right>
      <top style="hair">
        <color auto="1"/>
      </top>
      <bottom style="hair">
        <color auto="1"/>
      </bottom>
      <diagonal/>
    </border>
    <border>
      <left/>
      <right style="hair">
        <color auto="1"/>
      </right>
      <top style="hair">
        <color auto="1"/>
      </top>
      <bottom/>
      <diagonal/>
    </border>
  </borders>
  <cellStyleXfs count="9773">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4" fillId="0" borderId="0"/>
  </cellStyleXfs>
  <cellXfs count="951">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3" fontId="214" fillId="2" borderId="0" xfId="0" applyNumberFormat="1" applyFont="1" applyFill="1" applyBorder="1" applyAlignment="1" applyProtection="1">
      <alignment horizontal="center" vertical="center"/>
      <protection locked="0"/>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6" xfId="0" applyFont="1" applyFill="1" applyBorder="1" applyAlignment="1" applyProtection="1">
      <alignment horizontal="left" vertical="center"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1" fillId="91" borderId="0" xfId="0" applyFont="1" applyFill="1" applyBorder="1" applyAlignment="1">
      <alignment horizontal="left" vertical="center"/>
    </xf>
    <xf numFmtId="178" fontId="212" fillId="91" borderId="28" xfId="40" applyNumberFormat="1" applyFont="1" applyFill="1" applyBorder="1" applyAlignment="1">
      <alignment horizontal="left" vertical="center"/>
    </xf>
    <xf numFmtId="0" fontId="48" fillId="91"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1"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0" fillId="91"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1" borderId="140" xfId="40" applyNumberFormat="1" applyFont="1" applyFill="1" applyBorder="1" applyAlignment="1">
      <alignment vertical="center"/>
    </xf>
    <xf numFmtId="0" fontId="48" fillId="91"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1" borderId="0" xfId="0" applyFont="1" applyFill="1" applyAlignment="1"/>
    <xf numFmtId="0" fontId="38" fillId="91" borderId="0" xfId="73" applyFill="1"/>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0" fontId="217" fillId="2" borderId="110" xfId="0" applyFont="1" applyFill="1" applyBorder="1" applyAlignment="1">
      <alignment horizontal="left" vertical="top" wrapText="1"/>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8" fontId="212" fillId="90" borderId="140" xfId="40" applyNumberFormat="1" applyFont="1" applyFill="1" applyBorder="1" applyAlignment="1">
      <alignment horizontal="left" vertical="center"/>
    </xf>
    <xf numFmtId="173" fontId="91" fillId="28" borderId="13" xfId="0" applyNumberFormat="1" applyFont="1" applyFill="1" applyBorder="1" applyAlignment="1">
      <alignment horizontal="center"/>
    </xf>
    <xf numFmtId="0" fontId="0" fillId="91"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2"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0" fontId="237" fillId="2" borderId="0" xfId="0" applyFont="1" applyFill="1" applyAlignment="1"/>
    <xf numFmtId="0" fontId="44" fillId="91" borderId="0" xfId="0" applyFont="1" applyFill="1"/>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4" fontId="0" fillId="0" borderId="0" xfId="0" applyNumberFormat="1"/>
    <xf numFmtId="0" fontId="185" fillId="93" borderId="0" xfId="9772" applyFont="1" applyFill="1" applyAlignment="1">
      <alignment horizontal="center" vertical="center" wrapText="1"/>
    </xf>
    <xf numFmtId="0" fontId="185" fillId="93" borderId="0" xfId="9772" applyFont="1" applyFill="1" applyAlignment="1">
      <alignment horizontal="center" vertical="center"/>
    </xf>
    <xf numFmtId="1" fontId="54" fillId="28" borderId="35" xfId="0" applyNumberFormat="1" applyFont="1" applyFill="1" applyBorder="1" applyAlignment="1" applyProtection="1">
      <alignment horizontal="center" vertical="center" wrapText="1"/>
      <protection locked="0"/>
    </xf>
    <xf numFmtId="49" fontId="91" fillId="28" borderId="134" xfId="0" applyNumberFormat="1" applyFont="1" applyFill="1" applyBorder="1" applyAlignment="1">
      <alignment horizontal="left"/>
    </xf>
    <xf numFmtId="0" fontId="91" fillId="28" borderId="122" xfId="0" applyNumberFormat="1" applyFont="1" applyFill="1" applyBorder="1" applyAlignment="1">
      <alignment horizontal="left"/>
    </xf>
    <xf numFmtId="0" fontId="91" fillId="28" borderId="134" xfId="0" applyNumberFormat="1" applyFont="1" applyFill="1" applyBorder="1" applyAlignment="1">
      <alignment horizontal="left"/>
    </xf>
    <xf numFmtId="0" fontId="11" fillId="2" borderId="2" xfId="0" applyFont="1" applyFill="1" applyBorder="1" applyAlignment="1" applyProtection="1">
      <alignment horizontal="left" wrapText="1"/>
      <protection locked="0"/>
    </xf>
    <xf numFmtId="0" fontId="11" fillId="2" borderId="3" xfId="0" applyFont="1" applyFill="1" applyBorder="1" applyAlignment="1" applyProtection="1">
      <alignment horizontal="left" vertical="center" wrapText="1"/>
      <protection locked="0"/>
    </xf>
    <xf numFmtId="3" fontId="12" fillId="28" borderId="35" xfId="0" applyNumberFormat="1" applyFont="1" applyFill="1" applyBorder="1" applyAlignment="1" applyProtection="1">
      <alignment horizontal="center" vertical="center"/>
      <protection locked="0"/>
    </xf>
    <xf numFmtId="4" fontId="0" fillId="28" borderId="35" xfId="0" applyNumberFormat="1" applyFont="1" applyFill="1" applyBorder="1" applyAlignment="1">
      <alignment vertical="top"/>
    </xf>
    <xf numFmtId="4" fontId="0" fillId="28" borderId="45" xfId="0" applyNumberFormat="1" applyFont="1" applyFill="1" applyBorder="1" applyAlignment="1">
      <alignment vertical="top"/>
    </xf>
    <xf numFmtId="4" fontId="0" fillId="28" borderId="3" xfId="0" applyNumberFormat="1" applyFont="1" applyFill="1" applyBorder="1" applyAlignment="1">
      <alignment vertical="top"/>
    </xf>
    <xf numFmtId="4" fontId="42" fillId="2" borderId="35" xfId="0" applyNumberFormat="1" applyFont="1" applyFill="1" applyBorder="1" applyAlignment="1" applyProtection="1">
      <alignment horizontal="center" vertical="center"/>
      <protection locked="0"/>
    </xf>
    <xf numFmtId="4" fontId="42" fillId="2" borderId="40" xfId="0" applyNumberFormat="1" applyFont="1" applyFill="1" applyBorder="1" applyAlignment="1" applyProtection="1">
      <alignment horizontal="center" vertical="center"/>
      <protection locked="0"/>
    </xf>
    <xf numFmtId="3" fontId="12" fillId="2" borderId="0" xfId="0" applyNumberFormat="1" applyFont="1" applyFill="1" applyBorder="1" applyAlignment="1" applyProtection="1">
      <alignment horizontal="center" vertical="center"/>
      <protection locked="0"/>
    </xf>
    <xf numFmtId="4" fontId="12" fillId="28" borderId="35" xfId="0" applyNumberFormat="1" applyFont="1" applyFill="1" applyBorder="1" applyAlignment="1" applyProtection="1">
      <alignment horizontal="center" vertical="center"/>
      <protection locked="0"/>
    </xf>
    <xf numFmtId="3" fontId="241" fillId="2" borderId="0" xfId="0" applyNumberFormat="1" applyFont="1" applyFill="1" applyBorder="1" applyAlignment="1" applyProtection="1">
      <alignment horizontal="center" vertical="center"/>
      <protection locked="0"/>
    </xf>
    <xf numFmtId="3" fontId="11" fillId="2" borderId="0" xfId="0" applyNumberFormat="1" applyFont="1" applyFill="1" applyBorder="1" applyAlignment="1" applyProtection="1">
      <alignment vertical="center" wrapText="1"/>
      <protection locked="0"/>
    </xf>
    <xf numFmtId="4" fontId="11" fillId="2" borderId="0" xfId="0" applyNumberFormat="1" applyFont="1" applyFill="1" applyBorder="1" applyAlignment="1" applyProtection="1">
      <alignment vertical="center" wrapText="1"/>
      <protection locked="0"/>
    </xf>
    <xf numFmtId="3" fontId="12" fillId="2" borderId="0" xfId="0" applyNumberFormat="1" applyFont="1" applyFill="1" applyBorder="1" applyAlignment="1" applyProtection="1">
      <alignment vertical="center"/>
      <protection locked="0"/>
    </xf>
    <xf numFmtId="4" fontId="12" fillId="2" borderId="0" xfId="0" applyNumberFormat="1" applyFont="1" applyFill="1" applyBorder="1" applyAlignment="1" applyProtection="1">
      <alignment vertical="center"/>
      <protection locked="0"/>
    </xf>
    <xf numFmtId="4" fontId="12" fillId="2" borderId="0" xfId="0" applyNumberFormat="1" applyFont="1" applyFill="1" applyBorder="1" applyAlignment="1" applyProtection="1">
      <alignment horizontal="center" vertical="center"/>
      <protection locked="0"/>
    </xf>
    <xf numFmtId="3" fontId="242" fillId="2" borderId="0" xfId="0" applyNumberFormat="1" applyFont="1" applyFill="1" applyBorder="1" applyAlignment="1" applyProtection="1">
      <alignment vertical="center"/>
      <protection locked="0"/>
    </xf>
    <xf numFmtId="4" fontId="242" fillId="2" borderId="0" xfId="0" applyNumberFormat="1" applyFont="1" applyFill="1" applyBorder="1" applyAlignment="1" applyProtection="1">
      <alignment vertical="center"/>
      <protection locked="0"/>
    </xf>
    <xf numFmtId="3" fontId="12" fillId="2" borderId="0" xfId="0" applyNumberFormat="1" applyFont="1" applyFill="1" applyBorder="1" applyAlignment="1" applyProtection="1">
      <alignment horizontal="left" vertical="center"/>
      <protection locked="0"/>
    </xf>
    <xf numFmtId="4" fontId="12" fillId="2" borderId="0" xfId="0" applyNumberFormat="1" applyFont="1" applyFill="1" applyBorder="1" applyAlignment="1" applyProtection="1">
      <alignment horizontal="left" vertical="center"/>
      <protection locked="0"/>
    </xf>
    <xf numFmtId="3" fontId="242" fillId="2" borderId="0" xfId="0" applyNumberFormat="1" applyFont="1" applyFill="1" applyBorder="1" applyAlignment="1" applyProtection="1">
      <alignment horizontal="center" vertical="center"/>
      <protection locked="0"/>
    </xf>
    <xf numFmtId="3" fontId="211" fillId="2" borderId="0" xfId="0" applyNumberFormat="1" applyFont="1" applyFill="1" applyBorder="1" applyAlignment="1" applyProtection="1">
      <alignment horizontal="center" vertical="center"/>
      <protection locked="0"/>
    </xf>
    <xf numFmtId="4" fontId="242" fillId="2" borderId="0" xfId="0" applyNumberFormat="1" applyFont="1" applyFill="1" applyBorder="1" applyAlignment="1" applyProtection="1">
      <alignment horizontal="center" vertical="center"/>
      <protection locked="0"/>
    </xf>
    <xf numFmtId="3" fontId="11" fillId="2" borderId="0" xfId="0" applyNumberFormat="1" applyFont="1" applyFill="1" applyBorder="1" applyAlignment="1" applyProtection="1">
      <alignment horizontal="center" vertical="center"/>
      <protection locked="0"/>
    </xf>
    <xf numFmtId="0" fontId="243" fillId="2" borderId="88" xfId="0" applyFont="1" applyFill="1" applyBorder="1" applyAlignment="1">
      <alignment vertical="top" wrapText="1"/>
    </xf>
    <xf numFmtId="0" fontId="243" fillId="94" borderId="137" xfId="0" applyFont="1" applyFill="1" applyBorder="1" applyAlignment="1">
      <alignment vertical="top" wrapText="1"/>
    </xf>
    <xf numFmtId="0" fontId="238" fillId="2" borderId="0" xfId="0" applyFont="1" applyFill="1" applyAlignment="1">
      <alignment vertical="top"/>
    </xf>
    <xf numFmtId="0" fontId="243" fillId="94" borderId="88" xfId="0" applyFont="1" applyFill="1" applyBorder="1" applyAlignment="1">
      <alignment vertical="top" wrapText="1"/>
    </xf>
    <xf numFmtId="0" fontId="238" fillId="94" borderId="9" xfId="0" applyFont="1" applyFill="1" applyBorder="1" applyAlignment="1">
      <alignment vertical="top" wrapText="1"/>
    </xf>
    <xf numFmtId="0" fontId="243" fillId="2" borderId="137" xfId="0" applyFont="1" applyFill="1" applyBorder="1" applyAlignment="1">
      <alignment vertical="top"/>
    </xf>
    <xf numFmtId="0" fontId="243" fillId="94" borderId="122" xfId="0" applyFont="1" applyFill="1" applyBorder="1" applyAlignment="1">
      <alignment vertical="top"/>
    </xf>
    <xf numFmtId="0" fontId="243" fillId="94" borderId="138" xfId="0" applyFont="1" applyFill="1" applyBorder="1" applyAlignment="1">
      <alignment vertical="top"/>
    </xf>
    <xf numFmtId="0" fontId="243" fillId="94" borderId="134" xfId="0" applyFont="1" applyFill="1" applyBorder="1" applyAlignment="1">
      <alignment vertical="top"/>
    </xf>
    <xf numFmtId="0" fontId="238" fillId="2" borderId="88" xfId="0" applyFont="1" applyFill="1" applyBorder="1" applyAlignment="1">
      <alignment vertical="top" wrapText="1"/>
    </xf>
    <xf numFmtId="0" fontId="243" fillId="94" borderId="9" xfId="0" applyFont="1" applyFill="1" applyBorder="1" applyAlignment="1">
      <alignment vertical="top" wrapText="1"/>
    </xf>
    <xf numFmtId="0" fontId="243" fillId="94" borderId="110" xfId="0" applyFont="1" applyFill="1" applyBorder="1" applyAlignment="1">
      <alignment vertical="top" wrapText="1"/>
    </xf>
    <xf numFmtId="0" fontId="243" fillId="94" borderId="9" xfId="0" applyFont="1" applyFill="1" applyBorder="1" applyAlignment="1">
      <alignment horizontal="center" vertical="center" textRotation="180"/>
    </xf>
    <xf numFmtId="0" fontId="244" fillId="0" borderId="3" xfId="0" applyNumberFormat="1" applyFont="1" applyFill="1" applyBorder="1" applyAlignment="1">
      <alignment vertical="top"/>
    </xf>
    <xf numFmtId="0" fontId="244" fillId="0" borderId="35" xfId="0" applyNumberFormat="1" applyFont="1" applyFill="1" applyBorder="1" applyAlignment="1">
      <alignment vertical="top"/>
    </xf>
    <xf numFmtId="0" fontId="244" fillId="0" borderId="120" xfId="0" applyNumberFormat="1" applyFont="1" applyFill="1" applyBorder="1" applyAlignment="1">
      <alignment vertical="top"/>
    </xf>
    <xf numFmtId="0" fontId="244" fillId="0" borderId="88" xfId="0" applyNumberFormat="1" applyFont="1" applyFill="1" applyBorder="1" applyAlignment="1">
      <alignment vertical="top"/>
    </xf>
    <xf numFmtId="0" fontId="244" fillId="0" borderId="143" xfId="0" applyNumberFormat="1" applyFont="1" applyFill="1" applyBorder="1" applyAlignment="1">
      <alignment vertical="top"/>
    </xf>
    <xf numFmtId="0" fontId="238" fillId="0" borderId="143" xfId="0" applyFont="1" applyFill="1" applyBorder="1" applyAlignment="1">
      <alignment vertical="top"/>
    </xf>
    <xf numFmtId="14" fontId="244" fillId="0" borderId="35" xfId="0" applyNumberFormat="1" applyFont="1" applyFill="1" applyBorder="1" applyAlignment="1">
      <alignment vertical="top"/>
    </xf>
    <xf numFmtId="4" fontId="244" fillId="0" borderId="120" xfId="0" applyNumberFormat="1" applyFont="1" applyFill="1" applyBorder="1" applyAlignment="1">
      <alignment vertical="top"/>
    </xf>
    <xf numFmtId="3" fontId="244" fillId="0" borderId="120" xfId="0" applyNumberFormat="1" applyFont="1" applyFill="1" applyBorder="1" applyAlignment="1">
      <alignment vertical="top"/>
    </xf>
    <xf numFmtId="221" fontId="244" fillId="0" borderId="120" xfId="1798" applyNumberFormat="1" applyFont="1" applyFill="1" applyBorder="1" applyAlignment="1">
      <alignment vertical="top"/>
    </xf>
    <xf numFmtId="289" fontId="244" fillId="0" borderId="45" xfId="0" applyNumberFormat="1" applyFont="1" applyFill="1" applyBorder="1" applyAlignment="1">
      <alignment vertical="top"/>
    </xf>
    <xf numFmtId="0" fontId="244" fillId="0" borderId="80" xfId="0" applyNumberFormat="1" applyFont="1" applyFill="1" applyBorder="1" applyAlignment="1">
      <alignment vertical="top"/>
    </xf>
    <xf numFmtId="4" fontId="244" fillId="0" borderId="3" xfId="0" applyNumberFormat="1" applyFont="1" applyFill="1" applyBorder="1" applyAlignment="1">
      <alignment vertical="top"/>
    </xf>
    <xf numFmtId="4" fontId="244" fillId="0" borderId="35" xfId="0" applyNumberFormat="1" applyFont="1" applyFill="1" applyBorder="1" applyAlignment="1">
      <alignment vertical="top"/>
    </xf>
    <xf numFmtId="9" fontId="244" fillId="0" borderId="3" xfId="72" applyFont="1" applyFill="1" applyBorder="1" applyAlignment="1">
      <alignment vertical="top"/>
    </xf>
    <xf numFmtId="9" fontId="244" fillId="0" borderId="35" xfId="72" applyFont="1" applyFill="1" applyBorder="1" applyAlignment="1">
      <alignment vertical="top"/>
    </xf>
    <xf numFmtId="9" fontId="244" fillId="0" borderId="45" xfId="72" applyFont="1" applyFill="1" applyBorder="1" applyAlignment="1">
      <alignment vertical="top"/>
    </xf>
    <xf numFmtId="4" fontId="244" fillId="0" borderId="144" xfId="0" applyNumberFormat="1" applyFont="1" applyFill="1" applyBorder="1" applyAlignment="1">
      <alignment vertical="top"/>
    </xf>
    <xf numFmtId="4" fontId="244" fillId="0" borderId="53" xfId="0" applyNumberFormat="1" applyFont="1" applyFill="1" applyBorder="1" applyAlignment="1">
      <alignment vertical="top"/>
    </xf>
    <xf numFmtId="3" fontId="244" fillId="0" borderId="53" xfId="0" applyNumberFormat="1" applyFont="1" applyFill="1" applyBorder="1" applyAlignment="1">
      <alignment vertical="top"/>
    </xf>
    <xf numFmtId="4" fontId="244" fillId="0" borderId="114" xfId="0" applyNumberFormat="1" applyFont="1" applyFill="1" applyBorder="1" applyAlignment="1">
      <alignment vertical="top"/>
    </xf>
    <xf numFmtId="0" fontId="238" fillId="0" borderId="3" xfId="0" applyNumberFormat="1" applyFont="1" applyFill="1" applyBorder="1" applyAlignment="1">
      <alignment vertical="top"/>
    </xf>
    <xf numFmtId="0" fontId="238" fillId="0" borderId="35" xfId="0" applyNumberFormat="1" applyFont="1" applyFill="1" applyBorder="1" applyAlignment="1">
      <alignment vertical="top"/>
    </xf>
    <xf numFmtId="0" fontId="238" fillId="0" borderId="35" xfId="0" applyFont="1" applyFill="1" applyBorder="1" applyAlignment="1">
      <alignment vertical="top"/>
    </xf>
    <xf numFmtId="0" fontId="238" fillId="0" borderId="120" xfId="0" applyNumberFormat="1" applyFont="1" applyFill="1" applyBorder="1" applyAlignment="1">
      <alignment vertical="top"/>
    </xf>
    <xf numFmtId="0" fontId="238" fillId="0" borderId="88" xfId="0" applyNumberFormat="1" applyFont="1" applyFill="1" applyBorder="1" applyAlignment="1">
      <alignment vertical="top"/>
    </xf>
    <xf numFmtId="0" fontId="238" fillId="0" borderId="143" xfId="0" applyNumberFormat="1" applyFont="1" applyFill="1" applyBorder="1" applyAlignment="1">
      <alignment vertical="top"/>
    </xf>
    <xf numFmtId="290" fontId="238" fillId="0" borderId="35" xfId="0" applyNumberFormat="1" applyFont="1" applyFill="1" applyBorder="1" applyAlignment="1">
      <alignment horizontal="left" vertical="top"/>
    </xf>
    <xf numFmtId="4" fontId="238" fillId="0" borderId="120" xfId="0" applyNumberFormat="1" applyFont="1" applyFill="1" applyBorder="1" applyAlignment="1">
      <alignment vertical="top"/>
    </xf>
    <xf numFmtId="3" fontId="238" fillId="0" borderId="120" xfId="0" applyNumberFormat="1" applyFont="1" applyFill="1" applyBorder="1" applyAlignment="1">
      <alignment vertical="top"/>
    </xf>
    <xf numFmtId="221" fontId="238" fillId="0" borderId="120" xfId="1798" applyNumberFormat="1" applyFont="1" applyFill="1" applyBorder="1" applyAlignment="1">
      <alignment vertical="top"/>
    </xf>
    <xf numFmtId="289" fontId="238" fillId="0" borderId="45" xfId="0" applyNumberFormat="1" applyFont="1" applyFill="1" applyBorder="1" applyAlignment="1">
      <alignment vertical="top"/>
    </xf>
    <xf numFmtId="0" fontId="238" fillId="0" borderId="80" xfId="0" applyNumberFormat="1" applyFont="1" applyFill="1" applyBorder="1" applyAlignment="1">
      <alignment vertical="top"/>
    </xf>
    <xf numFmtId="4" fontId="238" fillId="0" borderId="3" xfId="0" applyNumberFormat="1" applyFont="1" applyFill="1" applyBorder="1" applyAlignment="1">
      <alignment vertical="top"/>
    </xf>
    <xf numFmtId="4" fontId="238" fillId="0" borderId="35" xfId="0" applyNumberFormat="1" applyFont="1" applyFill="1" applyBorder="1" applyAlignment="1">
      <alignment vertical="top"/>
    </xf>
    <xf numFmtId="9" fontId="238" fillId="0" borderId="3" xfId="72" applyFont="1" applyFill="1" applyBorder="1" applyAlignment="1">
      <alignment vertical="top"/>
    </xf>
    <xf numFmtId="9" fontId="238" fillId="0" borderId="35" xfId="72" applyFont="1" applyFill="1" applyBorder="1" applyAlignment="1">
      <alignment vertical="top"/>
    </xf>
    <xf numFmtId="9" fontId="238" fillId="0" borderId="45" xfId="72" applyFont="1" applyFill="1" applyBorder="1" applyAlignment="1">
      <alignment vertical="top"/>
    </xf>
    <xf numFmtId="4" fontId="238" fillId="0" borderId="144" xfId="0" applyNumberFormat="1" applyFont="1" applyFill="1" applyBorder="1" applyAlignment="1">
      <alignment vertical="top"/>
    </xf>
    <xf numFmtId="4" fontId="238" fillId="0" borderId="53" xfId="0" applyNumberFormat="1" applyFont="1" applyFill="1" applyBorder="1" applyAlignment="1">
      <alignment vertical="top"/>
    </xf>
    <xf numFmtId="4" fontId="238" fillId="0" borderId="114" xfId="0" applyNumberFormat="1" applyFont="1" applyFill="1" applyBorder="1" applyAlignment="1">
      <alignment vertical="top"/>
    </xf>
    <xf numFmtId="0" fontId="238" fillId="0" borderId="3" xfId="0" applyFont="1" applyFill="1" applyBorder="1" applyAlignment="1">
      <alignment vertical="top"/>
    </xf>
    <xf numFmtId="14" fontId="238" fillId="0" borderId="35" xfId="0" applyNumberFormat="1" applyFont="1" applyFill="1" applyBorder="1" applyAlignment="1">
      <alignment vertical="top"/>
    </xf>
    <xf numFmtId="0" fontId="238" fillId="0" borderId="45" xfId="0" applyNumberFormat="1" applyFont="1" applyFill="1" applyBorder="1" applyAlignment="1">
      <alignment vertical="top"/>
    </xf>
    <xf numFmtId="237" fontId="238" fillId="0" borderId="35" xfId="72" applyNumberFormat="1" applyFont="1" applyFill="1" applyBorder="1" applyAlignment="1">
      <alignment vertical="top"/>
    </xf>
    <xf numFmtId="237" fontId="238" fillId="0" borderId="45" xfId="72" applyNumberFormat="1" applyFont="1" applyFill="1" applyBorder="1" applyAlignment="1">
      <alignment vertical="top"/>
    </xf>
    <xf numFmtId="4" fontId="238" fillId="0" borderId="45" xfId="0" applyNumberFormat="1" applyFont="1" applyFill="1" applyBorder="1" applyAlignment="1">
      <alignment vertical="top"/>
    </xf>
    <xf numFmtId="0" fontId="238" fillId="0" borderId="35" xfId="0" applyNumberFormat="1" applyFont="1" applyFill="1" applyBorder="1" applyAlignment="1">
      <alignment horizontal="center" vertical="top"/>
    </xf>
    <xf numFmtId="0" fontId="238" fillId="0" borderId="120" xfId="0" applyNumberFormat="1" applyFont="1" applyFill="1" applyBorder="1" applyAlignment="1">
      <alignment horizontal="center" vertical="top"/>
    </xf>
    <xf numFmtId="0" fontId="244" fillId="0" borderId="143" xfId="0" applyNumberFormat="1" applyFont="1" applyFill="1" applyBorder="1" applyAlignment="1">
      <alignment horizontal="left" vertical="top"/>
    </xf>
    <xf numFmtId="14" fontId="238" fillId="0" borderId="35" xfId="0" applyNumberFormat="1" applyFont="1" applyFill="1" applyBorder="1" applyAlignment="1">
      <alignment horizontal="right" vertical="top"/>
    </xf>
    <xf numFmtId="9" fontId="238" fillId="0" borderId="3" xfId="72" applyFont="1" applyFill="1" applyBorder="1" applyAlignment="1">
      <alignment horizontal="center" vertical="center"/>
    </xf>
    <xf numFmtId="9" fontId="238" fillId="0" borderId="35" xfId="72" applyFont="1" applyFill="1" applyBorder="1" applyAlignment="1">
      <alignment vertical="center"/>
    </xf>
    <xf numFmtId="9" fontId="238" fillId="0" borderId="35" xfId="72" applyFont="1" applyFill="1" applyBorder="1" applyAlignment="1">
      <alignment horizontal="center" vertical="center"/>
    </xf>
    <xf numFmtId="9" fontId="238" fillId="0" borderId="45" xfId="72" applyFont="1" applyFill="1" applyBorder="1" applyAlignment="1">
      <alignment horizontal="center" vertical="center"/>
    </xf>
    <xf numFmtId="291" fontId="238" fillId="0" borderId="45" xfId="0" applyNumberFormat="1" applyFont="1" applyFill="1" applyBorder="1" applyAlignment="1">
      <alignment vertical="top"/>
    </xf>
    <xf numFmtId="0" fontId="238" fillId="0" borderId="120" xfId="0" applyFont="1" applyFill="1" applyBorder="1" applyAlignment="1">
      <alignment vertical="top"/>
    </xf>
    <xf numFmtId="0" fontId="238" fillId="0" borderId="88" xfId="0" applyFont="1" applyFill="1" applyBorder="1" applyAlignment="1">
      <alignment vertical="top"/>
    </xf>
    <xf numFmtId="0" fontId="238" fillId="0" borderId="80" xfId="0" applyFont="1" applyFill="1" applyBorder="1" applyAlignment="1">
      <alignment vertical="top"/>
    </xf>
    <xf numFmtId="0" fontId="238" fillId="0" borderId="45" xfId="0" applyFont="1" applyFill="1" applyBorder="1" applyAlignment="1">
      <alignment vertical="top"/>
    </xf>
    <xf numFmtId="0" fontId="238" fillId="0" borderId="144" xfId="0" applyFont="1" applyFill="1" applyBorder="1" applyAlignment="1">
      <alignment vertical="top"/>
    </xf>
    <xf numFmtId="0" fontId="238" fillId="0" borderId="53" xfId="0" applyFont="1" applyFill="1" applyBorder="1" applyAlignment="1">
      <alignment vertical="top"/>
    </xf>
    <xf numFmtId="0" fontId="238" fillId="0" borderId="114" xfId="0" applyFont="1" applyFill="1" applyBorder="1" applyAlignment="1">
      <alignment vertical="top"/>
    </xf>
    <xf numFmtId="0" fontId="238" fillId="0" borderId="35" xfId="0" applyNumberFormat="1" applyFont="1" applyFill="1" applyBorder="1" applyAlignment="1">
      <alignment horizontal="left" vertical="top"/>
    </xf>
    <xf numFmtId="292" fontId="238" fillId="0" borderId="45" xfId="0" applyNumberFormat="1" applyFont="1" applyFill="1" applyBorder="1" applyAlignment="1">
      <alignment horizontal="right" vertical="top"/>
    </xf>
    <xf numFmtId="0" fontId="244" fillId="0" borderId="3" xfId="0" applyNumberFormat="1" applyFont="1" applyFill="1" applyBorder="1" applyAlignment="1">
      <alignment horizontal="left" vertical="top"/>
    </xf>
    <xf numFmtId="0" fontId="238" fillId="0" borderId="120" xfId="0" applyNumberFormat="1" applyFont="1" applyFill="1" applyBorder="1" applyAlignment="1">
      <alignment horizontal="left" vertical="top"/>
    </xf>
    <xf numFmtId="14" fontId="238" fillId="0" borderId="35" xfId="0" applyNumberFormat="1" applyFont="1" applyFill="1" applyBorder="1" applyAlignment="1">
      <alignment horizontal="left" vertical="top"/>
    </xf>
    <xf numFmtId="3" fontId="238" fillId="0" borderId="120" xfId="0" applyNumberFormat="1" applyFont="1" applyFill="1" applyBorder="1" applyAlignment="1">
      <alignment horizontal="left" vertical="top"/>
    </xf>
    <xf numFmtId="44" fontId="238" fillId="0" borderId="120" xfId="1798" applyFont="1" applyFill="1" applyBorder="1" applyAlignment="1">
      <alignment vertical="top"/>
    </xf>
    <xf numFmtId="293" fontId="238" fillId="0" borderId="45" xfId="0" applyNumberFormat="1" applyFont="1" applyFill="1" applyBorder="1" applyAlignment="1">
      <alignment horizontal="left" vertical="top"/>
    </xf>
    <xf numFmtId="4" fontId="238" fillId="0" borderId="35" xfId="0" applyNumberFormat="1" applyFont="1" applyFill="1" applyBorder="1" applyAlignment="1">
      <alignment horizontal="left" vertical="top"/>
    </xf>
    <xf numFmtId="4" fontId="238" fillId="0" borderId="3" xfId="0" applyNumberFormat="1" applyFont="1" applyFill="1" applyBorder="1" applyAlignment="1">
      <alignment horizontal="left" vertical="top"/>
    </xf>
    <xf numFmtId="294" fontId="238" fillId="0" borderId="35" xfId="0" applyNumberFormat="1" applyFont="1" applyFill="1" applyBorder="1" applyAlignment="1">
      <alignment horizontal="left" vertical="top"/>
    </xf>
    <xf numFmtId="9" fontId="238" fillId="0" borderId="3" xfId="72" applyFont="1" applyFill="1" applyBorder="1" applyAlignment="1">
      <alignment horizontal="left" vertical="top"/>
    </xf>
    <xf numFmtId="9" fontId="238" fillId="0" borderId="35" xfId="72" applyFont="1" applyFill="1" applyBorder="1" applyAlignment="1">
      <alignment horizontal="left" vertical="top"/>
    </xf>
    <xf numFmtId="9" fontId="238" fillId="0" borderId="45" xfId="72" applyFont="1" applyFill="1" applyBorder="1" applyAlignment="1">
      <alignment horizontal="left" vertical="top"/>
    </xf>
    <xf numFmtId="4" fontId="238" fillId="0" borderId="144" xfId="0" applyNumberFormat="1" applyFont="1" applyFill="1" applyBorder="1" applyAlignment="1">
      <alignment horizontal="left" vertical="top"/>
    </xf>
    <xf numFmtId="294" fontId="238" fillId="0" borderId="53" xfId="0" applyNumberFormat="1" applyFont="1" applyFill="1" applyBorder="1" applyAlignment="1">
      <alignment horizontal="left" vertical="top"/>
    </xf>
    <xf numFmtId="4" fontId="238" fillId="0" borderId="53" xfId="0" applyNumberFormat="1" applyFont="1" applyFill="1" applyBorder="1" applyAlignment="1">
      <alignment horizontal="left" vertical="top"/>
    </xf>
    <xf numFmtId="294" fontId="238" fillId="0" borderId="114" xfId="0" applyNumberFormat="1" applyFont="1" applyFill="1" applyBorder="1" applyAlignment="1">
      <alignment horizontal="left" vertical="top"/>
    </xf>
    <xf numFmtId="292" fontId="238" fillId="0" borderId="45" xfId="0" quotePrefix="1" applyNumberFormat="1" applyFont="1" applyFill="1" applyBorder="1" applyAlignment="1">
      <alignment horizontal="right" vertical="top"/>
    </xf>
    <xf numFmtId="0" fontId="244" fillId="0" borderId="143" xfId="0" applyFont="1" applyFill="1" applyBorder="1" applyAlignment="1">
      <alignment vertical="top"/>
    </xf>
    <xf numFmtId="0" fontId="238" fillId="0" borderId="143" xfId="0" applyFont="1" applyFill="1" applyBorder="1" applyAlignment="1">
      <alignment horizontal="center" vertical="top"/>
    </xf>
    <xf numFmtId="0" fontId="238" fillId="0" borderId="35" xfId="0" applyFont="1" applyFill="1" applyBorder="1" applyAlignment="1">
      <alignment horizontal="center" vertical="top"/>
    </xf>
    <xf numFmtId="0" fontId="238" fillId="0" borderId="120" xfId="0" applyFont="1" applyFill="1" applyBorder="1" applyAlignment="1">
      <alignment horizontal="center" vertical="top"/>
    </xf>
    <xf numFmtId="237" fontId="238" fillId="0" borderId="3" xfId="72" applyNumberFormat="1" applyFont="1" applyFill="1" applyBorder="1" applyAlignment="1">
      <alignment vertical="top"/>
    </xf>
    <xf numFmtId="4" fontId="238" fillId="0" borderId="88" xfId="0" applyNumberFormat="1" applyFont="1" applyFill="1" applyBorder="1" applyAlignment="1">
      <alignment vertical="top"/>
    </xf>
    <xf numFmtId="9" fontId="238" fillId="0" borderId="3" xfId="0" applyNumberFormat="1" applyFont="1" applyFill="1" applyBorder="1" applyAlignment="1">
      <alignment vertical="top"/>
    </xf>
    <xf numFmtId="9" fontId="238" fillId="0" borderId="35" xfId="0" applyNumberFormat="1" applyFont="1" applyFill="1" applyBorder="1" applyAlignment="1">
      <alignment vertical="top"/>
    </xf>
    <xf numFmtId="9" fontId="238" fillId="0" borderId="45" xfId="0" applyNumberFormat="1" applyFont="1" applyFill="1" applyBorder="1" applyAlignment="1">
      <alignment vertical="top"/>
    </xf>
    <xf numFmtId="0" fontId="245" fillId="0" borderId="3" xfId="0" applyNumberFormat="1" applyFont="1" applyFill="1" applyBorder="1" applyAlignment="1">
      <alignment horizontal="left" vertical="top"/>
    </xf>
    <xf numFmtId="0" fontId="245" fillId="0" borderId="35" xfId="0" applyNumberFormat="1" applyFont="1" applyFill="1" applyBorder="1" applyAlignment="1">
      <alignment vertical="top"/>
    </xf>
    <xf numFmtId="0" fontId="245" fillId="0" borderId="35" xfId="0" applyNumberFormat="1" applyFont="1" applyFill="1" applyBorder="1" applyAlignment="1">
      <alignment horizontal="left" vertical="top"/>
    </xf>
    <xf numFmtId="0" fontId="245" fillId="0" borderId="120" xfId="0" applyNumberFormat="1" applyFont="1" applyFill="1" applyBorder="1" applyAlignment="1">
      <alignment horizontal="left" vertical="top"/>
    </xf>
    <xf numFmtId="0" fontId="245" fillId="0" borderId="88" xfId="0" applyNumberFormat="1" applyFont="1" applyFill="1" applyBorder="1" applyAlignment="1">
      <alignment vertical="top"/>
    </xf>
    <xf numFmtId="0" fontId="245" fillId="0" borderId="143" xfId="0" applyNumberFormat="1" applyFont="1" applyFill="1" applyBorder="1" applyAlignment="1">
      <alignment horizontal="left" vertical="top"/>
    </xf>
    <xf numFmtId="14" fontId="245" fillId="0" borderId="35" xfId="0" applyNumberFormat="1" applyFont="1" applyFill="1" applyBorder="1" applyAlignment="1">
      <alignment horizontal="left" vertical="top"/>
    </xf>
    <xf numFmtId="4" fontId="245" fillId="0" borderId="120" xfId="0" applyNumberFormat="1" applyFont="1" applyFill="1" applyBorder="1" applyAlignment="1">
      <alignment vertical="top"/>
    </xf>
    <xf numFmtId="3" fontId="245" fillId="0" borderId="120" xfId="0" applyNumberFormat="1" applyFont="1" applyFill="1" applyBorder="1" applyAlignment="1">
      <alignment horizontal="left" vertical="top"/>
    </xf>
    <xf numFmtId="44" fontId="245" fillId="0" borderId="120" xfId="1798" applyFont="1" applyFill="1" applyBorder="1" applyAlignment="1">
      <alignment horizontal="left" vertical="top"/>
    </xf>
    <xf numFmtId="289" fontId="245" fillId="0" borderId="45" xfId="0" applyNumberFormat="1" applyFont="1" applyFill="1" applyBorder="1" applyAlignment="1">
      <alignment horizontal="left" vertical="top"/>
    </xf>
    <xf numFmtId="0" fontId="245" fillId="0" borderId="80" xfId="0" applyNumberFormat="1" applyFont="1" applyFill="1" applyBorder="1" applyAlignment="1">
      <alignment vertical="top"/>
    </xf>
    <xf numFmtId="4" fontId="245" fillId="0" borderId="3" xfId="0" applyNumberFormat="1" applyFont="1" applyFill="1" applyBorder="1" applyAlignment="1">
      <alignment horizontal="left" vertical="top"/>
    </xf>
    <xf numFmtId="294" fontId="245" fillId="0" borderId="35" xfId="0" applyNumberFormat="1" applyFont="1" applyFill="1" applyBorder="1" applyAlignment="1">
      <alignment horizontal="left" vertical="top"/>
    </xf>
    <xf numFmtId="9" fontId="245" fillId="0" borderId="3" xfId="72" applyFont="1" applyFill="1" applyBorder="1" applyAlignment="1">
      <alignment horizontal="left" vertical="top"/>
    </xf>
    <xf numFmtId="9" fontId="245" fillId="0" borderId="35" xfId="72" applyFont="1" applyFill="1" applyBorder="1" applyAlignment="1">
      <alignment horizontal="left" vertical="top"/>
    </xf>
    <xf numFmtId="9" fontId="245" fillId="0" borderId="45" xfId="72" applyFont="1" applyFill="1" applyBorder="1" applyAlignment="1">
      <alignment horizontal="left" vertical="top"/>
    </xf>
    <xf numFmtId="4" fontId="245" fillId="0" borderId="144" xfId="0" applyNumberFormat="1" applyFont="1" applyFill="1" applyBorder="1" applyAlignment="1">
      <alignment horizontal="left" vertical="top"/>
    </xf>
    <xf numFmtId="294" fontId="245" fillId="0" borderId="53" xfId="0" applyNumberFormat="1" applyFont="1" applyFill="1" applyBorder="1" applyAlignment="1">
      <alignment horizontal="left" vertical="top"/>
    </xf>
    <xf numFmtId="4" fontId="245" fillId="0" borderId="53" xfId="0" applyNumberFormat="1" applyFont="1" applyFill="1" applyBorder="1" applyAlignment="1">
      <alignment horizontal="left" vertical="top"/>
    </xf>
    <xf numFmtId="0" fontId="245" fillId="0" borderId="88" xfId="0" applyNumberFormat="1" applyFont="1" applyFill="1" applyBorder="1" applyAlignment="1">
      <alignment horizontal="left" vertical="top"/>
    </xf>
    <xf numFmtId="4" fontId="245" fillId="0" borderId="114" xfId="0" applyNumberFormat="1" applyFont="1" applyFill="1" applyBorder="1" applyAlignment="1">
      <alignment horizontal="left" vertical="top"/>
    </xf>
    <xf numFmtId="0" fontId="238" fillId="95" borderId="0" xfId="0" applyFont="1" applyFill="1" applyAlignment="1">
      <alignment vertical="top"/>
    </xf>
    <xf numFmtId="0" fontId="245" fillId="95" borderId="35" xfId="0" applyNumberFormat="1" applyFont="1" applyFill="1" applyBorder="1" applyAlignment="1">
      <alignment vertical="top"/>
    </xf>
    <xf numFmtId="3" fontId="42" fillId="95" borderId="40" xfId="0" applyNumberFormat="1" applyFont="1" applyFill="1" applyBorder="1" applyAlignment="1" applyProtection="1">
      <alignment horizontal="center" vertical="center"/>
      <protection locked="0"/>
    </xf>
    <xf numFmtId="3" fontId="45" fillId="95" borderId="0" xfId="0" applyNumberFormat="1" applyFont="1" applyFill="1" applyBorder="1" applyAlignment="1" applyProtection="1">
      <alignment horizontal="center" vertical="center"/>
      <protection locked="0"/>
    </xf>
    <xf numFmtId="3" fontId="45" fillId="95" borderId="5" xfId="0" applyNumberFormat="1" applyFont="1" applyFill="1" applyBorder="1" applyAlignment="1" applyProtection="1">
      <alignment horizontal="center" vertical="center"/>
      <protection locked="0"/>
    </xf>
    <xf numFmtId="0" fontId="246" fillId="2" borderId="0" xfId="0" applyFont="1" applyFill="1" applyBorder="1" applyProtection="1">
      <protection locked="0"/>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91" fillId="2" borderId="12"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48" fillId="2" borderId="138" xfId="0" applyFont="1" applyFill="1" applyBorder="1" applyAlignment="1">
      <alignment vertical="center" wrapText="1"/>
    </xf>
    <xf numFmtId="0" fontId="48" fillId="2" borderId="134" xfId="0" applyFont="1" applyFill="1" applyBorder="1" applyAlignment="1">
      <alignment vertical="center"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0" fontId="91" fillId="91"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212" fillId="91"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240" fillId="2" borderId="111" xfId="0" applyFont="1" applyFill="1" applyBorder="1" applyAlignment="1" applyProtection="1">
      <alignment horizontal="center" vertical="center" wrapText="1"/>
      <protection locked="0"/>
    </xf>
    <xf numFmtId="0" fontId="240" fillId="2" borderId="102" xfId="0" applyFont="1" applyFill="1" applyBorder="1" applyAlignment="1" applyProtection="1">
      <alignment horizontal="center" vertical="center" wrapText="1"/>
      <protection locked="0"/>
    </xf>
    <xf numFmtId="0" fontId="240"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1" borderId="140" xfId="40" applyNumberFormat="1" applyFont="1" applyFill="1" applyBorder="1" applyAlignment="1">
      <alignment horizontal="left" vertical="center"/>
    </xf>
    <xf numFmtId="178" fontId="212" fillId="91" borderId="141" xfId="40" applyNumberFormat="1" applyFont="1" applyFill="1" applyBorder="1" applyAlignment="1">
      <alignment horizontal="left" vertical="center"/>
    </xf>
    <xf numFmtId="0" fontId="91" fillId="91" borderId="0" xfId="40" applyNumberFormat="1" applyFont="1" applyFill="1" applyBorder="1" applyAlignment="1">
      <alignment horizontal="left" vertical="center" wrapText="1"/>
    </xf>
    <xf numFmtId="0" fontId="48" fillId="91" borderId="0" xfId="0" applyFont="1" applyFill="1" applyBorder="1" applyAlignment="1">
      <alignment horizontal="left" vertical="center" wrapText="1"/>
    </xf>
    <xf numFmtId="0" fontId="48" fillId="91" borderId="0" xfId="0" applyFont="1" applyFill="1" applyAlignment="1">
      <alignment horizontal="left" vertical="center" wrapText="1"/>
    </xf>
    <xf numFmtId="0" fontId="243" fillId="94" borderId="137" xfId="0" applyFont="1" applyFill="1" applyBorder="1" applyAlignment="1">
      <alignment vertical="top" wrapText="1"/>
    </xf>
    <xf numFmtId="0" fontId="0" fillId="0" borderId="88" xfId="0" applyBorder="1" applyAlignment="1">
      <alignment vertical="top" wrapText="1"/>
    </xf>
    <xf numFmtId="0" fontId="243" fillId="94" borderId="118" xfId="0" applyFont="1" applyFill="1" applyBorder="1" applyAlignment="1">
      <alignment vertical="top" wrapText="1"/>
    </xf>
    <xf numFmtId="0" fontId="238" fillId="94" borderId="97" xfId="0" applyFont="1" applyFill="1" applyBorder="1" applyAlignment="1">
      <alignment vertical="top" wrapText="1"/>
    </xf>
    <xf numFmtId="0" fontId="238" fillId="94" borderId="103" xfId="0" applyFont="1" applyFill="1" applyBorder="1" applyAlignment="1">
      <alignment vertical="top" wrapText="1"/>
    </xf>
    <xf numFmtId="0" fontId="243" fillId="94" borderId="122" xfId="0" applyFont="1" applyFill="1" applyBorder="1" applyAlignment="1">
      <alignment vertical="top" wrapText="1"/>
    </xf>
    <xf numFmtId="0" fontId="238" fillId="94" borderId="134" xfId="0" applyFont="1" applyFill="1" applyBorder="1" applyAlignment="1">
      <alignment vertical="top"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1"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1" borderId="0" xfId="0" applyFont="1" applyFill="1" applyBorder="1" applyAlignment="1">
      <alignment horizontal="left" wrapText="1"/>
    </xf>
    <xf numFmtId="0" fontId="237" fillId="2" borderId="5" xfId="0" applyFont="1" applyFill="1" applyBorder="1" applyAlignment="1">
      <alignment horizontal="left"/>
    </xf>
  </cellXfs>
  <cellStyles count="9773">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_Sheet1" xfId="9772" xr:uid="{00000000-0005-0000-0000-0000C5230000}"/>
    <cellStyle name="Normal2" xfId="4549" xr:uid="{00000000-0005-0000-0000-0000C6230000}"/>
    <cellStyle name="Normale_97.98.us" xfId="4550" xr:uid="{00000000-0005-0000-0000-0000C7230000}"/>
    <cellStyle name="NormalGB" xfId="4551" xr:uid="{00000000-0005-0000-0000-0000C8230000}"/>
    <cellStyle name="Normalx" xfId="4552" xr:uid="{00000000-0005-0000-0000-0000C9230000}"/>
    <cellStyle name="Note 2" xfId="56" xr:uid="{00000000-0005-0000-0000-0000CA230000}"/>
    <cellStyle name="Note 2 10" xfId="4553" xr:uid="{00000000-0005-0000-0000-0000CB230000}"/>
    <cellStyle name="Note 2 11" xfId="4554" xr:uid="{00000000-0005-0000-0000-0000CC230000}"/>
    <cellStyle name="Note 2 12" xfId="9749" xr:uid="{00000000-0005-0000-0000-0000CD230000}"/>
    <cellStyle name="Note 2 2" xfId="67" xr:uid="{00000000-0005-0000-0000-0000CE230000}"/>
    <cellStyle name="Note 2 2 2" xfId="87" xr:uid="{00000000-0005-0000-0000-0000CF230000}"/>
    <cellStyle name="Note 2 2 2 2" xfId="4555" xr:uid="{00000000-0005-0000-0000-0000D0230000}"/>
    <cellStyle name="Note 2 2 2 3" xfId="4556" xr:uid="{00000000-0005-0000-0000-0000D1230000}"/>
    <cellStyle name="Note 2 2 2 4" xfId="9769" xr:uid="{00000000-0005-0000-0000-0000D2230000}"/>
    <cellStyle name="Note 2 2 3" xfId="4557" xr:uid="{00000000-0005-0000-0000-0000D3230000}"/>
    <cellStyle name="Note 2 2 4" xfId="4558" xr:uid="{00000000-0005-0000-0000-0000D4230000}"/>
    <cellStyle name="Note 2 2 5" xfId="9755" xr:uid="{00000000-0005-0000-0000-0000D5230000}"/>
    <cellStyle name="Note 2 3" xfId="81" xr:uid="{00000000-0005-0000-0000-0000D6230000}"/>
    <cellStyle name="Note 2 3 2" xfId="4559" xr:uid="{00000000-0005-0000-0000-0000D7230000}"/>
    <cellStyle name="Note 2 3 3" xfId="9763" xr:uid="{00000000-0005-0000-0000-0000D8230000}"/>
    <cellStyle name="Note 2 4" xfId="4560" xr:uid="{00000000-0005-0000-0000-0000D9230000}"/>
    <cellStyle name="Note 2 5" xfId="4561" xr:uid="{00000000-0005-0000-0000-0000DA230000}"/>
    <cellStyle name="Note 2 6" xfId="4562" xr:uid="{00000000-0005-0000-0000-0000DB230000}"/>
    <cellStyle name="Note 2 7" xfId="4563" xr:uid="{00000000-0005-0000-0000-0000DC230000}"/>
    <cellStyle name="Note 2 8" xfId="4564" xr:uid="{00000000-0005-0000-0000-0000DD230000}"/>
    <cellStyle name="Note 2 9" xfId="4565" xr:uid="{00000000-0005-0000-0000-0000DE230000}"/>
    <cellStyle name="Note 3" xfId="55" xr:uid="{00000000-0005-0000-0000-0000DF230000}"/>
    <cellStyle name="Note 3 2" xfId="66" xr:uid="{00000000-0005-0000-0000-0000E0230000}"/>
    <cellStyle name="Note 3 2 2" xfId="86" xr:uid="{00000000-0005-0000-0000-0000E1230000}"/>
    <cellStyle name="Note 3 2 2 2" xfId="9768" xr:uid="{00000000-0005-0000-0000-0000E2230000}"/>
    <cellStyle name="Note 3 2 3" xfId="9754" xr:uid="{00000000-0005-0000-0000-0000E3230000}"/>
    <cellStyle name="Note 3 3" xfId="80" xr:uid="{00000000-0005-0000-0000-0000E4230000}"/>
    <cellStyle name="Note 3 3 2" xfId="9762" xr:uid="{00000000-0005-0000-0000-0000E5230000}"/>
    <cellStyle name="Note 3 4" xfId="9748" xr:uid="{00000000-0005-0000-0000-0000E6230000}"/>
    <cellStyle name="Note 4" xfId="4566" xr:uid="{00000000-0005-0000-0000-0000E7230000}"/>
    <cellStyle name="Note 4 2" xfId="4567" xr:uid="{00000000-0005-0000-0000-0000E8230000}"/>
    <cellStyle name="Note 5" xfId="4568" xr:uid="{00000000-0005-0000-0000-0000E9230000}"/>
    <cellStyle name="Note 5 2" xfId="4569" xr:uid="{00000000-0005-0000-0000-0000EA230000}"/>
    <cellStyle name="Note 6" xfId="4570" xr:uid="{00000000-0005-0000-0000-0000EB230000}"/>
    <cellStyle name="Note 6 2" xfId="4571" xr:uid="{00000000-0005-0000-0000-0000EC230000}"/>
    <cellStyle name="Note 7" xfId="4572" xr:uid="{00000000-0005-0000-0000-0000ED230000}"/>
    <cellStyle name="Note 7 2" xfId="4573" xr:uid="{00000000-0005-0000-0000-0000EE230000}"/>
    <cellStyle name="Note 8" xfId="4574" xr:uid="{00000000-0005-0000-0000-0000EF230000}"/>
    <cellStyle name="Note 8 2" xfId="4575" xr:uid="{00000000-0005-0000-0000-0000F0230000}"/>
    <cellStyle name="Note 8 2 2" xfId="4576" xr:uid="{00000000-0005-0000-0000-0000F1230000}"/>
    <cellStyle name="Note 8 2 2 2" xfId="4577" xr:uid="{00000000-0005-0000-0000-0000F2230000}"/>
    <cellStyle name="Note 8 2 2 2 2" xfId="4578" xr:uid="{00000000-0005-0000-0000-0000F3230000}"/>
    <cellStyle name="Note 8 2 2 3" xfId="4579" xr:uid="{00000000-0005-0000-0000-0000F4230000}"/>
    <cellStyle name="Note 8 2 3" xfId="4580" xr:uid="{00000000-0005-0000-0000-0000F5230000}"/>
    <cellStyle name="Note 8 2 3 2" xfId="4581" xr:uid="{00000000-0005-0000-0000-0000F6230000}"/>
    <cellStyle name="Note 8 2 4" xfId="4582" xr:uid="{00000000-0005-0000-0000-0000F7230000}"/>
    <cellStyle name="Note 8 3" xfId="4583" xr:uid="{00000000-0005-0000-0000-0000F8230000}"/>
    <cellStyle name="Note 8 3 2" xfId="4584" xr:uid="{00000000-0005-0000-0000-0000F9230000}"/>
    <cellStyle name="Note 8 3 2 2" xfId="4585" xr:uid="{00000000-0005-0000-0000-0000FA230000}"/>
    <cellStyle name="Note 8 3 2 2 2" xfId="4586" xr:uid="{00000000-0005-0000-0000-0000FB230000}"/>
    <cellStyle name="Note 8 3 2 3" xfId="4587" xr:uid="{00000000-0005-0000-0000-0000FC230000}"/>
    <cellStyle name="Note 8 3 3" xfId="4588" xr:uid="{00000000-0005-0000-0000-0000FD230000}"/>
    <cellStyle name="Note 8 3 3 2" xfId="4589" xr:uid="{00000000-0005-0000-0000-0000FE230000}"/>
    <cellStyle name="Note 8 3 4" xfId="4590" xr:uid="{00000000-0005-0000-0000-0000FF230000}"/>
    <cellStyle name="Note 8 4" xfId="4591" xr:uid="{00000000-0005-0000-0000-000000240000}"/>
    <cellStyle name="Note 8 4 2" xfId="4592" xr:uid="{00000000-0005-0000-0000-000001240000}"/>
    <cellStyle name="Note 8 4 2 2" xfId="4593" xr:uid="{00000000-0005-0000-0000-000002240000}"/>
    <cellStyle name="Note 8 4 3" xfId="4594" xr:uid="{00000000-0005-0000-0000-000003240000}"/>
    <cellStyle name="Note 8 5" xfId="4595" xr:uid="{00000000-0005-0000-0000-000004240000}"/>
    <cellStyle name="Note 8 5 2" xfId="4596" xr:uid="{00000000-0005-0000-0000-000005240000}"/>
    <cellStyle name="Note 8 6" xfId="4597" xr:uid="{00000000-0005-0000-0000-000006240000}"/>
    <cellStyle name="Nr 0 dec" xfId="4598" xr:uid="{00000000-0005-0000-0000-000007240000}"/>
    <cellStyle name="Nr 0 dec - Input" xfId="4599" xr:uid="{00000000-0005-0000-0000-000008240000}"/>
    <cellStyle name="Nr 0 dec - Subtotal" xfId="4600" xr:uid="{00000000-0005-0000-0000-000009240000}"/>
    <cellStyle name="Nr 0 dec_Data" xfId="4601" xr:uid="{00000000-0005-0000-0000-00000A240000}"/>
    <cellStyle name="Nr 1 dec" xfId="4602" xr:uid="{00000000-0005-0000-0000-00000B240000}"/>
    <cellStyle name="Nr 1 dec - Input" xfId="4603" xr:uid="{00000000-0005-0000-0000-00000C240000}"/>
    <cellStyle name="Nr, 0 dec" xfId="4604" xr:uid="{00000000-0005-0000-0000-00000D240000}"/>
    <cellStyle name="number" xfId="4605" xr:uid="{00000000-0005-0000-0000-00000E240000}"/>
    <cellStyle name="Number, 1 dec" xfId="4606" xr:uid="{00000000-0005-0000-0000-00000F240000}"/>
    <cellStyle name="Output (1dp#)" xfId="4607" xr:uid="{00000000-0005-0000-0000-000010240000}"/>
    <cellStyle name="Output (1dpx)_ Pies " xfId="4608" xr:uid="{00000000-0005-0000-0000-000011240000}"/>
    <cellStyle name="Output 2" xfId="57" xr:uid="{00000000-0005-0000-0000-000012240000}"/>
    <cellStyle name="Output 2 10" xfId="9750" xr:uid="{00000000-0005-0000-0000-000013240000}"/>
    <cellStyle name="Output 2 2" xfId="68" xr:uid="{00000000-0005-0000-0000-000014240000}"/>
    <cellStyle name="Output 2 2 2" xfId="88" xr:uid="{00000000-0005-0000-0000-000015240000}"/>
    <cellStyle name="Output 2 2 2 2" xfId="9770" xr:uid="{00000000-0005-0000-0000-000016240000}"/>
    <cellStyle name="Output 2 2 3" xfId="9756" xr:uid="{00000000-0005-0000-0000-000017240000}"/>
    <cellStyle name="Output 2 3" xfId="82" xr:uid="{00000000-0005-0000-0000-000018240000}"/>
    <cellStyle name="Output 2 3 2" xfId="9764" xr:uid="{00000000-0005-0000-0000-000019240000}"/>
    <cellStyle name="Output 2 4" xfId="4609" xr:uid="{00000000-0005-0000-0000-00001A240000}"/>
    <cellStyle name="Output 2 5" xfId="4610" xr:uid="{00000000-0005-0000-0000-00001B240000}"/>
    <cellStyle name="Output 2 6" xfId="4611" xr:uid="{00000000-0005-0000-0000-00001C240000}"/>
    <cellStyle name="Output 2 7" xfId="4612" xr:uid="{00000000-0005-0000-0000-00001D240000}"/>
    <cellStyle name="Output 2 8" xfId="4613" xr:uid="{00000000-0005-0000-0000-00001E240000}"/>
    <cellStyle name="Output 2 9" xfId="4614" xr:uid="{00000000-0005-0000-0000-00001F240000}"/>
    <cellStyle name="Output 3" xfId="4615" xr:uid="{00000000-0005-0000-0000-000020240000}"/>
    <cellStyle name="Page Heading" xfId="4616" xr:uid="{00000000-0005-0000-0000-000021240000}"/>
    <cellStyle name="Page Heading Large" xfId="4617" xr:uid="{00000000-0005-0000-0000-000022240000}"/>
    <cellStyle name="Page Heading Small" xfId="4618" xr:uid="{00000000-0005-0000-0000-000023240000}"/>
    <cellStyle name="Page Number" xfId="4619" xr:uid="{00000000-0005-0000-0000-000024240000}"/>
    <cellStyle name="pb_page_heading_LS" xfId="4620" xr:uid="{00000000-0005-0000-0000-000025240000}"/>
    <cellStyle name="Per aandeel" xfId="4621" xr:uid="{00000000-0005-0000-0000-000026240000}"/>
    <cellStyle name="Percent" xfId="72" builtinId="5"/>
    <cellStyle name="Percent (1)" xfId="4622" xr:uid="{00000000-0005-0000-0000-000028240000}"/>
    <cellStyle name="Percent [0]" xfId="4623" xr:uid="{00000000-0005-0000-0000-000029240000}"/>
    <cellStyle name="Percent [00]" xfId="4624" xr:uid="{00000000-0005-0000-0000-00002A240000}"/>
    <cellStyle name="Percent [1]" xfId="4625" xr:uid="{00000000-0005-0000-0000-00002B240000}"/>
    <cellStyle name="Percent [2]" xfId="4626" xr:uid="{00000000-0005-0000-0000-00002C240000}"/>
    <cellStyle name="Percent [2] 2" xfId="4627" xr:uid="{00000000-0005-0000-0000-00002D240000}"/>
    <cellStyle name="Percent [2] 3" xfId="4628" xr:uid="{00000000-0005-0000-0000-00002E240000}"/>
    <cellStyle name="Percent 1 dec" xfId="4629" xr:uid="{00000000-0005-0000-0000-00002F240000}"/>
    <cellStyle name="Percent 1 dec - Input" xfId="4630" xr:uid="{00000000-0005-0000-0000-000030240000}"/>
    <cellStyle name="Percent 1 dec_Data" xfId="4631" xr:uid="{00000000-0005-0000-0000-000031240000}"/>
    <cellStyle name="Percent 10" xfId="4632" xr:uid="{00000000-0005-0000-0000-000032240000}"/>
    <cellStyle name="Percent 2" xfId="8" xr:uid="{00000000-0005-0000-0000-000033240000}"/>
    <cellStyle name="Percent 2 10" xfId="4633" xr:uid="{00000000-0005-0000-0000-000034240000}"/>
    <cellStyle name="Percent 2 10 2" xfId="4634" xr:uid="{00000000-0005-0000-0000-000035240000}"/>
    <cellStyle name="Percent 2 10 2 2" xfId="4635" xr:uid="{00000000-0005-0000-0000-000036240000}"/>
    <cellStyle name="Percent 2 10 3" xfId="4636" xr:uid="{00000000-0005-0000-0000-000037240000}"/>
    <cellStyle name="Percent 2 11" xfId="4637" xr:uid="{00000000-0005-0000-0000-000038240000}"/>
    <cellStyle name="Percent 2 12" xfId="4638" xr:uid="{00000000-0005-0000-0000-000039240000}"/>
    <cellStyle name="Percent 2 12 2" xfId="4639" xr:uid="{00000000-0005-0000-0000-00003A240000}"/>
    <cellStyle name="Percent 2 12 2 2" xfId="4640" xr:uid="{00000000-0005-0000-0000-00003B240000}"/>
    <cellStyle name="Percent 2 12 3" xfId="4641" xr:uid="{00000000-0005-0000-0000-00003C240000}"/>
    <cellStyle name="Percent 2 13" xfId="4642" xr:uid="{00000000-0005-0000-0000-00003D240000}"/>
    <cellStyle name="Percent 2 13 2" xfId="4643" xr:uid="{00000000-0005-0000-0000-00003E240000}"/>
    <cellStyle name="Percent 2 14" xfId="4644" xr:uid="{00000000-0005-0000-0000-00003F240000}"/>
    <cellStyle name="Percent 2 15" xfId="4645" xr:uid="{00000000-0005-0000-0000-000040240000}"/>
    <cellStyle name="Percent 2 16" xfId="4646" xr:uid="{00000000-0005-0000-0000-000041240000}"/>
    <cellStyle name="Percent 2 17" xfId="4647" xr:uid="{00000000-0005-0000-0000-000042240000}"/>
    <cellStyle name="Percent 2 18" xfId="4648" xr:uid="{00000000-0005-0000-0000-000043240000}"/>
    <cellStyle name="Percent 2 19" xfId="4649" xr:uid="{00000000-0005-0000-0000-000044240000}"/>
    <cellStyle name="Percent 2 2" xfId="9" xr:uid="{00000000-0005-0000-0000-000045240000}"/>
    <cellStyle name="Percent 2 2 2" xfId="4650" xr:uid="{00000000-0005-0000-0000-000046240000}"/>
    <cellStyle name="Percent 2 2 3" xfId="4651" xr:uid="{00000000-0005-0000-0000-000047240000}"/>
    <cellStyle name="Percent 2 2 4" xfId="4652" xr:uid="{00000000-0005-0000-0000-000048240000}"/>
    <cellStyle name="Percent 2 2 4 2" xfId="4653" xr:uid="{00000000-0005-0000-0000-000049240000}"/>
    <cellStyle name="Percent 2 2 4 2 2" xfId="4654" xr:uid="{00000000-0005-0000-0000-00004A240000}"/>
    <cellStyle name="Percent 2 2 4 2 2 2" xfId="4655" xr:uid="{00000000-0005-0000-0000-00004B240000}"/>
    <cellStyle name="Percent 2 2 4 2 3" xfId="4656" xr:uid="{00000000-0005-0000-0000-00004C240000}"/>
    <cellStyle name="Percent 2 2 4 3" xfId="4657" xr:uid="{00000000-0005-0000-0000-00004D240000}"/>
    <cellStyle name="Percent 2 2 4 3 2" xfId="4658" xr:uid="{00000000-0005-0000-0000-00004E240000}"/>
    <cellStyle name="Percent 2 2 4 4" xfId="4659" xr:uid="{00000000-0005-0000-0000-00004F240000}"/>
    <cellStyle name="Percent 2 2 5" xfId="4660" xr:uid="{00000000-0005-0000-0000-000050240000}"/>
    <cellStyle name="Percent 2 2 6" xfId="4661" xr:uid="{00000000-0005-0000-0000-000051240000}"/>
    <cellStyle name="Percent 2 3" xfId="10" xr:uid="{00000000-0005-0000-0000-000052240000}"/>
    <cellStyle name="Percent 2 4" xfId="4662" xr:uid="{00000000-0005-0000-0000-000053240000}"/>
    <cellStyle name="Percent 2 5" xfId="4663" xr:uid="{00000000-0005-0000-0000-000054240000}"/>
    <cellStyle name="Percent 2 5 2" xfId="4664" xr:uid="{00000000-0005-0000-0000-000055240000}"/>
    <cellStyle name="Percent 2 5 2 2" xfId="4665" xr:uid="{00000000-0005-0000-0000-000056240000}"/>
    <cellStyle name="Percent 2 5 2 2 2" xfId="4666" xr:uid="{00000000-0005-0000-0000-000057240000}"/>
    <cellStyle name="Percent 2 5 2 2 2 2" xfId="4667" xr:uid="{00000000-0005-0000-0000-000058240000}"/>
    <cellStyle name="Percent 2 5 2 2 3" xfId="4668" xr:uid="{00000000-0005-0000-0000-000059240000}"/>
    <cellStyle name="Percent 2 5 2 3" xfId="4669" xr:uid="{00000000-0005-0000-0000-00005A240000}"/>
    <cellStyle name="Percent 2 5 2 3 2" xfId="4670" xr:uid="{00000000-0005-0000-0000-00005B240000}"/>
    <cellStyle name="Percent 2 5 2 4" xfId="4671" xr:uid="{00000000-0005-0000-0000-00005C240000}"/>
    <cellStyle name="Percent 2 5 3" xfId="4672" xr:uid="{00000000-0005-0000-0000-00005D240000}"/>
    <cellStyle name="Percent 2 5 3 2" xfId="4673" xr:uid="{00000000-0005-0000-0000-00005E240000}"/>
    <cellStyle name="Percent 2 5 3 2 2" xfId="4674" xr:uid="{00000000-0005-0000-0000-00005F240000}"/>
    <cellStyle name="Percent 2 5 3 2 2 2" xfId="4675" xr:uid="{00000000-0005-0000-0000-000060240000}"/>
    <cellStyle name="Percent 2 5 3 2 3" xfId="4676" xr:uid="{00000000-0005-0000-0000-000061240000}"/>
    <cellStyle name="Percent 2 5 3 3" xfId="4677" xr:uid="{00000000-0005-0000-0000-000062240000}"/>
    <cellStyle name="Percent 2 5 3 3 2" xfId="4678" xr:uid="{00000000-0005-0000-0000-000063240000}"/>
    <cellStyle name="Percent 2 5 3 4" xfId="4679" xr:uid="{00000000-0005-0000-0000-000064240000}"/>
    <cellStyle name="Percent 2 5 4" xfId="4680" xr:uid="{00000000-0005-0000-0000-000065240000}"/>
    <cellStyle name="Percent 2 5 4 2" xfId="4681" xr:uid="{00000000-0005-0000-0000-000066240000}"/>
    <cellStyle name="Percent 2 5 4 2 2" xfId="4682" xr:uid="{00000000-0005-0000-0000-000067240000}"/>
    <cellStyle name="Percent 2 5 4 3" xfId="4683" xr:uid="{00000000-0005-0000-0000-000068240000}"/>
    <cellStyle name="Percent 2 5 5" xfId="4684" xr:uid="{00000000-0005-0000-0000-000069240000}"/>
    <cellStyle name="Percent 2 5 5 2" xfId="4685" xr:uid="{00000000-0005-0000-0000-00006A240000}"/>
    <cellStyle name="Percent 2 5 6" xfId="4686" xr:uid="{00000000-0005-0000-0000-00006B240000}"/>
    <cellStyle name="Percent 2 6" xfId="4687" xr:uid="{00000000-0005-0000-0000-00006C240000}"/>
    <cellStyle name="Percent 2 6 2" xfId="4688" xr:uid="{00000000-0005-0000-0000-00006D240000}"/>
    <cellStyle name="Percent 2 6 2 2" xfId="4689" xr:uid="{00000000-0005-0000-0000-00006E240000}"/>
    <cellStyle name="Percent 2 6 2 2 2" xfId="4690" xr:uid="{00000000-0005-0000-0000-00006F240000}"/>
    <cellStyle name="Percent 2 6 2 2 2 2" xfId="4691" xr:uid="{00000000-0005-0000-0000-000070240000}"/>
    <cellStyle name="Percent 2 6 2 2 3" xfId="4692" xr:uid="{00000000-0005-0000-0000-000071240000}"/>
    <cellStyle name="Percent 2 6 2 3" xfId="4693" xr:uid="{00000000-0005-0000-0000-000072240000}"/>
    <cellStyle name="Percent 2 6 2 3 2" xfId="4694" xr:uid="{00000000-0005-0000-0000-000073240000}"/>
    <cellStyle name="Percent 2 6 2 4" xfId="4695" xr:uid="{00000000-0005-0000-0000-000074240000}"/>
    <cellStyle name="Percent 2 6 3" xfId="4696" xr:uid="{00000000-0005-0000-0000-000075240000}"/>
    <cellStyle name="Percent 2 6 3 2" xfId="4697" xr:uid="{00000000-0005-0000-0000-000076240000}"/>
    <cellStyle name="Percent 2 6 3 2 2" xfId="4698" xr:uid="{00000000-0005-0000-0000-000077240000}"/>
    <cellStyle name="Percent 2 6 3 2 2 2" xfId="4699" xr:uid="{00000000-0005-0000-0000-000078240000}"/>
    <cellStyle name="Percent 2 6 3 2 3" xfId="4700" xr:uid="{00000000-0005-0000-0000-000079240000}"/>
    <cellStyle name="Percent 2 6 3 3" xfId="4701" xr:uid="{00000000-0005-0000-0000-00007A240000}"/>
    <cellStyle name="Percent 2 6 3 3 2" xfId="4702" xr:uid="{00000000-0005-0000-0000-00007B240000}"/>
    <cellStyle name="Percent 2 6 3 4" xfId="4703" xr:uid="{00000000-0005-0000-0000-00007C240000}"/>
    <cellStyle name="Percent 2 6 4" xfId="4704" xr:uid="{00000000-0005-0000-0000-00007D240000}"/>
    <cellStyle name="Percent 2 6 4 2" xfId="4705" xr:uid="{00000000-0005-0000-0000-00007E240000}"/>
    <cellStyle name="Percent 2 6 4 2 2" xfId="4706" xr:uid="{00000000-0005-0000-0000-00007F240000}"/>
    <cellStyle name="Percent 2 6 4 3" xfId="4707" xr:uid="{00000000-0005-0000-0000-000080240000}"/>
    <cellStyle name="Percent 2 6 5" xfId="4708" xr:uid="{00000000-0005-0000-0000-000081240000}"/>
    <cellStyle name="Percent 2 6 5 2" xfId="4709" xr:uid="{00000000-0005-0000-0000-000082240000}"/>
    <cellStyle name="Percent 2 6 6" xfId="4710" xr:uid="{00000000-0005-0000-0000-000083240000}"/>
    <cellStyle name="Percent 2 7" xfId="4711" xr:uid="{00000000-0005-0000-0000-000084240000}"/>
    <cellStyle name="Percent 2 7 2" xfId="4712" xr:uid="{00000000-0005-0000-0000-000085240000}"/>
    <cellStyle name="Percent 2 7 3" xfId="4713" xr:uid="{00000000-0005-0000-0000-000086240000}"/>
    <cellStyle name="Percent 2 7 4" xfId="4714" xr:uid="{00000000-0005-0000-0000-000087240000}"/>
    <cellStyle name="Percent 2 7 4 2" xfId="4715" xr:uid="{00000000-0005-0000-0000-000088240000}"/>
    <cellStyle name="Percent 2 7 4 2 2" xfId="4716" xr:uid="{00000000-0005-0000-0000-000089240000}"/>
    <cellStyle name="Percent 2 7 4 3" xfId="4717" xr:uid="{00000000-0005-0000-0000-00008A240000}"/>
    <cellStyle name="Percent 2 7 5" xfId="4718" xr:uid="{00000000-0005-0000-0000-00008B240000}"/>
    <cellStyle name="Percent 2 7 5 2" xfId="4719" xr:uid="{00000000-0005-0000-0000-00008C240000}"/>
    <cellStyle name="Percent 2 7 6" xfId="4720" xr:uid="{00000000-0005-0000-0000-00008D240000}"/>
    <cellStyle name="Percent 2 8" xfId="4721" xr:uid="{00000000-0005-0000-0000-00008E240000}"/>
    <cellStyle name="Percent 2 8 2" xfId="4722" xr:uid="{00000000-0005-0000-0000-00008F240000}"/>
    <cellStyle name="Percent 2 8 2 2" xfId="4723" xr:uid="{00000000-0005-0000-0000-000090240000}"/>
    <cellStyle name="Percent 2 8 2 2 2" xfId="4724" xr:uid="{00000000-0005-0000-0000-000091240000}"/>
    <cellStyle name="Percent 2 8 2 3" xfId="4725" xr:uid="{00000000-0005-0000-0000-000092240000}"/>
    <cellStyle name="Percent 2 8 3" xfId="4726" xr:uid="{00000000-0005-0000-0000-000093240000}"/>
    <cellStyle name="Percent 2 8 3 2" xfId="4727" xr:uid="{00000000-0005-0000-0000-000094240000}"/>
    <cellStyle name="Percent 2 8 4" xfId="4728" xr:uid="{00000000-0005-0000-0000-000095240000}"/>
    <cellStyle name="Percent 2 9" xfId="4729" xr:uid="{00000000-0005-0000-0000-000096240000}"/>
    <cellStyle name="Percent 3" xfId="58" xr:uid="{00000000-0005-0000-0000-000097240000}"/>
    <cellStyle name="Percent 3 2" xfId="75" xr:uid="{00000000-0005-0000-0000-000098240000}"/>
    <cellStyle name="Percent 3 2 2" xfId="4730" xr:uid="{00000000-0005-0000-0000-000099240000}"/>
    <cellStyle name="Percent 3 2 2 2" xfId="4731" xr:uid="{00000000-0005-0000-0000-00009A240000}"/>
    <cellStyle name="Percent 3 2 3" xfId="4732" xr:uid="{00000000-0005-0000-0000-00009B240000}"/>
    <cellStyle name="Percent 3 2 4" xfId="4733" xr:uid="{00000000-0005-0000-0000-00009C240000}"/>
    <cellStyle name="Percent 3 3" xfId="4734" xr:uid="{00000000-0005-0000-0000-00009D240000}"/>
    <cellStyle name="Percent 3 4" xfId="4735" xr:uid="{00000000-0005-0000-0000-00009E240000}"/>
    <cellStyle name="Percent 4" xfId="4736" xr:uid="{00000000-0005-0000-0000-00009F240000}"/>
    <cellStyle name="Percent 4 2" xfId="4737" xr:uid="{00000000-0005-0000-0000-0000A0240000}"/>
    <cellStyle name="Percent 4 2 2" xfId="4738" xr:uid="{00000000-0005-0000-0000-0000A1240000}"/>
    <cellStyle name="Percent 4 2 3" xfId="4739" xr:uid="{00000000-0005-0000-0000-0000A2240000}"/>
    <cellStyle name="Percent 4 3" xfId="4740" xr:uid="{00000000-0005-0000-0000-0000A3240000}"/>
    <cellStyle name="Percent 4 3 2" xfId="4741" xr:uid="{00000000-0005-0000-0000-0000A4240000}"/>
    <cellStyle name="Percent 4 3 2 2" xfId="4742" xr:uid="{00000000-0005-0000-0000-0000A5240000}"/>
    <cellStyle name="Percent 4 3 3" xfId="4743" xr:uid="{00000000-0005-0000-0000-0000A6240000}"/>
    <cellStyle name="Percent 4 4" xfId="4744" xr:uid="{00000000-0005-0000-0000-0000A7240000}"/>
    <cellStyle name="Percent 5" xfId="4745" xr:uid="{00000000-0005-0000-0000-0000A8240000}"/>
    <cellStyle name="Percent 5 2" xfId="4746" xr:uid="{00000000-0005-0000-0000-0000A9240000}"/>
    <cellStyle name="Percent 5 2 2" xfId="4747" xr:uid="{00000000-0005-0000-0000-0000AA240000}"/>
    <cellStyle name="Percent 5 2 2 2" xfId="4748" xr:uid="{00000000-0005-0000-0000-0000AB240000}"/>
    <cellStyle name="Percent 5 2 3" xfId="4749" xr:uid="{00000000-0005-0000-0000-0000AC240000}"/>
    <cellStyle name="Percent 6" xfId="4750" xr:uid="{00000000-0005-0000-0000-0000AD240000}"/>
    <cellStyle name="Percent 6 2" xfId="4751" xr:uid="{00000000-0005-0000-0000-0000AE240000}"/>
    <cellStyle name="Percent 6 2 2" xfId="4752" xr:uid="{00000000-0005-0000-0000-0000AF240000}"/>
    <cellStyle name="Percent 6 2 2 2" xfId="4753" xr:uid="{00000000-0005-0000-0000-0000B0240000}"/>
    <cellStyle name="Percent 6 2 3" xfId="4754" xr:uid="{00000000-0005-0000-0000-0000B1240000}"/>
    <cellStyle name="Percent 6 3" xfId="4755" xr:uid="{00000000-0005-0000-0000-0000B2240000}"/>
    <cellStyle name="Percent 6 3 2" xfId="4756" xr:uid="{00000000-0005-0000-0000-0000B3240000}"/>
    <cellStyle name="Percent 6 3 2 2" xfId="4757" xr:uid="{00000000-0005-0000-0000-0000B4240000}"/>
    <cellStyle name="Percent 6 3 3" xfId="4758" xr:uid="{00000000-0005-0000-0000-0000B5240000}"/>
    <cellStyle name="Percent 7" xfId="4759" xr:uid="{00000000-0005-0000-0000-0000B6240000}"/>
    <cellStyle name="Percent 7 2" xfId="4760" xr:uid="{00000000-0005-0000-0000-0000B7240000}"/>
    <cellStyle name="Percent 7 2 2" xfId="4761" xr:uid="{00000000-0005-0000-0000-0000B8240000}"/>
    <cellStyle name="Percent 7 2 2 2" xfId="4762" xr:uid="{00000000-0005-0000-0000-0000B9240000}"/>
    <cellStyle name="Percent 7 2 3" xfId="4763" xr:uid="{00000000-0005-0000-0000-0000BA240000}"/>
    <cellStyle name="Percent 7 3" xfId="4764" xr:uid="{00000000-0005-0000-0000-0000BB240000}"/>
    <cellStyle name="Percent 7 3 2" xfId="4765" xr:uid="{00000000-0005-0000-0000-0000BC240000}"/>
    <cellStyle name="Percent 7 4" xfId="4766" xr:uid="{00000000-0005-0000-0000-0000BD240000}"/>
    <cellStyle name="Percent 8" xfId="4767" xr:uid="{00000000-0005-0000-0000-0000BE240000}"/>
    <cellStyle name="Percent 9" xfId="4768" xr:uid="{00000000-0005-0000-0000-0000BF240000}"/>
    <cellStyle name="Percent Hard" xfId="4769" xr:uid="{00000000-0005-0000-0000-0000C0240000}"/>
    <cellStyle name="percentage" xfId="4770" xr:uid="{00000000-0005-0000-0000-0000C1240000}"/>
    <cellStyle name="PercentChange" xfId="4771" xr:uid="{00000000-0005-0000-0000-0000C2240000}"/>
    <cellStyle name="PLAN1" xfId="4772" xr:uid="{00000000-0005-0000-0000-0000C3240000}"/>
    <cellStyle name="Porcentaje" xfId="4773" xr:uid="{00000000-0005-0000-0000-0000C4240000}"/>
    <cellStyle name="Pourcentage_Profit &amp; Loss" xfId="4774" xr:uid="{00000000-0005-0000-0000-0000C5240000}"/>
    <cellStyle name="PrePop Currency (0)" xfId="4775" xr:uid="{00000000-0005-0000-0000-0000C6240000}"/>
    <cellStyle name="PrePop Currency (2)" xfId="4776" xr:uid="{00000000-0005-0000-0000-0000C7240000}"/>
    <cellStyle name="PrePop Units (0)" xfId="4777" xr:uid="{00000000-0005-0000-0000-0000C8240000}"/>
    <cellStyle name="PrePop Units (1)" xfId="4778" xr:uid="{00000000-0005-0000-0000-0000C9240000}"/>
    <cellStyle name="PrePop Units (2)" xfId="4779" xr:uid="{00000000-0005-0000-0000-0000CA240000}"/>
    <cellStyle name="Procenten" xfId="4780" xr:uid="{00000000-0005-0000-0000-0000CB240000}"/>
    <cellStyle name="Procenten estimate" xfId="4781" xr:uid="{00000000-0005-0000-0000-0000CC240000}"/>
    <cellStyle name="Procenten_EMI" xfId="4782" xr:uid="{00000000-0005-0000-0000-0000CD240000}"/>
    <cellStyle name="Profit figure" xfId="4783" xr:uid="{00000000-0005-0000-0000-0000CE240000}"/>
    <cellStyle name="Protected" xfId="4784" xr:uid="{00000000-0005-0000-0000-0000CF240000}"/>
    <cellStyle name="ProtectedDates" xfId="4785" xr:uid="{00000000-0005-0000-0000-0000D0240000}"/>
    <cellStyle name="PSChar" xfId="4786" xr:uid="{00000000-0005-0000-0000-0000D1240000}"/>
    <cellStyle name="PSDate" xfId="4787" xr:uid="{00000000-0005-0000-0000-0000D2240000}"/>
    <cellStyle name="PSDec" xfId="4788" xr:uid="{00000000-0005-0000-0000-0000D3240000}"/>
    <cellStyle name="PSHeading" xfId="4789" xr:uid="{00000000-0005-0000-0000-0000D4240000}"/>
    <cellStyle name="PSInt" xfId="4790" xr:uid="{00000000-0005-0000-0000-0000D5240000}"/>
    <cellStyle name="PSSpacer" xfId="4791" xr:uid="{00000000-0005-0000-0000-0000D6240000}"/>
    <cellStyle name="RatioX" xfId="4792" xr:uid="{00000000-0005-0000-0000-0000D7240000}"/>
    <cellStyle name="Red font" xfId="4793" xr:uid="{00000000-0005-0000-0000-0000D8240000}"/>
    <cellStyle name="ref" xfId="4794" xr:uid="{00000000-0005-0000-0000-0000D9240000}"/>
    <cellStyle name="Right" xfId="4795" xr:uid="{00000000-0005-0000-0000-0000DA240000}"/>
    <cellStyle name="Salomon Logo" xfId="4796" xr:uid="{00000000-0005-0000-0000-0000DB240000}"/>
    <cellStyle name="ScripFactor" xfId="4797" xr:uid="{00000000-0005-0000-0000-0000DC240000}"/>
    <cellStyle name="SectionHeading" xfId="4798" xr:uid="{00000000-0005-0000-0000-0000DD240000}"/>
    <cellStyle name="Shade" xfId="4799" xr:uid="{00000000-0005-0000-0000-0000DE240000}"/>
    <cellStyle name="Shaded" xfId="4800" xr:uid="{00000000-0005-0000-0000-0000DF240000}"/>
    <cellStyle name="Single Accounting" xfId="4801" xr:uid="{00000000-0005-0000-0000-0000E0240000}"/>
    <cellStyle name="SingleLineAcctgn" xfId="4802" xr:uid="{00000000-0005-0000-0000-0000E1240000}"/>
    <cellStyle name="SingleLinePercent" xfId="4803" xr:uid="{00000000-0005-0000-0000-0000E2240000}"/>
    <cellStyle name="Source Superscript" xfId="4804" xr:uid="{00000000-0005-0000-0000-0000E3240000}"/>
    <cellStyle name="Source Text" xfId="4805" xr:uid="{00000000-0005-0000-0000-0000E4240000}"/>
    <cellStyle name="ssp " xfId="4806" xr:uid="{00000000-0005-0000-0000-0000E5240000}"/>
    <cellStyle name="Standard" xfId="4807" xr:uid="{00000000-0005-0000-0000-0000E6240000}"/>
    <cellStyle name="Style 1" xfId="4808" xr:uid="{00000000-0005-0000-0000-0000E7240000}"/>
    <cellStyle name="Style 10" xfId="4809" xr:uid="{00000000-0005-0000-0000-0000E8240000}"/>
    <cellStyle name="Style 100" xfId="4810" xr:uid="{00000000-0005-0000-0000-0000E9240000}"/>
    <cellStyle name="Style 101" xfId="4811" xr:uid="{00000000-0005-0000-0000-0000EA240000}"/>
    <cellStyle name="Style 102" xfId="4812" xr:uid="{00000000-0005-0000-0000-0000EB240000}"/>
    <cellStyle name="Style 103" xfId="4813" xr:uid="{00000000-0005-0000-0000-0000EC240000}"/>
    <cellStyle name="Style 104" xfId="4814" xr:uid="{00000000-0005-0000-0000-0000ED240000}"/>
    <cellStyle name="Style 105" xfId="4815" xr:uid="{00000000-0005-0000-0000-0000EE240000}"/>
    <cellStyle name="Style 106" xfId="4816" xr:uid="{00000000-0005-0000-0000-0000EF240000}"/>
    <cellStyle name="Style 107" xfId="4817" xr:uid="{00000000-0005-0000-0000-0000F0240000}"/>
    <cellStyle name="Style 108" xfId="4818" xr:uid="{00000000-0005-0000-0000-0000F1240000}"/>
    <cellStyle name="Style 109" xfId="4819" xr:uid="{00000000-0005-0000-0000-0000F2240000}"/>
    <cellStyle name="Style 11" xfId="4820" xr:uid="{00000000-0005-0000-0000-0000F3240000}"/>
    <cellStyle name="Style 110" xfId="4821" xr:uid="{00000000-0005-0000-0000-0000F4240000}"/>
    <cellStyle name="Style 111" xfId="4822" xr:uid="{00000000-0005-0000-0000-0000F5240000}"/>
    <cellStyle name="Style 112" xfId="4823" xr:uid="{00000000-0005-0000-0000-0000F6240000}"/>
    <cellStyle name="Style 113" xfId="4824" xr:uid="{00000000-0005-0000-0000-0000F7240000}"/>
    <cellStyle name="Style 114" xfId="4825" xr:uid="{00000000-0005-0000-0000-0000F8240000}"/>
    <cellStyle name="Style 115" xfId="4826" xr:uid="{00000000-0005-0000-0000-0000F9240000}"/>
    <cellStyle name="Style 116" xfId="4827" xr:uid="{00000000-0005-0000-0000-0000FA240000}"/>
    <cellStyle name="Style 117" xfId="4828" xr:uid="{00000000-0005-0000-0000-0000FB240000}"/>
    <cellStyle name="Style 118" xfId="4829" xr:uid="{00000000-0005-0000-0000-0000FC240000}"/>
    <cellStyle name="Style 119" xfId="4830" xr:uid="{00000000-0005-0000-0000-0000FD240000}"/>
    <cellStyle name="Style 12" xfId="4831" xr:uid="{00000000-0005-0000-0000-0000FE240000}"/>
    <cellStyle name="Style 120" xfId="4832" xr:uid="{00000000-0005-0000-0000-0000FF240000}"/>
    <cellStyle name="Style 121" xfId="4833" xr:uid="{00000000-0005-0000-0000-000000250000}"/>
    <cellStyle name="Style 122" xfId="4834" xr:uid="{00000000-0005-0000-0000-000001250000}"/>
    <cellStyle name="Style 123" xfId="4835" xr:uid="{00000000-0005-0000-0000-000002250000}"/>
    <cellStyle name="Style 124" xfId="4836" xr:uid="{00000000-0005-0000-0000-000003250000}"/>
    <cellStyle name="Style 125" xfId="4837" xr:uid="{00000000-0005-0000-0000-000004250000}"/>
    <cellStyle name="Style 126" xfId="4838" xr:uid="{00000000-0005-0000-0000-000005250000}"/>
    <cellStyle name="Style 127" xfId="4839" xr:uid="{00000000-0005-0000-0000-000006250000}"/>
    <cellStyle name="Style 128" xfId="4840" xr:uid="{00000000-0005-0000-0000-000007250000}"/>
    <cellStyle name="Style 129" xfId="4841" xr:uid="{00000000-0005-0000-0000-000008250000}"/>
    <cellStyle name="Style 13" xfId="4842" xr:uid="{00000000-0005-0000-0000-000009250000}"/>
    <cellStyle name="Style 130" xfId="4843" xr:uid="{00000000-0005-0000-0000-00000A250000}"/>
    <cellStyle name="Style 131" xfId="4844" xr:uid="{00000000-0005-0000-0000-00000B250000}"/>
    <cellStyle name="Style 132" xfId="4845" xr:uid="{00000000-0005-0000-0000-00000C250000}"/>
    <cellStyle name="Style 133" xfId="4846" xr:uid="{00000000-0005-0000-0000-00000D250000}"/>
    <cellStyle name="Style 134" xfId="4847" xr:uid="{00000000-0005-0000-0000-00000E250000}"/>
    <cellStyle name="Style 135" xfId="4848" xr:uid="{00000000-0005-0000-0000-00000F250000}"/>
    <cellStyle name="Style 136" xfId="4849" xr:uid="{00000000-0005-0000-0000-000010250000}"/>
    <cellStyle name="Style 137" xfId="4850" xr:uid="{00000000-0005-0000-0000-000011250000}"/>
    <cellStyle name="Style 138" xfId="4851" xr:uid="{00000000-0005-0000-0000-000012250000}"/>
    <cellStyle name="Style 139" xfId="4852" xr:uid="{00000000-0005-0000-0000-000013250000}"/>
    <cellStyle name="Style 14" xfId="4853" xr:uid="{00000000-0005-0000-0000-000014250000}"/>
    <cellStyle name="Style 140" xfId="4854" xr:uid="{00000000-0005-0000-0000-000015250000}"/>
    <cellStyle name="Style 141" xfId="4855" xr:uid="{00000000-0005-0000-0000-000016250000}"/>
    <cellStyle name="Style 142" xfId="4856" xr:uid="{00000000-0005-0000-0000-000017250000}"/>
    <cellStyle name="Style 143" xfId="4857" xr:uid="{00000000-0005-0000-0000-000018250000}"/>
    <cellStyle name="Style 144" xfId="4858" xr:uid="{00000000-0005-0000-0000-000019250000}"/>
    <cellStyle name="Style 145" xfId="4859" xr:uid="{00000000-0005-0000-0000-00001A250000}"/>
    <cellStyle name="Style 146" xfId="4860" xr:uid="{00000000-0005-0000-0000-00001B250000}"/>
    <cellStyle name="Style 147" xfId="4861" xr:uid="{00000000-0005-0000-0000-00001C250000}"/>
    <cellStyle name="Style 148" xfId="4862" xr:uid="{00000000-0005-0000-0000-00001D250000}"/>
    <cellStyle name="Style 149" xfId="4863" xr:uid="{00000000-0005-0000-0000-00001E250000}"/>
    <cellStyle name="Style 15" xfId="4864" xr:uid="{00000000-0005-0000-0000-00001F250000}"/>
    <cellStyle name="Style 150" xfId="4865" xr:uid="{00000000-0005-0000-0000-000020250000}"/>
    <cellStyle name="Style 151" xfId="4866" xr:uid="{00000000-0005-0000-0000-000021250000}"/>
    <cellStyle name="Style 152" xfId="4867" xr:uid="{00000000-0005-0000-0000-000022250000}"/>
    <cellStyle name="Style 153" xfId="4868" xr:uid="{00000000-0005-0000-0000-000023250000}"/>
    <cellStyle name="Style 154" xfId="4869" xr:uid="{00000000-0005-0000-0000-000024250000}"/>
    <cellStyle name="Style 155" xfId="4870" xr:uid="{00000000-0005-0000-0000-000025250000}"/>
    <cellStyle name="Style 156" xfId="4871" xr:uid="{00000000-0005-0000-0000-000026250000}"/>
    <cellStyle name="Style 157" xfId="4872" xr:uid="{00000000-0005-0000-0000-000027250000}"/>
    <cellStyle name="Style 158" xfId="4873" xr:uid="{00000000-0005-0000-0000-000028250000}"/>
    <cellStyle name="Style 159" xfId="4874" xr:uid="{00000000-0005-0000-0000-000029250000}"/>
    <cellStyle name="Style 16" xfId="4875" xr:uid="{00000000-0005-0000-0000-00002A250000}"/>
    <cellStyle name="Style 160" xfId="4876" xr:uid="{00000000-0005-0000-0000-00002B250000}"/>
    <cellStyle name="Style 161" xfId="4877" xr:uid="{00000000-0005-0000-0000-00002C250000}"/>
    <cellStyle name="Style 162" xfId="4878" xr:uid="{00000000-0005-0000-0000-00002D250000}"/>
    <cellStyle name="Style 163" xfId="4879" xr:uid="{00000000-0005-0000-0000-00002E250000}"/>
    <cellStyle name="Style 164" xfId="4880" xr:uid="{00000000-0005-0000-0000-00002F250000}"/>
    <cellStyle name="Style 165" xfId="4881" xr:uid="{00000000-0005-0000-0000-000030250000}"/>
    <cellStyle name="Style 166" xfId="4882" xr:uid="{00000000-0005-0000-0000-000031250000}"/>
    <cellStyle name="Style 167" xfId="4883" xr:uid="{00000000-0005-0000-0000-000032250000}"/>
    <cellStyle name="Style 168" xfId="4884" xr:uid="{00000000-0005-0000-0000-000033250000}"/>
    <cellStyle name="Style 169" xfId="4885" xr:uid="{00000000-0005-0000-0000-000034250000}"/>
    <cellStyle name="Style 17" xfId="4886" xr:uid="{00000000-0005-0000-0000-000035250000}"/>
    <cellStyle name="Style 170" xfId="4887" xr:uid="{00000000-0005-0000-0000-000036250000}"/>
    <cellStyle name="Style 171" xfId="4888" xr:uid="{00000000-0005-0000-0000-000037250000}"/>
    <cellStyle name="Style 172" xfId="4889" xr:uid="{00000000-0005-0000-0000-000038250000}"/>
    <cellStyle name="Style 173" xfId="4890" xr:uid="{00000000-0005-0000-0000-000039250000}"/>
    <cellStyle name="Style 174" xfId="4891" xr:uid="{00000000-0005-0000-0000-00003A250000}"/>
    <cellStyle name="Style 175" xfId="4892" xr:uid="{00000000-0005-0000-0000-00003B250000}"/>
    <cellStyle name="Style 176" xfId="4893" xr:uid="{00000000-0005-0000-0000-00003C250000}"/>
    <cellStyle name="Style 177" xfId="4894" xr:uid="{00000000-0005-0000-0000-00003D250000}"/>
    <cellStyle name="Style 178" xfId="4895" xr:uid="{00000000-0005-0000-0000-00003E250000}"/>
    <cellStyle name="Style 179" xfId="4896" xr:uid="{00000000-0005-0000-0000-00003F250000}"/>
    <cellStyle name="Style 18" xfId="4897" xr:uid="{00000000-0005-0000-0000-000040250000}"/>
    <cellStyle name="Style 180" xfId="4898" xr:uid="{00000000-0005-0000-0000-000041250000}"/>
    <cellStyle name="Style 181" xfId="4899" xr:uid="{00000000-0005-0000-0000-000042250000}"/>
    <cellStyle name="Style 182" xfId="4900" xr:uid="{00000000-0005-0000-0000-000043250000}"/>
    <cellStyle name="Style 183" xfId="4901" xr:uid="{00000000-0005-0000-0000-000044250000}"/>
    <cellStyle name="Style 184" xfId="4902" xr:uid="{00000000-0005-0000-0000-000045250000}"/>
    <cellStyle name="Style 185" xfId="4903" xr:uid="{00000000-0005-0000-0000-000046250000}"/>
    <cellStyle name="Style 186" xfId="4904" xr:uid="{00000000-0005-0000-0000-000047250000}"/>
    <cellStyle name="Style 187" xfId="4905" xr:uid="{00000000-0005-0000-0000-000048250000}"/>
    <cellStyle name="Style 188" xfId="4906" xr:uid="{00000000-0005-0000-0000-000049250000}"/>
    <cellStyle name="Style 189" xfId="4907" xr:uid="{00000000-0005-0000-0000-00004A250000}"/>
    <cellStyle name="Style 19" xfId="4908" xr:uid="{00000000-0005-0000-0000-00004B250000}"/>
    <cellStyle name="Style 190" xfId="4909" xr:uid="{00000000-0005-0000-0000-00004C250000}"/>
    <cellStyle name="Style 191" xfId="4910" xr:uid="{00000000-0005-0000-0000-00004D250000}"/>
    <cellStyle name="Style 192" xfId="4911" xr:uid="{00000000-0005-0000-0000-00004E250000}"/>
    <cellStyle name="Style 193" xfId="4912" xr:uid="{00000000-0005-0000-0000-00004F250000}"/>
    <cellStyle name="Style 194" xfId="4913" xr:uid="{00000000-0005-0000-0000-000050250000}"/>
    <cellStyle name="Style 195" xfId="4914" xr:uid="{00000000-0005-0000-0000-000051250000}"/>
    <cellStyle name="Style 196" xfId="4915" xr:uid="{00000000-0005-0000-0000-000052250000}"/>
    <cellStyle name="Style 197" xfId="4916" xr:uid="{00000000-0005-0000-0000-000053250000}"/>
    <cellStyle name="Style 198" xfId="4917" xr:uid="{00000000-0005-0000-0000-000054250000}"/>
    <cellStyle name="Style 199" xfId="4918" xr:uid="{00000000-0005-0000-0000-000055250000}"/>
    <cellStyle name="Style 2" xfId="4919" xr:uid="{00000000-0005-0000-0000-000056250000}"/>
    <cellStyle name="Style 20" xfId="4920" xr:uid="{00000000-0005-0000-0000-000057250000}"/>
    <cellStyle name="Style 200" xfId="4921" xr:uid="{00000000-0005-0000-0000-000058250000}"/>
    <cellStyle name="Style 201" xfId="4922" xr:uid="{00000000-0005-0000-0000-000059250000}"/>
    <cellStyle name="Style 202" xfId="4923" xr:uid="{00000000-0005-0000-0000-00005A250000}"/>
    <cellStyle name="Style 203" xfId="4924" xr:uid="{00000000-0005-0000-0000-00005B250000}"/>
    <cellStyle name="Style 204" xfId="4925" xr:uid="{00000000-0005-0000-0000-00005C250000}"/>
    <cellStyle name="Style 205" xfId="4926" xr:uid="{00000000-0005-0000-0000-00005D250000}"/>
    <cellStyle name="Style 206" xfId="4927" xr:uid="{00000000-0005-0000-0000-00005E250000}"/>
    <cellStyle name="Style 207" xfId="4928" xr:uid="{00000000-0005-0000-0000-00005F250000}"/>
    <cellStyle name="Style 208" xfId="4929" xr:uid="{00000000-0005-0000-0000-000060250000}"/>
    <cellStyle name="Style 209" xfId="4930" xr:uid="{00000000-0005-0000-0000-000061250000}"/>
    <cellStyle name="Style 21" xfId="4931" xr:uid="{00000000-0005-0000-0000-000062250000}"/>
    <cellStyle name="Style 21 2" xfId="4932" xr:uid="{00000000-0005-0000-0000-000063250000}"/>
    <cellStyle name="Style 22" xfId="4933" xr:uid="{00000000-0005-0000-0000-000064250000}"/>
    <cellStyle name="Style 22 2" xfId="4934" xr:uid="{00000000-0005-0000-0000-000065250000}"/>
    <cellStyle name="Style 22 3" xfId="4935" xr:uid="{00000000-0005-0000-0000-000066250000}"/>
    <cellStyle name="Style 22 4" xfId="4936" xr:uid="{00000000-0005-0000-0000-000067250000}"/>
    <cellStyle name="Style 23" xfId="59" xr:uid="{00000000-0005-0000-0000-000068250000}"/>
    <cellStyle name="Style 23 2" xfId="60" xr:uid="{00000000-0005-0000-0000-000069250000}"/>
    <cellStyle name="Style 23 2 2" xfId="76" xr:uid="{00000000-0005-0000-0000-00006A250000}"/>
    <cellStyle name="Style 23 2 2 2" xfId="121" xr:uid="{00000000-0005-0000-0000-00006B250000}"/>
    <cellStyle name="Style 23 2 2 3" xfId="9758" xr:uid="{00000000-0005-0000-0000-00006C250000}"/>
    <cellStyle name="Style 23 3" xfId="77" xr:uid="{00000000-0005-0000-0000-00006D250000}"/>
    <cellStyle name="Style 23 3 2" xfId="120" xr:uid="{00000000-0005-0000-0000-00006E250000}"/>
    <cellStyle name="Style 23 3 3" xfId="9759" xr:uid="{00000000-0005-0000-0000-00006F250000}"/>
    <cellStyle name="Style 24" xfId="4937" xr:uid="{00000000-0005-0000-0000-000070250000}"/>
    <cellStyle name="Style 24 2" xfId="4938" xr:uid="{00000000-0005-0000-0000-000071250000}"/>
    <cellStyle name="Style 24 3" xfId="4939" xr:uid="{00000000-0005-0000-0000-000072250000}"/>
    <cellStyle name="Style 24 4" xfId="4940" xr:uid="{00000000-0005-0000-0000-000073250000}"/>
    <cellStyle name="Style 25" xfId="4941" xr:uid="{00000000-0005-0000-0000-000074250000}"/>
    <cellStyle name="Style 25 2" xfId="4942" xr:uid="{00000000-0005-0000-0000-000075250000}"/>
    <cellStyle name="Style 25 3" xfId="4943" xr:uid="{00000000-0005-0000-0000-000076250000}"/>
    <cellStyle name="Style 26" xfId="4944" xr:uid="{00000000-0005-0000-0000-000077250000}"/>
    <cellStyle name="Style 26 2" xfId="4945" xr:uid="{00000000-0005-0000-0000-000078250000}"/>
    <cellStyle name="Style 26 3" xfId="4946" xr:uid="{00000000-0005-0000-0000-000079250000}"/>
    <cellStyle name="Style 26 4" xfId="4947" xr:uid="{00000000-0005-0000-0000-00007A250000}"/>
    <cellStyle name="Style 27" xfId="4948" xr:uid="{00000000-0005-0000-0000-00007B250000}"/>
    <cellStyle name="Style 28" xfId="4949" xr:uid="{00000000-0005-0000-0000-00007C250000}"/>
    <cellStyle name="Style 29" xfId="4950" xr:uid="{00000000-0005-0000-0000-00007D250000}"/>
    <cellStyle name="Style 3" xfId="4951" xr:uid="{00000000-0005-0000-0000-00007E250000}"/>
    <cellStyle name="Style 30" xfId="4952" xr:uid="{00000000-0005-0000-0000-00007F250000}"/>
    <cellStyle name="Style 31" xfId="4953" xr:uid="{00000000-0005-0000-0000-000080250000}"/>
    <cellStyle name="Style 32" xfId="4954" xr:uid="{00000000-0005-0000-0000-000081250000}"/>
    <cellStyle name="Style 33" xfId="4955" xr:uid="{00000000-0005-0000-0000-000082250000}"/>
    <cellStyle name="Style 34" xfId="4956" xr:uid="{00000000-0005-0000-0000-000083250000}"/>
    <cellStyle name="Style 35" xfId="4957" xr:uid="{00000000-0005-0000-0000-000084250000}"/>
    <cellStyle name="Style 36" xfId="4958" xr:uid="{00000000-0005-0000-0000-000085250000}"/>
    <cellStyle name="Style 37" xfId="4959" xr:uid="{00000000-0005-0000-0000-000086250000}"/>
    <cellStyle name="Style 38" xfId="4960" xr:uid="{00000000-0005-0000-0000-000087250000}"/>
    <cellStyle name="Style 39" xfId="4961" xr:uid="{00000000-0005-0000-0000-000088250000}"/>
    <cellStyle name="Style 4" xfId="4962" xr:uid="{00000000-0005-0000-0000-000089250000}"/>
    <cellStyle name="Style 40" xfId="4963" xr:uid="{00000000-0005-0000-0000-00008A250000}"/>
    <cellStyle name="Style 41" xfId="4964" xr:uid="{00000000-0005-0000-0000-00008B250000}"/>
    <cellStyle name="Style 42" xfId="4965" xr:uid="{00000000-0005-0000-0000-00008C250000}"/>
    <cellStyle name="Style 43" xfId="4966" xr:uid="{00000000-0005-0000-0000-00008D250000}"/>
    <cellStyle name="Style 44" xfId="4967" xr:uid="{00000000-0005-0000-0000-00008E250000}"/>
    <cellStyle name="Style 45" xfId="4968" xr:uid="{00000000-0005-0000-0000-00008F250000}"/>
    <cellStyle name="Style 46" xfId="4969" xr:uid="{00000000-0005-0000-0000-000090250000}"/>
    <cellStyle name="Style 47" xfId="4970" xr:uid="{00000000-0005-0000-0000-000091250000}"/>
    <cellStyle name="Style 48" xfId="4971" xr:uid="{00000000-0005-0000-0000-000092250000}"/>
    <cellStyle name="Style 49" xfId="4972" xr:uid="{00000000-0005-0000-0000-000093250000}"/>
    <cellStyle name="Style 5" xfId="4973" xr:uid="{00000000-0005-0000-0000-000094250000}"/>
    <cellStyle name="Style 50" xfId="4974" xr:uid="{00000000-0005-0000-0000-000095250000}"/>
    <cellStyle name="Style 51" xfId="4975" xr:uid="{00000000-0005-0000-0000-000096250000}"/>
    <cellStyle name="Style 52" xfId="4976" xr:uid="{00000000-0005-0000-0000-000097250000}"/>
    <cellStyle name="Style 53" xfId="4977" xr:uid="{00000000-0005-0000-0000-000098250000}"/>
    <cellStyle name="Style 54" xfId="4978" xr:uid="{00000000-0005-0000-0000-000099250000}"/>
    <cellStyle name="Style 55" xfId="4979" xr:uid="{00000000-0005-0000-0000-00009A250000}"/>
    <cellStyle name="Style 56" xfId="4980" xr:uid="{00000000-0005-0000-0000-00009B250000}"/>
    <cellStyle name="Style 57" xfId="4981" xr:uid="{00000000-0005-0000-0000-00009C250000}"/>
    <cellStyle name="Style 58" xfId="4982" xr:uid="{00000000-0005-0000-0000-00009D250000}"/>
    <cellStyle name="Style 59" xfId="4983" xr:uid="{00000000-0005-0000-0000-00009E250000}"/>
    <cellStyle name="Style 6" xfId="4984" xr:uid="{00000000-0005-0000-0000-00009F250000}"/>
    <cellStyle name="Style 60" xfId="4985" xr:uid="{00000000-0005-0000-0000-0000A0250000}"/>
    <cellStyle name="Style 61" xfId="4986" xr:uid="{00000000-0005-0000-0000-0000A1250000}"/>
    <cellStyle name="Style 62" xfId="4987" xr:uid="{00000000-0005-0000-0000-0000A2250000}"/>
    <cellStyle name="Style 63" xfId="4988" xr:uid="{00000000-0005-0000-0000-0000A3250000}"/>
    <cellStyle name="Style 64" xfId="4989" xr:uid="{00000000-0005-0000-0000-0000A4250000}"/>
    <cellStyle name="Style 65" xfId="4990" xr:uid="{00000000-0005-0000-0000-0000A5250000}"/>
    <cellStyle name="Style 66" xfId="4991" xr:uid="{00000000-0005-0000-0000-0000A6250000}"/>
    <cellStyle name="Style 67" xfId="4992" xr:uid="{00000000-0005-0000-0000-0000A7250000}"/>
    <cellStyle name="Style 68" xfId="4993" xr:uid="{00000000-0005-0000-0000-0000A8250000}"/>
    <cellStyle name="Style 69" xfId="4994" xr:uid="{00000000-0005-0000-0000-0000A9250000}"/>
    <cellStyle name="Style 7" xfId="4995" xr:uid="{00000000-0005-0000-0000-0000AA250000}"/>
    <cellStyle name="Style 70" xfId="4996" xr:uid="{00000000-0005-0000-0000-0000AB250000}"/>
    <cellStyle name="Style 71" xfId="4997" xr:uid="{00000000-0005-0000-0000-0000AC250000}"/>
    <cellStyle name="Style 72" xfId="4998" xr:uid="{00000000-0005-0000-0000-0000AD250000}"/>
    <cellStyle name="Style 73" xfId="4999" xr:uid="{00000000-0005-0000-0000-0000AE250000}"/>
    <cellStyle name="Style 74" xfId="5000" xr:uid="{00000000-0005-0000-0000-0000AF250000}"/>
    <cellStyle name="Style 75" xfId="5001" xr:uid="{00000000-0005-0000-0000-0000B0250000}"/>
    <cellStyle name="Style 76" xfId="5002" xr:uid="{00000000-0005-0000-0000-0000B1250000}"/>
    <cellStyle name="Style 77" xfId="5003" xr:uid="{00000000-0005-0000-0000-0000B2250000}"/>
    <cellStyle name="Style 78" xfId="5004" xr:uid="{00000000-0005-0000-0000-0000B3250000}"/>
    <cellStyle name="Style 79" xfId="5005" xr:uid="{00000000-0005-0000-0000-0000B4250000}"/>
    <cellStyle name="Style 8" xfId="5006" xr:uid="{00000000-0005-0000-0000-0000B5250000}"/>
    <cellStyle name="Style 80" xfId="5007" xr:uid="{00000000-0005-0000-0000-0000B6250000}"/>
    <cellStyle name="Style 81" xfId="5008" xr:uid="{00000000-0005-0000-0000-0000B7250000}"/>
    <cellStyle name="Style 82" xfId="5009" xr:uid="{00000000-0005-0000-0000-0000B8250000}"/>
    <cellStyle name="Style 83" xfId="5010" xr:uid="{00000000-0005-0000-0000-0000B9250000}"/>
    <cellStyle name="Style 84" xfId="5011" xr:uid="{00000000-0005-0000-0000-0000BA250000}"/>
    <cellStyle name="Style 85" xfId="5012" xr:uid="{00000000-0005-0000-0000-0000BB250000}"/>
    <cellStyle name="Style 86" xfId="5013" xr:uid="{00000000-0005-0000-0000-0000BC250000}"/>
    <cellStyle name="Style 87" xfId="5014" xr:uid="{00000000-0005-0000-0000-0000BD250000}"/>
    <cellStyle name="Style 88" xfId="5015" xr:uid="{00000000-0005-0000-0000-0000BE250000}"/>
    <cellStyle name="Style 89" xfId="5016" xr:uid="{00000000-0005-0000-0000-0000BF250000}"/>
    <cellStyle name="Style 9" xfId="5017" xr:uid="{00000000-0005-0000-0000-0000C0250000}"/>
    <cellStyle name="Style 90" xfId="5018" xr:uid="{00000000-0005-0000-0000-0000C1250000}"/>
    <cellStyle name="Style 91" xfId="5019" xr:uid="{00000000-0005-0000-0000-0000C2250000}"/>
    <cellStyle name="Style 92" xfId="5020" xr:uid="{00000000-0005-0000-0000-0000C3250000}"/>
    <cellStyle name="Style 93" xfId="5021" xr:uid="{00000000-0005-0000-0000-0000C4250000}"/>
    <cellStyle name="Style 94" xfId="5022" xr:uid="{00000000-0005-0000-0000-0000C5250000}"/>
    <cellStyle name="Style 95" xfId="5023" xr:uid="{00000000-0005-0000-0000-0000C6250000}"/>
    <cellStyle name="Style 96" xfId="5024" xr:uid="{00000000-0005-0000-0000-0000C7250000}"/>
    <cellStyle name="Style 97" xfId="5025" xr:uid="{00000000-0005-0000-0000-0000C8250000}"/>
    <cellStyle name="Style 98" xfId="5026" xr:uid="{00000000-0005-0000-0000-0000C9250000}"/>
    <cellStyle name="Style 99" xfId="5027" xr:uid="{00000000-0005-0000-0000-0000CA250000}"/>
    <cellStyle name="STYLE1" xfId="5028" xr:uid="{00000000-0005-0000-0000-0000CB250000}"/>
    <cellStyle name="STYLE2" xfId="5029" xr:uid="{00000000-0005-0000-0000-0000CC250000}"/>
    <cellStyle name="STYLE3" xfId="5030" xr:uid="{00000000-0005-0000-0000-0000CD250000}"/>
    <cellStyle name="Subhead" xfId="5031" xr:uid="{00000000-0005-0000-0000-0000CE250000}"/>
    <cellStyle name="Subtotal_left" xfId="5032" xr:uid="{00000000-0005-0000-0000-0000CF250000}"/>
    <cellStyle name="SwitchCell" xfId="5033" xr:uid="{00000000-0005-0000-0000-0000D0250000}"/>
    <cellStyle name="t" xfId="5034" xr:uid="{00000000-0005-0000-0000-0000D1250000}"/>
    <cellStyle name="Table Col Head" xfId="5035" xr:uid="{00000000-0005-0000-0000-0000D2250000}"/>
    <cellStyle name="Table Head" xfId="5036" xr:uid="{00000000-0005-0000-0000-0000D3250000}"/>
    <cellStyle name="Table Head Aligned" xfId="5037" xr:uid="{00000000-0005-0000-0000-0000D4250000}"/>
    <cellStyle name="Table Head Aligned 2" xfId="6209" xr:uid="{00000000-0005-0000-0000-0000D5250000}"/>
    <cellStyle name="Table Head Blue" xfId="5038" xr:uid="{00000000-0005-0000-0000-0000D6250000}"/>
    <cellStyle name="Table Head Green" xfId="5039" xr:uid="{00000000-0005-0000-0000-0000D7250000}"/>
    <cellStyle name="Table Head Green 2" xfId="6211" xr:uid="{00000000-0005-0000-0000-0000D8250000}"/>
    <cellStyle name="Table Head_Val_Sum_Graph" xfId="5040" xr:uid="{00000000-0005-0000-0000-0000D9250000}"/>
    <cellStyle name="Table Sub Head" xfId="5041" xr:uid="{00000000-0005-0000-0000-0000DA250000}"/>
    <cellStyle name="Table Text" xfId="5042" xr:uid="{00000000-0005-0000-0000-0000DB250000}"/>
    <cellStyle name="Table Title" xfId="5043" xr:uid="{00000000-0005-0000-0000-0000DC250000}"/>
    <cellStyle name="Table Units" xfId="5044" xr:uid="{00000000-0005-0000-0000-0000DD250000}"/>
    <cellStyle name="Table_Header" xfId="5045" xr:uid="{00000000-0005-0000-0000-0000DE250000}"/>
    <cellStyle name="TableBorder" xfId="5046" xr:uid="{00000000-0005-0000-0000-0000DF250000}"/>
    <cellStyle name="TableColumnHeader" xfId="5047" xr:uid="{00000000-0005-0000-0000-0000E0250000}"/>
    <cellStyle name="TableColumnHeader 2" xfId="8566" xr:uid="{00000000-0005-0000-0000-0000E1250000}"/>
    <cellStyle name="TableHeading" xfId="5048" xr:uid="{00000000-0005-0000-0000-0000E2250000}"/>
    <cellStyle name="TableHighlight" xfId="5049" xr:uid="{00000000-0005-0000-0000-0000E3250000}"/>
    <cellStyle name="TableNote" xfId="5050" xr:uid="{00000000-0005-0000-0000-0000E4250000}"/>
    <cellStyle name="test a style" xfId="5051" xr:uid="{00000000-0005-0000-0000-0000E5250000}"/>
    <cellStyle name="test a style 2" xfId="6212" xr:uid="{00000000-0005-0000-0000-0000E6250000}"/>
    <cellStyle name="Text 1" xfId="5052" xr:uid="{00000000-0005-0000-0000-0000E7250000}"/>
    <cellStyle name="Text Head 1" xfId="5053" xr:uid="{00000000-0005-0000-0000-0000E8250000}"/>
    <cellStyle name="Text Indent A" xfId="5054" xr:uid="{00000000-0005-0000-0000-0000E9250000}"/>
    <cellStyle name="Text Indent B" xfId="5055" xr:uid="{00000000-0005-0000-0000-0000EA250000}"/>
    <cellStyle name="Text Indent C" xfId="5056" xr:uid="{00000000-0005-0000-0000-0000EB250000}"/>
    <cellStyle name="Text Wrap" xfId="5057" xr:uid="{00000000-0005-0000-0000-0000EC250000}"/>
    <cellStyle name="Time" xfId="5058" xr:uid="{00000000-0005-0000-0000-0000ED250000}"/>
    <cellStyle name="Times 10" xfId="5059" xr:uid="{00000000-0005-0000-0000-0000EE250000}"/>
    <cellStyle name="Times 12" xfId="5060" xr:uid="{00000000-0005-0000-0000-0000EF250000}"/>
    <cellStyle name="Times New Roman" xfId="5061" xr:uid="{00000000-0005-0000-0000-0000F0250000}"/>
    <cellStyle name="Title 2" xfId="61" xr:uid="{00000000-0005-0000-0000-0000F1250000}"/>
    <cellStyle name="Title 2 2" xfId="5062" xr:uid="{00000000-0005-0000-0000-0000F2250000}"/>
    <cellStyle name="Title 3" xfId="5063" xr:uid="{00000000-0005-0000-0000-0000F3250000}"/>
    <cellStyle name="title1" xfId="5065" xr:uid="{00000000-0005-0000-0000-0000F4250000}"/>
    <cellStyle name="title2" xfId="5066" xr:uid="{00000000-0005-0000-0000-0000F5250000}"/>
    <cellStyle name="Title-2" xfId="5064" xr:uid="{00000000-0005-0000-0000-0000F6250000}"/>
    <cellStyle name="Titles" xfId="5067" xr:uid="{00000000-0005-0000-0000-0000F7250000}"/>
    <cellStyle name="titre_col" xfId="5068" xr:uid="{00000000-0005-0000-0000-0000F8250000}"/>
    <cellStyle name="TOC" xfId="5069" xr:uid="{00000000-0005-0000-0000-0000F9250000}"/>
    <cellStyle name="Total 2" xfId="62" xr:uid="{00000000-0005-0000-0000-0000FA250000}"/>
    <cellStyle name="Total 2 10" xfId="5070" xr:uid="{00000000-0005-0000-0000-0000FB250000}"/>
    <cellStyle name="Total 2 11" xfId="9751" xr:uid="{00000000-0005-0000-0000-0000FC250000}"/>
    <cellStyle name="Total 2 2" xfId="69" xr:uid="{00000000-0005-0000-0000-0000FD250000}"/>
    <cellStyle name="Total 2 2 2" xfId="89" xr:uid="{00000000-0005-0000-0000-0000FE250000}"/>
    <cellStyle name="Total 2 2 2 2" xfId="9771" xr:uid="{00000000-0005-0000-0000-0000FF250000}"/>
    <cellStyle name="Total 2 2 3" xfId="9757" xr:uid="{00000000-0005-0000-0000-000000260000}"/>
    <cellStyle name="Total 2 3" xfId="83" xr:uid="{00000000-0005-0000-0000-000001260000}"/>
    <cellStyle name="Total 2 3 2" xfId="9765" xr:uid="{00000000-0005-0000-0000-000002260000}"/>
    <cellStyle name="Total 2 4" xfId="5071" xr:uid="{00000000-0005-0000-0000-000003260000}"/>
    <cellStyle name="Total 2 5" xfId="5072" xr:uid="{00000000-0005-0000-0000-000004260000}"/>
    <cellStyle name="Total 2 6" xfId="5073" xr:uid="{00000000-0005-0000-0000-000005260000}"/>
    <cellStyle name="Total 2 7" xfId="5074" xr:uid="{00000000-0005-0000-0000-000006260000}"/>
    <cellStyle name="Total 2 8" xfId="5075" xr:uid="{00000000-0005-0000-0000-000007260000}"/>
    <cellStyle name="Total 2 9" xfId="5076" xr:uid="{00000000-0005-0000-0000-000008260000}"/>
    <cellStyle name="Total 3" xfId="5077" xr:uid="{00000000-0005-0000-0000-000009260000}"/>
    <cellStyle name="Total Bold" xfId="5078" xr:uid="{00000000-0005-0000-0000-00000A260000}"/>
    <cellStyle name="Totals" xfId="5079" xr:uid="{00000000-0005-0000-0000-00000B260000}"/>
    <cellStyle name="Totals 2" xfId="8567" xr:uid="{00000000-0005-0000-0000-00000C260000}"/>
    <cellStyle name="Underline_Single" xfId="5080" xr:uid="{00000000-0005-0000-0000-00000D260000}"/>
    <cellStyle name="UnProtectedCalc" xfId="5081" xr:uid="{00000000-0005-0000-0000-00000E260000}"/>
    <cellStyle name="UnProtectedCalc 2" xfId="6213" xr:uid="{00000000-0005-0000-0000-00000F260000}"/>
    <cellStyle name="Valuta (0)_Sheet1" xfId="5082" xr:uid="{00000000-0005-0000-0000-000010260000}"/>
    <cellStyle name="Valuta_piv_polio" xfId="5083" xr:uid="{00000000-0005-0000-0000-000011260000}"/>
    <cellStyle name="Währung [0]_A17 - 31.03.1998" xfId="5084" xr:uid="{00000000-0005-0000-0000-000012260000}"/>
    <cellStyle name="Währung_A17 - 31.03.1998" xfId="5085" xr:uid="{00000000-0005-0000-0000-000013260000}"/>
    <cellStyle name="Warburg" xfId="5086" xr:uid="{00000000-0005-0000-0000-000014260000}"/>
    <cellStyle name="Warning Text 2" xfId="63" xr:uid="{00000000-0005-0000-0000-000015260000}"/>
    <cellStyle name="Warning Text 2 2" xfId="5087" xr:uid="{00000000-0005-0000-0000-000016260000}"/>
    <cellStyle name="Warning Text 2 3" xfId="5088" xr:uid="{00000000-0005-0000-0000-000017260000}"/>
    <cellStyle name="Warning Text 2 4" xfId="5089" xr:uid="{00000000-0005-0000-0000-000018260000}"/>
    <cellStyle name="Warning Text 2 5" xfId="5090" xr:uid="{00000000-0005-0000-0000-000019260000}"/>
    <cellStyle name="Warning Text 2 6" xfId="5091" xr:uid="{00000000-0005-0000-0000-00001A260000}"/>
    <cellStyle name="Warning Text 2 7" xfId="5092" xr:uid="{00000000-0005-0000-0000-00001B260000}"/>
    <cellStyle name="Warning Text 2 8" xfId="5093" xr:uid="{00000000-0005-0000-0000-00001C260000}"/>
    <cellStyle name="Warning Text 2 9" xfId="5094" xr:uid="{00000000-0005-0000-0000-00001D260000}"/>
    <cellStyle name="Warning Text 3" xfId="5095" xr:uid="{00000000-0005-0000-0000-00001E260000}"/>
    <cellStyle name="wild guess" xfId="5096" xr:uid="{00000000-0005-0000-0000-00001F260000}"/>
    <cellStyle name="Wildguess" xfId="5097" xr:uid="{00000000-0005-0000-0000-000020260000}"/>
    <cellStyle name="Year" xfId="5098" xr:uid="{00000000-0005-0000-0000-000021260000}"/>
    <cellStyle name="Year Estimate" xfId="5099" xr:uid="{00000000-0005-0000-0000-000022260000}"/>
    <cellStyle name="Year, Actual" xfId="5100" xr:uid="{00000000-0005-0000-0000-000023260000}"/>
    <cellStyle name="YearE_ Pies " xfId="5101" xr:uid="{00000000-0005-0000-0000-000024260000}"/>
    <cellStyle name="YearFormat" xfId="5102" xr:uid="{00000000-0005-0000-0000-000025260000}"/>
    <cellStyle name="YearFormat 2" xfId="6214" xr:uid="{00000000-0005-0000-0000-000026260000}"/>
    <cellStyle name="Yen" xfId="5103" xr:uid="{00000000-0005-0000-0000-000027260000}"/>
    <cellStyle name="YesNo" xfId="5104" xr:uid="{00000000-0005-0000-0000-000028260000}"/>
    <cellStyle name="쬞\?1@" xfId="5105" xr:uid="{00000000-0005-0000-0000-000029260000}"/>
    <cellStyle name="千位分隔 2" xfId="5106" xr:uid="{00000000-0005-0000-0000-00002A260000}"/>
    <cellStyle name="常规 2" xfId="5107" xr:uid="{00000000-0005-0000-0000-00002B260000}"/>
    <cellStyle name="標準_car_JP" xfId="5108" xr:uid="{00000000-0005-0000-0000-00002C260000}"/>
  </cellStyles>
  <dxfs count="24">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14996795556505021"/>
      </font>
    </dxf>
    <dxf>
      <font>
        <color rgb="FFFF0000"/>
      </font>
    </dxf>
    <dxf>
      <font>
        <color theme="0" tint="-0.14996795556505021"/>
      </font>
    </dxf>
    <dxf>
      <font>
        <color rgb="FFFF0000"/>
      </font>
    </dxf>
    <dxf>
      <font>
        <color theme="0" tint="-0.14996795556505021"/>
      </font>
    </dxf>
    <dxf>
      <font>
        <color rgb="FFFF0000"/>
      </font>
    </dxf>
    <dxf>
      <font>
        <color theme="0" tint="-0.14996795556505021"/>
      </font>
    </dxf>
    <dxf>
      <font>
        <color rgb="FFFF0000"/>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20</xdr:row>
      <xdr:rowOff>11206</xdr:rowOff>
    </xdr:from>
    <xdr:to>
      <xdr:col>2</xdr:col>
      <xdr:colOff>7655859</xdr:colOff>
      <xdr:row>27</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5823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299358" y="134471"/>
          <a:ext cx="18455821" cy="209812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19481031" cy="198197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28127325" cy="1885950"/>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23</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22</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5875932"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20</xdr:col>
      <xdr:colOff>118221</xdr:colOff>
      <xdr:row>10</xdr:row>
      <xdr:rowOff>103903</xdr:rowOff>
    </xdr:from>
    <xdr:to>
      <xdr:col>22</xdr:col>
      <xdr:colOff>466725</xdr:colOff>
      <xdr:row>13</xdr:row>
      <xdr:rowOff>35009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3224621" y="2008903"/>
          <a:ext cx="1567704" cy="502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9341042" cy="1971675"/>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150914</xdr:rowOff>
    </xdr:from>
    <xdr:to>
      <xdr:col>12</xdr:col>
      <xdr:colOff>110813</xdr:colOff>
      <xdr:row>2</xdr:row>
      <xdr:rowOff>36283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150914"/>
          <a:ext cx="19804976" cy="234455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51</xdr:row>
          <xdr:rowOff>19050</xdr:rowOff>
        </xdr:from>
        <xdr:to>
          <xdr:col>2</xdr:col>
          <xdr:colOff>1381125</xdr:colOff>
          <xdr:row>52</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54</xdr:row>
          <xdr:rowOff>19050</xdr:rowOff>
        </xdr:from>
        <xdr:to>
          <xdr:col>2</xdr:col>
          <xdr:colOff>1381125</xdr:colOff>
          <xdr:row>55</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19050</xdr:rowOff>
        </xdr:from>
        <xdr:to>
          <xdr:col>2</xdr:col>
          <xdr:colOff>1381125</xdr:colOff>
          <xdr:row>58</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19050</xdr:rowOff>
        </xdr:from>
        <xdr:to>
          <xdr:col>2</xdr:col>
          <xdr:colOff>1381125</xdr:colOff>
          <xdr:row>61</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19050</xdr:rowOff>
        </xdr:from>
        <xdr:to>
          <xdr:col>2</xdr:col>
          <xdr:colOff>1381125</xdr:colOff>
          <xdr:row>64</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6750"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83853" cy="2180853"/>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6891" y="281441"/>
          <a:ext cx="15356362" cy="156566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11938" y="216648"/>
          <a:ext cx="17458673" cy="2239361"/>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9"/>
  <sheetViews>
    <sheetView workbookViewId="0"/>
  </sheetViews>
  <sheetFormatPr defaultColWidth="9.140625"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878" t="s">
        <v>175</v>
      </c>
      <c r="C3" s="878"/>
    </row>
    <row r="4" spans="1:3" ht="11.25" customHeight="1"/>
    <row r="5" spans="1:3" s="30" customFormat="1" ht="25.5" customHeight="1">
      <c r="B5" s="62" t="s">
        <v>421</v>
      </c>
      <c r="C5" s="62" t="s">
        <v>174</v>
      </c>
    </row>
    <row r="6" spans="1:3" s="178" customFormat="1" ht="48" customHeight="1">
      <c r="A6" s="243"/>
      <c r="B6" s="610" t="s">
        <v>171</v>
      </c>
      <c r="C6" s="662" t="s">
        <v>604</v>
      </c>
    </row>
    <row r="7" spans="1:3" s="178" customFormat="1" ht="21" customHeight="1">
      <c r="A7" s="243"/>
      <c r="B7" s="604" t="s">
        <v>553</v>
      </c>
      <c r="C7" s="663" t="s">
        <v>617</v>
      </c>
    </row>
    <row r="8" spans="1:3" s="178" customFormat="1" ht="32.25" customHeight="1">
      <c r="B8" s="604" t="s">
        <v>369</v>
      </c>
      <c r="C8" s="664" t="s">
        <v>605</v>
      </c>
    </row>
    <row r="9" spans="1:3" s="178" customFormat="1" ht="27.75" customHeight="1">
      <c r="B9" s="604" t="s">
        <v>170</v>
      </c>
      <c r="C9" s="664" t="s">
        <v>606</v>
      </c>
    </row>
    <row r="10" spans="1:3" s="178" customFormat="1" ht="33" customHeight="1">
      <c r="B10" s="604" t="s">
        <v>602</v>
      </c>
      <c r="C10" s="663" t="s">
        <v>610</v>
      </c>
    </row>
    <row r="11" spans="1:3" s="178" customFormat="1" ht="26.25" customHeight="1">
      <c r="B11" s="619" t="s">
        <v>370</v>
      </c>
      <c r="C11" s="666" t="s">
        <v>607</v>
      </c>
    </row>
    <row r="12" spans="1:3" s="178" customFormat="1" ht="39.75" customHeight="1">
      <c r="B12" s="604" t="s">
        <v>371</v>
      </c>
      <c r="C12" s="664" t="s">
        <v>608</v>
      </c>
    </row>
    <row r="13" spans="1:3" s="178" customFormat="1" ht="18" customHeight="1">
      <c r="B13" s="604" t="s">
        <v>372</v>
      </c>
      <c r="C13" s="664" t="s">
        <v>609</v>
      </c>
    </row>
    <row r="14" spans="1:3" s="178" customFormat="1" ht="13.5" customHeight="1">
      <c r="B14" s="604"/>
      <c r="C14" s="665"/>
    </row>
    <row r="15" spans="1:3" s="178" customFormat="1" ht="18" customHeight="1">
      <c r="B15" s="604" t="s">
        <v>681</v>
      </c>
      <c r="C15" s="663" t="s">
        <v>679</v>
      </c>
    </row>
    <row r="16" spans="1:3" s="178" customFormat="1" ht="8.25" customHeight="1">
      <c r="B16" s="604"/>
      <c r="C16" s="665"/>
    </row>
    <row r="17" spans="2:3" s="178" customFormat="1" ht="33" customHeight="1">
      <c r="B17" s="667" t="s">
        <v>603</v>
      </c>
      <c r="C17" s="668" t="s">
        <v>680</v>
      </c>
    </row>
    <row r="18" spans="2:3" s="105" customFormat="1" ht="15.75">
      <c r="B18" s="178"/>
    </row>
    <row r="19" spans="2:3" s="32" customFormat="1">
      <c r="B19"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3" location="'6.  Carrying Charges'!Print_Area" display="6.  Carrying Charges" xr:uid="{00000000-0004-0000-0000-000003000000}"/>
    <hyperlink ref="B12" location="'5.  2015-2020 LRAM'!Print_Area" display="5.  2015-2020 LRAM" xr:uid="{00000000-0004-0000-0000-000004000000}"/>
    <hyperlink ref="B11" location="'4.  2011-2014 LRAM'!Print_Area" display="4.  2011-2014 LRAM" xr:uid="{00000000-0004-0000-0000-000005000000}"/>
    <hyperlink ref="B15" location="'7.  Persistence Report'!Print_Area" display="7.  Persistence Report" xr:uid="{00000000-0004-0000-0000-000006000000}"/>
    <hyperlink ref="B7" location="'1-a.  Summary of Changes'!A1" display="1-a.  Summary of Changes" xr:uid="{00000000-0004-0000-0000-000007000000}"/>
    <hyperlink ref="B10" location="'3-a.  Rate Class Allocations'!A1" display="3-a.  Rate Class Allocations" xr:uid="{00000000-0004-0000-0000-000008000000}"/>
    <hyperlink ref="B17"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topLeftCell="A354" zoomScale="55" zoomScaleNormal="55" workbookViewId="0">
      <selection activeCell="B522" sqref="B522:Y522"/>
    </sheetView>
  </sheetViews>
  <sheetFormatPr defaultColWidth="9.140625" defaultRowHeight="14.25" outlineLevelRow="1" outlineLevelCol="1"/>
  <cols>
    <col min="1" max="1" width="4.7109375" style="503" customWidth="1"/>
    <col min="2" max="2" width="43.7109375" style="256" customWidth="1"/>
    <col min="3" max="3" width="14" style="256" customWidth="1"/>
    <col min="4" max="4" width="18.140625" style="255" customWidth="1"/>
    <col min="5" max="8" width="10.42578125" style="255" customWidth="1" outlineLevel="1"/>
    <col min="9" max="13" width="9.140625" style="255" customWidth="1" outlineLevel="1"/>
    <col min="14" max="14" width="12.42578125" style="255" customWidth="1" outlineLevel="1"/>
    <col min="15" max="15" width="17.5703125" style="255" customWidth="1"/>
    <col min="16" max="24" width="9.42578125" style="255" customWidth="1" outlineLevel="1"/>
    <col min="25" max="25" width="14.140625" style="257" customWidth="1"/>
    <col min="26" max="26" width="14.5703125" style="257" customWidth="1"/>
    <col min="27" max="27" width="16.85546875" style="257" customWidth="1"/>
    <col min="28" max="28" width="17.5703125" style="257" customWidth="1"/>
    <col min="29" max="35" width="14.5703125" style="257" customWidth="1"/>
    <col min="36" max="38" width="15" style="257" customWidth="1"/>
    <col min="39" max="39" width="14.28515625" style="258" customWidth="1"/>
    <col min="40" max="40" width="14.5703125" style="255" customWidth="1"/>
    <col min="41" max="41" width="14.85546875" style="255" customWidth="1"/>
    <col min="42" max="42" width="14" style="255" customWidth="1"/>
    <col min="43" max="43" width="9.7109375" style="255" customWidth="1"/>
    <col min="44" max="44" width="11.140625" style="255" customWidth="1"/>
    <col min="45" max="45" width="12.140625" style="255" customWidth="1"/>
    <col min="46" max="46" width="6.42578125" style="255" bestFit="1" customWidth="1"/>
    <col min="47" max="51" width="9.140625" style="255"/>
    <col min="52" max="52" width="6.42578125" style="255" bestFit="1" customWidth="1"/>
    <col min="53" max="16384" width="9.140625" style="255"/>
  </cols>
  <sheetData>
    <row r="1" spans="1:39" ht="164.25" customHeight="1"/>
    <row r="2" spans="1:39" ht="23.25" customHeight="1" thickBot="1"/>
    <row r="3" spans="1:39" ht="25.5" customHeight="1" thickBot="1">
      <c r="B3" s="947" t="s">
        <v>172</v>
      </c>
      <c r="C3" s="259" t="s">
        <v>176</v>
      </c>
      <c r="D3" s="501"/>
      <c r="E3" s="260"/>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2"/>
    </row>
    <row r="4" spans="1:39" ht="24" customHeight="1" thickBot="1">
      <c r="B4" s="947"/>
      <c r="C4" s="263" t="s">
        <v>173</v>
      </c>
      <c r="D4" s="264"/>
      <c r="E4" s="265"/>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2"/>
    </row>
    <row r="5" spans="1:39" ht="29.25" customHeight="1" thickBot="1">
      <c r="B5" s="558"/>
      <c r="C5" s="922" t="s">
        <v>552</v>
      </c>
      <c r="D5" s="923"/>
      <c r="E5" s="265"/>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2"/>
    </row>
    <row r="6" spans="1:39" ht="20.25" customHeight="1">
      <c r="B6" s="266"/>
      <c r="C6" s="267"/>
      <c r="D6" s="268"/>
      <c r="E6" s="268"/>
      <c r="F6" s="268"/>
      <c r="G6" s="268"/>
      <c r="H6" s="268"/>
      <c r="I6" s="268"/>
      <c r="J6" s="268"/>
      <c r="K6" s="268"/>
      <c r="L6" s="268"/>
      <c r="M6" s="268"/>
      <c r="N6" s="268"/>
      <c r="O6" s="268"/>
      <c r="P6" s="268"/>
      <c r="Q6" s="268"/>
      <c r="R6" s="268"/>
      <c r="S6" s="268"/>
      <c r="T6" s="268"/>
      <c r="U6" s="268"/>
      <c r="V6" s="268"/>
      <c r="W6" s="268"/>
      <c r="X6" s="268"/>
      <c r="Y6" s="269"/>
      <c r="Z6" s="269"/>
      <c r="AA6" s="269"/>
      <c r="AB6" s="269"/>
      <c r="AC6" s="269"/>
      <c r="AD6" s="269"/>
      <c r="AE6" s="269"/>
      <c r="AF6" s="270"/>
      <c r="AG6" s="270"/>
      <c r="AH6" s="270"/>
      <c r="AI6" s="270"/>
      <c r="AJ6" s="270"/>
      <c r="AK6" s="270"/>
      <c r="AL6" s="270"/>
      <c r="AM6" s="271"/>
    </row>
    <row r="7" spans="1:39" ht="70.5" customHeight="1">
      <c r="B7" s="947" t="s">
        <v>506</v>
      </c>
      <c r="C7" s="946" t="s">
        <v>640</v>
      </c>
      <c r="D7" s="946"/>
      <c r="E7" s="946"/>
      <c r="F7" s="946"/>
      <c r="G7" s="946"/>
      <c r="H7" s="946"/>
      <c r="I7" s="946"/>
      <c r="J7" s="946"/>
      <c r="K7" s="946"/>
      <c r="L7" s="946"/>
      <c r="M7" s="946"/>
      <c r="N7" s="946"/>
      <c r="O7" s="946"/>
      <c r="P7" s="946"/>
      <c r="Q7" s="946"/>
      <c r="R7" s="946"/>
      <c r="S7" s="946"/>
      <c r="T7" s="946"/>
      <c r="U7" s="946"/>
      <c r="V7" s="946"/>
      <c r="W7" s="946"/>
      <c r="X7" s="946"/>
      <c r="Y7" s="598"/>
      <c r="Z7" s="598"/>
      <c r="AA7" s="598"/>
      <c r="AB7" s="598"/>
      <c r="AC7" s="598"/>
      <c r="AD7" s="598"/>
      <c r="AE7" s="272"/>
      <c r="AF7" s="272"/>
      <c r="AG7" s="272"/>
      <c r="AH7" s="272"/>
      <c r="AI7" s="272"/>
      <c r="AJ7" s="272"/>
      <c r="AK7" s="272"/>
      <c r="AL7" s="272"/>
    </row>
    <row r="8" spans="1:39" s="273" customFormat="1" ht="58.5" customHeight="1">
      <c r="A8" s="503"/>
      <c r="B8" s="947"/>
      <c r="C8" s="946" t="s">
        <v>574</v>
      </c>
      <c r="D8" s="946"/>
      <c r="E8" s="946"/>
      <c r="F8" s="946"/>
      <c r="G8" s="946"/>
      <c r="H8" s="946"/>
      <c r="I8" s="946"/>
      <c r="J8" s="946"/>
      <c r="K8" s="946"/>
      <c r="L8" s="946"/>
      <c r="M8" s="946"/>
      <c r="N8" s="946"/>
      <c r="O8" s="946"/>
      <c r="P8" s="946"/>
      <c r="Q8" s="946"/>
      <c r="R8" s="946"/>
      <c r="S8" s="946"/>
      <c r="T8" s="946"/>
      <c r="U8" s="946"/>
      <c r="V8" s="946"/>
      <c r="W8" s="946"/>
      <c r="X8" s="946"/>
      <c r="Y8" s="598"/>
      <c r="Z8" s="598"/>
      <c r="AA8" s="598"/>
      <c r="AB8" s="598"/>
      <c r="AC8" s="598"/>
      <c r="AD8" s="598"/>
      <c r="AE8" s="274"/>
      <c r="AF8" s="257"/>
      <c r="AG8" s="257"/>
      <c r="AH8" s="257"/>
      <c r="AI8" s="257"/>
      <c r="AJ8" s="257"/>
      <c r="AK8" s="257"/>
      <c r="AL8" s="257"/>
      <c r="AM8" s="258"/>
    </row>
    <row r="9" spans="1:39" s="273" customFormat="1" ht="57.75" customHeight="1">
      <c r="A9" s="503"/>
      <c r="B9" s="275"/>
      <c r="C9" s="946" t="s">
        <v>573</v>
      </c>
      <c r="D9" s="946"/>
      <c r="E9" s="946"/>
      <c r="F9" s="946"/>
      <c r="G9" s="946"/>
      <c r="H9" s="946"/>
      <c r="I9" s="946"/>
      <c r="J9" s="946"/>
      <c r="K9" s="946"/>
      <c r="L9" s="946"/>
      <c r="M9" s="946"/>
      <c r="N9" s="946"/>
      <c r="O9" s="946"/>
      <c r="P9" s="946"/>
      <c r="Q9" s="946"/>
      <c r="R9" s="946"/>
      <c r="S9" s="946"/>
      <c r="T9" s="946"/>
      <c r="U9" s="946"/>
      <c r="V9" s="946"/>
      <c r="W9" s="946"/>
      <c r="X9" s="946"/>
      <c r="Y9" s="598"/>
      <c r="Z9" s="598"/>
      <c r="AA9" s="598"/>
      <c r="AB9" s="598"/>
      <c r="AC9" s="598"/>
      <c r="AD9" s="598"/>
      <c r="AE9" s="274"/>
      <c r="AF9" s="257"/>
      <c r="AG9" s="257"/>
      <c r="AH9" s="257"/>
      <c r="AI9" s="257"/>
      <c r="AJ9" s="257"/>
      <c r="AK9" s="257"/>
      <c r="AL9" s="257"/>
      <c r="AM9" s="258"/>
    </row>
    <row r="10" spans="1:39" ht="41.25" customHeight="1">
      <c r="B10" s="277"/>
      <c r="C10" s="946" t="s">
        <v>643</v>
      </c>
      <c r="D10" s="946"/>
      <c r="E10" s="946"/>
      <c r="F10" s="946"/>
      <c r="G10" s="946"/>
      <c r="H10" s="946"/>
      <c r="I10" s="946"/>
      <c r="J10" s="946"/>
      <c r="K10" s="946"/>
      <c r="L10" s="946"/>
      <c r="M10" s="946"/>
      <c r="N10" s="946"/>
      <c r="O10" s="946"/>
      <c r="P10" s="946"/>
      <c r="Q10" s="946"/>
      <c r="R10" s="946"/>
      <c r="S10" s="946"/>
      <c r="T10" s="946"/>
      <c r="U10" s="946"/>
      <c r="V10" s="946"/>
      <c r="W10" s="946"/>
      <c r="X10" s="946"/>
      <c r="Y10" s="598"/>
      <c r="Z10" s="598"/>
      <c r="AA10" s="598"/>
      <c r="AB10" s="598"/>
      <c r="AC10" s="598"/>
      <c r="AD10" s="598"/>
      <c r="AE10" s="274"/>
      <c r="AF10" s="278"/>
      <c r="AG10" s="278"/>
      <c r="AH10" s="278"/>
      <c r="AI10" s="278"/>
      <c r="AJ10" s="278"/>
      <c r="AK10" s="278"/>
      <c r="AL10" s="278"/>
    </row>
    <row r="11" spans="1:39" ht="53.25" customHeight="1">
      <c r="C11" s="946" t="s">
        <v>626</v>
      </c>
      <c r="D11" s="946"/>
      <c r="E11" s="946"/>
      <c r="F11" s="946"/>
      <c r="G11" s="946"/>
      <c r="H11" s="946"/>
      <c r="I11" s="946"/>
      <c r="J11" s="946"/>
      <c r="K11" s="946"/>
      <c r="L11" s="946"/>
      <c r="M11" s="946"/>
      <c r="N11" s="946"/>
      <c r="O11" s="946"/>
      <c r="P11" s="946"/>
      <c r="Q11" s="946"/>
      <c r="R11" s="946"/>
      <c r="S11" s="946"/>
      <c r="T11" s="946"/>
      <c r="U11" s="946"/>
      <c r="V11" s="946"/>
      <c r="W11" s="946"/>
      <c r="X11" s="946"/>
      <c r="Y11" s="598"/>
      <c r="Z11" s="598"/>
      <c r="AA11" s="598"/>
      <c r="AB11" s="598"/>
      <c r="AC11" s="598"/>
      <c r="AD11" s="598"/>
      <c r="AE11" s="274"/>
      <c r="AF11" s="278"/>
      <c r="AG11" s="278"/>
      <c r="AH11" s="278"/>
      <c r="AI11" s="278"/>
      <c r="AJ11" s="278"/>
      <c r="AK11" s="278"/>
      <c r="AL11" s="278"/>
      <c r="AM11" s="255"/>
    </row>
    <row r="12" spans="1:39" ht="20.25" customHeight="1">
      <c r="C12" s="276"/>
      <c r="D12" s="276"/>
      <c r="E12" s="276"/>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4"/>
      <c r="AF12" s="278"/>
      <c r="AG12" s="278"/>
      <c r="AH12" s="278"/>
      <c r="AI12" s="278"/>
      <c r="AJ12" s="278"/>
      <c r="AK12" s="278"/>
      <c r="AL12" s="278"/>
      <c r="AM12" s="255"/>
    </row>
    <row r="13" spans="1:39" ht="20.25" customHeight="1">
      <c r="B13" s="947" t="s">
        <v>528</v>
      </c>
      <c r="C13" s="584" t="s">
        <v>523</v>
      </c>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274"/>
      <c r="AF13" s="278"/>
      <c r="AG13" s="278"/>
      <c r="AH13" s="278"/>
      <c r="AI13" s="278"/>
      <c r="AJ13" s="278"/>
      <c r="AK13" s="278"/>
      <c r="AL13" s="278"/>
      <c r="AM13" s="255"/>
    </row>
    <row r="14" spans="1:39" ht="20.25" customHeight="1">
      <c r="B14" s="947"/>
      <c r="C14" s="584" t="s">
        <v>524</v>
      </c>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274"/>
      <c r="AF14" s="278"/>
      <c r="AG14" s="278"/>
      <c r="AH14" s="278"/>
      <c r="AI14" s="278"/>
      <c r="AJ14" s="278"/>
      <c r="AK14" s="278"/>
      <c r="AL14" s="278"/>
      <c r="AM14" s="255"/>
    </row>
    <row r="15" spans="1:39" ht="20.25" customHeight="1">
      <c r="C15" s="584" t="s">
        <v>525</v>
      </c>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274"/>
      <c r="AF15" s="278"/>
      <c r="AG15" s="278"/>
      <c r="AH15" s="278"/>
      <c r="AI15" s="278"/>
      <c r="AJ15" s="278"/>
      <c r="AK15" s="278"/>
      <c r="AL15" s="278"/>
      <c r="AM15" s="255"/>
    </row>
    <row r="16" spans="1:39" ht="20.25" customHeight="1">
      <c r="C16" s="584" t="s">
        <v>526</v>
      </c>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274"/>
      <c r="AF16" s="278"/>
      <c r="AG16" s="278"/>
      <c r="AH16" s="278"/>
      <c r="AI16" s="278"/>
      <c r="AJ16" s="278"/>
      <c r="AK16" s="278"/>
      <c r="AL16" s="278"/>
      <c r="AM16" s="255"/>
    </row>
    <row r="17" spans="1:39" ht="23.25" customHeight="1">
      <c r="B17" s="279"/>
      <c r="C17" s="280"/>
      <c r="D17" s="281"/>
      <c r="E17" s="281"/>
      <c r="F17" s="281"/>
      <c r="G17" s="281"/>
      <c r="H17" s="281"/>
      <c r="I17" s="281"/>
      <c r="J17" s="281"/>
      <c r="K17" s="281"/>
      <c r="L17" s="281"/>
      <c r="M17" s="281"/>
      <c r="N17" s="281"/>
      <c r="P17" s="281"/>
      <c r="Q17" s="281"/>
      <c r="R17" s="281"/>
      <c r="S17" s="281"/>
      <c r="T17" s="281"/>
      <c r="U17" s="281"/>
      <c r="V17" s="281"/>
      <c r="W17" s="281"/>
      <c r="X17" s="281"/>
      <c r="Y17" s="272"/>
    </row>
    <row r="18" spans="1:39" ht="15.75">
      <c r="B18" s="282" t="s">
        <v>242</v>
      </c>
      <c r="C18" s="283"/>
      <c r="E18" s="583"/>
      <c r="O18" s="283"/>
      <c r="Y18" s="272"/>
      <c r="Z18" s="269"/>
      <c r="AA18" s="269"/>
      <c r="AB18" s="269"/>
      <c r="AC18" s="269"/>
      <c r="AD18" s="269"/>
      <c r="AE18" s="269"/>
      <c r="AF18" s="269"/>
      <c r="AG18" s="269"/>
      <c r="AH18" s="269"/>
      <c r="AI18" s="269"/>
      <c r="AJ18" s="269"/>
      <c r="AK18" s="269"/>
      <c r="AL18" s="269"/>
      <c r="AM18" s="284"/>
    </row>
    <row r="19" spans="1:39" s="285" customFormat="1" ht="36" customHeight="1">
      <c r="A19" s="503"/>
      <c r="B19" s="937" t="s">
        <v>212</v>
      </c>
      <c r="C19" s="939" t="s">
        <v>33</v>
      </c>
      <c r="D19" s="286" t="s">
        <v>423</v>
      </c>
      <c r="E19" s="941" t="s">
        <v>210</v>
      </c>
      <c r="F19" s="942"/>
      <c r="G19" s="942"/>
      <c r="H19" s="942"/>
      <c r="I19" s="942"/>
      <c r="J19" s="942"/>
      <c r="K19" s="942"/>
      <c r="L19" s="942"/>
      <c r="M19" s="943"/>
      <c r="N19" s="944" t="s">
        <v>214</v>
      </c>
      <c r="O19" s="286" t="s">
        <v>424</v>
      </c>
      <c r="P19" s="941" t="s">
        <v>213</v>
      </c>
      <c r="Q19" s="942"/>
      <c r="R19" s="942"/>
      <c r="S19" s="942"/>
      <c r="T19" s="942"/>
      <c r="U19" s="942"/>
      <c r="V19" s="942"/>
      <c r="W19" s="942"/>
      <c r="X19" s="943"/>
      <c r="Y19" s="934" t="s">
        <v>244</v>
      </c>
      <c r="Z19" s="935"/>
      <c r="AA19" s="935"/>
      <c r="AB19" s="935"/>
      <c r="AC19" s="935"/>
      <c r="AD19" s="935"/>
      <c r="AE19" s="935"/>
      <c r="AF19" s="935"/>
      <c r="AG19" s="935"/>
      <c r="AH19" s="935"/>
      <c r="AI19" s="935"/>
      <c r="AJ19" s="935"/>
      <c r="AK19" s="935"/>
      <c r="AL19" s="935"/>
      <c r="AM19" s="936"/>
    </row>
    <row r="20" spans="1:39" s="285" customFormat="1" ht="59.25" customHeight="1">
      <c r="A20" s="503"/>
      <c r="B20" s="938"/>
      <c r="C20" s="940"/>
      <c r="D20" s="287">
        <v>2011</v>
      </c>
      <c r="E20" s="287">
        <v>2012</v>
      </c>
      <c r="F20" s="287">
        <v>2013</v>
      </c>
      <c r="G20" s="287">
        <v>2014</v>
      </c>
      <c r="H20" s="287">
        <v>2015</v>
      </c>
      <c r="I20" s="287">
        <v>2016</v>
      </c>
      <c r="J20" s="287">
        <v>2017</v>
      </c>
      <c r="K20" s="287">
        <v>2018</v>
      </c>
      <c r="L20" s="287">
        <v>2019</v>
      </c>
      <c r="M20" s="287">
        <v>2020</v>
      </c>
      <c r="N20" s="945"/>
      <c r="O20" s="287">
        <v>2011</v>
      </c>
      <c r="P20" s="287">
        <v>2012</v>
      </c>
      <c r="Q20" s="287">
        <v>2013</v>
      </c>
      <c r="R20" s="287">
        <v>2014</v>
      </c>
      <c r="S20" s="287">
        <v>2015</v>
      </c>
      <c r="T20" s="287">
        <v>2016</v>
      </c>
      <c r="U20" s="287">
        <v>2017</v>
      </c>
      <c r="V20" s="287">
        <v>2018</v>
      </c>
      <c r="W20" s="287">
        <v>2019</v>
      </c>
      <c r="X20" s="287">
        <v>2020</v>
      </c>
      <c r="Y20" s="287" t="str">
        <f>'1.  LRAMVA Summary'!D50</f>
        <v>General Service 50 to 4,999 kW</v>
      </c>
      <c r="Z20" s="288" t="str">
        <f>'1.  LRAMVA Summary'!E50</f>
        <v>General Service Less Than 50 kW</v>
      </c>
      <c r="AA20" s="288" t="str">
        <f>'1.  LRAMVA Summary'!F50</f>
        <v>Large Use</v>
      </c>
      <c r="AB20" s="288" t="str">
        <f>'1.  LRAMVA Summary'!G50</f>
        <v>Residential</v>
      </c>
      <c r="AC20" s="288" t="str">
        <f>'1.  LRAMVA Summary'!H50</f>
        <v>Sentinel Lighting</v>
      </c>
      <c r="AD20" s="288" t="str">
        <f>'1.  LRAMVA Summary'!I50</f>
        <v>Street Lighting</v>
      </c>
      <c r="AE20" s="288" t="str">
        <f>'1.  LRAMVA Summary'!J50</f>
        <v>Unmetered Scattered Load</v>
      </c>
      <c r="AF20" s="288" t="str">
        <f>'1.  LRAMVA Summary'!K50</f>
        <v/>
      </c>
      <c r="AG20" s="288" t="str">
        <f>'1.  LRAMVA Summary'!L50</f>
        <v/>
      </c>
      <c r="AH20" s="288" t="str">
        <f>'1.  LRAMVA Summary'!M50</f>
        <v/>
      </c>
      <c r="AI20" s="288" t="str">
        <f>'1.  LRAMVA Summary'!N50</f>
        <v/>
      </c>
      <c r="AJ20" s="288" t="str">
        <f>'1.  LRAMVA Summary'!O50</f>
        <v/>
      </c>
      <c r="AK20" s="288" t="str">
        <f>'1.  LRAMVA Summary'!P50</f>
        <v/>
      </c>
      <c r="AL20" s="288" t="str">
        <f>'1.  LRAMVA Summary'!Q50</f>
        <v/>
      </c>
      <c r="AM20" s="289" t="str">
        <f>'1.  LRAMVA Summary'!R50</f>
        <v>Total</v>
      </c>
    </row>
    <row r="21" spans="1:39" s="295" customFormat="1" ht="15.75" customHeight="1">
      <c r="A21" s="504"/>
      <c r="B21" s="290" t="s">
        <v>0</v>
      </c>
      <c r="C21" s="291"/>
      <c r="D21" s="291"/>
      <c r="E21" s="291"/>
      <c r="F21" s="291"/>
      <c r="G21" s="291"/>
      <c r="H21" s="291"/>
      <c r="I21" s="291"/>
      <c r="J21" s="291"/>
      <c r="K21" s="291"/>
      <c r="L21" s="291"/>
      <c r="M21" s="291"/>
      <c r="N21" s="292"/>
      <c r="O21" s="291"/>
      <c r="P21" s="291"/>
      <c r="Q21" s="291"/>
      <c r="R21" s="291"/>
      <c r="S21" s="291"/>
      <c r="T21" s="291"/>
      <c r="U21" s="291"/>
      <c r="V21" s="291"/>
      <c r="W21" s="291"/>
      <c r="X21" s="291"/>
      <c r="Y21" s="293" t="str">
        <f>'1.  LRAMVA Summary'!D51</f>
        <v>kW</v>
      </c>
      <c r="Z21" s="293" t="str">
        <f>'1.  LRAMVA Summary'!E51</f>
        <v>kWh</v>
      </c>
      <c r="AA21" s="293" t="str">
        <f>'1.  LRAMVA Summary'!F51</f>
        <v>kW</v>
      </c>
      <c r="AB21" s="293" t="str">
        <f>'1.  LRAMVA Summary'!G51</f>
        <v>kWh</v>
      </c>
      <c r="AC21" s="293" t="str">
        <f>'1.  LRAMVA Summary'!H51</f>
        <v>kW</v>
      </c>
      <c r="AD21" s="293" t="str">
        <f>'1.  LRAMVA Summary'!I51</f>
        <v>kW</v>
      </c>
      <c r="AE21" s="293" t="str">
        <f>'1.  LRAMVA Summary'!J51</f>
        <v>kWh</v>
      </c>
      <c r="AF21" s="293" t="str">
        <f>'1.  LRAMVA Summary'!K51</f>
        <v/>
      </c>
      <c r="AG21" s="293" t="str">
        <f>'1.  LRAMVA Summary'!L51</f>
        <v/>
      </c>
      <c r="AH21" s="293" t="str">
        <f>'1.  LRAMVA Summary'!M51</f>
        <v/>
      </c>
      <c r="AI21" s="293" t="str">
        <f>'1.  LRAMVA Summary'!N51</f>
        <v/>
      </c>
      <c r="AJ21" s="293" t="str">
        <f>'1.  LRAMVA Summary'!O51</f>
        <v/>
      </c>
      <c r="AK21" s="293" t="str">
        <f>'1.  LRAMVA Summary'!P51</f>
        <v/>
      </c>
      <c r="AL21" s="293" t="str">
        <f>'1.  LRAMVA Summary'!Q51</f>
        <v/>
      </c>
      <c r="AM21" s="294"/>
    </row>
    <row r="22" spans="1:39" s="285" customFormat="1" ht="15" customHeight="1" outlineLevel="1">
      <c r="A22" s="503">
        <v>1</v>
      </c>
      <c r="B22" s="296" t="s">
        <v>1</v>
      </c>
      <c r="C22" s="293" t="s">
        <v>25</v>
      </c>
      <c r="D22" s="724">
        <f ca="1">SUMIFS(OFFSET('7.  Persistence Report'!$AQ:$AQ,0,D20-2011),'7.  Persistence Report'!$D:$D,IF(COUNTIFS($B22,"Adjustment*"),$B21,$B22),'7.  Persistence Report'!$H:$H,D20,'7.  Persistence Report'!$J:$J,IF(COUNTIFS($B22,"Adjustment*"),"Adjustment","Current Year Savings"),'7.  Persistence Report'!$C:$C,VLOOKUP(IF(COUNTIFS($B22,"Adjustment*"),$A21,$A22),ExtCalcMap,2,FALSE))</f>
        <v>136086.63685738109</v>
      </c>
      <c r="E22" s="724">
        <f ca="1">SUMIFS(OFFSET('7.  Persistence Report'!$AQ:$AQ,0,E20-2011),'7.  Persistence Report'!$D:$D,IF(COUNTIFS($B22,"Adjustment*"),$B21,$B22),'7.  Persistence Report'!$H:$H,D20,'7.  Persistence Report'!$J:$J,IF(COUNTIFS($B22,"Adjustment*"),"Adjustment","Current Year Savings"),'7.  Persistence Report'!$C:$C,VLOOKUP(IF(COUNTIFS($B22,"Adjustment*"),$A21,$A22),ExtCalcMap,2,FALSE))</f>
        <v>136086.63685738109</v>
      </c>
      <c r="F22" s="724">
        <f ca="1">SUMIFS(OFFSET('7.  Persistence Report'!$AQ:$AQ,0,F20-2011),'7.  Persistence Report'!$D:$D,IF(COUNTIFS($B22,"Adjustment*"),$B21,$B22),'7.  Persistence Report'!$H:$H,D20,'7.  Persistence Report'!$J:$J,IF(COUNTIFS($B22,"Adjustment*"),"Adjustment","Current Year Savings"),'7.  Persistence Report'!$C:$C,VLOOKUP(IF(COUNTIFS($B22,"Adjustment*"),$A21,$A22),ExtCalcMap,2,FALSE))</f>
        <v>136086.63685738109</v>
      </c>
      <c r="G22" s="724">
        <f ca="1">SUMIFS(OFFSET('7.  Persistence Report'!$AQ:$AQ,0,G20-2011),'7.  Persistence Report'!$D:$D,IF(COUNTIFS($B22,"Adjustment*"),$B21,$B22),'7.  Persistence Report'!$H:$H,D20,'7.  Persistence Report'!$J:$J,IF(COUNTIFS($B22,"Adjustment*"),"Adjustment","Current Year Savings"),'7.  Persistence Report'!$C:$C,VLOOKUP(IF(COUNTIFS($B22,"Adjustment*"),$A21,$A22),ExtCalcMap,2,FALSE))</f>
        <v>134875.37654998884</v>
      </c>
      <c r="H22" s="724">
        <f ca="1">SUMIFS(OFFSET('7.  Persistence Report'!$AQ:$AQ,0,H20-2011),'7.  Persistence Report'!$D:$D,IF(COUNTIFS($B22,"Adjustment*"),$B21,$B22),'7.  Persistence Report'!$H:$H,D20,'7.  Persistence Report'!$J:$J,IF(COUNTIFS($B22,"Adjustment*"),"Adjustment","Current Year Savings"),'7.  Persistence Report'!$C:$C,VLOOKUP(IF(COUNTIFS($B22,"Adjustment*"),$A21,$A22),ExtCalcMap,2,FALSE))</f>
        <v>94464.119718758535</v>
      </c>
      <c r="I22" s="724">
        <f ca="1">SUMIFS(OFFSET('7.  Persistence Report'!$AQ:$AQ,0,I20-2011),'7.  Persistence Report'!$D:$D,IF(COUNTIFS($B22,"Adjustment*"),$B21,$B22),'7.  Persistence Report'!$H:$H,D20,'7.  Persistence Report'!$J:$J,IF(COUNTIFS($B22,"Adjustment*"),"Adjustment","Current Year Savings"),'7.  Persistence Report'!$C:$C,VLOOKUP(IF(COUNTIFS($B22,"Adjustment*"),$A21,$A22),ExtCalcMap,2,FALSE))</f>
        <v>0</v>
      </c>
      <c r="J22" s="724">
        <f ca="1">SUMIFS(OFFSET('7.  Persistence Report'!$AQ:$AQ,0,J20-2011),'7.  Persistence Report'!$D:$D,IF(COUNTIFS($B22,"Adjustment*"),$B21,$B22),'7.  Persistence Report'!$H:$H,D20,'7.  Persistence Report'!$J:$J,IF(COUNTIFS($B22,"Adjustment*"),"Adjustment","Current Year Savings"),'7.  Persistence Report'!$C:$C,VLOOKUP(IF(COUNTIFS($B22,"Adjustment*"),$A21,$A22),ExtCalcMap,2,FALSE))</f>
        <v>0</v>
      </c>
      <c r="K22" s="724">
        <f ca="1">SUMIFS(OFFSET('7.  Persistence Report'!$AQ:$AQ,0,K20-2011),'7.  Persistence Report'!$D:$D,IF(COUNTIFS($B22,"Adjustment*"),$B21,$B22),'7.  Persistence Report'!$H:$H,D20,'7.  Persistence Report'!$J:$J,IF(COUNTIFS($B22,"Adjustment*"),"Adjustment","Current Year Savings"),'7.  Persistence Report'!$C:$C,VLOOKUP(IF(COUNTIFS($B22,"Adjustment*"),$A21,$A22),ExtCalcMap,2,FALSE))</f>
        <v>0</v>
      </c>
      <c r="L22" s="724">
        <f ca="1">SUMIFS(OFFSET('7.  Persistence Report'!$AQ:$AQ,0,L20-2011),'7.  Persistence Report'!$D:$D,IF(COUNTIFS($B22,"Adjustment*"),$B21,$B22),'7.  Persistence Report'!$H:$H,D20,'7.  Persistence Report'!$J:$J,IF(COUNTIFS($B22,"Adjustment*"),"Adjustment","Current Year Savings"),'7.  Persistence Report'!$C:$C,VLOOKUP(IF(COUNTIFS($B22,"Adjustment*"),$A21,$A22),ExtCalcMap,2,FALSE))</f>
        <v>0</v>
      </c>
      <c r="M22" s="724">
        <f ca="1">SUMIFS(OFFSET('7.  Persistence Report'!$AQ:$AQ,0,M20-2011),'7.  Persistence Report'!$D:$D,IF(COUNTIFS($B22,"Adjustment*"),$B21,$B22),'7.  Persistence Report'!$H:$H,D20,'7.  Persistence Report'!$J:$J,IF(COUNTIFS($B22,"Adjustment*"),"Adjustment","Current Year Savings"),'7.  Persistence Report'!$C:$C,VLOOKUP(IF(COUNTIFS($B22,"Adjustment*"),$A21,$A22),ExtCalcMap,2,FALSE))</f>
        <v>0</v>
      </c>
      <c r="N22" s="730"/>
      <c r="O22" s="731">
        <f ca="1">SUMIFS(OFFSET('7.  Persistence Report'!$L:$L,0,O20-2011),'7.  Persistence Report'!$D:$D,IF(COUNTIFS($B22,"Adjustment*"),$B21,$B22),'7.  Persistence Report'!$H:$H,D20,'7.  Persistence Report'!$J:$J,IF(COUNTIFS($B22,"Adjustment*"),"Adjustment","Current Year Savings"),'7.  Persistence Report'!$C:$C,VLOOKUP(IF(COUNTIFS($B22,"Adjustment*"),$A21,$A22),ExtCalcMap,2,FALSE))</f>
        <v>19.934323957763066</v>
      </c>
      <c r="P22" s="731">
        <f ca="1">SUMIFS(OFFSET('7.  Persistence Report'!$L:$L,0,P20-2011),'7.  Persistence Report'!$D:$D,IF(COUNTIFS($B22,"Adjustment*"),$B21,$B22),'7.  Persistence Report'!$H:$H,D20,'7.  Persistence Report'!$J:$J,IF(COUNTIFS($B22,"Adjustment*"),"Adjustment","Current Year Savings"),'7.  Persistence Report'!$C:$C,VLOOKUP(IF(COUNTIFS($B22,"Adjustment*"),$A21,$A22),ExtCalcMap,2,FALSE))</f>
        <v>19.934323957763066</v>
      </c>
      <c r="Q22" s="731">
        <f ca="1">SUMIFS(OFFSET('7.  Persistence Report'!$L:$L,0,Q20-2011),'7.  Persistence Report'!$D:$D,IF(COUNTIFS($B22,"Adjustment*"),$B21,$B22),'7.  Persistence Report'!$H:$H,D20,'7.  Persistence Report'!$J:$J,IF(COUNTIFS($B22,"Adjustment*"),"Adjustment","Current Year Savings"),'7.  Persistence Report'!$C:$C,VLOOKUP(IF(COUNTIFS($B22,"Adjustment*"),$A21,$A22),ExtCalcMap,2,FALSE))</f>
        <v>19.934323957763066</v>
      </c>
      <c r="R22" s="731">
        <f ca="1">SUMIFS(OFFSET('7.  Persistence Report'!$L:$L,0,R20-2011),'7.  Persistence Report'!$D:$D,IF(COUNTIFS($B22,"Adjustment*"),$B21,$B22),'7.  Persistence Report'!$H:$H,D20,'7.  Persistence Report'!$J:$J,IF(COUNTIFS($B22,"Adjustment*"),"Adjustment","Current Year Savings"),'7.  Persistence Report'!$C:$C,VLOOKUP(IF(COUNTIFS($B22,"Adjustment*"),$A21,$A22),ExtCalcMap,2,FALSE))</f>
        <v>18.579832126502584</v>
      </c>
      <c r="S22" s="731">
        <f ca="1">SUMIFS(OFFSET('7.  Persistence Report'!$L:$L,0,S20-2011),'7.  Persistence Report'!$D:$D,IF(COUNTIFS($B22,"Adjustment*"),$B21,$B22),'7.  Persistence Report'!$H:$H,D20,'7.  Persistence Report'!$J:$J,IF(COUNTIFS($B22,"Adjustment*"),"Adjustment","Current Year Savings"),'7.  Persistence Report'!$C:$C,VLOOKUP(IF(COUNTIFS($B22,"Adjustment*"),$A21,$A22),ExtCalcMap,2,FALSE))</f>
        <v>12.420116326924651</v>
      </c>
      <c r="T22" s="731">
        <f ca="1">SUMIFS(OFFSET('7.  Persistence Report'!$L:$L,0,T20-2011),'7.  Persistence Report'!$D:$D,IF(COUNTIFS($B22,"Adjustment*"),$B21,$B22),'7.  Persistence Report'!$H:$H,D20,'7.  Persistence Report'!$J:$J,IF(COUNTIFS($B22,"Adjustment*"),"Adjustment","Current Year Savings"),'7.  Persistence Report'!$C:$C,VLOOKUP(IF(COUNTIFS($B22,"Adjustment*"),$A21,$A22),ExtCalcMap,2,FALSE))</f>
        <v>0</v>
      </c>
      <c r="U22" s="731">
        <f ca="1">SUMIFS(OFFSET('7.  Persistence Report'!$L:$L,0,U20-2011),'7.  Persistence Report'!$D:$D,IF(COUNTIFS($B22,"Adjustment*"),$B21,$B22),'7.  Persistence Report'!$H:$H,D20,'7.  Persistence Report'!$J:$J,IF(COUNTIFS($B22,"Adjustment*"),"Adjustment","Current Year Savings"),'7.  Persistence Report'!$C:$C,VLOOKUP(IF(COUNTIFS($B22,"Adjustment*"),$A21,$A22),ExtCalcMap,2,FALSE))</f>
        <v>0</v>
      </c>
      <c r="V22" s="731">
        <f ca="1">SUMIFS(OFFSET('7.  Persistence Report'!$L:$L,0,V20-2011),'7.  Persistence Report'!$D:$D,IF(COUNTIFS($B22,"Adjustment*"),$B21,$B22),'7.  Persistence Report'!$H:$H,D20,'7.  Persistence Report'!$J:$J,IF(COUNTIFS($B22,"Adjustment*"),"Adjustment","Current Year Savings"),'7.  Persistence Report'!$C:$C,VLOOKUP(IF(COUNTIFS($B22,"Adjustment*"),$A21,$A22),ExtCalcMap,2,FALSE))</f>
        <v>0</v>
      </c>
      <c r="W22" s="731">
        <f ca="1">SUMIFS(OFFSET('7.  Persistence Report'!$L:$L,0,W20-2011),'7.  Persistence Report'!$D:$D,IF(COUNTIFS($B22,"Adjustment*"),$B21,$B22),'7.  Persistence Report'!$H:$H,D20,'7.  Persistence Report'!$J:$J,IF(COUNTIFS($B22,"Adjustment*"),"Adjustment","Current Year Savings"),'7.  Persistence Report'!$C:$C,VLOOKUP(IF(COUNTIFS($B22,"Adjustment*"),$A21,$A22),ExtCalcMap,2,FALSE))</f>
        <v>0</v>
      </c>
      <c r="X22" s="731">
        <f ca="1">SUMIFS(OFFSET('7.  Persistence Report'!$L:$L,0,X20-2011),'7.  Persistence Report'!$D:$D,IF(COUNTIFS($B22,"Adjustment*"),$B21,$B22),'7.  Persistence Report'!$H:$H,D20,'7.  Persistence Report'!$J:$J,IF(COUNTIFS($B22,"Adjustment*"),"Adjustment","Current Year Savings"),'7.  Persistence Report'!$C:$C,VLOOKUP(IF(COUNTIFS($B22,"Adjustment*"),$A21,$A22),ExtCalcMap,2,FALSE))</f>
        <v>0</v>
      </c>
      <c r="Y22" s="411">
        <f t="shared" ref="Y22:AL22" si="0">IF(COUNTIFS(Y20,"Res*"),1/COUNTIFS(Y20:AL20,"Res*"),0)</f>
        <v>0</v>
      </c>
      <c r="Z22" s="411">
        <f t="shared" si="0"/>
        <v>0</v>
      </c>
      <c r="AA22" s="411">
        <f t="shared" si="0"/>
        <v>0</v>
      </c>
      <c r="AB22" s="411">
        <f t="shared" si="0"/>
        <v>1</v>
      </c>
      <c r="AC22" s="411">
        <f t="shared" si="0"/>
        <v>0</v>
      </c>
      <c r="AD22" s="411">
        <f t="shared" si="0"/>
        <v>0</v>
      </c>
      <c r="AE22" s="411">
        <f t="shared" si="0"/>
        <v>0</v>
      </c>
      <c r="AF22" s="411">
        <f t="shared" si="0"/>
        <v>0</v>
      </c>
      <c r="AG22" s="411">
        <f t="shared" si="0"/>
        <v>0</v>
      </c>
      <c r="AH22" s="411">
        <f t="shared" si="0"/>
        <v>0</v>
      </c>
      <c r="AI22" s="411">
        <f t="shared" si="0"/>
        <v>0</v>
      </c>
      <c r="AJ22" s="411">
        <f t="shared" si="0"/>
        <v>0</v>
      </c>
      <c r="AK22" s="411">
        <f t="shared" si="0"/>
        <v>0</v>
      </c>
      <c r="AL22" s="411">
        <f t="shared" si="0"/>
        <v>0</v>
      </c>
      <c r="AM22" s="298">
        <f>SUM(Y22:AL22)</f>
        <v>1</v>
      </c>
    </row>
    <row r="23" spans="1:39" s="285" customFormat="1" ht="15" outlineLevel="1">
      <c r="A23" s="503"/>
      <c r="B23" s="296" t="s">
        <v>215</v>
      </c>
      <c r="C23" s="293" t="s">
        <v>164</v>
      </c>
      <c r="D23" s="724">
        <f ca="1">SUMIFS(OFFSET('7.  Persistence Report'!$AQ:$AQ,0,D20-2011),'7.  Persistence Report'!$D:$D,IF(COUNTIFS($B23,"Adjustment*"),$B22,$B23),'7.  Persistence Report'!$H:$H,D20,'7.  Persistence Report'!$J:$J,IF(COUNTIFS($B23,"Adjustment*"),"Adjustment","Current Year Savings"),'7.  Persistence Report'!$C:$C,VLOOKUP(IF(COUNTIFS($B23,"Adjustment*"),$A22,$A23),ExtCalcMap,2,FALSE))</f>
        <v>0</v>
      </c>
      <c r="E23" s="724">
        <f ca="1">SUMIFS(OFFSET('7.  Persistence Report'!$AQ:$AQ,0,E20-2011),'7.  Persistence Report'!$D:$D,IF(COUNTIFS($B23,"Adjustment*"),$B22,$B23),'7.  Persistence Report'!$H:$H,D20,'7.  Persistence Report'!$J:$J,IF(COUNTIFS($B23,"Adjustment*"),"Adjustment","Current Year Savings"),'7.  Persistence Report'!$C:$C,VLOOKUP(IF(COUNTIFS($B23,"Adjustment*"),$A22,$A23),ExtCalcMap,2,FALSE))</f>
        <v>0</v>
      </c>
      <c r="F23" s="724">
        <f ca="1">SUMIFS(OFFSET('7.  Persistence Report'!$AQ:$AQ,0,F20-2011),'7.  Persistence Report'!$D:$D,IF(COUNTIFS($B23,"Adjustment*"),$B22,$B23),'7.  Persistence Report'!$H:$H,D20,'7.  Persistence Report'!$J:$J,IF(COUNTIFS($B23,"Adjustment*"),"Adjustment","Current Year Savings"),'7.  Persistence Report'!$C:$C,VLOOKUP(IF(COUNTIFS($B23,"Adjustment*"),$A22,$A23),ExtCalcMap,2,FALSE))</f>
        <v>0</v>
      </c>
      <c r="G23" s="724">
        <f ca="1">SUMIFS(OFFSET('7.  Persistence Report'!$AQ:$AQ,0,G20-2011),'7.  Persistence Report'!$D:$D,IF(COUNTIFS($B23,"Adjustment*"),$B22,$B23),'7.  Persistence Report'!$H:$H,D20,'7.  Persistence Report'!$J:$J,IF(COUNTIFS($B23,"Adjustment*"),"Adjustment","Current Year Savings"),'7.  Persistence Report'!$C:$C,VLOOKUP(IF(COUNTIFS($B23,"Adjustment*"),$A22,$A23),ExtCalcMap,2,FALSE))</f>
        <v>0</v>
      </c>
      <c r="H23" s="724">
        <f ca="1">SUMIFS(OFFSET('7.  Persistence Report'!$AQ:$AQ,0,H20-2011),'7.  Persistence Report'!$D:$D,IF(COUNTIFS($B23,"Adjustment*"),$B22,$B23),'7.  Persistence Report'!$H:$H,D20,'7.  Persistence Report'!$J:$J,IF(COUNTIFS($B23,"Adjustment*"),"Adjustment","Current Year Savings"),'7.  Persistence Report'!$C:$C,VLOOKUP(IF(COUNTIFS($B23,"Adjustment*"),$A22,$A23),ExtCalcMap,2,FALSE))</f>
        <v>0</v>
      </c>
      <c r="I23" s="724">
        <f ca="1">SUMIFS(OFFSET('7.  Persistence Report'!$AQ:$AQ,0,I20-2011),'7.  Persistence Report'!$D:$D,IF(COUNTIFS($B23,"Adjustment*"),$B22,$B23),'7.  Persistence Report'!$H:$H,D20,'7.  Persistence Report'!$J:$J,IF(COUNTIFS($B23,"Adjustment*"),"Adjustment","Current Year Savings"),'7.  Persistence Report'!$C:$C,VLOOKUP(IF(COUNTIFS($B23,"Adjustment*"),$A22,$A23),ExtCalcMap,2,FALSE))</f>
        <v>0</v>
      </c>
      <c r="J23" s="724">
        <f ca="1">SUMIFS(OFFSET('7.  Persistence Report'!$AQ:$AQ,0,J20-2011),'7.  Persistence Report'!$D:$D,IF(COUNTIFS($B23,"Adjustment*"),$B22,$B23),'7.  Persistence Report'!$H:$H,D20,'7.  Persistence Report'!$J:$J,IF(COUNTIFS($B23,"Adjustment*"),"Adjustment","Current Year Savings"),'7.  Persistence Report'!$C:$C,VLOOKUP(IF(COUNTIFS($B23,"Adjustment*"),$A22,$A23),ExtCalcMap,2,FALSE))</f>
        <v>0</v>
      </c>
      <c r="K23" s="724">
        <f ca="1">SUMIFS(OFFSET('7.  Persistence Report'!$AQ:$AQ,0,K20-2011),'7.  Persistence Report'!$D:$D,IF(COUNTIFS($B23,"Adjustment*"),$B22,$B23),'7.  Persistence Report'!$H:$H,D20,'7.  Persistence Report'!$J:$J,IF(COUNTIFS($B23,"Adjustment*"),"Adjustment","Current Year Savings"),'7.  Persistence Report'!$C:$C,VLOOKUP(IF(COUNTIFS($B23,"Adjustment*"),$A22,$A23),ExtCalcMap,2,FALSE))</f>
        <v>0</v>
      </c>
      <c r="L23" s="724">
        <f ca="1">SUMIFS(OFFSET('7.  Persistence Report'!$AQ:$AQ,0,L20-2011),'7.  Persistence Report'!$D:$D,IF(COUNTIFS($B23,"Adjustment*"),$B22,$B23),'7.  Persistence Report'!$H:$H,D20,'7.  Persistence Report'!$J:$J,IF(COUNTIFS($B23,"Adjustment*"),"Adjustment","Current Year Savings"),'7.  Persistence Report'!$C:$C,VLOOKUP(IF(COUNTIFS($B23,"Adjustment*"),$A22,$A23),ExtCalcMap,2,FALSE))</f>
        <v>0</v>
      </c>
      <c r="M23" s="724">
        <f ca="1">SUMIFS(OFFSET('7.  Persistence Report'!$AQ:$AQ,0,M20-2011),'7.  Persistence Report'!$D:$D,IF(COUNTIFS($B23,"Adjustment*"),$B22,$B23),'7.  Persistence Report'!$H:$H,D20,'7.  Persistence Report'!$J:$J,IF(COUNTIFS($B23,"Adjustment*"),"Adjustment","Current Year Savings"),'7.  Persistence Report'!$C:$C,VLOOKUP(IF(COUNTIFS($B23,"Adjustment*"),$A22,$A23),ExtCalcMap,2,FALSE))</f>
        <v>0</v>
      </c>
      <c r="N23" s="732"/>
      <c r="O23" s="731">
        <f ca="1">SUMIFS(OFFSET('7.  Persistence Report'!$L:$L,0,O20-2011),'7.  Persistence Report'!$D:$D,IF(COUNTIFS($B23,"Adjustment*"),$B22,$B23),'7.  Persistence Report'!$H:$H,D20,'7.  Persistence Report'!$J:$J,IF(COUNTIFS($B23,"Adjustment*"),"Adjustment","Current Year Savings"),'7.  Persistence Report'!$C:$C,VLOOKUP(IF(COUNTIFS($B23,"Adjustment*"),$A22,$A23),ExtCalcMap,2,FALSE))</f>
        <v>0</v>
      </c>
      <c r="P23" s="731">
        <f ca="1">SUMIFS(OFFSET('7.  Persistence Report'!$L:$L,0,P20-2011),'7.  Persistence Report'!$D:$D,IF(COUNTIFS($B23,"Adjustment*"),$B22,$B23),'7.  Persistence Report'!$H:$H,D20,'7.  Persistence Report'!$J:$J,IF(COUNTIFS($B23,"Adjustment*"),"Adjustment","Current Year Savings"),'7.  Persistence Report'!$C:$C,VLOOKUP(IF(COUNTIFS($B23,"Adjustment*"),$A22,$A23),ExtCalcMap,2,FALSE))</f>
        <v>0</v>
      </c>
      <c r="Q23" s="731">
        <f ca="1">SUMIFS(OFFSET('7.  Persistence Report'!$L:$L,0,Q20-2011),'7.  Persistence Report'!$D:$D,IF(COUNTIFS($B23,"Adjustment*"),$B22,$B23),'7.  Persistence Report'!$H:$H,D20,'7.  Persistence Report'!$J:$J,IF(COUNTIFS($B23,"Adjustment*"),"Adjustment","Current Year Savings"),'7.  Persistence Report'!$C:$C,VLOOKUP(IF(COUNTIFS($B23,"Adjustment*"),$A22,$A23),ExtCalcMap,2,FALSE))</f>
        <v>0</v>
      </c>
      <c r="R23" s="731">
        <f ca="1">SUMIFS(OFFSET('7.  Persistence Report'!$L:$L,0,R20-2011),'7.  Persistence Report'!$D:$D,IF(COUNTIFS($B23,"Adjustment*"),$B22,$B23),'7.  Persistence Report'!$H:$H,D20,'7.  Persistence Report'!$J:$J,IF(COUNTIFS($B23,"Adjustment*"),"Adjustment","Current Year Savings"),'7.  Persistence Report'!$C:$C,VLOOKUP(IF(COUNTIFS($B23,"Adjustment*"),$A22,$A23),ExtCalcMap,2,FALSE))</f>
        <v>0</v>
      </c>
      <c r="S23" s="731">
        <f ca="1">SUMIFS(OFFSET('7.  Persistence Report'!$L:$L,0,S20-2011),'7.  Persistence Report'!$D:$D,IF(COUNTIFS($B23,"Adjustment*"),$B22,$B23),'7.  Persistence Report'!$H:$H,D20,'7.  Persistence Report'!$J:$J,IF(COUNTIFS($B23,"Adjustment*"),"Adjustment","Current Year Savings"),'7.  Persistence Report'!$C:$C,VLOOKUP(IF(COUNTIFS($B23,"Adjustment*"),$A22,$A23),ExtCalcMap,2,FALSE))</f>
        <v>0</v>
      </c>
      <c r="T23" s="731">
        <f ca="1">SUMIFS(OFFSET('7.  Persistence Report'!$L:$L,0,T20-2011),'7.  Persistence Report'!$D:$D,IF(COUNTIFS($B23,"Adjustment*"),$B22,$B23),'7.  Persistence Report'!$H:$H,D20,'7.  Persistence Report'!$J:$J,IF(COUNTIFS($B23,"Adjustment*"),"Adjustment","Current Year Savings"),'7.  Persistence Report'!$C:$C,VLOOKUP(IF(COUNTIFS($B23,"Adjustment*"),$A22,$A23),ExtCalcMap,2,FALSE))</f>
        <v>0</v>
      </c>
      <c r="U23" s="731">
        <f ca="1">SUMIFS(OFFSET('7.  Persistence Report'!$L:$L,0,U20-2011),'7.  Persistence Report'!$D:$D,IF(COUNTIFS($B23,"Adjustment*"),$B22,$B23),'7.  Persistence Report'!$H:$H,D20,'7.  Persistence Report'!$J:$J,IF(COUNTIFS($B23,"Adjustment*"),"Adjustment","Current Year Savings"),'7.  Persistence Report'!$C:$C,VLOOKUP(IF(COUNTIFS($B23,"Adjustment*"),$A22,$A23),ExtCalcMap,2,FALSE))</f>
        <v>0</v>
      </c>
      <c r="V23" s="731">
        <f ca="1">SUMIFS(OFFSET('7.  Persistence Report'!$L:$L,0,V20-2011),'7.  Persistence Report'!$D:$D,IF(COUNTIFS($B23,"Adjustment*"),$B22,$B23),'7.  Persistence Report'!$H:$H,D20,'7.  Persistence Report'!$J:$J,IF(COUNTIFS($B23,"Adjustment*"),"Adjustment","Current Year Savings"),'7.  Persistence Report'!$C:$C,VLOOKUP(IF(COUNTIFS($B23,"Adjustment*"),$A22,$A23),ExtCalcMap,2,FALSE))</f>
        <v>0</v>
      </c>
      <c r="W23" s="731">
        <f ca="1">SUMIFS(OFFSET('7.  Persistence Report'!$L:$L,0,W20-2011),'7.  Persistence Report'!$D:$D,IF(COUNTIFS($B23,"Adjustment*"),$B22,$B23),'7.  Persistence Report'!$H:$H,D20,'7.  Persistence Report'!$J:$J,IF(COUNTIFS($B23,"Adjustment*"),"Adjustment","Current Year Savings"),'7.  Persistence Report'!$C:$C,VLOOKUP(IF(COUNTIFS($B23,"Adjustment*"),$A22,$A23),ExtCalcMap,2,FALSE))</f>
        <v>0</v>
      </c>
      <c r="X23" s="731">
        <f ca="1">SUMIFS(OFFSET('7.  Persistence Report'!$L:$L,0,X20-2011),'7.  Persistence Report'!$D:$D,IF(COUNTIFS($B23,"Adjustment*"),$B22,$B23),'7.  Persistence Report'!$H:$H,D20,'7.  Persistence Report'!$J:$J,IF(COUNTIFS($B23,"Adjustment*"),"Adjustment","Current Year Savings"),'7.  Persistence Report'!$C:$C,VLOOKUP(IF(COUNTIFS($B23,"Adjustment*"),$A22,$A23),ExtCalcMap,2,FALSE))</f>
        <v>0</v>
      </c>
      <c r="Y23" s="412">
        <f>Y22</f>
        <v>0</v>
      </c>
      <c r="Z23" s="412">
        <f>Z22</f>
        <v>0</v>
      </c>
      <c r="AA23" s="412">
        <f t="shared" ref="AA23:AL23" si="1">AA22</f>
        <v>0</v>
      </c>
      <c r="AB23" s="412">
        <f t="shared" si="1"/>
        <v>1</v>
      </c>
      <c r="AC23" s="412">
        <f t="shared" si="1"/>
        <v>0</v>
      </c>
      <c r="AD23" s="412">
        <f t="shared" si="1"/>
        <v>0</v>
      </c>
      <c r="AE23" s="412">
        <f t="shared" si="1"/>
        <v>0</v>
      </c>
      <c r="AF23" s="412">
        <f t="shared" si="1"/>
        <v>0</v>
      </c>
      <c r="AG23" s="412">
        <f t="shared" si="1"/>
        <v>0</v>
      </c>
      <c r="AH23" s="412">
        <f t="shared" si="1"/>
        <v>0</v>
      </c>
      <c r="AI23" s="412">
        <f t="shared" si="1"/>
        <v>0</v>
      </c>
      <c r="AJ23" s="412">
        <f t="shared" si="1"/>
        <v>0</v>
      </c>
      <c r="AK23" s="412">
        <f t="shared" si="1"/>
        <v>0</v>
      </c>
      <c r="AL23" s="412">
        <f t="shared" si="1"/>
        <v>0</v>
      </c>
      <c r="AM23" s="299"/>
    </row>
    <row r="24" spans="1:39" s="305" customFormat="1" ht="15.75" outlineLevel="1">
      <c r="A24" s="505"/>
      <c r="B24" s="300"/>
      <c r="C24" s="301"/>
      <c r="D24" s="733"/>
      <c r="E24" s="733"/>
      <c r="F24" s="733"/>
      <c r="G24" s="733"/>
      <c r="H24" s="733"/>
      <c r="I24" s="733"/>
      <c r="J24" s="733"/>
      <c r="K24" s="733"/>
      <c r="L24" s="733"/>
      <c r="M24" s="733"/>
      <c r="O24" s="734"/>
      <c r="P24" s="734"/>
      <c r="Q24" s="734"/>
      <c r="R24" s="734"/>
      <c r="S24" s="734"/>
      <c r="T24" s="734"/>
      <c r="U24" s="734"/>
      <c r="V24" s="734"/>
      <c r="W24" s="734"/>
      <c r="X24" s="734"/>
      <c r="Y24" s="413"/>
      <c r="Z24" s="414"/>
      <c r="AA24" s="414"/>
      <c r="AB24" s="414"/>
      <c r="AC24" s="414"/>
      <c r="AD24" s="414"/>
      <c r="AE24" s="414"/>
      <c r="AF24" s="414"/>
      <c r="AG24" s="414"/>
      <c r="AH24" s="414"/>
      <c r="AI24" s="414"/>
      <c r="AJ24" s="414"/>
      <c r="AK24" s="414"/>
      <c r="AL24" s="414"/>
      <c r="AM24" s="304"/>
    </row>
    <row r="25" spans="1:39" s="285" customFormat="1" ht="15" outlineLevel="1">
      <c r="A25" s="503">
        <v>2</v>
      </c>
      <c r="B25" s="296" t="s">
        <v>2</v>
      </c>
      <c r="C25" s="293" t="s">
        <v>25</v>
      </c>
      <c r="D25" s="724">
        <f ca="1">SUMIFS(OFFSET('7.  Persistence Report'!$AQ:$AQ,0,D20-2011),'7.  Persistence Report'!$D:$D,IF(COUNTIFS($B25,"Adjustment*"),$B24,$B25),'7.  Persistence Report'!$H:$H,D20,'7.  Persistence Report'!$J:$J,IF(COUNTIFS($B25,"Adjustment*"),"Adjustment","Current Year Savings"),'7.  Persistence Report'!$C:$C,VLOOKUP(IF(COUNTIFS($B25,"Adjustment*"),$A24,$A25),ExtCalcMap,2,FALSE))</f>
        <v>6763.3907427233362</v>
      </c>
      <c r="E25" s="724">
        <f ca="1">SUMIFS(OFFSET('7.  Persistence Report'!$AQ:$AQ,0,E20-2011),'7.  Persistence Report'!$D:$D,IF(COUNTIFS($B25,"Adjustment*"),$B24,$B25),'7.  Persistence Report'!$H:$H,D20,'7.  Persistence Report'!$J:$J,IF(COUNTIFS($B25,"Adjustment*"),"Adjustment","Current Year Savings"),'7.  Persistence Report'!$C:$C,VLOOKUP(IF(COUNTIFS($B25,"Adjustment*"),$A24,$A25),ExtCalcMap,2,FALSE))</f>
        <v>6763.3907427233362</v>
      </c>
      <c r="F25" s="724">
        <f ca="1">SUMIFS(OFFSET('7.  Persistence Report'!$AQ:$AQ,0,F20-2011),'7.  Persistence Report'!$D:$D,IF(COUNTIFS($B25,"Adjustment*"),$B24,$B25),'7.  Persistence Report'!$H:$H,D20,'7.  Persistence Report'!$J:$J,IF(COUNTIFS($B25,"Adjustment*"),"Adjustment","Current Year Savings"),'7.  Persistence Report'!$C:$C,VLOOKUP(IF(COUNTIFS($B25,"Adjustment*"),$A24,$A25),ExtCalcMap,2,FALSE))</f>
        <v>6763.3907427233362</v>
      </c>
      <c r="G25" s="724">
        <f ca="1">SUMIFS(OFFSET('7.  Persistence Report'!$AQ:$AQ,0,G20-2011),'7.  Persistence Report'!$D:$D,IF(COUNTIFS($B25,"Adjustment*"),$B24,$B25),'7.  Persistence Report'!$H:$H,D20,'7.  Persistence Report'!$J:$J,IF(COUNTIFS($B25,"Adjustment*"),"Adjustment","Current Year Savings"),'7.  Persistence Report'!$C:$C,VLOOKUP(IF(COUNTIFS($B25,"Adjustment*"),$A24,$A25),ExtCalcMap,2,FALSE))</f>
        <v>3907.1085438832501</v>
      </c>
      <c r="H25" s="724">
        <f ca="1">SUMIFS(OFFSET('7.  Persistence Report'!$AQ:$AQ,0,H20-2011),'7.  Persistence Report'!$D:$D,IF(COUNTIFS($B25,"Adjustment*"),$B24,$B25),'7.  Persistence Report'!$H:$H,D20,'7.  Persistence Report'!$J:$J,IF(COUNTIFS($B25,"Adjustment*"),"Adjustment","Current Year Savings"),'7.  Persistence Report'!$C:$C,VLOOKUP(IF(COUNTIFS($B25,"Adjustment*"),$A24,$A25),ExtCalcMap,2,FALSE))</f>
        <v>0</v>
      </c>
      <c r="I25" s="724">
        <f ca="1">SUMIFS(OFFSET('7.  Persistence Report'!$AQ:$AQ,0,I20-2011),'7.  Persistence Report'!$D:$D,IF(COUNTIFS($B25,"Adjustment*"),$B24,$B25),'7.  Persistence Report'!$H:$H,D20,'7.  Persistence Report'!$J:$J,IF(COUNTIFS($B25,"Adjustment*"),"Adjustment","Current Year Savings"),'7.  Persistence Report'!$C:$C,VLOOKUP(IF(COUNTIFS($B25,"Adjustment*"),$A24,$A25),ExtCalcMap,2,FALSE))</f>
        <v>0</v>
      </c>
      <c r="J25" s="724">
        <f ca="1">SUMIFS(OFFSET('7.  Persistence Report'!$AQ:$AQ,0,J20-2011),'7.  Persistence Report'!$D:$D,IF(COUNTIFS($B25,"Adjustment*"),$B24,$B25),'7.  Persistence Report'!$H:$H,D20,'7.  Persistence Report'!$J:$J,IF(COUNTIFS($B25,"Adjustment*"),"Adjustment","Current Year Savings"),'7.  Persistence Report'!$C:$C,VLOOKUP(IF(COUNTIFS($B25,"Adjustment*"),$A24,$A25),ExtCalcMap,2,FALSE))</f>
        <v>0</v>
      </c>
      <c r="K25" s="724">
        <f ca="1">SUMIFS(OFFSET('7.  Persistence Report'!$AQ:$AQ,0,K20-2011),'7.  Persistence Report'!$D:$D,IF(COUNTIFS($B25,"Adjustment*"),$B24,$B25),'7.  Persistence Report'!$H:$H,D20,'7.  Persistence Report'!$J:$J,IF(COUNTIFS($B25,"Adjustment*"),"Adjustment","Current Year Savings"),'7.  Persistence Report'!$C:$C,VLOOKUP(IF(COUNTIFS($B25,"Adjustment*"),$A24,$A25),ExtCalcMap,2,FALSE))</f>
        <v>0</v>
      </c>
      <c r="L25" s="724">
        <f ca="1">SUMIFS(OFFSET('7.  Persistence Report'!$AQ:$AQ,0,L20-2011),'7.  Persistence Report'!$D:$D,IF(COUNTIFS($B25,"Adjustment*"),$B24,$B25),'7.  Persistence Report'!$H:$H,D20,'7.  Persistence Report'!$J:$J,IF(COUNTIFS($B25,"Adjustment*"),"Adjustment","Current Year Savings"),'7.  Persistence Report'!$C:$C,VLOOKUP(IF(COUNTIFS($B25,"Adjustment*"),$A24,$A25),ExtCalcMap,2,FALSE))</f>
        <v>0</v>
      </c>
      <c r="M25" s="724">
        <f ca="1">SUMIFS(OFFSET('7.  Persistence Report'!$AQ:$AQ,0,M20-2011),'7.  Persistence Report'!$D:$D,IF(COUNTIFS($B25,"Adjustment*"),$B24,$B25),'7.  Persistence Report'!$H:$H,D20,'7.  Persistence Report'!$J:$J,IF(COUNTIFS($B25,"Adjustment*"),"Adjustment","Current Year Savings"),'7.  Persistence Report'!$C:$C,VLOOKUP(IF(COUNTIFS($B25,"Adjustment*"),$A24,$A25),ExtCalcMap,2,FALSE))</f>
        <v>0</v>
      </c>
      <c r="N25" s="730"/>
      <c r="O25" s="731">
        <f ca="1">SUMIFS(OFFSET('7.  Persistence Report'!$L:$L,0,O20-2011),'7.  Persistence Report'!$D:$D,IF(COUNTIFS($B25,"Adjustment*"),$B24,$B25),'7.  Persistence Report'!$H:$H,D20,'7.  Persistence Report'!$J:$J,IF(COUNTIFS($B25,"Adjustment*"),"Adjustment","Current Year Savings"),'7.  Persistence Report'!$C:$C,VLOOKUP(IF(COUNTIFS($B25,"Adjustment*"),$A24,$A25),ExtCalcMap,2,FALSE))</f>
        <v>5.3852732106529961</v>
      </c>
      <c r="P25" s="731">
        <f ca="1">SUMIFS(OFFSET('7.  Persistence Report'!$L:$L,0,P20-2011),'7.  Persistence Report'!$D:$D,IF(COUNTIFS($B25,"Adjustment*"),$B24,$B25),'7.  Persistence Report'!$H:$H,D20,'7.  Persistence Report'!$J:$J,IF(COUNTIFS($B25,"Adjustment*"),"Adjustment","Current Year Savings"),'7.  Persistence Report'!$C:$C,VLOOKUP(IF(COUNTIFS($B25,"Adjustment*"),$A24,$A25),ExtCalcMap,2,FALSE))</f>
        <v>5.3852732106529961</v>
      </c>
      <c r="Q25" s="731">
        <f ca="1">SUMIFS(OFFSET('7.  Persistence Report'!$L:$L,0,Q20-2011),'7.  Persistence Report'!$D:$D,IF(COUNTIFS($B25,"Adjustment*"),$B24,$B25),'7.  Persistence Report'!$H:$H,D20,'7.  Persistence Report'!$J:$J,IF(COUNTIFS($B25,"Adjustment*"),"Adjustment","Current Year Savings"),'7.  Persistence Report'!$C:$C,VLOOKUP(IF(COUNTIFS($B25,"Adjustment*"),$A24,$A25),ExtCalcMap,2,FALSE))</f>
        <v>5.3852732106529961</v>
      </c>
      <c r="R25" s="731">
        <f ca="1">SUMIFS(OFFSET('7.  Persistence Report'!$L:$L,0,R20-2011),'7.  Persistence Report'!$D:$D,IF(COUNTIFS($B25,"Adjustment*"),$B24,$B25),'7.  Persistence Report'!$H:$H,D20,'7.  Persistence Report'!$J:$J,IF(COUNTIFS($B25,"Adjustment*"),"Adjustment","Current Year Savings"),'7.  Persistence Report'!$C:$C,VLOOKUP(IF(COUNTIFS($B25,"Adjustment*"),$A24,$A25),ExtCalcMap,2,FALSE))</f>
        <v>2.1912356594408409</v>
      </c>
      <c r="S25" s="731">
        <f ca="1">SUMIFS(OFFSET('7.  Persistence Report'!$L:$L,0,S20-2011),'7.  Persistence Report'!$D:$D,IF(COUNTIFS($B25,"Adjustment*"),$B24,$B25),'7.  Persistence Report'!$H:$H,D20,'7.  Persistence Report'!$J:$J,IF(COUNTIFS($B25,"Adjustment*"),"Adjustment","Current Year Savings"),'7.  Persistence Report'!$C:$C,VLOOKUP(IF(COUNTIFS($B25,"Adjustment*"),$A24,$A25),ExtCalcMap,2,FALSE))</f>
        <v>0</v>
      </c>
      <c r="T25" s="731">
        <f ca="1">SUMIFS(OFFSET('7.  Persistence Report'!$L:$L,0,T20-2011),'7.  Persistence Report'!$D:$D,IF(COUNTIFS($B25,"Adjustment*"),$B24,$B25),'7.  Persistence Report'!$H:$H,D20,'7.  Persistence Report'!$J:$J,IF(COUNTIFS($B25,"Adjustment*"),"Adjustment","Current Year Savings"),'7.  Persistence Report'!$C:$C,VLOOKUP(IF(COUNTIFS($B25,"Adjustment*"),$A24,$A25),ExtCalcMap,2,FALSE))</f>
        <v>0</v>
      </c>
      <c r="U25" s="731">
        <f ca="1">SUMIFS(OFFSET('7.  Persistence Report'!$L:$L,0,U20-2011),'7.  Persistence Report'!$D:$D,IF(COUNTIFS($B25,"Adjustment*"),$B24,$B25),'7.  Persistence Report'!$H:$H,D20,'7.  Persistence Report'!$J:$J,IF(COUNTIFS($B25,"Adjustment*"),"Adjustment","Current Year Savings"),'7.  Persistence Report'!$C:$C,VLOOKUP(IF(COUNTIFS($B25,"Adjustment*"),$A24,$A25),ExtCalcMap,2,FALSE))</f>
        <v>0</v>
      </c>
      <c r="V25" s="731">
        <f ca="1">SUMIFS(OFFSET('7.  Persistence Report'!$L:$L,0,V20-2011),'7.  Persistence Report'!$D:$D,IF(COUNTIFS($B25,"Adjustment*"),$B24,$B25),'7.  Persistence Report'!$H:$H,D20,'7.  Persistence Report'!$J:$J,IF(COUNTIFS($B25,"Adjustment*"),"Adjustment","Current Year Savings"),'7.  Persistence Report'!$C:$C,VLOOKUP(IF(COUNTIFS($B25,"Adjustment*"),$A24,$A25),ExtCalcMap,2,FALSE))</f>
        <v>0</v>
      </c>
      <c r="W25" s="731">
        <f ca="1">SUMIFS(OFFSET('7.  Persistence Report'!$L:$L,0,W20-2011),'7.  Persistence Report'!$D:$D,IF(COUNTIFS($B25,"Adjustment*"),$B24,$B25),'7.  Persistence Report'!$H:$H,D20,'7.  Persistence Report'!$J:$J,IF(COUNTIFS($B25,"Adjustment*"),"Adjustment","Current Year Savings"),'7.  Persistence Report'!$C:$C,VLOOKUP(IF(COUNTIFS($B25,"Adjustment*"),$A24,$A25),ExtCalcMap,2,FALSE))</f>
        <v>0</v>
      </c>
      <c r="X25" s="731">
        <f ca="1">SUMIFS(OFFSET('7.  Persistence Report'!$L:$L,0,X20-2011),'7.  Persistence Report'!$D:$D,IF(COUNTIFS($B25,"Adjustment*"),$B24,$B25),'7.  Persistence Report'!$H:$H,D20,'7.  Persistence Report'!$J:$J,IF(COUNTIFS($B25,"Adjustment*"),"Adjustment","Current Year Savings"),'7.  Persistence Report'!$C:$C,VLOOKUP(IF(COUNTIFS($B25,"Adjustment*"),$A24,$A25),ExtCalcMap,2,FALSE))</f>
        <v>0</v>
      </c>
      <c r="Y25" s="411">
        <f t="shared" ref="Y25:AL25" si="2">IF(COUNTIFS(Y20,"Res*"),1/COUNTIFS(Y20:AL20,"Res*"),0)</f>
        <v>0</v>
      </c>
      <c r="Z25" s="411">
        <f t="shared" si="2"/>
        <v>0</v>
      </c>
      <c r="AA25" s="411">
        <f t="shared" si="2"/>
        <v>0</v>
      </c>
      <c r="AB25" s="411">
        <f t="shared" si="2"/>
        <v>1</v>
      </c>
      <c r="AC25" s="411">
        <f t="shared" si="2"/>
        <v>0</v>
      </c>
      <c r="AD25" s="411">
        <f t="shared" si="2"/>
        <v>0</v>
      </c>
      <c r="AE25" s="411">
        <f t="shared" si="2"/>
        <v>0</v>
      </c>
      <c r="AF25" s="411">
        <f t="shared" si="2"/>
        <v>0</v>
      </c>
      <c r="AG25" s="411">
        <f t="shared" si="2"/>
        <v>0</v>
      </c>
      <c r="AH25" s="411">
        <f t="shared" si="2"/>
        <v>0</v>
      </c>
      <c r="AI25" s="411">
        <f t="shared" si="2"/>
        <v>0</v>
      </c>
      <c r="AJ25" s="411">
        <f t="shared" si="2"/>
        <v>0</v>
      </c>
      <c r="AK25" s="411">
        <f t="shared" si="2"/>
        <v>0</v>
      </c>
      <c r="AL25" s="411">
        <f t="shared" si="2"/>
        <v>0</v>
      </c>
      <c r="AM25" s="298">
        <f>SUM(Y25:AL25)</f>
        <v>1</v>
      </c>
    </row>
    <row r="26" spans="1:39" s="285" customFormat="1" ht="15" outlineLevel="1">
      <c r="A26" s="503"/>
      <c r="B26" s="296" t="s">
        <v>215</v>
      </c>
      <c r="C26" s="293" t="s">
        <v>164</v>
      </c>
      <c r="D26" s="724">
        <f ca="1">SUMIFS(OFFSET('7.  Persistence Report'!$AQ:$AQ,0,D20-2011),'7.  Persistence Report'!$D:$D,IF(COUNTIFS($B26,"Adjustment*"),$B25,$B26),'7.  Persistence Report'!$H:$H,D20,'7.  Persistence Report'!$J:$J,IF(COUNTIFS($B26,"Adjustment*"),"Adjustment","Current Year Savings"),'7.  Persistence Report'!$C:$C,VLOOKUP(IF(COUNTIFS($B26,"Adjustment*"),$A25,$A26),ExtCalcMap,2,FALSE))</f>
        <v>0</v>
      </c>
      <c r="E26" s="724">
        <f ca="1">SUMIFS(OFFSET('7.  Persistence Report'!$AQ:$AQ,0,E20-2011),'7.  Persistence Report'!$D:$D,IF(COUNTIFS($B26,"Adjustment*"),$B25,$B26),'7.  Persistence Report'!$H:$H,D20,'7.  Persistence Report'!$J:$J,IF(COUNTIFS($B26,"Adjustment*"),"Adjustment","Current Year Savings"),'7.  Persistence Report'!$C:$C,VLOOKUP(IF(COUNTIFS($B26,"Adjustment*"),$A25,$A26),ExtCalcMap,2,FALSE))</f>
        <v>0</v>
      </c>
      <c r="F26" s="724">
        <f ca="1">SUMIFS(OFFSET('7.  Persistence Report'!$AQ:$AQ,0,F20-2011),'7.  Persistence Report'!$D:$D,IF(COUNTIFS($B26,"Adjustment*"),$B25,$B26),'7.  Persistence Report'!$H:$H,D20,'7.  Persistence Report'!$J:$J,IF(COUNTIFS($B26,"Adjustment*"),"Adjustment","Current Year Savings"),'7.  Persistence Report'!$C:$C,VLOOKUP(IF(COUNTIFS($B26,"Adjustment*"),$A25,$A26),ExtCalcMap,2,FALSE))</f>
        <v>0</v>
      </c>
      <c r="G26" s="724">
        <f ca="1">SUMIFS(OFFSET('7.  Persistence Report'!$AQ:$AQ,0,G20-2011),'7.  Persistence Report'!$D:$D,IF(COUNTIFS($B26,"Adjustment*"),$B25,$B26),'7.  Persistence Report'!$H:$H,D20,'7.  Persistence Report'!$J:$J,IF(COUNTIFS($B26,"Adjustment*"),"Adjustment","Current Year Savings"),'7.  Persistence Report'!$C:$C,VLOOKUP(IF(COUNTIFS($B26,"Adjustment*"),$A25,$A26),ExtCalcMap,2,FALSE))</f>
        <v>0</v>
      </c>
      <c r="H26" s="724">
        <f ca="1">SUMIFS(OFFSET('7.  Persistence Report'!$AQ:$AQ,0,H20-2011),'7.  Persistence Report'!$D:$D,IF(COUNTIFS($B26,"Adjustment*"),$B25,$B26),'7.  Persistence Report'!$H:$H,D20,'7.  Persistence Report'!$J:$J,IF(COUNTIFS($B26,"Adjustment*"),"Adjustment","Current Year Savings"),'7.  Persistence Report'!$C:$C,VLOOKUP(IF(COUNTIFS($B26,"Adjustment*"),$A25,$A26),ExtCalcMap,2,FALSE))</f>
        <v>0</v>
      </c>
      <c r="I26" s="724">
        <f ca="1">SUMIFS(OFFSET('7.  Persistence Report'!$AQ:$AQ,0,I20-2011),'7.  Persistence Report'!$D:$D,IF(COUNTIFS($B26,"Adjustment*"),$B25,$B26),'7.  Persistence Report'!$H:$H,D20,'7.  Persistence Report'!$J:$J,IF(COUNTIFS($B26,"Adjustment*"),"Adjustment","Current Year Savings"),'7.  Persistence Report'!$C:$C,VLOOKUP(IF(COUNTIFS($B26,"Adjustment*"),$A25,$A26),ExtCalcMap,2,FALSE))</f>
        <v>0</v>
      </c>
      <c r="J26" s="724">
        <f ca="1">SUMIFS(OFFSET('7.  Persistence Report'!$AQ:$AQ,0,J20-2011),'7.  Persistence Report'!$D:$D,IF(COUNTIFS($B26,"Adjustment*"),$B25,$B26),'7.  Persistence Report'!$H:$H,D20,'7.  Persistence Report'!$J:$J,IF(COUNTIFS($B26,"Adjustment*"),"Adjustment","Current Year Savings"),'7.  Persistence Report'!$C:$C,VLOOKUP(IF(COUNTIFS($B26,"Adjustment*"),$A25,$A26),ExtCalcMap,2,FALSE))</f>
        <v>0</v>
      </c>
      <c r="K26" s="724">
        <f ca="1">SUMIFS(OFFSET('7.  Persistence Report'!$AQ:$AQ,0,K20-2011),'7.  Persistence Report'!$D:$D,IF(COUNTIFS($B26,"Adjustment*"),$B25,$B26),'7.  Persistence Report'!$H:$H,D20,'7.  Persistence Report'!$J:$J,IF(COUNTIFS($B26,"Adjustment*"),"Adjustment","Current Year Savings"),'7.  Persistence Report'!$C:$C,VLOOKUP(IF(COUNTIFS($B26,"Adjustment*"),$A25,$A26),ExtCalcMap,2,FALSE))</f>
        <v>0</v>
      </c>
      <c r="L26" s="724">
        <f ca="1">SUMIFS(OFFSET('7.  Persistence Report'!$AQ:$AQ,0,L20-2011),'7.  Persistence Report'!$D:$D,IF(COUNTIFS($B26,"Adjustment*"),$B25,$B26),'7.  Persistence Report'!$H:$H,D20,'7.  Persistence Report'!$J:$J,IF(COUNTIFS($B26,"Adjustment*"),"Adjustment","Current Year Savings"),'7.  Persistence Report'!$C:$C,VLOOKUP(IF(COUNTIFS($B26,"Adjustment*"),$A25,$A26),ExtCalcMap,2,FALSE))</f>
        <v>0</v>
      </c>
      <c r="M26" s="724">
        <f ca="1">SUMIFS(OFFSET('7.  Persistence Report'!$AQ:$AQ,0,M20-2011),'7.  Persistence Report'!$D:$D,IF(COUNTIFS($B26,"Adjustment*"),$B25,$B26),'7.  Persistence Report'!$H:$H,D20,'7.  Persistence Report'!$J:$J,IF(COUNTIFS($B26,"Adjustment*"),"Adjustment","Current Year Savings"),'7.  Persistence Report'!$C:$C,VLOOKUP(IF(COUNTIFS($B26,"Adjustment*"),$A25,$A26),ExtCalcMap,2,FALSE))</f>
        <v>0</v>
      </c>
      <c r="N26" s="732"/>
      <c r="O26" s="731">
        <f ca="1">SUMIFS(OFFSET('7.  Persistence Report'!$L:$L,0,O20-2011),'7.  Persistence Report'!$D:$D,IF(COUNTIFS($B26,"Adjustment*"),$B25,$B26),'7.  Persistence Report'!$H:$H,D20,'7.  Persistence Report'!$J:$J,IF(COUNTIFS($B26,"Adjustment*"),"Adjustment","Current Year Savings"),'7.  Persistence Report'!$C:$C,VLOOKUP(IF(COUNTIFS($B26,"Adjustment*"),$A25,$A26),ExtCalcMap,2,FALSE))</f>
        <v>0</v>
      </c>
      <c r="P26" s="731">
        <f ca="1">SUMIFS(OFFSET('7.  Persistence Report'!$L:$L,0,P20-2011),'7.  Persistence Report'!$D:$D,IF(COUNTIFS($B26,"Adjustment*"),$B25,$B26),'7.  Persistence Report'!$H:$H,D20,'7.  Persistence Report'!$J:$J,IF(COUNTIFS($B26,"Adjustment*"),"Adjustment","Current Year Savings"),'7.  Persistence Report'!$C:$C,VLOOKUP(IF(COUNTIFS($B26,"Adjustment*"),$A25,$A26),ExtCalcMap,2,FALSE))</f>
        <v>0</v>
      </c>
      <c r="Q26" s="731">
        <f ca="1">SUMIFS(OFFSET('7.  Persistence Report'!$L:$L,0,Q20-2011),'7.  Persistence Report'!$D:$D,IF(COUNTIFS($B26,"Adjustment*"),$B25,$B26),'7.  Persistence Report'!$H:$H,D20,'7.  Persistence Report'!$J:$J,IF(COUNTIFS($B26,"Adjustment*"),"Adjustment","Current Year Savings"),'7.  Persistence Report'!$C:$C,VLOOKUP(IF(COUNTIFS($B26,"Adjustment*"),$A25,$A26),ExtCalcMap,2,FALSE))</f>
        <v>0</v>
      </c>
      <c r="R26" s="731">
        <f ca="1">SUMIFS(OFFSET('7.  Persistence Report'!$L:$L,0,R20-2011),'7.  Persistence Report'!$D:$D,IF(COUNTIFS($B26,"Adjustment*"),$B25,$B26),'7.  Persistence Report'!$H:$H,D20,'7.  Persistence Report'!$J:$J,IF(COUNTIFS($B26,"Adjustment*"),"Adjustment","Current Year Savings"),'7.  Persistence Report'!$C:$C,VLOOKUP(IF(COUNTIFS($B26,"Adjustment*"),$A25,$A26),ExtCalcMap,2,FALSE))</f>
        <v>0</v>
      </c>
      <c r="S26" s="731">
        <f ca="1">SUMIFS(OFFSET('7.  Persistence Report'!$L:$L,0,S20-2011),'7.  Persistence Report'!$D:$D,IF(COUNTIFS($B26,"Adjustment*"),$B25,$B26),'7.  Persistence Report'!$H:$H,D20,'7.  Persistence Report'!$J:$J,IF(COUNTIFS($B26,"Adjustment*"),"Adjustment","Current Year Savings"),'7.  Persistence Report'!$C:$C,VLOOKUP(IF(COUNTIFS($B26,"Adjustment*"),$A25,$A26),ExtCalcMap,2,FALSE))</f>
        <v>0</v>
      </c>
      <c r="T26" s="731">
        <f ca="1">SUMIFS(OFFSET('7.  Persistence Report'!$L:$L,0,T20-2011),'7.  Persistence Report'!$D:$D,IF(COUNTIFS($B26,"Adjustment*"),$B25,$B26),'7.  Persistence Report'!$H:$H,D20,'7.  Persistence Report'!$J:$J,IF(COUNTIFS($B26,"Adjustment*"),"Adjustment","Current Year Savings"),'7.  Persistence Report'!$C:$C,VLOOKUP(IF(COUNTIFS($B26,"Adjustment*"),$A25,$A26),ExtCalcMap,2,FALSE))</f>
        <v>0</v>
      </c>
      <c r="U26" s="731">
        <f ca="1">SUMIFS(OFFSET('7.  Persistence Report'!$L:$L,0,U20-2011),'7.  Persistence Report'!$D:$D,IF(COUNTIFS($B26,"Adjustment*"),$B25,$B26),'7.  Persistence Report'!$H:$H,D20,'7.  Persistence Report'!$J:$J,IF(COUNTIFS($B26,"Adjustment*"),"Adjustment","Current Year Savings"),'7.  Persistence Report'!$C:$C,VLOOKUP(IF(COUNTIFS($B26,"Adjustment*"),$A25,$A26),ExtCalcMap,2,FALSE))</f>
        <v>0</v>
      </c>
      <c r="V26" s="731">
        <f ca="1">SUMIFS(OFFSET('7.  Persistence Report'!$L:$L,0,V20-2011),'7.  Persistence Report'!$D:$D,IF(COUNTIFS($B26,"Adjustment*"),$B25,$B26),'7.  Persistence Report'!$H:$H,D20,'7.  Persistence Report'!$J:$J,IF(COUNTIFS($B26,"Adjustment*"),"Adjustment","Current Year Savings"),'7.  Persistence Report'!$C:$C,VLOOKUP(IF(COUNTIFS($B26,"Adjustment*"),$A25,$A26),ExtCalcMap,2,FALSE))</f>
        <v>0</v>
      </c>
      <c r="W26" s="731">
        <f ca="1">SUMIFS(OFFSET('7.  Persistence Report'!$L:$L,0,W20-2011),'7.  Persistence Report'!$D:$D,IF(COUNTIFS($B26,"Adjustment*"),$B25,$B26),'7.  Persistence Report'!$H:$H,D20,'7.  Persistence Report'!$J:$J,IF(COUNTIFS($B26,"Adjustment*"),"Adjustment","Current Year Savings"),'7.  Persistence Report'!$C:$C,VLOOKUP(IF(COUNTIFS($B26,"Adjustment*"),$A25,$A26),ExtCalcMap,2,FALSE))</f>
        <v>0</v>
      </c>
      <c r="X26" s="731">
        <f ca="1">SUMIFS(OFFSET('7.  Persistence Report'!$L:$L,0,X20-2011),'7.  Persistence Report'!$D:$D,IF(COUNTIFS($B26,"Adjustment*"),$B25,$B26),'7.  Persistence Report'!$H:$H,D20,'7.  Persistence Report'!$J:$J,IF(COUNTIFS($B26,"Adjustment*"),"Adjustment","Current Year Savings"),'7.  Persistence Report'!$C:$C,VLOOKUP(IF(COUNTIFS($B26,"Adjustment*"),$A25,$A26),ExtCalcMap,2,FALSE))</f>
        <v>0</v>
      </c>
      <c r="Y26" s="412">
        <f>Y25</f>
        <v>0</v>
      </c>
      <c r="Z26" s="412">
        <f>Z25</f>
        <v>0</v>
      </c>
      <c r="AA26" s="412">
        <f t="shared" ref="AA26:AL26" si="3">AA25</f>
        <v>0</v>
      </c>
      <c r="AB26" s="412">
        <f t="shared" si="3"/>
        <v>1</v>
      </c>
      <c r="AC26" s="412">
        <f t="shared" si="3"/>
        <v>0</v>
      </c>
      <c r="AD26" s="412">
        <f t="shared" si="3"/>
        <v>0</v>
      </c>
      <c r="AE26" s="412">
        <f t="shared" si="3"/>
        <v>0</v>
      </c>
      <c r="AF26" s="412">
        <f t="shared" si="3"/>
        <v>0</v>
      </c>
      <c r="AG26" s="412">
        <f t="shared" si="3"/>
        <v>0</v>
      </c>
      <c r="AH26" s="412">
        <f t="shared" si="3"/>
        <v>0</v>
      </c>
      <c r="AI26" s="412">
        <f t="shared" si="3"/>
        <v>0</v>
      </c>
      <c r="AJ26" s="412">
        <f t="shared" si="3"/>
        <v>0</v>
      </c>
      <c r="AK26" s="412">
        <f t="shared" si="3"/>
        <v>0</v>
      </c>
      <c r="AL26" s="412">
        <f t="shared" si="3"/>
        <v>0</v>
      </c>
      <c r="AM26" s="299"/>
    </row>
    <row r="27" spans="1:39" s="305" customFormat="1" ht="15.75" outlineLevel="1">
      <c r="A27" s="505"/>
      <c r="B27" s="300"/>
      <c r="C27" s="301"/>
      <c r="D27" s="735"/>
      <c r="E27" s="735"/>
      <c r="F27" s="735"/>
      <c r="G27" s="735"/>
      <c r="H27" s="735"/>
      <c r="I27" s="735"/>
      <c r="J27" s="735"/>
      <c r="K27" s="735"/>
      <c r="L27" s="735"/>
      <c r="M27" s="735"/>
      <c r="O27" s="736"/>
      <c r="P27" s="736"/>
      <c r="Q27" s="736"/>
      <c r="R27" s="736"/>
      <c r="S27" s="736"/>
      <c r="T27" s="736"/>
      <c r="U27" s="736"/>
      <c r="V27" s="736"/>
      <c r="W27" s="736"/>
      <c r="X27" s="736"/>
      <c r="Y27" s="413"/>
      <c r="Z27" s="414"/>
      <c r="AA27" s="414"/>
      <c r="AB27" s="414"/>
      <c r="AC27" s="414"/>
      <c r="AD27" s="414"/>
      <c r="AE27" s="414"/>
      <c r="AF27" s="414"/>
      <c r="AG27" s="414"/>
      <c r="AH27" s="414"/>
      <c r="AI27" s="414"/>
      <c r="AJ27" s="414"/>
      <c r="AK27" s="414"/>
      <c r="AL27" s="414"/>
      <c r="AM27" s="304"/>
    </row>
    <row r="28" spans="1:39" s="285" customFormat="1" ht="15" outlineLevel="1">
      <c r="A28" s="503">
        <v>3</v>
      </c>
      <c r="B28" s="296" t="s">
        <v>3</v>
      </c>
      <c r="C28" s="293" t="s">
        <v>25</v>
      </c>
      <c r="D28" s="724">
        <f ca="1">SUMIFS(OFFSET('7.  Persistence Report'!$AQ:$AQ,0,D20-2011),'7.  Persistence Report'!$D:$D,IF(COUNTIFS($B28,"Adjustment*"),$B27,$B28),'7.  Persistence Report'!$H:$H,D20,'7.  Persistence Report'!$J:$J,IF(COUNTIFS($B28,"Adjustment*"),"Adjustment","Current Year Savings"),'7.  Persistence Report'!$C:$C,VLOOKUP(IF(COUNTIFS($B28,"Adjustment*"),$A27,$A28),ExtCalcMap,2,FALSE))</f>
        <v>259653.96948400183</v>
      </c>
      <c r="E28" s="724">
        <f ca="1">SUMIFS(OFFSET('7.  Persistence Report'!$AQ:$AQ,0,E20-2011),'7.  Persistence Report'!$D:$D,IF(COUNTIFS($B28,"Adjustment*"),$B27,$B28),'7.  Persistence Report'!$H:$H,D20,'7.  Persistence Report'!$J:$J,IF(COUNTIFS($B28,"Adjustment*"),"Adjustment","Current Year Savings"),'7.  Persistence Report'!$C:$C,VLOOKUP(IF(COUNTIFS($B28,"Adjustment*"),$A27,$A28),ExtCalcMap,2,FALSE))</f>
        <v>259653.96948400183</v>
      </c>
      <c r="F28" s="724">
        <f ca="1">SUMIFS(OFFSET('7.  Persistence Report'!$AQ:$AQ,0,F20-2011),'7.  Persistence Report'!$D:$D,IF(COUNTIFS($B28,"Adjustment*"),$B27,$B28),'7.  Persistence Report'!$H:$H,D20,'7.  Persistence Report'!$J:$J,IF(COUNTIFS($B28,"Adjustment*"),"Adjustment","Current Year Savings"),'7.  Persistence Report'!$C:$C,VLOOKUP(IF(COUNTIFS($B28,"Adjustment*"),$A27,$A28),ExtCalcMap,2,FALSE))</f>
        <v>259653.96948400183</v>
      </c>
      <c r="G28" s="724">
        <f ca="1">SUMIFS(OFFSET('7.  Persistence Report'!$AQ:$AQ,0,G20-2011),'7.  Persistence Report'!$D:$D,IF(COUNTIFS($B28,"Adjustment*"),$B27,$B28),'7.  Persistence Report'!$H:$H,D20,'7.  Persistence Report'!$J:$J,IF(COUNTIFS($B28,"Adjustment*"),"Adjustment","Current Year Savings"),'7.  Persistence Report'!$C:$C,VLOOKUP(IF(COUNTIFS($B28,"Adjustment*"),$A27,$A28),ExtCalcMap,2,FALSE))</f>
        <v>259653.96948400183</v>
      </c>
      <c r="H28" s="724">
        <f ca="1">SUMIFS(OFFSET('7.  Persistence Report'!$AQ:$AQ,0,H20-2011),'7.  Persistence Report'!$D:$D,IF(COUNTIFS($B28,"Adjustment*"),$B27,$B28),'7.  Persistence Report'!$H:$H,D20,'7.  Persistence Report'!$J:$J,IF(COUNTIFS($B28,"Adjustment*"),"Adjustment","Current Year Savings"),'7.  Persistence Report'!$C:$C,VLOOKUP(IF(COUNTIFS($B28,"Adjustment*"),$A27,$A28),ExtCalcMap,2,FALSE))</f>
        <v>259653.96948400183</v>
      </c>
      <c r="I28" s="724">
        <f ca="1">SUMIFS(OFFSET('7.  Persistence Report'!$AQ:$AQ,0,I20-2011),'7.  Persistence Report'!$D:$D,IF(COUNTIFS($B28,"Adjustment*"),$B27,$B28),'7.  Persistence Report'!$H:$H,D20,'7.  Persistence Report'!$J:$J,IF(COUNTIFS($B28,"Adjustment*"),"Adjustment","Current Year Savings"),'7.  Persistence Report'!$C:$C,VLOOKUP(IF(COUNTIFS($B28,"Adjustment*"),$A27,$A28),ExtCalcMap,2,FALSE))</f>
        <v>259653.96948400183</v>
      </c>
      <c r="J28" s="724">
        <f ca="1">SUMIFS(OFFSET('7.  Persistence Report'!$AQ:$AQ,0,J20-2011),'7.  Persistence Report'!$D:$D,IF(COUNTIFS($B28,"Adjustment*"),$B27,$B28),'7.  Persistence Report'!$H:$H,D20,'7.  Persistence Report'!$J:$J,IF(COUNTIFS($B28,"Adjustment*"),"Adjustment","Current Year Savings"),'7.  Persistence Report'!$C:$C,VLOOKUP(IF(COUNTIFS($B28,"Adjustment*"),$A27,$A28),ExtCalcMap,2,FALSE))</f>
        <v>259653.96948400183</v>
      </c>
      <c r="K28" s="724">
        <f ca="1">SUMIFS(OFFSET('7.  Persistence Report'!$AQ:$AQ,0,K20-2011),'7.  Persistence Report'!$D:$D,IF(COUNTIFS($B28,"Adjustment*"),$B27,$B28),'7.  Persistence Report'!$H:$H,D20,'7.  Persistence Report'!$J:$J,IF(COUNTIFS($B28,"Adjustment*"),"Adjustment","Current Year Savings"),'7.  Persistence Report'!$C:$C,VLOOKUP(IF(COUNTIFS($B28,"Adjustment*"),$A27,$A28),ExtCalcMap,2,FALSE))</f>
        <v>259653.96948400183</v>
      </c>
      <c r="L28" s="724">
        <f ca="1">SUMIFS(OFFSET('7.  Persistence Report'!$AQ:$AQ,0,L20-2011),'7.  Persistence Report'!$D:$D,IF(COUNTIFS($B28,"Adjustment*"),$B27,$B28),'7.  Persistence Report'!$H:$H,D20,'7.  Persistence Report'!$J:$J,IF(COUNTIFS($B28,"Adjustment*"),"Adjustment","Current Year Savings"),'7.  Persistence Report'!$C:$C,VLOOKUP(IF(COUNTIFS($B28,"Adjustment*"),$A27,$A28),ExtCalcMap,2,FALSE))</f>
        <v>259653.96948400183</v>
      </c>
      <c r="M28" s="724">
        <f ca="1">SUMIFS(OFFSET('7.  Persistence Report'!$AQ:$AQ,0,M20-2011),'7.  Persistence Report'!$D:$D,IF(COUNTIFS($B28,"Adjustment*"),$B27,$B28),'7.  Persistence Report'!$H:$H,D20,'7.  Persistence Report'!$J:$J,IF(COUNTIFS($B28,"Adjustment*"),"Adjustment","Current Year Savings"),'7.  Persistence Report'!$C:$C,VLOOKUP(IF(COUNTIFS($B28,"Adjustment*"),$A27,$A28),ExtCalcMap,2,FALSE))</f>
        <v>259653.96948400183</v>
      </c>
      <c r="N28" s="730"/>
      <c r="O28" s="731">
        <f ca="1">SUMIFS(OFFSET('7.  Persistence Report'!$L:$L,0,O20-2011),'7.  Persistence Report'!$D:$D,IF(COUNTIFS($B28,"Adjustment*"),$B27,$B28),'7.  Persistence Report'!$H:$H,D20,'7.  Persistence Report'!$J:$J,IF(COUNTIFS($B28,"Adjustment*"),"Adjustment","Current Year Savings"),'7.  Persistence Report'!$C:$C,VLOOKUP(IF(COUNTIFS($B28,"Adjustment*"),$A27,$A28),ExtCalcMap,2,FALSE))</f>
        <v>136.1904798693395</v>
      </c>
      <c r="P28" s="731">
        <f ca="1">SUMIFS(OFFSET('7.  Persistence Report'!$L:$L,0,P20-2011),'7.  Persistence Report'!$D:$D,IF(COUNTIFS($B28,"Adjustment*"),$B27,$B28),'7.  Persistence Report'!$H:$H,D20,'7.  Persistence Report'!$J:$J,IF(COUNTIFS($B28,"Adjustment*"),"Adjustment","Current Year Savings"),'7.  Persistence Report'!$C:$C,VLOOKUP(IF(COUNTIFS($B28,"Adjustment*"),$A27,$A28),ExtCalcMap,2,FALSE))</f>
        <v>136.1904798693395</v>
      </c>
      <c r="Q28" s="731">
        <f ca="1">SUMIFS(OFFSET('7.  Persistence Report'!$L:$L,0,Q20-2011),'7.  Persistence Report'!$D:$D,IF(COUNTIFS($B28,"Adjustment*"),$B27,$B28),'7.  Persistence Report'!$H:$H,D20,'7.  Persistence Report'!$J:$J,IF(COUNTIFS($B28,"Adjustment*"),"Adjustment","Current Year Savings"),'7.  Persistence Report'!$C:$C,VLOOKUP(IF(COUNTIFS($B28,"Adjustment*"),$A27,$A28),ExtCalcMap,2,FALSE))</f>
        <v>136.1904798693395</v>
      </c>
      <c r="R28" s="731">
        <f ca="1">SUMIFS(OFFSET('7.  Persistence Report'!$L:$L,0,R20-2011),'7.  Persistence Report'!$D:$D,IF(COUNTIFS($B28,"Adjustment*"),$B27,$B28),'7.  Persistence Report'!$H:$H,D20,'7.  Persistence Report'!$J:$J,IF(COUNTIFS($B28,"Adjustment*"),"Adjustment","Current Year Savings"),'7.  Persistence Report'!$C:$C,VLOOKUP(IF(COUNTIFS($B28,"Adjustment*"),$A27,$A28),ExtCalcMap,2,FALSE))</f>
        <v>136.1904798693395</v>
      </c>
      <c r="S28" s="731">
        <f ca="1">SUMIFS(OFFSET('7.  Persistence Report'!$L:$L,0,S20-2011),'7.  Persistence Report'!$D:$D,IF(COUNTIFS($B28,"Adjustment*"),$B27,$B28),'7.  Persistence Report'!$H:$H,D20,'7.  Persistence Report'!$J:$J,IF(COUNTIFS($B28,"Adjustment*"),"Adjustment","Current Year Savings"),'7.  Persistence Report'!$C:$C,VLOOKUP(IF(COUNTIFS($B28,"Adjustment*"),$A27,$A28),ExtCalcMap,2,FALSE))</f>
        <v>136.1904798693395</v>
      </c>
      <c r="T28" s="731">
        <f ca="1">SUMIFS(OFFSET('7.  Persistence Report'!$L:$L,0,T20-2011),'7.  Persistence Report'!$D:$D,IF(COUNTIFS($B28,"Adjustment*"),$B27,$B28),'7.  Persistence Report'!$H:$H,D20,'7.  Persistence Report'!$J:$J,IF(COUNTIFS($B28,"Adjustment*"),"Adjustment","Current Year Savings"),'7.  Persistence Report'!$C:$C,VLOOKUP(IF(COUNTIFS($B28,"Adjustment*"),$A27,$A28),ExtCalcMap,2,FALSE))</f>
        <v>136.1904798693395</v>
      </c>
      <c r="U28" s="731">
        <f ca="1">SUMIFS(OFFSET('7.  Persistence Report'!$L:$L,0,U20-2011),'7.  Persistence Report'!$D:$D,IF(COUNTIFS($B28,"Adjustment*"),$B27,$B28),'7.  Persistence Report'!$H:$H,D20,'7.  Persistence Report'!$J:$J,IF(COUNTIFS($B28,"Adjustment*"),"Adjustment","Current Year Savings"),'7.  Persistence Report'!$C:$C,VLOOKUP(IF(COUNTIFS($B28,"Adjustment*"),$A27,$A28),ExtCalcMap,2,FALSE))</f>
        <v>136.1904798693395</v>
      </c>
      <c r="V28" s="731">
        <f ca="1">SUMIFS(OFFSET('7.  Persistence Report'!$L:$L,0,V20-2011),'7.  Persistence Report'!$D:$D,IF(COUNTIFS($B28,"Adjustment*"),$B27,$B28),'7.  Persistence Report'!$H:$H,D20,'7.  Persistence Report'!$J:$J,IF(COUNTIFS($B28,"Adjustment*"),"Adjustment","Current Year Savings"),'7.  Persistence Report'!$C:$C,VLOOKUP(IF(COUNTIFS($B28,"Adjustment*"),$A27,$A28),ExtCalcMap,2,FALSE))</f>
        <v>136.1904798693395</v>
      </c>
      <c r="W28" s="731">
        <f ca="1">SUMIFS(OFFSET('7.  Persistence Report'!$L:$L,0,W20-2011),'7.  Persistence Report'!$D:$D,IF(COUNTIFS($B28,"Adjustment*"),$B27,$B28),'7.  Persistence Report'!$H:$H,D20,'7.  Persistence Report'!$J:$J,IF(COUNTIFS($B28,"Adjustment*"),"Adjustment","Current Year Savings"),'7.  Persistence Report'!$C:$C,VLOOKUP(IF(COUNTIFS($B28,"Adjustment*"),$A27,$A28),ExtCalcMap,2,FALSE))</f>
        <v>136.1904798693395</v>
      </c>
      <c r="X28" s="731">
        <f ca="1">SUMIFS(OFFSET('7.  Persistence Report'!$L:$L,0,X20-2011),'7.  Persistence Report'!$D:$D,IF(COUNTIFS($B28,"Adjustment*"),$B27,$B28),'7.  Persistence Report'!$H:$H,D20,'7.  Persistence Report'!$J:$J,IF(COUNTIFS($B28,"Adjustment*"),"Adjustment","Current Year Savings"),'7.  Persistence Report'!$C:$C,VLOOKUP(IF(COUNTIFS($B28,"Adjustment*"),$A27,$A28),ExtCalcMap,2,FALSE))</f>
        <v>136.1904798693395</v>
      </c>
      <c r="Y28" s="411">
        <f t="shared" ref="Y28:AL28" si="4">IF(COUNTIFS(Y20,"Res*"),1/COUNTIFS(Y20:AL20,"Res*"),0)</f>
        <v>0</v>
      </c>
      <c r="Z28" s="411">
        <f t="shared" si="4"/>
        <v>0</v>
      </c>
      <c r="AA28" s="411">
        <f t="shared" si="4"/>
        <v>0</v>
      </c>
      <c r="AB28" s="411">
        <f t="shared" si="4"/>
        <v>1</v>
      </c>
      <c r="AC28" s="411">
        <f t="shared" si="4"/>
        <v>0</v>
      </c>
      <c r="AD28" s="411">
        <f t="shared" si="4"/>
        <v>0</v>
      </c>
      <c r="AE28" s="411">
        <f t="shared" si="4"/>
        <v>0</v>
      </c>
      <c r="AF28" s="411">
        <f t="shared" si="4"/>
        <v>0</v>
      </c>
      <c r="AG28" s="411">
        <f t="shared" si="4"/>
        <v>0</v>
      </c>
      <c r="AH28" s="411">
        <f t="shared" si="4"/>
        <v>0</v>
      </c>
      <c r="AI28" s="411">
        <f t="shared" si="4"/>
        <v>0</v>
      </c>
      <c r="AJ28" s="411">
        <f t="shared" si="4"/>
        <v>0</v>
      </c>
      <c r="AK28" s="411">
        <f t="shared" si="4"/>
        <v>0</v>
      </c>
      <c r="AL28" s="411">
        <f t="shared" si="4"/>
        <v>0</v>
      </c>
      <c r="AM28" s="298">
        <f>SUM(Y28:AL28)</f>
        <v>1</v>
      </c>
    </row>
    <row r="29" spans="1:39" s="285" customFormat="1" ht="15" outlineLevel="1">
      <c r="A29" s="503"/>
      <c r="B29" s="296" t="s">
        <v>215</v>
      </c>
      <c r="C29" s="293" t="s">
        <v>164</v>
      </c>
      <c r="D29" s="724">
        <f ca="1">SUMIFS(OFFSET('7.  Persistence Report'!$AQ:$AQ,0,D20-2011),'7.  Persistence Report'!$D:$D,IF(COUNTIFS($B29,"Adjustment*"),$B28,$B29),'7.  Persistence Report'!$H:$H,D20,'7.  Persistence Report'!$J:$J,IF(COUNTIFS($B29,"Adjustment*"),"Adjustment","Current Year Savings"),'7.  Persistence Report'!$C:$C,VLOOKUP(IF(COUNTIFS($B29,"Adjustment*"),$A28,$A29),ExtCalcMap,2,FALSE))</f>
        <v>-34906.131543761905</v>
      </c>
      <c r="E29" s="724">
        <f ca="1">SUMIFS(OFFSET('7.  Persistence Report'!$AQ:$AQ,0,E20-2011),'7.  Persistence Report'!$D:$D,IF(COUNTIFS($B29,"Adjustment*"),$B28,$B29),'7.  Persistence Report'!$H:$H,D20,'7.  Persistence Report'!$J:$J,IF(COUNTIFS($B29,"Adjustment*"),"Adjustment","Current Year Savings"),'7.  Persistence Report'!$C:$C,VLOOKUP(IF(COUNTIFS($B29,"Adjustment*"),$A28,$A29),ExtCalcMap,2,FALSE))</f>
        <v>-34906.131543761905</v>
      </c>
      <c r="F29" s="724">
        <f ca="1">SUMIFS(OFFSET('7.  Persistence Report'!$AQ:$AQ,0,F20-2011),'7.  Persistence Report'!$D:$D,IF(COUNTIFS($B29,"Adjustment*"),$B28,$B29),'7.  Persistence Report'!$H:$H,D20,'7.  Persistence Report'!$J:$J,IF(COUNTIFS($B29,"Adjustment*"),"Adjustment","Current Year Savings"),'7.  Persistence Report'!$C:$C,VLOOKUP(IF(COUNTIFS($B29,"Adjustment*"),$A28,$A29),ExtCalcMap,2,FALSE))</f>
        <v>-34906.131543761905</v>
      </c>
      <c r="G29" s="724">
        <f ca="1">SUMIFS(OFFSET('7.  Persistence Report'!$AQ:$AQ,0,G20-2011),'7.  Persistence Report'!$D:$D,IF(COUNTIFS($B29,"Adjustment*"),$B28,$B29),'7.  Persistence Report'!$H:$H,D20,'7.  Persistence Report'!$J:$J,IF(COUNTIFS($B29,"Adjustment*"),"Adjustment","Current Year Savings"),'7.  Persistence Report'!$C:$C,VLOOKUP(IF(COUNTIFS($B29,"Adjustment*"),$A28,$A29),ExtCalcMap,2,FALSE))</f>
        <v>-34906.131543761905</v>
      </c>
      <c r="H29" s="724">
        <f ca="1">SUMIFS(OFFSET('7.  Persistence Report'!$AQ:$AQ,0,H20-2011),'7.  Persistence Report'!$D:$D,IF(COUNTIFS($B29,"Adjustment*"),$B28,$B29),'7.  Persistence Report'!$H:$H,D20,'7.  Persistence Report'!$J:$J,IF(COUNTIFS($B29,"Adjustment*"),"Adjustment","Current Year Savings"),'7.  Persistence Report'!$C:$C,VLOOKUP(IF(COUNTIFS($B29,"Adjustment*"),$A28,$A29),ExtCalcMap,2,FALSE))</f>
        <v>-34906.131543761905</v>
      </c>
      <c r="I29" s="724">
        <f ca="1">SUMIFS(OFFSET('7.  Persistence Report'!$AQ:$AQ,0,I20-2011),'7.  Persistence Report'!$D:$D,IF(COUNTIFS($B29,"Adjustment*"),$B28,$B29),'7.  Persistence Report'!$H:$H,D20,'7.  Persistence Report'!$J:$J,IF(COUNTIFS($B29,"Adjustment*"),"Adjustment","Current Year Savings"),'7.  Persistence Report'!$C:$C,VLOOKUP(IF(COUNTIFS($B29,"Adjustment*"),$A28,$A29),ExtCalcMap,2,FALSE))</f>
        <v>-34906.131543761905</v>
      </c>
      <c r="J29" s="724">
        <f ca="1">SUMIFS(OFFSET('7.  Persistence Report'!$AQ:$AQ,0,J20-2011),'7.  Persistence Report'!$D:$D,IF(COUNTIFS($B29,"Adjustment*"),$B28,$B29),'7.  Persistence Report'!$H:$H,D20,'7.  Persistence Report'!$J:$J,IF(COUNTIFS($B29,"Adjustment*"),"Adjustment","Current Year Savings"),'7.  Persistence Report'!$C:$C,VLOOKUP(IF(COUNTIFS($B29,"Adjustment*"),$A28,$A29),ExtCalcMap,2,FALSE))</f>
        <v>-34906.131543761905</v>
      </c>
      <c r="K29" s="724">
        <f ca="1">SUMIFS(OFFSET('7.  Persistence Report'!$AQ:$AQ,0,K20-2011),'7.  Persistence Report'!$D:$D,IF(COUNTIFS($B29,"Adjustment*"),$B28,$B29),'7.  Persistence Report'!$H:$H,D20,'7.  Persistence Report'!$J:$J,IF(COUNTIFS($B29,"Adjustment*"),"Adjustment","Current Year Savings"),'7.  Persistence Report'!$C:$C,VLOOKUP(IF(COUNTIFS($B29,"Adjustment*"),$A28,$A29),ExtCalcMap,2,FALSE))</f>
        <v>-34906.131543761905</v>
      </c>
      <c r="L29" s="724">
        <f ca="1">SUMIFS(OFFSET('7.  Persistence Report'!$AQ:$AQ,0,L20-2011),'7.  Persistence Report'!$D:$D,IF(COUNTIFS($B29,"Adjustment*"),$B28,$B29),'7.  Persistence Report'!$H:$H,D20,'7.  Persistence Report'!$J:$J,IF(COUNTIFS($B29,"Adjustment*"),"Adjustment","Current Year Savings"),'7.  Persistence Report'!$C:$C,VLOOKUP(IF(COUNTIFS($B29,"Adjustment*"),$A28,$A29),ExtCalcMap,2,FALSE))</f>
        <v>-34906.131543761905</v>
      </c>
      <c r="M29" s="724">
        <f ca="1">SUMIFS(OFFSET('7.  Persistence Report'!$AQ:$AQ,0,M20-2011),'7.  Persistence Report'!$D:$D,IF(COUNTIFS($B29,"Adjustment*"),$B28,$B29),'7.  Persistence Report'!$H:$H,D20,'7.  Persistence Report'!$J:$J,IF(COUNTIFS($B29,"Adjustment*"),"Adjustment","Current Year Savings"),'7.  Persistence Report'!$C:$C,VLOOKUP(IF(COUNTIFS($B29,"Adjustment*"),$A28,$A29),ExtCalcMap,2,FALSE))</f>
        <v>-34906.131543761905</v>
      </c>
      <c r="N29" s="732"/>
      <c r="O29" s="731">
        <f ca="1">SUMIFS(OFFSET('7.  Persistence Report'!$L:$L,0,O20-2011),'7.  Persistence Report'!$D:$D,IF(COUNTIFS($B29,"Adjustment*"),$B28,$B29),'7.  Persistence Report'!$H:$H,D20,'7.  Persistence Report'!$J:$J,IF(COUNTIFS($B29,"Adjustment*"),"Adjustment","Current Year Savings"),'7.  Persistence Report'!$C:$C,VLOOKUP(IF(COUNTIFS($B29,"Adjustment*"),$A28,$A29),ExtCalcMap,2,FALSE))</f>
        <v>-18.041912138154807</v>
      </c>
      <c r="P29" s="731">
        <f ca="1">SUMIFS(OFFSET('7.  Persistence Report'!$L:$L,0,P20-2011),'7.  Persistence Report'!$D:$D,IF(COUNTIFS($B29,"Adjustment*"),$B28,$B29),'7.  Persistence Report'!$H:$H,D20,'7.  Persistence Report'!$J:$J,IF(COUNTIFS($B29,"Adjustment*"),"Adjustment","Current Year Savings"),'7.  Persistence Report'!$C:$C,VLOOKUP(IF(COUNTIFS($B29,"Adjustment*"),$A28,$A29),ExtCalcMap,2,FALSE))</f>
        <v>-18.041912138154807</v>
      </c>
      <c r="Q29" s="731">
        <f ca="1">SUMIFS(OFFSET('7.  Persistence Report'!$L:$L,0,Q20-2011),'7.  Persistence Report'!$D:$D,IF(COUNTIFS($B29,"Adjustment*"),$B28,$B29),'7.  Persistence Report'!$H:$H,D20,'7.  Persistence Report'!$J:$J,IF(COUNTIFS($B29,"Adjustment*"),"Adjustment","Current Year Savings"),'7.  Persistence Report'!$C:$C,VLOOKUP(IF(COUNTIFS($B29,"Adjustment*"),$A28,$A29),ExtCalcMap,2,FALSE))</f>
        <v>-18.041912138154807</v>
      </c>
      <c r="R29" s="731">
        <f ca="1">SUMIFS(OFFSET('7.  Persistence Report'!$L:$L,0,R20-2011),'7.  Persistence Report'!$D:$D,IF(COUNTIFS($B29,"Adjustment*"),$B28,$B29),'7.  Persistence Report'!$H:$H,D20,'7.  Persistence Report'!$J:$J,IF(COUNTIFS($B29,"Adjustment*"),"Adjustment","Current Year Savings"),'7.  Persistence Report'!$C:$C,VLOOKUP(IF(COUNTIFS($B29,"Adjustment*"),$A28,$A29),ExtCalcMap,2,FALSE))</f>
        <v>-18.041912138154807</v>
      </c>
      <c r="S29" s="731">
        <f ca="1">SUMIFS(OFFSET('7.  Persistence Report'!$L:$L,0,S20-2011),'7.  Persistence Report'!$D:$D,IF(COUNTIFS($B29,"Adjustment*"),$B28,$B29),'7.  Persistence Report'!$H:$H,D20,'7.  Persistence Report'!$J:$J,IF(COUNTIFS($B29,"Adjustment*"),"Adjustment","Current Year Savings"),'7.  Persistence Report'!$C:$C,VLOOKUP(IF(COUNTIFS($B29,"Adjustment*"),$A28,$A29),ExtCalcMap,2,FALSE))</f>
        <v>-18.041912138154807</v>
      </c>
      <c r="T29" s="731">
        <f ca="1">SUMIFS(OFFSET('7.  Persistence Report'!$L:$L,0,T20-2011),'7.  Persistence Report'!$D:$D,IF(COUNTIFS($B29,"Adjustment*"),$B28,$B29),'7.  Persistence Report'!$H:$H,D20,'7.  Persistence Report'!$J:$J,IF(COUNTIFS($B29,"Adjustment*"),"Adjustment","Current Year Savings"),'7.  Persistence Report'!$C:$C,VLOOKUP(IF(COUNTIFS($B29,"Adjustment*"),$A28,$A29),ExtCalcMap,2,FALSE))</f>
        <v>-18.041912138154807</v>
      </c>
      <c r="U29" s="731">
        <f ca="1">SUMIFS(OFFSET('7.  Persistence Report'!$L:$L,0,U20-2011),'7.  Persistence Report'!$D:$D,IF(COUNTIFS($B29,"Adjustment*"),$B28,$B29),'7.  Persistence Report'!$H:$H,D20,'7.  Persistence Report'!$J:$J,IF(COUNTIFS($B29,"Adjustment*"),"Adjustment","Current Year Savings"),'7.  Persistence Report'!$C:$C,VLOOKUP(IF(COUNTIFS($B29,"Adjustment*"),$A28,$A29),ExtCalcMap,2,FALSE))</f>
        <v>-18.041912138154807</v>
      </c>
      <c r="V29" s="731">
        <f ca="1">SUMIFS(OFFSET('7.  Persistence Report'!$L:$L,0,V20-2011),'7.  Persistence Report'!$D:$D,IF(COUNTIFS($B29,"Adjustment*"),$B28,$B29),'7.  Persistence Report'!$H:$H,D20,'7.  Persistence Report'!$J:$J,IF(COUNTIFS($B29,"Adjustment*"),"Adjustment","Current Year Savings"),'7.  Persistence Report'!$C:$C,VLOOKUP(IF(COUNTIFS($B29,"Adjustment*"),$A28,$A29),ExtCalcMap,2,FALSE))</f>
        <v>-18.041912138154807</v>
      </c>
      <c r="W29" s="731">
        <f ca="1">SUMIFS(OFFSET('7.  Persistence Report'!$L:$L,0,W20-2011),'7.  Persistence Report'!$D:$D,IF(COUNTIFS($B29,"Adjustment*"),$B28,$B29),'7.  Persistence Report'!$H:$H,D20,'7.  Persistence Report'!$J:$J,IF(COUNTIFS($B29,"Adjustment*"),"Adjustment","Current Year Savings"),'7.  Persistence Report'!$C:$C,VLOOKUP(IF(COUNTIFS($B29,"Adjustment*"),$A28,$A29),ExtCalcMap,2,FALSE))</f>
        <v>-18.041912138154807</v>
      </c>
      <c r="X29" s="731">
        <f ca="1">SUMIFS(OFFSET('7.  Persistence Report'!$L:$L,0,X20-2011),'7.  Persistence Report'!$D:$D,IF(COUNTIFS($B29,"Adjustment*"),$B28,$B29),'7.  Persistence Report'!$H:$H,D20,'7.  Persistence Report'!$J:$J,IF(COUNTIFS($B29,"Adjustment*"),"Adjustment","Current Year Savings"),'7.  Persistence Report'!$C:$C,VLOOKUP(IF(COUNTIFS($B29,"Adjustment*"),$A28,$A29),ExtCalcMap,2,FALSE))</f>
        <v>-18.041912138154807</v>
      </c>
      <c r="Y29" s="412">
        <f>Y28</f>
        <v>0</v>
      </c>
      <c r="Z29" s="412">
        <f>Z28</f>
        <v>0</v>
      </c>
      <c r="AA29" s="412">
        <f t="shared" ref="AA29:AL29" si="5">AA28</f>
        <v>0</v>
      </c>
      <c r="AB29" s="412">
        <f t="shared" si="5"/>
        <v>1</v>
      </c>
      <c r="AC29" s="412">
        <f t="shared" si="5"/>
        <v>0</v>
      </c>
      <c r="AD29" s="412">
        <f t="shared" si="5"/>
        <v>0</v>
      </c>
      <c r="AE29" s="412">
        <f t="shared" si="5"/>
        <v>0</v>
      </c>
      <c r="AF29" s="412">
        <f t="shared" si="5"/>
        <v>0</v>
      </c>
      <c r="AG29" s="412">
        <f t="shared" si="5"/>
        <v>0</v>
      </c>
      <c r="AH29" s="412">
        <f t="shared" si="5"/>
        <v>0</v>
      </c>
      <c r="AI29" s="412">
        <f t="shared" si="5"/>
        <v>0</v>
      </c>
      <c r="AJ29" s="412">
        <f t="shared" si="5"/>
        <v>0</v>
      </c>
      <c r="AK29" s="412">
        <f t="shared" si="5"/>
        <v>0</v>
      </c>
      <c r="AL29" s="412">
        <f t="shared" si="5"/>
        <v>0</v>
      </c>
      <c r="AM29" s="299"/>
    </row>
    <row r="30" spans="1:39" s="285" customFormat="1" ht="15" outlineLevel="1">
      <c r="A30" s="503"/>
      <c r="B30" s="296"/>
      <c r="C30" s="307"/>
      <c r="D30" s="730"/>
      <c r="E30" s="730"/>
      <c r="F30" s="730"/>
      <c r="G30" s="730"/>
      <c r="H30" s="730"/>
      <c r="I30" s="730"/>
      <c r="J30" s="730"/>
      <c r="K30" s="730"/>
      <c r="L30" s="730"/>
      <c r="M30" s="730"/>
      <c r="O30" s="734"/>
      <c r="P30" s="734"/>
      <c r="Q30" s="734"/>
      <c r="R30" s="734"/>
      <c r="S30" s="734"/>
      <c r="T30" s="734"/>
      <c r="U30" s="734"/>
      <c r="V30" s="734"/>
      <c r="W30" s="734"/>
      <c r="X30" s="734"/>
      <c r="Y30" s="413"/>
      <c r="Z30" s="413"/>
      <c r="AA30" s="413"/>
      <c r="AB30" s="413"/>
      <c r="AC30" s="413"/>
      <c r="AD30" s="413"/>
      <c r="AE30" s="413"/>
      <c r="AF30" s="413"/>
      <c r="AG30" s="413"/>
      <c r="AH30" s="413"/>
      <c r="AI30" s="413"/>
      <c r="AJ30" s="413"/>
      <c r="AK30" s="413"/>
      <c r="AL30" s="413"/>
      <c r="AM30" s="308"/>
    </row>
    <row r="31" spans="1:39" s="285" customFormat="1" ht="15" outlineLevel="1">
      <c r="A31" s="503">
        <v>4</v>
      </c>
      <c r="B31" s="296" t="s">
        <v>4</v>
      </c>
      <c r="C31" s="293" t="s">
        <v>25</v>
      </c>
      <c r="D31" s="724">
        <f ca="1">SUMIFS(OFFSET('7.  Persistence Report'!$AQ:$AQ,0,D20-2011),'7.  Persistence Report'!$D:$D,IF(COUNTIFS($B31,"Adjustment*"),$B30,$B31),'7.  Persistence Report'!$H:$H,D20,'7.  Persistence Report'!$J:$J,IF(COUNTIFS($B31,"Adjustment*"),"Adjustment","Current Year Savings"),'7.  Persistence Report'!$C:$C,VLOOKUP(IF(COUNTIFS($B31,"Adjustment*"),$A30,$A31),ExtCalcMap,2,FALSE))</f>
        <v>65398.604215363863</v>
      </c>
      <c r="E31" s="724">
        <f ca="1">SUMIFS(OFFSET('7.  Persistence Report'!$AQ:$AQ,0,E20-2011),'7.  Persistence Report'!$D:$D,IF(COUNTIFS($B31,"Adjustment*"),$B30,$B31),'7.  Persistence Report'!$H:$H,D20,'7.  Persistence Report'!$J:$J,IF(COUNTIFS($B31,"Adjustment*"),"Adjustment","Current Year Savings"),'7.  Persistence Report'!$C:$C,VLOOKUP(IF(COUNTIFS($B31,"Adjustment*"),$A30,$A31),ExtCalcMap,2,FALSE))</f>
        <v>65398.604215363863</v>
      </c>
      <c r="F31" s="724">
        <f ca="1">SUMIFS(OFFSET('7.  Persistence Report'!$AQ:$AQ,0,F20-2011),'7.  Persistence Report'!$D:$D,IF(COUNTIFS($B31,"Adjustment*"),$B30,$B31),'7.  Persistence Report'!$H:$H,D20,'7.  Persistence Report'!$J:$J,IF(COUNTIFS($B31,"Adjustment*"),"Adjustment","Current Year Savings"),'7.  Persistence Report'!$C:$C,VLOOKUP(IF(COUNTIFS($B31,"Adjustment*"),$A30,$A31),ExtCalcMap,2,FALSE))</f>
        <v>65398.604215363863</v>
      </c>
      <c r="G31" s="724">
        <f ca="1">SUMIFS(OFFSET('7.  Persistence Report'!$AQ:$AQ,0,G20-2011),'7.  Persistence Report'!$D:$D,IF(COUNTIFS($B31,"Adjustment*"),$B30,$B31),'7.  Persistence Report'!$H:$H,D20,'7.  Persistence Report'!$J:$J,IF(COUNTIFS($B31,"Adjustment*"),"Adjustment","Current Year Savings"),'7.  Persistence Report'!$C:$C,VLOOKUP(IF(COUNTIFS($B31,"Adjustment*"),$A30,$A31),ExtCalcMap,2,FALSE))</f>
        <v>65398.604215363863</v>
      </c>
      <c r="H31" s="724">
        <f ca="1">SUMIFS(OFFSET('7.  Persistence Report'!$AQ:$AQ,0,H20-2011),'7.  Persistence Report'!$D:$D,IF(COUNTIFS($B31,"Adjustment*"),$B30,$B31),'7.  Persistence Report'!$H:$H,D20,'7.  Persistence Report'!$J:$J,IF(COUNTIFS($B31,"Adjustment*"),"Adjustment","Current Year Savings"),'7.  Persistence Report'!$C:$C,VLOOKUP(IF(COUNTIFS($B31,"Adjustment*"),$A30,$A31),ExtCalcMap,2,FALSE))</f>
        <v>60169.919886211348</v>
      </c>
      <c r="I31" s="724">
        <f ca="1">SUMIFS(OFFSET('7.  Persistence Report'!$AQ:$AQ,0,I20-2011),'7.  Persistence Report'!$D:$D,IF(COUNTIFS($B31,"Adjustment*"),$B30,$B31),'7.  Persistence Report'!$H:$H,D20,'7.  Persistence Report'!$J:$J,IF(COUNTIFS($B31,"Adjustment*"),"Adjustment","Current Year Savings"),'7.  Persistence Report'!$C:$C,VLOOKUP(IF(COUNTIFS($B31,"Adjustment*"),$A30,$A31),ExtCalcMap,2,FALSE))</f>
        <v>54457.802504203813</v>
      </c>
      <c r="J31" s="724">
        <f ca="1">SUMIFS(OFFSET('7.  Persistence Report'!$AQ:$AQ,0,J20-2011),'7.  Persistence Report'!$D:$D,IF(COUNTIFS($B31,"Adjustment*"),$B30,$B31),'7.  Persistence Report'!$H:$H,D20,'7.  Persistence Report'!$J:$J,IF(COUNTIFS($B31,"Adjustment*"),"Adjustment","Current Year Savings"),'7.  Persistence Report'!$C:$C,VLOOKUP(IF(COUNTIFS($B31,"Adjustment*"),$A30,$A31),ExtCalcMap,2,FALSE))</f>
        <v>42396.521341715154</v>
      </c>
      <c r="K31" s="724">
        <f ca="1">SUMIFS(OFFSET('7.  Persistence Report'!$AQ:$AQ,0,K20-2011),'7.  Persistence Report'!$D:$D,IF(COUNTIFS($B31,"Adjustment*"),$B30,$B31),'7.  Persistence Report'!$H:$H,D20,'7.  Persistence Report'!$J:$J,IF(COUNTIFS($B31,"Adjustment*"),"Adjustment","Current Year Savings"),'7.  Persistence Report'!$C:$C,VLOOKUP(IF(COUNTIFS($B31,"Adjustment*"),$A30,$A31),ExtCalcMap,2,FALSE))</f>
        <v>42122.028134445369</v>
      </c>
      <c r="L31" s="724">
        <f ca="1">SUMIFS(OFFSET('7.  Persistence Report'!$AQ:$AQ,0,L20-2011),'7.  Persistence Report'!$D:$D,IF(COUNTIFS($B31,"Adjustment*"),$B30,$B31),'7.  Persistence Report'!$H:$H,D20,'7.  Persistence Report'!$J:$J,IF(COUNTIFS($B31,"Adjustment*"),"Adjustment","Current Year Savings"),'7.  Persistence Report'!$C:$C,VLOOKUP(IF(COUNTIFS($B31,"Adjustment*"),$A30,$A31),ExtCalcMap,2,FALSE))</f>
        <v>53062.829845605418</v>
      </c>
      <c r="M31" s="724">
        <f ca="1">SUMIFS(OFFSET('7.  Persistence Report'!$AQ:$AQ,0,M20-2011),'7.  Persistence Report'!$D:$D,IF(COUNTIFS($B31,"Adjustment*"),$B30,$B31),'7.  Persistence Report'!$H:$H,D20,'7.  Persistence Report'!$J:$J,IF(COUNTIFS($B31,"Adjustment*"),"Adjustment","Current Year Savings"),'7.  Persistence Report'!$C:$C,VLOOKUP(IF(COUNTIFS($B31,"Adjustment*"),$A30,$A31),ExtCalcMap,2,FALSE))</f>
        <v>20225.042063489829</v>
      </c>
      <c r="N31" s="730"/>
      <c r="O31" s="731">
        <f ca="1">SUMIFS(OFFSET('7.  Persistence Report'!$L:$L,0,O20-2011),'7.  Persistence Report'!$D:$D,IF(COUNTIFS($B31,"Adjustment*"),$B30,$B31),'7.  Persistence Report'!$H:$H,D20,'7.  Persistence Report'!$J:$J,IF(COUNTIFS($B31,"Adjustment*"),"Adjustment","Current Year Savings"),'7.  Persistence Report'!$C:$C,VLOOKUP(IF(COUNTIFS($B31,"Adjustment*"),$A30,$A31),ExtCalcMap,2,FALSE))</f>
        <v>4.0287998975769304</v>
      </c>
      <c r="P31" s="731">
        <f ca="1">SUMIFS(OFFSET('7.  Persistence Report'!$L:$L,0,P20-2011),'7.  Persistence Report'!$D:$D,IF(COUNTIFS($B31,"Adjustment*"),$B30,$B31),'7.  Persistence Report'!$H:$H,D20,'7.  Persistence Report'!$J:$J,IF(COUNTIFS($B31,"Adjustment*"),"Adjustment","Current Year Savings"),'7.  Persistence Report'!$C:$C,VLOOKUP(IF(COUNTIFS($B31,"Adjustment*"),$A30,$A31),ExtCalcMap,2,FALSE))</f>
        <v>4.0287998975769304</v>
      </c>
      <c r="Q31" s="731">
        <f ca="1">SUMIFS(OFFSET('7.  Persistence Report'!$L:$L,0,Q20-2011),'7.  Persistence Report'!$D:$D,IF(COUNTIFS($B31,"Adjustment*"),$B30,$B31),'7.  Persistence Report'!$H:$H,D20,'7.  Persistence Report'!$J:$J,IF(COUNTIFS($B31,"Adjustment*"),"Adjustment","Current Year Savings"),'7.  Persistence Report'!$C:$C,VLOOKUP(IF(COUNTIFS($B31,"Adjustment*"),$A30,$A31),ExtCalcMap,2,FALSE))</f>
        <v>4.0287998975769304</v>
      </c>
      <c r="R31" s="731">
        <f ca="1">SUMIFS(OFFSET('7.  Persistence Report'!$L:$L,0,R20-2011),'7.  Persistence Report'!$D:$D,IF(COUNTIFS($B31,"Adjustment*"),$B30,$B31),'7.  Persistence Report'!$H:$H,D20,'7.  Persistence Report'!$J:$J,IF(COUNTIFS($B31,"Adjustment*"),"Adjustment","Current Year Savings"),'7.  Persistence Report'!$C:$C,VLOOKUP(IF(COUNTIFS($B31,"Adjustment*"),$A30,$A31),ExtCalcMap,2,FALSE))</f>
        <v>4.0287998975769304</v>
      </c>
      <c r="S31" s="731">
        <f ca="1">SUMIFS(OFFSET('7.  Persistence Report'!$L:$L,0,S20-2011),'7.  Persistence Report'!$D:$D,IF(COUNTIFS($B31,"Adjustment*"),$B30,$B31),'7.  Persistence Report'!$H:$H,D20,'7.  Persistence Report'!$J:$J,IF(COUNTIFS($B31,"Adjustment*"),"Adjustment","Current Year Savings"),'7.  Persistence Report'!$C:$C,VLOOKUP(IF(COUNTIFS($B31,"Adjustment*"),$A30,$A31),ExtCalcMap,2,FALSE))</f>
        <v>3.7866963879799251</v>
      </c>
      <c r="T31" s="731">
        <f ca="1">SUMIFS(OFFSET('7.  Persistence Report'!$L:$L,0,T20-2011),'7.  Persistence Report'!$D:$D,IF(COUNTIFS($B31,"Adjustment*"),$B30,$B31),'7.  Persistence Report'!$H:$H,D20,'7.  Persistence Report'!$J:$J,IF(COUNTIFS($B31,"Adjustment*"),"Adjustment","Current Year Savings"),'7.  Persistence Report'!$C:$C,VLOOKUP(IF(COUNTIFS($B31,"Adjustment*"),$A30,$A31),ExtCalcMap,2,FALSE))</f>
        <v>3.5222085018584393</v>
      </c>
      <c r="U31" s="731">
        <f ca="1">SUMIFS(OFFSET('7.  Persistence Report'!$L:$L,0,U20-2011),'7.  Persistence Report'!$D:$D,IF(COUNTIFS($B31,"Adjustment*"),$B30,$B31),'7.  Persistence Report'!$H:$H,D20,'7.  Persistence Report'!$J:$J,IF(COUNTIFS($B31,"Adjustment*"),"Adjustment","Current Year Savings"),'7.  Persistence Report'!$C:$C,VLOOKUP(IF(COUNTIFS($B31,"Adjustment*"),$A30,$A31),ExtCalcMap,2,FALSE))</f>
        <v>2.9637356020136569</v>
      </c>
      <c r="V31" s="731">
        <f ca="1">SUMIFS(OFFSET('7.  Persistence Report'!$L:$L,0,V20-2011),'7.  Persistence Report'!$D:$D,IF(COUNTIFS($B31,"Adjustment*"),$B30,$B31),'7.  Persistence Report'!$H:$H,D20,'7.  Persistence Report'!$J:$J,IF(COUNTIFS($B31,"Adjustment*"),"Adjustment","Current Year Savings"),'7.  Persistence Report'!$C:$C,VLOOKUP(IF(COUNTIFS($B31,"Adjustment*"),$A30,$A31),ExtCalcMap,2,FALSE))</f>
        <v>2.9324007610011247</v>
      </c>
      <c r="W31" s="731">
        <f ca="1">SUMIFS(OFFSET('7.  Persistence Report'!$L:$L,0,W20-2011),'7.  Persistence Report'!$D:$D,IF(COUNTIFS($B31,"Adjustment*"),$B30,$B31),'7.  Persistence Report'!$H:$H,D20,'7.  Persistence Report'!$J:$J,IF(COUNTIFS($B31,"Adjustment*"),"Adjustment","Current Year Savings"),'7.  Persistence Report'!$C:$C,VLOOKUP(IF(COUNTIFS($B31,"Adjustment*"),$A30,$A31),ExtCalcMap,2,FALSE))</f>
        <v>3.4389921567196184</v>
      </c>
      <c r="X31" s="731">
        <f ca="1">SUMIFS(OFFSET('7.  Persistence Report'!$L:$L,0,X20-2011),'7.  Persistence Report'!$D:$D,IF(COUNTIFS($B31,"Adjustment*"),$B30,$B31),'7.  Persistence Report'!$H:$H,D20,'7.  Persistence Report'!$J:$J,IF(COUNTIFS($B31,"Adjustment*"),"Adjustment","Current Year Savings"),'7.  Persistence Report'!$C:$C,VLOOKUP(IF(COUNTIFS($B31,"Adjustment*"),$A30,$A31),ExtCalcMap,2,FALSE))</f>
        <v>1.9185057075519194</v>
      </c>
      <c r="Y31" s="411">
        <f t="shared" ref="Y31:AL31" si="6">IF(COUNTIFS(Y20,"Res*"),1/COUNTIFS(Y20:AL20,"Res*"),0)</f>
        <v>0</v>
      </c>
      <c r="Z31" s="411">
        <f t="shared" si="6"/>
        <v>0</v>
      </c>
      <c r="AA31" s="411">
        <f t="shared" si="6"/>
        <v>0</v>
      </c>
      <c r="AB31" s="411">
        <f t="shared" si="6"/>
        <v>1</v>
      </c>
      <c r="AC31" s="411">
        <f t="shared" si="6"/>
        <v>0</v>
      </c>
      <c r="AD31" s="411">
        <f t="shared" si="6"/>
        <v>0</v>
      </c>
      <c r="AE31" s="411">
        <f t="shared" si="6"/>
        <v>0</v>
      </c>
      <c r="AF31" s="411">
        <f t="shared" si="6"/>
        <v>0</v>
      </c>
      <c r="AG31" s="411">
        <f t="shared" si="6"/>
        <v>0</v>
      </c>
      <c r="AH31" s="411">
        <f t="shared" si="6"/>
        <v>0</v>
      </c>
      <c r="AI31" s="411">
        <f t="shared" si="6"/>
        <v>0</v>
      </c>
      <c r="AJ31" s="411">
        <f t="shared" si="6"/>
        <v>0</v>
      </c>
      <c r="AK31" s="411">
        <f t="shared" si="6"/>
        <v>0</v>
      </c>
      <c r="AL31" s="411">
        <f t="shared" si="6"/>
        <v>0</v>
      </c>
      <c r="AM31" s="298">
        <f>SUM(Y31:AL31)</f>
        <v>1</v>
      </c>
    </row>
    <row r="32" spans="1:39" s="285" customFormat="1" ht="15" outlineLevel="1">
      <c r="A32" s="503"/>
      <c r="B32" s="296" t="s">
        <v>215</v>
      </c>
      <c r="C32" s="293" t="s">
        <v>164</v>
      </c>
      <c r="D32" s="724">
        <f ca="1">SUMIFS(OFFSET('7.  Persistence Report'!$AQ:$AQ,0,D20-2011),'7.  Persistence Report'!$D:$D,IF(COUNTIFS($B32,"Adjustment*"),$B31,$B32),'7.  Persistence Report'!$H:$H,D20,'7.  Persistence Report'!$J:$J,IF(COUNTIFS($B32,"Adjustment*"),"Adjustment","Current Year Savings"),'7.  Persistence Report'!$C:$C,VLOOKUP(IF(COUNTIFS($B32,"Adjustment*"),$A31,$A32),ExtCalcMap,2,FALSE))</f>
        <v>964.26092462107442</v>
      </c>
      <c r="E32" s="724">
        <f ca="1">SUMIFS(OFFSET('7.  Persistence Report'!$AQ:$AQ,0,E20-2011),'7.  Persistence Report'!$D:$D,IF(COUNTIFS($B32,"Adjustment*"),$B31,$B32),'7.  Persistence Report'!$H:$H,D20,'7.  Persistence Report'!$J:$J,IF(COUNTIFS($B32,"Adjustment*"),"Adjustment","Current Year Savings"),'7.  Persistence Report'!$C:$C,VLOOKUP(IF(COUNTIFS($B32,"Adjustment*"),$A31,$A32),ExtCalcMap,2,FALSE))</f>
        <v>964.26092462107442</v>
      </c>
      <c r="F32" s="724">
        <f ca="1">SUMIFS(OFFSET('7.  Persistence Report'!$AQ:$AQ,0,F20-2011),'7.  Persistence Report'!$D:$D,IF(COUNTIFS($B32,"Adjustment*"),$B31,$B32),'7.  Persistence Report'!$H:$H,D20,'7.  Persistence Report'!$J:$J,IF(COUNTIFS($B32,"Adjustment*"),"Adjustment","Current Year Savings"),'7.  Persistence Report'!$C:$C,VLOOKUP(IF(COUNTIFS($B32,"Adjustment*"),$A31,$A32),ExtCalcMap,2,FALSE))</f>
        <v>964.26092462107442</v>
      </c>
      <c r="G32" s="724">
        <f ca="1">SUMIFS(OFFSET('7.  Persistence Report'!$AQ:$AQ,0,G20-2011),'7.  Persistence Report'!$D:$D,IF(COUNTIFS($B32,"Adjustment*"),$B31,$B32),'7.  Persistence Report'!$H:$H,D20,'7.  Persistence Report'!$J:$J,IF(COUNTIFS($B32,"Adjustment*"),"Adjustment","Current Year Savings"),'7.  Persistence Report'!$C:$C,VLOOKUP(IF(COUNTIFS($B32,"Adjustment*"),$A31,$A32),ExtCalcMap,2,FALSE))</f>
        <v>964.26092462107442</v>
      </c>
      <c r="H32" s="724">
        <f ca="1">SUMIFS(OFFSET('7.  Persistence Report'!$AQ:$AQ,0,H20-2011),'7.  Persistence Report'!$D:$D,IF(COUNTIFS($B32,"Adjustment*"),$B31,$B32),'7.  Persistence Report'!$H:$H,D20,'7.  Persistence Report'!$J:$J,IF(COUNTIFS($B32,"Adjustment*"),"Adjustment","Current Year Savings"),'7.  Persistence Report'!$C:$C,VLOOKUP(IF(COUNTIFS($B32,"Adjustment*"),$A31,$A32),ExtCalcMap,2,FALSE))</f>
        <v>964.26092462107442</v>
      </c>
      <c r="I32" s="724">
        <f ca="1">SUMIFS(OFFSET('7.  Persistence Report'!$AQ:$AQ,0,I20-2011),'7.  Persistence Report'!$D:$D,IF(COUNTIFS($B32,"Adjustment*"),$B31,$B32),'7.  Persistence Report'!$H:$H,D20,'7.  Persistence Report'!$J:$J,IF(COUNTIFS($B32,"Adjustment*"),"Adjustment","Current Year Savings"),'7.  Persistence Report'!$C:$C,VLOOKUP(IF(COUNTIFS($B32,"Adjustment*"),$A31,$A32),ExtCalcMap,2,FALSE))</f>
        <v>881.02667271382506</v>
      </c>
      <c r="J32" s="724">
        <f ca="1">SUMIFS(OFFSET('7.  Persistence Report'!$AQ:$AQ,0,J20-2011),'7.  Persistence Report'!$D:$D,IF(COUNTIFS($B32,"Adjustment*"),$B31,$B32),'7.  Persistence Report'!$H:$H,D20,'7.  Persistence Report'!$J:$J,IF(COUNTIFS($B32,"Adjustment*"),"Adjustment","Current Year Savings"),'7.  Persistence Report'!$C:$C,VLOOKUP(IF(COUNTIFS($B32,"Adjustment*"),$A31,$A32),ExtCalcMap,2,FALSE))</f>
        <v>540.50224744797106</v>
      </c>
      <c r="K32" s="724">
        <f ca="1">SUMIFS(OFFSET('7.  Persistence Report'!$AQ:$AQ,0,K20-2011),'7.  Persistence Report'!$D:$D,IF(COUNTIFS($B32,"Adjustment*"),$B31,$B32),'7.  Persistence Report'!$H:$H,D20,'7.  Persistence Report'!$J:$J,IF(COUNTIFS($B32,"Adjustment*"),"Adjustment","Current Year Savings"),'7.  Persistence Report'!$C:$C,VLOOKUP(IF(COUNTIFS($B32,"Adjustment*"),$A31,$A32),ExtCalcMap,2,FALSE))</f>
        <v>539.76634072606805</v>
      </c>
      <c r="L32" s="724">
        <f ca="1">SUMIFS(OFFSET('7.  Persistence Report'!$AQ:$AQ,0,L20-2011),'7.  Persistence Report'!$D:$D,IF(COUNTIFS($B32,"Adjustment*"),$B31,$B32),'7.  Persistence Report'!$H:$H,D20,'7.  Persistence Report'!$J:$J,IF(COUNTIFS($B32,"Adjustment*"),"Adjustment","Current Year Savings"),'7.  Persistence Report'!$C:$C,VLOOKUP(IF(COUNTIFS($B32,"Adjustment*"),$A31,$A32),ExtCalcMap,2,FALSE))</f>
        <v>539.76634072606805</v>
      </c>
      <c r="M32" s="724">
        <f ca="1">SUMIFS(OFFSET('7.  Persistence Report'!$AQ:$AQ,0,M20-2011),'7.  Persistence Report'!$D:$D,IF(COUNTIFS($B32,"Adjustment*"),$B31,$B32),'7.  Persistence Report'!$H:$H,D20,'7.  Persistence Report'!$J:$J,IF(COUNTIFS($B32,"Adjustment*"),"Adjustment","Current Year Savings"),'7.  Persistence Report'!$C:$C,VLOOKUP(IF(COUNTIFS($B32,"Adjustment*"),$A31,$A32),ExtCalcMap,2,FALSE))</f>
        <v>191.19313570819125</v>
      </c>
      <c r="N32" s="732"/>
      <c r="O32" s="731">
        <f ca="1">SUMIFS(OFFSET('7.  Persistence Report'!$L:$L,0,O20-2011),'7.  Persistence Report'!$D:$D,IF(COUNTIFS($B32,"Adjustment*"),$B31,$B32),'7.  Persistence Report'!$H:$H,D20,'7.  Persistence Report'!$J:$J,IF(COUNTIFS($B32,"Adjustment*"),"Adjustment","Current Year Savings"),'7.  Persistence Report'!$C:$C,VLOOKUP(IF(COUNTIFS($B32,"Adjustment*"),$A31,$A32),ExtCalcMap,2,FALSE))</f>
        <v>5.631539779825178E-2</v>
      </c>
      <c r="P32" s="731">
        <f ca="1">SUMIFS(OFFSET('7.  Persistence Report'!$L:$L,0,P20-2011),'7.  Persistence Report'!$D:$D,IF(COUNTIFS($B32,"Adjustment*"),$B31,$B32),'7.  Persistence Report'!$H:$H,D20,'7.  Persistence Report'!$J:$J,IF(COUNTIFS($B32,"Adjustment*"),"Adjustment","Current Year Savings"),'7.  Persistence Report'!$C:$C,VLOOKUP(IF(COUNTIFS($B32,"Adjustment*"),$A31,$A32),ExtCalcMap,2,FALSE))</f>
        <v>5.631539779825178E-2</v>
      </c>
      <c r="Q32" s="731">
        <f ca="1">SUMIFS(OFFSET('7.  Persistence Report'!$L:$L,0,Q20-2011),'7.  Persistence Report'!$D:$D,IF(COUNTIFS($B32,"Adjustment*"),$B31,$B32),'7.  Persistence Report'!$H:$H,D20,'7.  Persistence Report'!$J:$J,IF(COUNTIFS($B32,"Adjustment*"),"Adjustment","Current Year Savings"),'7.  Persistence Report'!$C:$C,VLOOKUP(IF(COUNTIFS($B32,"Adjustment*"),$A31,$A32),ExtCalcMap,2,FALSE))</f>
        <v>5.631539779825178E-2</v>
      </c>
      <c r="R32" s="731">
        <f ca="1">SUMIFS(OFFSET('7.  Persistence Report'!$L:$L,0,R20-2011),'7.  Persistence Report'!$D:$D,IF(COUNTIFS($B32,"Adjustment*"),$B31,$B32),'7.  Persistence Report'!$H:$H,D20,'7.  Persistence Report'!$J:$J,IF(COUNTIFS($B32,"Adjustment*"),"Adjustment","Current Year Savings"),'7.  Persistence Report'!$C:$C,VLOOKUP(IF(COUNTIFS($B32,"Adjustment*"),$A31,$A32),ExtCalcMap,2,FALSE))</f>
        <v>5.631539779825178E-2</v>
      </c>
      <c r="S32" s="731">
        <f ca="1">SUMIFS(OFFSET('7.  Persistence Report'!$L:$L,0,S20-2011),'7.  Persistence Report'!$D:$D,IF(COUNTIFS($B32,"Adjustment*"),$B31,$B32),'7.  Persistence Report'!$H:$H,D20,'7.  Persistence Report'!$J:$J,IF(COUNTIFS($B32,"Adjustment*"),"Adjustment","Current Year Savings"),'7.  Persistence Report'!$C:$C,VLOOKUP(IF(COUNTIFS($B32,"Adjustment*"),$A31,$A32),ExtCalcMap,2,FALSE))</f>
        <v>5.631539779825178E-2</v>
      </c>
      <c r="T32" s="731">
        <f ca="1">SUMIFS(OFFSET('7.  Persistence Report'!$L:$L,0,T20-2011),'7.  Persistence Report'!$D:$D,IF(COUNTIFS($B32,"Adjustment*"),$B31,$B32),'7.  Persistence Report'!$H:$H,D20,'7.  Persistence Report'!$J:$J,IF(COUNTIFS($B32,"Adjustment*"),"Adjustment","Current Year Savings"),'7.  Persistence Report'!$C:$C,VLOOKUP(IF(COUNTIFS($B32,"Adjustment*"),$A31,$A32),ExtCalcMap,2,FALSE))</f>
        <v>5.2461406385331158E-2</v>
      </c>
      <c r="U32" s="731">
        <f ca="1">SUMIFS(OFFSET('7.  Persistence Report'!$L:$L,0,U20-2011),'7.  Persistence Report'!$D:$D,IF(COUNTIFS($B32,"Adjustment*"),$B31,$B32),'7.  Persistence Report'!$H:$H,D20,'7.  Persistence Report'!$J:$J,IF(COUNTIFS($B32,"Adjustment*"),"Adjustment","Current Year Savings"),'7.  Persistence Report'!$C:$C,VLOOKUP(IF(COUNTIFS($B32,"Adjustment*"),$A31,$A32),ExtCalcMap,2,FALSE))</f>
        <v>3.669412091339877E-2</v>
      </c>
      <c r="V32" s="731">
        <f ca="1">SUMIFS(OFFSET('7.  Persistence Report'!$L:$L,0,V20-2011),'7.  Persistence Report'!$D:$D,IF(COUNTIFS($B32,"Adjustment*"),$B31,$B32),'7.  Persistence Report'!$H:$H,D20,'7.  Persistence Report'!$J:$J,IF(COUNTIFS($B32,"Adjustment*"),"Adjustment","Current Year Savings"),'7.  Persistence Report'!$C:$C,VLOOKUP(IF(COUNTIFS($B32,"Adjustment*"),$A31,$A32),ExtCalcMap,2,FALSE))</f>
        <v>3.6610113296743192E-2</v>
      </c>
      <c r="W32" s="731">
        <f ca="1">SUMIFS(OFFSET('7.  Persistence Report'!$L:$L,0,W20-2011),'7.  Persistence Report'!$D:$D,IF(COUNTIFS($B32,"Adjustment*"),$B31,$B32),'7.  Persistence Report'!$H:$H,D20,'7.  Persistence Report'!$J:$J,IF(COUNTIFS($B32,"Adjustment*"),"Adjustment","Current Year Savings"),'7.  Persistence Report'!$C:$C,VLOOKUP(IF(COUNTIFS($B32,"Adjustment*"),$A31,$A32),ExtCalcMap,2,FALSE))</f>
        <v>3.6610113296743192E-2</v>
      </c>
      <c r="X32" s="731">
        <f ca="1">SUMIFS(OFFSET('7.  Persistence Report'!$L:$L,0,X20-2011),'7.  Persistence Report'!$D:$D,IF(COUNTIFS($B32,"Adjustment*"),$B31,$B32),'7.  Persistence Report'!$H:$H,D20,'7.  Persistence Report'!$J:$J,IF(COUNTIFS($B32,"Adjustment*"),"Adjustment","Current Year Savings"),'7.  Persistence Report'!$C:$C,VLOOKUP(IF(COUNTIFS($B32,"Adjustment*"),$A31,$A32),ExtCalcMap,2,FALSE))</f>
        <v>2.0470145577562989E-2</v>
      </c>
      <c r="Y32" s="412">
        <f>Y31</f>
        <v>0</v>
      </c>
      <c r="Z32" s="412">
        <f>Z31</f>
        <v>0</v>
      </c>
      <c r="AA32" s="412">
        <f t="shared" ref="AA32:AL32" si="7">AA31</f>
        <v>0</v>
      </c>
      <c r="AB32" s="412">
        <f t="shared" si="7"/>
        <v>1</v>
      </c>
      <c r="AC32" s="412">
        <f t="shared" si="7"/>
        <v>0</v>
      </c>
      <c r="AD32" s="412">
        <f t="shared" si="7"/>
        <v>0</v>
      </c>
      <c r="AE32" s="412">
        <f t="shared" si="7"/>
        <v>0</v>
      </c>
      <c r="AF32" s="412">
        <f t="shared" si="7"/>
        <v>0</v>
      </c>
      <c r="AG32" s="412">
        <f t="shared" si="7"/>
        <v>0</v>
      </c>
      <c r="AH32" s="412">
        <f t="shared" si="7"/>
        <v>0</v>
      </c>
      <c r="AI32" s="412">
        <f t="shared" si="7"/>
        <v>0</v>
      </c>
      <c r="AJ32" s="412">
        <f t="shared" si="7"/>
        <v>0</v>
      </c>
      <c r="AK32" s="412">
        <f t="shared" si="7"/>
        <v>0</v>
      </c>
      <c r="AL32" s="412">
        <f t="shared" si="7"/>
        <v>0</v>
      </c>
      <c r="AM32" s="299"/>
    </row>
    <row r="33" spans="1:39" s="285" customFormat="1" ht="15" outlineLevel="1">
      <c r="A33" s="503"/>
      <c r="B33" s="296"/>
      <c r="C33" s="307"/>
      <c r="D33" s="735"/>
      <c r="E33" s="735"/>
      <c r="F33" s="735"/>
      <c r="G33" s="735"/>
      <c r="H33" s="735"/>
      <c r="I33" s="735"/>
      <c r="J33" s="735"/>
      <c r="K33" s="735"/>
      <c r="L33" s="735"/>
      <c r="M33" s="735"/>
      <c r="N33" s="730"/>
      <c r="O33" s="736"/>
      <c r="P33" s="736"/>
      <c r="Q33" s="736"/>
      <c r="R33" s="736"/>
      <c r="S33" s="736"/>
      <c r="T33" s="736"/>
      <c r="U33" s="736"/>
      <c r="V33" s="736"/>
      <c r="W33" s="736"/>
      <c r="X33" s="736"/>
      <c r="Y33" s="413"/>
      <c r="Z33" s="413"/>
      <c r="AA33" s="413"/>
      <c r="AB33" s="413"/>
      <c r="AC33" s="413"/>
      <c r="AD33" s="413"/>
      <c r="AE33" s="413"/>
      <c r="AF33" s="413"/>
      <c r="AG33" s="413"/>
      <c r="AH33" s="413"/>
      <c r="AI33" s="413"/>
      <c r="AJ33" s="413"/>
      <c r="AK33" s="413"/>
      <c r="AL33" s="413"/>
      <c r="AM33" s="308"/>
    </row>
    <row r="34" spans="1:39" s="285" customFormat="1" ht="15" outlineLevel="1">
      <c r="A34" s="503">
        <v>5</v>
      </c>
      <c r="B34" s="296" t="s">
        <v>5</v>
      </c>
      <c r="C34" s="293" t="s">
        <v>25</v>
      </c>
      <c r="D34" s="724">
        <f ca="1">SUMIFS(OFFSET('7.  Persistence Report'!$AQ:$AQ,0,D20-2011),'7.  Persistence Report'!$D:$D,IF(COUNTIFS($B34,"Adjustment*"),$B33,$B34),'7.  Persistence Report'!$H:$H,D20,'7.  Persistence Report'!$J:$J,IF(COUNTIFS($B34,"Adjustment*"),"Adjustment","Current Year Savings"),'7.  Persistence Report'!$C:$C,VLOOKUP(IF(COUNTIFS($B34,"Adjustment*"),$A33,$A34),ExtCalcMap,2,FALSE))</f>
        <v>102799.41784987174</v>
      </c>
      <c r="E34" s="724">
        <f ca="1">SUMIFS(OFFSET('7.  Persistence Report'!$AQ:$AQ,0,E20-2011),'7.  Persistence Report'!$D:$D,IF(COUNTIFS($B34,"Adjustment*"),$B33,$B34),'7.  Persistence Report'!$H:$H,D20,'7.  Persistence Report'!$J:$J,IF(COUNTIFS($B34,"Adjustment*"),"Adjustment","Current Year Savings"),'7.  Persistence Report'!$C:$C,VLOOKUP(IF(COUNTIFS($B34,"Adjustment*"),$A33,$A34),ExtCalcMap,2,FALSE))</f>
        <v>102799.41784987174</v>
      </c>
      <c r="F34" s="724">
        <f ca="1">SUMIFS(OFFSET('7.  Persistence Report'!$AQ:$AQ,0,F20-2011),'7.  Persistence Report'!$D:$D,IF(COUNTIFS($B34,"Adjustment*"),$B33,$B34),'7.  Persistence Report'!$H:$H,D20,'7.  Persistence Report'!$J:$J,IF(COUNTIFS($B34,"Adjustment*"),"Adjustment","Current Year Savings"),'7.  Persistence Report'!$C:$C,VLOOKUP(IF(COUNTIFS($B34,"Adjustment*"),$A33,$A34),ExtCalcMap,2,FALSE))</f>
        <v>102799.41784987174</v>
      </c>
      <c r="G34" s="724">
        <f ca="1">SUMIFS(OFFSET('7.  Persistence Report'!$AQ:$AQ,0,G20-2011),'7.  Persistence Report'!$D:$D,IF(COUNTIFS($B34,"Adjustment*"),$B33,$B34),'7.  Persistence Report'!$H:$H,D20,'7.  Persistence Report'!$J:$J,IF(COUNTIFS($B34,"Adjustment*"),"Adjustment","Current Year Savings"),'7.  Persistence Report'!$C:$C,VLOOKUP(IF(COUNTIFS($B34,"Adjustment*"),$A33,$A34),ExtCalcMap,2,FALSE))</f>
        <v>102799.41784987174</v>
      </c>
      <c r="H34" s="724">
        <f ca="1">SUMIFS(OFFSET('7.  Persistence Report'!$AQ:$AQ,0,H20-2011),'7.  Persistence Report'!$D:$D,IF(COUNTIFS($B34,"Adjustment*"),$B33,$B34),'7.  Persistence Report'!$H:$H,D20,'7.  Persistence Report'!$J:$J,IF(COUNTIFS($B34,"Adjustment*"),"Adjustment","Current Year Savings"),'7.  Persistence Report'!$C:$C,VLOOKUP(IF(COUNTIFS($B34,"Adjustment*"),$A33,$A34),ExtCalcMap,2,FALSE))</f>
        <v>93951.097270794198</v>
      </c>
      <c r="I34" s="724">
        <f ca="1">SUMIFS(OFFSET('7.  Persistence Report'!$AQ:$AQ,0,I20-2011),'7.  Persistence Report'!$D:$D,IF(COUNTIFS($B34,"Adjustment*"),$B33,$B34),'7.  Persistence Report'!$H:$H,D20,'7.  Persistence Report'!$J:$J,IF(COUNTIFS($B34,"Adjustment*"),"Adjustment","Current Year Savings"),'7.  Persistence Report'!$C:$C,VLOOKUP(IF(COUNTIFS($B34,"Adjustment*"),$A33,$A34),ExtCalcMap,2,FALSE))</f>
        <v>84284.679755488629</v>
      </c>
      <c r="J34" s="724">
        <f ca="1">SUMIFS(OFFSET('7.  Persistence Report'!$AQ:$AQ,0,J20-2011),'7.  Persistence Report'!$D:$D,IF(COUNTIFS($B34,"Adjustment*"),$B33,$B34),'7.  Persistence Report'!$H:$H,D20,'7.  Persistence Report'!$J:$J,IF(COUNTIFS($B34,"Adjustment*"),"Adjustment","Current Year Savings"),'7.  Persistence Report'!$C:$C,VLOOKUP(IF(COUNTIFS($B34,"Adjustment*"),$A33,$A34),ExtCalcMap,2,FALSE))</f>
        <v>63545.275521420997</v>
      </c>
      <c r="K34" s="724">
        <f ca="1">SUMIFS(OFFSET('7.  Persistence Report'!$AQ:$AQ,0,K20-2011),'7.  Persistence Report'!$D:$D,IF(COUNTIFS($B34,"Adjustment*"),$B33,$B34),'7.  Persistence Report'!$H:$H,D20,'7.  Persistence Report'!$J:$J,IF(COUNTIFS($B34,"Adjustment*"),"Adjustment","Current Year Savings"),'7.  Persistence Report'!$C:$C,VLOOKUP(IF(COUNTIFS($B34,"Adjustment*"),$A33,$A34),ExtCalcMap,2,FALSE))</f>
        <v>63313.464904021581</v>
      </c>
      <c r="L34" s="724">
        <f ca="1">SUMIFS(OFFSET('7.  Persistence Report'!$AQ:$AQ,0,L20-2011),'7.  Persistence Report'!$D:$D,IF(COUNTIFS($B34,"Adjustment*"),$B33,$B34),'7.  Persistence Report'!$H:$H,D20,'7.  Persistence Report'!$J:$J,IF(COUNTIFS($B34,"Adjustment*"),"Adjustment","Current Year Savings"),'7.  Persistence Report'!$C:$C,VLOOKUP(IF(COUNTIFS($B34,"Adjustment*"),$A33,$A34),ExtCalcMap,2,FALSE))</f>
        <v>81828.202998404682</v>
      </c>
      <c r="M34" s="724">
        <f ca="1">SUMIFS(OFFSET('7.  Persistence Report'!$AQ:$AQ,0,M20-2011),'7.  Persistence Report'!$D:$D,IF(COUNTIFS($B34,"Adjustment*"),$B33,$B34),'7.  Persistence Report'!$H:$H,D20,'7.  Persistence Report'!$J:$J,IF(COUNTIFS($B34,"Adjustment*"),"Adjustment","Current Year Savings"),'7.  Persistence Report'!$C:$C,VLOOKUP(IF(COUNTIFS($B34,"Adjustment*"),$A33,$A34),ExtCalcMap,2,FALSE))</f>
        <v>26257.957194147326</v>
      </c>
      <c r="N34" s="730"/>
      <c r="O34" s="731">
        <f ca="1">SUMIFS(OFFSET('7.  Persistence Report'!$L:$L,0,O20-2011),'7.  Persistence Report'!$D:$D,IF(COUNTIFS($B34,"Adjustment*"),$B33,$B34),'7.  Persistence Report'!$H:$H,D20,'7.  Persistence Report'!$J:$J,IF(COUNTIFS($B34,"Adjustment*"),"Adjustment","Current Year Savings"),'7.  Persistence Report'!$C:$C,VLOOKUP(IF(COUNTIFS($B34,"Adjustment*"),$A33,$A34),ExtCalcMap,2,FALSE))</f>
        <v>5.8819278562740083</v>
      </c>
      <c r="P34" s="731">
        <f ca="1">SUMIFS(OFFSET('7.  Persistence Report'!$L:$L,0,P20-2011),'7.  Persistence Report'!$D:$D,IF(COUNTIFS($B34,"Adjustment*"),$B33,$B34),'7.  Persistence Report'!$H:$H,D20,'7.  Persistence Report'!$J:$J,IF(COUNTIFS($B34,"Adjustment*"),"Adjustment","Current Year Savings"),'7.  Persistence Report'!$C:$C,VLOOKUP(IF(COUNTIFS($B34,"Adjustment*"),$A33,$A34),ExtCalcMap,2,FALSE))</f>
        <v>5.8819278562740083</v>
      </c>
      <c r="Q34" s="731">
        <f ca="1">SUMIFS(OFFSET('7.  Persistence Report'!$L:$L,0,Q20-2011),'7.  Persistence Report'!$D:$D,IF(COUNTIFS($B34,"Adjustment*"),$B33,$B34),'7.  Persistence Report'!$H:$H,D20,'7.  Persistence Report'!$J:$J,IF(COUNTIFS($B34,"Adjustment*"),"Adjustment","Current Year Savings"),'7.  Persistence Report'!$C:$C,VLOOKUP(IF(COUNTIFS($B34,"Adjustment*"),$A33,$A34),ExtCalcMap,2,FALSE))</f>
        <v>5.8819278562740083</v>
      </c>
      <c r="R34" s="731">
        <f ca="1">SUMIFS(OFFSET('7.  Persistence Report'!$L:$L,0,R20-2011),'7.  Persistence Report'!$D:$D,IF(COUNTIFS($B34,"Adjustment*"),$B33,$B34),'7.  Persistence Report'!$H:$H,D20,'7.  Persistence Report'!$J:$J,IF(COUNTIFS($B34,"Adjustment*"),"Adjustment","Current Year Savings"),'7.  Persistence Report'!$C:$C,VLOOKUP(IF(COUNTIFS($B34,"Adjustment*"),$A33,$A34),ExtCalcMap,2,FALSE))</f>
        <v>5.8819278562740083</v>
      </c>
      <c r="S34" s="731">
        <f ca="1">SUMIFS(OFFSET('7.  Persistence Report'!$L:$L,0,S20-2011),'7.  Persistence Report'!$D:$D,IF(COUNTIFS($B34,"Adjustment*"),$B33,$B34),'7.  Persistence Report'!$H:$H,D20,'7.  Persistence Report'!$J:$J,IF(COUNTIFS($B34,"Adjustment*"),"Adjustment","Current Year Savings"),'7.  Persistence Report'!$C:$C,VLOOKUP(IF(COUNTIFS($B34,"Adjustment*"),$A33,$A34),ExtCalcMap,2,FALSE))</f>
        <v>5.4722245100057698</v>
      </c>
      <c r="T34" s="731">
        <f ca="1">SUMIFS(OFFSET('7.  Persistence Report'!$L:$L,0,T20-2011),'7.  Persistence Report'!$D:$D,IF(COUNTIFS($B34,"Adjustment*"),$B33,$B34),'7.  Persistence Report'!$H:$H,D20,'7.  Persistence Report'!$J:$J,IF(COUNTIFS($B34,"Adjustment*"),"Adjustment","Current Year Savings"),'7.  Persistence Report'!$C:$C,VLOOKUP(IF(COUNTIFS($B34,"Adjustment*"),$A33,$A34),ExtCalcMap,2,FALSE))</f>
        <v>5.0246408621199574</v>
      </c>
      <c r="U34" s="731">
        <f ca="1">SUMIFS(OFFSET('7.  Persistence Report'!$L:$L,0,U20-2011),'7.  Persistence Report'!$D:$D,IF(COUNTIFS($B34,"Adjustment*"),$B33,$B34),'7.  Persistence Report'!$H:$H,D20,'7.  Persistence Report'!$J:$J,IF(COUNTIFS($B34,"Adjustment*"),"Adjustment","Current Year Savings"),'7.  Persistence Report'!$C:$C,VLOOKUP(IF(COUNTIFS($B34,"Adjustment*"),$A33,$A34),ExtCalcMap,2,FALSE))</f>
        <v>4.0643452627042942</v>
      </c>
      <c r="V34" s="731">
        <f ca="1">SUMIFS(OFFSET('7.  Persistence Report'!$L:$L,0,V20-2011),'7.  Persistence Report'!$D:$D,IF(COUNTIFS($B34,"Adjustment*"),$B33,$B34),'7.  Persistence Report'!$H:$H,D20,'7.  Persistence Report'!$J:$J,IF(COUNTIFS($B34,"Adjustment*"),"Adjustment","Current Year Savings"),'7.  Persistence Report'!$C:$C,VLOOKUP(IF(COUNTIFS($B34,"Adjustment*"),$A33,$A34),ExtCalcMap,2,FALSE))</f>
        <v>4.0378828634577859</v>
      </c>
      <c r="W34" s="731">
        <f ca="1">SUMIFS(OFFSET('7.  Persistence Report'!$L:$L,0,W20-2011),'7.  Persistence Report'!$D:$D,IF(COUNTIFS($B34,"Adjustment*"),$B33,$B34),'7.  Persistence Report'!$H:$H,D20,'7.  Persistence Report'!$J:$J,IF(COUNTIFS($B34,"Adjustment*"),"Adjustment","Current Year Savings"),'7.  Persistence Report'!$C:$C,VLOOKUP(IF(COUNTIFS($B34,"Adjustment*"),$A33,$A34),ExtCalcMap,2,FALSE))</f>
        <v>4.8951698576118359</v>
      </c>
      <c r="X34" s="731">
        <f ca="1">SUMIFS(OFFSET('7.  Persistence Report'!$L:$L,0,X20-2011),'7.  Persistence Report'!$D:$D,IF(COUNTIFS($B34,"Adjustment*"),$B33,$B34),'7.  Persistence Report'!$H:$H,D20,'7.  Persistence Report'!$J:$J,IF(COUNTIFS($B34,"Adjustment*"),"Adjustment","Current Year Savings"),'7.  Persistence Report'!$C:$C,VLOOKUP(IF(COUNTIFS($B34,"Adjustment*"),$A33,$A34),ExtCalcMap,2,FALSE))</f>
        <v>2.3221035389267133</v>
      </c>
      <c r="Y34" s="411">
        <f t="shared" ref="Y34:AL34" si="8">IF(COUNTIFS(Y20,"Res*"),1/COUNTIFS(Y20:AL20,"Res*"),0)</f>
        <v>0</v>
      </c>
      <c r="Z34" s="411">
        <f t="shared" si="8"/>
        <v>0</v>
      </c>
      <c r="AA34" s="411">
        <f t="shared" si="8"/>
        <v>0</v>
      </c>
      <c r="AB34" s="411">
        <f t="shared" si="8"/>
        <v>1</v>
      </c>
      <c r="AC34" s="411">
        <f t="shared" si="8"/>
        <v>0</v>
      </c>
      <c r="AD34" s="411">
        <f t="shared" si="8"/>
        <v>0</v>
      </c>
      <c r="AE34" s="411">
        <f t="shared" si="8"/>
        <v>0</v>
      </c>
      <c r="AF34" s="411">
        <f t="shared" si="8"/>
        <v>0</v>
      </c>
      <c r="AG34" s="411">
        <f t="shared" si="8"/>
        <v>0</v>
      </c>
      <c r="AH34" s="411">
        <f t="shared" si="8"/>
        <v>0</v>
      </c>
      <c r="AI34" s="411">
        <f t="shared" si="8"/>
        <v>0</v>
      </c>
      <c r="AJ34" s="411">
        <f t="shared" si="8"/>
        <v>0</v>
      </c>
      <c r="AK34" s="411">
        <f t="shared" si="8"/>
        <v>0</v>
      </c>
      <c r="AL34" s="411">
        <f t="shared" si="8"/>
        <v>0</v>
      </c>
      <c r="AM34" s="298">
        <f>SUM(Y34:AL34)</f>
        <v>1</v>
      </c>
    </row>
    <row r="35" spans="1:39" s="285" customFormat="1" ht="15" outlineLevel="1">
      <c r="A35" s="503"/>
      <c r="B35" s="296" t="s">
        <v>215</v>
      </c>
      <c r="C35" s="293" t="s">
        <v>164</v>
      </c>
      <c r="D35" s="724">
        <f ca="1">SUMIFS(OFFSET('7.  Persistence Report'!$AQ:$AQ,0,D20-2011),'7.  Persistence Report'!$D:$D,IF(COUNTIFS($B35,"Adjustment*"),$B34,$B35),'7.  Persistence Report'!$H:$H,D20,'7.  Persistence Report'!$J:$J,IF(COUNTIFS($B35,"Adjustment*"),"Adjustment","Current Year Savings"),'7.  Persistence Report'!$C:$C,VLOOKUP(IF(COUNTIFS($B35,"Adjustment*"),$A34,$A35),ExtCalcMap,2,FALSE))</f>
        <v>7637.653465814451</v>
      </c>
      <c r="E35" s="724">
        <f ca="1">SUMIFS(OFFSET('7.  Persistence Report'!$AQ:$AQ,0,E20-2011),'7.  Persistence Report'!$D:$D,IF(COUNTIFS($B35,"Adjustment*"),$B34,$B35),'7.  Persistence Report'!$H:$H,D20,'7.  Persistence Report'!$J:$J,IF(COUNTIFS($B35,"Adjustment*"),"Adjustment","Current Year Savings"),'7.  Persistence Report'!$C:$C,VLOOKUP(IF(COUNTIFS($B35,"Adjustment*"),$A34,$A35),ExtCalcMap,2,FALSE))</f>
        <v>7637.653465814451</v>
      </c>
      <c r="F35" s="724">
        <f ca="1">SUMIFS(OFFSET('7.  Persistence Report'!$AQ:$AQ,0,F20-2011),'7.  Persistence Report'!$D:$D,IF(COUNTIFS($B35,"Adjustment*"),$B34,$B35),'7.  Persistence Report'!$H:$H,D20,'7.  Persistence Report'!$J:$J,IF(COUNTIFS($B35,"Adjustment*"),"Adjustment","Current Year Savings"),'7.  Persistence Report'!$C:$C,VLOOKUP(IF(COUNTIFS($B35,"Adjustment*"),$A34,$A35),ExtCalcMap,2,FALSE))</f>
        <v>7637.653465814451</v>
      </c>
      <c r="G35" s="724">
        <f ca="1">SUMIFS(OFFSET('7.  Persistence Report'!$AQ:$AQ,0,G20-2011),'7.  Persistence Report'!$D:$D,IF(COUNTIFS($B35,"Adjustment*"),$B34,$B35),'7.  Persistence Report'!$H:$H,D20,'7.  Persistence Report'!$J:$J,IF(COUNTIFS($B35,"Adjustment*"),"Adjustment","Current Year Savings"),'7.  Persistence Report'!$C:$C,VLOOKUP(IF(COUNTIFS($B35,"Adjustment*"),$A34,$A35),ExtCalcMap,2,FALSE))</f>
        <v>7637.653465814451</v>
      </c>
      <c r="H35" s="724">
        <f ca="1">SUMIFS(OFFSET('7.  Persistence Report'!$AQ:$AQ,0,H20-2011),'7.  Persistence Report'!$D:$D,IF(COUNTIFS($B35,"Adjustment*"),$B34,$B35),'7.  Persistence Report'!$H:$H,D20,'7.  Persistence Report'!$J:$J,IF(COUNTIFS($B35,"Adjustment*"),"Adjustment","Current Year Savings"),'7.  Persistence Report'!$C:$C,VLOOKUP(IF(COUNTIFS($B35,"Adjustment*"),$A34,$A35),ExtCalcMap,2,FALSE))</f>
        <v>7637.653465814451</v>
      </c>
      <c r="I35" s="724">
        <f ca="1">SUMIFS(OFFSET('7.  Persistence Report'!$AQ:$AQ,0,I20-2011),'7.  Persistence Report'!$D:$D,IF(COUNTIFS($B35,"Adjustment*"),$B34,$B35),'7.  Persistence Report'!$H:$H,D20,'7.  Persistence Report'!$J:$J,IF(COUNTIFS($B35,"Adjustment*"),"Adjustment","Current Year Savings"),'7.  Persistence Report'!$C:$C,VLOOKUP(IF(COUNTIFS($B35,"Adjustment*"),$A34,$A35),ExtCalcMap,2,FALSE))</f>
        <v>6940.4377739426382</v>
      </c>
      <c r="J35" s="724">
        <f ca="1">SUMIFS(OFFSET('7.  Persistence Report'!$AQ:$AQ,0,J20-2011),'7.  Persistence Report'!$D:$D,IF(COUNTIFS($B35,"Adjustment*"),$B34,$B35),'7.  Persistence Report'!$H:$H,D20,'7.  Persistence Report'!$J:$J,IF(COUNTIFS($B35,"Adjustment*"),"Adjustment","Current Year Savings"),'7.  Persistence Report'!$C:$C,VLOOKUP(IF(COUNTIFS($B35,"Adjustment*"),$A34,$A35),ExtCalcMap,2,FALSE))</f>
        <v>3747.0670879770992</v>
      </c>
      <c r="K35" s="724">
        <f ca="1">SUMIFS(OFFSET('7.  Persistence Report'!$AQ:$AQ,0,K20-2011),'7.  Persistence Report'!$D:$D,IF(COUNTIFS($B35,"Adjustment*"),$B34,$B35),'7.  Persistence Report'!$H:$H,D20,'7.  Persistence Report'!$J:$J,IF(COUNTIFS($B35,"Adjustment*"),"Adjustment","Current Year Savings"),'7.  Persistence Report'!$C:$C,VLOOKUP(IF(COUNTIFS($B35,"Adjustment*"),$A34,$A35),ExtCalcMap,2,FALSE))</f>
        <v>3746.3037177655206</v>
      </c>
      <c r="L35" s="724">
        <f ca="1">SUMIFS(OFFSET('7.  Persistence Report'!$AQ:$AQ,0,L20-2011),'7.  Persistence Report'!$D:$D,IF(COUNTIFS($B35,"Adjustment*"),$B34,$B35),'7.  Persistence Report'!$H:$H,D20,'7.  Persistence Report'!$J:$J,IF(COUNTIFS($B35,"Adjustment*"),"Adjustment","Current Year Savings"),'7.  Persistence Report'!$C:$C,VLOOKUP(IF(COUNTIFS($B35,"Adjustment*"),$A34,$A35),ExtCalcMap,2,FALSE))</f>
        <v>3746.3037177655206</v>
      </c>
      <c r="M35" s="724">
        <f ca="1">SUMIFS(OFFSET('7.  Persistence Report'!$AQ:$AQ,0,M20-2011),'7.  Persistence Report'!$D:$D,IF(COUNTIFS($B35,"Adjustment*"),$B34,$B35),'7.  Persistence Report'!$H:$H,D20,'7.  Persistence Report'!$J:$J,IF(COUNTIFS($B35,"Adjustment*"),"Adjustment","Current Year Savings"),'7.  Persistence Report'!$C:$C,VLOOKUP(IF(COUNTIFS($B35,"Adjustment*"),$A34,$A35),ExtCalcMap,2,FALSE))</f>
        <v>826.46359503176905</v>
      </c>
      <c r="N35" s="732"/>
      <c r="O35" s="731">
        <f ca="1">SUMIFS(OFFSET('7.  Persistence Report'!$L:$L,0,O20-2011),'7.  Persistence Report'!$D:$D,IF(COUNTIFS($B35,"Adjustment*"),$B34,$B35),'7.  Persistence Report'!$H:$H,D20,'7.  Persistence Report'!$J:$J,IF(COUNTIFS($B35,"Adjustment*"),"Adjustment","Current Year Savings"),'7.  Persistence Report'!$C:$C,VLOOKUP(IF(COUNTIFS($B35,"Adjustment*"),$A34,$A35),ExtCalcMap,2,FALSE))</f>
        <v>0.37731605730620538</v>
      </c>
      <c r="P35" s="731">
        <f ca="1">SUMIFS(OFFSET('7.  Persistence Report'!$L:$L,0,P20-2011),'7.  Persistence Report'!$D:$D,IF(COUNTIFS($B35,"Adjustment*"),$B34,$B35),'7.  Persistence Report'!$H:$H,D20,'7.  Persistence Report'!$J:$J,IF(COUNTIFS($B35,"Adjustment*"),"Adjustment","Current Year Savings"),'7.  Persistence Report'!$C:$C,VLOOKUP(IF(COUNTIFS($B35,"Adjustment*"),$A34,$A35),ExtCalcMap,2,FALSE))</f>
        <v>0.37731605730620538</v>
      </c>
      <c r="Q35" s="731">
        <f ca="1">SUMIFS(OFFSET('7.  Persistence Report'!$L:$L,0,Q20-2011),'7.  Persistence Report'!$D:$D,IF(COUNTIFS($B35,"Adjustment*"),$B34,$B35),'7.  Persistence Report'!$H:$H,D20,'7.  Persistence Report'!$J:$J,IF(COUNTIFS($B35,"Adjustment*"),"Adjustment","Current Year Savings"),'7.  Persistence Report'!$C:$C,VLOOKUP(IF(COUNTIFS($B35,"Adjustment*"),$A34,$A35),ExtCalcMap,2,FALSE))</f>
        <v>0.37731605730620538</v>
      </c>
      <c r="R35" s="731">
        <f ca="1">SUMIFS(OFFSET('7.  Persistence Report'!$L:$L,0,R20-2011),'7.  Persistence Report'!$D:$D,IF(COUNTIFS($B35,"Adjustment*"),$B34,$B35),'7.  Persistence Report'!$H:$H,D20,'7.  Persistence Report'!$J:$J,IF(COUNTIFS($B35,"Adjustment*"),"Adjustment","Current Year Savings"),'7.  Persistence Report'!$C:$C,VLOOKUP(IF(COUNTIFS($B35,"Adjustment*"),$A34,$A35),ExtCalcMap,2,FALSE))</f>
        <v>0.37731605730620538</v>
      </c>
      <c r="S35" s="731">
        <f ca="1">SUMIFS(OFFSET('7.  Persistence Report'!$L:$L,0,S20-2011),'7.  Persistence Report'!$D:$D,IF(COUNTIFS($B35,"Adjustment*"),$B34,$B35),'7.  Persistence Report'!$H:$H,D20,'7.  Persistence Report'!$J:$J,IF(COUNTIFS($B35,"Adjustment*"),"Adjustment","Current Year Savings"),'7.  Persistence Report'!$C:$C,VLOOKUP(IF(COUNTIFS($B35,"Adjustment*"),$A34,$A35),ExtCalcMap,2,FALSE))</f>
        <v>0.37731605730620538</v>
      </c>
      <c r="T35" s="731">
        <f ca="1">SUMIFS(OFFSET('7.  Persistence Report'!$L:$L,0,T20-2011),'7.  Persistence Report'!$D:$D,IF(COUNTIFS($B35,"Adjustment*"),$B34,$B35),'7.  Persistence Report'!$H:$H,D20,'7.  Persistence Report'!$J:$J,IF(COUNTIFS($B35,"Adjustment*"),"Adjustment","Current Year Savings"),'7.  Persistence Report'!$C:$C,VLOOKUP(IF(COUNTIFS($B35,"Adjustment*"),$A34,$A35),ExtCalcMap,2,FALSE))</f>
        <v>0.34503291391444685</v>
      </c>
      <c r="U35" s="731">
        <f ca="1">SUMIFS(OFFSET('7.  Persistence Report'!$L:$L,0,U20-2011),'7.  Persistence Report'!$D:$D,IF(COUNTIFS($B35,"Adjustment*"),$B34,$B35),'7.  Persistence Report'!$H:$H,D20,'7.  Persistence Report'!$J:$J,IF(COUNTIFS($B35,"Adjustment*"),"Adjustment","Current Year Savings"),'7.  Persistence Report'!$C:$C,VLOOKUP(IF(COUNTIFS($B35,"Adjustment*"),$A34,$A35),ExtCalcMap,2,FALSE))</f>
        <v>0.19717043038185067</v>
      </c>
      <c r="V35" s="731">
        <f ca="1">SUMIFS(OFFSET('7.  Persistence Report'!$L:$L,0,V20-2011),'7.  Persistence Report'!$D:$D,IF(COUNTIFS($B35,"Adjustment*"),$B34,$B35),'7.  Persistence Report'!$H:$H,D20,'7.  Persistence Report'!$J:$J,IF(COUNTIFS($B35,"Adjustment*"),"Adjustment","Current Year Savings"),'7.  Persistence Report'!$C:$C,VLOOKUP(IF(COUNTIFS($B35,"Adjustment*"),$A34,$A35),ExtCalcMap,2,FALSE))</f>
        <v>0.19708328766363387</v>
      </c>
      <c r="W35" s="731">
        <f ca="1">SUMIFS(OFFSET('7.  Persistence Report'!$L:$L,0,W20-2011),'7.  Persistence Report'!$D:$D,IF(COUNTIFS($B35,"Adjustment*"),$B34,$B35),'7.  Persistence Report'!$H:$H,D20,'7.  Persistence Report'!$J:$J,IF(COUNTIFS($B35,"Adjustment*"),"Adjustment","Current Year Savings"),'7.  Persistence Report'!$C:$C,VLOOKUP(IF(COUNTIFS($B35,"Adjustment*"),$A34,$A35),ExtCalcMap,2,FALSE))</f>
        <v>0.19708328766363387</v>
      </c>
      <c r="X35" s="731">
        <f ca="1">SUMIFS(OFFSET('7.  Persistence Report'!$L:$L,0,X20-2011),'7.  Persistence Report'!$D:$D,IF(COUNTIFS($B35,"Adjustment*"),$B34,$B35),'7.  Persistence Report'!$H:$H,D20,'7.  Persistence Report'!$J:$J,IF(COUNTIFS($B35,"Adjustment*"),"Adjustment","Current Year Savings"),'7.  Persistence Report'!$C:$C,VLOOKUP(IF(COUNTIFS($B35,"Adjustment*"),$A34,$A35),ExtCalcMap,2,FALSE))</f>
        <v>6.1886076152000286E-2</v>
      </c>
      <c r="Y35" s="412">
        <f>Y34</f>
        <v>0</v>
      </c>
      <c r="Z35" s="412">
        <f>Z34</f>
        <v>0</v>
      </c>
      <c r="AA35" s="412">
        <f t="shared" ref="AA35:AL35" si="9">AA34</f>
        <v>0</v>
      </c>
      <c r="AB35" s="412">
        <f t="shared" si="9"/>
        <v>1</v>
      </c>
      <c r="AC35" s="412">
        <f t="shared" si="9"/>
        <v>0</v>
      </c>
      <c r="AD35" s="412">
        <f t="shared" si="9"/>
        <v>0</v>
      </c>
      <c r="AE35" s="412">
        <f t="shared" si="9"/>
        <v>0</v>
      </c>
      <c r="AF35" s="412">
        <f t="shared" si="9"/>
        <v>0</v>
      </c>
      <c r="AG35" s="412">
        <f t="shared" si="9"/>
        <v>0</v>
      </c>
      <c r="AH35" s="412">
        <f t="shared" si="9"/>
        <v>0</v>
      </c>
      <c r="AI35" s="412">
        <f t="shared" si="9"/>
        <v>0</v>
      </c>
      <c r="AJ35" s="412">
        <f t="shared" si="9"/>
        <v>0</v>
      </c>
      <c r="AK35" s="412">
        <f t="shared" si="9"/>
        <v>0</v>
      </c>
      <c r="AL35" s="412">
        <f t="shared" si="9"/>
        <v>0</v>
      </c>
      <c r="AM35" s="299"/>
    </row>
    <row r="36" spans="1:39" s="285" customFormat="1" ht="15" outlineLevel="1">
      <c r="A36" s="503"/>
      <c r="B36" s="296"/>
      <c r="C36" s="307"/>
      <c r="D36" s="735"/>
      <c r="E36" s="735"/>
      <c r="F36" s="735"/>
      <c r="G36" s="735"/>
      <c r="H36" s="735"/>
      <c r="I36" s="735"/>
      <c r="J36" s="735"/>
      <c r="K36" s="735"/>
      <c r="L36" s="735"/>
      <c r="M36" s="735"/>
      <c r="N36" s="730"/>
      <c r="O36" s="734"/>
      <c r="P36" s="734"/>
      <c r="Q36" s="734"/>
      <c r="R36" s="734"/>
      <c r="S36" s="734"/>
      <c r="T36" s="734"/>
      <c r="U36" s="734"/>
      <c r="V36" s="734"/>
      <c r="W36" s="734"/>
      <c r="X36" s="734"/>
      <c r="Y36" s="413"/>
      <c r="Z36" s="413"/>
      <c r="AA36" s="413"/>
      <c r="AB36" s="413"/>
      <c r="AC36" s="413"/>
      <c r="AD36" s="413"/>
      <c r="AE36" s="413"/>
      <c r="AF36" s="413"/>
      <c r="AG36" s="413"/>
      <c r="AH36" s="413"/>
      <c r="AI36" s="413"/>
      <c r="AJ36" s="413"/>
      <c r="AK36" s="413"/>
      <c r="AL36" s="413"/>
      <c r="AM36" s="308"/>
    </row>
    <row r="37" spans="1:39" s="285" customFormat="1" ht="15" outlineLevel="1">
      <c r="A37" s="503">
        <v>6</v>
      </c>
      <c r="B37" s="296" t="s">
        <v>6</v>
      </c>
      <c r="C37" s="293" t="s">
        <v>25</v>
      </c>
      <c r="D37" s="724">
        <f ca="1">SUMIFS(OFFSET('7.  Persistence Report'!$AQ:$AQ,0,D20-2011),'7.  Persistence Report'!$D:$D,IF(COUNTIFS($B37,"Adjustment*"),$B36,$B37),'7.  Persistence Report'!$H:$H,D20,'7.  Persistence Report'!$J:$J,IF(COUNTIFS($B37,"Adjustment*"),"Adjustment","Current Year Savings"),'7.  Persistence Report'!$C:$C,VLOOKUP(IF(COUNTIFS($B37,"Adjustment*"),$A36,$A37),ExtCalcMap,2,FALSE))</f>
        <v>0</v>
      </c>
      <c r="E37" s="724">
        <f ca="1">SUMIFS(OFFSET('7.  Persistence Report'!$AQ:$AQ,0,E20-2011),'7.  Persistence Report'!$D:$D,IF(COUNTIFS($B37,"Adjustment*"),$B36,$B37),'7.  Persistence Report'!$H:$H,D20,'7.  Persistence Report'!$J:$J,IF(COUNTIFS($B37,"Adjustment*"),"Adjustment","Current Year Savings"),'7.  Persistence Report'!$C:$C,VLOOKUP(IF(COUNTIFS($B37,"Adjustment*"),$A36,$A37),ExtCalcMap,2,FALSE))</f>
        <v>0</v>
      </c>
      <c r="F37" s="724">
        <f ca="1">SUMIFS(OFFSET('7.  Persistence Report'!$AQ:$AQ,0,F20-2011),'7.  Persistence Report'!$D:$D,IF(COUNTIFS($B37,"Adjustment*"),$B36,$B37),'7.  Persistence Report'!$H:$H,D20,'7.  Persistence Report'!$J:$J,IF(COUNTIFS($B37,"Adjustment*"),"Adjustment","Current Year Savings"),'7.  Persistence Report'!$C:$C,VLOOKUP(IF(COUNTIFS($B37,"Adjustment*"),$A36,$A37),ExtCalcMap,2,FALSE))</f>
        <v>0</v>
      </c>
      <c r="G37" s="724">
        <f ca="1">SUMIFS(OFFSET('7.  Persistence Report'!$AQ:$AQ,0,G20-2011),'7.  Persistence Report'!$D:$D,IF(COUNTIFS($B37,"Adjustment*"),$B36,$B37),'7.  Persistence Report'!$H:$H,D20,'7.  Persistence Report'!$J:$J,IF(COUNTIFS($B37,"Adjustment*"),"Adjustment","Current Year Savings"),'7.  Persistence Report'!$C:$C,VLOOKUP(IF(COUNTIFS($B37,"Adjustment*"),$A36,$A37),ExtCalcMap,2,FALSE))</f>
        <v>0</v>
      </c>
      <c r="H37" s="724">
        <f ca="1">SUMIFS(OFFSET('7.  Persistence Report'!$AQ:$AQ,0,H20-2011),'7.  Persistence Report'!$D:$D,IF(COUNTIFS($B37,"Adjustment*"),$B36,$B37),'7.  Persistence Report'!$H:$H,D20,'7.  Persistence Report'!$J:$J,IF(COUNTIFS($B37,"Adjustment*"),"Adjustment","Current Year Savings"),'7.  Persistence Report'!$C:$C,VLOOKUP(IF(COUNTIFS($B37,"Adjustment*"),$A36,$A37),ExtCalcMap,2,FALSE))</f>
        <v>0</v>
      </c>
      <c r="I37" s="724">
        <f ca="1">SUMIFS(OFFSET('7.  Persistence Report'!$AQ:$AQ,0,I20-2011),'7.  Persistence Report'!$D:$D,IF(COUNTIFS($B37,"Adjustment*"),$B36,$B37),'7.  Persistence Report'!$H:$H,D20,'7.  Persistence Report'!$J:$J,IF(COUNTIFS($B37,"Adjustment*"),"Adjustment","Current Year Savings"),'7.  Persistence Report'!$C:$C,VLOOKUP(IF(COUNTIFS($B37,"Adjustment*"),$A36,$A37),ExtCalcMap,2,FALSE))</f>
        <v>0</v>
      </c>
      <c r="J37" s="724">
        <f ca="1">SUMIFS(OFFSET('7.  Persistence Report'!$AQ:$AQ,0,J20-2011),'7.  Persistence Report'!$D:$D,IF(COUNTIFS($B37,"Adjustment*"),$B36,$B37),'7.  Persistence Report'!$H:$H,D20,'7.  Persistence Report'!$J:$J,IF(COUNTIFS($B37,"Adjustment*"),"Adjustment","Current Year Savings"),'7.  Persistence Report'!$C:$C,VLOOKUP(IF(COUNTIFS($B37,"Adjustment*"),$A36,$A37),ExtCalcMap,2,FALSE))</f>
        <v>0</v>
      </c>
      <c r="K37" s="724">
        <f ca="1">SUMIFS(OFFSET('7.  Persistence Report'!$AQ:$AQ,0,K20-2011),'7.  Persistence Report'!$D:$D,IF(COUNTIFS($B37,"Adjustment*"),$B36,$B37),'7.  Persistence Report'!$H:$H,D20,'7.  Persistence Report'!$J:$J,IF(COUNTIFS($B37,"Adjustment*"),"Adjustment","Current Year Savings"),'7.  Persistence Report'!$C:$C,VLOOKUP(IF(COUNTIFS($B37,"Adjustment*"),$A36,$A37),ExtCalcMap,2,FALSE))</f>
        <v>0</v>
      </c>
      <c r="L37" s="724">
        <f ca="1">SUMIFS(OFFSET('7.  Persistence Report'!$AQ:$AQ,0,L20-2011),'7.  Persistence Report'!$D:$D,IF(COUNTIFS($B37,"Adjustment*"),$B36,$B37),'7.  Persistence Report'!$H:$H,D20,'7.  Persistence Report'!$J:$J,IF(COUNTIFS($B37,"Adjustment*"),"Adjustment","Current Year Savings"),'7.  Persistence Report'!$C:$C,VLOOKUP(IF(COUNTIFS($B37,"Adjustment*"),$A36,$A37),ExtCalcMap,2,FALSE))</f>
        <v>0</v>
      </c>
      <c r="M37" s="724">
        <f ca="1">SUMIFS(OFFSET('7.  Persistence Report'!$AQ:$AQ,0,M20-2011),'7.  Persistence Report'!$D:$D,IF(COUNTIFS($B37,"Adjustment*"),$B36,$B37),'7.  Persistence Report'!$H:$H,D20,'7.  Persistence Report'!$J:$J,IF(COUNTIFS($B37,"Adjustment*"),"Adjustment","Current Year Savings"),'7.  Persistence Report'!$C:$C,VLOOKUP(IF(COUNTIFS($B37,"Adjustment*"),$A36,$A37),ExtCalcMap,2,FALSE))</f>
        <v>0</v>
      </c>
      <c r="N37" s="730"/>
      <c r="O37" s="731">
        <f ca="1">SUMIFS(OFFSET('7.  Persistence Report'!$L:$L,0,O20-2011),'7.  Persistence Report'!$D:$D,IF(COUNTIFS($B37,"Adjustment*"),$B36,$B37),'7.  Persistence Report'!$H:$H,D20,'7.  Persistence Report'!$J:$J,IF(COUNTIFS($B37,"Adjustment*"),"Adjustment","Current Year Savings"),'7.  Persistence Report'!$C:$C,VLOOKUP(IF(COUNTIFS($B37,"Adjustment*"),$A36,$A37),ExtCalcMap,2,FALSE))</f>
        <v>0</v>
      </c>
      <c r="P37" s="731">
        <f ca="1">SUMIFS(OFFSET('7.  Persistence Report'!$L:$L,0,P20-2011),'7.  Persistence Report'!$D:$D,IF(COUNTIFS($B37,"Adjustment*"),$B36,$B37),'7.  Persistence Report'!$H:$H,D20,'7.  Persistence Report'!$J:$J,IF(COUNTIFS($B37,"Adjustment*"),"Adjustment","Current Year Savings"),'7.  Persistence Report'!$C:$C,VLOOKUP(IF(COUNTIFS($B37,"Adjustment*"),$A36,$A37),ExtCalcMap,2,FALSE))</f>
        <v>0</v>
      </c>
      <c r="Q37" s="731">
        <f ca="1">SUMIFS(OFFSET('7.  Persistence Report'!$L:$L,0,Q20-2011),'7.  Persistence Report'!$D:$D,IF(COUNTIFS($B37,"Adjustment*"),$B36,$B37),'7.  Persistence Report'!$H:$H,D20,'7.  Persistence Report'!$J:$J,IF(COUNTIFS($B37,"Adjustment*"),"Adjustment","Current Year Savings"),'7.  Persistence Report'!$C:$C,VLOOKUP(IF(COUNTIFS($B37,"Adjustment*"),$A36,$A37),ExtCalcMap,2,FALSE))</f>
        <v>0</v>
      </c>
      <c r="R37" s="731">
        <f ca="1">SUMIFS(OFFSET('7.  Persistence Report'!$L:$L,0,R20-2011),'7.  Persistence Report'!$D:$D,IF(COUNTIFS($B37,"Adjustment*"),$B36,$B37),'7.  Persistence Report'!$H:$H,D20,'7.  Persistence Report'!$J:$J,IF(COUNTIFS($B37,"Adjustment*"),"Adjustment","Current Year Savings"),'7.  Persistence Report'!$C:$C,VLOOKUP(IF(COUNTIFS($B37,"Adjustment*"),$A36,$A37),ExtCalcMap,2,FALSE))</f>
        <v>0</v>
      </c>
      <c r="S37" s="731">
        <f ca="1">SUMIFS(OFFSET('7.  Persistence Report'!$L:$L,0,S20-2011),'7.  Persistence Report'!$D:$D,IF(COUNTIFS($B37,"Adjustment*"),$B36,$B37),'7.  Persistence Report'!$H:$H,D20,'7.  Persistence Report'!$J:$J,IF(COUNTIFS($B37,"Adjustment*"),"Adjustment","Current Year Savings"),'7.  Persistence Report'!$C:$C,VLOOKUP(IF(COUNTIFS($B37,"Adjustment*"),$A36,$A37),ExtCalcMap,2,FALSE))</f>
        <v>0</v>
      </c>
      <c r="T37" s="731">
        <f ca="1">SUMIFS(OFFSET('7.  Persistence Report'!$L:$L,0,T20-2011),'7.  Persistence Report'!$D:$D,IF(COUNTIFS($B37,"Adjustment*"),$B36,$B37),'7.  Persistence Report'!$H:$H,D20,'7.  Persistence Report'!$J:$J,IF(COUNTIFS($B37,"Adjustment*"),"Adjustment","Current Year Savings"),'7.  Persistence Report'!$C:$C,VLOOKUP(IF(COUNTIFS($B37,"Adjustment*"),$A36,$A37),ExtCalcMap,2,FALSE))</f>
        <v>0</v>
      </c>
      <c r="U37" s="731">
        <f ca="1">SUMIFS(OFFSET('7.  Persistence Report'!$L:$L,0,U20-2011),'7.  Persistence Report'!$D:$D,IF(COUNTIFS($B37,"Adjustment*"),$B36,$B37),'7.  Persistence Report'!$H:$H,D20,'7.  Persistence Report'!$J:$J,IF(COUNTIFS($B37,"Adjustment*"),"Adjustment","Current Year Savings"),'7.  Persistence Report'!$C:$C,VLOOKUP(IF(COUNTIFS($B37,"Adjustment*"),$A36,$A37),ExtCalcMap,2,FALSE))</f>
        <v>0</v>
      </c>
      <c r="V37" s="731">
        <f ca="1">SUMIFS(OFFSET('7.  Persistence Report'!$L:$L,0,V20-2011),'7.  Persistence Report'!$D:$D,IF(COUNTIFS($B37,"Adjustment*"),$B36,$B37),'7.  Persistence Report'!$H:$H,D20,'7.  Persistence Report'!$J:$J,IF(COUNTIFS($B37,"Adjustment*"),"Adjustment","Current Year Savings"),'7.  Persistence Report'!$C:$C,VLOOKUP(IF(COUNTIFS($B37,"Adjustment*"),$A36,$A37),ExtCalcMap,2,FALSE))</f>
        <v>0</v>
      </c>
      <c r="W37" s="731">
        <f ca="1">SUMIFS(OFFSET('7.  Persistence Report'!$L:$L,0,W20-2011),'7.  Persistence Report'!$D:$D,IF(COUNTIFS($B37,"Adjustment*"),$B36,$B37),'7.  Persistence Report'!$H:$H,D20,'7.  Persistence Report'!$J:$J,IF(COUNTIFS($B37,"Adjustment*"),"Adjustment","Current Year Savings"),'7.  Persistence Report'!$C:$C,VLOOKUP(IF(COUNTIFS($B37,"Adjustment*"),$A36,$A37),ExtCalcMap,2,FALSE))</f>
        <v>0</v>
      </c>
      <c r="X37" s="731">
        <f ca="1">SUMIFS(OFFSET('7.  Persistence Report'!$L:$L,0,X20-2011),'7.  Persistence Report'!$D:$D,IF(COUNTIFS($B37,"Adjustment*"),$B36,$B37),'7.  Persistence Report'!$H:$H,D20,'7.  Persistence Report'!$J:$J,IF(COUNTIFS($B37,"Adjustment*"),"Adjustment","Current Year Savings"),'7.  Persistence Report'!$C:$C,VLOOKUP(IF(COUNTIFS($B37,"Adjustment*"),$A36,$A37),ExtCalcMap,2,FALSE))</f>
        <v>0</v>
      </c>
      <c r="Y37" s="411">
        <f t="shared" ref="Y37:AL37" si="10">IF(COUNTIFS(Y20,"Res*"),1/COUNTIFS(Y20:AL20,"Res*"),0)</f>
        <v>0</v>
      </c>
      <c r="Z37" s="411">
        <f t="shared" si="10"/>
        <v>0</v>
      </c>
      <c r="AA37" s="411">
        <f t="shared" si="10"/>
        <v>0</v>
      </c>
      <c r="AB37" s="411">
        <f t="shared" si="10"/>
        <v>1</v>
      </c>
      <c r="AC37" s="411">
        <f t="shared" si="10"/>
        <v>0</v>
      </c>
      <c r="AD37" s="411">
        <f t="shared" si="10"/>
        <v>0</v>
      </c>
      <c r="AE37" s="411">
        <f t="shared" si="10"/>
        <v>0</v>
      </c>
      <c r="AF37" s="411">
        <f t="shared" si="10"/>
        <v>0</v>
      </c>
      <c r="AG37" s="411">
        <f t="shared" si="10"/>
        <v>0</v>
      </c>
      <c r="AH37" s="411">
        <f t="shared" si="10"/>
        <v>0</v>
      </c>
      <c r="AI37" s="411">
        <f t="shared" si="10"/>
        <v>0</v>
      </c>
      <c r="AJ37" s="411">
        <f t="shared" si="10"/>
        <v>0</v>
      </c>
      <c r="AK37" s="411">
        <f t="shared" si="10"/>
        <v>0</v>
      </c>
      <c r="AL37" s="411">
        <f t="shared" si="10"/>
        <v>0</v>
      </c>
      <c r="AM37" s="298">
        <f>SUM(Y37:AL37)</f>
        <v>1</v>
      </c>
    </row>
    <row r="38" spans="1:39" s="285" customFormat="1" ht="15" outlineLevel="1">
      <c r="A38" s="503"/>
      <c r="B38" s="296" t="s">
        <v>215</v>
      </c>
      <c r="C38" s="293" t="s">
        <v>164</v>
      </c>
      <c r="D38" s="724">
        <f ca="1">SUMIFS(OFFSET('7.  Persistence Report'!$AQ:$AQ,0,D20-2011),'7.  Persistence Report'!$D:$D,IF(COUNTIFS($B38,"Adjustment*"),$B37,$B38),'7.  Persistence Report'!$H:$H,D20,'7.  Persistence Report'!$J:$J,IF(COUNTIFS($B38,"Adjustment*"),"Adjustment","Current Year Savings"),'7.  Persistence Report'!$C:$C,VLOOKUP(IF(COUNTIFS($B38,"Adjustment*"),$A37,$A38),ExtCalcMap,2,FALSE))</f>
        <v>0</v>
      </c>
      <c r="E38" s="724">
        <f ca="1">SUMIFS(OFFSET('7.  Persistence Report'!$AQ:$AQ,0,E20-2011),'7.  Persistence Report'!$D:$D,IF(COUNTIFS($B38,"Adjustment*"),$B37,$B38),'7.  Persistence Report'!$H:$H,D20,'7.  Persistence Report'!$J:$J,IF(COUNTIFS($B38,"Adjustment*"),"Adjustment","Current Year Savings"),'7.  Persistence Report'!$C:$C,VLOOKUP(IF(COUNTIFS($B38,"Adjustment*"),$A37,$A38),ExtCalcMap,2,FALSE))</f>
        <v>0</v>
      </c>
      <c r="F38" s="724">
        <f ca="1">SUMIFS(OFFSET('7.  Persistence Report'!$AQ:$AQ,0,F20-2011),'7.  Persistence Report'!$D:$D,IF(COUNTIFS($B38,"Adjustment*"),$B37,$B38),'7.  Persistence Report'!$H:$H,D20,'7.  Persistence Report'!$J:$J,IF(COUNTIFS($B38,"Adjustment*"),"Adjustment","Current Year Savings"),'7.  Persistence Report'!$C:$C,VLOOKUP(IF(COUNTIFS($B38,"Adjustment*"),$A37,$A38),ExtCalcMap,2,FALSE))</f>
        <v>0</v>
      </c>
      <c r="G38" s="724">
        <f ca="1">SUMIFS(OFFSET('7.  Persistence Report'!$AQ:$AQ,0,G20-2011),'7.  Persistence Report'!$D:$D,IF(COUNTIFS($B38,"Adjustment*"),$B37,$B38),'7.  Persistence Report'!$H:$H,D20,'7.  Persistence Report'!$J:$J,IF(COUNTIFS($B38,"Adjustment*"),"Adjustment","Current Year Savings"),'7.  Persistence Report'!$C:$C,VLOOKUP(IF(COUNTIFS($B38,"Adjustment*"),$A37,$A38),ExtCalcMap,2,FALSE))</f>
        <v>0</v>
      </c>
      <c r="H38" s="724">
        <f ca="1">SUMIFS(OFFSET('7.  Persistence Report'!$AQ:$AQ,0,H20-2011),'7.  Persistence Report'!$D:$D,IF(COUNTIFS($B38,"Adjustment*"),$B37,$B38),'7.  Persistence Report'!$H:$H,D20,'7.  Persistence Report'!$J:$J,IF(COUNTIFS($B38,"Adjustment*"),"Adjustment","Current Year Savings"),'7.  Persistence Report'!$C:$C,VLOOKUP(IF(COUNTIFS($B38,"Adjustment*"),$A37,$A38),ExtCalcMap,2,FALSE))</f>
        <v>0</v>
      </c>
      <c r="I38" s="724">
        <f ca="1">SUMIFS(OFFSET('7.  Persistence Report'!$AQ:$AQ,0,I20-2011),'7.  Persistence Report'!$D:$D,IF(COUNTIFS($B38,"Adjustment*"),$B37,$B38),'7.  Persistence Report'!$H:$H,D20,'7.  Persistence Report'!$J:$J,IF(COUNTIFS($B38,"Adjustment*"),"Adjustment","Current Year Savings"),'7.  Persistence Report'!$C:$C,VLOOKUP(IF(COUNTIFS($B38,"Adjustment*"),$A37,$A38),ExtCalcMap,2,FALSE))</f>
        <v>0</v>
      </c>
      <c r="J38" s="724">
        <f ca="1">SUMIFS(OFFSET('7.  Persistence Report'!$AQ:$AQ,0,J20-2011),'7.  Persistence Report'!$D:$D,IF(COUNTIFS($B38,"Adjustment*"),$B37,$B38),'7.  Persistence Report'!$H:$H,D20,'7.  Persistence Report'!$J:$J,IF(COUNTIFS($B38,"Adjustment*"),"Adjustment","Current Year Savings"),'7.  Persistence Report'!$C:$C,VLOOKUP(IF(COUNTIFS($B38,"Adjustment*"),$A37,$A38),ExtCalcMap,2,FALSE))</f>
        <v>0</v>
      </c>
      <c r="K38" s="724">
        <f ca="1">SUMIFS(OFFSET('7.  Persistence Report'!$AQ:$AQ,0,K20-2011),'7.  Persistence Report'!$D:$D,IF(COUNTIFS($B38,"Adjustment*"),$B37,$B38),'7.  Persistence Report'!$H:$H,D20,'7.  Persistence Report'!$J:$J,IF(COUNTIFS($B38,"Adjustment*"),"Adjustment","Current Year Savings"),'7.  Persistence Report'!$C:$C,VLOOKUP(IF(COUNTIFS($B38,"Adjustment*"),$A37,$A38),ExtCalcMap,2,FALSE))</f>
        <v>0</v>
      </c>
      <c r="L38" s="724">
        <f ca="1">SUMIFS(OFFSET('7.  Persistence Report'!$AQ:$AQ,0,L20-2011),'7.  Persistence Report'!$D:$D,IF(COUNTIFS($B38,"Adjustment*"),$B37,$B38),'7.  Persistence Report'!$H:$H,D20,'7.  Persistence Report'!$J:$J,IF(COUNTIFS($B38,"Adjustment*"),"Adjustment","Current Year Savings"),'7.  Persistence Report'!$C:$C,VLOOKUP(IF(COUNTIFS($B38,"Adjustment*"),$A37,$A38),ExtCalcMap,2,FALSE))</f>
        <v>0</v>
      </c>
      <c r="M38" s="724">
        <f ca="1">SUMIFS(OFFSET('7.  Persistence Report'!$AQ:$AQ,0,M20-2011),'7.  Persistence Report'!$D:$D,IF(COUNTIFS($B38,"Adjustment*"),$B37,$B38),'7.  Persistence Report'!$H:$H,D20,'7.  Persistence Report'!$J:$J,IF(COUNTIFS($B38,"Adjustment*"),"Adjustment","Current Year Savings"),'7.  Persistence Report'!$C:$C,VLOOKUP(IF(COUNTIFS($B38,"Adjustment*"),$A37,$A38),ExtCalcMap,2,FALSE))</f>
        <v>0</v>
      </c>
      <c r="N38" s="732"/>
      <c r="O38" s="731">
        <f ca="1">SUMIFS(OFFSET('7.  Persistence Report'!$L:$L,0,O20-2011),'7.  Persistence Report'!$D:$D,IF(COUNTIFS($B38,"Adjustment*"),$B37,$B38),'7.  Persistence Report'!$H:$H,D20,'7.  Persistence Report'!$J:$J,IF(COUNTIFS($B38,"Adjustment*"),"Adjustment","Current Year Savings"),'7.  Persistence Report'!$C:$C,VLOOKUP(IF(COUNTIFS($B38,"Adjustment*"),$A37,$A38),ExtCalcMap,2,FALSE))</f>
        <v>0</v>
      </c>
      <c r="P38" s="731">
        <f ca="1">SUMIFS(OFFSET('7.  Persistence Report'!$L:$L,0,P20-2011),'7.  Persistence Report'!$D:$D,IF(COUNTIFS($B38,"Adjustment*"),$B37,$B38),'7.  Persistence Report'!$H:$H,D20,'7.  Persistence Report'!$J:$J,IF(COUNTIFS($B38,"Adjustment*"),"Adjustment","Current Year Savings"),'7.  Persistence Report'!$C:$C,VLOOKUP(IF(COUNTIFS($B38,"Adjustment*"),$A37,$A38),ExtCalcMap,2,FALSE))</f>
        <v>0</v>
      </c>
      <c r="Q38" s="731">
        <f ca="1">SUMIFS(OFFSET('7.  Persistence Report'!$L:$L,0,Q20-2011),'7.  Persistence Report'!$D:$D,IF(COUNTIFS($B38,"Adjustment*"),$B37,$B38),'7.  Persistence Report'!$H:$H,D20,'7.  Persistence Report'!$J:$J,IF(COUNTIFS($B38,"Adjustment*"),"Adjustment","Current Year Savings"),'7.  Persistence Report'!$C:$C,VLOOKUP(IF(COUNTIFS($B38,"Adjustment*"),$A37,$A38),ExtCalcMap,2,FALSE))</f>
        <v>0</v>
      </c>
      <c r="R38" s="731">
        <f ca="1">SUMIFS(OFFSET('7.  Persistence Report'!$L:$L,0,R20-2011),'7.  Persistence Report'!$D:$D,IF(COUNTIFS($B38,"Adjustment*"),$B37,$B38),'7.  Persistence Report'!$H:$H,D20,'7.  Persistence Report'!$J:$J,IF(COUNTIFS($B38,"Adjustment*"),"Adjustment","Current Year Savings"),'7.  Persistence Report'!$C:$C,VLOOKUP(IF(COUNTIFS($B38,"Adjustment*"),$A37,$A38),ExtCalcMap,2,FALSE))</f>
        <v>0</v>
      </c>
      <c r="S38" s="731">
        <f ca="1">SUMIFS(OFFSET('7.  Persistence Report'!$L:$L,0,S20-2011),'7.  Persistence Report'!$D:$D,IF(COUNTIFS($B38,"Adjustment*"),$B37,$B38),'7.  Persistence Report'!$H:$H,D20,'7.  Persistence Report'!$J:$J,IF(COUNTIFS($B38,"Adjustment*"),"Adjustment","Current Year Savings"),'7.  Persistence Report'!$C:$C,VLOOKUP(IF(COUNTIFS($B38,"Adjustment*"),$A37,$A38),ExtCalcMap,2,FALSE))</f>
        <v>0</v>
      </c>
      <c r="T38" s="731">
        <f ca="1">SUMIFS(OFFSET('7.  Persistence Report'!$L:$L,0,T20-2011),'7.  Persistence Report'!$D:$D,IF(COUNTIFS($B38,"Adjustment*"),$B37,$B38),'7.  Persistence Report'!$H:$H,D20,'7.  Persistence Report'!$J:$J,IF(COUNTIFS($B38,"Adjustment*"),"Adjustment","Current Year Savings"),'7.  Persistence Report'!$C:$C,VLOOKUP(IF(COUNTIFS($B38,"Adjustment*"),$A37,$A38),ExtCalcMap,2,FALSE))</f>
        <v>0</v>
      </c>
      <c r="U38" s="731">
        <f ca="1">SUMIFS(OFFSET('7.  Persistence Report'!$L:$L,0,U20-2011),'7.  Persistence Report'!$D:$D,IF(COUNTIFS($B38,"Adjustment*"),$B37,$B38),'7.  Persistence Report'!$H:$H,D20,'7.  Persistence Report'!$J:$J,IF(COUNTIFS($B38,"Adjustment*"),"Adjustment","Current Year Savings"),'7.  Persistence Report'!$C:$C,VLOOKUP(IF(COUNTIFS($B38,"Adjustment*"),$A37,$A38),ExtCalcMap,2,FALSE))</f>
        <v>0</v>
      </c>
      <c r="V38" s="731">
        <f ca="1">SUMIFS(OFFSET('7.  Persistence Report'!$L:$L,0,V20-2011),'7.  Persistence Report'!$D:$D,IF(COUNTIFS($B38,"Adjustment*"),$B37,$B38),'7.  Persistence Report'!$H:$H,D20,'7.  Persistence Report'!$J:$J,IF(COUNTIFS($B38,"Adjustment*"),"Adjustment","Current Year Savings"),'7.  Persistence Report'!$C:$C,VLOOKUP(IF(COUNTIFS($B38,"Adjustment*"),$A37,$A38),ExtCalcMap,2,FALSE))</f>
        <v>0</v>
      </c>
      <c r="W38" s="731">
        <f ca="1">SUMIFS(OFFSET('7.  Persistence Report'!$L:$L,0,W20-2011),'7.  Persistence Report'!$D:$D,IF(COUNTIFS($B38,"Adjustment*"),$B37,$B38),'7.  Persistence Report'!$H:$H,D20,'7.  Persistence Report'!$J:$J,IF(COUNTIFS($B38,"Adjustment*"),"Adjustment","Current Year Savings"),'7.  Persistence Report'!$C:$C,VLOOKUP(IF(COUNTIFS($B38,"Adjustment*"),$A37,$A38),ExtCalcMap,2,FALSE))</f>
        <v>0</v>
      </c>
      <c r="X38" s="731">
        <f ca="1">SUMIFS(OFFSET('7.  Persistence Report'!$L:$L,0,X20-2011),'7.  Persistence Report'!$D:$D,IF(COUNTIFS($B38,"Adjustment*"),$B37,$B38),'7.  Persistence Report'!$H:$H,D20,'7.  Persistence Report'!$J:$J,IF(COUNTIFS($B38,"Adjustment*"),"Adjustment","Current Year Savings"),'7.  Persistence Report'!$C:$C,VLOOKUP(IF(COUNTIFS($B38,"Adjustment*"),$A37,$A38),ExtCalcMap,2,FALSE))</f>
        <v>0</v>
      </c>
      <c r="Y38" s="412">
        <f>Y37</f>
        <v>0</v>
      </c>
      <c r="Z38" s="412">
        <f>Z37</f>
        <v>0</v>
      </c>
      <c r="AA38" s="412">
        <f t="shared" ref="AA38:AL38" si="11">AA37</f>
        <v>0</v>
      </c>
      <c r="AB38" s="412">
        <f t="shared" si="11"/>
        <v>1</v>
      </c>
      <c r="AC38" s="412">
        <f t="shared" si="11"/>
        <v>0</v>
      </c>
      <c r="AD38" s="412">
        <f t="shared" si="11"/>
        <v>0</v>
      </c>
      <c r="AE38" s="412">
        <f t="shared" si="11"/>
        <v>0</v>
      </c>
      <c r="AF38" s="412">
        <f t="shared" si="11"/>
        <v>0</v>
      </c>
      <c r="AG38" s="412">
        <f t="shared" si="11"/>
        <v>0</v>
      </c>
      <c r="AH38" s="412">
        <f t="shared" si="11"/>
        <v>0</v>
      </c>
      <c r="AI38" s="412">
        <f t="shared" si="11"/>
        <v>0</v>
      </c>
      <c r="AJ38" s="412">
        <f t="shared" si="11"/>
        <v>0</v>
      </c>
      <c r="AK38" s="412">
        <f t="shared" si="11"/>
        <v>0</v>
      </c>
      <c r="AL38" s="412">
        <f t="shared" si="11"/>
        <v>0</v>
      </c>
      <c r="AM38" s="299"/>
    </row>
    <row r="39" spans="1:39" s="285" customFormat="1" ht="15" outlineLevel="1">
      <c r="A39" s="503"/>
      <c r="B39" s="296"/>
      <c r="C39" s="307"/>
      <c r="D39" s="735"/>
      <c r="E39" s="735"/>
      <c r="F39" s="735"/>
      <c r="G39" s="735"/>
      <c r="H39" s="735"/>
      <c r="I39" s="735"/>
      <c r="J39" s="735"/>
      <c r="K39" s="735"/>
      <c r="L39" s="735"/>
      <c r="M39" s="735"/>
      <c r="N39" s="730"/>
      <c r="O39" s="736"/>
      <c r="P39" s="736"/>
      <c r="Q39" s="736"/>
      <c r="R39" s="736"/>
      <c r="S39" s="736"/>
      <c r="T39" s="736"/>
      <c r="U39" s="736"/>
      <c r="V39" s="736"/>
      <c r="W39" s="736"/>
      <c r="X39" s="736"/>
      <c r="Y39" s="413"/>
      <c r="Z39" s="413"/>
      <c r="AA39" s="413"/>
      <c r="AB39" s="413"/>
      <c r="AC39" s="413"/>
      <c r="AD39" s="413"/>
      <c r="AE39" s="413"/>
      <c r="AF39" s="413"/>
      <c r="AG39" s="413"/>
      <c r="AH39" s="413"/>
      <c r="AI39" s="413"/>
      <c r="AJ39" s="413"/>
      <c r="AK39" s="413"/>
      <c r="AL39" s="413"/>
      <c r="AM39" s="308"/>
    </row>
    <row r="40" spans="1:39" s="285" customFormat="1" ht="15" outlineLevel="1">
      <c r="A40" s="503">
        <v>7</v>
      </c>
      <c r="B40" s="296" t="s">
        <v>42</v>
      </c>
      <c r="C40" s="293" t="s">
        <v>25</v>
      </c>
      <c r="D40" s="724">
        <f ca="1">SUMIFS(OFFSET('7.  Persistence Report'!$AQ:$AQ,0,D20-2011),'7.  Persistence Report'!$D:$D,IF(COUNTIFS($B40,"Adjustment*"),$B39,$B40),'7.  Persistence Report'!$H:$H,D20,'7.  Persistence Report'!$J:$J,IF(COUNTIFS($B40,"Adjustment*"),"Adjustment","Current Year Savings"),'7.  Persistence Report'!$C:$C,VLOOKUP(IF(COUNTIFS($B40,"Adjustment*"),$A39,$A40),ExtCalcMap,2,FALSE))</f>
        <v>0</v>
      </c>
      <c r="E40" s="724">
        <f ca="1">SUMIFS(OFFSET('7.  Persistence Report'!$AQ:$AQ,0,E20-2011),'7.  Persistence Report'!$D:$D,IF(COUNTIFS($B40,"Adjustment*"),$B39,$B40),'7.  Persistence Report'!$H:$H,D20,'7.  Persistence Report'!$J:$J,IF(COUNTIFS($B40,"Adjustment*"),"Adjustment","Current Year Savings"),'7.  Persistence Report'!$C:$C,VLOOKUP(IF(COUNTIFS($B40,"Adjustment*"),$A39,$A40),ExtCalcMap,2,FALSE))</f>
        <v>0</v>
      </c>
      <c r="F40" s="724">
        <f ca="1">SUMIFS(OFFSET('7.  Persistence Report'!$AQ:$AQ,0,F20-2011),'7.  Persistence Report'!$D:$D,IF(COUNTIFS($B40,"Adjustment*"),$B39,$B40),'7.  Persistence Report'!$H:$H,D20,'7.  Persistence Report'!$J:$J,IF(COUNTIFS($B40,"Adjustment*"),"Adjustment","Current Year Savings"),'7.  Persistence Report'!$C:$C,VLOOKUP(IF(COUNTIFS($B40,"Adjustment*"),$A39,$A40),ExtCalcMap,2,FALSE))</f>
        <v>0</v>
      </c>
      <c r="G40" s="724">
        <f ca="1">SUMIFS(OFFSET('7.  Persistence Report'!$AQ:$AQ,0,G20-2011),'7.  Persistence Report'!$D:$D,IF(COUNTIFS($B40,"Adjustment*"),$B39,$B40),'7.  Persistence Report'!$H:$H,D20,'7.  Persistence Report'!$J:$J,IF(COUNTIFS($B40,"Adjustment*"),"Adjustment","Current Year Savings"),'7.  Persistence Report'!$C:$C,VLOOKUP(IF(COUNTIFS($B40,"Adjustment*"),$A39,$A40),ExtCalcMap,2,FALSE))</f>
        <v>0</v>
      </c>
      <c r="H40" s="724">
        <f ca="1">SUMIFS(OFFSET('7.  Persistence Report'!$AQ:$AQ,0,H20-2011),'7.  Persistence Report'!$D:$D,IF(COUNTIFS($B40,"Adjustment*"),$B39,$B40),'7.  Persistence Report'!$H:$H,D20,'7.  Persistence Report'!$J:$J,IF(COUNTIFS($B40,"Adjustment*"),"Adjustment","Current Year Savings"),'7.  Persistence Report'!$C:$C,VLOOKUP(IF(COUNTIFS($B40,"Adjustment*"),$A39,$A40),ExtCalcMap,2,FALSE))</f>
        <v>0</v>
      </c>
      <c r="I40" s="724">
        <f ca="1">SUMIFS(OFFSET('7.  Persistence Report'!$AQ:$AQ,0,I20-2011),'7.  Persistence Report'!$D:$D,IF(COUNTIFS($B40,"Adjustment*"),$B39,$B40),'7.  Persistence Report'!$H:$H,D20,'7.  Persistence Report'!$J:$J,IF(COUNTIFS($B40,"Adjustment*"),"Adjustment","Current Year Savings"),'7.  Persistence Report'!$C:$C,VLOOKUP(IF(COUNTIFS($B40,"Adjustment*"),$A39,$A40),ExtCalcMap,2,FALSE))</f>
        <v>0</v>
      </c>
      <c r="J40" s="724">
        <f ca="1">SUMIFS(OFFSET('7.  Persistence Report'!$AQ:$AQ,0,J20-2011),'7.  Persistence Report'!$D:$D,IF(COUNTIFS($B40,"Adjustment*"),$B39,$B40),'7.  Persistence Report'!$H:$H,D20,'7.  Persistence Report'!$J:$J,IF(COUNTIFS($B40,"Adjustment*"),"Adjustment","Current Year Savings"),'7.  Persistence Report'!$C:$C,VLOOKUP(IF(COUNTIFS($B40,"Adjustment*"),$A39,$A40),ExtCalcMap,2,FALSE))</f>
        <v>0</v>
      </c>
      <c r="K40" s="724">
        <f ca="1">SUMIFS(OFFSET('7.  Persistence Report'!$AQ:$AQ,0,K20-2011),'7.  Persistence Report'!$D:$D,IF(COUNTIFS($B40,"Adjustment*"),$B39,$B40),'7.  Persistence Report'!$H:$H,D20,'7.  Persistence Report'!$J:$J,IF(COUNTIFS($B40,"Adjustment*"),"Adjustment","Current Year Savings"),'7.  Persistence Report'!$C:$C,VLOOKUP(IF(COUNTIFS($B40,"Adjustment*"),$A39,$A40),ExtCalcMap,2,FALSE))</f>
        <v>0</v>
      </c>
      <c r="L40" s="724">
        <f ca="1">SUMIFS(OFFSET('7.  Persistence Report'!$AQ:$AQ,0,L20-2011),'7.  Persistence Report'!$D:$D,IF(COUNTIFS($B40,"Adjustment*"),$B39,$B40),'7.  Persistence Report'!$H:$H,D20,'7.  Persistence Report'!$J:$J,IF(COUNTIFS($B40,"Adjustment*"),"Adjustment","Current Year Savings"),'7.  Persistence Report'!$C:$C,VLOOKUP(IF(COUNTIFS($B40,"Adjustment*"),$A39,$A40),ExtCalcMap,2,FALSE))</f>
        <v>0</v>
      </c>
      <c r="M40" s="724">
        <f ca="1">SUMIFS(OFFSET('7.  Persistence Report'!$AQ:$AQ,0,M20-2011),'7.  Persistence Report'!$D:$D,IF(COUNTIFS($B40,"Adjustment*"),$B39,$B40),'7.  Persistence Report'!$H:$H,D20,'7.  Persistence Report'!$J:$J,IF(COUNTIFS($B40,"Adjustment*"),"Adjustment","Current Year Savings"),'7.  Persistence Report'!$C:$C,VLOOKUP(IF(COUNTIFS($B40,"Adjustment*"),$A39,$A40),ExtCalcMap,2,FALSE))</f>
        <v>0</v>
      </c>
      <c r="N40" s="730"/>
      <c r="O40" s="731">
        <f ca="1">SUMIFS(OFFSET('7.  Persistence Report'!$L:$L,0,O20-2011),'7.  Persistence Report'!$D:$D,IF(COUNTIFS($B40,"Adjustment*"),$B39,$B40),'7.  Persistence Report'!$H:$H,D20,'7.  Persistence Report'!$J:$J,IF(COUNTIFS($B40,"Adjustment*"),"Adjustment","Current Year Savings"),'7.  Persistence Report'!$C:$C,VLOOKUP(IF(COUNTIFS($B40,"Adjustment*"),$A39,$A40),ExtCalcMap,2,FALSE))</f>
        <v>65.52000000000001</v>
      </c>
      <c r="P40" s="731">
        <f ca="1">SUMIFS(OFFSET('7.  Persistence Report'!$L:$L,0,P20-2011),'7.  Persistence Report'!$D:$D,IF(COUNTIFS($B40,"Adjustment*"),$B39,$B40),'7.  Persistence Report'!$H:$H,D20,'7.  Persistence Report'!$J:$J,IF(COUNTIFS($B40,"Adjustment*"),"Adjustment","Current Year Savings"),'7.  Persistence Report'!$C:$C,VLOOKUP(IF(COUNTIFS($B40,"Adjustment*"),$A39,$A40),ExtCalcMap,2,FALSE))</f>
        <v>0</v>
      </c>
      <c r="Q40" s="731">
        <f ca="1">SUMIFS(OFFSET('7.  Persistence Report'!$L:$L,0,Q20-2011),'7.  Persistence Report'!$D:$D,IF(COUNTIFS($B40,"Adjustment*"),$B39,$B40),'7.  Persistence Report'!$H:$H,D20,'7.  Persistence Report'!$J:$J,IF(COUNTIFS($B40,"Adjustment*"),"Adjustment","Current Year Savings"),'7.  Persistence Report'!$C:$C,VLOOKUP(IF(COUNTIFS($B40,"Adjustment*"),$A39,$A40),ExtCalcMap,2,FALSE))</f>
        <v>0</v>
      </c>
      <c r="R40" s="731">
        <f ca="1">SUMIFS(OFFSET('7.  Persistence Report'!$L:$L,0,R20-2011),'7.  Persistence Report'!$D:$D,IF(COUNTIFS($B40,"Adjustment*"),$B39,$B40),'7.  Persistence Report'!$H:$H,D20,'7.  Persistence Report'!$J:$J,IF(COUNTIFS($B40,"Adjustment*"),"Adjustment","Current Year Savings"),'7.  Persistence Report'!$C:$C,VLOOKUP(IF(COUNTIFS($B40,"Adjustment*"),$A39,$A40),ExtCalcMap,2,FALSE))</f>
        <v>0</v>
      </c>
      <c r="S40" s="731">
        <f ca="1">SUMIFS(OFFSET('7.  Persistence Report'!$L:$L,0,S20-2011),'7.  Persistence Report'!$D:$D,IF(COUNTIFS($B40,"Adjustment*"),$B39,$B40),'7.  Persistence Report'!$H:$H,D20,'7.  Persistence Report'!$J:$J,IF(COUNTIFS($B40,"Adjustment*"),"Adjustment","Current Year Savings"),'7.  Persistence Report'!$C:$C,VLOOKUP(IF(COUNTIFS($B40,"Adjustment*"),$A39,$A40),ExtCalcMap,2,FALSE))</f>
        <v>0</v>
      </c>
      <c r="T40" s="731">
        <f ca="1">SUMIFS(OFFSET('7.  Persistence Report'!$L:$L,0,T20-2011),'7.  Persistence Report'!$D:$D,IF(COUNTIFS($B40,"Adjustment*"),$B39,$B40),'7.  Persistence Report'!$H:$H,D20,'7.  Persistence Report'!$J:$J,IF(COUNTIFS($B40,"Adjustment*"),"Adjustment","Current Year Savings"),'7.  Persistence Report'!$C:$C,VLOOKUP(IF(COUNTIFS($B40,"Adjustment*"),$A39,$A40),ExtCalcMap,2,FALSE))</f>
        <v>0</v>
      </c>
      <c r="U40" s="731">
        <f ca="1">SUMIFS(OFFSET('7.  Persistence Report'!$L:$L,0,U20-2011),'7.  Persistence Report'!$D:$D,IF(COUNTIFS($B40,"Adjustment*"),$B39,$B40),'7.  Persistence Report'!$H:$H,D20,'7.  Persistence Report'!$J:$J,IF(COUNTIFS($B40,"Adjustment*"),"Adjustment","Current Year Savings"),'7.  Persistence Report'!$C:$C,VLOOKUP(IF(COUNTIFS($B40,"Adjustment*"),$A39,$A40),ExtCalcMap,2,FALSE))</f>
        <v>0</v>
      </c>
      <c r="V40" s="731">
        <f ca="1">SUMIFS(OFFSET('7.  Persistence Report'!$L:$L,0,V20-2011),'7.  Persistence Report'!$D:$D,IF(COUNTIFS($B40,"Adjustment*"),$B39,$B40),'7.  Persistence Report'!$H:$H,D20,'7.  Persistence Report'!$J:$J,IF(COUNTIFS($B40,"Adjustment*"),"Adjustment","Current Year Savings"),'7.  Persistence Report'!$C:$C,VLOOKUP(IF(COUNTIFS($B40,"Adjustment*"),$A39,$A40),ExtCalcMap,2,FALSE))</f>
        <v>0</v>
      </c>
      <c r="W40" s="731">
        <f ca="1">SUMIFS(OFFSET('7.  Persistence Report'!$L:$L,0,W20-2011),'7.  Persistence Report'!$D:$D,IF(COUNTIFS($B40,"Adjustment*"),$B39,$B40),'7.  Persistence Report'!$H:$H,D20,'7.  Persistence Report'!$J:$J,IF(COUNTIFS($B40,"Adjustment*"),"Adjustment","Current Year Savings"),'7.  Persistence Report'!$C:$C,VLOOKUP(IF(COUNTIFS($B40,"Adjustment*"),$A39,$A40),ExtCalcMap,2,FALSE))</f>
        <v>0</v>
      </c>
      <c r="X40" s="731">
        <f ca="1">SUMIFS(OFFSET('7.  Persistence Report'!$L:$L,0,X20-2011),'7.  Persistence Report'!$D:$D,IF(COUNTIFS($B40,"Adjustment*"),$B39,$B40),'7.  Persistence Report'!$H:$H,D20,'7.  Persistence Report'!$J:$J,IF(COUNTIFS($B40,"Adjustment*"),"Adjustment","Current Year Savings"),'7.  Persistence Report'!$C:$C,VLOOKUP(IF(COUNTIFS($B40,"Adjustment*"),$A39,$A40),ExtCalcMap,2,FALSE))</f>
        <v>0</v>
      </c>
      <c r="Y40" s="411">
        <f t="shared" ref="Y40:AL40" si="12">IF(COUNTIFS(Y20,"Res*"),1/COUNTIFS(Y20:AL20,"Res*"),0)</f>
        <v>0</v>
      </c>
      <c r="Z40" s="411">
        <f t="shared" si="12"/>
        <v>0</v>
      </c>
      <c r="AA40" s="411">
        <f t="shared" si="12"/>
        <v>0</v>
      </c>
      <c r="AB40" s="411">
        <f t="shared" si="12"/>
        <v>1</v>
      </c>
      <c r="AC40" s="411">
        <f t="shared" si="12"/>
        <v>0</v>
      </c>
      <c r="AD40" s="411">
        <f t="shared" si="12"/>
        <v>0</v>
      </c>
      <c r="AE40" s="411">
        <f t="shared" si="12"/>
        <v>0</v>
      </c>
      <c r="AF40" s="411">
        <f t="shared" si="12"/>
        <v>0</v>
      </c>
      <c r="AG40" s="411">
        <f t="shared" si="12"/>
        <v>0</v>
      </c>
      <c r="AH40" s="411">
        <f t="shared" si="12"/>
        <v>0</v>
      </c>
      <c r="AI40" s="411">
        <f t="shared" si="12"/>
        <v>0</v>
      </c>
      <c r="AJ40" s="411">
        <f t="shared" si="12"/>
        <v>0</v>
      </c>
      <c r="AK40" s="411">
        <f t="shared" si="12"/>
        <v>0</v>
      </c>
      <c r="AL40" s="411">
        <f t="shared" si="12"/>
        <v>0</v>
      </c>
      <c r="AM40" s="298">
        <f>SUM(Y40:AL40)</f>
        <v>1</v>
      </c>
    </row>
    <row r="41" spans="1:39" s="285" customFormat="1" ht="15" outlineLevel="1">
      <c r="A41" s="503"/>
      <c r="B41" s="296" t="s">
        <v>215</v>
      </c>
      <c r="C41" s="293" t="s">
        <v>164</v>
      </c>
      <c r="D41" s="724">
        <f ca="1">SUMIFS(OFFSET('7.  Persistence Report'!$AQ:$AQ,0,D20-2011),'7.  Persistence Report'!$D:$D,IF(COUNTIFS($B41,"Adjustment*"),$B40,$B41),'7.  Persistence Report'!$H:$H,D20,'7.  Persistence Report'!$J:$J,IF(COUNTIFS($B41,"Adjustment*"),"Adjustment","Current Year Savings"),'7.  Persistence Report'!$C:$C,VLOOKUP(IF(COUNTIFS($B41,"Adjustment*"),$A40,$A41),ExtCalcMap,2,FALSE))</f>
        <v>0</v>
      </c>
      <c r="E41" s="724">
        <f ca="1">SUMIFS(OFFSET('7.  Persistence Report'!$AQ:$AQ,0,E20-2011),'7.  Persistence Report'!$D:$D,IF(COUNTIFS($B41,"Adjustment*"),$B40,$B41),'7.  Persistence Report'!$H:$H,D20,'7.  Persistence Report'!$J:$J,IF(COUNTIFS($B41,"Adjustment*"),"Adjustment","Current Year Savings"),'7.  Persistence Report'!$C:$C,VLOOKUP(IF(COUNTIFS($B41,"Adjustment*"),$A40,$A41),ExtCalcMap,2,FALSE))</f>
        <v>0</v>
      </c>
      <c r="F41" s="724">
        <f ca="1">SUMIFS(OFFSET('7.  Persistence Report'!$AQ:$AQ,0,F20-2011),'7.  Persistence Report'!$D:$D,IF(COUNTIFS($B41,"Adjustment*"),$B40,$B41),'7.  Persistence Report'!$H:$H,D20,'7.  Persistence Report'!$J:$J,IF(COUNTIFS($B41,"Adjustment*"),"Adjustment","Current Year Savings"),'7.  Persistence Report'!$C:$C,VLOOKUP(IF(COUNTIFS($B41,"Adjustment*"),$A40,$A41),ExtCalcMap,2,FALSE))</f>
        <v>0</v>
      </c>
      <c r="G41" s="724">
        <f ca="1">SUMIFS(OFFSET('7.  Persistence Report'!$AQ:$AQ,0,G20-2011),'7.  Persistence Report'!$D:$D,IF(COUNTIFS($B41,"Adjustment*"),$B40,$B41),'7.  Persistence Report'!$H:$H,D20,'7.  Persistence Report'!$J:$J,IF(COUNTIFS($B41,"Adjustment*"),"Adjustment","Current Year Savings"),'7.  Persistence Report'!$C:$C,VLOOKUP(IF(COUNTIFS($B41,"Adjustment*"),$A40,$A41),ExtCalcMap,2,FALSE))</f>
        <v>0</v>
      </c>
      <c r="H41" s="724">
        <f ca="1">SUMIFS(OFFSET('7.  Persistence Report'!$AQ:$AQ,0,H20-2011),'7.  Persistence Report'!$D:$D,IF(COUNTIFS($B41,"Adjustment*"),$B40,$B41),'7.  Persistence Report'!$H:$H,D20,'7.  Persistence Report'!$J:$J,IF(COUNTIFS($B41,"Adjustment*"),"Adjustment","Current Year Savings"),'7.  Persistence Report'!$C:$C,VLOOKUP(IF(COUNTIFS($B41,"Adjustment*"),$A40,$A41),ExtCalcMap,2,FALSE))</f>
        <v>0</v>
      </c>
      <c r="I41" s="724">
        <f ca="1">SUMIFS(OFFSET('7.  Persistence Report'!$AQ:$AQ,0,I20-2011),'7.  Persistence Report'!$D:$D,IF(COUNTIFS($B41,"Adjustment*"),$B40,$B41),'7.  Persistence Report'!$H:$H,D20,'7.  Persistence Report'!$J:$J,IF(COUNTIFS($B41,"Adjustment*"),"Adjustment","Current Year Savings"),'7.  Persistence Report'!$C:$C,VLOOKUP(IF(COUNTIFS($B41,"Adjustment*"),$A40,$A41),ExtCalcMap,2,FALSE))</f>
        <v>0</v>
      </c>
      <c r="J41" s="724">
        <f ca="1">SUMIFS(OFFSET('7.  Persistence Report'!$AQ:$AQ,0,J20-2011),'7.  Persistence Report'!$D:$D,IF(COUNTIFS($B41,"Adjustment*"),$B40,$B41),'7.  Persistence Report'!$H:$H,D20,'7.  Persistence Report'!$J:$J,IF(COUNTIFS($B41,"Adjustment*"),"Adjustment","Current Year Savings"),'7.  Persistence Report'!$C:$C,VLOOKUP(IF(COUNTIFS($B41,"Adjustment*"),$A40,$A41),ExtCalcMap,2,FALSE))</f>
        <v>0</v>
      </c>
      <c r="K41" s="724">
        <f ca="1">SUMIFS(OFFSET('7.  Persistence Report'!$AQ:$AQ,0,K20-2011),'7.  Persistence Report'!$D:$D,IF(COUNTIFS($B41,"Adjustment*"),$B40,$B41),'7.  Persistence Report'!$H:$H,D20,'7.  Persistence Report'!$J:$J,IF(COUNTIFS($B41,"Adjustment*"),"Adjustment","Current Year Savings"),'7.  Persistence Report'!$C:$C,VLOOKUP(IF(COUNTIFS($B41,"Adjustment*"),$A40,$A41),ExtCalcMap,2,FALSE))</f>
        <v>0</v>
      </c>
      <c r="L41" s="724">
        <f ca="1">SUMIFS(OFFSET('7.  Persistence Report'!$AQ:$AQ,0,L20-2011),'7.  Persistence Report'!$D:$D,IF(COUNTIFS($B41,"Adjustment*"),$B40,$B41),'7.  Persistence Report'!$H:$H,D20,'7.  Persistence Report'!$J:$J,IF(COUNTIFS($B41,"Adjustment*"),"Adjustment","Current Year Savings"),'7.  Persistence Report'!$C:$C,VLOOKUP(IF(COUNTIFS($B41,"Adjustment*"),$A40,$A41),ExtCalcMap,2,FALSE))</f>
        <v>0</v>
      </c>
      <c r="M41" s="724">
        <f ca="1">SUMIFS(OFFSET('7.  Persistence Report'!$AQ:$AQ,0,M20-2011),'7.  Persistence Report'!$D:$D,IF(COUNTIFS($B41,"Adjustment*"),$B40,$B41),'7.  Persistence Report'!$H:$H,D20,'7.  Persistence Report'!$J:$J,IF(COUNTIFS($B41,"Adjustment*"),"Adjustment","Current Year Savings"),'7.  Persistence Report'!$C:$C,VLOOKUP(IF(COUNTIFS($B41,"Adjustment*"),$A40,$A41),ExtCalcMap,2,FALSE))</f>
        <v>0</v>
      </c>
      <c r="N41" s="732"/>
      <c r="O41" s="731">
        <f ca="1">SUMIFS(OFFSET('7.  Persistence Report'!$L:$L,0,O20-2011),'7.  Persistence Report'!$D:$D,IF(COUNTIFS($B41,"Adjustment*"),$B40,$B41),'7.  Persistence Report'!$H:$H,D20,'7.  Persistence Report'!$J:$J,IF(COUNTIFS($B41,"Adjustment*"),"Adjustment","Current Year Savings"),'7.  Persistence Report'!$C:$C,VLOOKUP(IF(COUNTIFS($B41,"Adjustment*"),$A40,$A41),ExtCalcMap,2,FALSE))</f>
        <v>0</v>
      </c>
      <c r="P41" s="731">
        <f ca="1">SUMIFS(OFFSET('7.  Persistence Report'!$L:$L,0,P20-2011),'7.  Persistence Report'!$D:$D,IF(COUNTIFS($B41,"Adjustment*"),$B40,$B41),'7.  Persistence Report'!$H:$H,D20,'7.  Persistence Report'!$J:$J,IF(COUNTIFS($B41,"Adjustment*"),"Adjustment","Current Year Savings"),'7.  Persistence Report'!$C:$C,VLOOKUP(IF(COUNTIFS($B41,"Adjustment*"),$A40,$A41),ExtCalcMap,2,FALSE))</f>
        <v>0</v>
      </c>
      <c r="Q41" s="731">
        <f ca="1">SUMIFS(OFFSET('7.  Persistence Report'!$L:$L,0,Q20-2011),'7.  Persistence Report'!$D:$D,IF(COUNTIFS($B41,"Adjustment*"),$B40,$B41),'7.  Persistence Report'!$H:$H,D20,'7.  Persistence Report'!$J:$J,IF(COUNTIFS($B41,"Adjustment*"),"Adjustment","Current Year Savings"),'7.  Persistence Report'!$C:$C,VLOOKUP(IF(COUNTIFS($B41,"Adjustment*"),$A40,$A41),ExtCalcMap,2,FALSE))</f>
        <v>0</v>
      </c>
      <c r="R41" s="731">
        <f ca="1">SUMIFS(OFFSET('7.  Persistence Report'!$L:$L,0,R20-2011),'7.  Persistence Report'!$D:$D,IF(COUNTIFS($B41,"Adjustment*"),$B40,$B41),'7.  Persistence Report'!$H:$H,D20,'7.  Persistence Report'!$J:$J,IF(COUNTIFS($B41,"Adjustment*"),"Adjustment","Current Year Savings"),'7.  Persistence Report'!$C:$C,VLOOKUP(IF(COUNTIFS($B41,"Adjustment*"),$A40,$A41),ExtCalcMap,2,FALSE))</f>
        <v>0</v>
      </c>
      <c r="S41" s="731">
        <f ca="1">SUMIFS(OFFSET('7.  Persistence Report'!$L:$L,0,S20-2011),'7.  Persistence Report'!$D:$D,IF(COUNTIFS($B41,"Adjustment*"),$B40,$B41),'7.  Persistence Report'!$H:$H,D20,'7.  Persistence Report'!$J:$J,IF(COUNTIFS($B41,"Adjustment*"),"Adjustment","Current Year Savings"),'7.  Persistence Report'!$C:$C,VLOOKUP(IF(COUNTIFS($B41,"Adjustment*"),$A40,$A41),ExtCalcMap,2,FALSE))</f>
        <v>0</v>
      </c>
      <c r="T41" s="731">
        <f ca="1">SUMIFS(OFFSET('7.  Persistence Report'!$L:$L,0,T20-2011),'7.  Persistence Report'!$D:$D,IF(COUNTIFS($B41,"Adjustment*"),$B40,$B41),'7.  Persistence Report'!$H:$H,D20,'7.  Persistence Report'!$J:$J,IF(COUNTIFS($B41,"Adjustment*"),"Adjustment","Current Year Savings"),'7.  Persistence Report'!$C:$C,VLOOKUP(IF(COUNTIFS($B41,"Adjustment*"),$A40,$A41),ExtCalcMap,2,FALSE))</f>
        <v>0</v>
      </c>
      <c r="U41" s="731">
        <f ca="1">SUMIFS(OFFSET('7.  Persistence Report'!$L:$L,0,U20-2011),'7.  Persistence Report'!$D:$D,IF(COUNTIFS($B41,"Adjustment*"),$B40,$B41),'7.  Persistence Report'!$H:$H,D20,'7.  Persistence Report'!$J:$J,IF(COUNTIFS($B41,"Adjustment*"),"Adjustment","Current Year Savings"),'7.  Persistence Report'!$C:$C,VLOOKUP(IF(COUNTIFS($B41,"Adjustment*"),$A40,$A41),ExtCalcMap,2,FALSE))</f>
        <v>0</v>
      </c>
      <c r="V41" s="731">
        <f ca="1">SUMIFS(OFFSET('7.  Persistence Report'!$L:$L,0,V20-2011),'7.  Persistence Report'!$D:$D,IF(COUNTIFS($B41,"Adjustment*"),$B40,$B41),'7.  Persistence Report'!$H:$H,D20,'7.  Persistence Report'!$J:$J,IF(COUNTIFS($B41,"Adjustment*"),"Adjustment","Current Year Savings"),'7.  Persistence Report'!$C:$C,VLOOKUP(IF(COUNTIFS($B41,"Adjustment*"),$A40,$A41),ExtCalcMap,2,FALSE))</f>
        <v>0</v>
      </c>
      <c r="W41" s="731">
        <f ca="1">SUMIFS(OFFSET('7.  Persistence Report'!$L:$L,0,W20-2011),'7.  Persistence Report'!$D:$D,IF(COUNTIFS($B41,"Adjustment*"),$B40,$B41),'7.  Persistence Report'!$H:$H,D20,'7.  Persistence Report'!$J:$J,IF(COUNTIFS($B41,"Adjustment*"),"Adjustment","Current Year Savings"),'7.  Persistence Report'!$C:$C,VLOOKUP(IF(COUNTIFS($B41,"Adjustment*"),$A40,$A41),ExtCalcMap,2,FALSE))</f>
        <v>0</v>
      </c>
      <c r="X41" s="731">
        <f ca="1">SUMIFS(OFFSET('7.  Persistence Report'!$L:$L,0,X20-2011),'7.  Persistence Report'!$D:$D,IF(COUNTIFS($B41,"Adjustment*"),$B40,$B41),'7.  Persistence Report'!$H:$H,D20,'7.  Persistence Report'!$J:$J,IF(COUNTIFS($B41,"Adjustment*"),"Adjustment","Current Year Savings"),'7.  Persistence Report'!$C:$C,VLOOKUP(IF(COUNTIFS($B41,"Adjustment*"),$A40,$A41),ExtCalcMap,2,FALSE))</f>
        <v>0</v>
      </c>
      <c r="Y41" s="412">
        <f>Y40</f>
        <v>0</v>
      </c>
      <c r="Z41" s="412">
        <f>Z40</f>
        <v>0</v>
      </c>
      <c r="AA41" s="412">
        <f t="shared" ref="AA41:AL41" si="13">AA40</f>
        <v>0</v>
      </c>
      <c r="AB41" s="412">
        <f t="shared" si="13"/>
        <v>1</v>
      </c>
      <c r="AC41" s="412">
        <f t="shared" si="13"/>
        <v>0</v>
      </c>
      <c r="AD41" s="412">
        <f t="shared" si="13"/>
        <v>0</v>
      </c>
      <c r="AE41" s="412">
        <f t="shared" si="13"/>
        <v>0</v>
      </c>
      <c r="AF41" s="412">
        <f t="shared" si="13"/>
        <v>0</v>
      </c>
      <c r="AG41" s="412">
        <f t="shared" si="13"/>
        <v>0</v>
      </c>
      <c r="AH41" s="412">
        <f t="shared" si="13"/>
        <v>0</v>
      </c>
      <c r="AI41" s="412">
        <f t="shared" si="13"/>
        <v>0</v>
      </c>
      <c r="AJ41" s="412">
        <f t="shared" si="13"/>
        <v>0</v>
      </c>
      <c r="AK41" s="412">
        <f t="shared" si="13"/>
        <v>0</v>
      </c>
      <c r="AL41" s="412">
        <f t="shared" si="13"/>
        <v>0</v>
      </c>
      <c r="AM41" s="299"/>
    </row>
    <row r="42" spans="1:39" s="285" customFormat="1" ht="15" outlineLevel="1">
      <c r="A42" s="503"/>
      <c r="B42" s="296"/>
      <c r="C42" s="307"/>
      <c r="D42" s="735"/>
      <c r="E42" s="735"/>
      <c r="F42" s="735"/>
      <c r="G42" s="735"/>
      <c r="H42" s="735"/>
      <c r="I42" s="735"/>
      <c r="J42" s="735"/>
      <c r="K42" s="735"/>
      <c r="L42" s="735"/>
      <c r="M42" s="735"/>
      <c r="N42" s="730"/>
      <c r="O42" s="734"/>
      <c r="P42" s="734"/>
      <c r="Q42" s="734"/>
      <c r="R42" s="734"/>
      <c r="S42" s="734"/>
      <c r="T42" s="734"/>
      <c r="U42" s="734"/>
      <c r="V42" s="734"/>
      <c r="W42" s="734"/>
      <c r="X42" s="734"/>
      <c r="Y42" s="413"/>
      <c r="Z42" s="413"/>
      <c r="AA42" s="413"/>
      <c r="AB42" s="413"/>
      <c r="AC42" s="413"/>
      <c r="AD42" s="413"/>
      <c r="AE42" s="413"/>
      <c r="AF42" s="413"/>
      <c r="AG42" s="413"/>
      <c r="AH42" s="413"/>
      <c r="AI42" s="413"/>
      <c r="AJ42" s="413"/>
      <c r="AK42" s="413"/>
      <c r="AL42" s="413"/>
      <c r="AM42" s="308"/>
    </row>
    <row r="43" spans="1:39" s="285" customFormat="1" ht="15" outlineLevel="1">
      <c r="A43" s="503">
        <v>8</v>
      </c>
      <c r="B43" s="296" t="s">
        <v>486</v>
      </c>
      <c r="C43" s="293" t="s">
        <v>25</v>
      </c>
      <c r="D43" s="724">
        <f ca="1">SUMIFS(OFFSET('7.  Persistence Report'!$AQ:$AQ,0,D20-2011),'7.  Persistence Report'!$D:$D,IF(COUNTIFS($B43,"Adjustment*"),$B42,$B43),'7.  Persistence Report'!$H:$H,D20,'7.  Persistence Report'!$J:$J,IF(COUNTIFS($B43,"Adjustment*"),"Adjustment","Current Year Savings"),'7.  Persistence Report'!$C:$C,VLOOKUP(IF(COUNTIFS($B43,"Adjustment*"),$A42,$A43),ExtCalcMap,2,FALSE))</f>
        <v>0</v>
      </c>
      <c r="E43" s="724">
        <f ca="1">SUMIFS(OFFSET('7.  Persistence Report'!$AQ:$AQ,0,E20-2011),'7.  Persistence Report'!$D:$D,IF(COUNTIFS($B43,"Adjustment*"),$B42,$B43),'7.  Persistence Report'!$H:$H,D20,'7.  Persistence Report'!$J:$J,IF(COUNTIFS($B43,"Adjustment*"),"Adjustment","Current Year Savings"),'7.  Persistence Report'!$C:$C,VLOOKUP(IF(COUNTIFS($B43,"Adjustment*"),$A42,$A43),ExtCalcMap,2,FALSE))</f>
        <v>0</v>
      </c>
      <c r="F43" s="724">
        <f ca="1">SUMIFS(OFFSET('7.  Persistence Report'!$AQ:$AQ,0,F20-2011),'7.  Persistence Report'!$D:$D,IF(COUNTIFS($B43,"Adjustment*"),$B42,$B43),'7.  Persistence Report'!$H:$H,D20,'7.  Persistence Report'!$J:$J,IF(COUNTIFS($B43,"Adjustment*"),"Adjustment","Current Year Savings"),'7.  Persistence Report'!$C:$C,VLOOKUP(IF(COUNTIFS($B43,"Adjustment*"),$A42,$A43),ExtCalcMap,2,FALSE))</f>
        <v>0</v>
      </c>
      <c r="G43" s="724">
        <f ca="1">SUMIFS(OFFSET('7.  Persistence Report'!$AQ:$AQ,0,G20-2011),'7.  Persistence Report'!$D:$D,IF(COUNTIFS($B43,"Adjustment*"),$B42,$B43),'7.  Persistence Report'!$H:$H,D20,'7.  Persistence Report'!$J:$J,IF(COUNTIFS($B43,"Adjustment*"),"Adjustment","Current Year Savings"),'7.  Persistence Report'!$C:$C,VLOOKUP(IF(COUNTIFS($B43,"Adjustment*"),$A42,$A43),ExtCalcMap,2,FALSE))</f>
        <v>0</v>
      </c>
      <c r="H43" s="724">
        <f ca="1">SUMIFS(OFFSET('7.  Persistence Report'!$AQ:$AQ,0,H20-2011),'7.  Persistence Report'!$D:$D,IF(COUNTIFS($B43,"Adjustment*"),$B42,$B43),'7.  Persistence Report'!$H:$H,D20,'7.  Persistence Report'!$J:$J,IF(COUNTIFS($B43,"Adjustment*"),"Adjustment","Current Year Savings"),'7.  Persistence Report'!$C:$C,VLOOKUP(IF(COUNTIFS($B43,"Adjustment*"),$A42,$A43),ExtCalcMap,2,FALSE))</f>
        <v>0</v>
      </c>
      <c r="I43" s="724">
        <f ca="1">SUMIFS(OFFSET('7.  Persistence Report'!$AQ:$AQ,0,I20-2011),'7.  Persistence Report'!$D:$D,IF(COUNTIFS($B43,"Adjustment*"),$B42,$B43),'7.  Persistence Report'!$H:$H,D20,'7.  Persistence Report'!$J:$J,IF(COUNTIFS($B43,"Adjustment*"),"Adjustment","Current Year Savings"),'7.  Persistence Report'!$C:$C,VLOOKUP(IF(COUNTIFS($B43,"Adjustment*"),$A42,$A43),ExtCalcMap,2,FALSE))</f>
        <v>0</v>
      </c>
      <c r="J43" s="724">
        <f ca="1">SUMIFS(OFFSET('7.  Persistence Report'!$AQ:$AQ,0,J20-2011),'7.  Persistence Report'!$D:$D,IF(COUNTIFS($B43,"Adjustment*"),$B42,$B43),'7.  Persistence Report'!$H:$H,D20,'7.  Persistence Report'!$J:$J,IF(COUNTIFS($B43,"Adjustment*"),"Adjustment","Current Year Savings"),'7.  Persistence Report'!$C:$C,VLOOKUP(IF(COUNTIFS($B43,"Adjustment*"),$A42,$A43),ExtCalcMap,2,FALSE))</f>
        <v>0</v>
      </c>
      <c r="K43" s="724">
        <f ca="1">SUMIFS(OFFSET('7.  Persistence Report'!$AQ:$AQ,0,K20-2011),'7.  Persistence Report'!$D:$D,IF(COUNTIFS($B43,"Adjustment*"),$B42,$B43),'7.  Persistence Report'!$H:$H,D20,'7.  Persistence Report'!$J:$J,IF(COUNTIFS($B43,"Adjustment*"),"Adjustment","Current Year Savings"),'7.  Persistence Report'!$C:$C,VLOOKUP(IF(COUNTIFS($B43,"Adjustment*"),$A42,$A43),ExtCalcMap,2,FALSE))</f>
        <v>0</v>
      </c>
      <c r="L43" s="724">
        <f ca="1">SUMIFS(OFFSET('7.  Persistence Report'!$AQ:$AQ,0,L20-2011),'7.  Persistence Report'!$D:$D,IF(COUNTIFS($B43,"Adjustment*"),$B42,$B43),'7.  Persistence Report'!$H:$H,D20,'7.  Persistence Report'!$J:$J,IF(COUNTIFS($B43,"Adjustment*"),"Adjustment","Current Year Savings"),'7.  Persistence Report'!$C:$C,VLOOKUP(IF(COUNTIFS($B43,"Adjustment*"),$A42,$A43),ExtCalcMap,2,FALSE))</f>
        <v>0</v>
      </c>
      <c r="M43" s="724">
        <f ca="1">SUMIFS(OFFSET('7.  Persistence Report'!$AQ:$AQ,0,M20-2011),'7.  Persistence Report'!$D:$D,IF(COUNTIFS($B43,"Adjustment*"),$B42,$B43),'7.  Persistence Report'!$H:$H,D20,'7.  Persistence Report'!$J:$J,IF(COUNTIFS($B43,"Adjustment*"),"Adjustment","Current Year Savings"),'7.  Persistence Report'!$C:$C,VLOOKUP(IF(COUNTIFS($B43,"Adjustment*"),$A42,$A43),ExtCalcMap,2,FALSE))</f>
        <v>0</v>
      </c>
      <c r="N43" s="730"/>
      <c r="O43" s="731">
        <f ca="1">SUMIFS(OFFSET('7.  Persistence Report'!$L:$L,0,O20-2011),'7.  Persistence Report'!$D:$D,IF(COUNTIFS($B43,"Adjustment*"),$B42,$B43),'7.  Persistence Report'!$H:$H,D20,'7.  Persistence Report'!$J:$J,IF(COUNTIFS($B43,"Adjustment*"),"Adjustment","Current Year Savings"),'7.  Persistence Report'!$C:$C,VLOOKUP(IF(COUNTIFS($B43,"Adjustment*"),$A42,$A43),ExtCalcMap,2,FALSE))</f>
        <v>0</v>
      </c>
      <c r="P43" s="731">
        <f ca="1">SUMIFS(OFFSET('7.  Persistence Report'!$L:$L,0,P20-2011),'7.  Persistence Report'!$D:$D,IF(COUNTIFS($B43,"Adjustment*"),$B42,$B43),'7.  Persistence Report'!$H:$H,D20,'7.  Persistence Report'!$J:$J,IF(COUNTIFS($B43,"Adjustment*"),"Adjustment","Current Year Savings"),'7.  Persistence Report'!$C:$C,VLOOKUP(IF(COUNTIFS($B43,"Adjustment*"),$A42,$A43),ExtCalcMap,2,FALSE))</f>
        <v>0</v>
      </c>
      <c r="Q43" s="731">
        <f ca="1">SUMIFS(OFFSET('7.  Persistence Report'!$L:$L,0,Q20-2011),'7.  Persistence Report'!$D:$D,IF(COUNTIFS($B43,"Adjustment*"),$B42,$B43),'7.  Persistence Report'!$H:$H,D20,'7.  Persistence Report'!$J:$J,IF(COUNTIFS($B43,"Adjustment*"),"Adjustment","Current Year Savings"),'7.  Persistence Report'!$C:$C,VLOOKUP(IF(COUNTIFS($B43,"Adjustment*"),$A42,$A43),ExtCalcMap,2,FALSE))</f>
        <v>0</v>
      </c>
      <c r="R43" s="731">
        <f ca="1">SUMIFS(OFFSET('7.  Persistence Report'!$L:$L,0,R20-2011),'7.  Persistence Report'!$D:$D,IF(COUNTIFS($B43,"Adjustment*"),$B42,$B43),'7.  Persistence Report'!$H:$H,D20,'7.  Persistence Report'!$J:$J,IF(COUNTIFS($B43,"Adjustment*"),"Adjustment","Current Year Savings"),'7.  Persistence Report'!$C:$C,VLOOKUP(IF(COUNTIFS($B43,"Adjustment*"),$A42,$A43),ExtCalcMap,2,FALSE))</f>
        <v>0</v>
      </c>
      <c r="S43" s="731">
        <f ca="1">SUMIFS(OFFSET('7.  Persistence Report'!$L:$L,0,S20-2011),'7.  Persistence Report'!$D:$D,IF(COUNTIFS($B43,"Adjustment*"),$B42,$B43),'7.  Persistence Report'!$H:$H,D20,'7.  Persistence Report'!$J:$J,IF(COUNTIFS($B43,"Adjustment*"),"Adjustment","Current Year Savings"),'7.  Persistence Report'!$C:$C,VLOOKUP(IF(COUNTIFS($B43,"Adjustment*"),$A42,$A43),ExtCalcMap,2,FALSE))</f>
        <v>0</v>
      </c>
      <c r="T43" s="731">
        <f ca="1">SUMIFS(OFFSET('7.  Persistence Report'!$L:$L,0,T20-2011),'7.  Persistence Report'!$D:$D,IF(COUNTIFS($B43,"Adjustment*"),$B42,$B43),'7.  Persistence Report'!$H:$H,D20,'7.  Persistence Report'!$J:$J,IF(COUNTIFS($B43,"Adjustment*"),"Adjustment","Current Year Savings"),'7.  Persistence Report'!$C:$C,VLOOKUP(IF(COUNTIFS($B43,"Adjustment*"),$A42,$A43),ExtCalcMap,2,FALSE))</f>
        <v>0</v>
      </c>
      <c r="U43" s="731">
        <f ca="1">SUMIFS(OFFSET('7.  Persistence Report'!$L:$L,0,U20-2011),'7.  Persistence Report'!$D:$D,IF(COUNTIFS($B43,"Adjustment*"),$B42,$B43),'7.  Persistence Report'!$H:$H,D20,'7.  Persistence Report'!$J:$J,IF(COUNTIFS($B43,"Adjustment*"),"Adjustment","Current Year Savings"),'7.  Persistence Report'!$C:$C,VLOOKUP(IF(COUNTIFS($B43,"Adjustment*"),$A42,$A43),ExtCalcMap,2,FALSE))</f>
        <v>0</v>
      </c>
      <c r="V43" s="731">
        <f ca="1">SUMIFS(OFFSET('7.  Persistence Report'!$L:$L,0,V20-2011),'7.  Persistence Report'!$D:$D,IF(COUNTIFS($B43,"Adjustment*"),$B42,$B43),'7.  Persistence Report'!$H:$H,D20,'7.  Persistence Report'!$J:$J,IF(COUNTIFS($B43,"Adjustment*"),"Adjustment","Current Year Savings"),'7.  Persistence Report'!$C:$C,VLOOKUP(IF(COUNTIFS($B43,"Adjustment*"),$A42,$A43),ExtCalcMap,2,FALSE))</f>
        <v>0</v>
      </c>
      <c r="W43" s="731">
        <f ca="1">SUMIFS(OFFSET('7.  Persistence Report'!$L:$L,0,W20-2011),'7.  Persistence Report'!$D:$D,IF(COUNTIFS($B43,"Adjustment*"),$B42,$B43),'7.  Persistence Report'!$H:$H,D20,'7.  Persistence Report'!$J:$J,IF(COUNTIFS($B43,"Adjustment*"),"Adjustment","Current Year Savings"),'7.  Persistence Report'!$C:$C,VLOOKUP(IF(COUNTIFS($B43,"Adjustment*"),$A42,$A43),ExtCalcMap,2,FALSE))</f>
        <v>0</v>
      </c>
      <c r="X43" s="731">
        <f ca="1">SUMIFS(OFFSET('7.  Persistence Report'!$L:$L,0,X20-2011),'7.  Persistence Report'!$D:$D,IF(COUNTIFS($B43,"Adjustment*"),$B42,$B43),'7.  Persistence Report'!$H:$H,D20,'7.  Persistence Report'!$J:$J,IF(COUNTIFS($B43,"Adjustment*"),"Adjustment","Current Year Savings"),'7.  Persistence Report'!$C:$C,VLOOKUP(IF(COUNTIFS($B43,"Adjustment*"),$A42,$A43),ExtCalcMap,2,FALSE))</f>
        <v>0</v>
      </c>
      <c r="Y43" s="411">
        <f t="shared" ref="Y43:AL43" si="14">IF(COUNTIFS(Y20,"Res*"),1/COUNTIFS(Y20:AL20,"Res*"),0)</f>
        <v>0</v>
      </c>
      <c r="Z43" s="411">
        <f t="shared" si="14"/>
        <v>0</v>
      </c>
      <c r="AA43" s="411">
        <f t="shared" si="14"/>
        <v>0</v>
      </c>
      <c r="AB43" s="411">
        <f t="shared" si="14"/>
        <v>1</v>
      </c>
      <c r="AC43" s="411">
        <f t="shared" si="14"/>
        <v>0</v>
      </c>
      <c r="AD43" s="411">
        <f t="shared" si="14"/>
        <v>0</v>
      </c>
      <c r="AE43" s="411">
        <f t="shared" si="14"/>
        <v>0</v>
      </c>
      <c r="AF43" s="411">
        <f t="shared" si="14"/>
        <v>0</v>
      </c>
      <c r="AG43" s="411">
        <f t="shared" si="14"/>
        <v>0</v>
      </c>
      <c r="AH43" s="411">
        <f t="shared" si="14"/>
        <v>0</v>
      </c>
      <c r="AI43" s="411">
        <f t="shared" si="14"/>
        <v>0</v>
      </c>
      <c r="AJ43" s="411">
        <f t="shared" si="14"/>
        <v>0</v>
      </c>
      <c r="AK43" s="411">
        <f t="shared" si="14"/>
        <v>0</v>
      </c>
      <c r="AL43" s="411">
        <f t="shared" si="14"/>
        <v>0</v>
      </c>
      <c r="AM43" s="298">
        <f>SUM(Y43:AL43)</f>
        <v>1</v>
      </c>
    </row>
    <row r="44" spans="1:39" s="285" customFormat="1" ht="15" outlineLevel="1">
      <c r="A44" s="503"/>
      <c r="B44" s="296" t="s">
        <v>215</v>
      </c>
      <c r="C44" s="293" t="s">
        <v>164</v>
      </c>
      <c r="D44" s="724">
        <f ca="1">SUMIFS(OFFSET('7.  Persistence Report'!$AQ:$AQ,0,D20-2011),'7.  Persistence Report'!$D:$D,IF(COUNTIFS($B44,"Adjustment*"),$B43,$B44),'7.  Persistence Report'!$H:$H,D20,'7.  Persistence Report'!$J:$J,IF(COUNTIFS($B44,"Adjustment*"),"Adjustment","Current Year Savings"),'7.  Persistence Report'!$C:$C,VLOOKUP(IF(COUNTIFS($B44,"Adjustment*"),$A43,$A44),ExtCalcMap,2,FALSE))</f>
        <v>0</v>
      </c>
      <c r="E44" s="724">
        <f ca="1">SUMIFS(OFFSET('7.  Persistence Report'!$AQ:$AQ,0,E20-2011),'7.  Persistence Report'!$D:$D,IF(COUNTIFS($B44,"Adjustment*"),$B43,$B44),'7.  Persistence Report'!$H:$H,D20,'7.  Persistence Report'!$J:$J,IF(COUNTIFS($B44,"Adjustment*"),"Adjustment","Current Year Savings"),'7.  Persistence Report'!$C:$C,VLOOKUP(IF(COUNTIFS($B44,"Adjustment*"),$A43,$A44),ExtCalcMap,2,FALSE))</f>
        <v>0</v>
      </c>
      <c r="F44" s="724">
        <f ca="1">SUMIFS(OFFSET('7.  Persistence Report'!$AQ:$AQ,0,F20-2011),'7.  Persistence Report'!$D:$D,IF(COUNTIFS($B44,"Adjustment*"),$B43,$B44),'7.  Persistence Report'!$H:$H,D20,'7.  Persistence Report'!$J:$J,IF(COUNTIFS($B44,"Adjustment*"),"Adjustment","Current Year Savings"),'7.  Persistence Report'!$C:$C,VLOOKUP(IF(COUNTIFS($B44,"Adjustment*"),$A43,$A44),ExtCalcMap,2,FALSE))</f>
        <v>0</v>
      </c>
      <c r="G44" s="724">
        <f ca="1">SUMIFS(OFFSET('7.  Persistence Report'!$AQ:$AQ,0,G20-2011),'7.  Persistence Report'!$D:$D,IF(COUNTIFS($B44,"Adjustment*"),$B43,$B44),'7.  Persistence Report'!$H:$H,D20,'7.  Persistence Report'!$J:$J,IF(COUNTIFS($B44,"Adjustment*"),"Adjustment","Current Year Savings"),'7.  Persistence Report'!$C:$C,VLOOKUP(IF(COUNTIFS($B44,"Adjustment*"),$A43,$A44),ExtCalcMap,2,FALSE))</f>
        <v>0</v>
      </c>
      <c r="H44" s="724">
        <f ca="1">SUMIFS(OFFSET('7.  Persistence Report'!$AQ:$AQ,0,H20-2011),'7.  Persistence Report'!$D:$D,IF(COUNTIFS($B44,"Adjustment*"),$B43,$B44),'7.  Persistence Report'!$H:$H,D20,'7.  Persistence Report'!$J:$J,IF(COUNTIFS($B44,"Adjustment*"),"Adjustment","Current Year Savings"),'7.  Persistence Report'!$C:$C,VLOOKUP(IF(COUNTIFS($B44,"Adjustment*"),$A43,$A44),ExtCalcMap,2,FALSE))</f>
        <v>0</v>
      </c>
      <c r="I44" s="724">
        <f ca="1">SUMIFS(OFFSET('7.  Persistence Report'!$AQ:$AQ,0,I20-2011),'7.  Persistence Report'!$D:$D,IF(COUNTIFS($B44,"Adjustment*"),$B43,$B44),'7.  Persistence Report'!$H:$H,D20,'7.  Persistence Report'!$J:$J,IF(COUNTIFS($B44,"Adjustment*"),"Adjustment","Current Year Savings"),'7.  Persistence Report'!$C:$C,VLOOKUP(IF(COUNTIFS($B44,"Adjustment*"),$A43,$A44),ExtCalcMap,2,FALSE))</f>
        <v>0</v>
      </c>
      <c r="J44" s="724">
        <f ca="1">SUMIFS(OFFSET('7.  Persistence Report'!$AQ:$AQ,0,J20-2011),'7.  Persistence Report'!$D:$D,IF(COUNTIFS($B44,"Adjustment*"),$B43,$B44),'7.  Persistence Report'!$H:$H,D20,'7.  Persistence Report'!$J:$J,IF(COUNTIFS($B44,"Adjustment*"),"Adjustment","Current Year Savings"),'7.  Persistence Report'!$C:$C,VLOOKUP(IF(COUNTIFS($B44,"Adjustment*"),$A43,$A44),ExtCalcMap,2,FALSE))</f>
        <v>0</v>
      </c>
      <c r="K44" s="724">
        <f ca="1">SUMIFS(OFFSET('7.  Persistence Report'!$AQ:$AQ,0,K20-2011),'7.  Persistence Report'!$D:$D,IF(COUNTIFS($B44,"Adjustment*"),$B43,$B44),'7.  Persistence Report'!$H:$H,D20,'7.  Persistence Report'!$J:$J,IF(COUNTIFS($B44,"Adjustment*"),"Adjustment","Current Year Savings"),'7.  Persistence Report'!$C:$C,VLOOKUP(IF(COUNTIFS($B44,"Adjustment*"),$A43,$A44),ExtCalcMap,2,FALSE))</f>
        <v>0</v>
      </c>
      <c r="L44" s="724">
        <f ca="1">SUMIFS(OFFSET('7.  Persistence Report'!$AQ:$AQ,0,L20-2011),'7.  Persistence Report'!$D:$D,IF(COUNTIFS($B44,"Adjustment*"),$B43,$B44),'7.  Persistence Report'!$H:$H,D20,'7.  Persistence Report'!$J:$J,IF(COUNTIFS($B44,"Adjustment*"),"Adjustment","Current Year Savings"),'7.  Persistence Report'!$C:$C,VLOOKUP(IF(COUNTIFS($B44,"Adjustment*"),$A43,$A44),ExtCalcMap,2,FALSE))</f>
        <v>0</v>
      </c>
      <c r="M44" s="724">
        <f ca="1">SUMIFS(OFFSET('7.  Persistence Report'!$AQ:$AQ,0,M20-2011),'7.  Persistence Report'!$D:$D,IF(COUNTIFS($B44,"Adjustment*"),$B43,$B44),'7.  Persistence Report'!$H:$H,D20,'7.  Persistence Report'!$J:$J,IF(COUNTIFS($B44,"Adjustment*"),"Adjustment","Current Year Savings"),'7.  Persistence Report'!$C:$C,VLOOKUP(IF(COUNTIFS($B44,"Adjustment*"),$A43,$A44),ExtCalcMap,2,FALSE))</f>
        <v>0</v>
      </c>
      <c r="N44" s="732"/>
      <c r="O44" s="731">
        <f ca="1">SUMIFS(OFFSET('7.  Persistence Report'!$L:$L,0,O20-2011),'7.  Persistence Report'!$D:$D,IF(COUNTIFS($B44,"Adjustment*"),$B43,$B44),'7.  Persistence Report'!$H:$H,D20,'7.  Persistence Report'!$J:$J,IF(COUNTIFS($B44,"Adjustment*"),"Adjustment","Current Year Savings"),'7.  Persistence Report'!$C:$C,VLOOKUP(IF(COUNTIFS($B44,"Adjustment*"),$A43,$A44),ExtCalcMap,2,FALSE))</f>
        <v>0</v>
      </c>
      <c r="P44" s="731">
        <f ca="1">SUMIFS(OFFSET('7.  Persistence Report'!$L:$L,0,P20-2011),'7.  Persistence Report'!$D:$D,IF(COUNTIFS($B44,"Adjustment*"),$B43,$B44),'7.  Persistence Report'!$H:$H,D20,'7.  Persistence Report'!$J:$J,IF(COUNTIFS($B44,"Adjustment*"),"Adjustment","Current Year Savings"),'7.  Persistence Report'!$C:$C,VLOOKUP(IF(COUNTIFS($B44,"Adjustment*"),$A43,$A44),ExtCalcMap,2,FALSE))</f>
        <v>0</v>
      </c>
      <c r="Q44" s="731">
        <f ca="1">SUMIFS(OFFSET('7.  Persistence Report'!$L:$L,0,Q20-2011),'7.  Persistence Report'!$D:$D,IF(COUNTIFS($B44,"Adjustment*"),$B43,$B44),'7.  Persistence Report'!$H:$H,D20,'7.  Persistence Report'!$J:$J,IF(COUNTIFS($B44,"Adjustment*"),"Adjustment","Current Year Savings"),'7.  Persistence Report'!$C:$C,VLOOKUP(IF(COUNTIFS($B44,"Adjustment*"),$A43,$A44),ExtCalcMap,2,FALSE))</f>
        <v>0</v>
      </c>
      <c r="R44" s="731">
        <f ca="1">SUMIFS(OFFSET('7.  Persistence Report'!$L:$L,0,R20-2011),'7.  Persistence Report'!$D:$D,IF(COUNTIFS($B44,"Adjustment*"),$B43,$B44),'7.  Persistence Report'!$H:$H,D20,'7.  Persistence Report'!$J:$J,IF(COUNTIFS($B44,"Adjustment*"),"Adjustment","Current Year Savings"),'7.  Persistence Report'!$C:$C,VLOOKUP(IF(COUNTIFS($B44,"Adjustment*"),$A43,$A44),ExtCalcMap,2,FALSE))</f>
        <v>0</v>
      </c>
      <c r="S44" s="731">
        <f ca="1">SUMIFS(OFFSET('7.  Persistence Report'!$L:$L,0,S20-2011),'7.  Persistence Report'!$D:$D,IF(COUNTIFS($B44,"Adjustment*"),$B43,$B44),'7.  Persistence Report'!$H:$H,D20,'7.  Persistence Report'!$J:$J,IF(COUNTIFS($B44,"Adjustment*"),"Adjustment","Current Year Savings"),'7.  Persistence Report'!$C:$C,VLOOKUP(IF(COUNTIFS($B44,"Adjustment*"),$A43,$A44),ExtCalcMap,2,FALSE))</f>
        <v>0</v>
      </c>
      <c r="T44" s="731">
        <f ca="1">SUMIFS(OFFSET('7.  Persistence Report'!$L:$L,0,T20-2011),'7.  Persistence Report'!$D:$D,IF(COUNTIFS($B44,"Adjustment*"),$B43,$B44),'7.  Persistence Report'!$H:$H,D20,'7.  Persistence Report'!$J:$J,IF(COUNTIFS($B44,"Adjustment*"),"Adjustment","Current Year Savings"),'7.  Persistence Report'!$C:$C,VLOOKUP(IF(COUNTIFS($B44,"Adjustment*"),$A43,$A44),ExtCalcMap,2,FALSE))</f>
        <v>0</v>
      </c>
      <c r="U44" s="731">
        <f ca="1">SUMIFS(OFFSET('7.  Persistence Report'!$L:$L,0,U20-2011),'7.  Persistence Report'!$D:$D,IF(COUNTIFS($B44,"Adjustment*"),$B43,$B44),'7.  Persistence Report'!$H:$H,D20,'7.  Persistence Report'!$J:$J,IF(COUNTIFS($B44,"Adjustment*"),"Adjustment","Current Year Savings"),'7.  Persistence Report'!$C:$C,VLOOKUP(IF(COUNTIFS($B44,"Adjustment*"),$A43,$A44),ExtCalcMap,2,FALSE))</f>
        <v>0</v>
      </c>
      <c r="V44" s="731">
        <f ca="1">SUMIFS(OFFSET('7.  Persistence Report'!$L:$L,0,V20-2011),'7.  Persistence Report'!$D:$D,IF(COUNTIFS($B44,"Adjustment*"),$B43,$B44),'7.  Persistence Report'!$H:$H,D20,'7.  Persistence Report'!$J:$J,IF(COUNTIFS($B44,"Adjustment*"),"Adjustment","Current Year Savings"),'7.  Persistence Report'!$C:$C,VLOOKUP(IF(COUNTIFS($B44,"Adjustment*"),$A43,$A44),ExtCalcMap,2,FALSE))</f>
        <v>0</v>
      </c>
      <c r="W44" s="731">
        <f ca="1">SUMIFS(OFFSET('7.  Persistence Report'!$L:$L,0,W20-2011),'7.  Persistence Report'!$D:$D,IF(COUNTIFS($B44,"Adjustment*"),$B43,$B44),'7.  Persistence Report'!$H:$H,D20,'7.  Persistence Report'!$J:$J,IF(COUNTIFS($B44,"Adjustment*"),"Adjustment","Current Year Savings"),'7.  Persistence Report'!$C:$C,VLOOKUP(IF(COUNTIFS($B44,"Adjustment*"),$A43,$A44),ExtCalcMap,2,FALSE))</f>
        <v>0</v>
      </c>
      <c r="X44" s="731">
        <f ca="1">SUMIFS(OFFSET('7.  Persistence Report'!$L:$L,0,X20-2011),'7.  Persistence Report'!$D:$D,IF(COUNTIFS($B44,"Adjustment*"),$B43,$B44),'7.  Persistence Report'!$H:$H,D20,'7.  Persistence Report'!$J:$J,IF(COUNTIFS($B44,"Adjustment*"),"Adjustment","Current Year Savings"),'7.  Persistence Report'!$C:$C,VLOOKUP(IF(COUNTIFS($B44,"Adjustment*"),$A43,$A44),ExtCalcMap,2,FALSE))</f>
        <v>0</v>
      </c>
      <c r="Y44" s="412">
        <f>Y43</f>
        <v>0</v>
      </c>
      <c r="Z44" s="412">
        <f>Z43</f>
        <v>0</v>
      </c>
      <c r="AA44" s="412">
        <f t="shared" ref="AA44:AL44" si="15">AA43</f>
        <v>0</v>
      </c>
      <c r="AB44" s="412">
        <f t="shared" si="15"/>
        <v>1</v>
      </c>
      <c r="AC44" s="412">
        <f t="shared" si="15"/>
        <v>0</v>
      </c>
      <c r="AD44" s="412">
        <f t="shared" si="15"/>
        <v>0</v>
      </c>
      <c r="AE44" s="412">
        <f t="shared" si="15"/>
        <v>0</v>
      </c>
      <c r="AF44" s="412">
        <f t="shared" si="15"/>
        <v>0</v>
      </c>
      <c r="AG44" s="412">
        <f t="shared" si="15"/>
        <v>0</v>
      </c>
      <c r="AH44" s="412">
        <f t="shared" si="15"/>
        <v>0</v>
      </c>
      <c r="AI44" s="412">
        <f t="shared" si="15"/>
        <v>0</v>
      </c>
      <c r="AJ44" s="412">
        <f t="shared" si="15"/>
        <v>0</v>
      </c>
      <c r="AK44" s="412">
        <f t="shared" si="15"/>
        <v>0</v>
      </c>
      <c r="AL44" s="412">
        <f t="shared" si="15"/>
        <v>0</v>
      </c>
      <c r="AM44" s="299"/>
    </row>
    <row r="45" spans="1:39" s="285" customFormat="1" ht="15" outlineLevel="1">
      <c r="A45" s="503"/>
      <c r="B45" s="296"/>
      <c r="C45" s="307"/>
      <c r="D45" s="735"/>
      <c r="E45" s="735"/>
      <c r="F45" s="735"/>
      <c r="G45" s="735"/>
      <c r="H45" s="735"/>
      <c r="I45" s="735"/>
      <c r="J45" s="735"/>
      <c r="K45" s="735"/>
      <c r="L45" s="735"/>
      <c r="M45" s="735"/>
      <c r="N45" s="730"/>
      <c r="O45" s="736"/>
      <c r="P45" s="736"/>
      <c r="Q45" s="736"/>
      <c r="R45" s="736"/>
      <c r="S45" s="736"/>
      <c r="T45" s="736"/>
      <c r="U45" s="736"/>
      <c r="V45" s="736"/>
      <c r="W45" s="736"/>
      <c r="X45" s="736"/>
      <c r="Y45" s="413"/>
      <c r="Z45" s="413"/>
      <c r="AA45" s="413"/>
      <c r="AB45" s="413"/>
      <c r="AC45" s="413"/>
      <c r="AD45" s="413"/>
      <c r="AE45" s="413"/>
      <c r="AF45" s="413"/>
      <c r="AG45" s="413"/>
      <c r="AH45" s="413"/>
      <c r="AI45" s="413"/>
      <c r="AJ45" s="413"/>
      <c r="AK45" s="413"/>
      <c r="AL45" s="413"/>
      <c r="AM45" s="308"/>
    </row>
    <row r="46" spans="1:39" s="285" customFormat="1" ht="15" outlineLevel="1">
      <c r="A46" s="503">
        <v>9</v>
      </c>
      <c r="B46" s="296" t="s">
        <v>7</v>
      </c>
      <c r="C46" s="293" t="s">
        <v>25</v>
      </c>
      <c r="D46" s="724">
        <f ca="1">SUMIFS(OFFSET('7.  Persistence Report'!$AQ:$AQ,0,D20-2011),'7.  Persistence Report'!$D:$D,IF(COUNTIFS($B46,"Adjustment*"),$B45,$B46),'7.  Persistence Report'!$H:$H,D20,'7.  Persistence Report'!$J:$J,IF(COUNTIFS($B46,"Adjustment*"),"Adjustment","Current Year Savings"),'7.  Persistence Report'!$C:$C,VLOOKUP(IF(COUNTIFS($B46,"Adjustment*"),$A45,$A46),ExtCalcMap,2,FALSE))</f>
        <v>0</v>
      </c>
      <c r="E46" s="724">
        <f ca="1">SUMIFS(OFFSET('7.  Persistence Report'!$AQ:$AQ,0,E20-2011),'7.  Persistence Report'!$D:$D,IF(COUNTIFS($B46,"Adjustment*"),$B45,$B46),'7.  Persistence Report'!$H:$H,D20,'7.  Persistence Report'!$J:$J,IF(COUNTIFS($B46,"Adjustment*"),"Adjustment","Current Year Savings"),'7.  Persistence Report'!$C:$C,VLOOKUP(IF(COUNTIFS($B46,"Adjustment*"),$A45,$A46),ExtCalcMap,2,FALSE))</f>
        <v>0</v>
      </c>
      <c r="F46" s="724">
        <f ca="1">SUMIFS(OFFSET('7.  Persistence Report'!$AQ:$AQ,0,F20-2011),'7.  Persistence Report'!$D:$D,IF(COUNTIFS($B46,"Adjustment*"),$B45,$B46),'7.  Persistence Report'!$H:$H,D20,'7.  Persistence Report'!$J:$J,IF(COUNTIFS($B46,"Adjustment*"),"Adjustment","Current Year Savings"),'7.  Persistence Report'!$C:$C,VLOOKUP(IF(COUNTIFS($B46,"Adjustment*"),$A45,$A46),ExtCalcMap,2,FALSE))</f>
        <v>0</v>
      </c>
      <c r="G46" s="724">
        <f ca="1">SUMIFS(OFFSET('7.  Persistence Report'!$AQ:$AQ,0,G20-2011),'7.  Persistence Report'!$D:$D,IF(COUNTIFS($B46,"Adjustment*"),$B45,$B46),'7.  Persistence Report'!$H:$H,D20,'7.  Persistence Report'!$J:$J,IF(COUNTIFS($B46,"Adjustment*"),"Adjustment","Current Year Savings"),'7.  Persistence Report'!$C:$C,VLOOKUP(IF(COUNTIFS($B46,"Adjustment*"),$A45,$A46),ExtCalcMap,2,FALSE))</f>
        <v>0</v>
      </c>
      <c r="H46" s="724">
        <f ca="1">SUMIFS(OFFSET('7.  Persistence Report'!$AQ:$AQ,0,H20-2011),'7.  Persistence Report'!$D:$D,IF(COUNTIFS($B46,"Adjustment*"),$B45,$B46),'7.  Persistence Report'!$H:$H,D20,'7.  Persistence Report'!$J:$J,IF(COUNTIFS($B46,"Adjustment*"),"Adjustment","Current Year Savings"),'7.  Persistence Report'!$C:$C,VLOOKUP(IF(COUNTIFS($B46,"Adjustment*"),$A45,$A46),ExtCalcMap,2,FALSE))</f>
        <v>0</v>
      </c>
      <c r="I46" s="724">
        <f ca="1">SUMIFS(OFFSET('7.  Persistence Report'!$AQ:$AQ,0,I20-2011),'7.  Persistence Report'!$D:$D,IF(COUNTIFS($B46,"Adjustment*"),$B45,$B46),'7.  Persistence Report'!$H:$H,D20,'7.  Persistence Report'!$J:$J,IF(COUNTIFS($B46,"Adjustment*"),"Adjustment","Current Year Savings"),'7.  Persistence Report'!$C:$C,VLOOKUP(IF(COUNTIFS($B46,"Adjustment*"),$A45,$A46),ExtCalcMap,2,FALSE))</f>
        <v>0</v>
      </c>
      <c r="J46" s="724">
        <f ca="1">SUMIFS(OFFSET('7.  Persistence Report'!$AQ:$AQ,0,J20-2011),'7.  Persistence Report'!$D:$D,IF(COUNTIFS($B46,"Adjustment*"),$B45,$B46),'7.  Persistence Report'!$H:$H,D20,'7.  Persistence Report'!$J:$J,IF(COUNTIFS($B46,"Adjustment*"),"Adjustment","Current Year Savings"),'7.  Persistence Report'!$C:$C,VLOOKUP(IF(COUNTIFS($B46,"Adjustment*"),$A45,$A46),ExtCalcMap,2,FALSE))</f>
        <v>0</v>
      </c>
      <c r="K46" s="724">
        <f ca="1">SUMIFS(OFFSET('7.  Persistence Report'!$AQ:$AQ,0,K20-2011),'7.  Persistence Report'!$D:$D,IF(COUNTIFS($B46,"Adjustment*"),$B45,$B46),'7.  Persistence Report'!$H:$H,D20,'7.  Persistence Report'!$J:$J,IF(COUNTIFS($B46,"Adjustment*"),"Adjustment","Current Year Savings"),'7.  Persistence Report'!$C:$C,VLOOKUP(IF(COUNTIFS($B46,"Adjustment*"),$A45,$A46),ExtCalcMap,2,FALSE))</f>
        <v>0</v>
      </c>
      <c r="L46" s="724">
        <f ca="1">SUMIFS(OFFSET('7.  Persistence Report'!$AQ:$AQ,0,L20-2011),'7.  Persistence Report'!$D:$D,IF(COUNTIFS($B46,"Adjustment*"),$B45,$B46),'7.  Persistence Report'!$H:$H,D20,'7.  Persistence Report'!$J:$J,IF(COUNTIFS($B46,"Adjustment*"),"Adjustment","Current Year Savings"),'7.  Persistence Report'!$C:$C,VLOOKUP(IF(COUNTIFS($B46,"Adjustment*"),$A45,$A46),ExtCalcMap,2,FALSE))</f>
        <v>0</v>
      </c>
      <c r="M46" s="724">
        <f ca="1">SUMIFS(OFFSET('7.  Persistence Report'!$AQ:$AQ,0,M20-2011),'7.  Persistence Report'!$D:$D,IF(COUNTIFS($B46,"Adjustment*"),$B45,$B46),'7.  Persistence Report'!$H:$H,D20,'7.  Persistence Report'!$J:$J,IF(COUNTIFS($B46,"Adjustment*"),"Adjustment","Current Year Savings"),'7.  Persistence Report'!$C:$C,VLOOKUP(IF(COUNTIFS($B46,"Adjustment*"),$A45,$A46),ExtCalcMap,2,FALSE))</f>
        <v>0</v>
      </c>
      <c r="N46" s="730"/>
      <c r="O46" s="731">
        <f ca="1">SUMIFS(OFFSET('7.  Persistence Report'!$L:$L,0,O20-2011),'7.  Persistence Report'!$D:$D,IF(COUNTIFS($B46,"Adjustment*"),$B45,$B46),'7.  Persistence Report'!$H:$H,D20,'7.  Persistence Report'!$J:$J,IF(COUNTIFS($B46,"Adjustment*"),"Adjustment","Current Year Savings"),'7.  Persistence Report'!$C:$C,VLOOKUP(IF(COUNTIFS($B46,"Adjustment*"),$A45,$A46),ExtCalcMap,2,FALSE))</f>
        <v>0</v>
      </c>
      <c r="P46" s="731">
        <f ca="1">SUMIFS(OFFSET('7.  Persistence Report'!$L:$L,0,P20-2011),'7.  Persistence Report'!$D:$D,IF(COUNTIFS($B46,"Adjustment*"),$B45,$B46),'7.  Persistence Report'!$H:$H,D20,'7.  Persistence Report'!$J:$J,IF(COUNTIFS($B46,"Adjustment*"),"Adjustment","Current Year Savings"),'7.  Persistence Report'!$C:$C,VLOOKUP(IF(COUNTIFS($B46,"Adjustment*"),$A45,$A46),ExtCalcMap,2,FALSE))</f>
        <v>0</v>
      </c>
      <c r="Q46" s="731">
        <f ca="1">SUMIFS(OFFSET('7.  Persistence Report'!$L:$L,0,Q20-2011),'7.  Persistence Report'!$D:$D,IF(COUNTIFS($B46,"Adjustment*"),$B45,$B46),'7.  Persistence Report'!$H:$H,D20,'7.  Persistence Report'!$J:$J,IF(COUNTIFS($B46,"Adjustment*"),"Adjustment","Current Year Savings"),'7.  Persistence Report'!$C:$C,VLOOKUP(IF(COUNTIFS($B46,"Adjustment*"),$A45,$A46),ExtCalcMap,2,FALSE))</f>
        <v>0</v>
      </c>
      <c r="R46" s="731">
        <f ca="1">SUMIFS(OFFSET('7.  Persistence Report'!$L:$L,0,R20-2011),'7.  Persistence Report'!$D:$D,IF(COUNTIFS($B46,"Adjustment*"),$B45,$B46),'7.  Persistence Report'!$H:$H,D20,'7.  Persistence Report'!$J:$J,IF(COUNTIFS($B46,"Adjustment*"),"Adjustment","Current Year Savings"),'7.  Persistence Report'!$C:$C,VLOOKUP(IF(COUNTIFS($B46,"Adjustment*"),$A45,$A46),ExtCalcMap,2,FALSE))</f>
        <v>0</v>
      </c>
      <c r="S46" s="731">
        <f ca="1">SUMIFS(OFFSET('7.  Persistence Report'!$L:$L,0,S20-2011),'7.  Persistence Report'!$D:$D,IF(COUNTIFS($B46,"Adjustment*"),$B45,$B46),'7.  Persistence Report'!$H:$H,D20,'7.  Persistence Report'!$J:$J,IF(COUNTIFS($B46,"Adjustment*"),"Adjustment","Current Year Savings"),'7.  Persistence Report'!$C:$C,VLOOKUP(IF(COUNTIFS($B46,"Adjustment*"),$A45,$A46),ExtCalcMap,2,FALSE))</f>
        <v>0</v>
      </c>
      <c r="T46" s="731">
        <f ca="1">SUMIFS(OFFSET('7.  Persistence Report'!$L:$L,0,T20-2011),'7.  Persistence Report'!$D:$D,IF(COUNTIFS($B46,"Adjustment*"),$B45,$B46),'7.  Persistence Report'!$H:$H,D20,'7.  Persistence Report'!$J:$J,IF(COUNTIFS($B46,"Adjustment*"),"Adjustment","Current Year Savings"),'7.  Persistence Report'!$C:$C,VLOOKUP(IF(COUNTIFS($B46,"Adjustment*"),$A45,$A46),ExtCalcMap,2,FALSE))</f>
        <v>0</v>
      </c>
      <c r="U46" s="731">
        <f ca="1">SUMIFS(OFFSET('7.  Persistence Report'!$L:$L,0,U20-2011),'7.  Persistence Report'!$D:$D,IF(COUNTIFS($B46,"Adjustment*"),$B45,$B46),'7.  Persistence Report'!$H:$H,D20,'7.  Persistence Report'!$J:$J,IF(COUNTIFS($B46,"Adjustment*"),"Adjustment","Current Year Savings"),'7.  Persistence Report'!$C:$C,VLOOKUP(IF(COUNTIFS($B46,"Adjustment*"),$A45,$A46),ExtCalcMap,2,FALSE))</f>
        <v>0</v>
      </c>
      <c r="V46" s="731">
        <f ca="1">SUMIFS(OFFSET('7.  Persistence Report'!$L:$L,0,V20-2011),'7.  Persistence Report'!$D:$D,IF(COUNTIFS($B46,"Adjustment*"),$B45,$B46),'7.  Persistence Report'!$H:$H,D20,'7.  Persistence Report'!$J:$J,IF(COUNTIFS($B46,"Adjustment*"),"Adjustment","Current Year Savings"),'7.  Persistence Report'!$C:$C,VLOOKUP(IF(COUNTIFS($B46,"Adjustment*"),$A45,$A46),ExtCalcMap,2,FALSE))</f>
        <v>0</v>
      </c>
      <c r="W46" s="731">
        <f ca="1">SUMIFS(OFFSET('7.  Persistence Report'!$L:$L,0,W20-2011),'7.  Persistence Report'!$D:$D,IF(COUNTIFS($B46,"Adjustment*"),$B45,$B46),'7.  Persistence Report'!$H:$H,D20,'7.  Persistence Report'!$J:$J,IF(COUNTIFS($B46,"Adjustment*"),"Adjustment","Current Year Savings"),'7.  Persistence Report'!$C:$C,VLOOKUP(IF(COUNTIFS($B46,"Adjustment*"),$A45,$A46),ExtCalcMap,2,FALSE))</f>
        <v>0</v>
      </c>
      <c r="X46" s="731">
        <f ca="1">SUMIFS(OFFSET('7.  Persistence Report'!$L:$L,0,X20-2011),'7.  Persistence Report'!$D:$D,IF(COUNTIFS($B46,"Adjustment*"),$B45,$B46),'7.  Persistence Report'!$H:$H,D20,'7.  Persistence Report'!$J:$J,IF(COUNTIFS($B46,"Adjustment*"),"Adjustment","Current Year Savings"),'7.  Persistence Report'!$C:$C,VLOOKUP(IF(COUNTIFS($B46,"Adjustment*"),$A45,$A46),ExtCalcMap,2,FALSE))</f>
        <v>0</v>
      </c>
      <c r="Y46" s="411">
        <f t="shared" ref="Y46:AL46" si="16">IF(COUNTIFS(Y20,"Res*"),1/COUNTIFS(Y20:AL20,"Res*"),0)</f>
        <v>0</v>
      </c>
      <c r="Z46" s="411">
        <f t="shared" si="16"/>
        <v>0</v>
      </c>
      <c r="AA46" s="411">
        <f t="shared" si="16"/>
        <v>0</v>
      </c>
      <c r="AB46" s="411">
        <f t="shared" si="16"/>
        <v>1</v>
      </c>
      <c r="AC46" s="411">
        <f t="shared" si="16"/>
        <v>0</v>
      </c>
      <c r="AD46" s="411">
        <f t="shared" si="16"/>
        <v>0</v>
      </c>
      <c r="AE46" s="411">
        <f t="shared" si="16"/>
        <v>0</v>
      </c>
      <c r="AF46" s="411">
        <f t="shared" si="16"/>
        <v>0</v>
      </c>
      <c r="AG46" s="411">
        <f t="shared" si="16"/>
        <v>0</v>
      </c>
      <c r="AH46" s="411">
        <f t="shared" si="16"/>
        <v>0</v>
      </c>
      <c r="AI46" s="411">
        <f t="shared" si="16"/>
        <v>0</v>
      </c>
      <c r="AJ46" s="411">
        <f t="shared" si="16"/>
        <v>0</v>
      </c>
      <c r="AK46" s="411">
        <f t="shared" si="16"/>
        <v>0</v>
      </c>
      <c r="AL46" s="411">
        <f t="shared" si="16"/>
        <v>0</v>
      </c>
      <c r="AM46" s="298">
        <f>SUM(Y46:AL46)</f>
        <v>1</v>
      </c>
    </row>
    <row r="47" spans="1:39" s="285" customFormat="1" ht="15" outlineLevel="1">
      <c r="A47" s="503"/>
      <c r="B47" s="296" t="s">
        <v>215</v>
      </c>
      <c r="C47" s="293" t="s">
        <v>164</v>
      </c>
      <c r="D47" s="724">
        <f ca="1">SUMIFS(OFFSET('7.  Persistence Report'!$AQ:$AQ,0,D20-2011),'7.  Persistence Report'!$D:$D,IF(COUNTIFS($B47,"Adjustment*"),$B46,$B47),'7.  Persistence Report'!$H:$H,D20,'7.  Persistence Report'!$J:$J,IF(COUNTIFS($B47,"Adjustment*"),"Adjustment","Current Year Savings"),'7.  Persistence Report'!$C:$C,VLOOKUP(IF(COUNTIFS($B47,"Adjustment*"),$A46,$A47),ExtCalcMap,2,FALSE))</f>
        <v>0</v>
      </c>
      <c r="E47" s="724">
        <f ca="1">SUMIFS(OFFSET('7.  Persistence Report'!$AQ:$AQ,0,E20-2011),'7.  Persistence Report'!$D:$D,IF(COUNTIFS($B47,"Adjustment*"),$B46,$B47),'7.  Persistence Report'!$H:$H,D20,'7.  Persistence Report'!$J:$J,IF(COUNTIFS($B47,"Adjustment*"),"Adjustment","Current Year Savings"),'7.  Persistence Report'!$C:$C,VLOOKUP(IF(COUNTIFS($B47,"Adjustment*"),$A46,$A47),ExtCalcMap,2,FALSE))</f>
        <v>0</v>
      </c>
      <c r="F47" s="724">
        <f ca="1">SUMIFS(OFFSET('7.  Persistence Report'!$AQ:$AQ,0,F20-2011),'7.  Persistence Report'!$D:$D,IF(COUNTIFS($B47,"Adjustment*"),$B46,$B47),'7.  Persistence Report'!$H:$H,D20,'7.  Persistence Report'!$J:$J,IF(COUNTIFS($B47,"Adjustment*"),"Adjustment","Current Year Savings"),'7.  Persistence Report'!$C:$C,VLOOKUP(IF(COUNTIFS($B47,"Adjustment*"),$A46,$A47),ExtCalcMap,2,FALSE))</f>
        <v>0</v>
      </c>
      <c r="G47" s="724">
        <f ca="1">SUMIFS(OFFSET('7.  Persistence Report'!$AQ:$AQ,0,G20-2011),'7.  Persistence Report'!$D:$D,IF(COUNTIFS($B47,"Adjustment*"),$B46,$B47),'7.  Persistence Report'!$H:$H,D20,'7.  Persistence Report'!$J:$J,IF(COUNTIFS($B47,"Adjustment*"),"Adjustment","Current Year Savings"),'7.  Persistence Report'!$C:$C,VLOOKUP(IF(COUNTIFS($B47,"Adjustment*"),$A46,$A47),ExtCalcMap,2,FALSE))</f>
        <v>0</v>
      </c>
      <c r="H47" s="724">
        <f ca="1">SUMIFS(OFFSET('7.  Persistence Report'!$AQ:$AQ,0,H20-2011),'7.  Persistence Report'!$D:$D,IF(COUNTIFS($B47,"Adjustment*"),$B46,$B47),'7.  Persistence Report'!$H:$H,D20,'7.  Persistence Report'!$J:$J,IF(COUNTIFS($B47,"Adjustment*"),"Adjustment","Current Year Savings"),'7.  Persistence Report'!$C:$C,VLOOKUP(IF(COUNTIFS($B47,"Adjustment*"),$A46,$A47),ExtCalcMap,2,FALSE))</f>
        <v>0</v>
      </c>
      <c r="I47" s="724">
        <f ca="1">SUMIFS(OFFSET('7.  Persistence Report'!$AQ:$AQ,0,I20-2011),'7.  Persistence Report'!$D:$D,IF(COUNTIFS($B47,"Adjustment*"),$B46,$B47),'7.  Persistence Report'!$H:$H,D20,'7.  Persistence Report'!$J:$J,IF(COUNTIFS($B47,"Adjustment*"),"Adjustment","Current Year Savings"),'7.  Persistence Report'!$C:$C,VLOOKUP(IF(COUNTIFS($B47,"Adjustment*"),$A46,$A47),ExtCalcMap,2,FALSE))</f>
        <v>0</v>
      </c>
      <c r="J47" s="724">
        <f ca="1">SUMIFS(OFFSET('7.  Persistence Report'!$AQ:$AQ,0,J20-2011),'7.  Persistence Report'!$D:$D,IF(COUNTIFS($B47,"Adjustment*"),$B46,$B47),'7.  Persistence Report'!$H:$H,D20,'7.  Persistence Report'!$J:$J,IF(COUNTIFS($B47,"Adjustment*"),"Adjustment","Current Year Savings"),'7.  Persistence Report'!$C:$C,VLOOKUP(IF(COUNTIFS($B47,"Adjustment*"),$A46,$A47),ExtCalcMap,2,FALSE))</f>
        <v>0</v>
      </c>
      <c r="K47" s="724">
        <f ca="1">SUMIFS(OFFSET('7.  Persistence Report'!$AQ:$AQ,0,K20-2011),'7.  Persistence Report'!$D:$D,IF(COUNTIFS($B47,"Adjustment*"),$B46,$B47),'7.  Persistence Report'!$H:$H,D20,'7.  Persistence Report'!$J:$J,IF(COUNTIFS($B47,"Adjustment*"),"Adjustment","Current Year Savings"),'7.  Persistence Report'!$C:$C,VLOOKUP(IF(COUNTIFS($B47,"Adjustment*"),$A46,$A47),ExtCalcMap,2,FALSE))</f>
        <v>0</v>
      </c>
      <c r="L47" s="724">
        <f ca="1">SUMIFS(OFFSET('7.  Persistence Report'!$AQ:$AQ,0,L20-2011),'7.  Persistence Report'!$D:$D,IF(COUNTIFS($B47,"Adjustment*"),$B46,$B47),'7.  Persistence Report'!$H:$H,D20,'7.  Persistence Report'!$J:$J,IF(COUNTIFS($B47,"Adjustment*"),"Adjustment","Current Year Savings"),'7.  Persistence Report'!$C:$C,VLOOKUP(IF(COUNTIFS($B47,"Adjustment*"),$A46,$A47),ExtCalcMap,2,FALSE))</f>
        <v>0</v>
      </c>
      <c r="M47" s="724">
        <f ca="1">SUMIFS(OFFSET('7.  Persistence Report'!$AQ:$AQ,0,M20-2011),'7.  Persistence Report'!$D:$D,IF(COUNTIFS($B47,"Adjustment*"),$B46,$B47),'7.  Persistence Report'!$H:$H,D20,'7.  Persistence Report'!$J:$J,IF(COUNTIFS($B47,"Adjustment*"),"Adjustment","Current Year Savings"),'7.  Persistence Report'!$C:$C,VLOOKUP(IF(COUNTIFS($B47,"Adjustment*"),$A46,$A47),ExtCalcMap,2,FALSE))</f>
        <v>0</v>
      </c>
      <c r="N47" s="732"/>
      <c r="O47" s="731">
        <f ca="1">SUMIFS(OFFSET('7.  Persistence Report'!$L:$L,0,O20-2011),'7.  Persistence Report'!$D:$D,IF(COUNTIFS($B47,"Adjustment*"),$B46,$B47),'7.  Persistence Report'!$H:$H,D20,'7.  Persistence Report'!$J:$J,IF(COUNTIFS($B47,"Adjustment*"),"Adjustment","Current Year Savings"),'7.  Persistence Report'!$C:$C,VLOOKUP(IF(COUNTIFS($B47,"Adjustment*"),$A46,$A47),ExtCalcMap,2,FALSE))</f>
        <v>0</v>
      </c>
      <c r="P47" s="731">
        <f ca="1">SUMIFS(OFFSET('7.  Persistence Report'!$L:$L,0,P20-2011),'7.  Persistence Report'!$D:$D,IF(COUNTIFS($B47,"Adjustment*"),$B46,$B47),'7.  Persistence Report'!$H:$H,D20,'7.  Persistence Report'!$J:$J,IF(COUNTIFS($B47,"Adjustment*"),"Adjustment","Current Year Savings"),'7.  Persistence Report'!$C:$C,VLOOKUP(IF(COUNTIFS($B47,"Adjustment*"),$A46,$A47),ExtCalcMap,2,FALSE))</f>
        <v>0</v>
      </c>
      <c r="Q47" s="731">
        <f ca="1">SUMIFS(OFFSET('7.  Persistence Report'!$L:$L,0,Q20-2011),'7.  Persistence Report'!$D:$D,IF(COUNTIFS($B47,"Adjustment*"),$B46,$B47),'7.  Persistence Report'!$H:$H,D20,'7.  Persistence Report'!$J:$J,IF(COUNTIFS($B47,"Adjustment*"),"Adjustment","Current Year Savings"),'7.  Persistence Report'!$C:$C,VLOOKUP(IF(COUNTIFS($B47,"Adjustment*"),$A46,$A47),ExtCalcMap,2,FALSE))</f>
        <v>0</v>
      </c>
      <c r="R47" s="731">
        <f ca="1">SUMIFS(OFFSET('7.  Persistence Report'!$L:$L,0,R20-2011),'7.  Persistence Report'!$D:$D,IF(COUNTIFS($B47,"Adjustment*"),$B46,$B47),'7.  Persistence Report'!$H:$H,D20,'7.  Persistence Report'!$J:$J,IF(COUNTIFS($B47,"Adjustment*"),"Adjustment","Current Year Savings"),'7.  Persistence Report'!$C:$C,VLOOKUP(IF(COUNTIFS($B47,"Adjustment*"),$A46,$A47),ExtCalcMap,2,FALSE))</f>
        <v>0</v>
      </c>
      <c r="S47" s="731">
        <f ca="1">SUMIFS(OFFSET('7.  Persistence Report'!$L:$L,0,S20-2011),'7.  Persistence Report'!$D:$D,IF(COUNTIFS($B47,"Adjustment*"),$B46,$B47),'7.  Persistence Report'!$H:$H,D20,'7.  Persistence Report'!$J:$J,IF(COUNTIFS($B47,"Adjustment*"),"Adjustment","Current Year Savings"),'7.  Persistence Report'!$C:$C,VLOOKUP(IF(COUNTIFS($B47,"Adjustment*"),$A46,$A47),ExtCalcMap,2,FALSE))</f>
        <v>0</v>
      </c>
      <c r="T47" s="731">
        <f ca="1">SUMIFS(OFFSET('7.  Persistence Report'!$L:$L,0,T20-2011),'7.  Persistence Report'!$D:$D,IF(COUNTIFS($B47,"Adjustment*"),$B46,$B47),'7.  Persistence Report'!$H:$H,D20,'7.  Persistence Report'!$J:$J,IF(COUNTIFS($B47,"Adjustment*"),"Adjustment","Current Year Savings"),'7.  Persistence Report'!$C:$C,VLOOKUP(IF(COUNTIFS($B47,"Adjustment*"),$A46,$A47),ExtCalcMap,2,FALSE))</f>
        <v>0</v>
      </c>
      <c r="U47" s="731">
        <f ca="1">SUMIFS(OFFSET('7.  Persistence Report'!$L:$L,0,U20-2011),'7.  Persistence Report'!$D:$D,IF(COUNTIFS($B47,"Adjustment*"),$B46,$B47),'7.  Persistence Report'!$H:$H,D20,'7.  Persistence Report'!$J:$J,IF(COUNTIFS($B47,"Adjustment*"),"Adjustment","Current Year Savings"),'7.  Persistence Report'!$C:$C,VLOOKUP(IF(COUNTIFS($B47,"Adjustment*"),$A46,$A47),ExtCalcMap,2,FALSE))</f>
        <v>0</v>
      </c>
      <c r="V47" s="731">
        <f ca="1">SUMIFS(OFFSET('7.  Persistence Report'!$L:$L,0,V20-2011),'7.  Persistence Report'!$D:$D,IF(COUNTIFS($B47,"Adjustment*"),$B46,$B47),'7.  Persistence Report'!$H:$H,D20,'7.  Persistence Report'!$J:$J,IF(COUNTIFS($B47,"Adjustment*"),"Adjustment","Current Year Savings"),'7.  Persistence Report'!$C:$C,VLOOKUP(IF(COUNTIFS($B47,"Adjustment*"),$A46,$A47),ExtCalcMap,2,FALSE))</f>
        <v>0</v>
      </c>
      <c r="W47" s="731">
        <f ca="1">SUMIFS(OFFSET('7.  Persistence Report'!$L:$L,0,W20-2011),'7.  Persistence Report'!$D:$D,IF(COUNTIFS($B47,"Adjustment*"),$B46,$B47),'7.  Persistence Report'!$H:$H,D20,'7.  Persistence Report'!$J:$J,IF(COUNTIFS($B47,"Adjustment*"),"Adjustment","Current Year Savings"),'7.  Persistence Report'!$C:$C,VLOOKUP(IF(COUNTIFS($B47,"Adjustment*"),$A46,$A47),ExtCalcMap,2,FALSE))</f>
        <v>0</v>
      </c>
      <c r="X47" s="731">
        <f ca="1">SUMIFS(OFFSET('7.  Persistence Report'!$L:$L,0,X20-2011),'7.  Persistence Report'!$D:$D,IF(COUNTIFS($B47,"Adjustment*"),$B46,$B47),'7.  Persistence Report'!$H:$H,D20,'7.  Persistence Report'!$J:$J,IF(COUNTIFS($B47,"Adjustment*"),"Adjustment","Current Year Savings"),'7.  Persistence Report'!$C:$C,VLOOKUP(IF(COUNTIFS($B47,"Adjustment*"),$A46,$A47),ExtCalcMap,2,FALSE))</f>
        <v>0</v>
      </c>
      <c r="Y47" s="412">
        <f>Y46</f>
        <v>0</v>
      </c>
      <c r="Z47" s="412">
        <f>Z46</f>
        <v>0</v>
      </c>
      <c r="AA47" s="412">
        <f t="shared" ref="AA47:AL47" si="17">AA46</f>
        <v>0</v>
      </c>
      <c r="AB47" s="412">
        <f t="shared" si="17"/>
        <v>1</v>
      </c>
      <c r="AC47" s="412">
        <f t="shared" si="17"/>
        <v>0</v>
      </c>
      <c r="AD47" s="412">
        <f t="shared" si="17"/>
        <v>0</v>
      </c>
      <c r="AE47" s="412">
        <f t="shared" si="17"/>
        <v>0</v>
      </c>
      <c r="AF47" s="412">
        <f t="shared" si="17"/>
        <v>0</v>
      </c>
      <c r="AG47" s="412">
        <f t="shared" si="17"/>
        <v>0</v>
      </c>
      <c r="AH47" s="412">
        <f t="shared" si="17"/>
        <v>0</v>
      </c>
      <c r="AI47" s="412">
        <f t="shared" si="17"/>
        <v>0</v>
      </c>
      <c r="AJ47" s="412">
        <f t="shared" si="17"/>
        <v>0</v>
      </c>
      <c r="AK47" s="412">
        <f t="shared" si="17"/>
        <v>0</v>
      </c>
      <c r="AL47" s="412">
        <f t="shared" si="17"/>
        <v>0</v>
      </c>
      <c r="AM47" s="299"/>
    </row>
    <row r="48" spans="1:39" s="285" customFormat="1" ht="15" outlineLevel="1">
      <c r="A48" s="503"/>
      <c r="B48" s="309"/>
      <c r="C48" s="310"/>
      <c r="D48" s="730"/>
      <c r="E48" s="730"/>
      <c r="F48" s="730"/>
      <c r="G48" s="730"/>
      <c r="H48" s="730"/>
      <c r="I48" s="730"/>
      <c r="J48" s="730"/>
      <c r="K48" s="730"/>
      <c r="L48" s="730"/>
      <c r="M48" s="730"/>
      <c r="N48" s="730"/>
      <c r="O48" s="737"/>
      <c r="P48" s="737"/>
      <c r="Q48" s="737"/>
      <c r="R48" s="737"/>
      <c r="S48" s="737"/>
      <c r="T48" s="737"/>
      <c r="U48" s="737"/>
      <c r="V48" s="737"/>
      <c r="W48" s="737"/>
      <c r="X48" s="737"/>
      <c r="Y48" s="413"/>
      <c r="Z48" s="413"/>
      <c r="AA48" s="413"/>
      <c r="AB48" s="413"/>
      <c r="AC48" s="413"/>
      <c r="AD48" s="413"/>
      <c r="AE48" s="413"/>
      <c r="AF48" s="413"/>
      <c r="AG48" s="413"/>
      <c r="AH48" s="413"/>
      <c r="AI48" s="413"/>
      <c r="AJ48" s="413"/>
      <c r="AK48" s="413"/>
      <c r="AL48" s="413"/>
      <c r="AM48" s="308"/>
    </row>
    <row r="49" spans="1:42" s="295" customFormat="1" ht="15.75" outlineLevel="1">
      <c r="A49" s="504"/>
      <c r="B49" s="290" t="s">
        <v>8</v>
      </c>
      <c r="C49" s="291"/>
      <c r="D49" s="738"/>
      <c r="E49" s="738"/>
      <c r="F49" s="738"/>
      <c r="G49" s="738"/>
      <c r="H49" s="738"/>
      <c r="I49" s="738"/>
      <c r="J49" s="738"/>
      <c r="K49" s="738"/>
      <c r="L49" s="738"/>
      <c r="M49" s="738"/>
      <c r="N49" s="730"/>
      <c r="O49" s="739"/>
      <c r="P49" s="739"/>
      <c r="Q49" s="739"/>
      <c r="R49" s="739"/>
      <c r="S49" s="739"/>
      <c r="T49" s="739"/>
      <c r="U49" s="739"/>
      <c r="V49" s="739"/>
      <c r="W49" s="739"/>
      <c r="X49" s="739"/>
      <c r="Y49" s="415"/>
      <c r="Z49" s="415"/>
      <c r="AA49" s="415"/>
      <c r="AB49" s="415"/>
      <c r="AC49" s="415"/>
      <c r="AD49" s="415"/>
      <c r="AE49" s="415"/>
      <c r="AF49" s="415"/>
      <c r="AG49" s="415"/>
      <c r="AH49" s="415"/>
      <c r="AI49" s="415"/>
      <c r="AJ49" s="415"/>
      <c r="AK49" s="415"/>
      <c r="AL49" s="415"/>
      <c r="AM49" s="294"/>
      <c r="AO49" s="311"/>
      <c r="AP49" s="311"/>
    </row>
    <row r="50" spans="1:42" s="285" customFormat="1" ht="15" outlineLevel="1">
      <c r="A50" s="503">
        <v>10</v>
      </c>
      <c r="B50" s="312" t="s">
        <v>22</v>
      </c>
      <c r="C50" s="293" t="s">
        <v>25</v>
      </c>
      <c r="D50" s="724">
        <f ca="1">SUMIFS(OFFSET('7.  Persistence Report'!$AQ:$AQ,0,D20-2011),'7.  Persistence Report'!$D:$D,IF(COUNTIFS($B50,"Adjustment*"),$B49,$B50),'7.  Persistence Report'!$H:$H,D20,'7.  Persistence Report'!$J:$J,IF(COUNTIFS($B50,"Adjustment*"),"Adjustment","Current Year Savings"),'7.  Persistence Report'!$C:$C,VLOOKUP(IF(COUNTIFS($B50,"Adjustment*"),$A49,$A50),ExtCalcMap,2,FALSE))</f>
        <v>192529.75747381544</v>
      </c>
      <c r="E50" s="724">
        <f ca="1">SUMIFS(OFFSET('7.  Persistence Report'!$AQ:$AQ,0,E20-2011),'7.  Persistence Report'!$D:$D,IF(COUNTIFS($B50,"Adjustment*"),$B49,$B50),'7.  Persistence Report'!$H:$H,D20,'7.  Persistence Report'!$J:$J,IF(COUNTIFS($B50,"Adjustment*"),"Adjustment","Current Year Savings"),'7.  Persistence Report'!$C:$C,VLOOKUP(IF(COUNTIFS($B50,"Adjustment*"),$A49,$A50),ExtCalcMap,2,FALSE))</f>
        <v>192529.75747381544</v>
      </c>
      <c r="F50" s="724">
        <f ca="1">SUMIFS(OFFSET('7.  Persistence Report'!$AQ:$AQ,0,F20-2011),'7.  Persistence Report'!$D:$D,IF(COUNTIFS($B50,"Adjustment*"),$B49,$B50),'7.  Persistence Report'!$H:$H,D20,'7.  Persistence Report'!$J:$J,IF(COUNTIFS($B50,"Adjustment*"),"Adjustment","Current Year Savings"),'7.  Persistence Report'!$C:$C,VLOOKUP(IF(COUNTIFS($B50,"Adjustment*"),$A49,$A50),ExtCalcMap,2,FALSE))</f>
        <v>192529.75747381544</v>
      </c>
      <c r="G50" s="724">
        <f ca="1">SUMIFS(OFFSET('7.  Persistence Report'!$AQ:$AQ,0,G20-2011),'7.  Persistence Report'!$D:$D,IF(COUNTIFS($B50,"Adjustment*"),$B49,$B50),'7.  Persistence Report'!$H:$H,D20,'7.  Persistence Report'!$J:$J,IF(COUNTIFS($B50,"Adjustment*"),"Adjustment","Current Year Savings"),'7.  Persistence Report'!$C:$C,VLOOKUP(IF(COUNTIFS($B50,"Adjustment*"),$A49,$A50),ExtCalcMap,2,FALSE))</f>
        <v>192529.75747381544</v>
      </c>
      <c r="H50" s="724">
        <f ca="1">SUMIFS(OFFSET('7.  Persistence Report'!$AQ:$AQ,0,H20-2011),'7.  Persistence Report'!$D:$D,IF(COUNTIFS($B50,"Adjustment*"),$B49,$B50),'7.  Persistence Report'!$H:$H,D20,'7.  Persistence Report'!$J:$J,IF(COUNTIFS($B50,"Adjustment*"),"Adjustment","Current Year Savings"),'7.  Persistence Report'!$C:$C,VLOOKUP(IF(COUNTIFS($B50,"Adjustment*"),$A49,$A50),ExtCalcMap,2,FALSE))</f>
        <v>192529.75747381544</v>
      </c>
      <c r="I50" s="724">
        <f ca="1">SUMIFS(OFFSET('7.  Persistence Report'!$AQ:$AQ,0,I20-2011),'7.  Persistence Report'!$D:$D,IF(COUNTIFS($B50,"Adjustment*"),$B49,$B50),'7.  Persistence Report'!$H:$H,D20,'7.  Persistence Report'!$J:$J,IF(COUNTIFS($B50,"Adjustment*"),"Adjustment","Current Year Savings"),'7.  Persistence Report'!$C:$C,VLOOKUP(IF(COUNTIFS($B50,"Adjustment*"),$A49,$A50),ExtCalcMap,2,FALSE))</f>
        <v>192529.75747381544</v>
      </c>
      <c r="J50" s="724">
        <f ca="1">SUMIFS(OFFSET('7.  Persistence Report'!$AQ:$AQ,0,J20-2011),'7.  Persistence Report'!$D:$D,IF(COUNTIFS($B50,"Adjustment*"),$B49,$B50),'7.  Persistence Report'!$H:$H,D20,'7.  Persistence Report'!$J:$J,IF(COUNTIFS($B50,"Adjustment*"),"Adjustment","Current Year Savings"),'7.  Persistence Report'!$C:$C,VLOOKUP(IF(COUNTIFS($B50,"Adjustment*"),$A49,$A50),ExtCalcMap,2,FALSE))</f>
        <v>192529.75747381544</v>
      </c>
      <c r="K50" s="724">
        <f ca="1">SUMIFS(OFFSET('7.  Persistence Report'!$AQ:$AQ,0,K20-2011),'7.  Persistence Report'!$D:$D,IF(COUNTIFS($B50,"Adjustment*"),$B49,$B50),'7.  Persistence Report'!$H:$H,D20,'7.  Persistence Report'!$J:$J,IF(COUNTIFS($B50,"Adjustment*"),"Adjustment","Current Year Savings"),'7.  Persistence Report'!$C:$C,VLOOKUP(IF(COUNTIFS($B50,"Adjustment*"),$A49,$A50),ExtCalcMap,2,FALSE))</f>
        <v>192529.75747381544</v>
      </c>
      <c r="L50" s="724">
        <f ca="1">SUMIFS(OFFSET('7.  Persistence Report'!$AQ:$AQ,0,L20-2011),'7.  Persistence Report'!$D:$D,IF(COUNTIFS($B50,"Adjustment*"),$B49,$B50),'7.  Persistence Report'!$H:$H,D20,'7.  Persistence Report'!$J:$J,IF(COUNTIFS($B50,"Adjustment*"),"Adjustment","Current Year Savings"),'7.  Persistence Report'!$C:$C,VLOOKUP(IF(COUNTIFS($B50,"Adjustment*"),$A49,$A50),ExtCalcMap,2,FALSE))</f>
        <v>192529.75747381544</v>
      </c>
      <c r="M50" s="724">
        <f ca="1">SUMIFS(OFFSET('7.  Persistence Report'!$AQ:$AQ,0,M20-2011),'7.  Persistence Report'!$D:$D,IF(COUNTIFS($B50,"Adjustment*"),$B49,$B50),'7.  Persistence Report'!$H:$H,D20,'7.  Persistence Report'!$J:$J,IF(COUNTIFS($B50,"Adjustment*"),"Adjustment","Current Year Savings"),'7.  Persistence Report'!$C:$C,VLOOKUP(IF(COUNTIFS($B50,"Adjustment*"),$A49,$A50),ExtCalcMap,2,FALSE))</f>
        <v>31281.004409439432</v>
      </c>
      <c r="N50" s="724">
        <v>12</v>
      </c>
      <c r="O50" s="731">
        <f ca="1">SUMIFS(OFFSET('7.  Persistence Report'!$L:$L,0,O20-2011),'7.  Persistence Report'!$D:$D,IF(COUNTIFS($B50,"Adjustment*"),$B49,$B50),'7.  Persistence Report'!$H:$H,D20,'7.  Persistence Report'!$J:$J,IF(COUNTIFS($B50,"Adjustment*"),"Adjustment","Current Year Savings"),'7.  Persistence Report'!$C:$C,VLOOKUP(IF(COUNTIFS($B50,"Adjustment*"),$A49,$A50),ExtCalcMap,2,FALSE))</f>
        <v>52.327092019865944</v>
      </c>
      <c r="P50" s="731">
        <f ca="1">SUMIFS(OFFSET('7.  Persistence Report'!$L:$L,0,P20-2011),'7.  Persistence Report'!$D:$D,IF(COUNTIFS($B50,"Adjustment*"),$B49,$B50),'7.  Persistence Report'!$H:$H,D20,'7.  Persistence Report'!$J:$J,IF(COUNTIFS($B50,"Adjustment*"),"Adjustment","Current Year Savings"),'7.  Persistence Report'!$C:$C,VLOOKUP(IF(COUNTIFS($B50,"Adjustment*"),$A49,$A50),ExtCalcMap,2,FALSE))</f>
        <v>52.327092019865944</v>
      </c>
      <c r="Q50" s="731">
        <f ca="1">SUMIFS(OFFSET('7.  Persistence Report'!$L:$L,0,Q20-2011),'7.  Persistence Report'!$D:$D,IF(COUNTIFS($B50,"Adjustment*"),$B49,$B50),'7.  Persistence Report'!$H:$H,D20,'7.  Persistence Report'!$J:$J,IF(COUNTIFS($B50,"Adjustment*"),"Adjustment","Current Year Savings"),'7.  Persistence Report'!$C:$C,VLOOKUP(IF(COUNTIFS($B50,"Adjustment*"),$A49,$A50),ExtCalcMap,2,FALSE))</f>
        <v>52.327092019865944</v>
      </c>
      <c r="R50" s="731">
        <f ca="1">SUMIFS(OFFSET('7.  Persistence Report'!$L:$L,0,R20-2011),'7.  Persistence Report'!$D:$D,IF(COUNTIFS($B50,"Adjustment*"),$B49,$B50),'7.  Persistence Report'!$H:$H,D20,'7.  Persistence Report'!$J:$J,IF(COUNTIFS($B50,"Adjustment*"),"Adjustment","Current Year Savings"),'7.  Persistence Report'!$C:$C,VLOOKUP(IF(COUNTIFS($B50,"Adjustment*"),$A49,$A50),ExtCalcMap,2,FALSE))</f>
        <v>52.327092019865944</v>
      </c>
      <c r="S50" s="731">
        <f ca="1">SUMIFS(OFFSET('7.  Persistence Report'!$L:$L,0,S20-2011),'7.  Persistence Report'!$D:$D,IF(COUNTIFS($B50,"Adjustment*"),$B49,$B50),'7.  Persistence Report'!$H:$H,D20,'7.  Persistence Report'!$J:$J,IF(COUNTIFS($B50,"Adjustment*"),"Adjustment","Current Year Savings"),'7.  Persistence Report'!$C:$C,VLOOKUP(IF(COUNTIFS($B50,"Adjustment*"),$A49,$A50),ExtCalcMap,2,FALSE))</f>
        <v>52.327092019865944</v>
      </c>
      <c r="T50" s="731">
        <f ca="1">SUMIFS(OFFSET('7.  Persistence Report'!$L:$L,0,T20-2011),'7.  Persistence Report'!$D:$D,IF(COUNTIFS($B50,"Adjustment*"),$B49,$B50),'7.  Persistence Report'!$H:$H,D20,'7.  Persistence Report'!$J:$J,IF(COUNTIFS($B50,"Adjustment*"),"Adjustment","Current Year Savings"),'7.  Persistence Report'!$C:$C,VLOOKUP(IF(COUNTIFS($B50,"Adjustment*"),$A49,$A50),ExtCalcMap,2,FALSE))</f>
        <v>52.327092019865944</v>
      </c>
      <c r="U50" s="731">
        <f ca="1">SUMIFS(OFFSET('7.  Persistence Report'!$L:$L,0,U20-2011),'7.  Persistence Report'!$D:$D,IF(COUNTIFS($B50,"Adjustment*"),$B49,$B50),'7.  Persistence Report'!$H:$H,D20,'7.  Persistence Report'!$J:$J,IF(COUNTIFS($B50,"Adjustment*"),"Adjustment","Current Year Savings"),'7.  Persistence Report'!$C:$C,VLOOKUP(IF(COUNTIFS($B50,"Adjustment*"),$A49,$A50),ExtCalcMap,2,FALSE))</f>
        <v>52.327092019865944</v>
      </c>
      <c r="V50" s="731">
        <f ca="1">SUMIFS(OFFSET('7.  Persistence Report'!$L:$L,0,V20-2011),'7.  Persistence Report'!$D:$D,IF(COUNTIFS($B50,"Adjustment*"),$B49,$B50),'7.  Persistence Report'!$H:$H,D20,'7.  Persistence Report'!$J:$J,IF(COUNTIFS($B50,"Adjustment*"),"Adjustment","Current Year Savings"),'7.  Persistence Report'!$C:$C,VLOOKUP(IF(COUNTIFS($B50,"Adjustment*"),$A49,$A50),ExtCalcMap,2,FALSE))</f>
        <v>52.327092019865944</v>
      </c>
      <c r="W50" s="731">
        <f ca="1">SUMIFS(OFFSET('7.  Persistence Report'!$L:$L,0,W20-2011),'7.  Persistence Report'!$D:$D,IF(COUNTIFS($B50,"Adjustment*"),$B49,$B50),'7.  Persistence Report'!$H:$H,D20,'7.  Persistence Report'!$J:$J,IF(COUNTIFS($B50,"Adjustment*"),"Adjustment","Current Year Savings"),'7.  Persistence Report'!$C:$C,VLOOKUP(IF(COUNTIFS($B50,"Adjustment*"),$A49,$A50),ExtCalcMap,2,FALSE))</f>
        <v>52.327092019865944</v>
      </c>
      <c r="X50" s="731">
        <f ca="1">SUMIFS(OFFSET('7.  Persistence Report'!$L:$L,0,X20-2011),'7.  Persistence Report'!$D:$D,IF(COUNTIFS($B50,"Adjustment*"),$B49,$B50),'7.  Persistence Report'!$H:$H,D20,'7.  Persistence Report'!$J:$J,IF(COUNTIFS($B50,"Adjustment*"),"Adjustment","Current Year Savings"),'7.  Persistence Report'!$C:$C,VLOOKUP(IF(COUNTIFS($B50,"Adjustment*"),$A49,$A50),ExtCalcMap,2,FALSE))</f>
        <v>7.8190059807681562</v>
      </c>
      <c r="Y50" s="416">
        <f ca="1">IF(SUMIFS(OFFSET('3-a.  Rate Class Allocations'!$BA:$BA,0,(27*(Y21="kW"))),'3-a.  Rate Class Allocations'!$F:$F,"2011 - 2014 + 2015 Extension Legacy Green Energy Act Framework - Province Wide Program",'3-a.  Rate Class Allocations'!$E:$E,$B50,'3-a.  Rate Class Allocations'!$H:$H,D20),SUMIFS(OFFSET('3-a.  Rate Class Allocations'!$BA:$BA,0,(27*(Y21="kW"))),'3-a.  Rate Class Allocations'!$F:$F,"2011 - 2014 + 2015 Extension Legacy Green Energy Act Framework - Province Wide Program",'3-a.  Rate Class Allocations'!$L:$L,Y20,'3-a.  Rate Class Allocations'!$E:$E,$B50,'3-a.  Rate Class Allocations'!$H:$H,D20) / SUMIFS(OFFSET('3-a.  Rate Class Allocations'!$BA:$BA,0,(27*(Y21="kW"))),'3-a.  Rate Class Allocations'!$F:$F,"2011 - 2014 + 2015 Extension Legacy Green Energy Act Framework - Province Wide Program",'3-a.  Rate Class Allocations'!$E:$E,$B50,'3-a.  Rate Class Allocations'!$H:$H,D20),IF(COUNTIFS(Y20,"*Less Than*"),1/COUNTIFS($Y20:$AL20,"*Less Than*"),0))</f>
        <v>0.98326477064470863</v>
      </c>
      <c r="Z50" s="416">
        <f ca="1">IF(SUMIFS(OFFSET('3-a.  Rate Class Allocations'!$BA:$BA,0,(27*(Z21="kW"))),'3-a.  Rate Class Allocations'!$F:$F,"2011 - 2014 + 2015 Extension Legacy Green Energy Act Framework - Province Wide Program",'3-a.  Rate Class Allocations'!$E:$E,$B50,'3-a.  Rate Class Allocations'!$H:$H,D20),SUMIFS(OFFSET('3-a.  Rate Class Allocations'!$BA:$BA,0,(27*(Z21="kW"))),'3-a.  Rate Class Allocations'!$F:$F,"2011 - 2014 + 2015 Extension Legacy Green Energy Act Framework - Province Wide Program",'3-a.  Rate Class Allocations'!$L:$L,Z20,'3-a.  Rate Class Allocations'!$E:$E,$B50,'3-a.  Rate Class Allocations'!$H:$H,D20) / SUMIFS(OFFSET('3-a.  Rate Class Allocations'!$BA:$BA,0,(27*(Z21="kW"))),'3-a.  Rate Class Allocations'!$F:$F,"2011 - 2014 + 2015 Extension Legacy Green Energy Act Framework - Province Wide Program",'3-a.  Rate Class Allocations'!$E:$E,$B50,'3-a.  Rate Class Allocations'!$H:$H,D20),IF(COUNTIFS(Z20,"*Less Than*"),1/COUNTIFS($Y20:$AL20,"*Less Than*"),0))</f>
        <v>1.6735229355291426E-2</v>
      </c>
      <c r="AA50" s="416">
        <f ca="1">IF(SUMIFS(OFFSET('3-a.  Rate Class Allocations'!$BA:$BA,0,(27*(AA21="kW"))),'3-a.  Rate Class Allocations'!$F:$F,"2011 - 2014 + 2015 Extension Legacy Green Energy Act Framework - Province Wide Program",'3-a.  Rate Class Allocations'!$E:$E,$B50,'3-a.  Rate Class Allocations'!$H:$H,D20),SUMIFS(OFFSET('3-a.  Rate Class Allocations'!$BA:$BA,0,(27*(AA21="kW"))),'3-a.  Rate Class Allocations'!$F:$F,"2011 - 2014 + 2015 Extension Legacy Green Energy Act Framework - Province Wide Program",'3-a.  Rate Class Allocations'!$L:$L,AA20,'3-a.  Rate Class Allocations'!$E:$E,$B50,'3-a.  Rate Class Allocations'!$H:$H,D20) / SUMIFS(OFFSET('3-a.  Rate Class Allocations'!$BA:$BA,0,(27*(AA21="kW"))),'3-a.  Rate Class Allocations'!$F:$F,"2011 - 2014 + 2015 Extension Legacy Green Energy Act Framework - Province Wide Program",'3-a.  Rate Class Allocations'!$E:$E,$B50,'3-a.  Rate Class Allocations'!$H:$H,D20),IF(COUNTIFS(AA20,"*Less Than*"),1/COUNTIFS($Y20:$AL20,"*Less Than*"),0))</f>
        <v>0</v>
      </c>
      <c r="AB50" s="416">
        <f ca="1">IF(SUMIFS(OFFSET('3-a.  Rate Class Allocations'!$BA:$BA,0,(27*(AB21="kW"))),'3-a.  Rate Class Allocations'!$F:$F,"2011 - 2014 + 2015 Extension Legacy Green Energy Act Framework - Province Wide Program",'3-a.  Rate Class Allocations'!$E:$E,$B50,'3-a.  Rate Class Allocations'!$H:$H,D20),SUMIFS(OFFSET('3-a.  Rate Class Allocations'!$BA:$BA,0,(27*(AB21="kW"))),'3-a.  Rate Class Allocations'!$F:$F,"2011 - 2014 + 2015 Extension Legacy Green Energy Act Framework - Province Wide Program",'3-a.  Rate Class Allocations'!$L:$L,AB20,'3-a.  Rate Class Allocations'!$E:$E,$B50,'3-a.  Rate Class Allocations'!$H:$H,D20) / SUMIFS(OFFSET('3-a.  Rate Class Allocations'!$BA:$BA,0,(27*(AB21="kW"))),'3-a.  Rate Class Allocations'!$F:$F,"2011 - 2014 + 2015 Extension Legacy Green Energy Act Framework - Province Wide Program",'3-a.  Rate Class Allocations'!$E:$E,$B50,'3-a.  Rate Class Allocations'!$H:$H,D20),IF(COUNTIFS(AB20,"*Less Than*"),1/COUNTIFS($Y20:$AL20,"*Less Than*"),0))</f>
        <v>0</v>
      </c>
      <c r="AC50" s="416">
        <f ca="1">IF(SUMIFS(OFFSET('3-a.  Rate Class Allocations'!$BA:$BA,0,(27*(AC21="kW"))),'3-a.  Rate Class Allocations'!$F:$F,"2011 - 2014 + 2015 Extension Legacy Green Energy Act Framework - Province Wide Program",'3-a.  Rate Class Allocations'!$E:$E,$B50,'3-a.  Rate Class Allocations'!$H:$H,D20),SUMIFS(OFFSET('3-a.  Rate Class Allocations'!$BA:$BA,0,(27*(AC21="kW"))),'3-a.  Rate Class Allocations'!$F:$F,"2011 - 2014 + 2015 Extension Legacy Green Energy Act Framework - Province Wide Program",'3-a.  Rate Class Allocations'!$L:$L,AC20,'3-a.  Rate Class Allocations'!$E:$E,$B50,'3-a.  Rate Class Allocations'!$H:$H,D20) / SUMIFS(OFFSET('3-a.  Rate Class Allocations'!$BA:$BA,0,(27*(AC21="kW"))),'3-a.  Rate Class Allocations'!$F:$F,"2011 - 2014 + 2015 Extension Legacy Green Energy Act Framework - Province Wide Program",'3-a.  Rate Class Allocations'!$E:$E,$B50,'3-a.  Rate Class Allocations'!$H:$H,D20),IF(COUNTIFS(AC20,"*Less Than*"),1/COUNTIFS($Y20:$AL20,"*Less Than*"),0))</f>
        <v>0</v>
      </c>
      <c r="AD50" s="416">
        <f ca="1">IF(SUMIFS(OFFSET('3-a.  Rate Class Allocations'!$BA:$BA,0,(27*(AD21="kW"))),'3-a.  Rate Class Allocations'!$F:$F,"2011 - 2014 + 2015 Extension Legacy Green Energy Act Framework - Province Wide Program",'3-a.  Rate Class Allocations'!$E:$E,$B50,'3-a.  Rate Class Allocations'!$H:$H,D20),SUMIFS(OFFSET('3-a.  Rate Class Allocations'!$BA:$BA,0,(27*(AD21="kW"))),'3-a.  Rate Class Allocations'!$F:$F,"2011 - 2014 + 2015 Extension Legacy Green Energy Act Framework - Province Wide Program",'3-a.  Rate Class Allocations'!$L:$L,AD20,'3-a.  Rate Class Allocations'!$E:$E,$B50,'3-a.  Rate Class Allocations'!$H:$H,D20) / SUMIFS(OFFSET('3-a.  Rate Class Allocations'!$BA:$BA,0,(27*(AD21="kW"))),'3-a.  Rate Class Allocations'!$F:$F,"2011 - 2014 + 2015 Extension Legacy Green Energy Act Framework - Province Wide Program",'3-a.  Rate Class Allocations'!$E:$E,$B50,'3-a.  Rate Class Allocations'!$H:$H,D20),IF(COUNTIFS(AD20,"*Less Than*"),1/COUNTIFS($Y20:$AL20,"*Less Than*"),0))</f>
        <v>0</v>
      </c>
      <c r="AE50" s="416">
        <f ca="1">IF(SUMIFS(OFFSET('3-a.  Rate Class Allocations'!$BA:$BA,0,(27*(AE21="kW"))),'3-a.  Rate Class Allocations'!$F:$F,"2011 - 2014 + 2015 Extension Legacy Green Energy Act Framework - Province Wide Program",'3-a.  Rate Class Allocations'!$E:$E,$B50,'3-a.  Rate Class Allocations'!$H:$H,D20),SUMIFS(OFFSET('3-a.  Rate Class Allocations'!$BA:$BA,0,(27*(AE21="kW"))),'3-a.  Rate Class Allocations'!$F:$F,"2011 - 2014 + 2015 Extension Legacy Green Energy Act Framework - Province Wide Program",'3-a.  Rate Class Allocations'!$L:$L,AE20,'3-a.  Rate Class Allocations'!$E:$E,$B50,'3-a.  Rate Class Allocations'!$H:$H,D20) / SUMIFS(OFFSET('3-a.  Rate Class Allocations'!$BA:$BA,0,(27*(AE21="kW"))),'3-a.  Rate Class Allocations'!$F:$F,"2011 - 2014 + 2015 Extension Legacy Green Energy Act Framework - Province Wide Program",'3-a.  Rate Class Allocations'!$E:$E,$B50,'3-a.  Rate Class Allocations'!$H:$H,D20),IF(COUNTIFS(AE20,"*Less Than*"),1/COUNTIFS($Y20:$AL20,"*Less Than*"),0))</f>
        <v>0</v>
      </c>
      <c r="AF50" s="416">
        <f ca="1">IF(SUMIFS(OFFSET('3-a.  Rate Class Allocations'!$BA:$BA,0,(27*(AF21="kW"))),'3-a.  Rate Class Allocations'!$F:$F,"2011 - 2014 + 2015 Extension Legacy Green Energy Act Framework - Province Wide Program",'3-a.  Rate Class Allocations'!$E:$E,$B50,'3-a.  Rate Class Allocations'!$H:$H,D20),SUMIFS(OFFSET('3-a.  Rate Class Allocations'!$BA:$BA,0,(27*(AF21="kW"))),'3-a.  Rate Class Allocations'!$F:$F,"2011 - 2014 + 2015 Extension Legacy Green Energy Act Framework - Province Wide Program",'3-a.  Rate Class Allocations'!$L:$L,AF20,'3-a.  Rate Class Allocations'!$E:$E,$B50,'3-a.  Rate Class Allocations'!$H:$H,D20) / SUMIFS(OFFSET('3-a.  Rate Class Allocations'!$BA:$BA,0,(27*(AF21="kW"))),'3-a.  Rate Class Allocations'!$F:$F,"2011 - 2014 + 2015 Extension Legacy Green Energy Act Framework - Province Wide Program",'3-a.  Rate Class Allocations'!$E:$E,$B50,'3-a.  Rate Class Allocations'!$H:$H,D20),IF(COUNTIFS(AF20,"*Less Than*"),1/COUNTIFS($Y20:$AL20,"*Less Than*"),0))</f>
        <v>0</v>
      </c>
      <c r="AG50" s="416">
        <f ca="1">IF(SUMIFS(OFFSET('3-a.  Rate Class Allocations'!$BA:$BA,0,(27*(AG21="kW"))),'3-a.  Rate Class Allocations'!$F:$F,"2011 - 2014 + 2015 Extension Legacy Green Energy Act Framework - Province Wide Program",'3-a.  Rate Class Allocations'!$E:$E,$B50,'3-a.  Rate Class Allocations'!$H:$H,D20),SUMIFS(OFFSET('3-a.  Rate Class Allocations'!$BA:$BA,0,(27*(AG21="kW"))),'3-a.  Rate Class Allocations'!$F:$F,"2011 - 2014 + 2015 Extension Legacy Green Energy Act Framework - Province Wide Program",'3-a.  Rate Class Allocations'!$L:$L,AG20,'3-a.  Rate Class Allocations'!$E:$E,$B50,'3-a.  Rate Class Allocations'!$H:$H,D20) / SUMIFS(OFFSET('3-a.  Rate Class Allocations'!$BA:$BA,0,(27*(AG21="kW"))),'3-a.  Rate Class Allocations'!$F:$F,"2011 - 2014 + 2015 Extension Legacy Green Energy Act Framework - Province Wide Program",'3-a.  Rate Class Allocations'!$E:$E,$B50,'3-a.  Rate Class Allocations'!$H:$H,D20),IF(COUNTIFS(AG20,"*Less Than*"),1/COUNTIFS($Y20:$AL20,"*Less Than*"),0))</f>
        <v>0</v>
      </c>
      <c r="AH50" s="416">
        <f ca="1">IF(SUMIFS(OFFSET('3-a.  Rate Class Allocations'!$BA:$BA,0,(27*(AH21="kW"))),'3-a.  Rate Class Allocations'!$F:$F,"2011 - 2014 + 2015 Extension Legacy Green Energy Act Framework - Province Wide Program",'3-a.  Rate Class Allocations'!$E:$E,$B50,'3-a.  Rate Class Allocations'!$H:$H,D20),SUMIFS(OFFSET('3-a.  Rate Class Allocations'!$BA:$BA,0,(27*(AH21="kW"))),'3-a.  Rate Class Allocations'!$F:$F,"2011 - 2014 + 2015 Extension Legacy Green Energy Act Framework - Province Wide Program",'3-a.  Rate Class Allocations'!$L:$L,AH20,'3-a.  Rate Class Allocations'!$E:$E,$B50,'3-a.  Rate Class Allocations'!$H:$H,D20) / SUMIFS(OFFSET('3-a.  Rate Class Allocations'!$BA:$BA,0,(27*(AH21="kW"))),'3-a.  Rate Class Allocations'!$F:$F,"2011 - 2014 + 2015 Extension Legacy Green Energy Act Framework - Province Wide Program",'3-a.  Rate Class Allocations'!$E:$E,$B50,'3-a.  Rate Class Allocations'!$H:$H,D20),IF(COUNTIFS(AH20,"*Less Than*"),1/COUNTIFS($Y20:$AL20,"*Less Than*"),0))</f>
        <v>0</v>
      </c>
      <c r="AI50" s="416">
        <f ca="1">IF(SUMIFS(OFFSET('3-a.  Rate Class Allocations'!$BA:$BA,0,(27*(AI21="kW"))),'3-a.  Rate Class Allocations'!$F:$F,"2011 - 2014 + 2015 Extension Legacy Green Energy Act Framework - Province Wide Program",'3-a.  Rate Class Allocations'!$E:$E,$B50,'3-a.  Rate Class Allocations'!$H:$H,D20),SUMIFS(OFFSET('3-a.  Rate Class Allocations'!$BA:$BA,0,(27*(AI21="kW"))),'3-a.  Rate Class Allocations'!$F:$F,"2011 - 2014 + 2015 Extension Legacy Green Energy Act Framework - Province Wide Program",'3-a.  Rate Class Allocations'!$L:$L,AI20,'3-a.  Rate Class Allocations'!$E:$E,$B50,'3-a.  Rate Class Allocations'!$H:$H,D20) / SUMIFS(OFFSET('3-a.  Rate Class Allocations'!$BA:$BA,0,(27*(AI21="kW"))),'3-a.  Rate Class Allocations'!$F:$F,"2011 - 2014 + 2015 Extension Legacy Green Energy Act Framework - Province Wide Program",'3-a.  Rate Class Allocations'!$E:$E,$B50,'3-a.  Rate Class Allocations'!$H:$H,D20),IF(COUNTIFS(AI20,"*Less Than*"),1/COUNTIFS($Y20:$AL20,"*Less Than*"),0))</f>
        <v>0</v>
      </c>
      <c r="AJ50" s="416">
        <f ca="1">IF(SUMIFS(OFFSET('3-a.  Rate Class Allocations'!$BA:$BA,0,(27*(AJ21="kW"))),'3-a.  Rate Class Allocations'!$F:$F,"2011 - 2014 + 2015 Extension Legacy Green Energy Act Framework - Province Wide Program",'3-a.  Rate Class Allocations'!$E:$E,$B50,'3-a.  Rate Class Allocations'!$H:$H,D20),SUMIFS(OFFSET('3-a.  Rate Class Allocations'!$BA:$BA,0,(27*(AJ21="kW"))),'3-a.  Rate Class Allocations'!$F:$F,"2011 - 2014 + 2015 Extension Legacy Green Energy Act Framework - Province Wide Program",'3-a.  Rate Class Allocations'!$L:$L,AJ20,'3-a.  Rate Class Allocations'!$E:$E,$B50,'3-a.  Rate Class Allocations'!$H:$H,D20) / SUMIFS(OFFSET('3-a.  Rate Class Allocations'!$BA:$BA,0,(27*(AJ21="kW"))),'3-a.  Rate Class Allocations'!$F:$F,"2011 - 2014 + 2015 Extension Legacy Green Energy Act Framework - Province Wide Program",'3-a.  Rate Class Allocations'!$E:$E,$B50,'3-a.  Rate Class Allocations'!$H:$H,D20),IF(COUNTIFS(AJ20,"*Less Than*"),1/COUNTIFS($Y20:$AL20,"*Less Than*"),0))</f>
        <v>0</v>
      </c>
      <c r="AK50" s="416">
        <f ca="1">IF(SUMIFS(OFFSET('3-a.  Rate Class Allocations'!$BA:$BA,0,(27*(AK21="kW"))),'3-a.  Rate Class Allocations'!$F:$F,"2011 - 2014 + 2015 Extension Legacy Green Energy Act Framework - Province Wide Program",'3-a.  Rate Class Allocations'!$E:$E,$B50,'3-a.  Rate Class Allocations'!$H:$H,D20),SUMIFS(OFFSET('3-a.  Rate Class Allocations'!$BA:$BA,0,(27*(AK21="kW"))),'3-a.  Rate Class Allocations'!$F:$F,"2011 - 2014 + 2015 Extension Legacy Green Energy Act Framework - Province Wide Program",'3-a.  Rate Class Allocations'!$L:$L,AK20,'3-a.  Rate Class Allocations'!$E:$E,$B50,'3-a.  Rate Class Allocations'!$H:$H,D20) / SUMIFS(OFFSET('3-a.  Rate Class Allocations'!$BA:$BA,0,(27*(AK21="kW"))),'3-a.  Rate Class Allocations'!$F:$F,"2011 - 2014 + 2015 Extension Legacy Green Energy Act Framework - Province Wide Program",'3-a.  Rate Class Allocations'!$E:$E,$B50,'3-a.  Rate Class Allocations'!$H:$H,D20),IF(COUNTIFS(AK20,"*Less Than*"),1/COUNTIFS($Y20:$AL20,"*Less Than*"),0))</f>
        <v>0</v>
      </c>
      <c r="AL50" s="416">
        <f ca="1">IF(SUMIFS(OFFSET('3-a.  Rate Class Allocations'!$BA:$BA,0,(27*(AL21="kW"))),'3-a.  Rate Class Allocations'!$F:$F,"2011 - 2014 + 2015 Extension Legacy Green Energy Act Framework - Province Wide Program",'3-a.  Rate Class Allocations'!$E:$E,$B50,'3-a.  Rate Class Allocations'!$H:$H,D20),SUMIFS(OFFSET('3-a.  Rate Class Allocations'!$BA:$BA,0,(27*(AL21="kW"))),'3-a.  Rate Class Allocations'!$F:$F,"2011 - 2014 + 2015 Extension Legacy Green Energy Act Framework - Province Wide Program",'3-a.  Rate Class Allocations'!$L:$L,AL20,'3-a.  Rate Class Allocations'!$E:$E,$B50,'3-a.  Rate Class Allocations'!$H:$H,D20) / SUMIFS(OFFSET('3-a.  Rate Class Allocations'!$BA:$BA,0,(27*(AL21="kW"))),'3-a.  Rate Class Allocations'!$F:$F,"2011 - 2014 + 2015 Extension Legacy Green Energy Act Framework - Province Wide Program",'3-a.  Rate Class Allocations'!$E:$E,$B50,'3-a.  Rate Class Allocations'!$H:$H,D20),IF(COUNTIFS(AL20,"*Less Than*"),1/COUNTIFS($Y20:$AL20,"*Less Than*"),0))</f>
        <v>0</v>
      </c>
      <c r="AM50" s="298">
        <f ca="1">SUM(Y50:AL50)</f>
        <v>1</v>
      </c>
    </row>
    <row r="51" spans="1:42" s="285" customFormat="1" ht="15" outlineLevel="1">
      <c r="A51" s="503"/>
      <c r="B51" s="296" t="s">
        <v>215</v>
      </c>
      <c r="C51" s="293" t="s">
        <v>164</v>
      </c>
      <c r="D51" s="724">
        <f ca="1">SUMIFS(OFFSET('7.  Persistence Report'!$AQ:$AQ,0,D20-2011),'7.  Persistence Report'!$D:$D,IF(COUNTIFS($B51,"Adjustment*"),$B50,$B51),'7.  Persistence Report'!$H:$H,D20,'7.  Persistence Report'!$J:$J,IF(COUNTIFS($B51,"Adjustment*"),"Adjustment","Current Year Savings"),'7.  Persistence Report'!$C:$C,VLOOKUP(IF(COUNTIFS($B51,"Adjustment*"),$A50,$A51),ExtCalcMap,2,FALSE))</f>
        <v>1167.574023608094</v>
      </c>
      <c r="E51" s="724">
        <f ca="1">SUMIFS(OFFSET('7.  Persistence Report'!$AQ:$AQ,0,E20-2011),'7.  Persistence Report'!$D:$D,IF(COUNTIFS($B51,"Adjustment*"),$B50,$B51),'7.  Persistence Report'!$H:$H,D20,'7.  Persistence Report'!$J:$J,IF(COUNTIFS($B51,"Adjustment*"),"Adjustment","Current Year Savings"),'7.  Persistence Report'!$C:$C,VLOOKUP(IF(COUNTIFS($B51,"Adjustment*"),$A50,$A51),ExtCalcMap,2,FALSE))</f>
        <v>1167.574023608094</v>
      </c>
      <c r="F51" s="724">
        <f ca="1">SUMIFS(OFFSET('7.  Persistence Report'!$AQ:$AQ,0,F20-2011),'7.  Persistence Report'!$D:$D,IF(COUNTIFS($B51,"Adjustment*"),$B50,$B51),'7.  Persistence Report'!$H:$H,D20,'7.  Persistence Report'!$J:$J,IF(COUNTIFS($B51,"Adjustment*"),"Adjustment","Current Year Savings"),'7.  Persistence Report'!$C:$C,VLOOKUP(IF(COUNTIFS($B51,"Adjustment*"),$A50,$A51),ExtCalcMap,2,FALSE))</f>
        <v>1167.574023608094</v>
      </c>
      <c r="G51" s="724">
        <f ca="1">SUMIFS(OFFSET('7.  Persistence Report'!$AQ:$AQ,0,G20-2011),'7.  Persistence Report'!$D:$D,IF(COUNTIFS($B51,"Adjustment*"),$B50,$B51),'7.  Persistence Report'!$H:$H,D20,'7.  Persistence Report'!$J:$J,IF(COUNTIFS($B51,"Adjustment*"),"Adjustment","Current Year Savings"),'7.  Persistence Report'!$C:$C,VLOOKUP(IF(COUNTIFS($B51,"Adjustment*"),$A50,$A51),ExtCalcMap,2,FALSE))</f>
        <v>1167.574023608094</v>
      </c>
      <c r="H51" s="724">
        <f ca="1">SUMIFS(OFFSET('7.  Persistence Report'!$AQ:$AQ,0,H20-2011),'7.  Persistence Report'!$D:$D,IF(COUNTIFS($B51,"Adjustment*"),$B50,$B51),'7.  Persistence Report'!$H:$H,D20,'7.  Persistence Report'!$J:$J,IF(COUNTIFS($B51,"Adjustment*"),"Adjustment","Current Year Savings"),'7.  Persistence Report'!$C:$C,VLOOKUP(IF(COUNTIFS($B51,"Adjustment*"),$A50,$A51),ExtCalcMap,2,FALSE))</f>
        <v>1167.574023608094</v>
      </c>
      <c r="I51" s="724">
        <f ca="1">SUMIFS(OFFSET('7.  Persistence Report'!$AQ:$AQ,0,I20-2011),'7.  Persistence Report'!$D:$D,IF(COUNTIFS($B51,"Adjustment*"),$B50,$B51),'7.  Persistence Report'!$H:$H,D20,'7.  Persistence Report'!$J:$J,IF(COUNTIFS($B51,"Adjustment*"),"Adjustment","Current Year Savings"),'7.  Persistence Report'!$C:$C,VLOOKUP(IF(COUNTIFS($B51,"Adjustment*"),$A50,$A51),ExtCalcMap,2,FALSE))</f>
        <v>1167.574023608094</v>
      </c>
      <c r="J51" s="724">
        <f ca="1">SUMIFS(OFFSET('7.  Persistence Report'!$AQ:$AQ,0,J20-2011),'7.  Persistence Report'!$D:$D,IF(COUNTIFS($B51,"Adjustment*"),$B50,$B51),'7.  Persistence Report'!$H:$H,D20,'7.  Persistence Report'!$J:$J,IF(COUNTIFS($B51,"Adjustment*"),"Adjustment","Current Year Savings"),'7.  Persistence Report'!$C:$C,VLOOKUP(IF(COUNTIFS($B51,"Adjustment*"),$A50,$A51),ExtCalcMap,2,FALSE))</f>
        <v>1167.574023608094</v>
      </c>
      <c r="K51" s="724">
        <f ca="1">SUMIFS(OFFSET('7.  Persistence Report'!$AQ:$AQ,0,K20-2011),'7.  Persistence Report'!$D:$D,IF(COUNTIFS($B51,"Adjustment*"),$B50,$B51),'7.  Persistence Report'!$H:$H,D20,'7.  Persistence Report'!$J:$J,IF(COUNTIFS($B51,"Adjustment*"),"Adjustment","Current Year Savings"),'7.  Persistence Report'!$C:$C,VLOOKUP(IF(COUNTIFS($B51,"Adjustment*"),$A50,$A51),ExtCalcMap,2,FALSE))</f>
        <v>1167.574023608094</v>
      </c>
      <c r="L51" s="724">
        <f ca="1">SUMIFS(OFFSET('7.  Persistence Report'!$AQ:$AQ,0,L20-2011),'7.  Persistence Report'!$D:$D,IF(COUNTIFS($B51,"Adjustment*"),$B50,$B51),'7.  Persistence Report'!$H:$H,D20,'7.  Persistence Report'!$J:$J,IF(COUNTIFS($B51,"Adjustment*"),"Adjustment","Current Year Savings"),'7.  Persistence Report'!$C:$C,VLOOKUP(IF(COUNTIFS($B51,"Adjustment*"),$A50,$A51),ExtCalcMap,2,FALSE))</f>
        <v>1167.574023608094</v>
      </c>
      <c r="M51" s="724">
        <f ca="1">SUMIFS(OFFSET('7.  Persistence Report'!$AQ:$AQ,0,M20-2011),'7.  Persistence Report'!$D:$D,IF(COUNTIFS($B51,"Adjustment*"),$B50,$B51),'7.  Persistence Report'!$H:$H,D20,'7.  Persistence Report'!$J:$J,IF(COUNTIFS($B51,"Adjustment*"),"Adjustment","Current Year Savings"),'7.  Persistence Report'!$C:$C,VLOOKUP(IF(COUNTIFS($B51,"Adjustment*"),$A50,$A51),ExtCalcMap,2,FALSE))</f>
        <v>1167.574023608094</v>
      </c>
      <c r="N51" s="724">
        <f>N50</f>
        <v>12</v>
      </c>
      <c r="O51" s="731">
        <f ca="1">SUMIFS(OFFSET('7.  Persistence Report'!$L:$L,0,O20-2011),'7.  Persistence Report'!$D:$D,IF(COUNTIFS($B51,"Adjustment*"),$B50,$B51),'7.  Persistence Report'!$H:$H,D20,'7.  Persistence Report'!$J:$J,IF(COUNTIFS($B51,"Adjustment*"),"Adjustment","Current Year Savings"),'7.  Persistence Report'!$C:$C,VLOOKUP(IF(COUNTIFS($B51,"Adjustment*"),$A50,$A51),ExtCalcMap,2,FALSE))</f>
        <v>2.3621127513965372</v>
      </c>
      <c r="P51" s="731">
        <f ca="1">SUMIFS(OFFSET('7.  Persistence Report'!$L:$L,0,P20-2011),'7.  Persistence Report'!$D:$D,IF(COUNTIFS($B51,"Adjustment*"),$B50,$B51),'7.  Persistence Report'!$H:$H,D20,'7.  Persistence Report'!$J:$J,IF(COUNTIFS($B51,"Adjustment*"),"Adjustment","Current Year Savings"),'7.  Persistence Report'!$C:$C,VLOOKUP(IF(COUNTIFS($B51,"Adjustment*"),$A50,$A51),ExtCalcMap,2,FALSE))</f>
        <v>2.3621127513965372</v>
      </c>
      <c r="Q51" s="731">
        <f ca="1">SUMIFS(OFFSET('7.  Persistence Report'!$L:$L,0,Q20-2011),'7.  Persistence Report'!$D:$D,IF(COUNTIFS($B51,"Adjustment*"),$B50,$B51),'7.  Persistence Report'!$H:$H,D20,'7.  Persistence Report'!$J:$J,IF(COUNTIFS($B51,"Adjustment*"),"Adjustment","Current Year Savings"),'7.  Persistence Report'!$C:$C,VLOOKUP(IF(COUNTIFS($B51,"Adjustment*"),$A50,$A51),ExtCalcMap,2,FALSE))</f>
        <v>2.3621127513965372</v>
      </c>
      <c r="R51" s="731">
        <f ca="1">SUMIFS(OFFSET('7.  Persistence Report'!$L:$L,0,R20-2011),'7.  Persistence Report'!$D:$D,IF(COUNTIFS($B51,"Adjustment*"),$B50,$B51),'7.  Persistence Report'!$H:$H,D20,'7.  Persistence Report'!$J:$J,IF(COUNTIFS($B51,"Adjustment*"),"Adjustment","Current Year Savings"),'7.  Persistence Report'!$C:$C,VLOOKUP(IF(COUNTIFS($B51,"Adjustment*"),$A50,$A51),ExtCalcMap,2,FALSE))</f>
        <v>2.3621127513965372</v>
      </c>
      <c r="S51" s="731">
        <f ca="1">SUMIFS(OFFSET('7.  Persistence Report'!$L:$L,0,S20-2011),'7.  Persistence Report'!$D:$D,IF(COUNTIFS($B51,"Adjustment*"),$B50,$B51),'7.  Persistence Report'!$H:$H,D20,'7.  Persistence Report'!$J:$J,IF(COUNTIFS($B51,"Adjustment*"),"Adjustment","Current Year Savings"),'7.  Persistence Report'!$C:$C,VLOOKUP(IF(COUNTIFS($B51,"Adjustment*"),$A50,$A51),ExtCalcMap,2,FALSE))</f>
        <v>2.3621127513965372</v>
      </c>
      <c r="T51" s="731">
        <f ca="1">SUMIFS(OFFSET('7.  Persistence Report'!$L:$L,0,T20-2011),'7.  Persistence Report'!$D:$D,IF(COUNTIFS($B51,"Adjustment*"),$B50,$B51),'7.  Persistence Report'!$H:$H,D20,'7.  Persistence Report'!$J:$J,IF(COUNTIFS($B51,"Adjustment*"),"Adjustment","Current Year Savings"),'7.  Persistence Report'!$C:$C,VLOOKUP(IF(COUNTIFS($B51,"Adjustment*"),$A50,$A51),ExtCalcMap,2,FALSE))</f>
        <v>2.3621127513965372</v>
      </c>
      <c r="U51" s="731">
        <f ca="1">SUMIFS(OFFSET('7.  Persistence Report'!$L:$L,0,U20-2011),'7.  Persistence Report'!$D:$D,IF(COUNTIFS($B51,"Adjustment*"),$B50,$B51),'7.  Persistence Report'!$H:$H,D20,'7.  Persistence Report'!$J:$J,IF(COUNTIFS($B51,"Adjustment*"),"Adjustment","Current Year Savings"),'7.  Persistence Report'!$C:$C,VLOOKUP(IF(COUNTIFS($B51,"Adjustment*"),$A50,$A51),ExtCalcMap,2,FALSE))</f>
        <v>2.3621127513965372</v>
      </c>
      <c r="V51" s="731">
        <f ca="1">SUMIFS(OFFSET('7.  Persistence Report'!$L:$L,0,V20-2011),'7.  Persistence Report'!$D:$D,IF(COUNTIFS($B51,"Adjustment*"),$B50,$B51),'7.  Persistence Report'!$H:$H,D20,'7.  Persistence Report'!$J:$J,IF(COUNTIFS($B51,"Adjustment*"),"Adjustment","Current Year Savings"),'7.  Persistence Report'!$C:$C,VLOOKUP(IF(COUNTIFS($B51,"Adjustment*"),$A50,$A51),ExtCalcMap,2,FALSE))</f>
        <v>2.3621127513965372</v>
      </c>
      <c r="W51" s="731">
        <f ca="1">SUMIFS(OFFSET('7.  Persistence Report'!$L:$L,0,W20-2011),'7.  Persistence Report'!$D:$D,IF(COUNTIFS($B51,"Adjustment*"),$B50,$B51),'7.  Persistence Report'!$H:$H,D20,'7.  Persistence Report'!$J:$J,IF(COUNTIFS($B51,"Adjustment*"),"Adjustment","Current Year Savings"),'7.  Persistence Report'!$C:$C,VLOOKUP(IF(COUNTIFS($B51,"Adjustment*"),$A50,$A51),ExtCalcMap,2,FALSE))</f>
        <v>2.3621127513965372</v>
      </c>
      <c r="X51" s="731">
        <f ca="1">SUMIFS(OFFSET('7.  Persistence Report'!$L:$L,0,X20-2011),'7.  Persistence Report'!$D:$D,IF(COUNTIFS($B51,"Adjustment*"),$B50,$B51),'7.  Persistence Report'!$H:$H,D20,'7.  Persistence Report'!$J:$J,IF(COUNTIFS($B51,"Adjustment*"),"Adjustment","Current Year Savings"),'7.  Persistence Report'!$C:$C,VLOOKUP(IF(COUNTIFS($B51,"Adjustment*"),$A50,$A51),ExtCalcMap,2,FALSE))</f>
        <v>2.3621127513965372</v>
      </c>
      <c r="Y51" s="412">
        <f ca="1">Y50</f>
        <v>0.98326477064470863</v>
      </c>
      <c r="Z51" s="412">
        <f ca="1">Z50</f>
        <v>1.6735229355291426E-2</v>
      </c>
      <c r="AA51" s="412">
        <f t="shared" ref="AA51:AL51" ca="1" si="18">AA50</f>
        <v>0</v>
      </c>
      <c r="AB51" s="412">
        <f t="shared" ca="1" si="18"/>
        <v>0</v>
      </c>
      <c r="AC51" s="412">
        <f t="shared" ca="1" si="18"/>
        <v>0</v>
      </c>
      <c r="AD51" s="412">
        <f t="shared" ca="1" si="18"/>
        <v>0</v>
      </c>
      <c r="AE51" s="412">
        <f t="shared" ca="1" si="18"/>
        <v>0</v>
      </c>
      <c r="AF51" s="412">
        <f t="shared" ca="1" si="18"/>
        <v>0</v>
      </c>
      <c r="AG51" s="412">
        <f t="shared" ca="1" si="18"/>
        <v>0</v>
      </c>
      <c r="AH51" s="412">
        <f t="shared" ca="1" si="18"/>
        <v>0</v>
      </c>
      <c r="AI51" s="412">
        <f t="shared" ca="1" si="18"/>
        <v>0</v>
      </c>
      <c r="AJ51" s="412">
        <f t="shared" ca="1" si="18"/>
        <v>0</v>
      </c>
      <c r="AK51" s="412">
        <f t="shared" ca="1" si="18"/>
        <v>0</v>
      </c>
      <c r="AL51" s="412">
        <f t="shared" ca="1" si="18"/>
        <v>0</v>
      </c>
      <c r="AM51" s="313"/>
    </row>
    <row r="52" spans="1:42" s="285" customFormat="1" ht="15" outlineLevel="1">
      <c r="A52" s="503"/>
      <c r="B52" s="312"/>
      <c r="C52" s="314"/>
      <c r="D52" s="730"/>
      <c r="E52" s="730"/>
      <c r="F52" s="730"/>
      <c r="G52" s="730"/>
      <c r="H52" s="730"/>
      <c r="I52" s="730"/>
      <c r="J52" s="730"/>
      <c r="K52" s="730"/>
      <c r="L52" s="730"/>
      <c r="M52" s="730"/>
      <c r="N52" s="730"/>
      <c r="O52" s="734"/>
      <c r="P52" s="734"/>
      <c r="Q52" s="734"/>
      <c r="R52" s="734"/>
      <c r="S52" s="734"/>
      <c r="T52" s="734"/>
      <c r="U52" s="734"/>
      <c r="V52" s="734"/>
      <c r="W52" s="734"/>
      <c r="X52" s="734"/>
      <c r="Y52" s="417"/>
      <c r="Z52" s="417"/>
      <c r="AA52" s="417"/>
      <c r="AB52" s="417"/>
      <c r="AC52" s="417"/>
      <c r="AD52" s="417"/>
      <c r="AE52" s="417"/>
      <c r="AF52" s="417"/>
      <c r="AG52" s="417"/>
      <c r="AH52" s="417"/>
      <c r="AI52" s="417"/>
      <c r="AJ52" s="417"/>
      <c r="AK52" s="417"/>
      <c r="AL52" s="417"/>
      <c r="AM52" s="315"/>
    </row>
    <row r="53" spans="1:42" s="285" customFormat="1" ht="15" outlineLevel="1">
      <c r="A53" s="503">
        <v>11</v>
      </c>
      <c r="B53" s="316" t="s">
        <v>21</v>
      </c>
      <c r="C53" s="293" t="s">
        <v>25</v>
      </c>
      <c r="D53" s="724">
        <f ca="1">SUMIFS(OFFSET('7.  Persistence Report'!$AQ:$AQ,0,D20-2011),'7.  Persistence Report'!$D:$D,IF(COUNTIFS($B53,"Adjustment*"),$B52,$B53),'7.  Persistence Report'!$H:$H,D20,'7.  Persistence Report'!$J:$J,IF(COUNTIFS($B53,"Adjustment*"),"Adjustment","Current Year Savings"),'7.  Persistence Report'!$C:$C,VLOOKUP(IF(COUNTIFS($B53,"Adjustment*"),$A52,$A53),ExtCalcMap,2,FALSE))</f>
        <v>335086.52034046577</v>
      </c>
      <c r="E53" s="724">
        <f ca="1">SUMIFS(OFFSET('7.  Persistence Report'!$AQ:$AQ,0,E20-2011),'7.  Persistence Report'!$D:$D,IF(COUNTIFS($B53,"Adjustment*"),$B52,$B53),'7.  Persistence Report'!$H:$H,D20,'7.  Persistence Report'!$J:$J,IF(COUNTIFS($B53,"Adjustment*"),"Adjustment","Current Year Savings"),'7.  Persistence Report'!$C:$C,VLOOKUP(IF(COUNTIFS($B53,"Adjustment*"),$A52,$A53),ExtCalcMap,2,FALSE))</f>
        <v>335086.52034046577</v>
      </c>
      <c r="F53" s="724">
        <f ca="1">SUMIFS(OFFSET('7.  Persistence Report'!$AQ:$AQ,0,F20-2011),'7.  Persistence Report'!$D:$D,IF(COUNTIFS($B53,"Adjustment*"),$B52,$B53),'7.  Persistence Report'!$H:$H,D20,'7.  Persistence Report'!$J:$J,IF(COUNTIFS($B53,"Adjustment*"),"Adjustment","Current Year Savings"),'7.  Persistence Report'!$C:$C,VLOOKUP(IF(COUNTIFS($B53,"Adjustment*"),$A52,$A53),ExtCalcMap,2,FALSE))</f>
        <v>333567.57395647321</v>
      </c>
      <c r="G53" s="724">
        <f ca="1">SUMIFS(OFFSET('7.  Persistence Report'!$AQ:$AQ,0,G20-2011),'7.  Persistence Report'!$D:$D,IF(COUNTIFS($B53,"Adjustment*"),$B52,$B53),'7.  Persistence Report'!$H:$H,D20,'7.  Persistence Report'!$J:$J,IF(COUNTIFS($B53,"Adjustment*"),"Adjustment","Current Year Savings"),'7.  Persistence Report'!$C:$C,VLOOKUP(IF(COUNTIFS($B53,"Adjustment*"),$A52,$A53),ExtCalcMap,2,FALSE))</f>
        <v>260608.7602671799</v>
      </c>
      <c r="H53" s="724">
        <f ca="1">SUMIFS(OFFSET('7.  Persistence Report'!$AQ:$AQ,0,H20-2011),'7.  Persistence Report'!$D:$D,IF(COUNTIFS($B53,"Adjustment*"),$B52,$B53),'7.  Persistence Report'!$H:$H,D20,'7.  Persistence Report'!$J:$J,IF(COUNTIFS($B53,"Adjustment*"),"Adjustment","Current Year Savings"),'7.  Persistence Report'!$C:$C,VLOOKUP(IF(COUNTIFS($B53,"Adjustment*"),$A52,$A53),ExtCalcMap,2,FALSE))</f>
        <v>260608.7602671799</v>
      </c>
      <c r="I53" s="724">
        <f ca="1">SUMIFS(OFFSET('7.  Persistence Report'!$AQ:$AQ,0,I20-2011),'7.  Persistence Report'!$D:$D,IF(COUNTIFS($B53,"Adjustment*"),$B52,$B53),'7.  Persistence Report'!$H:$H,D20,'7.  Persistence Report'!$J:$J,IF(COUNTIFS($B53,"Adjustment*"),"Adjustment","Current Year Savings"),'7.  Persistence Report'!$C:$C,VLOOKUP(IF(COUNTIFS($B53,"Adjustment*"),$A52,$A53),ExtCalcMap,2,FALSE))</f>
        <v>260158.62315376246</v>
      </c>
      <c r="J53" s="724">
        <f ca="1">SUMIFS(OFFSET('7.  Persistence Report'!$AQ:$AQ,0,J20-2011),'7.  Persistence Report'!$D:$D,IF(COUNTIFS($B53,"Adjustment*"),$B52,$B53),'7.  Persistence Report'!$H:$H,D20,'7.  Persistence Report'!$J:$J,IF(COUNTIFS($B53,"Adjustment*"),"Adjustment","Current Year Savings"),'7.  Persistence Report'!$C:$C,VLOOKUP(IF(COUNTIFS($B53,"Adjustment*"),$A52,$A53),ExtCalcMap,2,FALSE))</f>
        <v>101832.32383326406</v>
      </c>
      <c r="K53" s="724">
        <f ca="1">SUMIFS(OFFSET('7.  Persistence Report'!$AQ:$AQ,0,K20-2011),'7.  Persistence Report'!$D:$D,IF(COUNTIFS($B53,"Adjustment*"),$B52,$B53),'7.  Persistence Report'!$H:$H,D20,'7.  Persistence Report'!$J:$J,IF(COUNTIFS($B53,"Adjustment*"),"Adjustment","Current Year Savings"),'7.  Persistence Report'!$C:$C,VLOOKUP(IF(COUNTIFS($B53,"Adjustment*"),$A52,$A53),ExtCalcMap,2,FALSE))</f>
        <v>99734.197801234477</v>
      </c>
      <c r="L53" s="724">
        <f ca="1">SUMIFS(OFFSET('7.  Persistence Report'!$AQ:$AQ,0,L20-2011),'7.  Persistence Report'!$D:$D,IF(COUNTIFS($B53,"Adjustment*"),$B52,$B53),'7.  Persistence Report'!$H:$H,D20,'7.  Persistence Report'!$J:$J,IF(COUNTIFS($B53,"Adjustment*"),"Adjustment","Current Year Savings"),'7.  Persistence Report'!$C:$C,VLOOKUP(IF(COUNTIFS($B53,"Adjustment*"),$A52,$A53),ExtCalcMap,2,FALSE))</f>
        <v>99734.197801234477</v>
      </c>
      <c r="M53" s="724">
        <f ca="1">SUMIFS(OFFSET('7.  Persistence Report'!$AQ:$AQ,0,M20-2011),'7.  Persistence Report'!$D:$D,IF(COUNTIFS($B53,"Adjustment*"),$B52,$B53),'7.  Persistence Report'!$H:$H,D20,'7.  Persistence Report'!$J:$J,IF(COUNTIFS($B53,"Adjustment*"),"Adjustment","Current Year Savings"),'7.  Persistence Report'!$C:$C,VLOOKUP(IF(COUNTIFS($B53,"Adjustment*"),$A52,$A53),ExtCalcMap,2,FALSE))</f>
        <v>99734.197801234477</v>
      </c>
      <c r="N53" s="724">
        <v>12</v>
      </c>
      <c r="O53" s="731">
        <f ca="1">SUMIFS(OFFSET('7.  Persistence Report'!$L:$L,0,O20-2011),'7.  Persistence Report'!$D:$D,IF(COUNTIFS($B53,"Adjustment*"),$B52,$B53),'7.  Persistence Report'!$H:$H,D20,'7.  Persistence Report'!$J:$J,IF(COUNTIFS($B53,"Adjustment*"),"Adjustment","Current Year Savings"),'7.  Persistence Report'!$C:$C,VLOOKUP(IF(COUNTIFS($B53,"Adjustment*"),$A52,$A53),ExtCalcMap,2,FALSE))</f>
        <v>127.82825634031254</v>
      </c>
      <c r="P53" s="731">
        <f ca="1">SUMIFS(OFFSET('7.  Persistence Report'!$L:$L,0,P20-2011),'7.  Persistence Report'!$D:$D,IF(COUNTIFS($B53,"Adjustment*"),$B52,$B53),'7.  Persistence Report'!$H:$H,D20,'7.  Persistence Report'!$J:$J,IF(COUNTIFS($B53,"Adjustment*"),"Adjustment","Current Year Savings"),'7.  Persistence Report'!$C:$C,VLOOKUP(IF(COUNTIFS($B53,"Adjustment*"),$A52,$A53),ExtCalcMap,2,FALSE))</f>
        <v>127.82825634031254</v>
      </c>
      <c r="Q53" s="731">
        <f ca="1">SUMIFS(OFFSET('7.  Persistence Report'!$L:$L,0,Q20-2011),'7.  Persistence Report'!$D:$D,IF(COUNTIFS($B53,"Adjustment*"),$B52,$B53),'7.  Persistence Report'!$H:$H,D20,'7.  Persistence Report'!$J:$J,IF(COUNTIFS($B53,"Adjustment*"),"Adjustment","Current Year Savings"),'7.  Persistence Report'!$C:$C,VLOOKUP(IF(COUNTIFS($B53,"Adjustment*"),$A52,$A53),ExtCalcMap,2,FALSE))</f>
        <v>127.28443868870745</v>
      </c>
      <c r="R53" s="731">
        <f ca="1">SUMIFS(OFFSET('7.  Persistence Report'!$L:$L,0,R20-2011),'7.  Persistence Report'!$D:$D,IF(COUNTIFS($B53,"Adjustment*"),$B52,$B53),'7.  Persistence Report'!$H:$H,D20,'7.  Persistence Report'!$J:$J,IF(COUNTIFS($B53,"Adjustment*"),"Adjustment","Current Year Savings"),'7.  Persistence Report'!$C:$C,VLOOKUP(IF(COUNTIFS($B53,"Adjustment*"),$A52,$A53),ExtCalcMap,2,FALSE))</f>
        <v>101.32521091685616</v>
      </c>
      <c r="S53" s="731">
        <f ca="1">SUMIFS(OFFSET('7.  Persistence Report'!$L:$L,0,S20-2011),'7.  Persistence Report'!$D:$D,IF(COUNTIFS($B53,"Adjustment*"),$B52,$B53),'7.  Persistence Report'!$H:$H,D20,'7.  Persistence Report'!$J:$J,IF(COUNTIFS($B53,"Adjustment*"),"Adjustment","Current Year Savings"),'7.  Persistence Report'!$C:$C,VLOOKUP(IF(COUNTIFS($B53,"Adjustment*"),$A52,$A53),ExtCalcMap,2,FALSE))</f>
        <v>101.32521091685616</v>
      </c>
      <c r="T53" s="731">
        <f ca="1">SUMIFS(OFFSET('7.  Persistence Report'!$L:$L,0,T20-2011),'7.  Persistence Report'!$D:$D,IF(COUNTIFS($B53,"Adjustment*"),$B52,$B53),'7.  Persistence Report'!$H:$H,D20,'7.  Persistence Report'!$J:$J,IF(COUNTIFS($B53,"Adjustment*"),"Adjustment","Current Year Savings"),'7.  Persistence Report'!$C:$C,VLOOKUP(IF(COUNTIFS($B53,"Adjustment*"),$A52,$A53),ExtCalcMap,2,FALSE))</f>
        <v>101.14086595021038</v>
      </c>
      <c r="U53" s="731">
        <f ca="1">SUMIFS(OFFSET('7.  Persistence Report'!$L:$L,0,U20-2011),'7.  Persistence Report'!$D:$D,IF(COUNTIFS($B53,"Adjustment*"),$B52,$B53),'7.  Persistence Report'!$H:$H,D20,'7.  Persistence Report'!$J:$J,IF(COUNTIFS($B53,"Adjustment*"),"Adjustment","Current Year Savings"),'7.  Persistence Report'!$C:$C,VLOOKUP(IF(COUNTIFS($B53,"Adjustment*"),$A52,$A53),ExtCalcMap,2,FALSE))</f>
        <v>38.197429245048362</v>
      </c>
      <c r="V53" s="731">
        <f ca="1">SUMIFS(OFFSET('7.  Persistence Report'!$L:$L,0,V20-2011),'7.  Persistence Report'!$D:$D,IF(COUNTIFS($B53,"Adjustment*"),$B52,$B53),'7.  Persistence Report'!$H:$H,D20,'7.  Persistence Report'!$J:$J,IF(COUNTIFS($B53,"Adjustment*"),"Adjustment","Current Year Savings"),'7.  Persistence Report'!$C:$C,VLOOKUP(IF(COUNTIFS($B53,"Adjustment*"),$A52,$A53),ExtCalcMap,2,FALSE))</f>
        <v>35.402298688281626</v>
      </c>
      <c r="W53" s="731">
        <f ca="1">SUMIFS(OFFSET('7.  Persistence Report'!$L:$L,0,W20-2011),'7.  Persistence Report'!$D:$D,IF(COUNTIFS($B53,"Adjustment*"),$B52,$B53),'7.  Persistence Report'!$H:$H,D20,'7.  Persistence Report'!$J:$J,IF(COUNTIFS($B53,"Adjustment*"),"Adjustment","Current Year Savings"),'7.  Persistence Report'!$C:$C,VLOOKUP(IF(COUNTIFS($B53,"Adjustment*"),$A52,$A53),ExtCalcMap,2,FALSE))</f>
        <v>35.402298688281626</v>
      </c>
      <c r="X53" s="731">
        <f ca="1">SUMIFS(OFFSET('7.  Persistence Report'!$L:$L,0,X20-2011),'7.  Persistence Report'!$D:$D,IF(COUNTIFS($B53,"Adjustment*"),$B52,$B53),'7.  Persistence Report'!$H:$H,D20,'7.  Persistence Report'!$J:$J,IF(COUNTIFS($B53,"Adjustment*"),"Adjustment","Current Year Savings"),'7.  Persistence Report'!$C:$C,VLOOKUP(IF(COUNTIFS($B53,"Adjustment*"),$A52,$A53),ExtCalcMap,2,FALSE))</f>
        <v>35.402298688281626</v>
      </c>
      <c r="Y53" s="416">
        <f ca="1">IF(SUMIFS(OFFSET('3-a.  Rate Class Allocations'!$BA:$BA,0,(27*(Y21="kW"))),'3-a.  Rate Class Allocations'!$F:$F,"2011 - 2014 + 2015 Extension Legacy Green Energy Act Framework - Province Wide Program",'3-a.  Rate Class Allocations'!$E:$E,$B53,'3-a.  Rate Class Allocations'!$H:$H,D20),SUMIFS(OFFSET('3-a.  Rate Class Allocations'!$BA:$BA,0,(27*(Y21="kW"))),'3-a.  Rate Class Allocations'!$F:$F,"2011 - 2014 + 2015 Extension Legacy Green Energy Act Framework - Province Wide Program",'3-a.  Rate Class Allocations'!$L:$L,Y20,'3-a.  Rate Class Allocations'!$E:$E,$B53,'3-a.  Rate Class Allocations'!$H:$H,D20) / SUMIFS(OFFSET('3-a.  Rate Class Allocations'!$BA:$BA,0,(27*(Y21="kW"))),'3-a.  Rate Class Allocations'!$F:$F,"2011 - 2014 + 2015 Extension Legacy Green Energy Act Framework - Province Wide Program",'3-a.  Rate Class Allocations'!$E:$E,$B53,'3-a.  Rate Class Allocations'!$H:$H,D20),IF(COUNTIFS(Y20,"*Less Than*"),1/COUNTIFS($Y20:$AL20,"*Less Than*"),0))</f>
        <v>0</v>
      </c>
      <c r="Z53" s="416">
        <f ca="1">IF(SUMIFS(OFFSET('3-a.  Rate Class Allocations'!$BA:$BA,0,(27*(Z21="kW"))),'3-a.  Rate Class Allocations'!$F:$F,"2011 - 2014 + 2015 Extension Legacy Green Energy Act Framework - Province Wide Program",'3-a.  Rate Class Allocations'!$E:$E,$B53,'3-a.  Rate Class Allocations'!$H:$H,D20),SUMIFS(OFFSET('3-a.  Rate Class Allocations'!$BA:$BA,0,(27*(Z21="kW"))),'3-a.  Rate Class Allocations'!$F:$F,"2011 - 2014 + 2015 Extension Legacy Green Energy Act Framework - Province Wide Program",'3-a.  Rate Class Allocations'!$L:$L,Z20,'3-a.  Rate Class Allocations'!$E:$E,$B53,'3-a.  Rate Class Allocations'!$H:$H,D20) / SUMIFS(OFFSET('3-a.  Rate Class Allocations'!$BA:$BA,0,(27*(Z21="kW"))),'3-a.  Rate Class Allocations'!$F:$F,"2011 - 2014 + 2015 Extension Legacy Green Energy Act Framework - Province Wide Program",'3-a.  Rate Class Allocations'!$E:$E,$B53,'3-a.  Rate Class Allocations'!$H:$H,D20),IF(COUNTIFS(Z20,"*Less Than*"),1/COUNTIFS($Y20:$AL20,"*Less Than*"),0))</f>
        <v>1</v>
      </c>
      <c r="AA53" s="416">
        <f ca="1">IF(SUMIFS(OFFSET('3-a.  Rate Class Allocations'!$BA:$BA,0,(27*(AA21="kW"))),'3-a.  Rate Class Allocations'!$F:$F,"2011 - 2014 + 2015 Extension Legacy Green Energy Act Framework - Province Wide Program",'3-a.  Rate Class Allocations'!$E:$E,$B53,'3-a.  Rate Class Allocations'!$H:$H,D20),SUMIFS(OFFSET('3-a.  Rate Class Allocations'!$BA:$BA,0,(27*(AA21="kW"))),'3-a.  Rate Class Allocations'!$F:$F,"2011 - 2014 + 2015 Extension Legacy Green Energy Act Framework - Province Wide Program",'3-a.  Rate Class Allocations'!$L:$L,AA20,'3-a.  Rate Class Allocations'!$E:$E,$B53,'3-a.  Rate Class Allocations'!$H:$H,D20) / SUMIFS(OFFSET('3-a.  Rate Class Allocations'!$BA:$BA,0,(27*(AA21="kW"))),'3-a.  Rate Class Allocations'!$F:$F,"2011 - 2014 + 2015 Extension Legacy Green Energy Act Framework - Province Wide Program",'3-a.  Rate Class Allocations'!$E:$E,$B53,'3-a.  Rate Class Allocations'!$H:$H,D20),IF(COUNTIFS(AA20,"*Less Than*"),1/COUNTIFS($Y20:$AL20,"*Less Than*"),0))</f>
        <v>0</v>
      </c>
      <c r="AB53" s="416">
        <f ca="1">IF(SUMIFS(OFFSET('3-a.  Rate Class Allocations'!$BA:$BA,0,(27*(AB21="kW"))),'3-a.  Rate Class Allocations'!$F:$F,"2011 - 2014 + 2015 Extension Legacy Green Energy Act Framework - Province Wide Program",'3-a.  Rate Class Allocations'!$E:$E,$B53,'3-a.  Rate Class Allocations'!$H:$H,D20),SUMIFS(OFFSET('3-a.  Rate Class Allocations'!$BA:$BA,0,(27*(AB21="kW"))),'3-a.  Rate Class Allocations'!$F:$F,"2011 - 2014 + 2015 Extension Legacy Green Energy Act Framework - Province Wide Program",'3-a.  Rate Class Allocations'!$L:$L,AB20,'3-a.  Rate Class Allocations'!$E:$E,$B53,'3-a.  Rate Class Allocations'!$H:$H,D20) / SUMIFS(OFFSET('3-a.  Rate Class Allocations'!$BA:$BA,0,(27*(AB21="kW"))),'3-a.  Rate Class Allocations'!$F:$F,"2011 - 2014 + 2015 Extension Legacy Green Energy Act Framework - Province Wide Program",'3-a.  Rate Class Allocations'!$E:$E,$B53,'3-a.  Rate Class Allocations'!$H:$H,D20),IF(COUNTIFS(AB20,"*Less Than*"),1/COUNTIFS($Y20:$AL20,"*Less Than*"),0))</f>
        <v>0</v>
      </c>
      <c r="AC53" s="416">
        <f ca="1">IF(SUMIFS(OFFSET('3-a.  Rate Class Allocations'!$BA:$BA,0,(27*(AC21="kW"))),'3-a.  Rate Class Allocations'!$F:$F,"2011 - 2014 + 2015 Extension Legacy Green Energy Act Framework - Province Wide Program",'3-a.  Rate Class Allocations'!$E:$E,$B53,'3-a.  Rate Class Allocations'!$H:$H,D20),SUMIFS(OFFSET('3-a.  Rate Class Allocations'!$BA:$BA,0,(27*(AC21="kW"))),'3-a.  Rate Class Allocations'!$F:$F,"2011 - 2014 + 2015 Extension Legacy Green Energy Act Framework - Province Wide Program",'3-a.  Rate Class Allocations'!$L:$L,AC20,'3-a.  Rate Class Allocations'!$E:$E,$B53,'3-a.  Rate Class Allocations'!$H:$H,D20) / SUMIFS(OFFSET('3-a.  Rate Class Allocations'!$BA:$BA,0,(27*(AC21="kW"))),'3-a.  Rate Class Allocations'!$F:$F,"2011 - 2014 + 2015 Extension Legacy Green Energy Act Framework - Province Wide Program",'3-a.  Rate Class Allocations'!$E:$E,$B53,'3-a.  Rate Class Allocations'!$H:$H,D20),IF(COUNTIFS(AC20,"*Less Than*"),1/COUNTIFS($Y20:$AL20,"*Less Than*"),0))</f>
        <v>0</v>
      </c>
      <c r="AD53" s="416">
        <f ca="1">IF(SUMIFS(OFFSET('3-a.  Rate Class Allocations'!$BA:$BA,0,(27*(AD21="kW"))),'3-a.  Rate Class Allocations'!$F:$F,"2011 - 2014 + 2015 Extension Legacy Green Energy Act Framework - Province Wide Program",'3-a.  Rate Class Allocations'!$E:$E,$B53,'3-a.  Rate Class Allocations'!$H:$H,D20),SUMIFS(OFFSET('3-a.  Rate Class Allocations'!$BA:$BA,0,(27*(AD21="kW"))),'3-a.  Rate Class Allocations'!$F:$F,"2011 - 2014 + 2015 Extension Legacy Green Energy Act Framework - Province Wide Program",'3-a.  Rate Class Allocations'!$L:$L,AD20,'3-a.  Rate Class Allocations'!$E:$E,$B53,'3-a.  Rate Class Allocations'!$H:$H,D20) / SUMIFS(OFFSET('3-a.  Rate Class Allocations'!$BA:$BA,0,(27*(AD21="kW"))),'3-a.  Rate Class Allocations'!$F:$F,"2011 - 2014 + 2015 Extension Legacy Green Energy Act Framework - Province Wide Program",'3-a.  Rate Class Allocations'!$E:$E,$B53,'3-a.  Rate Class Allocations'!$H:$H,D20),IF(COUNTIFS(AD20,"*Less Than*"),1/COUNTIFS($Y20:$AL20,"*Less Than*"),0))</f>
        <v>0</v>
      </c>
      <c r="AE53" s="416">
        <f ca="1">IF(SUMIFS(OFFSET('3-a.  Rate Class Allocations'!$BA:$BA,0,(27*(AE21="kW"))),'3-a.  Rate Class Allocations'!$F:$F,"2011 - 2014 + 2015 Extension Legacy Green Energy Act Framework - Province Wide Program",'3-a.  Rate Class Allocations'!$E:$E,$B53,'3-a.  Rate Class Allocations'!$H:$H,D20),SUMIFS(OFFSET('3-a.  Rate Class Allocations'!$BA:$BA,0,(27*(AE21="kW"))),'3-a.  Rate Class Allocations'!$F:$F,"2011 - 2014 + 2015 Extension Legacy Green Energy Act Framework - Province Wide Program",'3-a.  Rate Class Allocations'!$L:$L,AE20,'3-a.  Rate Class Allocations'!$E:$E,$B53,'3-a.  Rate Class Allocations'!$H:$H,D20) / SUMIFS(OFFSET('3-a.  Rate Class Allocations'!$BA:$BA,0,(27*(AE21="kW"))),'3-a.  Rate Class Allocations'!$F:$F,"2011 - 2014 + 2015 Extension Legacy Green Energy Act Framework - Province Wide Program",'3-a.  Rate Class Allocations'!$E:$E,$B53,'3-a.  Rate Class Allocations'!$H:$H,D20),IF(COUNTIFS(AE20,"*Less Than*"),1/COUNTIFS($Y20:$AL20,"*Less Than*"),0))</f>
        <v>0</v>
      </c>
      <c r="AF53" s="416">
        <f ca="1">IF(SUMIFS(OFFSET('3-a.  Rate Class Allocations'!$BA:$BA,0,(27*(AF21="kW"))),'3-a.  Rate Class Allocations'!$F:$F,"2011 - 2014 + 2015 Extension Legacy Green Energy Act Framework - Province Wide Program",'3-a.  Rate Class Allocations'!$E:$E,$B53,'3-a.  Rate Class Allocations'!$H:$H,D20),SUMIFS(OFFSET('3-a.  Rate Class Allocations'!$BA:$BA,0,(27*(AF21="kW"))),'3-a.  Rate Class Allocations'!$F:$F,"2011 - 2014 + 2015 Extension Legacy Green Energy Act Framework - Province Wide Program",'3-a.  Rate Class Allocations'!$L:$L,AF20,'3-a.  Rate Class Allocations'!$E:$E,$B53,'3-a.  Rate Class Allocations'!$H:$H,D20) / SUMIFS(OFFSET('3-a.  Rate Class Allocations'!$BA:$BA,0,(27*(AF21="kW"))),'3-a.  Rate Class Allocations'!$F:$F,"2011 - 2014 + 2015 Extension Legacy Green Energy Act Framework - Province Wide Program",'3-a.  Rate Class Allocations'!$E:$E,$B53,'3-a.  Rate Class Allocations'!$H:$H,D20),IF(COUNTIFS(AF20,"*Less Than*"),1/COUNTIFS($Y20:$AL20,"*Less Than*"),0))</f>
        <v>0</v>
      </c>
      <c r="AG53" s="416">
        <f ca="1">IF(SUMIFS(OFFSET('3-a.  Rate Class Allocations'!$BA:$BA,0,(27*(AG21="kW"))),'3-a.  Rate Class Allocations'!$F:$F,"2011 - 2014 + 2015 Extension Legacy Green Energy Act Framework - Province Wide Program",'3-a.  Rate Class Allocations'!$E:$E,$B53,'3-a.  Rate Class Allocations'!$H:$H,D20),SUMIFS(OFFSET('3-a.  Rate Class Allocations'!$BA:$BA,0,(27*(AG21="kW"))),'3-a.  Rate Class Allocations'!$F:$F,"2011 - 2014 + 2015 Extension Legacy Green Energy Act Framework - Province Wide Program",'3-a.  Rate Class Allocations'!$L:$L,AG20,'3-a.  Rate Class Allocations'!$E:$E,$B53,'3-a.  Rate Class Allocations'!$H:$H,D20) / SUMIFS(OFFSET('3-a.  Rate Class Allocations'!$BA:$BA,0,(27*(AG21="kW"))),'3-a.  Rate Class Allocations'!$F:$F,"2011 - 2014 + 2015 Extension Legacy Green Energy Act Framework - Province Wide Program",'3-a.  Rate Class Allocations'!$E:$E,$B53,'3-a.  Rate Class Allocations'!$H:$H,D20),IF(COUNTIFS(AG20,"*Less Than*"),1/COUNTIFS($Y20:$AL20,"*Less Than*"),0))</f>
        <v>0</v>
      </c>
      <c r="AH53" s="416">
        <f ca="1">IF(SUMIFS(OFFSET('3-a.  Rate Class Allocations'!$BA:$BA,0,(27*(AH21="kW"))),'3-a.  Rate Class Allocations'!$F:$F,"2011 - 2014 + 2015 Extension Legacy Green Energy Act Framework - Province Wide Program",'3-a.  Rate Class Allocations'!$E:$E,$B53,'3-a.  Rate Class Allocations'!$H:$H,D20),SUMIFS(OFFSET('3-a.  Rate Class Allocations'!$BA:$BA,0,(27*(AH21="kW"))),'3-a.  Rate Class Allocations'!$F:$F,"2011 - 2014 + 2015 Extension Legacy Green Energy Act Framework - Province Wide Program",'3-a.  Rate Class Allocations'!$L:$L,AH20,'3-a.  Rate Class Allocations'!$E:$E,$B53,'3-a.  Rate Class Allocations'!$H:$H,D20) / SUMIFS(OFFSET('3-a.  Rate Class Allocations'!$BA:$BA,0,(27*(AH21="kW"))),'3-a.  Rate Class Allocations'!$F:$F,"2011 - 2014 + 2015 Extension Legacy Green Energy Act Framework - Province Wide Program",'3-a.  Rate Class Allocations'!$E:$E,$B53,'3-a.  Rate Class Allocations'!$H:$H,D20),IF(COUNTIFS(AH20,"*Less Than*"),1/COUNTIFS($Y20:$AL20,"*Less Than*"),0))</f>
        <v>0</v>
      </c>
      <c r="AI53" s="416">
        <f ca="1">IF(SUMIFS(OFFSET('3-a.  Rate Class Allocations'!$BA:$BA,0,(27*(AI21="kW"))),'3-a.  Rate Class Allocations'!$F:$F,"2011 - 2014 + 2015 Extension Legacy Green Energy Act Framework - Province Wide Program",'3-a.  Rate Class Allocations'!$E:$E,$B53,'3-a.  Rate Class Allocations'!$H:$H,D20),SUMIFS(OFFSET('3-a.  Rate Class Allocations'!$BA:$BA,0,(27*(AI21="kW"))),'3-a.  Rate Class Allocations'!$F:$F,"2011 - 2014 + 2015 Extension Legacy Green Energy Act Framework - Province Wide Program",'3-a.  Rate Class Allocations'!$L:$L,AI20,'3-a.  Rate Class Allocations'!$E:$E,$B53,'3-a.  Rate Class Allocations'!$H:$H,D20) / SUMIFS(OFFSET('3-a.  Rate Class Allocations'!$BA:$BA,0,(27*(AI21="kW"))),'3-a.  Rate Class Allocations'!$F:$F,"2011 - 2014 + 2015 Extension Legacy Green Energy Act Framework - Province Wide Program",'3-a.  Rate Class Allocations'!$E:$E,$B53,'3-a.  Rate Class Allocations'!$H:$H,D20),IF(COUNTIFS(AI20,"*Less Than*"),1/COUNTIFS($Y20:$AL20,"*Less Than*"),0))</f>
        <v>0</v>
      </c>
      <c r="AJ53" s="416">
        <f ca="1">IF(SUMIFS(OFFSET('3-a.  Rate Class Allocations'!$BA:$BA,0,(27*(AJ21="kW"))),'3-a.  Rate Class Allocations'!$F:$F,"2011 - 2014 + 2015 Extension Legacy Green Energy Act Framework - Province Wide Program",'3-a.  Rate Class Allocations'!$E:$E,$B53,'3-a.  Rate Class Allocations'!$H:$H,D20),SUMIFS(OFFSET('3-a.  Rate Class Allocations'!$BA:$BA,0,(27*(AJ21="kW"))),'3-a.  Rate Class Allocations'!$F:$F,"2011 - 2014 + 2015 Extension Legacy Green Energy Act Framework - Province Wide Program",'3-a.  Rate Class Allocations'!$L:$L,AJ20,'3-a.  Rate Class Allocations'!$E:$E,$B53,'3-a.  Rate Class Allocations'!$H:$H,D20) / SUMIFS(OFFSET('3-a.  Rate Class Allocations'!$BA:$BA,0,(27*(AJ21="kW"))),'3-a.  Rate Class Allocations'!$F:$F,"2011 - 2014 + 2015 Extension Legacy Green Energy Act Framework - Province Wide Program",'3-a.  Rate Class Allocations'!$E:$E,$B53,'3-a.  Rate Class Allocations'!$H:$H,D20),IF(COUNTIFS(AJ20,"*Less Than*"),1/COUNTIFS($Y20:$AL20,"*Less Than*"),0))</f>
        <v>0</v>
      </c>
      <c r="AK53" s="416">
        <f ca="1">IF(SUMIFS(OFFSET('3-a.  Rate Class Allocations'!$BA:$BA,0,(27*(AK21="kW"))),'3-a.  Rate Class Allocations'!$F:$F,"2011 - 2014 + 2015 Extension Legacy Green Energy Act Framework - Province Wide Program",'3-a.  Rate Class Allocations'!$E:$E,$B53,'3-a.  Rate Class Allocations'!$H:$H,D20),SUMIFS(OFFSET('3-a.  Rate Class Allocations'!$BA:$BA,0,(27*(AK21="kW"))),'3-a.  Rate Class Allocations'!$F:$F,"2011 - 2014 + 2015 Extension Legacy Green Energy Act Framework - Province Wide Program",'3-a.  Rate Class Allocations'!$L:$L,AK20,'3-a.  Rate Class Allocations'!$E:$E,$B53,'3-a.  Rate Class Allocations'!$H:$H,D20) / SUMIFS(OFFSET('3-a.  Rate Class Allocations'!$BA:$BA,0,(27*(AK21="kW"))),'3-a.  Rate Class Allocations'!$F:$F,"2011 - 2014 + 2015 Extension Legacy Green Energy Act Framework - Province Wide Program",'3-a.  Rate Class Allocations'!$E:$E,$B53,'3-a.  Rate Class Allocations'!$H:$H,D20),IF(COUNTIFS(AK20,"*Less Than*"),1/COUNTIFS($Y20:$AL20,"*Less Than*"),0))</f>
        <v>0</v>
      </c>
      <c r="AL53" s="416">
        <f ca="1">IF(SUMIFS(OFFSET('3-a.  Rate Class Allocations'!$BA:$BA,0,(27*(AL21="kW"))),'3-a.  Rate Class Allocations'!$F:$F,"2011 - 2014 + 2015 Extension Legacy Green Energy Act Framework - Province Wide Program",'3-a.  Rate Class Allocations'!$E:$E,$B53,'3-a.  Rate Class Allocations'!$H:$H,D20),SUMIFS(OFFSET('3-a.  Rate Class Allocations'!$BA:$BA,0,(27*(AL21="kW"))),'3-a.  Rate Class Allocations'!$F:$F,"2011 - 2014 + 2015 Extension Legacy Green Energy Act Framework - Province Wide Program",'3-a.  Rate Class Allocations'!$L:$L,AL20,'3-a.  Rate Class Allocations'!$E:$E,$B53,'3-a.  Rate Class Allocations'!$H:$H,D20) / SUMIFS(OFFSET('3-a.  Rate Class Allocations'!$BA:$BA,0,(27*(AL21="kW"))),'3-a.  Rate Class Allocations'!$F:$F,"2011 - 2014 + 2015 Extension Legacy Green Energy Act Framework - Province Wide Program",'3-a.  Rate Class Allocations'!$E:$E,$B53,'3-a.  Rate Class Allocations'!$H:$H,D20),IF(COUNTIFS(AL20,"*Less Than*"),1/COUNTIFS($Y20:$AL20,"*Less Than*"),0))</f>
        <v>0</v>
      </c>
      <c r="AM53" s="298">
        <f ca="1">SUM(Y53:AL53)</f>
        <v>1</v>
      </c>
    </row>
    <row r="54" spans="1:42" s="285" customFormat="1" ht="15" outlineLevel="1">
      <c r="A54" s="503"/>
      <c r="B54" s="317" t="s">
        <v>215</v>
      </c>
      <c r="C54" s="293" t="s">
        <v>164</v>
      </c>
      <c r="D54" s="724">
        <f ca="1">SUMIFS(OFFSET('7.  Persistence Report'!$AQ:$AQ,0,D20-2011),'7.  Persistence Report'!$D:$D,IF(COUNTIFS($B54,"Adjustment*"),$B53,$B54),'7.  Persistence Report'!$H:$H,D20,'7.  Persistence Report'!$J:$J,IF(COUNTIFS($B54,"Adjustment*"),"Adjustment","Current Year Savings"),'7.  Persistence Report'!$C:$C,VLOOKUP(IF(COUNTIFS($B54,"Adjustment*"),$A53,$A54),ExtCalcMap,2,FALSE))</f>
        <v>11579.932915659221</v>
      </c>
      <c r="E54" s="724">
        <f ca="1">SUMIFS(OFFSET('7.  Persistence Report'!$AQ:$AQ,0,E20-2011),'7.  Persistence Report'!$D:$D,IF(COUNTIFS($B54,"Adjustment*"),$B53,$B54),'7.  Persistence Report'!$H:$H,D20,'7.  Persistence Report'!$J:$J,IF(COUNTIFS($B54,"Adjustment*"),"Adjustment","Current Year Savings"),'7.  Persistence Report'!$C:$C,VLOOKUP(IF(COUNTIFS($B54,"Adjustment*"),$A53,$A54),ExtCalcMap,2,FALSE))</f>
        <v>11579.932915659221</v>
      </c>
      <c r="F54" s="724">
        <f ca="1">SUMIFS(OFFSET('7.  Persistence Report'!$AQ:$AQ,0,F20-2011),'7.  Persistence Report'!$D:$D,IF(COUNTIFS($B54,"Adjustment*"),$B53,$B54),'7.  Persistence Report'!$H:$H,D20,'7.  Persistence Report'!$J:$J,IF(COUNTIFS($B54,"Adjustment*"),"Adjustment","Current Year Savings"),'7.  Persistence Report'!$C:$C,VLOOKUP(IF(COUNTIFS($B54,"Adjustment*"),$A53,$A54),ExtCalcMap,2,FALSE))</f>
        <v>11579.932915659221</v>
      </c>
      <c r="G54" s="724">
        <f ca="1">SUMIFS(OFFSET('7.  Persistence Report'!$AQ:$AQ,0,G20-2011),'7.  Persistence Report'!$D:$D,IF(COUNTIFS($B54,"Adjustment*"),$B53,$B54),'7.  Persistence Report'!$H:$H,D20,'7.  Persistence Report'!$J:$J,IF(COUNTIFS($B54,"Adjustment*"),"Adjustment","Current Year Savings"),'7.  Persistence Report'!$C:$C,VLOOKUP(IF(COUNTIFS($B54,"Adjustment*"),$A53,$A54),ExtCalcMap,2,FALSE))</f>
        <v>11579.932915659221</v>
      </c>
      <c r="H54" s="724">
        <f ca="1">SUMIFS(OFFSET('7.  Persistence Report'!$AQ:$AQ,0,H20-2011),'7.  Persistence Report'!$D:$D,IF(COUNTIFS($B54,"Adjustment*"),$B53,$B54),'7.  Persistence Report'!$H:$H,D20,'7.  Persistence Report'!$J:$J,IF(COUNTIFS($B54,"Adjustment*"),"Adjustment","Current Year Savings"),'7.  Persistence Report'!$C:$C,VLOOKUP(IF(COUNTIFS($B54,"Adjustment*"),$A53,$A54),ExtCalcMap,2,FALSE))</f>
        <v>11579.932915659221</v>
      </c>
      <c r="I54" s="724">
        <f ca="1">SUMIFS(OFFSET('7.  Persistence Report'!$AQ:$AQ,0,I20-2011),'7.  Persistence Report'!$D:$D,IF(COUNTIFS($B54,"Adjustment*"),$B53,$B54),'7.  Persistence Report'!$H:$H,D20,'7.  Persistence Report'!$J:$J,IF(COUNTIFS($B54,"Adjustment*"),"Adjustment","Current Year Savings"),'7.  Persistence Report'!$C:$C,VLOOKUP(IF(COUNTIFS($B54,"Adjustment*"),$A53,$A54),ExtCalcMap,2,FALSE))</f>
        <v>11579.932915659221</v>
      </c>
      <c r="J54" s="724">
        <f ca="1">SUMIFS(OFFSET('7.  Persistence Report'!$AQ:$AQ,0,J20-2011),'7.  Persistence Report'!$D:$D,IF(COUNTIFS($B54,"Adjustment*"),$B53,$B54),'7.  Persistence Report'!$H:$H,D20,'7.  Persistence Report'!$J:$J,IF(COUNTIFS($B54,"Adjustment*"),"Adjustment","Current Year Savings"),'7.  Persistence Report'!$C:$C,VLOOKUP(IF(COUNTIFS($B54,"Adjustment*"),$A53,$A54),ExtCalcMap,2,FALSE))</f>
        <v>6726.8921616271846</v>
      </c>
      <c r="K54" s="724">
        <f ca="1">SUMIFS(OFFSET('7.  Persistence Report'!$AQ:$AQ,0,K20-2011),'7.  Persistence Report'!$D:$D,IF(COUNTIFS($B54,"Adjustment*"),$B53,$B54),'7.  Persistence Report'!$H:$H,D20,'7.  Persistence Report'!$J:$J,IF(COUNTIFS($B54,"Adjustment*"),"Adjustment","Current Year Savings"),'7.  Persistence Report'!$C:$C,VLOOKUP(IF(COUNTIFS($B54,"Adjustment*"),$A53,$A54),ExtCalcMap,2,FALSE))</f>
        <v>6726.8921616271846</v>
      </c>
      <c r="L54" s="724">
        <f ca="1">SUMIFS(OFFSET('7.  Persistence Report'!$AQ:$AQ,0,L20-2011),'7.  Persistence Report'!$D:$D,IF(COUNTIFS($B54,"Adjustment*"),$B53,$B54),'7.  Persistence Report'!$H:$H,D20,'7.  Persistence Report'!$J:$J,IF(COUNTIFS($B54,"Adjustment*"),"Adjustment","Current Year Savings"),'7.  Persistence Report'!$C:$C,VLOOKUP(IF(COUNTIFS($B54,"Adjustment*"),$A53,$A54),ExtCalcMap,2,FALSE))</f>
        <v>6726.8921616271846</v>
      </c>
      <c r="M54" s="724">
        <f ca="1">SUMIFS(OFFSET('7.  Persistence Report'!$AQ:$AQ,0,M20-2011),'7.  Persistence Report'!$D:$D,IF(COUNTIFS($B54,"Adjustment*"),$B53,$B54),'7.  Persistence Report'!$H:$H,D20,'7.  Persistence Report'!$J:$J,IF(COUNTIFS($B54,"Adjustment*"),"Adjustment","Current Year Savings"),'7.  Persistence Report'!$C:$C,VLOOKUP(IF(COUNTIFS($B54,"Adjustment*"),$A53,$A54),ExtCalcMap,2,FALSE))</f>
        <v>6726.8921616271846</v>
      </c>
      <c r="N54" s="724">
        <f>N53</f>
        <v>12</v>
      </c>
      <c r="O54" s="731">
        <f ca="1">SUMIFS(OFFSET('7.  Persistence Report'!$L:$L,0,O20-2011),'7.  Persistence Report'!$D:$D,IF(COUNTIFS($B54,"Adjustment*"),$B53,$B54),'7.  Persistence Report'!$H:$H,D20,'7.  Persistence Report'!$J:$J,IF(COUNTIFS($B54,"Adjustment*"),"Adjustment","Current Year Savings"),'7.  Persistence Report'!$C:$C,VLOOKUP(IF(COUNTIFS($B54,"Adjustment*"),$A53,$A54),ExtCalcMap,2,FALSE))</f>
        <v>4.9542709786055044</v>
      </c>
      <c r="P54" s="731">
        <f ca="1">SUMIFS(OFFSET('7.  Persistence Report'!$L:$L,0,P20-2011),'7.  Persistence Report'!$D:$D,IF(COUNTIFS($B54,"Adjustment*"),$B53,$B54),'7.  Persistence Report'!$H:$H,D20,'7.  Persistence Report'!$J:$J,IF(COUNTIFS($B54,"Adjustment*"),"Adjustment","Current Year Savings"),'7.  Persistence Report'!$C:$C,VLOOKUP(IF(COUNTIFS($B54,"Adjustment*"),$A53,$A54),ExtCalcMap,2,FALSE))</f>
        <v>4.9542709786055044</v>
      </c>
      <c r="Q54" s="731">
        <f ca="1">SUMIFS(OFFSET('7.  Persistence Report'!$L:$L,0,Q20-2011),'7.  Persistence Report'!$D:$D,IF(COUNTIFS($B54,"Adjustment*"),$B53,$B54),'7.  Persistence Report'!$H:$H,D20,'7.  Persistence Report'!$J:$J,IF(COUNTIFS($B54,"Adjustment*"),"Adjustment","Current Year Savings"),'7.  Persistence Report'!$C:$C,VLOOKUP(IF(COUNTIFS($B54,"Adjustment*"),$A53,$A54),ExtCalcMap,2,FALSE))</f>
        <v>4.9542709786055044</v>
      </c>
      <c r="R54" s="731">
        <f ca="1">SUMIFS(OFFSET('7.  Persistence Report'!$L:$L,0,R20-2011),'7.  Persistence Report'!$D:$D,IF(COUNTIFS($B54,"Adjustment*"),$B53,$B54),'7.  Persistence Report'!$H:$H,D20,'7.  Persistence Report'!$J:$J,IF(COUNTIFS($B54,"Adjustment*"),"Adjustment","Current Year Savings"),'7.  Persistence Report'!$C:$C,VLOOKUP(IF(COUNTIFS($B54,"Adjustment*"),$A53,$A54),ExtCalcMap,2,FALSE))</f>
        <v>4.9542709786055044</v>
      </c>
      <c r="S54" s="731">
        <f ca="1">SUMIFS(OFFSET('7.  Persistence Report'!$L:$L,0,S20-2011),'7.  Persistence Report'!$D:$D,IF(COUNTIFS($B54,"Adjustment*"),$B53,$B54),'7.  Persistence Report'!$H:$H,D20,'7.  Persistence Report'!$J:$J,IF(COUNTIFS($B54,"Adjustment*"),"Adjustment","Current Year Savings"),'7.  Persistence Report'!$C:$C,VLOOKUP(IF(COUNTIFS($B54,"Adjustment*"),$A53,$A54),ExtCalcMap,2,FALSE))</f>
        <v>4.9542709786055044</v>
      </c>
      <c r="T54" s="731">
        <f ca="1">SUMIFS(OFFSET('7.  Persistence Report'!$L:$L,0,T20-2011),'7.  Persistence Report'!$D:$D,IF(COUNTIFS($B54,"Adjustment*"),$B53,$B54),'7.  Persistence Report'!$H:$H,D20,'7.  Persistence Report'!$J:$J,IF(COUNTIFS($B54,"Adjustment*"),"Adjustment","Current Year Savings"),'7.  Persistence Report'!$C:$C,VLOOKUP(IF(COUNTIFS($B54,"Adjustment*"),$A53,$A54),ExtCalcMap,2,FALSE))</f>
        <v>4.9542709786055044</v>
      </c>
      <c r="U54" s="731">
        <f ca="1">SUMIFS(OFFSET('7.  Persistence Report'!$L:$L,0,U20-2011),'7.  Persistence Report'!$D:$D,IF(COUNTIFS($B54,"Adjustment*"),$B53,$B54),'7.  Persistence Report'!$H:$H,D20,'7.  Persistence Report'!$J:$J,IF(COUNTIFS($B54,"Adjustment*"),"Adjustment","Current Year Savings"),'7.  Persistence Report'!$C:$C,VLOOKUP(IF(COUNTIFS($B54,"Adjustment*"),$A53,$A54),ExtCalcMap,2,FALSE))</f>
        <v>2.9668018069556221</v>
      </c>
      <c r="V54" s="731">
        <f ca="1">SUMIFS(OFFSET('7.  Persistence Report'!$L:$L,0,V20-2011),'7.  Persistence Report'!$D:$D,IF(COUNTIFS($B54,"Adjustment*"),$B53,$B54),'7.  Persistence Report'!$H:$H,D20,'7.  Persistence Report'!$J:$J,IF(COUNTIFS($B54,"Adjustment*"),"Adjustment","Current Year Savings"),'7.  Persistence Report'!$C:$C,VLOOKUP(IF(COUNTIFS($B54,"Adjustment*"),$A53,$A54),ExtCalcMap,2,FALSE))</f>
        <v>2.9668018069556221</v>
      </c>
      <c r="W54" s="731">
        <f ca="1">SUMIFS(OFFSET('7.  Persistence Report'!$L:$L,0,W20-2011),'7.  Persistence Report'!$D:$D,IF(COUNTIFS($B54,"Adjustment*"),$B53,$B54),'7.  Persistence Report'!$H:$H,D20,'7.  Persistence Report'!$J:$J,IF(COUNTIFS($B54,"Adjustment*"),"Adjustment","Current Year Savings"),'7.  Persistence Report'!$C:$C,VLOOKUP(IF(COUNTIFS($B54,"Adjustment*"),$A53,$A54),ExtCalcMap,2,FALSE))</f>
        <v>2.9668018069556221</v>
      </c>
      <c r="X54" s="731">
        <f ca="1">SUMIFS(OFFSET('7.  Persistence Report'!$L:$L,0,X20-2011),'7.  Persistence Report'!$D:$D,IF(COUNTIFS($B54,"Adjustment*"),$B53,$B54),'7.  Persistence Report'!$H:$H,D20,'7.  Persistence Report'!$J:$J,IF(COUNTIFS($B54,"Adjustment*"),"Adjustment","Current Year Savings"),'7.  Persistence Report'!$C:$C,VLOOKUP(IF(COUNTIFS($B54,"Adjustment*"),$A53,$A54),ExtCalcMap,2,FALSE))</f>
        <v>2.9668018069556221</v>
      </c>
      <c r="Y54" s="412">
        <f ca="1">Y53</f>
        <v>0</v>
      </c>
      <c r="Z54" s="412">
        <f ca="1">Z53</f>
        <v>1</v>
      </c>
      <c r="AA54" s="412">
        <f t="shared" ref="AA54:AL54" ca="1" si="19">AA53</f>
        <v>0</v>
      </c>
      <c r="AB54" s="412">
        <f t="shared" ca="1" si="19"/>
        <v>0</v>
      </c>
      <c r="AC54" s="412">
        <f t="shared" ca="1" si="19"/>
        <v>0</v>
      </c>
      <c r="AD54" s="412">
        <f t="shared" ca="1" si="19"/>
        <v>0</v>
      </c>
      <c r="AE54" s="412">
        <f t="shared" ca="1" si="19"/>
        <v>0</v>
      </c>
      <c r="AF54" s="412">
        <f t="shared" ca="1" si="19"/>
        <v>0</v>
      </c>
      <c r="AG54" s="412">
        <f t="shared" ca="1" si="19"/>
        <v>0</v>
      </c>
      <c r="AH54" s="412">
        <f t="shared" ca="1" si="19"/>
        <v>0</v>
      </c>
      <c r="AI54" s="412">
        <f t="shared" ca="1" si="19"/>
        <v>0</v>
      </c>
      <c r="AJ54" s="412">
        <f t="shared" ca="1" si="19"/>
        <v>0</v>
      </c>
      <c r="AK54" s="412">
        <f t="shared" ca="1" si="19"/>
        <v>0</v>
      </c>
      <c r="AL54" s="412">
        <f t="shared" ca="1" si="19"/>
        <v>0</v>
      </c>
      <c r="AM54" s="313"/>
    </row>
    <row r="55" spans="1:42" s="285" customFormat="1" ht="15" outlineLevel="1">
      <c r="A55" s="503"/>
      <c r="B55" s="316"/>
      <c r="C55" s="314"/>
      <c r="D55" s="730"/>
      <c r="E55" s="730"/>
      <c r="F55" s="730"/>
      <c r="G55" s="730"/>
      <c r="H55" s="730"/>
      <c r="I55" s="730"/>
      <c r="J55" s="730"/>
      <c r="K55" s="730"/>
      <c r="L55" s="730"/>
      <c r="M55" s="730"/>
      <c r="N55" s="730"/>
      <c r="O55" s="736"/>
      <c r="P55" s="736"/>
      <c r="Q55" s="736"/>
      <c r="R55" s="736"/>
      <c r="S55" s="736"/>
      <c r="T55" s="736"/>
      <c r="U55" s="736"/>
      <c r="V55" s="736"/>
      <c r="W55" s="736"/>
      <c r="X55" s="736"/>
      <c r="Y55" s="417"/>
      <c r="Z55" s="418"/>
      <c r="AA55" s="417"/>
      <c r="AB55" s="417"/>
      <c r="AC55" s="417"/>
      <c r="AD55" s="417"/>
      <c r="AE55" s="417"/>
      <c r="AF55" s="417"/>
      <c r="AG55" s="417"/>
      <c r="AH55" s="417"/>
      <c r="AI55" s="417"/>
      <c r="AJ55" s="417"/>
      <c r="AK55" s="417"/>
      <c r="AL55" s="417"/>
      <c r="AM55" s="315"/>
    </row>
    <row r="56" spans="1:42" s="285" customFormat="1" ht="15" outlineLevel="1">
      <c r="A56" s="503">
        <v>12</v>
      </c>
      <c r="B56" s="316" t="s">
        <v>23</v>
      </c>
      <c r="C56" s="293" t="s">
        <v>25</v>
      </c>
      <c r="D56" s="724">
        <f ca="1">SUMIFS(OFFSET('7.  Persistence Report'!$AQ:$AQ,0,D20-2011),'7.  Persistence Report'!$D:$D,IF(COUNTIFS($B56,"Adjustment*"),$B55,$B56),'7.  Persistence Report'!$H:$H,D20,'7.  Persistence Report'!$J:$J,IF(COUNTIFS($B56,"Adjustment*"),"Adjustment","Current Year Savings"),'7.  Persistence Report'!$C:$C,VLOOKUP(IF(COUNTIFS($B56,"Adjustment*"),$A55,$A56),ExtCalcMap,2,FALSE))</f>
        <v>0</v>
      </c>
      <c r="E56" s="724">
        <f ca="1">SUMIFS(OFFSET('7.  Persistence Report'!$AQ:$AQ,0,E20-2011),'7.  Persistence Report'!$D:$D,IF(COUNTIFS($B56,"Adjustment*"),$B55,$B56),'7.  Persistence Report'!$H:$H,D20,'7.  Persistence Report'!$J:$J,IF(COUNTIFS($B56,"Adjustment*"),"Adjustment","Current Year Savings"),'7.  Persistence Report'!$C:$C,VLOOKUP(IF(COUNTIFS($B56,"Adjustment*"),$A55,$A56),ExtCalcMap,2,FALSE))</f>
        <v>0</v>
      </c>
      <c r="F56" s="724">
        <f ca="1">SUMIFS(OFFSET('7.  Persistence Report'!$AQ:$AQ,0,F20-2011),'7.  Persistence Report'!$D:$D,IF(COUNTIFS($B56,"Adjustment*"),$B55,$B56),'7.  Persistence Report'!$H:$H,D20,'7.  Persistence Report'!$J:$J,IF(COUNTIFS($B56,"Adjustment*"),"Adjustment","Current Year Savings"),'7.  Persistence Report'!$C:$C,VLOOKUP(IF(COUNTIFS($B56,"Adjustment*"),$A55,$A56),ExtCalcMap,2,FALSE))</f>
        <v>0</v>
      </c>
      <c r="G56" s="724">
        <f ca="1">SUMIFS(OFFSET('7.  Persistence Report'!$AQ:$AQ,0,G20-2011),'7.  Persistence Report'!$D:$D,IF(COUNTIFS($B56,"Adjustment*"),$B55,$B56),'7.  Persistence Report'!$H:$H,D20,'7.  Persistence Report'!$J:$J,IF(COUNTIFS($B56,"Adjustment*"),"Adjustment","Current Year Savings"),'7.  Persistence Report'!$C:$C,VLOOKUP(IF(COUNTIFS($B56,"Adjustment*"),$A55,$A56),ExtCalcMap,2,FALSE))</f>
        <v>0</v>
      </c>
      <c r="H56" s="724">
        <f ca="1">SUMIFS(OFFSET('7.  Persistence Report'!$AQ:$AQ,0,H20-2011),'7.  Persistence Report'!$D:$D,IF(COUNTIFS($B56,"Adjustment*"),$B55,$B56),'7.  Persistence Report'!$H:$H,D20,'7.  Persistence Report'!$J:$J,IF(COUNTIFS($B56,"Adjustment*"),"Adjustment","Current Year Savings"),'7.  Persistence Report'!$C:$C,VLOOKUP(IF(COUNTIFS($B56,"Adjustment*"),$A55,$A56),ExtCalcMap,2,FALSE))</f>
        <v>0</v>
      </c>
      <c r="I56" s="724">
        <f ca="1">SUMIFS(OFFSET('7.  Persistence Report'!$AQ:$AQ,0,I20-2011),'7.  Persistence Report'!$D:$D,IF(COUNTIFS($B56,"Adjustment*"),$B55,$B56),'7.  Persistence Report'!$H:$H,D20,'7.  Persistence Report'!$J:$J,IF(COUNTIFS($B56,"Adjustment*"),"Adjustment","Current Year Savings"),'7.  Persistence Report'!$C:$C,VLOOKUP(IF(COUNTIFS($B56,"Adjustment*"),$A55,$A56),ExtCalcMap,2,FALSE))</f>
        <v>0</v>
      </c>
      <c r="J56" s="724">
        <f ca="1">SUMIFS(OFFSET('7.  Persistence Report'!$AQ:$AQ,0,J20-2011),'7.  Persistence Report'!$D:$D,IF(COUNTIFS($B56,"Adjustment*"),$B55,$B56),'7.  Persistence Report'!$H:$H,D20,'7.  Persistence Report'!$J:$J,IF(COUNTIFS($B56,"Adjustment*"),"Adjustment","Current Year Savings"),'7.  Persistence Report'!$C:$C,VLOOKUP(IF(COUNTIFS($B56,"Adjustment*"),$A55,$A56),ExtCalcMap,2,FALSE))</f>
        <v>0</v>
      </c>
      <c r="K56" s="724">
        <f ca="1">SUMIFS(OFFSET('7.  Persistence Report'!$AQ:$AQ,0,K20-2011),'7.  Persistence Report'!$D:$D,IF(COUNTIFS($B56,"Adjustment*"),$B55,$B56),'7.  Persistence Report'!$H:$H,D20,'7.  Persistence Report'!$J:$J,IF(COUNTIFS($B56,"Adjustment*"),"Adjustment","Current Year Savings"),'7.  Persistence Report'!$C:$C,VLOOKUP(IF(COUNTIFS($B56,"Adjustment*"),$A55,$A56),ExtCalcMap,2,FALSE))</f>
        <v>0</v>
      </c>
      <c r="L56" s="724">
        <f ca="1">SUMIFS(OFFSET('7.  Persistence Report'!$AQ:$AQ,0,L20-2011),'7.  Persistence Report'!$D:$D,IF(COUNTIFS($B56,"Adjustment*"),$B55,$B56),'7.  Persistence Report'!$H:$H,D20,'7.  Persistence Report'!$J:$J,IF(COUNTIFS($B56,"Adjustment*"),"Adjustment","Current Year Savings"),'7.  Persistence Report'!$C:$C,VLOOKUP(IF(COUNTIFS($B56,"Adjustment*"),$A55,$A56),ExtCalcMap,2,FALSE))</f>
        <v>0</v>
      </c>
      <c r="M56" s="724">
        <f ca="1">SUMIFS(OFFSET('7.  Persistence Report'!$AQ:$AQ,0,M20-2011),'7.  Persistence Report'!$D:$D,IF(COUNTIFS($B56,"Adjustment*"),$B55,$B56),'7.  Persistence Report'!$H:$H,D20,'7.  Persistence Report'!$J:$J,IF(COUNTIFS($B56,"Adjustment*"),"Adjustment","Current Year Savings"),'7.  Persistence Report'!$C:$C,VLOOKUP(IF(COUNTIFS($B56,"Adjustment*"),$A55,$A56),ExtCalcMap,2,FALSE))</f>
        <v>0</v>
      </c>
      <c r="N56" s="724">
        <v>3</v>
      </c>
      <c r="O56" s="731">
        <f ca="1">SUMIFS(OFFSET('7.  Persistence Report'!$L:$L,0,O20-2011),'7.  Persistence Report'!$D:$D,IF(COUNTIFS($B56,"Adjustment*"),$B55,$B56),'7.  Persistence Report'!$H:$H,D20,'7.  Persistence Report'!$J:$J,IF(COUNTIFS($B56,"Adjustment*"),"Adjustment","Current Year Savings"),'7.  Persistence Report'!$C:$C,VLOOKUP(IF(COUNTIFS($B56,"Adjustment*"),$A55,$A56),ExtCalcMap,2,FALSE))</f>
        <v>0</v>
      </c>
      <c r="P56" s="731">
        <f ca="1">SUMIFS(OFFSET('7.  Persistence Report'!$L:$L,0,P20-2011),'7.  Persistence Report'!$D:$D,IF(COUNTIFS($B56,"Adjustment*"),$B55,$B56),'7.  Persistence Report'!$H:$H,D20,'7.  Persistence Report'!$J:$J,IF(COUNTIFS($B56,"Adjustment*"),"Adjustment","Current Year Savings"),'7.  Persistence Report'!$C:$C,VLOOKUP(IF(COUNTIFS($B56,"Adjustment*"),$A55,$A56),ExtCalcMap,2,FALSE))</f>
        <v>0</v>
      </c>
      <c r="Q56" s="731">
        <f ca="1">SUMIFS(OFFSET('7.  Persistence Report'!$L:$L,0,Q20-2011),'7.  Persistence Report'!$D:$D,IF(COUNTIFS($B56,"Adjustment*"),$B55,$B56),'7.  Persistence Report'!$H:$H,D20,'7.  Persistence Report'!$J:$J,IF(COUNTIFS($B56,"Adjustment*"),"Adjustment","Current Year Savings"),'7.  Persistence Report'!$C:$C,VLOOKUP(IF(COUNTIFS($B56,"Adjustment*"),$A55,$A56),ExtCalcMap,2,FALSE))</f>
        <v>0</v>
      </c>
      <c r="R56" s="731">
        <f ca="1">SUMIFS(OFFSET('7.  Persistence Report'!$L:$L,0,R20-2011),'7.  Persistence Report'!$D:$D,IF(COUNTIFS($B56,"Adjustment*"),$B55,$B56),'7.  Persistence Report'!$H:$H,D20,'7.  Persistence Report'!$J:$J,IF(COUNTIFS($B56,"Adjustment*"),"Adjustment","Current Year Savings"),'7.  Persistence Report'!$C:$C,VLOOKUP(IF(COUNTIFS($B56,"Adjustment*"),$A55,$A56),ExtCalcMap,2,FALSE))</f>
        <v>0</v>
      </c>
      <c r="S56" s="731">
        <f ca="1">SUMIFS(OFFSET('7.  Persistence Report'!$L:$L,0,S20-2011),'7.  Persistence Report'!$D:$D,IF(COUNTIFS($B56,"Adjustment*"),$B55,$B56),'7.  Persistence Report'!$H:$H,D20,'7.  Persistence Report'!$J:$J,IF(COUNTIFS($B56,"Adjustment*"),"Adjustment","Current Year Savings"),'7.  Persistence Report'!$C:$C,VLOOKUP(IF(COUNTIFS($B56,"Adjustment*"),$A55,$A56),ExtCalcMap,2,FALSE))</f>
        <v>0</v>
      </c>
      <c r="T56" s="731">
        <f ca="1">SUMIFS(OFFSET('7.  Persistence Report'!$L:$L,0,T20-2011),'7.  Persistence Report'!$D:$D,IF(COUNTIFS($B56,"Adjustment*"),$B55,$B56),'7.  Persistence Report'!$H:$H,D20,'7.  Persistence Report'!$J:$J,IF(COUNTIFS($B56,"Adjustment*"),"Adjustment","Current Year Savings"),'7.  Persistence Report'!$C:$C,VLOOKUP(IF(COUNTIFS($B56,"Adjustment*"),$A55,$A56),ExtCalcMap,2,FALSE))</f>
        <v>0</v>
      </c>
      <c r="U56" s="731">
        <f ca="1">SUMIFS(OFFSET('7.  Persistence Report'!$L:$L,0,U20-2011),'7.  Persistence Report'!$D:$D,IF(COUNTIFS($B56,"Adjustment*"),$B55,$B56),'7.  Persistence Report'!$H:$H,D20,'7.  Persistence Report'!$J:$J,IF(COUNTIFS($B56,"Adjustment*"),"Adjustment","Current Year Savings"),'7.  Persistence Report'!$C:$C,VLOOKUP(IF(COUNTIFS($B56,"Adjustment*"),$A55,$A56),ExtCalcMap,2,FALSE))</f>
        <v>0</v>
      </c>
      <c r="V56" s="731">
        <f ca="1">SUMIFS(OFFSET('7.  Persistence Report'!$L:$L,0,V20-2011),'7.  Persistence Report'!$D:$D,IF(COUNTIFS($B56,"Adjustment*"),$B55,$B56),'7.  Persistence Report'!$H:$H,D20,'7.  Persistence Report'!$J:$J,IF(COUNTIFS($B56,"Adjustment*"),"Adjustment","Current Year Savings"),'7.  Persistence Report'!$C:$C,VLOOKUP(IF(COUNTIFS($B56,"Adjustment*"),$A55,$A56),ExtCalcMap,2,FALSE))</f>
        <v>0</v>
      </c>
      <c r="W56" s="731">
        <f ca="1">SUMIFS(OFFSET('7.  Persistence Report'!$L:$L,0,W20-2011),'7.  Persistence Report'!$D:$D,IF(COUNTIFS($B56,"Adjustment*"),$B55,$B56),'7.  Persistence Report'!$H:$H,D20,'7.  Persistence Report'!$J:$J,IF(COUNTIFS($B56,"Adjustment*"),"Adjustment","Current Year Savings"),'7.  Persistence Report'!$C:$C,VLOOKUP(IF(COUNTIFS($B56,"Adjustment*"),$A55,$A56),ExtCalcMap,2,FALSE))</f>
        <v>0</v>
      </c>
      <c r="X56" s="731">
        <f ca="1">SUMIFS(OFFSET('7.  Persistence Report'!$L:$L,0,X20-2011),'7.  Persistence Report'!$D:$D,IF(COUNTIFS($B56,"Adjustment*"),$B55,$B56),'7.  Persistence Report'!$H:$H,D20,'7.  Persistence Report'!$J:$J,IF(COUNTIFS($B56,"Adjustment*"),"Adjustment","Current Year Savings"),'7.  Persistence Report'!$C:$C,VLOOKUP(IF(COUNTIFS($B56,"Adjustment*"),$A55,$A56),ExtCalcMap,2,FALSE))</f>
        <v>0</v>
      </c>
      <c r="Y56" s="416">
        <f ca="1">IF(SUMIFS(OFFSET('3-a.  Rate Class Allocations'!$BA:$BA,0,(27*(Y21="kW"))),'3-a.  Rate Class Allocations'!$F:$F,"2011 - 2014 + 2015 Extension Legacy Green Energy Act Framework - Province Wide Program",'3-a.  Rate Class Allocations'!$E:$E,$B56,'3-a.  Rate Class Allocations'!$H:$H,D20),SUMIFS(OFFSET('3-a.  Rate Class Allocations'!$BA:$BA,0,(27*(Y21="kW"))),'3-a.  Rate Class Allocations'!$F:$F,"2011 - 2014 + 2015 Extension Legacy Green Energy Act Framework - Province Wide Program",'3-a.  Rate Class Allocations'!$L:$L,Y20,'3-a.  Rate Class Allocations'!$E:$E,$B56,'3-a.  Rate Class Allocations'!$H:$H,D20) / SUMIFS(OFFSET('3-a.  Rate Class Allocations'!$BA:$BA,0,(27*(Y21="kW"))),'3-a.  Rate Class Allocations'!$F:$F,"2011 - 2014 + 2015 Extension Legacy Green Energy Act Framework - Province Wide Program",'3-a.  Rate Class Allocations'!$E:$E,$B56,'3-a.  Rate Class Allocations'!$H:$H,D20),IF(COUNTIFS(Y20,"*Less Than*"),1/COUNTIFS($Y20:$AL20,"*Less Than*"),0))</f>
        <v>0</v>
      </c>
      <c r="Z56" s="416">
        <f ca="1">IF(SUMIFS(OFFSET('3-a.  Rate Class Allocations'!$BA:$BA,0,(27*(Z21="kW"))),'3-a.  Rate Class Allocations'!$F:$F,"2011 - 2014 + 2015 Extension Legacy Green Energy Act Framework - Province Wide Program",'3-a.  Rate Class Allocations'!$E:$E,$B56,'3-a.  Rate Class Allocations'!$H:$H,D20),SUMIFS(OFFSET('3-a.  Rate Class Allocations'!$BA:$BA,0,(27*(Z21="kW"))),'3-a.  Rate Class Allocations'!$F:$F,"2011 - 2014 + 2015 Extension Legacy Green Energy Act Framework - Province Wide Program",'3-a.  Rate Class Allocations'!$L:$L,Z20,'3-a.  Rate Class Allocations'!$E:$E,$B56,'3-a.  Rate Class Allocations'!$H:$H,D20) / SUMIFS(OFFSET('3-a.  Rate Class Allocations'!$BA:$BA,0,(27*(Z21="kW"))),'3-a.  Rate Class Allocations'!$F:$F,"2011 - 2014 + 2015 Extension Legacy Green Energy Act Framework - Province Wide Program",'3-a.  Rate Class Allocations'!$E:$E,$B56,'3-a.  Rate Class Allocations'!$H:$H,D20),IF(COUNTIFS(Z20,"*Less Than*"),1/COUNTIFS($Y20:$AL20,"*Less Than*"),0))</f>
        <v>1</v>
      </c>
      <c r="AA56" s="416">
        <f ca="1">IF(SUMIFS(OFFSET('3-a.  Rate Class Allocations'!$BA:$BA,0,(27*(AA21="kW"))),'3-a.  Rate Class Allocations'!$F:$F,"2011 - 2014 + 2015 Extension Legacy Green Energy Act Framework - Province Wide Program",'3-a.  Rate Class Allocations'!$E:$E,$B56,'3-a.  Rate Class Allocations'!$H:$H,D20),SUMIFS(OFFSET('3-a.  Rate Class Allocations'!$BA:$BA,0,(27*(AA21="kW"))),'3-a.  Rate Class Allocations'!$F:$F,"2011 - 2014 + 2015 Extension Legacy Green Energy Act Framework - Province Wide Program",'3-a.  Rate Class Allocations'!$L:$L,AA20,'3-a.  Rate Class Allocations'!$E:$E,$B56,'3-a.  Rate Class Allocations'!$H:$H,D20) / SUMIFS(OFFSET('3-a.  Rate Class Allocations'!$BA:$BA,0,(27*(AA21="kW"))),'3-a.  Rate Class Allocations'!$F:$F,"2011 - 2014 + 2015 Extension Legacy Green Energy Act Framework - Province Wide Program",'3-a.  Rate Class Allocations'!$E:$E,$B56,'3-a.  Rate Class Allocations'!$H:$H,D20),IF(COUNTIFS(AA20,"*Less Than*"),1/COUNTIFS($Y20:$AL20,"*Less Than*"),0))</f>
        <v>0</v>
      </c>
      <c r="AB56" s="416">
        <f ca="1">IF(SUMIFS(OFFSET('3-a.  Rate Class Allocations'!$BA:$BA,0,(27*(AB21="kW"))),'3-a.  Rate Class Allocations'!$F:$F,"2011 - 2014 + 2015 Extension Legacy Green Energy Act Framework - Province Wide Program",'3-a.  Rate Class Allocations'!$E:$E,$B56,'3-a.  Rate Class Allocations'!$H:$H,D20),SUMIFS(OFFSET('3-a.  Rate Class Allocations'!$BA:$BA,0,(27*(AB21="kW"))),'3-a.  Rate Class Allocations'!$F:$F,"2011 - 2014 + 2015 Extension Legacy Green Energy Act Framework - Province Wide Program",'3-a.  Rate Class Allocations'!$L:$L,AB20,'3-a.  Rate Class Allocations'!$E:$E,$B56,'3-a.  Rate Class Allocations'!$H:$H,D20) / SUMIFS(OFFSET('3-a.  Rate Class Allocations'!$BA:$BA,0,(27*(AB21="kW"))),'3-a.  Rate Class Allocations'!$F:$F,"2011 - 2014 + 2015 Extension Legacy Green Energy Act Framework - Province Wide Program",'3-a.  Rate Class Allocations'!$E:$E,$B56,'3-a.  Rate Class Allocations'!$H:$H,D20),IF(COUNTIFS(AB20,"*Less Than*"),1/COUNTIFS($Y20:$AL20,"*Less Than*"),0))</f>
        <v>0</v>
      </c>
      <c r="AC56" s="416">
        <f ca="1">IF(SUMIFS(OFFSET('3-a.  Rate Class Allocations'!$BA:$BA,0,(27*(AC21="kW"))),'3-a.  Rate Class Allocations'!$F:$F,"2011 - 2014 + 2015 Extension Legacy Green Energy Act Framework - Province Wide Program",'3-a.  Rate Class Allocations'!$E:$E,$B56,'3-a.  Rate Class Allocations'!$H:$H,D20),SUMIFS(OFFSET('3-a.  Rate Class Allocations'!$BA:$BA,0,(27*(AC21="kW"))),'3-a.  Rate Class Allocations'!$F:$F,"2011 - 2014 + 2015 Extension Legacy Green Energy Act Framework - Province Wide Program",'3-a.  Rate Class Allocations'!$L:$L,AC20,'3-a.  Rate Class Allocations'!$E:$E,$B56,'3-a.  Rate Class Allocations'!$H:$H,D20) / SUMIFS(OFFSET('3-a.  Rate Class Allocations'!$BA:$BA,0,(27*(AC21="kW"))),'3-a.  Rate Class Allocations'!$F:$F,"2011 - 2014 + 2015 Extension Legacy Green Energy Act Framework - Province Wide Program",'3-a.  Rate Class Allocations'!$E:$E,$B56,'3-a.  Rate Class Allocations'!$H:$H,D20),IF(COUNTIFS(AC20,"*Less Than*"),1/COUNTIFS($Y20:$AL20,"*Less Than*"),0))</f>
        <v>0</v>
      </c>
      <c r="AD56" s="416">
        <f ca="1">IF(SUMIFS(OFFSET('3-a.  Rate Class Allocations'!$BA:$BA,0,(27*(AD21="kW"))),'3-a.  Rate Class Allocations'!$F:$F,"2011 - 2014 + 2015 Extension Legacy Green Energy Act Framework - Province Wide Program",'3-a.  Rate Class Allocations'!$E:$E,$B56,'3-a.  Rate Class Allocations'!$H:$H,D20),SUMIFS(OFFSET('3-a.  Rate Class Allocations'!$BA:$BA,0,(27*(AD21="kW"))),'3-a.  Rate Class Allocations'!$F:$F,"2011 - 2014 + 2015 Extension Legacy Green Energy Act Framework - Province Wide Program",'3-a.  Rate Class Allocations'!$L:$L,AD20,'3-a.  Rate Class Allocations'!$E:$E,$B56,'3-a.  Rate Class Allocations'!$H:$H,D20) / SUMIFS(OFFSET('3-a.  Rate Class Allocations'!$BA:$BA,0,(27*(AD21="kW"))),'3-a.  Rate Class Allocations'!$F:$F,"2011 - 2014 + 2015 Extension Legacy Green Energy Act Framework - Province Wide Program",'3-a.  Rate Class Allocations'!$E:$E,$B56,'3-a.  Rate Class Allocations'!$H:$H,D20),IF(COUNTIFS(AD20,"*Less Than*"),1/COUNTIFS($Y20:$AL20,"*Less Than*"),0))</f>
        <v>0</v>
      </c>
      <c r="AE56" s="416">
        <f ca="1">IF(SUMIFS(OFFSET('3-a.  Rate Class Allocations'!$BA:$BA,0,(27*(AE21="kW"))),'3-a.  Rate Class Allocations'!$F:$F,"2011 - 2014 + 2015 Extension Legacy Green Energy Act Framework - Province Wide Program",'3-a.  Rate Class Allocations'!$E:$E,$B56,'3-a.  Rate Class Allocations'!$H:$H,D20),SUMIFS(OFFSET('3-a.  Rate Class Allocations'!$BA:$BA,0,(27*(AE21="kW"))),'3-a.  Rate Class Allocations'!$F:$F,"2011 - 2014 + 2015 Extension Legacy Green Energy Act Framework - Province Wide Program",'3-a.  Rate Class Allocations'!$L:$L,AE20,'3-a.  Rate Class Allocations'!$E:$E,$B56,'3-a.  Rate Class Allocations'!$H:$H,D20) / SUMIFS(OFFSET('3-a.  Rate Class Allocations'!$BA:$BA,0,(27*(AE21="kW"))),'3-a.  Rate Class Allocations'!$F:$F,"2011 - 2014 + 2015 Extension Legacy Green Energy Act Framework - Province Wide Program",'3-a.  Rate Class Allocations'!$E:$E,$B56,'3-a.  Rate Class Allocations'!$H:$H,D20),IF(COUNTIFS(AE20,"*Less Than*"),1/COUNTIFS($Y20:$AL20,"*Less Than*"),0))</f>
        <v>0</v>
      </c>
      <c r="AF56" s="416">
        <f ca="1">IF(SUMIFS(OFFSET('3-a.  Rate Class Allocations'!$BA:$BA,0,(27*(AF21="kW"))),'3-a.  Rate Class Allocations'!$F:$F,"2011 - 2014 + 2015 Extension Legacy Green Energy Act Framework - Province Wide Program",'3-a.  Rate Class Allocations'!$E:$E,$B56,'3-a.  Rate Class Allocations'!$H:$H,D20),SUMIFS(OFFSET('3-a.  Rate Class Allocations'!$BA:$BA,0,(27*(AF21="kW"))),'3-a.  Rate Class Allocations'!$F:$F,"2011 - 2014 + 2015 Extension Legacy Green Energy Act Framework - Province Wide Program",'3-a.  Rate Class Allocations'!$L:$L,AF20,'3-a.  Rate Class Allocations'!$E:$E,$B56,'3-a.  Rate Class Allocations'!$H:$H,D20) / SUMIFS(OFFSET('3-a.  Rate Class Allocations'!$BA:$BA,0,(27*(AF21="kW"))),'3-a.  Rate Class Allocations'!$F:$F,"2011 - 2014 + 2015 Extension Legacy Green Energy Act Framework - Province Wide Program",'3-a.  Rate Class Allocations'!$E:$E,$B56,'3-a.  Rate Class Allocations'!$H:$H,D20),IF(COUNTIFS(AF20,"*Less Than*"),1/COUNTIFS($Y20:$AL20,"*Less Than*"),0))</f>
        <v>0</v>
      </c>
      <c r="AG56" s="416">
        <f ca="1">IF(SUMIFS(OFFSET('3-a.  Rate Class Allocations'!$BA:$BA,0,(27*(AG21="kW"))),'3-a.  Rate Class Allocations'!$F:$F,"2011 - 2014 + 2015 Extension Legacy Green Energy Act Framework - Province Wide Program",'3-a.  Rate Class Allocations'!$E:$E,$B56,'3-a.  Rate Class Allocations'!$H:$H,D20),SUMIFS(OFFSET('3-a.  Rate Class Allocations'!$BA:$BA,0,(27*(AG21="kW"))),'3-a.  Rate Class Allocations'!$F:$F,"2011 - 2014 + 2015 Extension Legacy Green Energy Act Framework - Province Wide Program",'3-a.  Rate Class Allocations'!$L:$L,AG20,'3-a.  Rate Class Allocations'!$E:$E,$B56,'3-a.  Rate Class Allocations'!$H:$H,D20) / SUMIFS(OFFSET('3-a.  Rate Class Allocations'!$BA:$BA,0,(27*(AG21="kW"))),'3-a.  Rate Class Allocations'!$F:$F,"2011 - 2014 + 2015 Extension Legacy Green Energy Act Framework - Province Wide Program",'3-a.  Rate Class Allocations'!$E:$E,$B56,'3-a.  Rate Class Allocations'!$H:$H,D20),IF(COUNTIFS(AG20,"*Less Than*"),1/COUNTIFS($Y20:$AL20,"*Less Than*"),0))</f>
        <v>0</v>
      </c>
      <c r="AH56" s="416">
        <f ca="1">IF(SUMIFS(OFFSET('3-a.  Rate Class Allocations'!$BA:$BA,0,(27*(AH21="kW"))),'3-a.  Rate Class Allocations'!$F:$F,"2011 - 2014 + 2015 Extension Legacy Green Energy Act Framework - Province Wide Program",'3-a.  Rate Class Allocations'!$E:$E,$B56,'3-a.  Rate Class Allocations'!$H:$H,D20),SUMIFS(OFFSET('3-a.  Rate Class Allocations'!$BA:$BA,0,(27*(AH21="kW"))),'3-a.  Rate Class Allocations'!$F:$F,"2011 - 2014 + 2015 Extension Legacy Green Energy Act Framework - Province Wide Program",'3-a.  Rate Class Allocations'!$L:$L,AH20,'3-a.  Rate Class Allocations'!$E:$E,$B56,'3-a.  Rate Class Allocations'!$H:$H,D20) / SUMIFS(OFFSET('3-a.  Rate Class Allocations'!$BA:$BA,0,(27*(AH21="kW"))),'3-a.  Rate Class Allocations'!$F:$F,"2011 - 2014 + 2015 Extension Legacy Green Energy Act Framework - Province Wide Program",'3-a.  Rate Class Allocations'!$E:$E,$B56,'3-a.  Rate Class Allocations'!$H:$H,D20),IF(COUNTIFS(AH20,"*Less Than*"),1/COUNTIFS($Y20:$AL20,"*Less Than*"),0))</f>
        <v>0</v>
      </c>
      <c r="AI56" s="416">
        <f ca="1">IF(SUMIFS(OFFSET('3-a.  Rate Class Allocations'!$BA:$BA,0,(27*(AI21="kW"))),'3-a.  Rate Class Allocations'!$F:$F,"2011 - 2014 + 2015 Extension Legacy Green Energy Act Framework - Province Wide Program",'3-a.  Rate Class Allocations'!$E:$E,$B56,'3-a.  Rate Class Allocations'!$H:$H,D20),SUMIFS(OFFSET('3-a.  Rate Class Allocations'!$BA:$BA,0,(27*(AI21="kW"))),'3-a.  Rate Class Allocations'!$F:$F,"2011 - 2014 + 2015 Extension Legacy Green Energy Act Framework - Province Wide Program",'3-a.  Rate Class Allocations'!$L:$L,AI20,'3-a.  Rate Class Allocations'!$E:$E,$B56,'3-a.  Rate Class Allocations'!$H:$H,D20) / SUMIFS(OFFSET('3-a.  Rate Class Allocations'!$BA:$BA,0,(27*(AI21="kW"))),'3-a.  Rate Class Allocations'!$F:$F,"2011 - 2014 + 2015 Extension Legacy Green Energy Act Framework - Province Wide Program",'3-a.  Rate Class Allocations'!$E:$E,$B56,'3-a.  Rate Class Allocations'!$H:$H,D20),IF(COUNTIFS(AI20,"*Less Than*"),1/COUNTIFS($Y20:$AL20,"*Less Than*"),0))</f>
        <v>0</v>
      </c>
      <c r="AJ56" s="416">
        <f ca="1">IF(SUMIFS(OFFSET('3-a.  Rate Class Allocations'!$BA:$BA,0,(27*(AJ21="kW"))),'3-a.  Rate Class Allocations'!$F:$F,"2011 - 2014 + 2015 Extension Legacy Green Energy Act Framework - Province Wide Program",'3-a.  Rate Class Allocations'!$E:$E,$B56,'3-a.  Rate Class Allocations'!$H:$H,D20),SUMIFS(OFFSET('3-a.  Rate Class Allocations'!$BA:$BA,0,(27*(AJ21="kW"))),'3-a.  Rate Class Allocations'!$F:$F,"2011 - 2014 + 2015 Extension Legacy Green Energy Act Framework - Province Wide Program",'3-a.  Rate Class Allocations'!$L:$L,AJ20,'3-a.  Rate Class Allocations'!$E:$E,$B56,'3-a.  Rate Class Allocations'!$H:$H,D20) / SUMIFS(OFFSET('3-a.  Rate Class Allocations'!$BA:$BA,0,(27*(AJ21="kW"))),'3-a.  Rate Class Allocations'!$F:$F,"2011 - 2014 + 2015 Extension Legacy Green Energy Act Framework - Province Wide Program",'3-a.  Rate Class Allocations'!$E:$E,$B56,'3-a.  Rate Class Allocations'!$H:$H,D20),IF(COUNTIFS(AJ20,"*Less Than*"),1/COUNTIFS($Y20:$AL20,"*Less Than*"),0))</f>
        <v>0</v>
      </c>
      <c r="AK56" s="416">
        <f ca="1">IF(SUMIFS(OFFSET('3-a.  Rate Class Allocations'!$BA:$BA,0,(27*(AK21="kW"))),'3-a.  Rate Class Allocations'!$F:$F,"2011 - 2014 + 2015 Extension Legacy Green Energy Act Framework - Province Wide Program",'3-a.  Rate Class Allocations'!$E:$E,$B56,'3-a.  Rate Class Allocations'!$H:$H,D20),SUMIFS(OFFSET('3-a.  Rate Class Allocations'!$BA:$BA,0,(27*(AK21="kW"))),'3-a.  Rate Class Allocations'!$F:$F,"2011 - 2014 + 2015 Extension Legacy Green Energy Act Framework - Province Wide Program",'3-a.  Rate Class Allocations'!$L:$L,AK20,'3-a.  Rate Class Allocations'!$E:$E,$B56,'3-a.  Rate Class Allocations'!$H:$H,D20) / SUMIFS(OFFSET('3-a.  Rate Class Allocations'!$BA:$BA,0,(27*(AK21="kW"))),'3-a.  Rate Class Allocations'!$F:$F,"2011 - 2014 + 2015 Extension Legacy Green Energy Act Framework - Province Wide Program",'3-a.  Rate Class Allocations'!$E:$E,$B56,'3-a.  Rate Class Allocations'!$H:$H,D20),IF(COUNTIFS(AK20,"*Less Than*"),1/COUNTIFS($Y20:$AL20,"*Less Than*"),0))</f>
        <v>0</v>
      </c>
      <c r="AL56" s="416">
        <f ca="1">IF(SUMIFS(OFFSET('3-a.  Rate Class Allocations'!$BA:$BA,0,(27*(AL21="kW"))),'3-a.  Rate Class Allocations'!$F:$F,"2011 - 2014 + 2015 Extension Legacy Green Energy Act Framework - Province Wide Program",'3-a.  Rate Class Allocations'!$E:$E,$B56,'3-a.  Rate Class Allocations'!$H:$H,D20),SUMIFS(OFFSET('3-a.  Rate Class Allocations'!$BA:$BA,0,(27*(AL21="kW"))),'3-a.  Rate Class Allocations'!$F:$F,"2011 - 2014 + 2015 Extension Legacy Green Energy Act Framework - Province Wide Program",'3-a.  Rate Class Allocations'!$L:$L,AL20,'3-a.  Rate Class Allocations'!$E:$E,$B56,'3-a.  Rate Class Allocations'!$H:$H,D20) / SUMIFS(OFFSET('3-a.  Rate Class Allocations'!$BA:$BA,0,(27*(AL21="kW"))),'3-a.  Rate Class Allocations'!$F:$F,"2011 - 2014 + 2015 Extension Legacy Green Energy Act Framework - Province Wide Program",'3-a.  Rate Class Allocations'!$E:$E,$B56,'3-a.  Rate Class Allocations'!$H:$H,D20),IF(COUNTIFS(AL20,"*Less Than*"),1/COUNTIFS($Y20:$AL20,"*Less Than*"),0))</f>
        <v>0</v>
      </c>
      <c r="AM56" s="298">
        <f ca="1">SUM(Y56:AL56)</f>
        <v>1</v>
      </c>
    </row>
    <row r="57" spans="1:42" s="285" customFormat="1" ht="15" outlineLevel="1">
      <c r="A57" s="503"/>
      <c r="B57" s="317" t="s">
        <v>215</v>
      </c>
      <c r="C57" s="293" t="s">
        <v>164</v>
      </c>
      <c r="D57" s="724">
        <f ca="1">SUMIFS(OFFSET('7.  Persistence Report'!$AQ:$AQ,0,D20-2011),'7.  Persistence Report'!$D:$D,IF(COUNTIFS($B57,"Adjustment*"),$B56,$B57),'7.  Persistence Report'!$H:$H,D20,'7.  Persistence Report'!$J:$J,IF(COUNTIFS($B57,"Adjustment*"),"Adjustment","Current Year Savings"),'7.  Persistence Report'!$C:$C,VLOOKUP(IF(COUNTIFS($B57,"Adjustment*"),$A56,$A57),ExtCalcMap,2,FALSE))</f>
        <v>0</v>
      </c>
      <c r="E57" s="724">
        <f ca="1">SUMIFS(OFFSET('7.  Persistence Report'!$AQ:$AQ,0,E20-2011),'7.  Persistence Report'!$D:$D,IF(COUNTIFS($B57,"Adjustment*"),$B56,$B57),'7.  Persistence Report'!$H:$H,D20,'7.  Persistence Report'!$J:$J,IF(COUNTIFS($B57,"Adjustment*"),"Adjustment","Current Year Savings"),'7.  Persistence Report'!$C:$C,VLOOKUP(IF(COUNTIFS($B57,"Adjustment*"),$A56,$A57),ExtCalcMap,2,FALSE))</f>
        <v>0</v>
      </c>
      <c r="F57" s="724">
        <f ca="1">SUMIFS(OFFSET('7.  Persistence Report'!$AQ:$AQ,0,F20-2011),'7.  Persistence Report'!$D:$D,IF(COUNTIFS($B57,"Adjustment*"),$B56,$B57),'7.  Persistence Report'!$H:$H,D20,'7.  Persistence Report'!$J:$J,IF(COUNTIFS($B57,"Adjustment*"),"Adjustment","Current Year Savings"),'7.  Persistence Report'!$C:$C,VLOOKUP(IF(COUNTIFS($B57,"Adjustment*"),$A56,$A57),ExtCalcMap,2,FALSE))</f>
        <v>0</v>
      </c>
      <c r="G57" s="724">
        <f ca="1">SUMIFS(OFFSET('7.  Persistence Report'!$AQ:$AQ,0,G20-2011),'7.  Persistence Report'!$D:$D,IF(COUNTIFS($B57,"Adjustment*"),$B56,$B57),'7.  Persistence Report'!$H:$H,D20,'7.  Persistence Report'!$J:$J,IF(COUNTIFS($B57,"Adjustment*"),"Adjustment","Current Year Savings"),'7.  Persistence Report'!$C:$C,VLOOKUP(IF(COUNTIFS($B57,"Adjustment*"),$A56,$A57),ExtCalcMap,2,FALSE))</f>
        <v>0</v>
      </c>
      <c r="H57" s="724">
        <f ca="1">SUMIFS(OFFSET('7.  Persistence Report'!$AQ:$AQ,0,H20-2011),'7.  Persistence Report'!$D:$D,IF(COUNTIFS($B57,"Adjustment*"),$B56,$B57),'7.  Persistence Report'!$H:$H,D20,'7.  Persistence Report'!$J:$J,IF(COUNTIFS($B57,"Adjustment*"),"Adjustment","Current Year Savings"),'7.  Persistence Report'!$C:$C,VLOOKUP(IF(COUNTIFS($B57,"Adjustment*"),$A56,$A57),ExtCalcMap,2,FALSE))</f>
        <v>0</v>
      </c>
      <c r="I57" s="724">
        <f ca="1">SUMIFS(OFFSET('7.  Persistence Report'!$AQ:$AQ,0,I20-2011),'7.  Persistence Report'!$D:$D,IF(COUNTIFS($B57,"Adjustment*"),$B56,$B57),'7.  Persistence Report'!$H:$H,D20,'7.  Persistence Report'!$J:$J,IF(COUNTIFS($B57,"Adjustment*"),"Adjustment","Current Year Savings"),'7.  Persistence Report'!$C:$C,VLOOKUP(IF(COUNTIFS($B57,"Adjustment*"),$A56,$A57),ExtCalcMap,2,FALSE))</f>
        <v>0</v>
      </c>
      <c r="J57" s="724">
        <f ca="1">SUMIFS(OFFSET('7.  Persistence Report'!$AQ:$AQ,0,J20-2011),'7.  Persistence Report'!$D:$D,IF(COUNTIFS($B57,"Adjustment*"),$B56,$B57),'7.  Persistence Report'!$H:$H,D20,'7.  Persistence Report'!$J:$J,IF(COUNTIFS($B57,"Adjustment*"),"Adjustment","Current Year Savings"),'7.  Persistence Report'!$C:$C,VLOOKUP(IF(COUNTIFS($B57,"Adjustment*"),$A56,$A57),ExtCalcMap,2,FALSE))</f>
        <v>0</v>
      </c>
      <c r="K57" s="724">
        <f ca="1">SUMIFS(OFFSET('7.  Persistence Report'!$AQ:$AQ,0,K20-2011),'7.  Persistence Report'!$D:$D,IF(COUNTIFS($B57,"Adjustment*"),$B56,$B57),'7.  Persistence Report'!$H:$H,D20,'7.  Persistence Report'!$J:$J,IF(COUNTIFS($B57,"Adjustment*"),"Adjustment","Current Year Savings"),'7.  Persistence Report'!$C:$C,VLOOKUP(IF(COUNTIFS($B57,"Adjustment*"),$A56,$A57),ExtCalcMap,2,FALSE))</f>
        <v>0</v>
      </c>
      <c r="L57" s="724">
        <f ca="1">SUMIFS(OFFSET('7.  Persistence Report'!$AQ:$AQ,0,L20-2011),'7.  Persistence Report'!$D:$D,IF(COUNTIFS($B57,"Adjustment*"),$B56,$B57),'7.  Persistence Report'!$H:$H,D20,'7.  Persistence Report'!$J:$J,IF(COUNTIFS($B57,"Adjustment*"),"Adjustment","Current Year Savings"),'7.  Persistence Report'!$C:$C,VLOOKUP(IF(COUNTIFS($B57,"Adjustment*"),$A56,$A57),ExtCalcMap,2,FALSE))</f>
        <v>0</v>
      </c>
      <c r="M57" s="724">
        <f ca="1">SUMIFS(OFFSET('7.  Persistence Report'!$AQ:$AQ,0,M20-2011),'7.  Persistence Report'!$D:$D,IF(COUNTIFS($B57,"Adjustment*"),$B56,$B57),'7.  Persistence Report'!$H:$H,D20,'7.  Persistence Report'!$J:$J,IF(COUNTIFS($B57,"Adjustment*"),"Adjustment","Current Year Savings"),'7.  Persistence Report'!$C:$C,VLOOKUP(IF(COUNTIFS($B57,"Adjustment*"),$A56,$A57),ExtCalcMap,2,FALSE))</f>
        <v>0</v>
      </c>
      <c r="N57" s="724">
        <v>3</v>
      </c>
      <c r="O57" s="731">
        <f ca="1">SUMIFS(OFFSET('7.  Persistence Report'!$L:$L,0,O20-2011),'7.  Persistence Report'!$D:$D,IF(COUNTIFS($B57,"Adjustment*"),$B56,$B57),'7.  Persistence Report'!$H:$H,D20,'7.  Persistence Report'!$J:$J,IF(COUNTIFS($B57,"Adjustment*"),"Adjustment","Current Year Savings"),'7.  Persistence Report'!$C:$C,VLOOKUP(IF(COUNTIFS($B57,"Adjustment*"),$A56,$A57),ExtCalcMap,2,FALSE))</f>
        <v>0</v>
      </c>
      <c r="P57" s="731">
        <f ca="1">SUMIFS(OFFSET('7.  Persistence Report'!$L:$L,0,P20-2011),'7.  Persistence Report'!$D:$D,IF(COUNTIFS($B57,"Adjustment*"),$B56,$B57),'7.  Persistence Report'!$H:$H,D20,'7.  Persistence Report'!$J:$J,IF(COUNTIFS($B57,"Adjustment*"),"Adjustment","Current Year Savings"),'7.  Persistence Report'!$C:$C,VLOOKUP(IF(COUNTIFS($B57,"Adjustment*"),$A56,$A57),ExtCalcMap,2,FALSE))</f>
        <v>0</v>
      </c>
      <c r="Q57" s="731">
        <f ca="1">SUMIFS(OFFSET('7.  Persistence Report'!$L:$L,0,Q20-2011),'7.  Persistence Report'!$D:$D,IF(COUNTIFS($B57,"Adjustment*"),$B56,$B57),'7.  Persistence Report'!$H:$H,D20,'7.  Persistence Report'!$J:$J,IF(COUNTIFS($B57,"Adjustment*"),"Adjustment","Current Year Savings"),'7.  Persistence Report'!$C:$C,VLOOKUP(IF(COUNTIFS($B57,"Adjustment*"),$A56,$A57),ExtCalcMap,2,FALSE))</f>
        <v>0</v>
      </c>
      <c r="R57" s="731">
        <f ca="1">SUMIFS(OFFSET('7.  Persistence Report'!$L:$L,0,R20-2011),'7.  Persistence Report'!$D:$D,IF(COUNTIFS($B57,"Adjustment*"),$B56,$B57),'7.  Persistence Report'!$H:$H,D20,'7.  Persistence Report'!$J:$J,IF(COUNTIFS($B57,"Adjustment*"),"Adjustment","Current Year Savings"),'7.  Persistence Report'!$C:$C,VLOOKUP(IF(COUNTIFS($B57,"Adjustment*"),$A56,$A57),ExtCalcMap,2,FALSE))</f>
        <v>0</v>
      </c>
      <c r="S57" s="731">
        <f ca="1">SUMIFS(OFFSET('7.  Persistence Report'!$L:$L,0,S20-2011),'7.  Persistence Report'!$D:$D,IF(COUNTIFS($B57,"Adjustment*"),$B56,$B57),'7.  Persistence Report'!$H:$H,D20,'7.  Persistence Report'!$J:$J,IF(COUNTIFS($B57,"Adjustment*"),"Adjustment","Current Year Savings"),'7.  Persistence Report'!$C:$C,VLOOKUP(IF(COUNTIFS($B57,"Adjustment*"),$A56,$A57),ExtCalcMap,2,FALSE))</f>
        <v>0</v>
      </c>
      <c r="T57" s="731">
        <f ca="1">SUMIFS(OFFSET('7.  Persistence Report'!$L:$L,0,T20-2011),'7.  Persistence Report'!$D:$D,IF(COUNTIFS($B57,"Adjustment*"),$B56,$B57),'7.  Persistence Report'!$H:$H,D20,'7.  Persistence Report'!$J:$J,IF(COUNTIFS($B57,"Adjustment*"),"Adjustment","Current Year Savings"),'7.  Persistence Report'!$C:$C,VLOOKUP(IF(COUNTIFS($B57,"Adjustment*"),$A56,$A57),ExtCalcMap,2,FALSE))</f>
        <v>0</v>
      </c>
      <c r="U57" s="731">
        <f ca="1">SUMIFS(OFFSET('7.  Persistence Report'!$L:$L,0,U20-2011),'7.  Persistence Report'!$D:$D,IF(COUNTIFS($B57,"Adjustment*"),$B56,$B57),'7.  Persistence Report'!$H:$H,D20,'7.  Persistence Report'!$J:$J,IF(COUNTIFS($B57,"Adjustment*"),"Adjustment","Current Year Savings"),'7.  Persistence Report'!$C:$C,VLOOKUP(IF(COUNTIFS($B57,"Adjustment*"),$A56,$A57),ExtCalcMap,2,FALSE))</f>
        <v>0</v>
      </c>
      <c r="V57" s="731">
        <f ca="1">SUMIFS(OFFSET('7.  Persistence Report'!$L:$L,0,V20-2011),'7.  Persistence Report'!$D:$D,IF(COUNTIFS($B57,"Adjustment*"),$B56,$B57),'7.  Persistence Report'!$H:$H,D20,'7.  Persistence Report'!$J:$J,IF(COUNTIFS($B57,"Adjustment*"),"Adjustment","Current Year Savings"),'7.  Persistence Report'!$C:$C,VLOOKUP(IF(COUNTIFS($B57,"Adjustment*"),$A56,$A57),ExtCalcMap,2,FALSE))</f>
        <v>0</v>
      </c>
      <c r="W57" s="731">
        <f ca="1">SUMIFS(OFFSET('7.  Persistence Report'!$L:$L,0,W20-2011),'7.  Persistence Report'!$D:$D,IF(COUNTIFS($B57,"Adjustment*"),$B56,$B57),'7.  Persistence Report'!$H:$H,D20,'7.  Persistence Report'!$J:$J,IF(COUNTIFS($B57,"Adjustment*"),"Adjustment","Current Year Savings"),'7.  Persistence Report'!$C:$C,VLOOKUP(IF(COUNTIFS($B57,"Adjustment*"),$A56,$A57),ExtCalcMap,2,FALSE))</f>
        <v>0</v>
      </c>
      <c r="X57" s="731">
        <f ca="1">SUMIFS(OFFSET('7.  Persistence Report'!$L:$L,0,X20-2011),'7.  Persistence Report'!$D:$D,IF(COUNTIFS($B57,"Adjustment*"),$B56,$B57),'7.  Persistence Report'!$H:$H,D20,'7.  Persistence Report'!$J:$J,IF(COUNTIFS($B57,"Adjustment*"),"Adjustment","Current Year Savings"),'7.  Persistence Report'!$C:$C,VLOOKUP(IF(COUNTIFS($B57,"Adjustment*"),$A56,$A57),ExtCalcMap,2,FALSE))</f>
        <v>0</v>
      </c>
      <c r="Y57" s="412">
        <f ca="1">Y56</f>
        <v>0</v>
      </c>
      <c r="Z57" s="412">
        <f ca="1">Z56</f>
        <v>1</v>
      </c>
      <c r="AA57" s="412">
        <f t="shared" ref="AA57:AL57" ca="1" si="20">AA56</f>
        <v>0</v>
      </c>
      <c r="AB57" s="412">
        <f t="shared" ca="1" si="20"/>
        <v>0</v>
      </c>
      <c r="AC57" s="412">
        <f t="shared" ca="1" si="20"/>
        <v>0</v>
      </c>
      <c r="AD57" s="412">
        <f t="shared" ca="1" si="20"/>
        <v>0</v>
      </c>
      <c r="AE57" s="412">
        <f t="shared" ca="1" si="20"/>
        <v>0</v>
      </c>
      <c r="AF57" s="412">
        <f t="shared" ca="1" si="20"/>
        <v>0</v>
      </c>
      <c r="AG57" s="412">
        <f t="shared" ca="1" si="20"/>
        <v>0</v>
      </c>
      <c r="AH57" s="412">
        <f t="shared" ca="1" si="20"/>
        <v>0</v>
      </c>
      <c r="AI57" s="412">
        <f t="shared" ca="1" si="20"/>
        <v>0</v>
      </c>
      <c r="AJ57" s="412">
        <f t="shared" ca="1" si="20"/>
        <v>0</v>
      </c>
      <c r="AK57" s="412">
        <f t="shared" ca="1" si="20"/>
        <v>0</v>
      </c>
      <c r="AL57" s="412">
        <f t="shared" ca="1" si="20"/>
        <v>0</v>
      </c>
      <c r="AM57" s="313"/>
    </row>
    <row r="58" spans="1:42" s="285" customFormat="1" ht="15" outlineLevel="1">
      <c r="A58" s="503"/>
      <c r="B58" s="316"/>
      <c r="C58" s="314"/>
      <c r="D58" s="740"/>
      <c r="E58" s="740"/>
      <c r="F58" s="740"/>
      <c r="G58" s="740"/>
      <c r="H58" s="740"/>
      <c r="I58" s="740"/>
      <c r="J58" s="740"/>
      <c r="K58" s="740"/>
      <c r="L58" s="740"/>
      <c r="M58" s="740"/>
      <c r="N58" s="730"/>
      <c r="O58" s="734"/>
      <c r="P58" s="734"/>
      <c r="Q58" s="734"/>
      <c r="R58" s="734"/>
      <c r="S58" s="734"/>
      <c r="T58" s="734"/>
      <c r="U58" s="734"/>
      <c r="V58" s="734"/>
      <c r="W58" s="734"/>
      <c r="X58" s="734"/>
      <c r="Y58" s="417"/>
      <c r="Z58" s="418"/>
      <c r="AA58" s="417"/>
      <c r="AB58" s="417"/>
      <c r="AC58" s="417"/>
      <c r="AD58" s="417"/>
      <c r="AE58" s="417"/>
      <c r="AF58" s="417"/>
      <c r="AG58" s="417"/>
      <c r="AH58" s="417"/>
      <c r="AI58" s="417"/>
      <c r="AJ58" s="417"/>
      <c r="AK58" s="417"/>
      <c r="AL58" s="417"/>
      <c r="AM58" s="315"/>
    </row>
    <row r="59" spans="1:42" s="285" customFormat="1" ht="15" outlineLevel="1">
      <c r="A59" s="503">
        <v>13</v>
      </c>
      <c r="B59" s="316" t="s">
        <v>24</v>
      </c>
      <c r="C59" s="293" t="s">
        <v>25</v>
      </c>
      <c r="D59" s="724">
        <f ca="1">SUMIFS(OFFSET('7.  Persistence Report'!$AQ:$AQ,0,D20-2011),'7.  Persistence Report'!$D:$D,IF(COUNTIFS($B59,"Adjustment*"),$B58,$B59),'7.  Persistence Report'!$H:$H,D20,'7.  Persistence Report'!$J:$J,IF(COUNTIFS($B59,"Adjustment*"),"Adjustment","Current Year Savings"),'7.  Persistence Report'!$C:$C,VLOOKUP(IF(COUNTIFS($B59,"Adjustment*"),$A58,$A59),ExtCalcMap,2,FALSE))</f>
        <v>0</v>
      </c>
      <c r="E59" s="724">
        <f ca="1">SUMIFS(OFFSET('7.  Persistence Report'!$AQ:$AQ,0,E20-2011),'7.  Persistence Report'!$D:$D,IF(COUNTIFS($B59,"Adjustment*"),$B58,$B59),'7.  Persistence Report'!$H:$H,D20,'7.  Persistence Report'!$J:$J,IF(COUNTIFS($B59,"Adjustment*"),"Adjustment","Current Year Savings"),'7.  Persistence Report'!$C:$C,VLOOKUP(IF(COUNTIFS($B59,"Adjustment*"),$A58,$A59),ExtCalcMap,2,FALSE))</f>
        <v>0</v>
      </c>
      <c r="F59" s="724">
        <f ca="1">SUMIFS(OFFSET('7.  Persistence Report'!$AQ:$AQ,0,F20-2011),'7.  Persistence Report'!$D:$D,IF(COUNTIFS($B59,"Adjustment*"),$B58,$B59),'7.  Persistence Report'!$H:$H,D20,'7.  Persistence Report'!$J:$J,IF(COUNTIFS($B59,"Adjustment*"),"Adjustment","Current Year Savings"),'7.  Persistence Report'!$C:$C,VLOOKUP(IF(COUNTIFS($B59,"Adjustment*"),$A58,$A59),ExtCalcMap,2,FALSE))</f>
        <v>0</v>
      </c>
      <c r="G59" s="724">
        <f ca="1">SUMIFS(OFFSET('7.  Persistence Report'!$AQ:$AQ,0,G20-2011),'7.  Persistence Report'!$D:$D,IF(COUNTIFS($B59,"Adjustment*"),$B58,$B59),'7.  Persistence Report'!$H:$H,D20,'7.  Persistence Report'!$J:$J,IF(COUNTIFS($B59,"Adjustment*"),"Adjustment","Current Year Savings"),'7.  Persistence Report'!$C:$C,VLOOKUP(IF(COUNTIFS($B59,"Adjustment*"),$A58,$A59),ExtCalcMap,2,FALSE))</f>
        <v>0</v>
      </c>
      <c r="H59" s="724">
        <f ca="1">SUMIFS(OFFSET('7.  Persistence Report'!$AQ:$AQ,0,H20-2011),'7.  Persistence Report'!$D:$D,IF(COUNTIFS($B59,"Adjustment*"),$B58,$B59),'7.  Persistence Report'!$H:$H,D20,'7.  Persistence Report'!$J:$J,IF(COUNTIFS($B59,"Adjustment*"),"Adjustment","Current Year Savings"),'7.  Persistence Report'!$C:$C,VLOOKUP(IF(COUNTIFS($B59,"Adjustment*"),$A58,$A59),ExtCalcMap,2,FALSE))</f>
        <v>0</v>
      </c>
      <c r="I59" s="724">
        <f ca="1">SUMIFS(OFFSET('7.  Persistence Report'!$AQ:$AQ,0,I20-2011),'7.  Persistence Report'!$D:$D,IF(COUNTIFS($B59,"Adjustment*"),$B58,$B59),'7.  Persistence Report'!$H:$H,D20,'7.  Persistence Report'!$J:$J,IF(COUNTIFS($B59,"Adjustment*"),"Adjustment","Current Year Savings"),'7.  Persistence Report'!$C:$C,VLOOKUP(IF(COUNTIFS($B59,"Adjustment*"),$A58,$A59),ExtCalcMap,2,FALSE))</f>
        <v>0</v>
      </c>
      <c r="J59" s="724">
        <f ca="1">SUMIFS(OFFSET('7.  Persistence Report'!$AQ:$AQ,0,J20-2011),'7.  Persistence Report'!$D:$D,IF(COUNTIFS($B59,"Adjustment*"),$B58,$B59),'7.  Persistence Report'!$H:$H,D20,'7.  Persistence Report'!$J:$J,IF(COUNTIFS($B59,"Adjustment*"),"Adjustment","Current Year Savings"),'7.  Persistence Report'!$C:$C,VLOOKUP(IF(COUNTIFS($B59,"Adjustment*"),$A58,$A59),ExtCalcMap,2,FALSE))</f>
        <v>0</v>
      </c>
      <c r="K59" s="724">
        <f ca="1">SUMIFS(OFFSET('7.  Persistence Report'!$AQ:$AQ,0,K20-2011),'7.  Persistence Report'!$D:$D,IF(COUNTIFS($B59,"Adjustment*"),$B58,$B59),'7.  Persistence Report'!$H:$H,D20,'7.  Persistence Report'!$J:$J,IF(COUNTIFS($B59,"Adjustment*"),"Adjustment","Current Year Savings"),'7.  Persistence Report'!$C:$C,VLOOKUP(IF(COUNTIFS($B59,"Adjustment*"),$A58,$A59),ExtCalcMap,2,FALSE))</f>
        <v>0</v>
      </c>
      <c r="L59" s="724">
        <f ca="1">SUMIFS(OFFSET('7.  Persistence Report'!$AQ:$AQ,0,L20-2011),'7.  Persistence Report'!$D:$D,IF(COUNTIFS($B59,"Adjustment*"),$B58,$B59),'7.  Persistence Report'!$H:$H,D20,'7.  Persistence Report'!$J:$J,IF(COUNTIFS($B59,"Adjustment*"),"Adjustment","Current Year Savings"),'7.  Persistence Report'!$C:$C,VLOOKUP(IF(COUNTIFS($B59,"Adjustment*"),$A58,$A59),ExtCalcMap,2,FALSE))</f>
        <v>0</v>
      </c>
      <c r="M59" s="724">
        <f ca="1">SUMIFS(OFFSET('7.  Persistence Report'!$AQ:$AQ,0,M20-2011),'7.  Persistence Report'!$D:$D,IF(COUNTIFS($B59,"Adjustment*"),$B58,$B59),'7.  Persistence Report'!$H:$H,D20,'7.  Persistence Report'!$J:$J,IF(COUNTIFS($B59,"Adjustment*"),"Adjustment","Current Year Savings"),'7.  Persistence Report'!$C:$C,VLOOKUP(IF(COUNTIFS($B59,"Adjustment*"),$A58,$A59),ExtCalcMap,2,FALSE))</f>
        <v>0</v>
      </c>
      <c r="N59" s="724">
        <v>12</v>
      </c>
      <c r="O59" s="731">
        <f ca="1">SUMIFS(OFFSET('7.  Persistence Report'!$L:$L,0,O20-2011),'7.  Persistence Report'!$D:$D,IF(COUNTIFS($B59,"Adjustment*"),$B58,$B59),'7.  Persistence Report'!$H:$H,D20,'7.  Persistence Report'!$J:$J,IF(COUNTIFS($B59,"Adjustment*"),"Adjustment","Current Year Savings"),'7.  Persistence Report'!$C:$C,VLOOKUP(IF(COUNTIFS($B59,"Adjustment*"),$A58,$A59),ExtCalcMap,2,FALSE))</f>
        <v>0</v>
      </c>
      <c r="P59" s="731">
        <f ca="1">SUMIFS(OFFSET('7.  Persistence Report'!$L:$L,0,P20-2011),'7.  Persistence Report'!$D:$D,IF(COUNTIFS($B59,"Adjustment*"),$B58,$B59),'7.  Persistence Report'!$H:$H,D20,'7.  Persistence Report'!$J:$J,IF(COUNTIFS($B59,"Adjustment*"),"Adjustment","Current Year Savings"),'7.  Persistence Report'!$C:$C,VLOOKUP(IF(COUNTIFS($B59,"Adjustment*"),$A58,$A59),ExtCalcMap,2,FALSE))</f>
        <v>0</v>
      </c>
      <c r="Q59" s="731">
        <f ca="1">SUMIFS(OFFSET('7.  Persistence Report'!$L:$L,0,Q20-2011),'7.  Persistence Report'!$D:$D,IF(COUNTIFS($B59,"Adjustment*"),$B58,$B59),'7.  Persistence Report'!$H:$H,D20,'7.  Persistence Report'!$J:$J,IF(COUNTIFS($B59,"Adjustment*"),"Adjustment","Current Year Savings"),'7.  Persistence Report'!$C:$C,VLOOKUP(IF(COUNTIFS($B59,"Adjustment*"),$A58,$A59),ExtCalcMap,2,FALSE))</f>
        <v>0</v>
      </c>
      <c r="R59" s="731">
        <f ca="1">SUMIFS(OFFSET('7.  Persistence Report'!$L:$L,0,R20-2011),'7.  Persistence Report'!$D:$D,IF(COUNTIFS($B59,"Adjustment*"),$B58,$B59),'7.  Persistence Report'!$H:$H,D20,'7.  Persistence Report'!$J:$J,IF(COUNTIFS($B59,"Adjustment*"),"Adjustment","Current Year Savings"),'7.  Persistence Report'!$C:$C,VLOOKUP(IF(COUNTIFS($B59,"Adjustment*"),$A58,$A59),ExtCalcMap,2,FALSE))</f>
        <v>0</v>
      </c>
      <c r="S59" s="731">
        <f ca="1">SUMIFS(OFFSET('7.  Persistence Report'!$L:$L,0,S20-2011),'7.  Persistence Report'!$D:$D,IF(COUNTIFS($B59,"Adjustment*"),$B58,$B59),'7.  Persistence Report'!$H:$H,D20,'7.  Persistence Report'!$J:$J,IF(COUNTIFS($B59,"Adjustment*"),"Adjustment","Current Year Savings"),'7.  Persistence Report'!$C:$C,VLOOKUP(IF(COUNTIFS($B59,"Adjustment*"),$A58,$A59),ExtCalcMap,2,FALSE))</f>
        <v>0</v>
      </c>
      <c r="T59" s="731">
        <f ca="1">SUMIFS(OFFSET('7.  Persistence Report'!$L:$L,0,T20-2011),'7.  Persistence Report'!$D:$D,IF(COUNTIFS($B59,"Adjustment*"),$B58,$B59),'7.  Persistence Report'!$H:$H,D20,'7.  Persistence Report'!$J:$J,IF(COUNTIFS($B59,"Adjustment*"),"Adjustment","Current Year Savings"),'7.  Persistence Report'!$C:$C,VLOOKUP(IF(COUNTIFS($B59,"Adjustment*"),$A58,$A59),ExtCalcMap,2,FALSE))</f>
        <v>0</v>
      </c>
      <c r="U59" s="731">
        <f ca="1">SUMIFS(OFFSET('7.  Persistence Report'!$L:$L,0,U20-2011),'7.  Persistence Report'!$D:$D,IF(COUNTIFS($B59,"Adjustment*"),$B58,$B59),'7.  Persistence Report'!$H:$H,D20,'7.  Persistence Report'!$J:$J,IF(COUNTIFS($B59,"Adjustment*"),"Adjustment","Current Year Savings"),'7.  Persistence Report'!$C:$C,VLOOKUP(IF(COUNTIFS($B59,"Adjustment*"),$A58,$A59),ExtCalcMap,2,FALSE))</f>
        <v>0</v>
      </c>
      <c r="V59" s="731">
        <f ca="1">SUMIFS(OFFSET('7.  Persistence Report'!$L:$L,0,V20-2011),'7.  Persistence Report'!$D:$D,IF(COUNTIFS($B59,"Adjustment*"),$B58,$B59),'7.  Persistence Report'!$H:$H,D20,'7.  Persistence Report'!$J:$J,IF(COUNTIFS($B59,"Adjustment*"),"Adjustment","Current Year Savings"),'7.  Persistence Report'!$C:$C,VLOOKUP(IF(COUNTIFS($B59,"Adjustment*"),$A58,$A59),ExtCalcMap,2,FALSE))</f>
        <v>0</v>
      </c>
      <c r="W59" s="731">
        <f ca="1">SUMIFS(OFFSET('7.  Persistence Report'!$L:$L,0,W20-2011),'7.  Persistence Report'!$D:$D,IF(COUNTIFS($B59,"Adjustment*"),$B58,$B59),'7.  Persistence Report'!$H:$H,D20,'7.  Persistence Report'!$J:$J,IF(COUNTIFS($B59,"Adjustment*"),"Adjustment","Current Year Savings"),'7.  Persistence Report'!$C:$C,VLOOKUP(IF(COUNTIFS($B59,"Adjustment*"),$A58,$A59),ExtCalcMap,2,FALSE))</f>
        <v>0</v>
      </c>
      <c r="X59" s="731">
        <f ca="1">SUMIFS(OFFSET('7.  Persistence Report'!$L:$L,0,X20-2011),'7.  Persistence Report'!$D:$D,IF(COUNTIFS($B59,"Adjustment*"),$B58,$B59),'7.  Persistence Report'!$H:$H,D20,'7.  Persistence Report'!$J:$J,IF(COUNTIFS($B59,"Adjustment*"),"Adjustment","Current Year Savings"),'7.  Persistence Report'!$C:$C,VLOOKUP(IF(COUNTIFS($B59,"Adjustment*"),$A58,$A59),ExtCalcMap,2,FALSE))</f>
        <v>0</v>
      </c>
      <c r="Y59" s="416">
        <f ca="1">IF(SUMIFS(OFFSET('3-a.  Rate Class Allocations'!$BA:$BA,0,(27*(Y21="kW"))),'3-a.  Rate Class Allocations'!$F:$F,"2011 - 2014 + 2015 Extension Legacy Green Energy Act Framework - Province Wide Program",'3-a.  Rate Class Allocations'!$E:$E,$B59,'3-a.  Rate Class Allocations'!$H:$H,D20),SUMIFS(OFFSET('3-a.  Rate Class Allocations'!$BA:$BA,0,(27*(Y21="kW"))),'3-a.  Rate Class Allocations'!$F:$F,"2011 - 2014 + 2015 Extension Legacy Green Energy Act Framework - Province Wide Program",'3-a.  Rate Class Allocations'!$L:$L,Y20,'3-a.  Rate Class Allocations'!$E:$E,$B59,'3-a.  Rate Class Allocations'!$H:$H,D20) / SUMIFS(OFFSET('3-a.  Rate Class Allocations'!$BA:$BA,0,(27*(Y21="kW"))),'3-a.  Rate Class Allocations'!$F:$F,"2011 - 2014 + 2015 Extension Legacy Green Energy Act Framework - Province Wide Program",'3-a.  Rate Class Allocations'!$E:$E,$B59,'3-a.  Rate Class Allocations'!$H:$H,D20),IF(COUNTIFS(Y20,"*Less Than*"),1/COUNTIFS($Y20:$AL20,"*Less Than*"),0))</f>
        <v>0</v>
      </c>
      <c r="Z59" s="416">
        <f ca="1">IF(SUMIFS(OFFSET('3-a.  Rate Class Allocations'!$BA:$BA,0,(27*(Z21="kW"))),'3-a.  Rate Class Allocations'!$F:$F,"2011 - 2014 + 2015 Extension Legacy Green Energy Act Framework - Province Wide Program",'3-a.  Rate Class Allocations'!$E:$E,$B59,'3-a.  Rate Class Allocations'!$H:$H,D20),SUMIFS(OFFSET('3-a.  Rate Class Allocations'!$BA:$BA,0,(27*(Z21="kW"))),'3-a.  Rate Class Allocations'!$F:$F,"2011 - 2014 + 2015 Extension Legacy Green Energy Act Framework - Province Wide Program",'3-a.  Rate Class Allocations'!$L:$L,Z20,'3-a.  Rate Class Allocations'!$E:$E,$B59,'3-a.  Rate Class Allocations'!$H:$H,D20) / SUMIFS(OFFSET('3-a.  Rate Class Allocations'!$BA:$BA,0,(27*(Z21="kW"))),'3-a.  Rate Class Allocations'!$F:$F,"2011 - 2014 + 2015 Extension Legacy Green Energy Act Framework - Province Wide Program",'3-a.  Rate Class Allocations'!$E:$E,$B59,'3-a.  Rate Class Allocations'!$H:$H,D20),IF(COUNTIFS(Z20,"*Less Than*"),1/COUNTIFS($Y20:$AL20,"*Less Than*"),0))</f>
        <v>1</v>
      </c>
      <c r="AA59" s="416">
        <f ca="1">IF(SUMIFS(OFFSET('3-a.  Rate Class Allocations'!$BA:$BA,0,(27*(AA21="kW"))),'3-a.  Rate Class Allocations'!$F:$F,"2011 - 2014 + 2015 Extension Legacy Green Energy Act Framework - Province Wide Program",'3-a.  Rate Class Allocations'!$E:$E,$B59,'3-a.  Rate Class Allocations'!$H:$H,D20),SUMIFS(OFFSET('3-a.  Rate Class Allocations'!$BA:$BA,0,(27*(AA21="kW"))),'3-a.  Rate Class Allocations'!$F:$F,"2011 - 2014 + 2015 Extension Legacy Green Energy Act Framework - Province Wide Program",'3-a.  Rate Class Allocations'!$L:$L,AA20,'3-a.  Rate Class Allocations'!$E:$E,$B59,'3-a.  Rate Class Allocations'!$H:$H,D20) / SUMIFS(OFFSET('3-a.  Rate Class Allocations'!$BA:$BA,0,(27*(AA21="kW"))),'3-a.  Rate Class Allocations'!$F:$F,"2011 - 2014 + 2015 Extension Legacy Green Energy Act Framework - Province Wide Program",'3-a.  Rate Class Allocations'!$E:$E,$B59,'3-a.  Rate Class Allocations'!$H:$H,D20),IF(COUNTIFS(AA20,"*Less Than*"),1/COUNTIFS($Y20:$AL20,"*Less Than*"),0))</f>
        <v>0</v>
      </c>
      <c r="AB59" s="416">
        <f ca="1">IF(SUMIFS(OFFSET('3-a.  Rate Class Allocations'!$BA:$BA,0,(27*(AB21="kW"))),'3-a.  Rate Class Allocations'!$F:$F,"2011 - 2014 + 2015 Extension Legacy Green Energy Act Framework - Province Wide Program",'3-a.  Rate Class Allocations'!$E:$E,$B59,'3-a.  Rate Class Allocations'!$H:$H,D20),SUMIFS(OFFSET('3-a.  Rate Class Allocations'!$BA:$BA,0,(27*(AB21="kW"))),'3-a.  Rate Class Allocations'!$F:$F,"2011 - 2014 + 2015 Extension Legacy Green Energy Act Framework - Province Wide Program",'3-a.  Rate Class Allocations'!$L:$L,AB20,'3-a.  Rate Class Allocations'!$E:$E,$B59,'3-a.  Rate Class Allocations'!$H:$H,D20) / SUMIFS(OFFSET('3-a.  Rate Class Allocations'!$BA:$BA,0,(27*(AB21="kW"))),'3-a.  Rate Class Allocations'!$F:$F,"2011 - 2014 + 2015 Extension Legacy Green Energy Act Framework - Province Wide Program",'3-a.  Rate Class Allocations'!$E:$E,$B59,'3-a.  Rate Class Allocations'!$H:$H,D20),IF(COUNTIFS(AB20,"*Less Than*"),1/COUNTIFS($Y20:$AL20,"*Less Than*"),0))</f>
        <v>0</v>
      </c>
      <c r="AC59" s="416">
        <f ca="1">IF(SUMIFS(OFFSET('3-a.  Rate Class Allocations'!$BA:$BA,0,(27*(AC21="kW"))),'3-a.  Rate Class Allocations'!$F:$F,"2011 - 2014 + 2015 Extension Legacy Green Energy Act Framework - Province Wide Program",'3-a.  Rate Class Allocations'!$E:$E,$B59,'3-a.  Rate Class Allocations'!$H:$H,D20),SUMIFS(OFFSET('3-a.  Rate Class Allocations'!$BA:$BA,0,(27*(AC21="kW"))),'3-a.  Rate Class Allocations'!$F:$F,"2011 - 2014 + 2015 Extension Legacy Green Energy Act Framework - Province Wide Program",'3-a.  Rate Class Allocations'!$L:$L,AC20,'3-a.  Rate Class Allocations'!$E:$E,$B59,'3-a.  Rate Class Allocations'!$H:$H,D20) / SUMIFS(OFFSET('3-a.  Rate Class Allocations'!$BA:$BA,0,(27*(AC21="kW"))),'3-a.  Rate Class Allocations'!$F:$F,"2011 - 2014 + 2015 Extension Legacy Green Energy Act Framework - Province Wide Program",'3-a.  Rate Class Allocations'!$E:$E,$B59,'3-a.  Rate Class Allocations'!$H:$H,D20),IF(COUNTIFS(AC20,"*Less Than*"),1/COUNTIFS($Y20:$AL20,"*Less Than*"),0))</f>
        <v>0</v>
      </c>
      <c r="AD59" s="416">
        <f ca="1">IF(SUMIFS(OFFSET('3-a.  Rate Class Allocations'!$BA:$BA,0,(27*(AD21="kW"))),'3-a.  Rate Class Allocations'!$F:$F,"2011 - 2014 + 2015 Extension Legacy Green Energy Act Framework - Province Wide Program",'3-a.  Rate Class Allocations'!$E:$E,$B59,'3-a.  Rate Class Allocations'!$H:$H,D20),SUMIFS(OFFSET('3-a.  Rate Class Allocations'!$BA:$BA,0,(27*(AD21="kW"))),'3-a.  Rate Class Allocations'!$F:$F,"2011 - 2014 + 2015 Extension Legacy Green Energy Act Framework - Province Wide Program",'3-a.  Rate Class Allocations'!$L:$L,AD20,'3-a.  Rate Class Allocations'!$E:$E,$B59,'3-a.  Rate Class Allocations'!$H:$H,D20) / SUMIFS(OFFSET('3-a.  Rate Class Allocations'!$BA:$BA,0,(27*(AD21="kW"))),'3-a.  Rate Class Allocations'!$F:$F,"2011 - 2014 + 2015 Extension Legacy Green Energy Act Framework - Province Wide Program",'3-a.  Rate Class Allocations'!$E:$E,$B59,'3-a.  Rate Class Allocations'!$H:$H,D20),IF(COUNTIFS(AD20,"*Less Than*"),1/COUNTIFS($Y20:$AL20,"*Less Than*"),0))</f>
        <v>0</v>
      </c>
      <c r="AE59" s="416">
        <f ca="1">IF(SUMIFS(OFFSET('3-a.  Rate Class Allocations'!$BA:$BA,0,(27*(AE21="kW"))),'3-a.  Rate Class Allocations'!$F:$F,"2011 - 2014 + 2015 Extension Legacy Green Energy Act Framework - Province Wide Program",'3-a.  Rate Class Allocations'!$E:$E,$B59,'3-a.  Rate Class Allocations'!$H:$H,D20),SUMIFS(OFFSET('3-a.  Rate Class Allocations'!$BA:$BA,0,(27*(AE21="kW"))),'3-a.  Rate Class Allocations'!$F:$F,"2011 - 2014 + 2015 Extension Legacy Green Energy Act Framework - Province Wide Program",'3-a.  Rate Class Allocations'!$L:$L,AE20,'3-a.  Rate Class Allocations'!$E:$E,$B59,'3-a.  Rate Class Allocations'!$H:$H,D20) / SUMIFS(OFFSET('3-a.  Rate Class Allocations'!$BA:$BA,0,(27*(AE21="kW"))),'3-a.  Rate Class Allocations'!$F:$F,"2011 - 2014 + 2015 Extension Legacy Green Energy Act Framework - Province Wide Program",'3-a.  Rate Class Allocations'!$E:$E,$B59,'3-a.  Rate Class Allocations'!$H:$H,D20),IF(COUNTIFS(AE20,"*Less Than*"),1/COUNTIFS($Y20:$AL20,"*Less Than*"),0))</f>
        <v>0</v>
      </c>
      <c r="AF59" s="416">
        <f ca="1">IF(SUMIFS(OFFSET('3-a.  Rate Class Allocations'!$BA:$BA,0,(27*(AF21="kW"))),'3-a.  Rate Class Allocations'!$F:$F,"2011 - 2014 + 2015 Extension Legacy Green Energy Act Framework - Province Wide Program",'3-a.  Rate Class Allocations'!$E:$E,$B59,'3-a.  Rate Class Allocations'!$H:$H,D20),SUMIFS(OFFSET('3-a.  Rate Class Allocations'!$BA:$BA,0,(27*(AF21="kW"))),'3-a.  Rate Class Allocations'!$F:$F,"2011 - 2014 + 2015 Extension Legacy Green Energy Act Framework - Province Wide Program",'3-a.  Rate Class Allocations'!$L:$L,AF20,'3-a.  Rate Class Allocations'!$E:$E,$B59,'3-a.  Rate Class Allocations'!$H:$H,D20) / SUMIFS(OFFSET('3-a.  Rate Class Allocations'!$BA:$BA,0,(27*(AF21="kW"))),'3-a.  Rate Class Allocations'!$F:$F,"2011 - 2014 + 2015 Extension Legacy Green Energy Act Framework - Province Wide Program",'3-a.  Rate Class Allocations'!$E:$E,$B59,'3-a.  Rate Class Allocations'!$H:$H,D20),IF(COUNTIFS(AF20,"*Less Than*"),1/COUNTIFS($Y20:$AL20,"*Less Than*"),0))</f>
        <v>0</v>
      </c>
      <c r="AG59" s="416">
        <f ca="1">IF(SUMIFS(OFFSET('3-a.  Rate Class Allocations'!$BA:$BA,0,(27*(AG21="kW"))),'3-a.  Rate Class Allocations'!$F:$F,"2011 - 2014 + 2015 Extension Legacy Green Energy Act Framework - Province Wide Program",'3-a.  Rate Class Allocations'!$E:$E,$B59,'3-a.  Rate Class Allocations'!$H:$H,D20),SUMIFS(OFFSET('3-a.  Rate Class Allocations'!$BA:$BA,0,(27*(AG21="kW"))),'3-a.  Rate Class Allocations'!$F:$F,"2011 - 2014 + 2015 Extension Legacy Green Energy Act Framework - Province Wide Program",'3-a.  Rate Class Allocations'!$L:$L,AG20,'3-a.  Rate Class Allocations'!$E:$E,$B59,'3-a.  Rate Class Allocations'!$H:$H,D20) / SUMIFS(OFFSET('3-a.  Rate Class Allocations'!$BA:$BA,0,(27*(AG21="kW"))),'3-a.  Rate Class Allocations'!$F:$F,"2011 - 2014 + 2015 Extension Legacy Green Energy Act Framework - Province Wide Program",'3-a.  Rate Class Allocations'!$E:$E,$B59,'3-a.  Rate Class Allocations'!$H:$H,D20),IF(COUNTIFS(AG20,"*Less Than*"),1/COUNTIFS($Y20:$AL20,"*Less Than*"),0))</f>
        <v>0</v>
      </c>
      <c r="AH59" s="416">
        <f ca="1">IF(SUMIFS(OFFSET('3-a.  Rate Class Allocations'!$BA:$BA,0,(27*(AH21="kW"))),'3-a.  Rate Class Allocations'!$F:$F,"2011 - 2014 + 2015 Extension Legacy Green Energy Act Framework - Province Wide Program",'3-a.  Rate Class Allocations'!$E:$E,$B59,'3-a.  Rate Class Allocations'!$H:$H,D20),SUMIFS(OFFSET('3-a.  Rate Class Allocations'!$BA:$BA,0,(27*(AH21="kW"))),'3-a.  Rate Class Allocations'!$F:$F,"2011 - 2014 + 2015 Extension Legacy Green Energy Act Framework - Province Wide Program",'3-a.  Rate Class Allocations'!$L:$L,AH20,'3-a.  Rate Class Allocations'!$E:$E,$B59,'3-a.  Rate Class Allocations'!$H:$H,D20) / SUMIFS(OFFSET('3-a.  Rate Class Allocations'!$BA:$BA,0,(27*(AH21="kW"))),'3-a.  Rate Class Allocations'!$F:$F,"2011 - 2014 + 2015 Extension Legacy Green Energy Act Framework - Province Wide Program",'3-a.  Rate Class Allocations'!$E:$E,$B59,'3-a.  Rate Class Allocations'!$H:$H,D20),IF(COUNTIFS(AH20,"*Less Than*"),1/COUNTIFS($Y20:$AL20,"*Less Than*"),0))</f>
        <v>0</v>
      </c>
      <c r="AI59" s="416">
        <f ca="1">IF(SUMIFS(OFFSET('3-a.  Rate Class Allocations'!$BA:$BA,0,(27*(AI21="kW"))),'3-a.  Rate Class Allocations'!$F:$F,"2011 - 2014 + 2015 Extension Legacy Green Energy Act Framework - Province Wide Program",'3-a.  Rate Class Allocations'!$E:$E,$B59,'3-a.  Rate Class Allocations'!$H:$H,D20),SUMIFS(OFFSET('3-a.  Rate Class Allocations'!$BA:$BA,0,(27*(AI21="kW"))),'3-a.  Rate Class Allocations'!$F:$F,"2011 - 2014 + 2015 Extension Legacy Green Energy Act Framework - Province Wide Program",'3-a.  Rate Class Allocations'!$L:$L,AI20,'3-a.  Rate Class Allocations'!$E:$E,$B59,'3-a.  Rate Class Allocations'!$H:$H,D20) / SUMIFS(OFFSET('3-a.  Rate Class Allocations'!$BA:$BA,0,(27*(AI21="kW"))),'3-a.  Rate Class Allocations'!$F:$F,"2011 - 2014 + 2015 Extension Legacy Green Energy Act Framework - Province Wide Program",'3-a.  Rate Class Allocations'!$E:$E,$B59,'3-a.  Rate Class Allocations'!$H:$H,D20),IF(COUNTIFS(AI20,"*Less Than*"),1/COUNTIFS($Y20:$AL20,"*Less Than*"),0))</f>
        <v>0</v>
      </c>
      <c r="AJ59" s="416">
        <f ca="1">IF(SUMIFS(OFFSET('3-a.  Rate Class Allocations'!$BA:$BA,0,(27*(AJ21="kW"))),'3-a.  Rate Class Allocations'!$F:$F,"2011 - 2014 + 2015 Extension Legacy Green Energy Act Framework - Province Wide Program",'3-a.  Rate Class Allocations'!$E:$E,$B59,'3-a.  Rate Class Allocations'!$H:$H,D20),SUMIFS(OFFSET('3-a.  Rate Class Allocations'!$BA:$BA,0,(27*(AJ21="kW"))),'3-a.  Rate Class Allocations'!$F:$F,"2011 - 2014 + 2015 Extension Legacy Green Energy Act Framework - Province Wide Program",'3-a.  Rate Class Allocations'!$L:$L,AJ20,'3-a.  Rate Class Allocations'!$E:$E,$B59,'3-a.  Rate Class Allocations'!$H:$H,D20) / SUMIFS(OFFSET('3-a.  Rate Class Allocations'!$BA:$BA,0,(27*(AJ21="kW"))),'3-a.  Rate Class Allocations'!$F:$F,"2011 - 2014 + 2015 Extension Legacy Green Energy Act Framework - Province Wide Program",'3-a.  Rate Class Allocations'!$E:$E,$B59,'3-a.  Rate Class Allocations'!$H:$H,D20),IF(COUNTIFS(AJ20,"*Less Than*"),1/COUNTIFS($Y20:$AL20,"*Less Than*"),0))</f>
        <v>0</v>
      </c>
      <c r="AK59" s="416">
        <f ca="1">IF(SUMIFS(OFFSET('3-a.  Rate Class Allocations'!$BA:$BA,0,(27*(AK21="kW"))),'3-a.  Rate Class Allocations'!$F:$F,"2011 - 2014 + 2015 Extension Legacy Green Energy Act Framework - Province Wide Program",'3-a.  Rate Class Allocations'!$E:$E,$B59,'3-a.  Rate Class Allocations'!$H:$H,D20),SUMIFS(OFFSET('3-a.  Rate Class Allocations'!$BA:$BA,0,(27*(AK21="kW"))),'3-a.  Rate Class Allocations'!$F:$F,"2011 - 2014 + 2015 Extension Legacy Green Energy Act Framework - Province Wide Program",'3-a.  Rate Class Allocations'!$L:$L,AK20,'3-a.  Rate Class Allocations'!$E:$E,$B59,'3-a.  Rate Class Allocations'!$H:$H,D20) / SUMIFS(OFFSET('3-a.  Rate Class Allocations'!$BA:$BA,0,(27*(AK21="kW"))),'3-a.  Rate Class Allocations'!$F:$F,"2011 - 2014 + 2015 Extension Legacy Green Energy Act Framework - Province Wide Program",'3-a.  Rate Class Allocations'!$E:$E,$B59,'3-a.  Rate Class Allocations'!$H:$H,D20),IF(COUNTIFS(AK20,"*Less Than*"),1/COUNTIFS($Y20:$AL20,"*Less Than*"),0))</f>
        <v>0</v>
      </c>
      <c r="AL59" s="416">
        <f ca="1">IF(SUMIFS(OFFSET('3-a.  Rate Class Allocations'!$BA:$BA,0,(27*(AL21="kW"))),'3-a.  Rate Class Allocations'!$F:$F,"2011 - 2014 + 2015 Extension Legacy Green Energy Act Framework - Province Wide Program",'3-a.  Rate Class Allocations'!$E:$E,$B59,'3-a.  Rate Class Allocations'!$H:$H,D20),SUMIFS(OFFSET('3-a.  Rate Class Allocations'!$BA:$BA,0,(27*(AL21="kW"))),'3-a.  Rate Class Allocations'!$F:$F,"2011 - 2014 + 2015 Extension Legacy Green Energy Act Framework - Province Wide Program",'3-a.  Rate Class Allocations'!$L:$L,AL20,'3-a.  Rate Class Allocations'!$E:$E,$B59,'3-a.  Rate Class Allocations'!$H:$H,D20) / SUMIFS(OFFSET('3-a.  Rate Class Allocations'!$BA:$BA,0,(27*(AL21="kW"))),'3-a.  Rate Class Allocations'!$F:$F,"2011 - 2014 + 2015 Extension Legacy Green Energy Act Framework - Province Wide Program",'3-a.  Rate Class Allocations'!$E:$E,$B59,'3-a.  Rate Class Allocations'!$H:$H,D20),IF(COUNTIFS(AL20,"*Less Than*"),1/COUNTIFS($Y20:$AL20,"*Less Than*"),0))</f>
        <v>0</v>
      </c>
      <c r="AM59" s="298">
        <f ca="1">SUM(Y59:AL59)</f>
        <v>1</v>
      </c>
    </row>
    <row r="60" spans="1:42" s="285" customFormat="1" ht="15" outlineLevel="1">
      <c r="A60" s="503"/>
      <c r="B60" s="317" t="s">
        <v>215</v>
      </c>
      <c r="C60" s="293" t="s">
        <v>164</v>
      </c>
      <c r="D60" s="724">
        <f ca="1">SUMIFS(OFFSET('7.  Persistence Report'!$AQ:$AQ,0,D20-2011),'7.  Persistence Report'!$D:$D,IF(COUNTIFS($B60,"Adjustment*"),$B59,$B60),'7.  Persistence Report'!$H:$H,D20,'7.  Persistence Report'!$J:$J,IF(COUNTIFS($B60,"Adjustment*"),"Adjustment","Current Year Savings"),'7.  Persistence Report'!$C:$C,VLOOKUP(IF(COUNTIFS($B60,"Adjustment*"),$A59,$A60),ExtCalcMap,2,FALSE))</f>
        <v>0</v>
      </c>
      <c r="E60" s="724">
        <f ca="1">SUMIFS(OFFSET('7.  Persistence Report'!$AQ:$AQ,0,E20-2011),'7.  Persistence Report'!$D:$D,IF(COUNTIFS($B60,"Adjustment*"),$B59,$B60),'7.  Persistence Report'!$H:$H,D20,'7.  Persistence Report'!$J:$J,IF(COUNTIFS($B60,"Adjustment*"),"Adjustment","Current Year Savings"),'7.  Persistence Report'!$C:$C,VLOOKUP(IF(COUNTIFS($B60,"Adjustment*"),$A59,$A60),ExtCalcMap,2,FALSE))</f>
        <v>0</v>
      </c>
      <c r="F60" s="724">
        <f ca="1">SUMIFS(OFFSET('7.  Persistence Report'!$AQ:$AQ,0,F20-2011),'7.  Persistence Report'!$D:$D,IF(COUNTIFS($B60,"Adjustment*"),$B59,$B60),'7.  Persistence Report'!$H:$H,D20,'7.  Persistence Report'!$J:$J,IF(COUNTIFS($B60,"Adjustment*"),"Adjustment","Current Year Savings"),'7.  Persistence Report'!$C:$C,VLOOKUP(IF(COUNTIFS($B60,"Adjustment*"),$A59,$A60),ExtCalcMap,2,FALSE))</f>
        <v>0</v>
      </c>
      <c r="G60" s="724">
        <f ca="1">SUMIFS(OFFSET('7.  Persistence Report'!$AQ:$AQ,0,G20-2011),'7.  Persistence Report'!$D:$D,IF(COUNTIFS($B60,"Adjustment*"),$B59,$B60),'7.  Persistence Report'!$H:$H,D20,'7.  Persistence Report'!$J:$J,IF(COUNTIFS($B60,"Adjustment*"),"Adjustment","Current Year Savings"),'7.  Persistence Report'!$C:$C,VLOOKUP(IF(COUNTIFS($B60,"Adjustment*"),$A59,$A60),ExtCalcMap,2,FALSE))</f>
        <v>0</v>
      </c>
      <c r="H60" s="724">
        <f ca="1">SUMIFS(OFFSET('7.  Persistence Report'!$AQ:$AQ,0,H20-2011),'7.  Persistence Report'!$D:$D,IF(COUNTIFS($B60,"Adjustment*"),$B59,$B60),'7.  Persistence Report'!$H:$H,D20,'7.  Persistence Report'!$J:$J,IF(COUNTIFS($B60,"Adjustment*"),"Adjustment","Current Year Savings"),'7.  Persistence Report'!$C:$C,VLOOKUP(IF(COUNTIFS($B60,"Adjustment*"),$A59,$A60),ExtCalcMap,2,FALSE))</f>
        <v>0</v>
      </c>
      <c r="I60" s="724">
        <f ca="1">SUMIFS(OFFSET('7.  Persistence Report'!$AQ:$AQ,0,I20-2011),'7.  Persistence Report'!$D:$D,IF(COUNTIFS($B60,"Adjustment*"),$B59,$B60),'7.  Persistence Report'!$H:$H,D20,'7.  Persistence Report'!$J:$J,IF(COUNTIFS($B60,"Adjustment*"),"Adjustment","Current Year Savings"),'7.  Persistence Report'!$C:$C,VLOOKUP(IF(COUNTIFS($B60,"Adjustment*"),$A59,$A60),ExtCalcMap,2,FALSE))</f>
        <v>0</v>
      </c>
      <c r="J60" s="724">
        <f ca="1">SUMIFS(OFFSET('7.  Persistence Report'!$AQ:$AQ,0,J20-2011),'7.  Persistence Report'!$D:$D,IF(COUNTIFS($B60,"Adjustment*"),$B59,$B60),'7.  Persistence Report'!$H:$H,D20,'7.  Persistence Report'!$J:$J,IF(COUNTIFS($B60,"Adjustment*"),"Adjustment","Current Year Savings"),'7.  Persistence Report'!$C:$C,VLOOKUP(IF(COUNTIFS($B60,"Adjustment*"),$A59,$A60),ExtCalcMap,2,FALSE))</f>
        <v>0</v>
      </c>
      <c r="K60" s="724">
        <f ca="1">SUMIFS(OFFSET('7.  Persistence Report'!$AQ:$AQ,0,K20-2011),'7.  Persistence Report'!$D:$D,IF(COUNTIFS($B60,"Adjustment*"),$B59,$B60),'7.  Persistence Report'!$H:$H,D20,'7.  Persistence Report'!$J:$J,IF(COUNTIFS($B60,"Adjustment*"),"Adjustment","Current Year Savings"),'7.  Persistence Report'!$C:$C,VLOOKUP(IF(COUNTIFS($B60,"Adjustment*"),$A59,$A60),ExtCalcMap,2,FALSE))</f>
        <v>0</v>
      </c>
      <c r="L60" s="724">
        <f ca="1">SUMIFS(OFFSET('7.  Persistence Report'!$AQ:$AQ,0,L20-2011),'7.  Persistence Report'!$D:$D,IF(COUNTIFS($B60,"Adjustment*"),$B59,$B60),'7.  Persistence Report'!$H:$H,D20,'7.  Persistence Report'!$J:$J,IF(COUNTIFS($B60,"Adjustment*"),"Adjustment","Current Year Savings"),'7.  Persistence Report'!$C:$C,VLOOKUP(IF(COUNTIFS($B60,"Adjustment*"),$A59,$A60),ExtCalcMap,2,FALSE))</f>
        <v>0</v>
      </c>
      <c r="M60" s="724">
        <f ca="1">SUMIFS(OFFSET('7.  Persistence Report'!$AQ:$AQ,0,M20-2011),'7.  Persistence Report'!$D:$D,IF(COUNTIFS($B60,"Adjustment*"),$B59,$B60),'7.  Persistence Report'!$H:$H,D20,'7.  Persistence Report'!$J:$J,IF(COUNTIFS($B60,"Adjustment*"),"Adjustment","Current Year Savings"),'7.  Persistence Report'!$C:$C,VLOOKUP(IF(COUNTIFS($B60,"Adjustment*"),$A59,$A60),ExtCalcMap,2,FALSE))</f>
        <v>0</v>
      </c>
      <c r="N60" s="724">
        <f>N59</f>
        <v>12</v>
      </c>
      <c r="O60" s="731">
        <f ca="1">SUMIFS(OFFSET('7.  Persistence Report'!$L:$L,0,O20-2011),'7.  Persistence Report'!$D:$D,IF(COUNTIFS($B60,"Adjustment*"),$B59,$B60),'7.  Persistence Report'!$H:$H,D20,'7.  Persistence Report'!$J:$J,IF(COUNTIFS($B60,"Adjustment*"),"Adjustment","Current Year Savings"),'7.  Persistence Report'!$C:$C,VLOOKUP(IF(COUNTIFS($B60,"Adjustment*"),$A59,$A60),ExtCalcMap,2,FALSE))</f>
        <v>0</v>
      </c>
      <c r="P60" s="731">
        <f ca="1">SUMIFS(OFFSET('7.  Persistence Report'!$L:$L,0,P20-2011),'7.  Persistence Report'!$D:$D,IF(COUNTIFS($B60,"Adjustment*"),$B59,$B60),'7.  Persistence Report'!$H:$H,D20,'7.  Persistence Report'!$J:$J,IF(COUNTIFS($B60,"Adjustment*"),"Adjustment","Current Year Savings"),'7.  Persistence Report'!$C:$C,VLOOKUP(IF(COUNTIFS($B60,"Adjustment*"),$A59,$A60),ExtCalcMap,2,FALSE))</f>
        <v>0</v>
      </c>
      <c r="Q60" s="731">
        <f ca="1">SUMIFS(OFFSET('7.  Persistence Report'!$L:$L,0,Q20-2011),'7.  Persistence Report'!$D:$D,IF(COUNTIFS($B60,"Adjustment*"),$B59,$B60),'7.  Persistence Report'!$H:$H,D20,'7.  Persistence Report'!$J:$J,IF(COUNTIFS($B60,"Adjustment*"),"Adjustment","Current Year Savings"),'7.  Persistence Report'!$C:$C,VLOOKUP(IF(COUNTIFS($B60,"Adjustment*"),$A59,$A60),ExtCalcMap,2,FALSE))</f>
        <v>0</v>
      </c>
      <c r="R60" s="731">
        <f ca="1">SUMIFS(OFFSET('7.  Persistence Report'!$L:$L,0,R20-2011),'7.  Persistence Report'!$D:$D,IF(COUNTIFS($B60,"Adjustment*"),$B59,$B60),'7.  Persistence Report'!$H:$H,D20,'7.  Persistence Report'!$J:$J,IF(COUNTIFS($B60,"Adjustment*"),"Adjustment","Current Year Savings"),'7.  Persistence Report'!$C:$C,VLOOKUP(IF(COUNTIFS($B60,"Adjustment*"),$A59,$A60),ExtCalcMap,2,FALSE))</f>
        <v>0</v>
      </c>
      <c r="S60" s="731">
        <f ca="1">SUMIFS(OFFSET('7.  Persistence Report'!$L:$L,0,S20-2011),'7.  Persistence Report'!$D:$D,IF(COUNTIFS($B60,"Adjustment*"),$B59,$B60),'7.  Persistence Report'!$H:$H,D20,'7.  Persistence Report'!$J:$J,IF(COUNTIFS($B60,"Adjustment*"),"Adjustment","Current Year Savings"),'7.  Persistence Report'!$C:$C,VLOOKUP(IF(COUNTIFS($B60,"Adjustment*"),$A59,$A60),ExtCalcMap,2,FALSE))</f>
        <v>0</v>
      </c>
      <c r="T60" s="731">
        <f ca="1">SUMIFS(OFFSET('7.  Persistence Report'!$L:$L,0,T20-2011),'7.  Persistence Report'!$D:$D,IF(COUNTIFS($B60,"Adjustment*"),$B59,$B60),'7.  Persistence Report'!$H:$H,D20,'7.  Persistence Report'!$J:$J,IF(COUNTIFS($B60,"Adjustment*"),"Adjustment","Current Year Savings"),'7.  Persistence Report'!$C:$C,VLOOKUP(IF(COUNTIFS($B60,"Adjustment*"),$A59,$A60),ExtCalcMap,2,FALSE))</f>
        <v>0</v>
      </c>
      <c r="U60" s="731">
        <f ca="1">SUMIFS(OFFSET('7.  Persistence Report'!$L:$L,0,U20-2011),'7.  Persistence Report'!$D:$D,IF(COUNTIFS($B60,"Adjustment*"),$B59,$B60),'7.  Persistence Report'!$H:$H,D20,'7.  Persistence Report'!$J:$J,IF(COUNTIFS($B60,"Adjustment*"),"Adjustment","Current Year Savings"),'7.  Persistence Report'!$C:$C,VLOOKUP(IF(COUNTIFS($B60,"Adjustment*"),$A59,$A60),ExtCalcMap,2,FALSE))</f>
        <v>0</v>
      </c>
      <c r="V60" s="731">
        <f ca="1">SUMIFS(OFFSET('7.  Persistence Report'!$L:$L,0,V20-2011),'7.  Persistence Report'!$D:$D,IF(COUNTIFS($B60,"Adjustment*"),$B59,$B60),'7.  Persistence Report'!$H:$H,D20,'7.  Persistence Report'!$J:$J,IF(COUNTIFS($B60,"Adjustment*"),"Adjustment","Current Year Savings"),'7.  Persistence Report'!$C:$C,VLOOKUP(IF(COUNTIFS($B60,"Adjustment*"),$A59,$A60),ExtCalcMap,2,FALSE))</f>
        <v>0</v>
      </c>
      <c r="W60" s="731">
        <f ca="1">SUMIFS(OFFSET('7.  Persistence Report'!$L:$L,0,W20-2011),'7.  Persistence Report'!$D:$D,IF(COUNTIFS($B60,"Adjustment*"),$B59,$B60),'7.  Persistence Report'!$H:$H,D20,'7.  Persistence Report'!$J:$J,IF(COUNTIFS($B60,"Adjustment*"),"Adjustment","Current Year Savings"),'7.  Persistence Report'!$C:$C,VLOOKUP(IF(COUNTIFS($B60,"Adjustment*"),$A59,$A60),ExtCalcMap,2,FALSE))</f>
        <v>0</v>
      </c>
      <c r="X60" s="731">
        <f ca="1">SUMIFS(OFFSET('7.  Persistence Report'!$L:$L,0,X20-2011),'7.  Persistence Report'!$D:$D,IF(COUNTIFS($B60,"Adjustment*"),$B59,$B60),'7.  Persistence Report'!$H:$H,D20,'7.  Persistence Report'!$J:$J,IF(COUNTIFS($B60,"Adjustment*"),"Adjustment","Current Year Savings"),'7.  Persistence Report'!$C:$C,VLOOKUP(IF(COUNTIFS($B60,"Adjustment*"),$A59,$A60),ExtCalcMap,2,FALSE))</f>
        <v>0</v>
      </c>
      <c r="Y60" s="412">
        <f ca="1">Y59</f>
        <v>0</v>
      </c>
      <c r="Z60" s="412">
        <f ca="1">Z59</f>
        <v>1</v>
      </c>
      <c r="AA60" s="412">
        <f t="shared" ref="AA60:AL60" ca="1" si="21">AA59</f>
        <v>0</v>
      </c>
      <c r="AB60" s="412">
        <f t="shared" ca="1" si="21"/>
        <v>0</v>
      </c>
      <c r="AC60" s="412">
        <f t="shared" ca="1" si="21"/>
        <v>0</v>
      </c>
      <c r="AD60" s="412">
        <f t="shared" ca="1" si="21"/>
        <v>0</v>
      </c>
      <c r="AE60" s="412">
        <f t="shared" ca="1" si="21"/>
        <v>0</v>
      </c>
      <c r="AF60" s="412">
        <f t="shared" ca="1" si="21"/>
        <v>0</v>
      </c>
      <c r="AG60" s="412">
        <f t="shared" ca="1" si="21"/>
        <v>0</v>
      </c>
      <c r="AH60" s="412">
        <f t="shared" ca="1" si="21"/>
        <v>0</v>
      </c>
      <c r="AI60" s="412">
        <f t="shared" ca="1" si="21"/>
        <v>0</v>
      </c>
      <c r="AJ60" s="412">
        <f t="shared" ca="1" si="21"/>
        <v>0</v>
      </c>
      <c r="AK60" s="412">
        <f t="shared" ca="1" si="21"/>
        <v>0</v>
      </c>
      <c r="AL60" s="412">
        <f t="shared" ca="1" si="21"/>
        <v>0</v>
      </c>
      <c r="AM60" s="313"/>
    </row>
    <row r="61" spans="1:42" s="285" customFormat="1" ht="15" outlineLevel="1">
      <c r="A61" s="503"/>
      <c r="B61" s="316"/>
      <c r="C61" s="314"/>
      <c r="D61" s="740"/>
      <c r="E61" s="740"/>
      <c r="F61" s="740"/>
      <c r="G61" s="740"/>
      <c r="H61" s="740"/>
      <c r="I61" s="740"/>
      <c r="J61" s="740"/>
      <c r="K61" s="740"/>
      <c r="L61" s="740"/>
      <c r="M61" s="740"/>
      <c r="N61" s="730"/>
      <c r="O61" s="736"/>
      <c r="P61" s="736"/>
      <c r="Q61" s="736"/>
      <c r="R61" s="736"/>
      <c r="S61" s="736"/>
      <c r="T61" s="736"/>
      <c r="U61" s="736"/>
      <c r="V61" s="736"/>
      <c r="W61" s="736"/>
      <c r="X61" s="736"/>
      <c r="Y61" s="417"/>
      <c r="Z61" s="417"/>
      <c r="AA61" s="417"/>
      <c r="AB61" s="417"/>
      <c r="AC61" s="417"/>
      <c r="AD61" s="417"/>
      <c r="AE61" s="417"/>
      <c r="AF61" s="417"/>
      <c r="AG61" s="417"/>
      <c r="AH61" s="417"/>
      <c r="AI61" s="417"/>
      <c r="AJ61" s="417"/>
      <c r="AK61" s="417"/>
      <c r="AL61" s="417"/>
      <c r="AM61" s="315"/>
    </row>
    <row r="62" spans="1:42" s="285" customFormat="1" ht="15" outlineLevel="1">
      <c r="A62" s="503">
        <v>14</v>
      </c>
      <c r="B62" s="316" t="s">
        <v>20</v>
      </c>
      <c r="C62" s="293" t="s">
        <v>25</v>
      </c>
      <c r="D62" s="724">
        <f ca="1">SUMIFS(OFFSET('7.  Persistence Report'!$AQ:$AQ,0,D20-2011),'7.  Persistence Report'!$D:$D,IF(COUNTIFS($B62,"Adjustment*"),$B61,$B62),'7.  Persistence Report'!$H:$H,D20,'7.  Persistence Report'!$J:$J,IF(COUNTIFS($B62,"Adjustment*"),"Adjustment","Current Year Savings"),'7.  Persistence Report'!$C:$C,VLOOKUP(IF(COUNTIFS($B62,"Adjustment*"),$A61,$A62),ExtCalcMap,2,FALSE))</f>
        <v>0</v>
      </c>
      <c r="E62" s="724">
        <f ca="1">SUMIFS(OFFSET('7.  Persistence Report'!$AQ:$AQ,0,E20-2011),'7.  Persistence Report'!$D:$D,IF(COUNTIFS($B62,"Adjustment*"),$B61,$B62),'7.  Persistence Report'!$H:$H,D20,'7.  Persistence Report'!$J:$J,IF(COUNTIFS($B62,"Adjustment*"),"Adjustment","Current Year Savings"),'7.  Persistence Report'!$C:$C,VLOOKUP(IF(COUNTIFS($B62,"Adjustment*"),$A61,$A62),ExtCalcMap,2,FALSE))</f>
        <v>0</v>
      </c>
      <c r="F62" s="724">
        <f ca="1">SUMIFS(OFFSET('7.  Persistence Report'!$AQ:$AQ,0,F20-2011),'7.  Persistence Report'!$D:$D,IF(COUNTIFS($B62,"Adjustment*"),$B61,$B62),'7.  Persistence Report'!$H:$H,D20,'7.  Persistence Report'!$J:$J,IF(COUNTIFS($B62,"Adjustment*"),"Adjustment","Current Year Savings"),'7.  Persistence Report'!$C:$C,VLOOKUP(IF(COUNTIFS($B62,"Adjustment*"),$A61,$A62),ExtCalcMap,2,FALSE))</f>
        <v>0</v>
      </c>
      <c r="G62" s="724">
        <f ca="1">SUMIFS(OFFSET('7.  Persistence Report'!$AQ:$AQ,0,G20-2011),'7.  Persistence Report'!$D:$D,IF(COUNTIFS($B62,"Adjustment*"),$B61,$B62),'7.  Persistence Report'!$H:$H,D20,'7.  Persistence Report'!$J:$J,IF(COUNTIFS($B62,"Adjustment*"),"Adjustment","Current Year Savings"),'7.  Persistence Report'!$C:$C,VLOOKUP(IF(COUNTIFS($B62,"Adjustment*"),$A61,$A62),ExtCalcMap,2,FALSE))</f>
        <v>0</v>
      </c>
      <c r="H62" s="724">
        <f ca="1">SUMIFS(OFFSET('7.  Persistence Report'!$AQ:$AQ,0,H20-2011),'7.  Persistence Report'!$D:$D,IF(COUNTIFS($B62,"Adjustment*"),$B61,$B62),'7.  Persistence Report'!$H:$H,D20,'7.  Persistence Report'!$J:$J,IF(COUNTIFS($B62,"Adjustment*"),"Adjustment","Current Year Savings"),'7.  Persistence Report'!$C:$C,VLOOKUP(IF(COUNTIFS($B62,"Adjustment*"),$A61,$A62),ExtCalcMap,2,FALSE))</f>
        <v>0</v>
      </c>
      <c r="I62" s="724">
        <f ca="1">SUMIFS(OFFSET('7.  Persistence Report'!$AQ:$AQ,0,I20-2011),'7.  Persistence Report'!$D:$D,IF(COUNTIFS($B62,"Adjustment*"),$B61,$B62),'7.  Persistence Report'!$H:$H,D20,'7.  Persistence Report'!$J:$J,IF(COUNTIFS($B62,"Adjustment*"),"Adjustment","Current Year Savings"),'7.  Persistence Report'!$C:$C,VLOOKUP(IF(COUNTIFS($B62,"Adjustment*"),$A61,$A62),ExtCalcMap,2,FALSE))</f>
        <v>0</v>
      </c>
      <c r="J62" s="724">
        <f ca="1">SUMIFS(OFFSET('7.  Persistence Report'!$AQ:$AQ,0,J20-2011),'7.  Persistence Report'!$D:$D,IF(COUNTIFS($B62,"Adjustment*"),$B61,$B62),'7.  Persistence Report'!$H:$H,D20,'7.  Persistence Report'!$J:$J,IF(COUNTIFS($B62,"Adjustment*"),"Adjustment","Current Year Savings"),'7.  Persistence Report'!$C:$C,VLOOKUP(IF(COUNTIFS($B62,"Adjustment*"),$A61,$A62),ExtCalcMap,2,FALSE))</f>
        <v>0</v>
      </c>
      <c r="K62" s="724">
        <f ca="1">SUMIFS(OFFSET('7.  Persistence Report'!$AQ:$AQ,0,K20-2011),'7.  Persistence Report'!$D:$D,IF(COUNTIFS($B62,"Adjustment*"),$B61,$B62),'7.  Persistence Report'!$H:$H,D20,'7.  Persistence Report'!$J:$J,IF(COUNTIFS($B62,"Adjustment*"),"Adjustment","Current Year Savings"),'7.  Persistence Report'!$C:$C,VLOOKUP(IF(COUNTIFS($B62,"Adjustment*"),$A61,$A62),ExtCalcMap,2,FALSE))</f>
        <v>0</v>
      </c>
      <c r="L62" s="724">
        <f ca="1">SUMIFS(OFFSET('7.  Persistence Report'!$AQ:$AQ,0,L20-2011),'7.  Persistence Report'!$D:$D,IF(COUNTIFS($B62,"Adjustment*"),$B61,$B62),'7.  Persistence Report'!$H:$H,D20,'7.  Persistence Report'!$J:$J,IF(COUNTIFS($B62,"Adjustment*"),"Adjustment","Current Year Savings"),'7.  Persistence Report'!$C:$C,VLOOKUP(IF(COUNTIFS($B62,"Adjustment*"),$A61,$A62),ExtCalcMap,2,FALSE))</f>
        <v>0</v>
      </c>
      <c r="M62" s="724">
        <f ca="1">SUMIFS(OFFSET('7.  Persistence Report'!$AQ:$AQ,0,M20-2011),'7.  Persistence Report'!$D:$D,IF(COUNTIFS($B62,"Adjustment*"),$B61,$B62),'7.  Persistence Report'!$H:$H,D20,'7.  Persistence Report'!$J:$J,IF(COUNTIFS($B62,"Adjustment*"),"Adjustment","Current Year Savings"),'7.  Persistence Report'!$C:$C,VLOOKUP(IF(COUNTIFS($B62,"Adjustment*"),$A61,$A62),ExtCalcMap,2,FALSE))</f>
        <v>0</v>
      </c>
      <c r="N62" s="724">
        <v>12</v>
      </c>
      <c r="O62" s="731">
        <f ca="1">SUMIFS(OFFSET('7.  Persistence Report'!$L:$L,0,O20-2011),'7.  Persistence Report'!$D:$D,IF(COUNTIFS($B62,"Adjustment*"),$B61,$B62),'7.  Persistence Report'!$H:$H,D20,'7.  Persistence Report'!$J:$J,IF(COUNTIFS($B62,"Adjustment*"),"Adjustment","Current Year Savings"),'7.  Persistence Report'!$C:$C,VLOOKUP(IF(COUNTIFS($B62,"Adjustment*"),$A61,$A62),ExtCalcMap,2,FALSE))</f>
        <v>0</v>
      </c>
      <c r="P62" s="731">
        <f ca="1">SUMIFS(OFFSET('7.  Persistence Report'!$L:$L,0,P20-2011),'7.  Persistence Report'!$D:$D,IF(COUNTIFS($B62,"Adjustment*"),$B61,$B62),'7.  Persistence Report'!$H:$H,D20,'7.  Persistence Report'!$J:$J,IF(COUNTIFS($B62,"Adjustment*"),"Adjustment","Current Year Savings"),'7.  Persistence Report'!$C:$C,VLOOKUP(IF(COUNTIFS($B62,"Adjustment*"),$A61,$A62),ExtCalcMap,2,FALSE))</f>
        <v>0</v>
      </c>
      <c r="Q62" s="731">
        <f ca="1">SUMIFS(OFFSET('7.  Persistence Report'!$L:$L,0,Q20-2011),'7.  Persistence Report'!$D:$D,IF(COUNTIFS($B62,"Adjustment*"),$B61,$B62),'7.  Persistence Report'!$H:$H,D20,'7.  Persistence Report'!$J:$J,IF(COUNTIFS($B62,"Adjustment*"),"Adjustment","Current Year Savings"),'7.  Persistence Report'!$C:$C,VLOOKUP(IF(COUNTIFS($B62,"Adjustment*"),$A61,$A62),ExtCalcMap,2,FALSE))</f>
        <v>0</v>
      </c>
      <c r="R62" s="731">
        <f ca="1">SUMIFS(OFFSET('7.  Persistence Report'!$L:$L,0,R20-2011),'7.  Persistence Report'!$D:$D,IF(COUNTIFS($B62,"Adjustment*"),$B61,$B62),'7.  Persistence Report'!$H:$H,D20,'7.  Persistence Report'!$J:$J,IF(COUNTIFS($B62,"Adjustment*"),"Adjustment","Current Year Savings"),'7.  Persistence Report'!$C:$C,VLOOKUP(IF(COUNTIFS($B62,"Adjustment*"),$A61,$A62),ExtCalcMap,2,FALSE))</f>
        <v>0</v>
      </c>
      <c r="S62" s="731">
        <f ca="1">SUMIFS(OFFSET('7.  Persistence Report'!$L:$L,0,S20-2011),'7.  Persistence Report'!$D:$D,IF(COUNTIFS($B62,"Adjustment*"),$B61,$B62),'7.  Persistence Report'!$H:$H,D20,'7.  Persistence Report'!$J:$J,IF(COUNTIFS($B62,"Adjustment*"),"Adjustment","Current Year Savings"),'7.  Persistence Report'!$C:$C,VLOOKUP(IF(COUNTIFS($B62,"Adjustment*"),$A61,$A62),ExtCalcMap,2,FALSE))</f>
        <v>0</v>
      </c>
      <c r="T62" s="731">
        <f ca="1">SUMIFS(OFFSET('7.  Persistence Report'!$L:$L,0,T20-2011),'7.  Persistence Report'!$D:$D,IF(COUNTIFS($B62,"Adjustment*"),$B61,$B62),'7.  Persistence Report'!$H:$H,D20,'7.  Persistence Report'!$J:$J,IF(COUNTIFS($B62,"Adjustment*"),"Adjustment","Current Year Savings"),'7.  Persistence Report'!$C:$C,VLOOKUP(IF(COUNTIFS($B62,"Adjustment*"),$A61,$A62),ExtCalcMap,2,FALSE))</f>
        <v>0</v>
      </c>
      <c r="U62" s="731">
        <f ca="1">SUMIFS(OFFSET('7.  Persistence Report'!$L:$L,0,U20-2011),'7.  Persistence Report'!$D:$D,IF(COUNTIFS($B62,"Adjustment*"),$B61,$B62),'7.  Persistence Report'!$H:$H,D20,'7.  Persistence Report'!$J:$J,IF(COUNTIFS($B62,"Adjustment*"),"Adjustment","Current Year Savings"),'7.  Persistence Report'!$C:$C,VLOOKUP(IF(COUNTIFS($B62,"Adjustment*"),$A61,$A62),ExtCalcMap,2,FALSE))</f>
        <v>0</v>
      </c>
      <c r="V62" s="731">
        <f ca="1">SUMIFS(OFFSET('7.  Persistence Report'!$L:$L,0,V20-2011),'7.  Persistence Report'!$D:$D,IF(COUNTIFS($B62,"Adjustment*"),$B61,$B62),'7.  Persistence Report'!$H:$H,D20,'7.  Persistence Report'!$J:$J,IF(COUNTIFS($B62,"Adjustment*"),"Adjustment","Current Year Savings"),'7.  Persistence Report'!$C:$C,VLOOKUP(IF(COUNTIFS($B62,"Adjustment*"),$A61,$A62),ExtCalcMap,2,FALSE))</f>
        <v>0</v>
      </c>
      <c r="W62" s="731">
        <f ca="1">SUMIFS(OFFSET('7.  Persistence Report'!$L:$L,0,W20-2011),'7.  Persistence Report'!$D:$D,IF(COUNTIFS($B62,"Adjustment*"),$B61,$B62),'7.  Persistence Report'!$H:$H,D20,'7.  Persistence Report'!$J:$J,IF(COUNTIFS($B62,"Adjustment*"),"Adjustment","Current Year Savings"),'7.  Persistence Report'!$C:$C,VLOOKUP(IF(COUNTIFS($B62,"Adjustment*"),$A61,$A62),ExtCalcMap,2,FALSE))</f>
        <v>0</v>
      </c>
      <c r="X62" s="731">
        <f ca="1">SUMIFS(OFFSET('7.  Persistence Report'!$L:$L,0,X20-2011),'7.  Persistence Report'!$D:$D,IF(COUNTIFS($B62,"Adjustment*"),$B61,$B62),'7.  Persistence Report'!$H:$H,D20,'7.  Persistence Report'!$J:$J,IF(COUNTIFS($B62,"Adjustment*"),"Adjustment","Current Year Savings"),'7.  Persistence Report'!$C:$C,VLOOKUP(IF(COUNTIFS($B62,"Adjustment*"),$A61,$A62),ExtCalcMap,2,FALSE))</f>
        <v>0</v>
      </c>
      <c r="Y62" s="416">
        <f ca="1">IF(SUMIFS(OFFSET('3-a.  Rate Class Allocations'!$BA:$BA,0,(27*(Y21="kW"))),'3-a.  Rate Class Allocations'!$F:$F,"2011 - 2014 + 2015 Extension Legacy Green Energy Act Framework - Province Wide Program",'3-a.  Rate Class Allocations'!$E:$E,$B62,'3-a.  Rate Class Allocations'!$H:$H,D20),SUMIFS(OFFSET('3-a.  Rate Class Allocations'!$BA:$BA,0,(27*(Y21="kW"))),'3-a.  Rate Class Allocations'!$F:$F,"2011 - 2014 + 2015 Extension Legacy Green Energy Act Framework - Province Wide Program",'3-a.  Rate Class Allocations'!$L:$L,Y20,'3-a.  Rate Class Allocations'!$E:$E,$B62,'3-a.  Rate Class Allocations'!$H:$H,D20) / SUMIFS(OFFSET('3-a.  Rate Class Allocations'!$BA:$BA,0,(27*(Y21="kW"))),'3-a.  Rate Class Allocations'!$F:$F,"2011 - 2014 + 2015 Extension Legacy Green Energy Act Framework - Province Wide Program",'3-a.  Rate Class Allocations'!$E:$E,$B62,'3-a.  Rate Class Allocations'!$H:$H,D20),IF(COUNTIFS(Y20,"*Less Than*"),1/COUNTIFS($Y20:$AL20,"*Less Than*"),0))</f>
        <v>0</v>
      </c>
      <c r="Z62" s="416">
        <f ca="1">IF(SUMIFS(OFFSET('3-a.  Rate Class Allocations'!$BA:$BA,0,(27*(Z21="kW"))),'3-a.  Rate Class Allocations'!$F:$F,"2011 - 2014 + 2015 Extension Legacy Green Energy Act Framework - Province Wide Program",'3-a.  Rate Class Allocations'!$E:$E,$B62,'3-a.  Rate Class Allocations'!$H:$H,D20),SUMIFS(OFFSET('3-a.  Rate Class Allocations'!$BA:$BA,0,(27*(Z21="kW"))),'3-a.  Rate Class Allocations'!$F:$F,"2011 - 2014 + 2015 Extension Legacy Green Energy Act Framework - Province Wide Program",'3-a.  Rate Class Allocations'!$L:$L,Z20,'3-a.  Rate Class Allocations'!$E:$E,$B62,'3-a.  Rate Class Allocations'!$H:$H,D20) / SUMIFS(OFFSET('3-a.  Rate Class Allocations'!$BA:$BA,0,(27*(Z21="kW"))),'3-a.  Rate Class Allocations'!$F:$F,"2011 - 2014 + 2015 Extension Legacy Green Energy Act Framework - Province Wide Program",'3-a.  Rate Class Allocations'!$E:$E,$B62,'3-a.  Rate Class Allocations'!$H:$H,D20),IF(COUNTIFS(Z20,"*Less Than*"),1/COUNTIFS($Y20:$AL20,"*Less Than*"),0))</f>
        <v>1</v>
      </c>
      <c r="AA62" s="416">
        <f ca="1">IF(SUMIFS(OFFSET('3-a.  Rate Class Allocations'!$BA:$BA,0,(27*(AA21="kW"))),'3-a.  Rate Class Allocations'!$F:$F,"2011 - 2014 + 2015 Extension Legacy Green Energy Act Framework - Province Wide Program",'3-a.  Rate Class Allocations'!$E:$E,$B62,'3-a.  Rate Class Allocations'!$H:$H,D20),SUMIFS(OFFSET('3-a.  Rate Class Allocations'!$BA:$BA,0,(27*(AA21="kW"))),'3-a.  Rate Class Allocations'!$F:$F,"2011 - 2014 + 2015 Extension Legacy Green Energy Act Framework - Province Wide Program",'3-a.  Rate Class Allocations'!$L:$L,AA20,'3-a.  Rate Class Allocations'!$E:$E,$B62,'3-a.  Rate Class Allocations'!$H:$H,D20) / SUMIFS(OFFSET('3-a.  Rate Class Allocations'!$BA:$BA,0,(27*(AA21="kW"))),'3-a.  Rate Class Allocations'!$F:$F,"2011 - 2014 + 2015 Extension Legacy Green Energy Act Framework - Province Wide Program",'3-a.  Rate Class Allocations'!$E:$E,$B62,'3-a.  Rate Class Allocations'!$H:$H,D20),IF(COUNTIFS(AA20,"*Less Than*"),1/COUNTIFS($Y20:$AL20,"*Less Than*"),0))</f>
        <v>0</v>
      </c>
      <c r="AB62" s="416">
        <f ca="1">IF(SUMIFS(OFFSET('3-a.  Rate Class Allocations'!$BA:$BA,0,(27*(AB21="kW"))),'3-a.  Rate Class Allocations'!$F:$F,"2011 - 2014 + 2015 Extension Legacy Green Energy Act Framework - Province Wide Program",'3-a.  Rate Class Allocations'!$E:$E,$B62,'3-a.  Rate Class Allocations'!$H:$H,D20),SUMIFS(OFFSET('3-a.  Rate Class Allocations'!$BA:$BA,0,(27*(AB21="kW"))),'3-a.  Rate Class Allocations'!$F:$F,"2011 - 2014 + 2015 Extension Legacy Green Energy Act Framework - Province Wide Program",'3-a.  Rate Class Allocations'!$L:$L,AB20,'3-a.  Rate Class Allocations'!$E:$E,$B62,'3-a.  Rate Class Allocations'!$H:$H,D20) / SUMIFS(OFFSET('3-a.  Rate Class Allocations'!$BA:$BA,0,(27*(AB21="kW"))),'3-a.  Rate Class Allocations'!$F:$F,"2011 - 2014 + 2015 Extension Legacy Green Energy Act Framework - Province Wide Program",'3-a.  Rate Class Allocations'!$E:$E,$B62,'3-a.  Rate Class Allocations'!$H:$H,D20),IF(COUNTIFS(AB20,"*Less Than*"),1/COUNTIFS($Y20:$AL20,"*Less Than*"),0))</f>
        <v>0</v>
      </c>
      <c r="AC62" s="416">
        <f ca="1">IF(SUMIFS(OFFSET('3-a.  Rate Class Allocations'!$BA:$BA,0,(27*(AC21="kW"))),'3-a.  Rate Class Allocations'!$F:$F,"2011 - 2014 + 2015 Extension Legacy Green Energy Act Framework - Province Wide Program",'3-a.  Rate Class Allocations'!$E:$E,$B62,'3-a.  Rate Class Allocations'!$H:$H,D20),SUMIFS(OFFSET('3-a.  Rate Class Allocations'!$BA:$BA,0,(27*(AC21="kW"))),'3-a.  Rate Class Allocations'!$F:$F,"2011 - 2014 + 2015 Extension Legacy Green Energy Act Framework - Province Wide Program",'3-a.  Rate Class Allocations'!$L:$L,AC20,'3-a.  Rate Class Allocations'!$E:$E,$B62,'3-a.  Rate Class Allocations'!$H:$H,D20) / SUMIFS(OFFSET('3-a.  Rate Class Allocations'!$BA:$BA,0,(27*(AC21="kW"))),'3-a.  Rate Class Allocations'!$F:$F,"2011 - 2014 + 2015 Extension Legacy Green Energy Act Framework - Province Wide Program",'3-a.  Rate Class Allocations'!$E:$E,$B62,'3-a.  Rate Class Allocations'!$H:$H,D20),IF(COUNTIFS(AC20,"*Less Than*"),1/COUNTIFS($Y20:$AL20,"*Less Than*"),0))</f>
        <v>0</v>
      </c>
      <c r="AD62" s="416">
        <f ca="1">IF(SUMIFS(OFFSET('3-a.  Rate Class Allocations'!$BA:$BA,0,(27*(AD21="kW"))),'3-a.  Rate Class Allocations'!$F:$F,"2011 - 2014 + 2015 Extension Legacy Green Energy Act Framework - Province Wide Program",'3-a.  Rate Class Allocations'!$E:$E,$B62,'3-a.  Rate Class Allocations'!$H:$H,D20),SUMIFS(OFFSET('3-a.  Rate Class Allocations'!$BA:$BA,0,(27*(AD21="kW"))),'3-a.  Rate Class Allocations'!$F:$F,"2011 - 2014 + 2015 Extension Legacy Green Energy Act Framework - Province Wide Program",'3-a.  Rate Class Allocations'!$L:$L,AD20,'3-a.  Rate Class Allocations'!$E:$E,$B62,'3-a.  Rate Class Allocations'!$H:$H,D20) / SUMIFS(OFFSET('3-a.  Rate Class Allocations'!$BA:$BA,0,(27*(AD21="kW"))),'3-a.  Rate Class Allocations'!$F:$F,"2011 - 2014 + 2015 Extension Legacy Green Energy Act Framework - Province Wide Program",'3-a.  Rate Class Allocations'!$E:$E,$B62,'3-a.  Rate Class Allocations'!$H:$H,D20),IF(COUNTIFS(AD20,"*Less Than*"),1/COUNTIFS($Y20:$AL20,"*Less Than*"),0))</f>
        <v>0</v>
      </c>
      <c r="AE62" s="416">
        <f ca="1">IF(SUMIFS(OFFSET('3-a.  Rate Class Allocations'!$BA:$BA,0,(27*(AE21="kW"))),'3-a.  Rate Class Allocations'!$F:$F,"2011 - 2014 + 2015 Extension Legacy Green Energy Act Framework - Province Wide Program",'3-a.  Rate Class Allocations'!$E:$E,$B62,'3-a.  Rate Class Allocations'!$H:$H,D20),SUMIFS(OFFSET('3-a.  Rate Class Allocations'!$BA:$BA,0,(27*(AE21="kW"))),'3-a.  Rate Class Allocations'!$F:$F,"2011 - 2014 + 2015 Extension Legacy Green Energy Act Framework - Province Wide Program",'3-a.  Rate Class Allocations'!$L:$L,AE20,'3-a.  Rate Class Allocations'!$E:$E,$B62,'3-a.  Rate Class Allocations'!$H:$H,D20) / SUMIFS(OFFSET('3-a.  Rate Class Allocations'!$BA:$BA,0,(27*(AE21="kW"))),'3-a.  Rate Class Allocations'!$F:$F,"2011 - 2014 + 2015 Extension Legacy Green Energy Act Framework - Province Wide Program",'3-a.  Rate Class Allocations'!$E:$E,$B62,'3-a.  Rate Class Allocations'!$H:$H,D20),IF(COUNTIFS(AE20,"*Less Than*"),1/COUNTIFS($Y20:$AL20,"*Less Than*"),0))</f>
        <v>0</v>
      </c>
      <c r="AF62" s="416">
        <f ca="1">IF(SUMIFS(OFFSET('3-a.  Rate Class Allocations'!$BA:$BA,0,(27*(AF21="kW"))),'3-a.  Rate Class Allocations'!$F:$F,"2011 - 2014 + 2015 Extension Legacy Green Energy Act Framework - Province Wide Program",'3-a.  Rate Class Allocations'!$E:$E,$B62,'3-a.  Rate Class Allocations'!$H:$H,D20),SUMIFS(OFFSET('3-a.  Rate Class Allocations'!$BA:$BA,0,(27*(AF21="kW"))),'3-a.  Rate Class Allocations'!$F:$F,"2011 - 2014 + 2015 Extension Legacy Green Energy Act Framework - Province Wide Program",'3-a.  Rate Class Allocations'!$L:$L,AF20,'3-a.  Rate Class Allocations'!$E:$E,$B62,'3-a.  Rate Class Allocations'!$H:$H,D20) / SUMIFS(OFFSET('3-a.  Rate Class Allocations'!$BA:$BA,0,(27*(AF21="kW"))),'3-a.  Rate Class Allocations'!$F:$F,"2011 - 2014 + 2015 Extension Legacy Green Energy Act Framework - Province Wide Program",'3-a.  Rate Class Allocations'!$E:$E,$B62,'3-a.  Rate Class Allocations'!$H:$H,D20),IF(COUNTIFS(AF20,"*Less Than*"),1/COUNTIFS($Y20:$AL20,"*Less Than*"),0))</f>
        <v>0</v>
      </c>
      <c r="AG62" s="416">
        <f ca="1">IF(SUMIFS(OFFSET('3-a.  Rate Class Allocations'!$BA:$BA,0,(27*(AG21="kW"))),'3-a.  Rate Class Allocations'!$F:$F,"2011 - 2014 + 2015 Extension Legacy Green Energy Act Framework - Province Wide Program",'3-a.  Rate Class Allocations'!$E:$E,$B62,'3-a.  Rate Class Allocations'!$H:$H,D20),SUMIFS(OFFSET('3-a.  Rate Class Allocations'!$BA:$BA,0,(27*(AG21="kW"))),'3-a.  Rate Class Allocations'!$F:$F,"2011 - 2014 + 2015 Extension Legacy Green Energy Act Framework - Province Wide Program",'3-a.  Rate Class Allocations'!$L:$L,AG20,'3-a.  Rate Class Allocations'!$E:$E,$B62,'3-a.  Rate Class Allocations'!$H:$H,D20) / SUMIFS(OFFSET('3-a.  Rate Class Allocations'!$BA:$BA,0,(27*(AG21="kW"))),'3-a.  Rate Class Allocations'!$F:$F,"2011 - 2014 + 2015 Extension Legacy Green Energy Act Framework - Province Wide Program",'3-a.  Rate Class Allocations'!$E:$E,$B62,'3-a.  Rate Class Allocations'!$H:$H,D20),IF(COUNTIFS(AG20,"*Less Than*"),1/COUNTIFS($Y20:$AL20,"*Less Than*"),0))</f>
        <v>0</v>
      </c>
      <c r="AH62" s="416">
        <f ca="1">IF(SUMIFS(OFFSET('3-a.  Rate Class Allocations'!$BA:$BA,0,(27*(AH21="kW"))),'3-a.  Rate Class Allocations'!$F:$F,"2011 - 2014 + 2015 Extension Legacy Green Energy Act Framework - Province Wide Program",'3-a.  Rate Class Allocations'!$E:$E,$B62,'3-a.  Rate Class Allocations'!$H:$H,D20),SUMIFS(OFFSET('3-a.  Rate Class Allocations'!$BA:$BA,0,(27*(AH21="kW"))),'3-a.  Rate Class Allocations'!$F:$F,"2011 - 2014 + 2015 Extension Legacy Green Energy Act Framework - Province Wide Program",'3-a.  Rate Class Allocations'!$L:$L,AH20,'3-a.  Rate Class Allocations'!$E:$E,$B62,'3-a.  Rate Class Allocations'!$H:$H,D20) / SUMIFS(OFFSET('3-a.  Rate Class Allocations'!$BA:$BA,0,(27*(AH21="kW"))),'3-a.  Rate Class Allocations'!$F:$F,"2011 - 2014 + 2015 Extension Legacy Green Energy Act Framework - Province Wide Program",'3-a.  Rate Class Allocations'!$E:$E,$B62,'3-a.  Rate Class Allocations'!$H:$H,D20),IF(COUNTIFS(AH20,"*Less Than*"),1/COUNTIFS($Y20:$AL20,"*Less Than*"),0))</f>
        <v>0</v>
      </c>
      <c r="AI62" s="416">
        <f ca="1">IF(SUMIFS(OFFSET('3-a.  Rate Class Allocations'!$BA:$BA,0,(27*(AI21="kW"))),'3-a.  Rate Class Allocations'!$F:$F,"2011 - 2014 + 2015 Extension Legacy Green Energy Act Framework - Province Wide Program",'3-a.  Rate Class Allocations'!$E:$E,$B62,'3-a.  Rate Class Allocations'!$H:$H,D20),SUMIFS(OFFSET('3-a.  Rate Class Allocations'!$BA:$BA,0,(27*(AI21="kW"))),'3-a.  Rate Class Allocations'!$F:$F,"2011 - 2014 + 2015 Extension Legacy Green Energy Act Framework - Province Wide Program",'3-a.  Rate Class Allocations'!$L:$L,AI20,'3-a.  Rate Class Allocations'!$E:$E,$B62,'3-a.  Rate Class Allocations'!$H:$H,D20) / SUMIFS(OFFSET('3-a.  Rate Class Allocations'!$BA:$BA,0,(27*(AI21="kW"))),'3-a.  Rate Class Allocations'!$F:$F,"2011 - 2014 + 2015 Extension Legacy Green Energy Act Framework - Province Wide Program",'3-a.  Rate Class Allocations'!$E:$E,$B62,'3-a.  Rate Class Allocations'!$H:$H,D20),IF(COUNTIFS(AI20,"*Less Than*"),1/COUNTIFS($Y20:$AL20,"*Less Than*"),0))</f>
        <v>0</v>
      </c>
      <c r="AJ62" s="416">
        <f ca="1">IF(SUMIFS(OFFSET('3-a.  Rate Class Allocations'!$BA:$BA,0,(27*(AJ21="kW"))),'3-a.  Rate Class Allocations'!$F:$F,"2011 - 2014 + 2015 Extension Legacy Green Energy Act Framework - Province Wide Program",'3-a.  Rate Class Allocations'!$E:$E,$B62,'3-a.  Rate Class Allocations'!$H:$H,D20),SUMIFS(OFFSET('3-a.  Rate Class Allocations'!$BA:$BA,0,(27*(AJ21="kW"))),'3-a.  Rate Class Allocations'!$F:$F,"2011 - 2014 + 2015 Extension Legacy Green Energy Act Framework - Province Wide Program",'3-a.  Rate Class Allocations'!$L:$L,AJ20,'3-a.  Rate Class Allocations'!$E:$E,$B62,'3-a.  Rate Class Allocations'!$H:$H,D20) / SUMIFS(OFFSET('3-a.  Rate Class Allocations'!$BA:$BA,0,(27*(AJ21="kW"))),'3-a.  Rate Class Allocations'!$F:$F,"2011 - 2014 + 2015 Extension Legacy Green Energy Act Framework - Province Wide Program",'3-a.  Rate Class Allocations'!$E:$E,$B62,'3-a.  Rate Class Allocations'!$H:$H,D20),IF(COUNTIFS(AJ20,"*Less Than*"),1/COUNTIFS($Y20:$AL20,"*Less Than*"),0))</f>
        <v>0</v>
      </c>
      <c r="AK62" s="416">
        <f ca="1">IF(SUMIFS(OFFSET('3-a.  Rate Class Allocations'!$BA:$BA,0,(27*(AK21="kW"))),'3-a.  Rate Class Allocations'!$F:$F,"2011 - 2014 + 2015 Extension Legacy Green Energy Act Framework - Province Wide Program",'3-a.  Rate Class Allocations'!$E:$E,$B62,'3-a.  Rate Class Allocations'!$H:$H,D20),SUMIFS(OFFSET('3-a.  Rate Class Allocations'!$BA:$BA,0,(27*(AK21="kW"))),'3-a.  Rate Class Allocations'!$F:$F,"2011 - 2014 + 2015 Extension Legacy Green Energy Act Framework - Province Wide Program",'3-a.  Rate Class Allocations'!$L:$L,AK20,'3-a.  Rate Class Allocations'!$E:$E,$B62,'3-a.  Rate Class Allocations'!$H:$H,D20) / SUMIFS(OFFSET('3-a.  Rate Class Allocations'!$BA:$BA,0,(27*(AK21="kW"))),'3-a.  Rate Class Allocations'!$F:$F,"2011 - 2014 + 2015 Extension Legacy Green Energy Act Framework - Province Wide Program",'3-a.  Rate Class Allocations'!$E:$E,$B62,'3-a.  Rate Class Allocations'!$H:$H,D20),IF(COUNTIFS(AK20,"*Less Than*"),1/COUNTIFS($Y20:$AL20,"*Less Than*"),0))</f>
        <v>0</v>
      </c>
      <c r="AL62" s="416">
        <f ca="1">IF(SUMIFS(OFFSET('3-a.  Rate Class Allocations'!$BA:$BA,0,(27*(AL21="kW"))),'3-a.  Rate Class Allocations'!$F:$F,"2011 - 2014 + 2015 Extension Legacy Green Energy Act Framework - Province Wide Program",'3-a.  Rate Class Allocations'!$E:$E,$B62,'3-a.  Rate Class Allocations'!$H:$H,D20),SUMIFS(OFFSET('3-a.  Rate Class Allocations'!$BA:$BA,0,(27*(AL21="kW"))),'3-a.  Rate Class Allocations'!$F:$F,"2011 - 2014 + 2015 Extension Legacy Green Energy Act Framework - Province Wide Program",'3-a.  Rate Class Allocations'!$L:$L,AL20,'3-a.  Rate Class Allocations'!$E:$E,$B62,'3-a.  Rate Class Allocations'!$H:$H,D20) / SUMIFS(OFFSET('3-a.  Rate Class Allocations'!$BA:$BA,0,(27*(AL21="kW"))),'3-a.  Rate Class Allocations'!$F:$F,"2011 - 2014 + 2015 Extension Legacy Green Energy Act Framework - Province Wide Program",'3-a.  Rate Class Allocations'!$E:$E,$B62,'3-a.  Rate Class Allocations'!$H:$H,D20),IF(COUNTIFS(AL20,"*Less Than*"),1/COUNTIFS($Y20:$AL20,"*Less Than*"),0))</f>
        <v>0</v>
      </c>
      <c r="AM62" s="298">
        <f ca="1">SUM(Y62:AL62)</f>
        <v>1</v>
      </c>
    </row>
    <row r="63" spans="1:42" s="285" customFormat="1" ht="15" outlineLevel="1">
      <c r="A63" s="503"/>
      <c r="B63" s="317" t="s">
        <v>215</v>
      </c>
      <c r="C63" s="293" t="s">
        <v>164</v>
      </c>
      <c r="D63" s="724">
        <f ca="1">SUMIFS(OFFSET('7.  Persistence Report'!$AQ:$AQ,0,D20-2011),'7.  Persistence Report'!$D:$D,IF(COUNTIFS($B63,"Adjustment*"),$B62,$B63),'7.  Persistence Report'!$H:$H,D20,'7.  Persistence Report'!$J:$J,IF(COUNTIFS($B63,"Adjustment*"),"Adjustment","Current Year Savings"),'7.  Persistence Report'!$C:$C,VLOOKUP(IF(COUNTIFS($B63,"Adjustment*"),$A62,$A63),ExtCalcMap,2,FALSE))</f>
        <v>26398.295081563076</v>
      </c>
      <c r="E63" s="724">
        <f ca="1">SUMIFS(OFFSET('7.  Persistence Report'!$AQ:$AQ,0,E20-2011),'7.  Persistence Report'!$D:$D,IF(COUNTIFS($B63,"Adjustment*"),$B62,$B63),'7.  Persistence Report'!$H:$H,D20,'7.  Persistence Report'!$J:$J,IF(COUNTIFS($B63,"Adjustment*"),"Adjustment","Current Year Savings"),'7.  Persistence Report'!$C:$C,VLOOKUP(IF(COUNTIFS($B63,"Adjustment*"),$A62,$A63),ExtCalcMap,2,FALSE))</f>
        <v>26398.295081563076</v>
      </c>
      <c r="F63" s="724">
        <f ca="1">SUMIFS(OFFSET('7.  Persistence Report'!$AQ:$AQ,0,F20-2011),'7.  Persistence Report'!$D:$D,IF(COUNTIFS($B63,"Adjustment*"),$B62,$B63),'7.  Persistence Report'!$H:$H,D20,'7.  Persistence Report'!$J:$J,IF(COUNTIFS($B63,"Adjustment*"),"Adjustment","Current Year Savings"),'7.  Persistence Report'!$C:$C,VLOOKUP(IF(COUNTIFS($B63,"Adjustment*"),$A62,$A63),ExtCalcMap,2,FALSE))</f>
        <v>26398.295081563076</v>
      </c>
      <c r="G63" s="724">
        <f ca="1">SUMIFS(OFFSET('7.  Persistence Report'!$AQ:$AQ,0,G20-2011),'7.  Persistence Report'!$D:$D,IF(COUNTIFS($B63,"Adjustment*"),$B62,$B63),'7.  Persistence Report'!$H:$H,D20,'7.  Persistence Report'!$J:$J,IF(COUNTIFS($B63,"Adjustment*"),"Adjustment","Current Year Savings"),'7.  Persistence Report'!$C:$C,VLOOKUP(IF(COUNTIFS($B63,"Adjustment*"),$A62,$A63),ExtCalcMap,2,FALSE))</f>
        <v>26398.295081563076</v>
      </c>
      <c r="H63" s="724">
        <f ca="1">SUMIFS(OFFSET('7.  Persistence Report'!$AQ:$AQ,0,H20-2011),'7.  Persistence Report'!$D:$D,IF(COUNTIFS($B63,"Adjustment*"),$B62,$B63),'7.  Persistence Report'!$H:$H,D20,'7.  Persistence Report'!$J:$J,IF(COUNTIFS($B63,"Adjustment*"),"Adjustment","Current Year Savings"),'7.  Persistence Report'!$C:$C,VLOOKUP(IF(COUNTIFS($B63,"Adjustment*"),$A62,$A63),ExtCalcMap,2,FALSE))</f>
        <v>25176.254462563076</v>
      </c>
      <c r="I63" s="724">
        <f ca="1">SUMIFS(OFFSET('7.  Persistence Report'!$AQ:$AQ,0,I20-2011),'7.  Persistence Report'!$D:$D,IF(COUNTIFS($B63,"Adjustment*"),$B62,$B63),'7.  Persistence Report'!$H:$H,D20,'7.  Persistence Report'!$J:$J,IF(COUNTIFS($B63,"Adjustment*"),"Adjustment","Current Year Savings"),'7.  Persistence Report'!$C:$C,VLOOKUP(IF(COUNTIFS($B63,"Adjustment*"),$A62,$A63),ExtCalcMap,2,FALSE))</f>
        <v>0</v>
      </c>
      <c r="J63" s="724">
        <f ca="1">SUMIFS(OFFSET('7.  Persistence Report'!$AQ:$AQ,0,J20-2011),'7.  Persistence Report'!$D:$D,IF(COUNTIFS($B63,"Adjustment*"),$B62,$B63),'7.  Persistence Report'!$H:$H,D20,'7.  Persistence Report'!$J:$J,IF(COUNTIFS($B63,"Adjustment*"),"Adjustment","Current Year Savings"),'7.  Persistence Report'!$C:$C,VLOOKUP(IF(COUNTIFS($B63,"Adjustment*"),$A62,$A63),ExtCalcMap,2,FALSE))</f>
        <v>0</v>
      </c>
      <c r="K63" s="724">
        <f ca="1">SUMIFS(OFFSET('7.  Persistence Report'!$AQ:$AQ,0,K20-2011),'7.  Persistence Report'!$D:$D,IF(COUNTIFS($B63,"Adjustment*"),$B62,$B63),'7.  Persistence Report'!$H:$H,D20,'7.  Persistence Report'!$J:$J,IF(COUNTIFS($B63,"Adjustment*"),"Adjustment","Current Year Savings"),'7.  Persistence Report'!$C:$C,VLOOKUP(IF(COUNTIFS($B63,"Adjustment*"),$A62,$A63),ExtCalcMap,2,FALSE))</f>
        <v>0</v>
      </c>
      <c r="L63" s="724">
        <f ca="1">SUMIFS(OFFSET('7.  Persistence Report'!$AQ:$AQ,0,L20-2011),'7.  Persistence Report'!$D:$D,IF(COUNTIFS($B63,"Adjustment*"),$B62,$B63),'7.  Persistence Report'!$H:$H,D20,'7.  Persistence Report'!$J:$J,IF(COUNTIFS($B63,"Adjustment*"),"Adjustment","Current Year Savings"),'7.  Persistence Report'!$C:$C,VLOOKUP(IF(COUNTIFS($B63,"Adjustment*"),$A62,$A63),ExtCalcMap,2,FALSE))</f>
        <v>0</v>
      </c>
      <c r="M63" s="724">
        <f ca="1">SUMIFS(OFFSET('7.  Persistence Report'!$AQ:$AQ,0,M20-2011),'7.  Persistence Report'!$D:$D,IF(COUNTIFS($B63,"Adjustment*"),$B62,$B63),'7.  Persistence Report'!$H:$H,D20,'7.  Persistence Report'!$J:$J,IF(COUNTIFS($B63,"Adjustment*"),"Adjustment","Current Year Savings"),'7.  Persistence Report'!$C:$C,VLOOKUP(IF(COUNTIFS($B63,"Adjustment*"),$A62,$A63),ExtCalcMap,2,FALSE))</f>
        <v>0</v>
      </c>
      <c r="N63" s="724">
        <f>N62</f>
        <v>12</v>
      </c>
      <c r="O63" s="731">
        <f ca="1">SUMIFS(OFFSET('7.  Persistence Report'!$L:$L,0,O20-2011),'7.  Persistence Report'!$D:$D,IF(COUNTIFS($B63,"Adjustment*"),$B62,$B63),'7.  Persistence Report'!$H:$H,D20,'7.  Persistence Report'!$J:$J,IF(COUNTIFS($B63,"Adjustment*"),"Adjustment","Current Year Savings"),'7.  Persistence Report'!$C:$C,VLOOKUP(IF(COUNTIFS($B63,"Adjustment*"),$A62,$A63),ExtCalcMap,2,FALSE))</f>
        <v>5.4239498545647828</v>
      </c>
      <c r="P63" s="731">
        <f ca="1">SUMIFS(OFFSET('7.  Persistence Report'!$L:$L,0,P20-2011),'7.  Persistence Report'!$D:$D,IF(COUNTIFS($B63,"Adjustment*"),$B62,$B63),'7.  Persistence Report'!$H:$H,D20,'7.  Persistence Report'!$J:$J,IF(COUNTIFS($B63,"Adjustment*"),"Adjustment","Current Year Savings"),'7.  Persistence Report'!$C:$C,VLOOKUP(IF(COUNTIFS($B63,"Adjustment*"),$A62,$A63),ExtCalcMap,2,FALSE))</f>
        <v>5.4239498545647828</v>
      </c>
      <c r="Q63" s="731">
        <f ca="1">SUMIFS(OFFSET('7.  Persistence Report'!$L:$L,0,Q20-2011),'7.  Persistence Report'!$D:$D,IF(COUNTIFS($B63,"Adjustment*"),$B62,$B63),'7.  Persistence Report'!$H:$H,D20,'7.  Persistence Report'!$J:$J,IF(COUNTIFS($B63,"Adjustment*"),"Adjustment","Current Year Savings"),'7.  Persistence Report'!$C:$C,VLOOKUP(IF(COUNTIFS($B63,"Adjustment*"),$A62,$A63),ExtCalcMap,2,FALSE))</f>
        <v>5.4239498545647828</v>
      </c>
      <c r="R63" s="731">
        <f ca="1">SUMIFS(OFFSET('7.  Persistence Report'!$L:$L,0,R20-2011),'7.  Persistence Report'!$D:$D,IF(COUNTIFS($B63,"Adjustment*"),$B62,$B63),'7.  Persistence Report'!$H:$H,D20,'7.  Persistence Report'!$J:$J,IF(COUNTIFS($B63,"Adjustment*"),"Adjustment","Current Year Savings"),'7.  Persistence Report'!$C:$C,VLOOKUP(IF(COUNTIFS($B63,"Adjustment*"),$A62,$A63),ExtCalcMap,2,FALSE))</f>
        <v>5.4239498545647828</v>
      </c>
      <c r="S63" s="731">
        <f ca="1">SUMIFS(OFFSET('7.  Persistence Report'!$L:$L,0,S20-2011),'7.  Persistence Report'!$D:$D,IF(COUNTIFS($B63,"Adjustment*"),$B62,$B63),'7.  Persistence Report'!$H:$H,D20,'7.  Persistence Report'!$J:$J,IF(COUNTIFS($B63,"Adjustment*"),"Adjustment","Current Year Savings"),'7.  Persistence Report'!$C:$C,VLOOKUP(IF(COUNTIFS($B63,"Adjustment*"),$A62,$A63),ExtCalcMap,2,FALSE))</f>
        <v>5.1771746295647825</v>
      </c>
      <c r="T63" s="731">
        <f ca="1">SUMIFS(OFFSET('7.  Persistence Report'!$L:$L,0,T20-2011),'7.  Persistence Report'!$D:$D,IF(COUNTIFS($B63,"Adjustment*"),$B62,$B63),'7.  Persistence Report'!$H:$H,D20,'7.  Persistence Report'!$J:$J,IF(COUNTIFS($B63,"Adjustment*"),"Adjustment","Current Year Savings"),'7.  Persistence Report'!$C:$C,VLOOKUP(IF(COUNTIFS($B63,"Adjustment*"),$A62,$A63),ExtCalcMap,2,FALSE))</f>
        <v>0</v>
      </c>
      <c r="U63" s="731">
        <f ca="1">SUMIFS(OFFSET('7.  Persistence Report'!$L:$L,0,U20-2011),'7.  Persistence Report'!$D:$D,IF(COUNTIFS($B63,"Adjustment*"),$B62,$B63),'7.  Persistence Report'!$H:$H,D20,'7.  Persistence Report'!$J:$J,IF(COUNTIFS($B63,"Adjustment*"),"Adjustment","Current Year Savings"),'7.  Persistence Report'!$C:$C,VLOOKUP(IF(COUNTIFS($B63,"Adjustment*"),$A62,$A63),ExtCalcMap,2,FALSE))</f>
        <v>0</v>
      </c>
      <c r="V63" s="731">
        <f ca="1">SUMIFS(OFFSET('7.  Persistence Report'!$L:$L,0,V20-2011),'7.  Persistence Report'!$D:$D,IF(COUNTIFS($B63,"Adjustment*"),$B62,$B63),'7.  Persistence Report'!$H:$H,D20,'7.  Persistence Report'!$J:$J,IF(COUNTIFS($B63,"Adjustment*"),"Adjustment","Current Year Savings"),'7.  Persistence Report'!$C:$C,VLOOKUP(IF(COUNTIFS($B63,"Adjustment*"),$A62,$A63),ExtCalcMap,2,FALSE))</f>
        <v>0</v>
      </c>
      <c r="W63" s="731">
        <f ca="1">SUMIFS(OFFSET('7.  Persistence Report'!$L:$L,0,W20-2011),'7.  Persistence Report'!$D:$D,IF(COUNTIFS($B63,"Adjustment*"),$B62,$B63),'7.  Persistence Report'!$H:$H,D20,'7.  Persistence Report'!$J:$J,IF(COUNTIFS($B63,"Adjustment*"),"Adjustment","Current Year Savings"),'7.  Persistence Report'!$C:$C,VLOOKUP(IF(COUNTIFS($B63,"Adjustment*"),$A62,$A63),ExtCalcMap,2,FALSE))</f>
        <v>0</v>
      </c>
      <c r="X63" s="731">
        <f ca="1">SUMIFS(OFFSET('7.  Persistence Report'!$L:$L,0,X20-2011),'7.  Persistence Report'!$D:$D,IF(COUNTIFS($B63,"Adjustment*"),$B62,$B63),'7.  Persistence Report'!$H:$H,D20,'7.  Persistence Report'!$J:$J,IF(COUNTIFS($B63,"Adjustment*"),"Adjustment","Current Year Savings"),'7.  Persistence Report'!$C:$C,VLOOKUP(IF(COUNTIFS($B63,"Adjustment*"),$A62,$A63),ExtCalcMap,2,FALSE))</f>
        <v>0</v>
      </c>
      <c r="Y63" s="412">
        <f ca="1">Y62</f>
        <v>0</v>
      </c>
      <c r="Z63" s="412">
        <f ca="1">Z62</f>
        <v>1</v>
      </c>
      <c r="AA63" s="412">
        <f t="shared" ref="AA63:AL63" ca="1" si="22">AA62</f>
        <v>0</v>
      </c>
      <c r="AB63" s="412">
        <f t="shared" ca="1" si="22"/>
        <v>0</v>
      </c>
      <c r="AC63" s="412">
        <f t="shared" ca="1" si="22"/>
        <v>0</v>
      </c>
      <c r="AD63" s="412">
        <f t="shared" ca="1" si="22"/>
        <v>0</v>
      </c>
      <c r="AE63" s="412">
        <f t="shared" ca="1" si="22"/>
        <v>0</v>
      </c>
      <c r="AF63" s="412">
        <f t="shared" ca="1" si="22"/>
        <v>0</v>
      </c>
      <c r="AG63" s="412">
        <f t="shared" ca="1" si="22"/>
        <v>0</v>
      </c>
      <c r="AH63" s="412">
        <f t="shared" ca="1" si="22"/>
        <v>0</v>
      </c>
      <c r="AI63" s="412">
        <f t="shared" ca="1" si="22"/>
        <v>0</v>
      </c>
      <c r="AJ63" s="412">
        <f t="shared" ca="1" si="22"/>
        <v>0</v>
      </c>
      <c r="AK63" s="412">
        <f t="shared" ca="1" si="22"/>
        <v>0</v>
      </c>
      <c r="AL63" s="412">
        <f t="shared" ca="1" si="22"/>
        <v>0</v>
      </c>
      <c r="AM63" s="313"/>
    </row>
    <row r="64" spans="1:42" s="285" customFormat="1" ht="15" outlineLevel="1">
      <c r="A64" s="503"/>
      <c r="B64" s="316"/>
      <c r="C64" s="314"/>
      <c r="D64" s="740"/>
      <c r="E64" s="740"/>
      <c r="F64" s="740"/>
      <c r="G64" s="740"/>
      <c r="H64" s="740"/>
      <c r="I64" s="740"/>
      <c r="J64" s="740"/>
      <c r="K64" s="740"/>
      <c r="L64" s="740"/>
      <c r="M64" s="740"/>
      <c r="N64" s="730"/>
      <c r="O64" s="741"/>
      <c r="P64" s="741"/>
      <c r="Q64" s="741"/>
      <c r="R64" s="741"/>
      <c r="S64" s="741"/>
      <c r="T64" s="741"/>
      <c r="U64" s="741"/>
      <c r="V64" s="741"/>
      <c r="W64" s="741"/>
      <c r="X64" s="741"/>
      <c r="Y64" s="417"/>
      <c r="Z64" s="418"/>
      <c r="AA64" s="417"/>
      <c r="AB64" s="417"/>
      <c r="AC64" s="417"/>
      <c r="AD64" s="417"/>
      <c r="AE64" s="417"/>
      <c r="AF64" s="417"/>
      <c r="AG64" s="417"/>
      <c r="AH64" s="417"/>
      <c r="AI64" s="417"/>
      <c r="AJ64" s="417"/>
      <c r="AK64" s="417"/>
      <c r="AL64" s="417"/>
      <c r="AM64" s="315"/>
    </row>
    <row r="65" spans="1:39" s="285" customFormat="1" ht="15" outlineLevel="1">
      <c r="A65" s="503">
        <v>15</v>
      </c>
      <c r="B65" s="316" t="s">
        <v>487</v>
      </c>
      <c r="C65" s="293" t="s">
        <v>25</v>
      </c>
      <c r="D65" s="724">
        <f ca="1">SUMIFS(OFFSET('7.  Persistence Report'!$AQ:$AQ,0,D20-2011),'7.  Persistence Report'!$D:$D,IF(COUNTIFS($B65,"Adjustment*"),$B64,$B65),'7.  Persistence Report'!$H:$H,D20,'7.  Persistence Report'!$J:$J,IF(COUNTIFS($B65,"Adjustment*"),"Adjustment","Current Year Savings"),'7.  Persistence Report'!$C:$C,VLOOKUP(IF(COUNTIFS($B65,"Adjustment*"),$A64,$A65),ExtCalcMap,2,FALSE))</f>
        <v>0</v>
      </c>
      <c r="E65" s="724">
        <f ca="1">SUMIFS(OFFSET('7.  Persistence Report'!$AQ:$AQ,0,E20-2011),'7.  Persistence Report'!$D:$D,IF(COUNTIFS($B65,"Adjustment*"),$B64,$B65),'7.  Persistence Report'!$H:$H,D20,'7.  Persistence Report'!$J:$J,IF(COUNTIFS($B65,"Adjustment*"),"Adjustment","Current Year Savings"),'7.  Persistence Report'!$C:$C,VLOOKUP(IF(COUNTIFS($B65,"Adjustment*"),$A64,$A65),ExtCalcMap,2,FALSE))</f>
        <v>0</v>
      </c>
      <c r="F65" s="724">
        <f ca="1">SUMIFS(OFFSET('7.  Persistence Report'!$AQ:$AQ,0,F20-2011),'7.  Persistence Report'!$D:$D,IF(COUNTIFS($B65,"Adjustment*"),$B64,$B65),'7.  Persistence Report'!$H:$H,D20,'7.  Persistence Report'!$J:$J,IF(COUNTIFS($B65,"Adjustment*"),"Adjustment","Current Year Savings"),'7.  Persistence Report'!$C:$C,VLOOKUP(IF(COUNTIFS($B65,"Adjustment*"),$A64,$A65),ExtCalcMap,2,FALSE))</f>
        <v>0</v>
      </c>
      <c r="G65" s="724">
        <f ca="1">SUMIFS(OFFSET('7.  Persistence Report'!$AQ:$AQ,0,G20-2011),'7.  Persistence Report'!$D:$D,IF(COUNTIFS($B65,"Adjustment*"),$B64,$B65),'7.  Persistence Report'!$H:$H,D20,'7.  Persistence Report'!$J:$J,IF(COUNTIFS($B65,"Adjustment*"),"Adjustment","Current Year Savings"),'7.  Persistence Report'!$C:$C,VLOOKUP(IF(COUNTIFS($B65,"Adjustment*"),$A64,$A65),ExtCalcMap,2,FALSE))</f>
        <v>0</v>
      </c>
      <c r="H65" s="724">
        <f ca="1">SUMIFS(OFFSET('7.  Persistence Report'!$AQ:$AQ,0,H20-2011),'7.  Persistence Report'!$D:$D,IF(COUNTIFS($B65,"Adjustment*"),$B64,$B65),'7.  Persistence Report'!$H:$H,D20,'7.  Persistence Report'!$J:$J,IF(COUNTIFS($B65,"Adjustment*"),"Adjustment","Current Year Savings"),'7.  Persistence Report'!$C:$C,VLOOKUP(IF(COUNTIFS($B65,"Adjustment*"),$A64,$A65),ExtCalcMap,2,FALSE))</f>
        <v>0</v>
      </c>
      <c r="I65" s="724">
        <f ca="1">SUMIFS(OFFSET('7.  Persistence Report'!$AQ:$AQ,0,I20-2011),'7.  Persistence Report'!$D:$D,IF(COUNTIFS($B65,"Adjustment*"),$B64,$B65),'7.  Persistence Report'!$H:$H,D20,'7.  Persistence Report'!$J:$J,IF(COUNTIFS($B65,"Adjustment*"),"Adjustment","Current Year Savings"),'7.  Persistence Report'!$C:$C,VLOOKUP(IF(COUNTIFS($B65,"Adjustment*"),$A64,$A65),ExtCalcMap,2,FALSE))</f>
        <v>0</v>
      </c>
      <c r="J65" s="724">
        <f ca="1">SUMIFS(OFFSET('7.  Persistence Report'!$AQ:$AQ,0,J20-2011),'7.  Persistence Report'!$D:$D,IF(COUNTIFS($B65,"Adjustment*"),$B64,$B65),'7.  Persistence Report'!$H:$H,D20,'7.  Persistence Report'!$J:$J,IF(COUNTIFS($B65,"Adjustment*"),"Adjustment","Current Year Savings"),'7.  Persistence Report'!$C:$C,VLOOKUP(IF(COUNTIFS($B65,"Adjustment*"),$A64,$A65),ExtCalcMap,2,FALSE))</f>
        <v>0</v>
      </c>
      <c r="K65" s="724">
        <f ca="1">SUMIFS(OFFSET('7.  Persistence Report'!$AQ:$AQ,0,K20-2011),'7.  Persistence Report'!$D:$D,IF(COUNTIFS($B65,"Adjustment*"),$B64,$B65),'7.  Persistence Report'!$H:$H,D20,'7.  Persistence Report'!$J:$J,IF(COUNTIFS($B65,"Adjustment*"),"Adjustment","Current Year Savings"),'7.  Persistence Report'!$C:$C,VLOOKUP(IF(COUNTIFS($B65,"Adjustment*"),$A64,$A65),ExtCalcMap,2,FALSE))</f>
        <v>0</v>
      </c>
      <c r="L65" s="724">
        <f ca="1">SUMIFS(OFFSET('7.  Persistence Report'!$AQ:$AQ,0,L20-2011),'7.  Persistence Report'!$D:$D,IF(COUNTIFS($B65,"Adjustment*"),$B64,$B65),'7.  Persistence Report'!$H:$H,D20,'7.  Persistence Report'!$J:$J,IF(COUNTIFS($B65,"Adjustment*"),"Adjustment","Current Year Savings"),'7.  Persistence Report'!$C:$C,VLOOKUP(IF(COUNTIFS($B65,"Adjustment*"),$A64,$A65),ExtCalcMap,2,FALSE))</f>
        <v>0</v>
      </c>
      <c r="M65" s="724">
        <f ca="1">SUMIFS(OFFSET('7.  Persistence Report'!$AQ:$AQ,0,M20-2011),'7.  Persistence Report'!$D:$D,IF(COUNTIFS($B65,"Adjustment*"),$B64,$B65),'7.  Persistence Report'!$H:$H,D20,'7.  Persistence Report'!$J:$J,IF(COUNTIFS($B65,"Adjustment*"),"Adjustment","Current Year Savings"),'7.  Persistence Report'!$C:$C,VLOOKUP(IF(COUNTIFS($B65,"Adjustment*"),$A64,$A65),ExtCalcMap,2,FALSE))</f>
        <v>0</v>
      </c>
      <c r="N65" s="730"/>
      <c r="O65" s="731">
        <f ca="1">SUMIFS(OFFSET('7.  Persistence Report'!$L:$L,0,O20-2011),'7.  Persistence Report'!$D:$D,IF(COUNTIFS($B65,"Adjustment*"),$B64,$B65),'7.  Persistence Report'!$H:$H,D20,'7.  Persistence Report'!$J:$J,IF(COUNTIFS($B65,"Adjustment*"),"Adjustment","Current Year Savings"),'7.  Persistence Report'!$C:$C,VLOOKUP(IF(COUNTIFS($B65,"Adjustment*"),$A64,$A65),ExtCalcMap,2,FALSE))</f>
        <v>0</v>
      </c>
      <c r="P65" s="731">
        <f ca="1">SUMIFS(OFFSET('7.  Persistence Report'!$L:$L,0,P20-2011),'7.  Persistence Report'!$D:$D,IF(COUNTIFS($B65,"Adjustment*"),$B64,$B65),'7.  Persistence Report'!$H:$H,D20,'7.  Persistence Report'!$J:$J,IF(COUNTIFS($B65,"Adjustment*"),"Adjustment","Current Year Savings"),'7.  Persistence Report'!$C:$C,VLOOKUP(IF(COUNTIFS($B65,"Adjustment*"),$A64,$A65),ExtCalcMap,2,FALSE))</f>
        <v>0</v>
      </c>
      <c r="Q65" s="731">
        <f ca="1">SUMIFS(OFFSET('7.  Persistence Report'!$L:$L,0,Q20-2011),'7.  Persistence Report'!$D:$D,IF(COUNTIFS($B65,"Adjustment*"),$B64,$B65),'7.  Persistence Report'!$H:$H,D20,'7.  Persistence Report'!$J:$J,IF(COUNTIFS($B65,"Adjustment*"),"Adjustment","Current Year Savings"),'7.  Persistence Report'!$C:$C,VLOOKUP(IF(COUNTIFS($B65,"Adjustment*"),$A64,$A65),ExtCalcMap,2,FALSE))</f>
        <v>0</v>
      </c>
      <c r="R65" s="731">
        <f ca="1">SUMIFS(OFFSET('7.  Persistence Report'!$L:$L,0,R20-2011),'7.  Persistence Report'!$D:$D,IF(COUNTIFS($B65,"Adjustment*"),$B64,$B65),'7.  Persistence Report'!$H:$H,D20,'7.  Persistence Report'!$J:$J,IF(COUNTIFS($B65,"Adjustment*"),"Adjustment","Current Year Savings"),'7.  Persistence Report'!$C:$C,VLOOKUP(IF(COUNTIFS($B65,"Adjustment*"),$A64,$A65),ExtCalcMap,2,FALSE))</f>
        <v>0</v>
      </c>
      <c r="S65" s="731">
        <f ca="1">SUMIFS(OFFSET('7.  Persistence Report'!$L:$L,0,S20-2011),'7.  Persistence Report'!$D:$D,IF(COUNTIFS($B65,"Adjustment*"),$B64,$B65),'7.  Persistence Report'!$H:$H,D20,'7.  Persistence Report'!$J:$J,IF(COUNTIFS($B65,"Adjustment*"),"Adjustment","Current Year Savings"),'7.  Persistence Report'!$C:$C,VLOOKUP(IF(COUNTIFS($B65,"Adjustment*"),$A64,$A65),ExtCalcMap,2,FALSE))</f>
        <v>0</v>
      </c>
      <c r="T65" s="731">
        <f ca="1">SUMIFS(OFFSET('7.  Persistence Report'!$L:$L,0,T20-2011),'7.  Persistence Report'!$D:$D,IF(COUNTIFS($B65,"Adjustment*"),$B64,$B65),'7.  Persistence Report'!$H:$H,D20,'7.  Persistence Report'!$J:$J,IF(COUNTIFS($B65,"Adjustment*"),"Adjustment","Current Year Savings"),'7.  Persistence Report'!$C:$C,VLOOKUP(IF(COUNTIFS($B65,"Adjustment*"),$A64,$A65),ExtCalcMap,2,FALSE))</f>
        <v>0</v>
      </c>
      <c r="U65" s="731">
        <f ca="1">SUMIFS(OFFSET('7.  Persistence Report'!$L:$L,0,U20-2011),'7.  Persistence Report'!$D:$D,IF(COUNTIFS($B65,"Adjustment*"),$B64,$B65),'7.  Persistence Report'!$H:$H,D20,'7.  Persistence Report'!$J:$J,IF(COUNTIFS($B65,"Adjustment*"),"Adjustment","Current Year Savings"),'7.  Persistence Report'!$C:$C,VLOOKUP(IF(COUNTIFS($B65,"Adjustment*"),$A64,$A65),ExtCalcMap,2,FALSE))</f>
        <v>0</v>
      </c>
      <c r="V65" s="731">
        <f ca="1">SUMIFS(OFFSET('7.  Persistence Report'!$L:$L,0,V20-2011),'7.  Persistence Report'!$D:$D,IF(COUNTIFS($B65,"Adjustment*"),$B64,$B65),'7.  Persistence Report'!$H:$H,D20,'7.  Persistence Report'!$J:$J,IF(COUNTIFS($B65,"Adjustment*"),"Adjustment","Current Year Savings"),'7.  Persistence Report'!$C:$C,VLOOKUP(IF(COUNTIFS($B65,"Adjustment*"),$A64,$A65),ExtCalcMap,2,FALSE))</f>
        <v>0</v>
      </c>
      <c r="W65" s="731">
        <f ca="1">SUMIFS(OFFSET('7.  Persistence Report'!$L:$L,0,W20-2011),'7.  Persistence Report'!$D:$D,IF(COUNTIFS($B65,"Adjustment*"),$B64,$B65),'7.  Persistence Report'!$H:$H,D20,'7.  Persistence Report'!$J:$J,IF(COUNTIFS($B65,"Adjustment*"),"Adjustment","Current Year Savings"),'7.  Persistence Report'!$C:$C,VLOOKUP(IF(COUNTIFS($B65,"Adjustment*"),$A64,$A65),ExtCalcMap,2,FALSE))</f>
        <v>0</v>
      </c>
      <c r="X65" s="731">
        <f ca="1">SUMIFS(OFFSET('7.  Persistence Report'!$L:$L,0,X20-2011),'7.  Persistence Report'!$D:$D,IF(COUNTIFS($B65,"Adjustment*"),$B64,$B65),'7.  Persistence Report'!$H:$H,D20,'7.  Persistence Report'!$J:$J,IF(COUNTIFS($B65,"Adjustment*"),"Adjustment","Current Year Savings"),'7.  Persistence Report'!$C:$C,VLOOKUP(IF(COUNTIFS($B65,"Adjustment*"),$A64,$A65),ExtCalcMap,2,FALSE))</f>
        <v>0</v>
      </c>
      <c r="Y65" s="416">
        <f ca="1">IF(SUMIFS(OFFSET('3-a.  Rate Class Allocations'!$BA:$BA,0,(27*(Y21="kW"))),'3-a.  Rate Class Allocations'!$F:$F,"2011 - 2014 + 2015 Extension Legacy Green Energy Act Framework - Province Wide Program",'3-a.  Rate Class Allocations'!$E:$E,$B65,'3-a.  Rate Class Allocations'!$H:$H,D20),SUMIFS(OFFSET('3-a.  Rate Class Allocations'!$BA:$BA,0,(27*(Y21="kW"))),'3-a.  Rate Class Allocations'!$F:$F,"2011 - 2014 + 2015 Extension Legacy Green Energy Act Framework - Province Wide Program",'3-a.  Rate Class Allocations'!$L:$L,Y20,'3-a.  Rate Class Allocations'!$E:$E,$B65,'3-a.  Rate Class Allocations'!$H:$H,D20) / SUMIFS(OFFSET('3-a.  Rate Class Allocations'!$BA:$BA,0,(27*(Y21="kW"))),'3-a.  Rate Class Allocations'!$F:$F,"2011 - 2014 + 2015 Extension Legacy Green Energy Act Framework - Province Wide Program",'3-a.  Rate Class Allocations'!$E:$E,$B65,'3-a.  Rate Class Allocations'!$H:$H,D20),IF(COUNTIFS(Y20,"*Less Than*"),1/COUNTIFS($Y20:$AL20,"*Less Than*"),0))</f>
        <v>0</v>
      </c>
      <c r="Z65" s="416">
        <f ca="1">IF(SUMIFS(OFFSET('3-a.  Rate Class Allocations'!$BA:$BA,0,(27*(Z21="kW"))),'3-a.  Rate Class Allocations'!$F:$F,"2011 - 2014 + 2015 Extension Legacy Green Energy Act Framework - Province Wide Program",'3-a.  Rate Class Allocations'!$E:$E,$B65,'3-a.  Rate Class Allocations'!$H:$H,D20),SUMIFS(OFFSET('3-a.  Rate Class Allocations'!$BA:$BA,0,(27*(Z21="kW"))),'3-a.  Rate Class Allocations'!$F:$F,"2011 - 2014 + 2015 Extension Legacy Green Energy Act Framework - Province Wide Program",'3-a.  Rate Class Allocations'!$L:$L,Z20,'3-a.  Rate Class Allocations'!$E:$E,$B65,'3-a.  Rate Class Allocations'!$H:$H,D20) / SUMIFS(OFFSET('3-a.  Rate Class Allocations'!$BA:$BA,0,(27*(Z21="kW"))),'3-a.  Rate Class Allocations'!$F:$F,"2011 - 2014 + 2015 Extension Legacy Green Energy Act Framework - Province Wide Program",'3-a.  Rate Class Allocations'!$E:$E,$B65,'3-a.  Rate Class Allocations'!$H:$H,D20),IF(COUNTIFS(Z20,"*Less Than*"),1/COUNTIFS($Y20:$AL20,"*Less Than*"),0))</f>
        <v>1</v>
      </c>
      <c r="AA65" s="416">
        <f ca="1">IF(SUMIFS(OFFSET('3-a.  Rate Class Allocations'!$BA:$BA,0,(27*(AA21="kW"))),'3-a.  Rate Class Allocations'!$F:$F,"2011 - 2014 + 2015 Extension Legacy Green Energy Act Framework - Province Wide Program",'3-a.  Rate Class Allocations'!$E:$E,$B65,'3-a.  Rate Class Allocations'!$H:$H,D20),SUMIFS(OFFSET('3-a.  Rate Class Allocations'!$BA:$BA,0,(27*(AA21="kW"))),'3-a.  Rate Class Allocations'!$F:$F,"2011 - 2014 + 2015 Extension Legacy Green Energy Act Framework - Province Wide Program",'3-a.  Rate Class Allocations'!$L:$L,AA20,'3-a.  Rate Class Allocations'!$E:$E,$B65,'3-a.  Rate Class Allocations'!$H:$H,D20) / SUMIFS(OFFSET('3-a.  Rate Class Allocations'!$BA:$BA,0,(27*(AA21="kW"))),'3-a.  Rate Class Allocations'!$F:$F,"2011 - 2014 + 2015 Extension Legacy Green Energy Act Framework - Province Wide Program",'3-a.  Rate Class Allocations'!$E:$E,$B65,'3-a.  Rate Class Allocations'!$H:$H,D20),IF(COUNTIFS(AA20,"*Less Than*"),1/COUNTIFS($Y20:$AL20,"*Less Than*"),0))</f>
        <v>0</v>
      </c>
      <c r="AB65" s="416">
        <f ca="1">IF(SUMIFS(OFFSET('3-a.  Rate Class Allocations'!$BA:$BA,0,(27*(AB21="kW"))),'3-a.  Rate Class Allocations'!$F:$F,"2011 - 2014 + 2015 Extension Legacy Green Energy Act Framework - Province Wide Program",'3-a.  Rate Class Allocations'!$E:$E,$B65,'3-a.  Rate Class Allocations'!$H:$H,D20),SUMIFS(OFFSET('3-a.  Rate Class Allocations'!$BA:$BA,0,(27*(AB21="kW"))),'3-a.  Rate Class Allocations'!$F:$F,"2011 - 2014 + 2015 Extension Legacy Green Energy Act Framework - Province Wide Program",'3-a.  Rate Class Allocations'!$L:$L,AB20,'3-a.  Rate Class Allocations'!$E:$E,$B65,'3-a.  Rate Class Allocations'!$H:$H,D20) / SUMIFS(OFFSET('3-a.  Rate Class Allocations'!$BA:$BA,0,(27*(AB21="kW"))),'3-a.  Rate Class Allocations'!$F:$F,"2011 - 2014 + 2015 Extension Legacy Green Energy Act Framework - Province Wide Program",'3-a.  Rate Class Allocations'!$E:$E,$B65,'3-a.  Rate Class Allocations'!$H:$H,D20),IF(COUNTIFS(AB20,"*Less Than*"),1/COUNTIFS($Y20:$AL20,"*Less Than*"),0))</f>
        <v>0</v>
      </c>
      <c r="AC65" s="416">
        <f ca="1">IF(SUMIFS(OFFSET('3-a.  Rate Class Allocations'!$BA:$BA,0,(27*(AC21="kW"))),'3-a.  Rate Class Allocations'!$F:$F,"2011 - 2014 + 2015 Extension Legacy Green Energy Act Framework - Province Wide Program",'3-a.  Rate Class Allocations'!$E:$E,$B65,'3-a.  Rate Class Allocations'!$H:$H,D20),SUMIFS(OFFSET('3-a.  Rate Class Allocations'!$BA:$BA,0,(27*(AC21="kW"))),'3-a.  Rate Class Allocations'!$F:$F,"2011 - 2014 + 2015 Extension Legacy Green Energy Act Framework - Province Wide Program",'3-a.  Rate Class Allocations'!$L:$L,AC20,'3-a.  Rate Class Allocations'!$E:$E,$B65,'3-a.  Rate Class Allocations'!$H:$H,D20) / SUMIFS(OFFSET('3-a.  Rate Class Allocations'!$BA:$BA,0,(27*(AC21="kW"))),'3-a.  Rate Class Allocations'!$F:$F,"2011 - 2014 + 2015 Extension Legacy Green Energy Act Framework - Province Wide Program",'3-a.  Rate Class Allocations'!$E:$E,$B65,'3-a.  Rate Class Allocations'!$H:$H,D20),IF(COUNTIFS(AC20,"*Less Than*"),1/COUNTIFS($Y20:$AL20,"*Less Than*"),0))</f>
        <v>0</v>
      </c>
      <c r="AD65" s="416">
        <f ca="1">IF(SUMIFS(OFFSET('3-a.  Rate Class Allocations'!$BA:$BA,0,(27*(AD21="kW"))),'3-a.  Rate Class Allocations'!$F:$F,"2011 - 2014 + 2015 Extension Legacy Green Energy Act Framework - Province Wide Program",'3-a.  Rate Class Allocations'!$E:$E,$B65,'3-a.  Rate Class Allocations'!$H:$H,D20),SUMIFS(OFFSET('3-a.  Rate Class Allocations'!$BA:$BA,0,(27*(AD21="kW"))),'3-a.  Rate Class Allocations'!$F:$F,"2011 - 2014 + 2015 Extension Legacy Green Energy Act Framework - Province Wide Program",'3-a.  Rate Class Allocations'!$L:$L,AD20,'3-a.  Rate Class Allocations'!$E:$E,$B65,'3-a.  Rate Class Allocations'!$H:$H,D20) / SUMIFS(OFFSET('3-a.  Rate Class Allocations'!$BA:$BA,0,(27*(AD21="kW"))),'3-a.  Rate Class Allocations'!$F:$F,"2011 - 2014 + 2015 Extension Legacy Green Energy Act Framework - Province Wide Program",'3-a.  Rate Class Allocations'!$E:$E,$B65,'3-a.  Rate Class Allocations'!$H:$H,D20),IF(COUNTIFS(AD20,"*Less Than*"),1/COUNTIFS($Y20:$AL20,"*Less Than*"),0))</f>
        <v>0</v>
      </c>
      <c r="AE65" s="416">
        <f ca="1">IF(SUMIFS(OFFSET('3-a.  Rate Class Allocations'!$BA:$BA,0,(27*(AE21="kW"))),'3-a.  Rate Class Allocations'!$F:$F,"2011 - 2014 + 2015 Extension Legacy Green Energy Act Framework - Province Wide Program",'3-a.  Rate Class Allocations'!$E:$E,$B65,'3-a.  Rate Class Allocations'!$H:$H,D20),SUMIFS(OFFSET('3-a.  Rate Class Allocations'!$BA:$BA,0,(27*(AE21="kW"))),'3-a.  Rate Class Allocations'!$F:$F,"2011 - 2014 + 2015 Extension Legacy Green Energy Act Framework - Province Wide Program",'3-a.  Rate Class Allocations'!$L:$L,AE20,'3-a.  Rate Class Allocations'!$E:$E,$B65,'3-a.  Rate Class Allocations'!$H:$H,D20) / SUMIFS(OFFSET('3-a.  Rate Class Allocations'!$BA:$BA,0,(27*(AE21="kW"))),'3-a.  Rate Class Allocations'!$F:$F,"2011 - 2014 + 2015 Extension Legacy Green Energy Act Framework - Province Wide Program",'3-a.  Rate Class Allocations'!$E:$E,$B65,'3-a.  Rate Class Allocations'!$H:$H,D20),IF(COUNTIFS(AE20,"*Less Than*"),1/COUNTIFS($Y20:$AL20,"*Less Than*"),0))</f>
        <v>0</v>
      </c>
      <c r="AF65" s="416">
        <f ca="1">IF(SUMIFS(OFFSET('3-a.  Rate Class Allocations'!$BA:$BA,0,(27*(AF21="kW"))),'3-a.  Rate Class Allocations'!$F:$F,"2011 - 2014 + 2015 Extension Legacy Green Energy Act Framework - Province Wide Program",'3-a.  Rate Class Allocations'!$E:$E,$B65,'3-a.  Rate Class Allocations'!$H:$H,D20),SUMIFS(OFFSET('3-a.  Rate Class Allocations'!$BA:$BA,0,(27*(AF21="kW"))),'3-a.  Rate Class Allocations'!$F:$F,"2011 - 2014 + 2015 Extension Legacy Green Energy Act Framework - Province Wide Program",'3-a.  Rate Class Allocations'!$L:$L,AF20,'3-a.  Rate Class Allocations'!$E:$E,$B65,'3-a.  Rate Class Allocations'!$H:$H,D20) / SUMIFS(OFFSET('3-a.  Rate Class Allocations'!$BA:$BA,0,(27*(AF21="kW"))),'3-a.  Rate Class Allocations'!$F:$F,"2011 - 2014 + 2015 Extension Legacy Green Energy Act Framework - Province Wide Program",'3-a.  Rate Class Allocations'!$E:$E,$B65,'3-a.  Rate Class Allocations'!$H:$H,D20),IF(COUNTIFS(AF20,"*Less Than*"),1/COUNTIFS($Y20:$AL20,"*Less Than*"),0))</f>
        <v>0</v>
      </c>
      <c r="AG65" s="416">
        <f ca="1">IF(SUMIFS(OFFSET('3-a.  Rate Class Allocations'!$BA:$BA,0,(27*(AG21="kW"))),'3-a.  Rate Class Allocations'!$F:$F,"2011 - 2014 + 2015 Extension Legacy Green Energy Act Framework - Province Wide Program",'3-a.  Rate Class Allocations'!$E:$E,$B65,'3-a.  Rate Class Allocations'!$H:$H,D20),SUMIFS(OFFSET('3-a.  Rate Class Allocations'!$BA:$BA,0,(27*(AG21="kW"))),'3-a.  Rate Class Allocations'!$F:$F,"2011 - 2014 + 2015 Extension Legacy Green Energy Act Framework - Province Wide Program",'3-a.  Rate Class Allocations'!$L:$L,AG20,'3-a.  Rate Class Allocations'!$E:$E,$B65,'3-a.  Rate Class Allocations'!$H:$H,D20) / SUMIFS(OFFSET('3-a.  Rate Class Allocations'!$BA:$BA,0,(27*(AG21="kW"))),'3-a.  Rate Class Allocations'!$F:$F,"2011 - 2014 + 2015 Extension Legacy Green Energy Act Framework - Province Wide Program",'3-a.  Rate Class Allocations'!$E:$E,$B65,'3-a.  Rate Class Allocations'!$H:$H,D20),IF(COUNTIFS(AG20,"*Less Than*"),1/COUNTIFS($Y20:$AL20,"*Less Than*"),0))</f>
        <v>0</v>
      </c>
      <c r="AH65" s="416">
        <f ca="1">IF(SUMIFS(OFFSET('3-a.  Rate Class Allocations'!$BA:$BA,0,(27*(AH21="kW"))),'3-a.  Rate Class Allocations'!$F:$F,"2011 - 2014 + 2015 Extension Legacy Green Energy Act Framework - Province Wide Program",'3-a.  Rate Class Allocations'!$E:$E,$B65,'3-a.  Rate Class Allocations'!$H:$H,D20),SUMIFS(OFFSET('3-a.  Rate Class Allocations'!$BA:$BA,0,(27*(AH21="kW"))),'3-a.  Rate Class Allocations'!$F:$F,"2011 - 2014 + 2015 Extension Legacy Green Energy Act Framework - Province Wide Program",'3-a.  Rate Class Allocations'!$L:$L,AH20,'3-a.  Rate Class Allocations'!$E:$E,$B65,'3-a.  Rate Class Allocations'!$H:$H,D20) / SUMIFS(OFFSET('3-a.  Rate Class Allocations'!$BA:$BA,0,(27*(AH21="kW"))),'3-a.  Rate Class Allocations'!$F:$F,"2011 - 2014 + 2015 Extension Legacy Green Energy Act Framework - Province Wide Program",'3-a.  Rate Class Allocations'!$E:$E,$B65,'3-a.  Rate Class Allocations'!$H:$H,D20),IF(COUNTIFS(AH20,"*Less Than*"),1/COUNTIFS($Y20:$AL20,"*Less Than*"),0))</f>
        <v>0</v>
      </c>
      <c r="AI65" s="416">
        <f ca="1">IF(SUMIFS(OFFSET('3-a.  Rate Class Allocations'!$BA:$BA,0,(27*(AI21="kW"))),'3-a.  Rate Class Allocations'!$F:$F,"2011 - 2014 + 2015 Extension Legacy Green Energy Act Framework - Province Wide Program",'3-a.  Rate Class Allocations'!$E:$E,$B65,'3-a.  Rate Class Allocations'!$H:$H,D20),SUMIFS(OFFSET('3-a.  Rate Class Allocations'!$BA:$BA,0,(27*(AI21="kW"))),'3-a.  Rate Class Allocations'!$F:$F,"2011 - 2014 + 2015 Extension Legacy Green Energy Act Framework - Province Wide Program",'3-a.  Rate Class Allocations'!$L:$L,AI20,'3-a.  Rate Class Allocations'!$E:$E,$B65,'3-a.  Rate Class Allocations'!$H:$H,D20) / SUMIFS(OFFSET('3-a.  Rate Class Allocations'!$BA:$BA,0,(27*(AI21="kW"))),'3-a.  Rate Class Allocations'!$F:$F,"2011 - 2014 + 2015 Extension Legacy Green Energy Act Framework - Province Wide Program",'3-a.  Rate Class Allocations'!$E:$E,$B65,'3-a.  Rate Class Allocations'!$H:$H,D20),IF(COUNTIFS(AI20,"*Less Than*"),1/COUNTIFS($Y20:$AL20,"*Less Than*"),0))</f>
        <v>0</v>
      </c>
      <c r="AJ65" s="416">
        <f ca="1">IF(SUMIFS(OFFSET('3-a.  Rate Class Allocations'!$BA:$BA,0,(27*(AJ21="kW"))),'3-a.  Rate Class Allocations'!$F:$F,"2011 - 2014 + 2015 Extension Legacy Green Energy Act Framework - Province Wide Program",'3-a.  Rate Class Allocations'!$E:$E,$B65,'3-a.  Rate Class Allocations'!$H:$H,D20),SUMIFS(OFFSET('3-a.  Rate Class Allocations'!$BA:$BA,0,(27*(AJ21="kW"))),'3-a.  Rate Class Allocations'!$F:$F,"2011 - 2014 + 2015 Extension Legacy Green Energy Act Framework - Province Wide Program",'3-a.  Rate Class Allocations'!$L:$L,AJ20,'3-a.  Rate Class Allocations'!$E:$E,$B65,'3-a.  Rate Class Allocations'!$H:$H,D20) / SUMIFS(OFFSET('3-a.  Rate Class Allocations'!$BA:$BA,0,(27*(AJ21="kW"))),'3-a.  Rate Class Allocations'!$F:$F,"2011 - 2014 + 2015 Extension Legacy Green Energy Act Framework - Province Wide Program",'3-a.  Rate Class Allocations'!$E:$E,$B65,'3-a.  Rate Class Allocations'!$H:$H,D20),IF(COUNTIFS(AJ20,"*Less Than*"),1/COUNTIFS($Y20:$AL20,"*Less Than*"),0))</f>
        <v>0</v>
      </c>
      <c r="AK65" s="416">
        <f ca="1">IF(SUMIFS(OFFSET('3-a.  Rate Class Allocations'!$BA:$BA,0,(27*(AK21="kW"))),'3-a.  Rate Class Allocations'!$F:$F,"2011 - 2014 + 2015 Extension Legacy Green Energy Act Framework - Province Wide Program",'3-a.  Rate Class Allocations'!$E:$E,$B65,'3-a.  Rate Class Allocations'!$H:$H,D20),SUMIFS(OFFSET('3-a.  Rate Class Allocations'!$BA:$BA,0,(27*(AK21="kW"))),'3-a.  Rate Class Allocations'!$F:$F,"2011 - 2014 + 2015 Extension Legacy Green Energy Act Framework - Province Wide Program",'3-a.  Rate Class Allocations'!$L:$L,AK20,'3-a.  Rate Class Allocations'!$E:$E,$B65,'3-a.  Rate Class Allocations'!$H:$H,D20) / SUMIFS(OFFSET('3-a.  Rate Class Allocations'!$BA:$BA,0,(27*(AK21="kW"))),'3-a.  Rate Class Allocations'!$F:$F,"2011 - 2014 + 2015 Extension Legacy Green Energy Act Framework - Province Wide Program",'3-a.  Rate Class Allocations'!$E:$E,$B65,'3-a.  Rate Class Allocations'!$H:$H,D20),IF(COUNTIFS(AK20,"*Less Than*"),1/COUNTIFS($Y20:$AL20,"*Less Than*"),0))</f>
        <v>0</v>
      </c>
      <c r="AL65" s="416">
        <f ca="1">IF(SUMIFS(OFFSET('3-a.  Rate Class Allocations'!$BA:$BA,0,(27*(AL21="kW"))),'3-a.  Rate Class Allocations'!$F:$F,"2011 - 2014 + 2015 Extension Legacy Green Energy Act Framework - Province Wide Program",'3-a.  Rate Class Allocations'!$E:$E,$B65,'3-a.  Rate Class Allocations'!$H:$H,D20),SUMIFS(OFFSET('3-a.  Rate Class Allocations'!$BA:$BA,0,(27*(AL21="kW"))),'3-a.  Rate Class Allocations'!$F:$F,"2011 - 2014 + 2015 Extension Legacy Green Energy Act Framework - Province Wide Program",'3-a.  Rate Class Allocations'!$L:$L,AL20,'3-a.  Rate Class Allocations'!$E:$E,$B65,'3-a.  Rate Class Allocations'!$H:$H,D20) / SUMIFS(OFFSET('3-a.  Rate Class Allocations'!$BA:$BA,0,(27*(AL21="kW"))),'3-a.  Rate Class Allocations'!$F:$F,"2011 - 2014 + 2015 Extension Legacy Green Energy Act Framework - Province Wide Program",'3-a.  Rate Class Allocations'!$E:$E,$B65,'3-a.  Rate Class Allocations'!$H:$H,D20),IF(COUNTIFS(AL20,"*Less Than*"),1/COUNTIFS($Y20:$AL20,"*Less Than*"),0))</f>
        <v>0</v>
      </c>
      <c r="AM65" s="298">
        <f ca="1">SUM(Y65:AL65)</f>
        <v>1</v>
      </c>
    </row>
    <row r="66" spans="1:39" s="285" customFormat="1" ht="15" outlineLevel="1">
      <c r="A66" s="503"/>
      <c r="B66" s="317" t="s">
        <v>215</v>
      </c>
      <c r="C66" s="293" t="s">
        <v>164</v>
      </c>
      <c r="D66" s="724">
        <f ca="1">SUMIFS(OFFSET('7.  Persistence Report'!$AQ:$AQ,0,D20-2011),'7.  Persistence Report'!$D:$D,IF(COUNTIFS($B66,"Adjustment*"),$B65,$B66),'7.  Persistence Report'!$H:$H,D20,'7.  Persistence Report'!$J:$J,IF(COUNTIFS($B66,"Adjustment*"),"Adjustment","Current Year Savings"),'7.  Persistence Report'!$C:$C,VLOOKUP(IF(COUNTIFS($B66,"Adjustment*"),$A65,$A66),ExtCalcMap,2,FALSE))</f>
        <v>0</v>
      </c>
      <c r="E66" s="724">
        <f ca="1">SUMIFS(OFFSET('7.  Persistence Report'!$AQ:$AQ,0,E20-2011),'7.  Persistence Report'!$D:$D,IF(COUNTIFS($B66,"Adjustment*"),$B65,$B66),'7.  Persistence Report'!$H:$H,D20,'7.  Persistence Report'!$J:$J,IF(COUNTIFS($B66,"Adjustment*"),"Adjustment","Current Year Savings"),'7.  Persistence Report'!$C:$C,VLOOKUP(IF(COUNTIFS($B66,"Adjustment*"),$A65,$A66),ExtCalcMap,2,FALSE))</f>
        <v>0</v>
      </c>
      <c r="F66" s="724">
        <f ca="1">SUMIFS(OFFSET('7.  Persistence Report'!$AQ:$AQ,0,F20-2011),'7.  Persistence Report'!$D:$D,IF(COUNTIFS($B66,"Adjustment*"),$B65,$B66),'7.  Persistence Report'!$H:$H,D20,'7.  Persistence Report'!$J:$J,IF(COUNTIFS($B66,"Adjustment*"),"Adjustment","Current Year Savings"),'7.  Persistence Report'!$C:$C,VLOOKUP(IF(COUNTIFS($B66,"Adjustment*"),$A65,$A66),ExtCalcMap,2,FALSE))</f>
        <v>0</v>
      </c>
      <c r="G66" s="724">
        <f ca="1">SUMIFS(OFFSET('7.  Persistence Report'!$AQ:$AQ,0,G20-2011),'7.  Persistence Report'!$D:$D,IF(COUNTIFS($B66,"Adjustment*"),$B65,$B66),'7.  Persistence Report'!$H:$H,D20,'7.  Persistence Report'!$J:$J,IF(COUNTIFS($B66,"Adjustment*"),"Adjustment","Current Year Savings"),'7.  Persistence Report'!$C:$C,VLOOKUP(IF(COUNTIFS($B66,"Adjustment*"),$A65,$A66),ExtCalcMap,2,FALSE))</f>
        <v>0</v>
      </c>
      <c r="H66" s="724">
        <f ca="1">SUMIFS(OFFSET('7.  Persistence Report'!$AQ:$AQ,0,H20-2011),'7.  Persistence Report'!$D:$D,IF(COUNTIFS($B66,"Adjustment*"),$B65,$B66),'7.  Persistence Report'!$H:$H,D20,'7.  Persistence Report'!$J:$J,IF(COUNTIFS($B66,"Adjustment*"),"Adjustment","Current Year Savings"),'7.  Persistence Report'!$C:$C,VLOOKUP(IF(COUNTIFS($B66,"Adjustment*"),$A65,$A66),ExtCalcMap,2,FALSE))</f>
        <v>0</v>
      </c>
      <c r="I66" s="724">
        <f ca="1">SUMIFS(OFFSET('7.  Persistence Report'!$AQ:$AQ,0,I20-2011),'7.  Persistence Report'!$D:$D,IF(COUNTIFS($B66,"Adjustment*"),$B65,$B66),'7.  Persistence Report'!$H:$H,D20,'7.  Persistence Report'!$J:$J,IF(COUNTIFS($B66,"Adjustment*"),"Adjustment","Current Year Savings"),'7.  Persistence Report'!$C:$C,VLOOKUP(IF(COUNTIFS($B66,"Adjustment*"),$A65,$A66),ExtCalcMap,2,FALSE))</f>
        <v>0</v>
      </c>
      <c r="J66" s="724">
        <f ca="1">SUMIFS(OFFSET('7.  Persistence Report'!$AQ:$AQ,0,J20-2011),'7.  Persistence Report'!$D:$D,IF(COUNTIFS($B66,"Adjustment*"),$B65,$B66),'7.  Persistence Report'!$H:$H,D20,'7.  Persistence Report'!$J:$J,IF(COUNTIFS($B66,"Adjustment*"),"Adjustment","Current Year Savings"),'7.  Persistence Report'!$C:$C,VLOOKUP(IF(COUNTIFS($B66,"Adjustment*"),$A65,$A66),ExtCalcMap,2,FALSE))</f>
        <v>0</v>
      </c>
      <c r="K66" s="724">
        <f ca="1">SUMIFS(OFFSET('7.  Persistence Report'!$AQ:$AQ,0,K20-2011),'7.  Persistence Report'!$D:$D,IF(COUNTIFS($B66,"Adjustment*"),$B65,$B66),'7.  Persistence Report'!$H:$H,D20,'7.  Persistence Report'!$J:$J,IF(COUNTIFS($B66,"Adjustment*"),"Adjustment","Current Year Savings"),'7.  Persistence Report'!$C:$C,VLOOKUP(IF(COUNTIFS($B66,"Adjustment*"),$A65,$A66),ExtCalcMap,2,FALSE))</f>
        <v>0</v>
      </c>
      <c r="L66" s="724">
        <f ca="1">SUMIFS(OFFSET('7.  Persistence Report'!$AQ:$AQ,0,L20-2011),'7.  Persistence Report'!$D:$D,IF(COUNTIFS($B66,"Adjustment*"),$B65,$B66),'7.  Persistence Report'!$H:$H,D20,'7.  Persistence Report'!$J:$J,IF(COUNTIFS($B66,"Adjustment*"),"Adjustment","Current Year Savings"),'7.  Persistence Report'!$C:$C,VLOOKUP(IF(COUNTIFS($B66,"Adjustment*"),$A65,$A66),ExtCalcMap,2,FALSE))</f>
        <v>0</v>
      </c>
      <c r="M66" s="724">
        <f ca="1">SUMIFS(OFFSET('7.  Persistence Report'!$AQ:$AQ,0,M20-2011),'7.  Persistence Report'!$D:$D,IF(COUNTIFS($B66,"Adjustment*"),$B65,$B66),'7.  Persistence Report'!$H:$H,D20,'7.  Persistence Report'!$J:$J,IF(COUNTIFS($B66,"Adjustment*"),"Adjustment","Current Year Savings"),'7.  Persistence Report'!$C:$C,VLOOKUP(IF(COUNTIFS($B66,"Adjustment*"),$A65,$A66),ExtCalcMap,2,FALSE))</f>
        <v>0</v>
      </c>
      <c r="N66" s="732"/>
      <c r="O66" s="731">
        <f ca="1">SUMIFS(OFFSET('7.  Persistence Report'!$L:$L,0,O20-2011),'7.  Persistence Report'!$D:$D,IF(COUNTIFS($B66,"Adjustment*"),$B65,$B66),'7.  Persistence Report'!$H:$H,D20,'7.  Persistence Report'!$J:$J,IF(COUNTIFS($B66,"Adjustment*"),"Adjustment","Current Year Savings"),'7.  Persistence Report'!$C:$C,VLOOKUP(IF(COUNTIFS($B66,"Adjustment*"),$A65,$A66),ExtCalcMap,2,FALSE))</f>
        <v>0</v>
      </c>
      <c r="P66" s="731">
        <f ca="1">SUMIFS(OFFSET('7.  Persistence Report'!$L:$L,0,P20-2011),'7.  Persistence Report'!$D:$D,IF(COUNTIFS($B66,"Adjustment*"),$B65,$B66),'7.  Persistence Report'!$H:$H,D20,'7.  Persistence Report'!$J:$J,IF(COUNTIFS($B66,"Adjustment*"),"Adjustment","Current Year Savings"),'7.  Persistence Report'!$C:$C,VLOOKUP(IF(COUNTIFS($B66,"Adjustment*"),$A65,$A66),ExtCalcMap,2,FALSE))</f>
        <v>0</v>
      </c>
      <c r="Q66" s="731">
        <f ca="1">SUMIFS(OFFSET('7.  Persistence Report'!$L:$L,0,Q20-2011),'7.  Persistence Report'!$D:$D,IF(COUNTIFS($B66,"Adjustment*"),$B65,$B66),'7.  Persistence Report'!$H:$H,D20,'7.  Persistence Report'!$J:$J,IF(COUNTIFS($B66,"Adjustment*"),"Adjustment","Current Year Savings"),'7.  Persistence Report'!$C:$C,VLOOKUP(IF(COUNTIFS($B66,"Adjustment*"),$A65,$A66),ExtCalcMap,2,FALSE))</f>
        <v>0</v>
      </c>
      <c r="R66" s="731">
        <f ca="1">SUMIFS(OFFSET('7.  Persistence Report'!$L:$L,0,R20-2011),'7.  Persistence Report'!$D:$D,IF(COUNTIFS($B66,"Adjustment*"),$B65,$B66),'7.  Persistence Report'!$H:$H,D20,'7.  Persistence Report'!$J:$J,IF(COUNTIFS($B66,"Adjustment*"),"Adjustment","Current Year Savings"),'7.  Persistence Report'!$C:$C,VLOOKUP(IF(COUNTIFS($B66,"Adjustment*"),$A65,$A66),ExtCalcMap,2,FALSE))</f>
        <v>0</v>
      </c>
      <c r="S66" s="731">
        <f ca="1">SUMIFS(OFFSET('7.  Persistence Report'!$L:$L,0,S20-2011),'7.  Persistence Report'!$D:$D,IF(COUNTIFS($B66,"Adjustment*"),$B65,$B66),'7.  Persistence Report'!$H:$H,D20,'7.  Persistence Report'!$J:$J,IF(COUNTIFS($B66,"Adjustment*"),"Adjustment","Current Year Savings"),'7.  Persistence Report'!$C:$C,VLOOKUP(IF(COUNTIFS($B66,"Adjustment*"),$A65,$A66),ExtCalcMap,2,FALSE))</f>
        <v>0</v>
      </c>
      <c r="T66" s="731">
        <f ca="1">SUMIFS(OFFSET('7.  Persistence Report'!$L:$L,0,T20-2011),'7.  Persistence Report'!$D:$D,IF(COUNTIFS($B66,"Adjustment*"),$B65,$B66),'7.  Persistence Report'!$H:$H,D20,'7.  Persistence Report'!$J:$J,IF(COUNTIFS($B66,"Adjustment*"),"Adjustment","Current Year Savings"),'7.  Persistence Report'!$C:$C,VLOOKUP(IF(COUNTIFS($B66,"Adjustment*"),$A65,$A66),ExtCalcMap,2,FALSE))</f>
        <v>0</v>
      </c>
      <c r="U66" s="731">
        <f ca="1">SUMIFS(OFFSET('7.  Persistence Report'!$L:$L,0,U20-2011),'7.  Persistence Report'!$D:$D,IF(COUNTIFS($B66,"Adjustment*"),$B65,$B66),'7.  Persistence Report'!$H:$H,D20,'7.  Persistence Report'!$J:$J,IF(COUNTIFS($B66,"Adjustment*"),"Adjustment","Current Year Savings"),'7.  Persistence Report'!$C:$C,VLOOKUP(IF(COUNTIFS($B66,"Adjustment*"),$A65,$A66),ExtCalcMap,2,FALSE))</f>
        <v>0</v>
      </c>
      <c r="V66" s="731">
        <f ca="1">SUMIFS(OFFSET('7.  Persistence Report'!$L:$L,0,V20-2011),'7.  Persistence Report'!$D:$D,IF(COUNTIFS($B66,"Adjustment*"),$B65,$B66),'7.  Persistence Report'!$H:$H,D20,'7.  Persistence Report'!$J:$J,IF(COUNTIFS($B66,"Adjustment*"),"Adjustment","Current Year Savings"),'7.  Persistence Report'!$C:$C,VLOOKUP(IF(COUNTIFS($B66,"Adjustment*"),$A65,$A66),ExtCalcMap,2,FALSE))</f>
        <v>0</v>
      </c>
      <c r="W66" s="731">
        <f ca="1">SUMIFS(OFFSET('7.  Persistence Report'!$L:$L,0,W20-2011),'7.  Persistence Report'!$D:$D,IF(COUNTIFS($B66,"Adjustment*"),$B65,$B66),'7.  Persistence Report'!$H:$H,D20,'7.  Persistence Report'!$J:$J,IF(COUNTIFS($B66,"Adjustment*"),"Adjustment","Current Year Savings"),'7.  Persistence Report'!$C:$C,VLOOKUP(IF(COUNTIFS($B66,"Adjustment*"),$A65,$A66),ExtCalcMap,2,FALSE))</f>
        <v>0</v>
      </c>
      <c r="X66" s="731">
        <f ca="1">SUMIFS(OFFSET('7.  Persistence Report'!$L:$L,0,X20-2011),'7.  Persistence Report'!$D:$D,IF(COUNTIFS($B66,"Adjustment*"),$B65,$B66),'7.  Persistence Report'!$H:$H,D20,'7.  Persistence Report'!$J:$J,IF(COUNTIFS($B66,"Adjustment*"),"Adjustment","Current Year Savings"),'7.  Persistence Report'!$C:$C,VLOOKUP(IF(COUNTIFS($B66,"Adjustment*"),$A65,$A66),ExtCalcMap,2,FALSE))</f>
        <v>0</v>
      </c>
      <c r="Y66" s="412">
        <f ca="1">Y65</f>
        <v>0</v>
      </c>
      <c r="Z66" s="412">
        <f ca="1">Z65</f>
        <v>1</v>
      </c>
      <c r="AA66" s="412">
        <f t="shared" ref="AA66:AL66" ca="1" si="23">AA65</f>
        <v>0</v>
      </c>
      <c r="AB66" s="412">
        <f t="shared" ca="1" si="23"/>
        <v>0</v>
      </c>
      <c r="AC66" s="412">
        <f t="shared" ca="1" si="23"/>
        <v>0</v>
      </c>
      <c r="AD66" s="412">
        <f t="shared" ca="1" si="23"/>
        <v>0</v>
      </c>
      <c r="AE66" s="412">
        <f t="shared" ca="1" si="23"/>
        <v>0</v>
      </c>
      <c r="AF66" s="412">
        <f t="shared" ca="1" si="23"/>
        <v>0</v>
      </c>
      <c r="AG66" s="412">
        <f t="shared" ca="1" si="23"/>
        <v>0</v>
      </c>
      <c r="AH66" s="412">
        <f t="shared" ca="1" si="23"/>
        <v>0</v>
      </c>
      <c r="AI66" s="412">
        <f t="shared" ca="1" si="23"/>
        <v>0</v>
      </c>
      <c r="AJ66" s="412">
        <f t="shared" ca="1" si="23"/>
        <v>0</v>
      </c>
      <c r="AK66" s="412">
        <f t="shared" ca="1" si="23"/>
        <v>0</v>
      </c>
      <c r="AL66" s="412">
        <f t="shared" ca="1" si="23"/>
        <v>0</v>
      </c>
      <c r="AM66" s="313"/>
    </row>
    <row r="67" spans="1:39" s="285" customFormat="1" ht="15" outlineLevel="1">
      <c r="A67" s="503"/>
      <c r="B67" s="316"/>
      <c r="C67" s="314"/>
      <c r="D67" s="740"/>
      <c r="E67" s="740"/>
      <c r="F67" s="740"/>
      <c r="G67" s="740"/>
      <c r="H67" s="740"/>
      <c r="I67" s="740"/>
      <c r="J67" s="740"/>
      <c r="K67" s="740"/>
      <c r="L67" s="740"/>
      <c r="M67" s="740"/>
      <c r="N67" s="730"/>
      <c r="O67" s="741"/>
      <c r="P67" s="741"/>
      <c r="Q67" s="741"/>
      <c r="R67" s="741"/>
      <c r="S67" s="741"/>
      <c r="T67" s="741"/>
      <c r="U67" s="741"/>
      <c r="V67" s="741"/>
      <c r="W67" s="741"/>
      <c r="X67" s="741"/>
      <c r="Y67" s="419"/>
      <c r="Z67" s="417"/>
      <c r="AA67" s="417"/>
      <c r="AB67" s="417"/>
      <c r="AC67" s="417"/>
      <c r="AD67" s="417"/>
      <c r="AE67" s="417"/>
      <c r="AF67" s="417"/>
      <c r="AG67" s="417"/>
      <c r="AH67" s="417"/>
      <c r="AI67" s="417"/>
      <c r="AJ67" s="417"/>
      <c r="AK67" s="417"/>
      <c r="AL67" s="417"/>
      <c r="AM67" s="315"/>
    </row>
    <row r="68" spans="1:39" s="285" customFormat="1" ht="30" outlineLevel="1">
      <c r="A68" s="503">
        <v>16</v>
      </c>
      <c r="B68" s="316" t="s">
        <v>488</v>
      </c>
      <c r="C68" s="293" t="s">
        <v>25</v>
      </c>
      <c r="D68" s="724">
        <f ca="1">SUMIFS(OFFSET('7.  Persistence Report'!$AQ:$AQ,0,D20-2011),'7.  Persistence Report'!$D:$D,IF(COUNTIFS($B68,"Adjustment*"),$B67,$B68),'7.  Persistence Report'!$H:$H,D20,'7.  Persistence Report'!$J:$J,IF(COUNTIFS($B68,"Adjustment*"),"Adjustment","Current Year Savings"),'7.  Persistence Report'!$C:$C,VLOOKUP(IF(COUNTIFS($B68,"Adjustment*"),$A67,$A68),ExtCalcMap,2,FALSE))</f>
        <v>0</v>
      </c>
      <c r="E68" s="724">
        <f ca="1">SUMIFS(OFFSET('7.  Persistence Report'!$AQ:$AQ,0,E20-2011),'7.  Persistence Report'!$D:$D,IF(COUNTIFS($B68,"Adjustment*"),$B67,$B68),'7.  Persistence Report'!$H:$H,D20,'7.  Persistence Report'!$J:$J,IF(COUNTIFS($B68,"Adjustment*"),"Adjustment","Current Year Savings"),'7.  Persistence Report'!$C:$C,VLOOKUP(IF(COUNTIFS($B68,"Adjustment*"),$A67,$A68),ExtCalcMap,2,FALSE))</f>
        <v>0</v>
      </c>
      <c r="F68" s="724">
        <f ca="1">SUMIFS(OFFSET('7.  Persistence Report'!$AQ:$AQ,0,F20-2011),'7.  Persistence Report'!$D:$D,IF(COUNTIFS($B68,"Adjustment*"),$B67,$B68),'7.  Persistence Report'!$H:$H,D20,'7.  Persistence Report'!$J:$J,IF(COUNTIFS($B68,"Adjustment*"),"Adjustment","Current Year Savings"),'7.  Persistence Report'!$C:$C,VLOOKUP(IF(COUNTIFS($B68,"Adjustment*"),$A67,$A68),ExtCalcMap,2,FALSE))</f>
        <v>0</v>
      </c>
      <c r="G68" s="724">
        <f ca="1">SUMIFS(OFFSET('7.  Persistence Report'!$AQ:$AQ,0,G20-2011),'7.  Persistence Report'!$D:$D,IF(COUNTIFS($B68,"Adjustment*"),$B67,$B68),'7.  Persistence Report'!$H:$H,D20,'7.  Persistence Report'!$J:$J,IF(COUNTIFS($B68,"Adjustment*"),"Adjustment","Current Year Savings"),'7.  Persistence Report'!$C:$C,VLOOKUP(IF(COUNTIFS($B68,"Adjustment*"),$A67,$A68),ExtCalcMap,2,FALSE))</f>
        <v>0</v>
      </c>
      <c r="H68" s="724">
        <f ca="1">SUMIFS(OFFSET('7.  Persistence Report'!$AQ:$AQ,0,H20-2011),'7.  Persistence Report'!$D:$D,IF(COUNTIFS($B68,"Adjustment*"),$B67,$B68),'7.  Persistence Report'!$H:$H,D20,'7.  Persistence Report'!$J:$J,IF(COUNTIFS($B68,"Adjustment*"),"Adjustment","Current Year Savings"),'7.  Persistence Report'!$C:$C,VLOOKUP(IF(COUNTIFS($B68,"Adjustment*"),$A67,$A68),ExtCalcMap,2,FALSE))</f>
        <v>0</v>
      </c>
      <c r="I68" s="724">
        <f ca="1">SUMIFS(OFFSET('7.  Persistence Report'!$AQ:$AQ,0,I20-2011),'7.  Persistence Report'!$D:$D,IF(COUNTIFS($B68,"Adjustment*"),$B67,$B68),'7.  Persistence Report'!$H:$H,D20,'7.  Persistence Report'!$J:$J,IF(COUNTIFS($B68,"Adjustment*"),"Adjustment","Current Year Savings"),'7.  Persistence Report'!$C:$C,VLOOKUP(IF(COUNTIFS($B68,"Adjustment*"),$A67,$A68),ExtCalcMap,2,FALSE))</f>
        <v>0</v>
      </c>
      <c r="J68" s="724">
        <f ca="1">SUMIFS(OFFSET('7.  Persistence Report'!$AQ:$AQ,0,J20-2011),'7.  Persistence Report'!$D:$D,IF(COUNTIFS($B68,"Adjustment*"),$B67,$B68),'7.  Persistence Report'!$H:$H,D20,'7.  Persistence Report'!$J:$J,IF(COUNTIFS($B68,"Adjustment*"),"Adjustment","Current Year Savings"),'7.  Persistence Report'!$C:$C,VLOOKUP(IF(COUNTIFS($B68,"Adjustment*"),$A67,$A68),ExtCalcMap,2,FALSE))</f>
        <v>0</v>
      </c>
      <c r="K68" s="724">
        <f ca="1">SUMIFS(OFFSET('7.  Persistence Report'!$AQ:$AQ,0,K20-2011),'7.  Persistence Report'!$D:$D,IF(COUNTIFS($B68,"Adjustment*"),$B67,$B68),'7.  Persistence Report'!$H:$H,D20,'7.  Persistence Report'!$J:$J,IF(COUNTIFS($B68,"Adjustment*"),"Adjustment","Current Year Savings"),'7.  Persistence Report'!$C:$C,VLOOKUP(IF(COUNTIFS($B68,"Adjustment*"),$A67,$A68),ExtCalcMap,2,FALSE))</f>
        <v>0</v>
      </c>
      <c r="L68" s="724">
        <f ca="1">SUMIFS(OFFSET('7.  Persistence Report'!$AQ:$AQ,0,L20-2011),'7.  Persistence Report'!$D:$D,IF(COUNTIFS($B68,"Adjustment*"),$B67,$B68),'7.  Persistence Report'!$H:$H,D20,'7.  Persistence Report'!$J:$J,IF(COUNTIFS($B68,"Adjustment*"),"Adjustment","Current Year Savings"),'7.  Persistence Report'!$C:$C,VLOOKUP(IF(COUNTIFS($B68,"Adjustment*"),$A67,$A68),ExtCalcMap,2,FALSE))</f>
        <v>0</v>
      </c>
      <c r="M68" s="724">
        <f ca="1">SUMIFS(OFFSET('7.  Persistence Report'!$AQ:$AQ,0,M20-2011),'7.  Persistence Report'!$D:$D,IF(COUNTIFS($B68,"Adjustment*"),$B67,$B68),'7.  Persistence Report'!$H:$H,D20,'7.  Persistence Report'!$J:$J,IF(COUNTIFS($B68,"Adjustment*"),"Adjustment","Current Year Savings"),'7.  Persistence Report'!$C:$C,VLOOKUP(IF(COUNTIFS($B68,"Adjustment*"),$A67,$A68),ExtCalcMap,2,FALSE))</f>
        <v>0</v>
      </c>
      <c r="N68" s="730"/>
      <c r="O68" s="731">
        <f ca="1">SUMIFS(OFFSET('7.  Persistence Report'!$L:$L,0,O20-2011),'7.  Persistence Report'!$D:$D,IF(COUNTIFS($B68,"Adjustment*"),$B67,$B68),'7.  Persistence Report'!$H:$H,D20,'7.  Persistence Report'!$J:$J,IF(COUNTIFS($B68,"Adjustment*"),"Adjustment","Current Year Savings"),'7.  Persistence Report'!$C:$C,VLOOKUP(IF(COUNTIFS($B68,"Adjustment*"),$A67,$A68),ExtCalcMap,2,FALSE))</f>
        <v>0</v>
      </c>
      <c r="P68" s="731">
        <f ca="1">SUMIFS(OFFSET('7.  Persistence Report'!$L:$L,0,P20-2011),'7.  Persistence Report'!$D:$D,IF(COUNTIFS($B68,"Adjustment*"),$B67,$B68),'7.  Persistence Report'!$H:$H,D20,'7.  Persistence Report'!$J:$J,IF(COUNTIFS($B68,"Adjustment*"),"Adjustment","Current Year Savings"),'7.  Persistence Report'!$C:$C,VLOOKUP(IF(COUNTIFS($B68,"Adjustment*"),$A67,$A68),ExtCalcMap,2,FALSE))</f>
        <v>0</v>
      </c>
      <c r="Q68" s="731">
        <f ca="1">SUMIFS(OFFSET('7.  Persistence Report'!$L:$L,0,Q20-2011),'7.  Persistence Report'!$D:$D,IF(COUNTIFS($B68,"Adjustment*"),$B67,$B68),'7.  Persistence Report'!$H:$H,D20,'7.  Persistence Report'!$J:$J,IF(COUNTIFS($B68,"Adjustment*"),"Adjustment","Current Year Savings"),'7.  Persistence Report'!$C:$C,VLOOKUP(IF(COUNTIFS($B68,"Adjustment*"),$A67,$A68),ExtCalcMap,2,FALSE))</f>
        <v>0</v>
      </c>
      <c r="R68" s="731">
        <f ca="1">SUMIFS(OFFSET('7.  Persistence Report'!$L:$L,0,R20-2011),'7.  Persistence Report'!$D:$D,IF(COUNTIFS($B68,"Adjustment*"),$B67,$B68),'7.  Persistence Report'!$H:$H,D20,'7.  Persistence Report'!$J:$J,IF(COUNTIFS($B68,"Adjustment*"),"Adjustment","Current Year Savings"),'7.  Persistence Report'!$C:$C,VLOOKUP(IF(COUNTIFS($B68,"Adjustment*"),$A67,$A68),ExtCalcMap,2,FALSE))</f>
        <v>0</v>
      </c>
      <c r="S68" s="731">
        <f ca="1">SUMIFS(OFFSET('7.  Persistence Report'!$L:$L,0,S20-2011),'7.  Persistence Report'!$D:$D,IF(COUNTIFS($B68,"Adjustment*"),$B67,$B68),'7.  Persistence Report'!$H:$H,D20,'7.  Persistence Report'!$J:$J,IF(COUNTIFS($B68,"Adjustment*"),"Adjustment","Current Year Savings"),'7.  Persistence Report'!$C:$C,VLOOKUP(IF(COUNTIFS($B68,"Adjustment*"),$A67,$A68),ExtCalcMap,2,FALSE))</f>
        <v>0</v>
      </c>
      <c r="T68" s="731">
        <f ca="1">SUMIFS(OFFSET('7.  Persistence Report'!$L:$L,0,T20-2011),'7.  Persistence Report'!$D:$D,IF(COUNTIFS($B68,"Adjustment*"),$B67,$B68),'7.  Persistence Report'!$H:$H,D20,'7.  Persistence Report'!$J:$J,IF(COUNTIFS($B68,"Adjustment*"),"Adjustment","Current Year Savings"),'7.  Persistence Report'!$C:$C,VLOOKUP(IF(COUNTIFS($B68,"Adjustment*"),$A67,$A68),ExtCalcMap,2,FALSE))</f>
        <v>0</v>
      </c>
      <c r="U68" s="731">
        <f ca="1">SUMIFS(OFFSET('7.  Persistence Report'!$L:$L,0,U20-2011),'7.  Persistence Report'!$D:$D,IF(COUNTIFS($B68,"Adjustment*"),$B67,$B68),'7.  Persistence Report'!$H:$H,D20,'7.  Persistence Report'!$J:$J,IF(COUNTIFS($B68,"Adjustment*"),"Adjustment","Current Year Savings"),'7.  Persistence Report'!$C:$C,VLOOKUP(IF(COUNTIFS($B68,"Adjustment*"),$A67,$A68),ExtCalcMap,2,FALSE))</f>
        <v>0</v>
      </c>
      <c r="V68" s="731">
        <f ca="1">SUMIFS(OFFSET('7.  Persistence Report'!$L:$L,0,V20-2011),'7.  Persistence Report'!$D:$D,IF(COUNTIFS($B68,"Adjustment*"),$B67,$B68),'7.  Persistence Report'!$H:$H,D20,'7.  Persistence Report'!$J:$J,IF(COUNTIFS($B68,"Adjustment*"),"Adjustment","Current Year Savings"),'7.  Persistence Report'!$C:$C,VLOOKUP(IF(COUNTIFS($B68,"Adjustment*"),$A67,$A68),ExtCalcMap,2,FALSE))</f>
        <v>0</v>
      </c>
      <c r="W68" s="731">
        <f ca="1">SUMIFS(OFFSET('7.  Persistence Report'!$L:$L,0,W20-2011),'7.  Persistence Report'!$D:$D,IF(COUNTIFS($B68,"Adjustment*"),$B67,$B68),'7.  Persistence Report'!$H:$H,D20,'7.  Persistence Report'!$J:$J,IF(COUNTIFS($B68,"Adjustment*"),"Adjustment","Current Year Savings"),'7.  Persistence Report'!$C:$C,VLOOKUP(IF(COUNTIFS($B68,"Adjustment*"),$A67,$A68),ExtCalcMap,2,FALSE))</f>
        <v>0</v>
      </c>
      <c r="X68" s="731">
        <f ca="1">SUMIFS(OFFSET('7.  Persistence Report'!$L:$L,0,X20-2011),'7.  Persistence Report'!$D:$D,IF(COUNTIFS($B68,"Adjustment*"),$B67,$B68),'7.  Persistence Report'!$H:$H,D20,'7.  Persistence Report'!$J:$J,IF(COUNTIFS($B68,"Adjustment*"),"Adjustment","Current Year Savings"),'7.  Persistence Report'!$C:$C,VLOOKUP(IF(COUNTIFS($B68,"Adjustment*"),$A67,$A68),ExtCalcMap,2,FALSE))</f>
        <v>0</v>
      </c>
      <c r="Y68" s="416">
        <f ca="1">IF(SUMIFS(OFFSET('3-a.  Rate Class Allocations'!$BA:$BA,0,(27*(Y21="kW"))),'3-a.  Rate Class Allocations'!$F:$F,"2011 - 2014 + 2015 Extension Legacy Green Energy Act Framework - Province Wide Program",'3-a.  Rate Class Allocations'!$E:$E,$B68,'3-a.  Rate Class Allocations'!$H:$H,D20),SUMIFS(OFFSET('3-a.  Rate Class Allocations'!$BA:$BA,0,(27*(Y21="kW"))),'3-a.  Rate Class Allocations'!$F:$F,"2011 - 2014 + 2015 Extension Legacy Green Energy Act Framework - Province Wide Program",'3-a.  Rate Class Allocations'!$L:$L,Y20,'3-a.  Rate Class Allocations'!$E:$E,$B68,'3-a.  Rate Class Allocations'!$H:$H,D20) / SUMIFS(OFFSET('3-a.  Rate Class Allocations'!$BA:$BA,0,(27*(Y21="kW"))),'3-a.  Rate Class Allocations'!$F:$F,"2011 - 2014 + 2015 Extension Legacy Green Energy Act Framework - Province Wide Program",'3-a.  Rate Class Allocations'!$E:$E,$B68,'3-a.  Rate Class Allocations'!$H:$H,D20),IF(COUNTIFS(Y20,"*Less Than*"),1/COUNTIFS($Y20:$AL20,"*Less Than*"),0))</f>
        <v>0</v>
      </c>
      <c r="Z68" s="416">
        <f ca="1">IF(SUMIFS(OFFSET('3-a.  Rate Class Allocations'!$BA:$BA,0,(27*(Z21="kW"))),'3-a.  Rate Class Allocations'!$F:$F,"2011 - 2014 + 2015 Extension Legacy Green Energy Act Framework - Province Wide Program",'3-a.  Rate Class Allocations'!$E:$E,$B68,'3-a.  Rate Class Allocations'!$H:$H,D20),SUMIFS(OFFSET('3-a.  Rate Class Allocations'!$BA:$BA,0,(27*(Z21="kW"))),'3-a.  Rate Class Allocations'!$F:$F,"2011 - 2014 + 2015 Extension Legacy Green Energy Act Framework - Province Wide Program",'3-a.  Rate Class Allocations'!$L:$L,Z20,'3-a.  Rate Class Allocations'!$E:$E,$B68,'3-a.  Rate Class Allocations'!$H:$H,D20) / SUMIFS(OFFSET('3-a.  Rate Class Allocations'!$BA:$BA,0,(27*(Z21="kW"))),'3-a.  Rate Class Allocations'!$F:$F,"2011 - 2014 + 2015 Extension Legacy Green Energy Act Framework - Province Wide Program",'3-a.  Rate Class Allocations'!$E:$E,$B68,'3-a.  Rate Class Allocations'!$H:$H,D20),IF(COUNTIFS(Z20,"*Less Than*"),1/COUNTIFS($Y20:$AL20,"*Less Than*"),0))</f>
        <v>1</v>
      </c>
      <c r="AA68" s="416">
        <f ca="1">IF(SUMIFS(OFFSET('3-a.  Rate Class Allocations'!$BA:$BA,0,(27*(AA21="kW"))),'3-a.  Rate Class Allocations'!$F:$F,"2011 - 2014 + 2015 Extension Legacy Green Energy Act Framework - Province Wide Program",'3-a.  Rate Class Allocations'!$E:$E,$B68,'3-a.  Rate Class Allocations'!$H:$H,D20),SUMIFS(OFFSET('3-a.  Rate Class Allocations'!$BA:$BA,0,(27*(AA21="kW"))),'3-a.  Rate Class Allocations'!$F:$F,"2011 - 2014 + 2015 Extension Legacy Green Energy Act Framework - Province Wide Program",'3-a.  Rate Class Allocations'!$L:$L,AA20,'3-a.  Rate Class Allocations'!$E:$E,$B68,'3-a.  Rate Class Allocations'!$H:$H,D20) / SUMIFS(OFFSET('3-a.  Rate Class Allocations'!$BA:$BA,0,(27*(AA21="kW"))),'3-a.  Rate Class Allocations'!$F:$F,"2011 - 2014 + 2015 Extension Legacy Green Energy Act Framework - Province Wide Program",'3-a.  Rate Class Allocations'!$E:$E,$B68,'3-a.  Rate Class Allocations'!$H:$H,D20),IF(COUNTIFS(AA20,"*Less Than*"),1/COUNTIFS($Y20:$AL20,"*Less Than*"),0))</f>
        <v>0</v>
      </c>
      <c r="AB68" s="416">
        <f ca="1">IF(SUMIFS(OFFSET('3-a.  Rate Class Allocations'!$BA:$BA,0,(27*(AB21="kW"))),'3-a.  Rate Class Allocations'!$F:$F,"2011 - 2014 + 2015 Extension Legacy Green Energy Act Framework - Province Wide Program",'3-a.  Rate Class Allocations'!$E:$E,$B68,'3-a.  Rate Class Allocations'!$H:$H,D20),SUMIFS(OFFSET('3-a.  Rate Class Allocations'!$BA:$BA,0,(27*(AB21="kW"))),'3-a.  Rate Class Allocations'!$F:$F,"2011 - 2014 + 2015 Extension Legacy Green Energy Act Framework - Province Wide Program",'3-a.  Rate Class Allocations'!$L:$L,AB20,'3-a.  Rate Class Allocations'!$E:$E,$B68,'3-a.  Rate Class Allocations'!$H:$H,D20) / SUMIFS(OFFSET('3-a.  Rate Class Allocations'!$BA:$BA,0,(27*(AB21="kW"))),'3-a.  Rate Class Allocations'!$F:$F,"2011 - 2014 + 2015 Extension Legacy Green Energy Act Framework - Province Wide Program",'3-a.  Rate Class Allocations'!$E:$E,$B68,'3-a.  Rate Class Allocations'!$H:$H,D20),IF(COUNTIFS(AB20,"*Less Than*"),1/COUNTIFS($Y20:$AL20,"*Less Than*"),0))</f>
        <v>0</v>
      </c>
      <c r="AC68" s="416">
        <f ca="1">IF(SUMIFS(OFFSET('3-a.  Rate Class Allocations'!$BA:$BA,0,(27*(AC21="kW"))),'3-a.  Rate Class Allocations'!$F:$F,"2011 - 2014 + 2015 Extension Legacy Green Energy Act Framework - Province Wide Program",'3-a.  Rate Class Allocations'!$E:$E,$B68,'3-a.  Rate Class Allocations'!$H:$H,D20),SUMIFS(OFFSET('3-a.  Rate Class Allocations'!$BA:$BA,0,(27*(AC21="kW"))),'3-a.  Rate Class Allocations'!$F:$F,"2011 - 2014 + 2015 Extension Legacy Green Energy Act Framework - Province Wide Program",'3-a.  Rate Class Allocations'!$L:$L,AC20,'3-a.  Rate Class Allocations'!$E:$E,$B68,'3-a.  Rate Class Allocations'!$H:$H,D20) / SUMIFS(OFFSET('3-a.  Rate Class Allocations'!$BA:$BA,0,(27*(AC21="kW"))),'3-a.  Rate Class Allocations'!$F:$F,"2011 - 2014 + 2015 Extension Legacy Green Energy Act Framework - Province Wide Program",'3-a.  Rate Class Allocations'!$E:$E,$B68,'3-a.  Rate Class Allocations'!$H:$H,D20),IF(COUNTIFS(AC20,"*Less Than*"),1/COUNTIFS($Y20:$AL20,"*Less Than*"),0))</f>
        <v>0</v>
      </c>
      <c r="AD68" s="416">
        <f ca="1">IF(SUMIFS(OFFSET('3-a.  Rate Class Allocations'!$BA:$BA,0,(27*(AD21="kW"))),'3-a.  Rate Class Allocations'!$F:$F,"2011 - 2014 + 2015 Extension Legacy Green Energy Act Framework - Province Wide Program",'3-a.  Rate Class Allocations'!$E:$E,$B68,'3-a.  Rate Class Allocations'!$H:$H,D20),SUMIFS(OFFSET('3-a.  Rate Class Allocations'!$BA:$BA,0,(27*(AD21="kW"))),'3-a.  Rate Class Allocations'!$F:$F,"2011 - 2014 + 2015 Extension Legacy Green Energy Act Framework - Province Wide Program",'3-a.  Rate Class Allocations'!$L:$L,AD20,'3-a.  Rate Class Allocations'!$E:$E,$B68,'3-a.  Rate Class Allocations'!$H:$H,D20) / SUMIFS(OFFSET('3-a.  Rate Class Allocations'!$BA:$BA,0,(27*(AD21="kW"))),'3-a.  Rate Class Allocations'!$F:$F,"2011 - 2014 + 2015 Extension Legacy Green Energy Act Framework - Province Wide Program",'3-a.  Rate Class Allocations'!$E:$E,$B68,'3-a.  Rate Class Allocations'!$H:$H,D20),IF(COUNTIFS(AD20,"*Less Than*"),1/COUNTIFS($Y20:$AL20,"*Less Than*"),0))</f>
        <v>0</v>
      </c>
      <c r="AE68" s="416">
        <f ca="1">IF(SUMIFS(OFFSET('3-a.  Rate Class Allocations'!$BA:$BA,0,(27*(AE21="kW"))),'3-a.  Rate Class Allocations'!$F:$F,"2011 - 2014 + 2015 Extension Legacy Green Energy Act Framework - Province Wide Program",'3-a.  Rate Class Allocations'!$E:$E,$B68,'3-a.  Rate Class Allocations'!$H:$H,D20),SUMIFS(OFFSET('3-a.  Rate Class Allocations'!$BA:$BA,0,(27*(AE21="kW"))),'3-a.  Rate Class Allocations'!$F:$F,"2011 - 2014 + 2015 Extension Legacy Green Energy Act Framework - Province Wide Program",'3-a.  Rate Class Allocations'!$L:$L,AE20,'3-a.  Rate Class Allocations'!$E:$E,$B68,'3-a.  Rate Class Allocations'!$H:$H,D20) / SUMIFS(OFFSET('3-a.  Rate Class Allocations'!$BA:$BA,0,(27*(AE21="kW"))),'3-a.  Rate Class Allocations'!$F:$F,"2011 - 2014 + 2015 Extension Legacy Green Energy Act Framework - Province Wide Program",'3-a.  Rate Class Allocations'!$E:$E,$B68,'3-a.  Rate Class Allocations'!$H:$H,D20),IF(COUNTIFS(AE20,"*Less Than*"),1/COUNTIFS($Y20:$AL20,"*Less Than*"),0))</f>
        <v>0</v>
      </c>
      <c r="AF68" s="416">
        <f ca="1">IF(SUMIFS(OFFSET('3-a.  Rate Class Allocations'!$BA:$BA,0,(27*(AF21="kW"))),'3-a.  Rate Class Allocations'!$F:$F,"2011 - 2014 + 2015 Extension Legacy Green Energy Act Framework - Province Wide Program",'3-a.  Rate Class Allocations'!$E:$E,$B68,'3-a.  Rate Class Allocations'!$H:$H,D20),SUMIFS(OFFSET('3-a.  Rate Class Allocations'!$BA:$BA,0,(27*(AF21="kW"))),'3-a.  Rate Class Allocations'!$F:$F,"2011 - 2014 + 2015 Extension Legacy Green Energy Act Framework - Province Wide Program",'3-a.  Rate Class Allocations'!$L:$L,AF20,'3-a.  Rate Class Allocations'!$E:$E,$B68,'3-a.  Rate Class Allocations'!$H:$H,D20) / SUMIFS(OFFSET('3-a.  Rate Class Allocations'!$BA:$BA,0,(27*(AF21="kW"))),'3-a.  Rate Class Allocations'!$F:$F,"2011 - 2014 + 2015 Extension Legacy Green Energy Act Framework - Province Wide Program",'3-a.  Rate Class Allocations'!$E:$E,$B68,'3-a.  Rate Class Allocations'!$H:$H,D20),IF(COUNTIFS(AF20,"*Less Than*"),1/COUNTIFS($Y20:$AL20,"*Less Than*"),0))</f>
        <v>0</v>
      </c>
      <c r="AG68" s="416">
        <f ca="1">IF(SUMIFS(OFFSET('3-a.  Rate Class Allocations'!$BA:$BA,0,(27*(AG21="kW"))),'3-a.  Rate Class Allocations'!$F:$F,"2011 - 2014 + 2015 Extension Legacy Green Energy Act Framework - Province Wide Program",'3-a.  Rate Class Allocations'!$E:$E,$B68,'3-a.  Rate Class Allocations'!$H:$H,D20),SUMIFS(OFFSET('3-a.  Rate Class Allocations'!$BA:$BA,0,(27*(AG21="kW"))),'3-a.  Rate Class Allocations'!$F:$F,"2011 - 2014 + 2015 Extension Legacy Green Energy Act Framework - Province Wide Program",'3-a.  Rate Class Allocations'!$L:$L,AG20,'3-a.  Rate Class Allocations'!$E:$E,$B68,'3-a.  Rate Class Allocations'!$H:$H,D20) / SUMIFS(OFFSET('3-a.  Rate Class Allocations'!$BA:$BA,0,(27*(AG21="kW"))),'3-a.  Rate Class Allocations'!$F:$F,"2011 - 2014 + 2015 Extension Legacy Green Energy Act Framework - Province Wide Program",'3-a.  Rate Class Allocations'!$E:$E,$B68,'3-a.  Rate Class Allocations'!$H:$H,D20),IF(COUNTIFS(AG20,"*Less Than*"),1/COUNTIFS($Y20:$AL20,"*Less Than*"),0))</f>
        <v>0</v>
      </c>
      <c r="AH68" s="416">
        <f ca="1">IF(SUMIFS(OFFSET('3-a.  Rate Class Allocations'!$BA:$BA,0,(27*(AH21="kW"))),'3-a.  Rate Class Allocations'!$F:$F,"2011 - 2014 + 2015 Extension Legacy Green Energy Act Framework - Province Wide Program",'3-a.  Rate Class Allocations'!$E:$E,$B68,'3-a.  Rate Class Allocations'!$H:$H,D20),SUMIFS(OFFSET('3-a.  Rate Class Allocations'!$BA:$BA,0,(27*(AH21="kW"))),'3-a.  Rate Class Allocations'!$F:$F,"2011 - 2014 + 2015 Extension Legacy Green Energy Act Framework - Province Wide Program",'3-a.  Rate Class Allocations'!$L:$L,AH20,'3-a.  Rate Class Allocations'!$E:$E,$B68,'3-a.  Rate Class Allocations'!$H:$H,D20) / SUMIFS(OFFSET('3-a.  Rate Class Allocations'!$BA:$BA,0,(27*(AH21="kW"))),'3-a.  Rate Class Allocations'!$F:$F,"2011 - 2014 + 2015 Extension Legacy Green Energy Act Framework - Province Wide Program",'3-a.  Rate Class Allocations'!$E:$E,$B68,'3-a.  Rate Class Allocations'!$H:$H,D20),IF(COUNTIFS(AH20,"*Less Than*"),1/COUNTIFS($Y20:$AL20,"*Less Than*"),0))</f>
        <v>0</v>
      </c>
      <c r="AI68" s="416">
        <f ca="1">IF(SUMIFS(OFFSET('3-a.  Rate Class Allocations'!$BA:$BA,0,(27*(AI21="kW"))),'3-a.  Rate Class Allocations'!$F:$F,"2011 - 2014 + 2015 Extension Legacy Green Energy Act Framework - Province Wide Program",'3-a.  Rate Class Allocations'!$E:$E,$B68,'3-a.  Rate Class Allocations'!$H:$H,D20),SUMIFS(OFFSET('3-a.  Rate Class Allocations'!$BA:$BA,0,(27*(AI21="kW"))),'3-a.  Rate Class Allocations'!$F:$F,"2011 - 2014 + 2015 Extension Legacy Green Energy Act Framework - Province Wide Program",'3-a.  Rate Class Allocations'!$L:$L,AI20,'3-a.  Rate Class Allocations'!$E:$E,$B68,'3-a.  Rate Class Allocations'!$H:$H,D20) / SUMIFS(OFFSET('3-a.  Rate Class Allocations'!$BA:$BA,0,(27*(AI21="kW"))),'3-a.  Rate Class Allocations'!$F:$F,"2011 - 2014 + 2015 Extension Legacy Green Energy Act Framework - Province Wide Program",'3-a.  Rate Class Allocations'!$E:$E,$B68,'3-a.  Rate Class Allocations'!$H:$H,D20),IF(COUNTIFS(AI20,"*Less Than*"),1/COUNTIFS($Y20:$AL20,"*Less Than*"),0))</f>
        <v>0</v>
      </c>
      <c r="AJ68" s="416">
        <f ca="1">IF(SUMIFS(OFFSET('3-a.  Rate Class Allocations'!$BA:$BA,0,(27*(AJ21="kW"))),'3-a.  Rate Class Allocations'!$F:$F,"2011 - 2014 + 2015 Extension Legacy Green Energy Act Framework - Province Wide Program",'3-a.  Rate Class Allocations'!$E:$E,$B68,'3-a.  Rate Class Allocations'!$H:$H,D20),SUMIFS(OFFSET('3-a.  Rate Class Allocations'!$BA:$BA,0,(27*(AJ21="kW"))),'3-a.  Rate Class Allocations'!$F:$F,"2011 - 2014 + 2015 Extension Legacy Green Energy Act Framework - Province Wide Program",'3-a.  Rate Class Allocations'!$L:$L,AJ20,'3-a.  Rate Class Allocations'!$E:$E,$B68,'3-a.  Rate Class Allocations'!$H:$H,D20) / SUMIFS(OFFSET('3-a.  Rate Class Allocations'!$BA:$BA,0,(27*(AJ21="kW"))),'3-a.  Rate Class Allocations'!$F:$F,"2011 - 2014 + 2015 Extension Legacy Green Energy Act Framework - Province Wide Program",'3-a.  Rate Class Allocations'!$E:$E,$B68,'3-a.  Rate Class Allocations'!$H:$H,D20),IF(COUNTIFS(AJ20,"*Less Than*"),1/COUNTIFS($Y20:$AL20,"*Less Than*"),0))</f>
        <v>0</v>
      </c>
      <c r="AK68" s="416">
        <f ca="1">IF(SUMIFS(OFFSET('3-a.  Rate Class Allocations'!$BA:$BA,0,(27*(AK21="kW"))),'3-a.  Rate Class Allocations'!$F:$F,"2011 - 2014 + 2015 Extension Legacy Green Energy Act Framework - Province Wide Program",'3-a.  Rate Class Allocations'!$E:$E,$B68,'3-a.  Rate Class Allocations'!$H:$H,D20),SUMIFS(OFFSET('3-a.  Rate Class Allocations'!$BA:$BA,0,(27*(AK21="kW"))),'3-a.  Rate Class Allocations'!$F:$F,"2011 - 2014 + 2015 Extension Legacy Green Energy Act Framework - Province Wide Program",'3-a.  Rate Class Allocations'!$L:$L,AK20,'3-a.  Rate Class Allocations'!$E:$E,$B68,'3-a.  Rate Class Allocations'!$H:$H,D20) / SUMIFS(OFFSET('3-a.  Rate Class Allocations'!$BA:$BA,0,(27*(AK21="kW"))),'3-a.  Rate Class Allocations'!$F:$F,"2011 - 2014 + 2015 Extension Legacy Green Energy Act Framework - Province Wide Program",'3-a.  Rate Class Allocations'!$E:$E,$B68,'3-a.  Rate Class Allocations'!$H:$H,D20),IF(COUNTIFS(AK20,"*Less Than*"),1/COUNTIFS($Y20:$AL20,"*Less Than*"),0))</f>
        <v>0</v>
      </c>
      <c r="AL68" s="416">
        <f ca="1">IF(SUMIFS(OFFSET('3-a.  Rate Class Allocations'!$BA:$BA,0,(27*(AL21="kW"))),'3-a.  Rate Class Allocations'!$F:$F,"2011 - 2014 + 2015 Extension Legacy Green Energy Act Framework - Province Wide Program",'3-a.  Rate Class Allocations'!$E:$E,$B68,'3-a.  Rate Class Allocations'!$H:$H,D20),SUMIFS(OFFSET('3-a.  Rate Class Allocations'!$BA:$BA,0,(27*(AL21="kW"))),'3-a.  Rate Class Allocations'!$F:$F,"2011 - 2014 + 2015 Extension Legacy Green Energy Act Framework - Province Wide Program",'3-a.  Rate Class Allocations'!$L:$L,AL20,'3-a.  Rate Class Allocations'!$E:$E,$B68,'3-a.  Rate Class Allocations'!$H:$H,D20) / SUMIFS(OFFSET('3-a.  Rate Class Allocations'!$BA:$BA,0,(27*(AL21="kW"))),'3-a.  Rate Class Allocations'!$F:$F,"2011 - 2014 + 2015 Extension Legacy Green Energy Act Framework - Province Wide Program",'3-a.  Rate Class Allocations'!$E:$E,$B68,'3-a.  Rate Class Allocations'!$H:$H,D20),IF(COUNTIFS(AL20,"*Less Than*"),1/COUNTIFS($Y20:$AL20,"*Less Than*"),0))</f>
        <v>0</v>
      </c>
      <c r="AM68" s="298">
        <f ca="1">SUM(Y68:AL68)</f>
        <v>1</v>
      </c>
    </row>
    <row r="69" spans="1:39" s="285" customFormat="1" ht="15" outlineLevel="1">
      <c r="A69" s="503"/>
      <c r="B69" s="317" t="s">
        <v>215</v>
      </c>
      <c r="C69" s="293" t="s">
        <v>164</v>
      </c>
      <c r="D69" s="724">
        <f ca="1">SUMIFS(OFFSET('7.  Persistence Report'!$AQ:$AQ,0,D20-2011),'7.  Persistence Report'!$D:$D,IF(COUNTIFS($B69,"Adjustment*"),$B68,$B69),'7.  Persistence Report'!$H:$H,D20,'7.  Persistence Report'!$J:$J,IF(COUNTIFS($B69,"Adjustment*"),"Adjustment","Current Year Savings"),'7.  Persistence Report'!$C:$C,VLOOKUP(IF(COUNTIFS($B69,"Adjustment*"),$A68,$A69),ExtCalcMap,2,FALSE))</f>
        <v>0</v>
      </c>
      <c r="E69" s="724">
        <f ca="1">SUMIFS(OFFSET('7.  Persistence Report'!$AQ:$AQ,0,E20-2011),'7.  Persistence Report'!$D:$D,IF(COUNTIFS($B69,"Adjustment*"),$B68,$B69),'7.  Persistence Report'!$H:$H,D20,'7.  Persistence Report'!$J:$J,IF(COUNTIFS($B69,"Adjustment*"),"Adjustment","Current Year Savings"),'7.  Persistence Report'!$C:$C,VLOOKUP(IF(COUNTIFS($B69,"Adjustment*"),$A68,$A69),ExtCalcMap,2,FALSE))</f>
        <v>0</v>
      </c>
      <c r="F69" s="724">
        <f ca="1">SUMIFS(OFFSET('7.  Persistence Report'!$AQ:$AQ,0,F20-2011),'7.  Persistence Report'!$D:$D,IF(COUNTIFS($B69,"Adjustment*"),$B68,$B69),'7.  Persistence Report'!$H:$H,D20,'7.  Persistence Report'!$J:$J,IF(COUNTIFS($B69,"Adjustment*"),"Adjustment","Current Year Savings"),'7.  Persistence Report'!$C:$C,VLOOKUP(IF(COUNTIFS($B69,"Adjustment*"),$A68,$A69),ExtCalcMap,2,FALSE))</f>
        <v>0</v>
      </c>
      <c r="G69" s="724">
        <f ca="1">SUMIFS(OFFSET('7.  Persistence Report'!$AQ:$AQ,0,G20-2011),'7.  Persistence Report'!$D:$D,IF(COUNTIFS($B69,"Adjustment*"),$B68,$B69),'7.  Persistence Report'!$H:$H,D20,'7.  Persistence Report'!$J:$J,IF(COUNTIFS($B69,"Adjustment*"),"Adjustment","Current Year Savings"),'7.  Persistence Report'!$C:$C,VLOOKUP(IF(COUNTIFS($B69,"Adjustment*"),$A68,$A69),ExtCalcMap,2,FALSE))</f>
        <v>0</v>
      </c>
      <c r="H69" s="724">
        <f ca="1">SUMIFS(OFFSET('7.  Persistence Report'!$AQ:$AQ,0,H20-2011),'7.  Persistence Report'!$D:$D,IF(COUNTIFS($B69,"Adjustment*"),$B68,$B69),'7.  Persistence Report'!$H:$H,D20,'7.  Persistence Report'!$J:$J,IF(COUNTIFS($B69,"Adjustment*"),"Adjustment","Current Year Savings"),'7.  Persistence Report'!$C:$C,VLOOKUP(IF(COUNTIFS($B69,"Adjustment*"),$A68,$A69),ExtCalcMap,2,FALSE))</f>
        <v>0</v>
      </c>
      <c r="I69" s="724">
        <f ca="1">SUMIFS(OFFSET('7.  Persistence Report'!$AQ:$AQ,0,I20-2011),'7.  Persistence Report'!$D:$D,IF(COUNTIFS($B69,"Adjustment*"),$B68,$B69),'7.  Persistence Report'!$H:$H,D20,'7.  Persistence Report'!$J:$J,IF(COUNTIFS($B69,"Adjustment*"),"Adjustment","Current Year Savings"),'7.  Persistence Report'!$C:$C,VLOOKUP(IF(COUNTIFS($B69,"Adjustment*"),$A68,$A69),ExtCalcMap,2,FALSE))</f>
        <v>0</v>
      </c>
      <c r="J69" s="724">
        <f ca="1">SUMIFS(OFFSET('7.  Persistence Report'!$AQ:$AQ,0,J20-2011),'7.  Persistence Report'!$D:$D,IF(COUNTIFS($B69,"Adjustment*"),$B68,$B69),'7.  Persistence Report'!$H:$H,D20,'7.  Persistence Report'!$J:$J,IF(COUNTIFS($B69,"Adjustment*"),"Adjustment","Current Year Savings"),'7.  Persistence Report'!$C:$C,VLOOKUP(IF(COUNTIFS($B69,"Adjustment*"),$A68,$A69),ExtCalcMap,2,FALSE))</f>
        <v>0</v>
      </c>
      <c r="K69" s="724">
        <f ca="1">SUMIFS(OFFSET('7.  Persistence Report'!$AQ:$AQ,0,K20-2011),'7.  Persistence Report'!$D:$D,IF(COUNTIFS($B69,"Adjustment*"),$B68,$B69),'7.  Persistence Report'!$H:$H,D20,'7.  Persistence Report'!$J:$J,IF(COUNTIFS($B69,"Adjustment*"),"Adjustment","Current Year Savings"),'7.  Persistence Report'!$C:$C,VLOOKUP(IF(COUNTIFS($B69,"Adjustment*"),$A68,$A69),ExtCalcMap,2,FALSE))</f>
        <v>0</v>
      </c>
      <c r="L69" s="724">
        <f ca="1">SUMIFS(OFFSET('7.  Persistence Report'!$AQ:$AQ,0,L20-2011),'7.  Persistence Report'!$D:$D,IF(COUNTIFS($B69,"Adjustment*"),$B68,$B69),'7.  Persistence Report'!$H:$H,D20,'7.  Persistence Report'!$J:$J,IF(COUNTIFS($B69,"Adjustment*"),"Adjustment","Current Year Savings"),'7.  Persistence Report'!$C:$C,VLOOKUP(IF(COUNTIFS($B69,"Adjustment*"),$A68,$A69),ExtCalcMap,2,FALSE))</f>
        <v>0</v>
      </c>
      <c r="M69" s="724">
        <f ca="1">SUMIFS(OFFSET('7.  Persistence Report'!$AQ:$AQ,0,M20-2011),'7.  Persistence Report'!$D:$D,IF(COUNTIFS($B69,"Adjustment*"),$B68,$B69),'7.  Persistence Report'!$H:$H,D20,'7.  Persistence Report'!$J:$J,IF(COUNTIFS($B69,"Adjustment*"),"Adjustment","Current Year Savings"),'7.  Persistence Report'!$C:$C,VLOOKUP(IF(COUNTIFS($B69,"Adjustment*"),$A68,$A69),ExtCalcMap,2,FALSE))</f>
        <v>0</v>
      </c>
      <c r="N69" s="732"/>
      <c r="O69" s="731">
        <f ca="1">SUMIFS(OFFSET('7.  Persistence Report'!$L:$L,0,O20-2011),'7.  Persistence Report'!$D:$D,IF(COUNTIFS($B69,"Adjustment*"),$B68,$B69),'7.  Persistence Report'!$H:$H,D20,'7.  Persistence Report'!$J:$J,IF(COUNTIFS($B69,"Adjustment*"),"Adjustment","Current Year Savings"),'7.  Persistence Report'!$C:$C,VLOOKUP(IF(COUNTIFS($B69,"Adjustment*"),$A68,$A69),ExtCalcMap,2,FALSE))</f>
        <v>0</v>
      </c>
      <c r="P69" s="731">
        <f ca="1">SUMIFS(OFFSET('7.  Persistence Report'!$L:$L,0,P20-2011),'7.  Persistence Report'!$D:$D,IF(COUNTIFS($B69,"Adjustment*"),$B68,$B69),'7.  Persistence Report'!$H:$H,D20,'7.  Persistence Report'!$J:$J,IF(COUNTIFS($B69,"Adjustment*"),"Adjustment","Current Year Savings"),'7.  Persistence Report'!$C:$C,VLOOKUP(IF(COUNTIFS($B69,"Adjustment*"),$A68,$A69),ExtCalcMap,2,FALSE))</f>
        <v>0</v>
      </c>
      <c r="Q69" s="731">
        <f ca="1">SUMIFS(OFFSET('7.  Persistence Report'!$L:$L,0,Q20-2011),'7.  Persistence Report'!$D:$D,IF(COUNTIFS($B69,"Adjustment*"),$B68,$B69),'7.  Persistence Report'!$H:$H,D20,'7.  Persistence Report'!$J:$J,IF(COUNTIFS($B69,"Adjustment*"),"Adjustment","Current Year Savings"),'7.  Persistence Report'!$C:$C,VLOOKUP(IF(COUNTIFS($B69,"Adjustment*"),$A68,$A69),ExtCalcMap,2,FALSE))</f>
        <v>0</v>
      </c>
      <c r="R69" s="731">
        <f ca="1">SUMIFS(OFFSET('7.  Persistence Report'!$L:$L,0,R20-2011),'7.  Persistence Report'!$D:$D,IF(COUNTIFS($B69,"Adjustment*"),$B68,$B69),'7.  Persistence Report'!$H:$H,D20,'7.  Persistence Report'!$J:$J,IF(COUNTIFS($B69,"Adjustment*"),"Adjustment","Current Year Savings"),'7.  Persistence Report'!$C:$C,VLOOKUP(IF(COUNTIFS($B69,"Adjustment*"),$A68,$A69),ExtCalcMap,2,FALSE))</f>
        <v>0</v>
      </c>
      <c r="S69" s="731">
        <f ca="1">SUMIFS(OFFSET('7.  Persistence Report'!$L:$L,0,S20-2011),'7.  Persistence Report'!$D:$D,IF(COUNTIFS($B69,"Adjustment*"),$B68,$B69),'7.  Persistence Report'!$H:$H,D20,'7.  Persistence Report'!$J:$J,IF(COUNTIFS($B69,"Adjustment*"),"Adjustment","Current Year Savings"),'7.  Persistence Report'!$C:$C,VLOOKUP(IF(COUNTIFS($B69,"Adjustment*"),$A68,$A69),ExtCalcMap,2,FALSE))</f>
        <v>0</v>
      </c>
      <c r="T69" s="731">
        <f ca="1">SUMIFS(OFFSET('7.  Persistence Report'!$L:$L,0,T20-2011),'7.  Persistence Report'!$D:$D,IF(COUNTIFS($B69,"Adjustment*"),$B68,$B69),'7.  Persistence Report'!$H:$H,D20,'7.  Persistence Report'!$J:$J,IF(COUNTIFS($B69,"Adjustment*"),"Adjustment","Current Year Savings"),'7.  Persistence Report'!$C:$C,VLOOKUP(IF(COUNTIFS($B69,"Adjustment*"),$A68,$A69),ExtCalcMap,2,FALSE))</f>
        <v>0</v>
      </c>
      <c r="U69" s="731">
        <f ca="1">SUMIFS(OFFSET('7.  Persistence Report'!$L:$L,0,U20-2011),'7.  Persistence Report'!$D:$D,IF(COUNTIFS($B69,"Adjustment*"),$B68,$B69),'7.  Persistence Report'!$H:$H,D20,'7.  Persistence Report'!$J:$J,IF(COUNTIFS($B69,"Adjustment*"),"Adjustment","Current Year Savings"),'7.  Persistence Report'!$C:$C,VLOOKUP(IF(COUNTIFS($B69,"Adjustment*"),$A68,$A69),ExtCalcMap,2,FALSE))</f>
        <v>0</v>
      </c>
      <c r="V69" s="731">
        <f ca="1">SUMIFS(OFFSET('7.  Persistence Report'!$L:$L,0,V20-2011),'7.  Persistence Report'!$D:$D,IF(COUNTIFS($B69,"Adjustment*"),$B68,$B69),'7.  Persistence Report'!$H:$H,D20,'7.  Persistence Report'!$J:$J,IF(COUNTIFS($B69,"Adjustment*"),"Adjustment","Current Year Savings"),'7.  Persistence Report'!$C:$C,VLOOKUP(IF(COUNTIFS($B69,"Adjustment*"),$A68,$A69),ExtCalcMap,2,FALSE))</f>
        <v>0</v>
      </c>
      <c r="W69" s="731">
        <f ca="1">SUMIFS(OFFSET('7.  Persistence Report'!$L:$L,0,W20-2011),'7.  Persistence Report'!$D:$D,IF(COUNTIFS($B69,"Adjustment*"),$B68,$B69),'7.  Persistence Report'!$H:$H,D20,'7.  Persistence Report'!$J:$J,IF(COUNTIFS($B69,"Adjustment*"),"Adjustment","Current Year Savings"),'7.  Persistence Report'!$C:$C,VLOOKUP(IF(COUNTIFS($B69,"Adjustment*"),$A68,$A69),ExtCalcMap,2,FALSE))</f>
        <v>0</v>
      </c>
      <c r="X69" s="731">
        <f ca="1">SUMIFS(OFFSET('7.  Persistence Report'!$L:$L,0,X20-2011),'7.  Persistence Report'!$D:$D,IF(COUNTIFS($B69,"Adjustment*"),$B68,$B69),'7.  Persistence Report'!$H:$H,D20,'7.  Persistence Report'!$J:$J,IF(COUNTIFS($B69,"Adjustment*"),"Adjustment","Current Year Savings"),'7.  Persistence Report'!$C:$C,VLOOKUP(IF(COUNTIFS($B69,"Adjustment*"),$A68,$A69),ExtCalcMap,2,FALSE))</f>
        <v>0</v>
      </c>
      <c r="Y69" s="412">
        <f ca="1">Y68</f>
        <v>0</v>
      </c>
      <c r="Z69" s="412">
        <f ca="1">Z68</f>
        <v>1</v>
      </c>
      <c r="AA69" s="412">
        <f t="shared" ref="AA69:AL69" ca="1" si="24">AA68</f>
        <v>0</v>
      </c>
      <c r="AB69" s="412">
        <f t="shared" ca="1" si="24"/>
        <v>0</v>
      </c>
      <c r="AC69" s="412">
        <f t="shared" ca="1" si="24"/>
        <v>0</v>
      </c>
      <c r="AD69" s="412">
        <f t="shared" ca="1" si="24"/>
        <v>0</v>
      </c>
      <c r="AE69" s="412">
        <f t="shared" ca="1" si="24"/>
        <v>0</v>
      </c>
      <c r="AF69" s="412">
        <f t="shared" ca="1" si="24"/>
        <v>0</v>
      </c>
      <c r="AG69" s="412">
        <f t="shared" ca="1" si="24"/>
        <v>0</v>
      </c>
      <c r="AH69" s="412">
        <f t="shared" ca="1" si="24"/>
        <v>0</v>
      </c>
      <c r="AI69" s="412">
        <f t="shared" ca="1" si="24"/>
        <v>0</v>
      </c>
      <c r="AJ69" s="412">
        <f t="shared" ca="1" si="24"/>
        <v>0</v>
      </c>
      <c r="AK69" s="412">
        <f t="shared" ca="1" si="24"/>
        <v>0</v>
      </c>
      <c r="AL69" s="412">
        <f t="shared" ca="1" si="24"/>
        <v>0</v>
      </c>
      <c r="AM69" s="313"/>
    </row>
    <row r="70" spans="1:39" s="285" customFormat="1" ht="15" outlineLevel="1">
      <c r="A70" s="503"/>
      <c r="B70" s="316"/>
      <c r="C70" s="314"/>
      <c r="D70" s="740"/>
      <c r="E70" s="740"/>
      <c r="F70" s="740"/>
      <c r="G70" s="740"/>
      <c r="H70" s="740"/>
      <c r="I70" s="740"/>
      <c r="J70" s="740"/>
      <c r="K70" s="740"/>
      <c r="L70" s="740"/>
      <c r="M70" s="740"/>
      <c r="N70" s="730"/>
      <c r="O70" s="741"/>
      <c r="P70" s="741"/>
      <c r="Q70" s="741"/>
      <c r="R70" s="741"/>
      <c r="S70" s="741"/>
      <c r="T70" s="741"/>
      <c r="U70" s="741"/>
      <c r="V70" s="741"/>
      <c r="W70" s="741"/>
      <c r="X70" s="741"/>
      <c r="Y70" s="419"/>
      <c r="Z70" s="417"/>
      <c r="AA70" s="417"/>
      <c r="AB70" s="417"/>
      <c r="AC70" s="417"/>
      <c r="AD70" s="417"/>
      <c r="AE70" s="417"/>
      <c r="AF70" s="417"/>
      <c r="AG70" s="417"/>
      <c r="AH70" s="417"/>
      <c r="AI70" s="417"/>
      <c r="AJ70" s="417"/>
      <c r="AK70" s="417"/>
      <c r="AL70" s="417"/>
      <c r="AM70" s="315"/>
    </row>
    <row r="71" spans="1:39" s="285" customFormat="1" ht="15" outlineLevel="1">
      <c r="A71" s="503">
        <v>17</v>
      </c>
      <c r="B71" s="316" t="s">
        <v>9</v>
      </c>
      <c r="C71" s="293" t="s">
        <v>25</v>
      </c>
      <c r="D71" s="724">
        <f ca="1">SUMIFS(OFFSET('7.  Persistence Report'!$AQ:$AQ,0,D20-2011),'7.  Persistence Report'!$D:$D,IF(COUNTIFS($B71,"Adjustment*"),$B70,$B71),'7.  Persistence Report'!$H:$H,D20,'7.  Persistence Report'!$J:$J,IF(COUNTIFS($B71,"Adjustment*"),"Adjustment","Current Year Savings"),'7.  Persistence Report'!$C:$C,VLOOKUP(IF(COUNTIFS($B71,"Adjustment*"),$A70,$A71),ExtCalcMap,2,FALSE))</f>
        <v>2665.1639999999998</v>
      </c>
      <c r="E71" s="724">
        <f ca="1">SUMIFS(OFFSET('7.  Persistence Report'!$AQ:$AQ,0,E20-2011),'7.  Persistence Report'!$D:$D,IF(COUNTIFS($B71,"Adjustment*"),$B70,$B71),'7.  Persistence Report'!$H:$H,D20,'7.  Persistence Report'!$J:$J,IF(COUNTIFS($B71,"Adjustment*"),"Adjustment","Current Year Savings"),'7.  Persistence Report'!$C:$C,VLOOKUP(IF(COUNTIFS($B71,"Adjustment*"),$A70,$A71),ExtCalcMap,2,FALSE))</f>
        <v>0</v>
      </c>
      <c r="F71" s="724">
        <f ca="1">SUMIFS(OFFSET('7.  Persistence Report'!$AQ:$AQ,0,F20-2011),'7.  Persistence Report'!$D:$D,IF(COUNTIFS($B71,"Adjustment*"),$B70,$B71),'7.  Persistence Report'!$H:$H,D20,'7.  Persistence Report'!$J:$J,IF(COUNTIFS($B71,"Adjustment*"),"Adjustment","Current Year Savings"),'7.  Persistence Report'!$C:$C,VLOOKUP(IF(COUNTIFS($B71,"Adjustment*"),$A70,$A71),ExtCalcMap,2,FALSE))</f>
        <v>0</v>
      </c>
      <c r="G71" s="724">
        <f ca="1">SUMIFS(OFFSET('7.  Persistence Report'!$AQ:$AQ,0,G20-2011),'7.  Persistence Report'!$D:$D,IF(COUNTIFS($B71,"Adjustment*"),$B70,$B71),'7.  Persistence Report'!$H:$H,D20,'7.  Persistence Report'!$J:$J,IF(COUNTIFS($B71,"Adjustment*"),"Adjustment","Current Year Savings"),'7.  Persistence Report'!$C:$C,VLOOKUP(IF(COUNTIFS($B71,"Adjustment*"),$A70,$A71),ExtCalcMap,2,FALSE))</f>
        <v>0</v>
      </c>
      <c r="H71" s="724">
        <f ca="1">SUMIFS(OFFSET('7.  Persistence Report'!$AQ:$AQ,0,H20-2011),'7.  Persistence Report'!$D:$D,IF(COUNTIFS($B71,"Adjustment*"),$B70,$B71),'7.  Persistence Report'!$H:$H,D20,'7.  Persistence Report'!$J:$J,IF(COUNTIFS($B71,"Adjustment*"),"Adjustment","Current Year Savings"),'7.  Persistence Report'!$C:$C,VLOOKUP(IF(COUNTIFS($B71,"Adjustment*"),$A70,$A71),ExtCalcMap,2,FALSE))</f>
        <v>0</v>
      </c>
      <c r="I71" s="724">
        <f ca="1">SUMIFS(OFFSET('7.  Persistence Report'!$AQ:$AQ,0,I20-2011),'7.  Persistence Report'!$D:$D,IF(COUNTIFS($B71,"Adjustment*"),$B70,$B71),'7.  Persistence Report'!$H:$H,D20,'7.  Persistence Report'!$J:$J,IF(COUNTIFS($B71,"Adjustment*"),"Adjustment","Current Year Savings"),'7.  Persistence Report'!$C:$C,VLOOKUP(IF(COUNTIFS($B71,"Adjustment*"),$A70,$A71),ExtCalcMap,2,FALSE))</f>
        <v>0</v>
      </c>
      <c r="J71" s="724">
        <f ca="1">SUMIFS(OFFSET('7.  Persistence Report'!$AQ:$AQ,0,J20-2011),'7.  Persistence Report'!$D:$D,IF(COUNTIFS($B71,"Adjustment*"),$B70,$B71),'7.  Persistence Report'!$H:$H,D20,'7.  Persistence Report'!$J:$J,IF(COUNTIFS($B71,"Adjustment*"),"Adjustment","Current Year Savings"),'7.  Persistence Report'!$C:$C,VLOOKUP(IF(COUNTIFS($B71,"Adjustment*"),$A70,$A71),ExtCalcMap,2,FALSE))</f>
        <v>0</v>
      </c>
      <c r="K71" s="724">
        <f ca="1">SUMIFS(OFFSET('7.  Persistence Report'!$AQ:$AQ,0,K20-2011),'7.  Persistence Report'!$D:$D,IF(COUNTIFS($B71,"Adjustment*"),$B70,$B71),'7.  Persistence Report'!$H:$H,D20,'7.  Persistence Report'!$J:$J,IF(COUNTIFS($B71,"Adjustment*"),"Adjustment","Current Year Savings"),'7.  Persistence Report'!$C:$C,VLOOKUP(IF(COUNTIFS($B71,"Adjustment*"),$A70,$A71),ExtCalcMap,2,FALSE))</f>
        <v>0</v>
      </c>
      <c r="L71" s="724">
        <f ca="1">SUMIFS(OFFSET('7.  Persistence Report'!$AQ:$AQ,0,L20-2011),'7.  Persistence Report'!$D:$D,IF(COUNTIFS($B71,"Adjustment*"),$B70,$B71),'7.  Persistence Report'!$H:$H,D20,'7.  Persistence Report'!$J:$J,IF(COUNTIFS($B71,"Adjustment*"),"Adjustment","Current Year Savings"),'7.  Persistence Report'!$C:$C,VLOOKUP(IF(COUNTIFS($B71,"Adjustment*"),$A70,$A71),ExtCalcMap,2,FALSE))</f>
        <v>0</v>
      </c>
      <c r="M71" s="724">
        <f ca="1">SUMIFS(OFFSET('7.  Persistence Report'!$AQ:$AQ,0,M20-2011),'7.  Persistence Report'!$D:$D,IF(COUNTIFS($B71,"Adjustment*"),$B70,$B71),'7.  Persistence Report'!$H:$H,D20,'7.  Persistence Report'!$J:$J,IF(COUNTIFS($B71,"Adjustment*"),"Adjustment","Current Year Savings"),'7.  Persistence Report'!$C:$C,VLOOKUP(IF(COUNTIFS($B71,"Adjustment*"),$A70,$A71),ExtCalcMap,2,FALSE))</f>
        <v>0</v>
      </c>
      <c r="N71" s="724">
        <v>0</v>
      </c>
      <c r="O71" s="731">
        <f ca="1">SUMIFS(OFFSET('7.  Persistence Report'!$L:$L,0,O20-2011),'7.  Persistence Report'!$D:$D,IF(COUNTIFS($B71,"Adjustment*"),$B70,$B71),'7.  Persistence Report'!$H:$H,D20,'7.  Persistence Report'!$J:$J,IF(COUNTIFS($B71,"Adjustment*"),"Adjustment","Current Year Savings"),'7.  Persistence Report'!$C:$C,VLOOKUP(IF(COUNTIFS($B71,"Adjustment*"),$A70,$A71),ExtCalcMap,2,FALSE))</f>
        <v>68.262299999999996</v>
      </c>
      <c r="P71" s="731">
        <f ca="1">SUMIFS(OFFSET('7.  Persistence Report'!$L:$L,0,P20-2011),'7.  Persistence Report'!$D:$D,IF(COUNTIFS($B71,"Adjustment*"),$B70,$B71),'7.  Persistence Report'!$H:$H,D20,'7.  Persistence Report'!$J:$J,IF(COUNTIFS($B71,"Adjustment*"),"Adjustment","Current Year Savings"),'7.  Persistence Report'!$C:$C,VLOOKUP(IF(COUNTIFS($B71,"Adjustment*"),$A70,$A71),ExtCalcMap,2,FALSE))</f>
        <v>0</v>
      </c>
      <c r="Q71" s="731">
        <f ca="1">SUMIFS(OFFSET('7.  Persistence Report'!$L:$L,0,Q20-2011),'7.  Persistence Report'!$D:$D,IF(COUNTIFS($B71,"Adjustment*"),$B70,$B71),'7.  Persistence Report'!$H:$H,D20,'7.  Persistence Report'!$J:$J,IF(COUNTIFS($B71,"Adjustment*"),"Adjustment","Current Year Savings"),'7.  Persistence Report'!$C:$C,VLOOKUP(IF(COUNTIFS($B71,"Adjustment*"),$A70,$A71),ExtCalcMap,2,FALSE))</f>
        <v>0</v>
      </c>
      <c r="R71" s="731">
        <f ca="1">SUMIFS(OFFSET('7.  Persistence Report'!$L:$L,0,R20-2011),'7.  Persistence Report'!$D:$D,IF(COUNTIFS($B71,"Adjustment*"),$B70,$B71),'7.  Persistence Report'!$H:$H,D20,'7.  Persistence Report'!$J:$J,IF(COUNTIFS($B71,"Adjustment*"),"Adjustment","Current Year Savings"),'7.  Persistence Report'!$C:$C,VLOOKUP(IF(COUNTIFS($B71,"Adjustment*"),$A70,$A71),ExtCalcMap,2,FALSE))</f>
        <v>0</v>
      </c>
      <c r="S71" s="731">
        <f ca="1">SUMIFS(OFFSET('7.  Persistence Report'!$L:$L,0,S20-2011),'7.  Persistence Report'!$D:$D,IF(COUNTIFS($B71,"Adjustment*"),$B70,$B71),'7.  Persistence Report'!$H:$H,D20,'7.  Persistence Report'!$J:$J,IF(COUNTIFS($B71,"Adjustment*"),"Adjustment","Current Year Savings"),'7.  Persistence Report'!$C:$C,VLOOKUP(IF(COUNTIFS($B71,"Adjustment*"),$A70,$A71),ExtCalcMap,2,FALSE))</f>
        <v>0</v>
      </c>
      <c r="T71" s="731">
        <f ca="1">SUMIFS(OFFSET('7.  Persistence Report'!$L:$L,0,T20-2011),'7.  Persistence Report'!$D:$D,IF(COUNTIFS($B71,"Adjustment*"),$B70,$B71),'7.  Persistence Report'!$H:$H,D20,'7.  Persistence Report'!$J:$J,IF(COUNTIFS($B71,"Adjustment*"),"Adjustment","Current Year Savings"),'7.  Persistence Report'!$C:$C,VLOOKUP(IF(COUNTIFS($B71,"Adjustment*"),$A70,$A71),ExtCalcMap,2,FALSE))</f>
        <v>0</v>
      </c>
      <c r="U71" s="731">
        <f ca="1">SUMIFS(OFFSET('7.  Persistence Report'!$L:$L,0,U20-2011),'7.  Persistence Report'!$D:$D,IF(COUNTIFS($B71,"Adjustment*"),$B70,$B71),'7.  Persistence Report'!$H:$H,D20,'7.  Persistence Report'!$J:$J,IF(COUNTIFS($B71,"Adjustment*"),"Adjustment","Current Year Savings"),'7.  Persistence Report'!$C:$C,VLOOKUP(IF(COUNTIFS($B71,"Adjustment*"),$A70,$A71),ExtCalcMap,2,FALSE))</f>
        <v>0</v>
      </c>
      <c r="V71" s="731">
        <f ca="1">SUMIFS(OFFSET('7.  Persistence Report'!$L:$L,0,V20-2011),'7.  Persistence Report'!$D:$D,IF(COUNTIFS($B71,"Adjustment*"),$B70,$B71),'7.  Persistence Report'!$H:$H,D20,'7.  Persistence Report'!$J:$J,IF(COUNTIFS($B71,"Adjustment*"),"Adjustment","Current Year Savings"),'7.  Persistence Report'!$C:$C,VLOOKUP(IF(COUNTIFS($B71,"Adjustment*"),$A70,$A71),ExtCalcMap,2,FALSE))</f>
        <v>0</v>
      </c>
      <c r="W71" s="731">
        <f ca="1">SUMIFS(OFFSET('7.  Persistence Report'!$L:$L,0,W20-2011),'7.  Persistence Report'!$D:$D,IF(COUNTIFS($B71,"Adjustment*"),$B70,$B71),'7.  Persistence Report'!$H:$H,D20,'7.  Persistence Report'!$J:$J,IF(COUNTIFS($B71,"Adjustment*"),"Adjustment","Current Year Savings"),'7.  Persistence Report'!$C:$C,VLOOKUP(IF(COUNTIFS($B71,"Adjustment*"),$A70,$A71),ExtCalcMap,2,FALSE))</f>
        <v>0</v>
      </c>
      <c r="X71" s="731">
        <f ca="1">SUMIFS(OFFSET('7.  Persistence Report'!$L:$L,0,X20-2011),'7.  Persistence Report'!$D:$D,IF(COUNTIFS($B71,"Adjustment*"),$B70,$B71),'7.  Persistence Report'!$H:$H,D20,'7.  Persistence Report'!$J:$J,IF(COUNTIFS($B71,"Adjustment*"),"Adjustment","Current Year Savings"),'7.  Persistence Report'!$C:$C,VLOOKUP(IF(COUNTIFS($B71,"Adjustment*"),$A70,$A71),ExtCalcMap,2,FALSE))</f>
        <v>0</v>
      </c>
      <c r="Y71" s="416">
        <f ca="1">IF(SUMIFS(OFFSET('3-a.  Rate Class Allocations'!$BA:$BA,0,(27*(Y21="kW"))),'3-a.  Rate Class Allocations'!$F:$F,"2011 - 2014 + 2015 Extension Legacy Green Energy Act Framework - Province Wide Program",'3-a.  Rate Class Allocations'!$E:$E,$B71,'3-a.  Rate Class Allocations'!$H:$H,D20),SUMIFS(OFFSET('3-a.  Rate Class Allocations'!$BA:$BA,0,(27*(Y21="kW"))),'3-a.  Rate Class Allocations'!$F:$F,"2011 - 2014 + 2015 Extension Legacy Green Energy Act Framework - Province Wide Program",'3-a.  Rate Class Allocations'!$L:$L,Y20,'3-a.  Rate Class Allocations'!$E:$E,$B71,'3-a.  Rate Class Allocations'!$H:$H,D20) / SUMIFS(OFFSET('3-a.  Rate Class Allocations'!$BA:$BA,0,(27*(Y21="kW"))),'3-a.  Rate Class Allocations'!$F:$F,"2011 - 2014 + 2015 Extension Legacy Green Energy Act Framework - Province Wide Program",'3-a.  Rate Class Allocations'!$E:$E,$B71,'3-a.  Rate Class Allocations'!$H:$H,D20),IF(COUNTIFS(Y20,"*Less Than*"),1/COUNTIFS($Y20:$AL20,"*Less Than*"),0))</f>
        <v>0</v>
      </c>
      <c r="Z71" s="416">
        <f ca="1">IF(SUMIFS(OFFSET('3-a.  Rate Class Allocations'!$BA:$BA,0,(27*(Z21="kW"))),'3-a.  Rate Class Allocations'!$F:$F,"2011 - 2014 + 2015 Extension Legacy Green Energy Act Framework - Province Wide Program",'3-a.  Rate Class Allocations'!$E:$E,$B71,'3-a.  Rate Class Allocations'!$H:$H,D20),SUMIFS(OFFSET('3-a.  Rate Class Allocations'!$BA:$BA,0,(27*(Z21="kW"))),'3-a.  Rate Class Allocations'!$F:$F,"2011 - 2014 + 2015 Extension Legacy Green Energy Act Framework - Province Wide Program",'3-a.  Rate Class Allocations'!$L:$L,Z20,'3-a.  Rate Class Allocations'!$E:$E,$B71,'3-a.  Rate Class Allocations'!$H:$H,D20) / SUMIFS(OFFSET('3-a.  Rate Class Allocations'!$BA:$BA,0,(27*(Z21="kW"))),'3-a.  Rate Class Allocations'!$F:$F,"2011 - 2014 + 2015 Extension Legacy Green Energy Act Framework - Province Wide Program",'3-a.  Rate Class Allocations'!$E:$E,$B71,'3-a.  Rate Class Allocations'!$H:$H,D20),IF(COUNTIFS(Z20,"*Less Than*"),1/COUNTIFS($Y20:$AL20,"*Less Than*"),0))</f>
        <v>1</v>
      </c>
      <c r="AA71" s="416">
        <f ca="1">IF(SUMIFS(OFFSET('3-a.  Rate Class Allocations'!$BA:$BA,0,(27*(AA21="kW"))),'3-a.  Rate Class Allocations'!$F:$F,"2011 - 2014 + 2015 Extension Legacy Green Energy Act Framework - Province Wide Program",'3-a.  Rate Class Allocations'!$E:$E,$B71,'3-a.  Rate Class Allocations'!$H:$H,D20),SUMIFS(OFFSET('3-a.  Rate Class Allocations'!$BA:$BA,0,(27*(AA21="kW"))),'3-a.  Rate Class Allocations'!$F:$F,"2011 - 2014 + 2015 Extension Legacy Green Energy Act Framework - Province Wide Program",'3-a.  Rate Class Allocations'!$L:$L,AA20,'3-a.  Rate Class Allocations'!$E:$E,$B71,'3-a.  Rate Class Allocations'!$H:$H,D20) / SUMIFS(OFFSET('3-a.  Rate Class Allocations'!$BA:$BA,0,(27*(AA21="kW"))),'3-a.  Rate Class Allocations'!$F:$F,"2011 - 2014 + 2015 Extension Legacy Green Energy Act Framework - Province Wide Program",'3-a.  Rate Class Allocations'!$E:$E,$B71,'3-a.  Rate Class Allocations'!$H:$H,D20),IF(COUNTIFS(AA20,"*Less Than*"),1/COUNTIFS($Y20:$AL20,"*Less Than*"),0))</f>
        <v>0</v>
      </c>
      <c r="AB71" s="416">
        <f ca="1">IF(SUMIFS(OFFSET('3-a.  Rate Class Allocations'!$BA:$BA,0,(27*(AB21="kW"))),'3-a.  Rate Class Allocations'!$F:$F,"2011 - 2014 + 2015 Extension Legacy Green Energy Act Framework - Province Wide Program",'3-a.  Rate Class Allocations'!$E:$E,$B71,'3-a.  Rate Class Allocations'!$H:$H,D20),SUMIFS(OFFSET('3-a.  Rate Class Allocations'!$BA:$BA,0,(27*(AB21="kW"))),'3-a.  Rate Class Allocations'!$F:$F,"2011 - 2014 + 2015 Extension Legacy Green Energy Act Framework - Province Wide Program",'3-a.  Rate Class Allocations'!$L:$L,AB20,'3-a.  Rate Class Allocations'!$E:$E,$B71,'3-a.  Rate Class Allocations'!$H:$H,D20) / SUMIFS(OFFSET('3-a.  Rate Class Allocations'!$BA:$BA,0,(27*(AB21="kW"))),'3-a.  Rate Class Allocations'!$F:$F,"2011 - 2014 + 2015 Extension Legacy Green Energy Act Framework - Province Wide Program",'3-a.  Rate Class Allocations'!$E:$E,$B71,'3-a.  Rate Class Allocations'!$H:$H,D20),IF(COUNTIFS(AB20,"*Less Than*"),1/COUNTIFS($Y20:$AL20,"*Less Than*"),0))</f>
        <v>0</v>
      </c>
      <c r="AC71" s="416">
        <f ca="1">IF(SUMIFS(OFFSET('3-a.  Rate Class Allocations'!$BA:$BA,0,(27*(AC21="kW"))),'3-a.  Rate Class Allocations'!$F:$F,"2011 - 2014 + 2015 Extension Legacy Green Energy Act Framework - Province Wide Program",'3-a.  Rate Class Allocations'!$E:$E,$B71,'3-a.  Rate Class Allocations'!$H:$H,D20),SUMIFS(OFFSET('3-a.  Rate Class Allocations'!$BA:$BA,0,(27*(AC21="kW"))),'3-a.  Rate Class Allocations'!$F:$F,"2011 - 2014 + 2015 Extension Legacy Green Energy Act Framework - Province Wide Program",'3-a.  Rate Class Allocations'!$L:$L,AC20,'3-a.  Rate Class Allocations'!$E:$E,$B71,'3-a.  Rate Class Allocations'!$H:$H,D20) / SUMIFS(OFFSET('3-a.  Rate Class Allocations'!$BA:$BA,0,(27*(AC21="kW"))),'3-a.  Rate Class Allocations'!$F:$F,"2011 - 2014 + 2015 Extension Legacy Green Energy Act Framework - Province Wide Program",'3-a.  Rate Class Allocations'!$E:$E,$B71,'3-a.  Rate Class Allocations'!$H:$H,D20),IF(COUNTIFS(AC20,"*Less Than*"),1/COUNTIFS($Y20:$AL20,"*Less Than*"),0))</f>
        <v>0</v>
      </c>
      <c r="AD71" s="416">
        <f ca="1">IF(SUMIFS(OFFSET('3-a.  Rate Class Allocations'!$BA:$BA,0,(27*(AD21="kW"))),'3-a.  Rate Class Allocations'!$F:$F,"2011 - 2014 + 2015 Extension Legacy Green Energy Act Framework - Province Wide Program",'3-a.  Rate Class Allocations'!$E:$E,$B71,'3-a.  Rate Class Allocations'!$H:$H,D20),SUMIFS(OFFSET('3-a.  Rate Class Allocations'!$BA:$BA,0,(27*(AD21="kW"))),'3-a.  Rate Class Allocations'!$F:$F,"2011 - 2014 + 2015 Extension Legacy Green Energy Act Framework - Province Wide Program",'3-a.  Rate Class Allocations'!$L:$L,AD20,'3-a.  Rate Class Allocations'!$E:$E,$B71,'3-a.  Rate Class Allocations'!$H:$H,D20) / SUMIFS(OFFSET('3-a.  Rate Class Allocations'!$BA:$BA,0,(27*(AD21="kW"))),'3-a.  Rate Class Allocations'!$F:$F,"2011 - 2014 + 2015 Extension Legacy Green Energy Act Framework - Province Wide Program",'3-a.  Rate Class Allocations'!$E:$E,$B71,'3-a.  Rate Class Allocations'!$H:$H,D20),IF(COUNTIFS(AD20,"*Less Than*"),1/COUNTIFS($Y20:$AL20,"*Less Than*"),0))</f>
        <v>0</v>
      </c>
      <c r="AE71" s="416">
        <f ca="1">IF(SUMIFS(OFFSET('3-a.  Rate Class Allocations'!$BA:$BA,0,(27*(AE21="kW"))),'3-a.  Rate Class Allocations'!$F:$F,"2011 - 2014 + 2015 Extension Legacy Green Energy Act Framework - Province Wide Program",'3-a.  Rate Class Allocations'!$E:$E,$B71,'3-a.  Rate Class Allocations'!$H:$H,D20),SUMIFS(OFFSET('3-a.  Rate Class Allocations'!$BA:$BA,0,(27*(AE21="kW"))),'3-a.  Rate Class Allocations'!$F:$F,"2011 - 2014 + 2015 Extension Legacy Green Energy Act Framework - Province Wide Program",'3-a.  Rate Class Allocations'!$L:$L,AE20,'3-a.  Rate Class Allocations'!$E:$E,$B71,'3-a.  Rate Class Allocations'!$H:$H,D20) / SUMIFS(OFFSET('3-a.  Rate Class Allocations'!$BA:$BA,0,(27*(AE21="kW"))),'3-a.  Rate Class Allocations'!$F:$F,"2011 - 2014 + 2015 Extension Legacy Green Energy Act Framework - Province Wide Program",'3-a.  Rate Class Allocations'!$E:$E,$B71,'3-a.  Rate Class Allocations'!$H:$H,D20),IF(COUNTIFS(AE20,"*Less Than*"),1/COUNTIFS($Y20:$AL20,"*Less Than*"),0))</f>
        <v>0</v>
      </c>
      <c r="AF71" s="416">
        <f ca="1">IF(SUMIFS(OFFSET('3-a.  Rate Class Allocations'!$BA:$BA,0,(27*(AF21="kW"))),'3-a.  Rate Class Allocations'!$F:$F,"2011 - 2014 + 2015 Extension Legacy Green Energy Act Framework - Province Wide Program",'3-a.  Rate Class Allocations'!$E:$E,$B71,'3-a.  Rate Class Allocations'!$H:$H,D20),SUMIFS(OFFSET('3-a.  Rate Class Allocations'!$BA:$BA,0,(27*(AF21="kW"))),'3-a.  Rate Class Allocations'!$F:$F,"2011 - 2014 + 2015 Extension Legacy Green Energy Act Framework - Province Wide Program",'3-a.  Rate Class Allocations'!$L:$L,AF20,'3-a.  Rate Class Allocations'!$E:$E,$B71,'3-a.  Rate Class Allocations'!$H:$H,D20) / SUMIFS(OFFSET('3-a.  Rate Class Allocations'!$BA:$BA,0,(27*(AF21="kW"))),'3-a.  Rate Class Allocations'!$F:$F,"2011 - 2014 + 2015 Extension Legacy Green Energy Act Framework - Province Wide Program",'3-a.  Rate Class Allocations'!$E:$E,$B71,'3-a.  Rate Class Allocations'!$H:$H,D20),IF(COUNTIFS(AF20,"*Less Than*"),1/COUNTIFS($Y20:$AL20,"*Less Than*"),0))</f>
        <v>0</v>
      </c>
      <c r="AG71" s="416">
        <f ca="1">IF(SUMIFS(OFFSET('3-a.  Rate Class Allocations'!$BA:$BA,0,(27*(AG21="kW"))),'3-a.  Rate Class Allocations'!$F:$F,"2011 - 2014 + 2015 Extension Legacy Green Energy Act Framework - Province Wide Program",'3-a.  Rate Class Allocations'!$E:$E,$B71,'3-a.  Rate Class Allocations'!$H:$H,D20),SUMIFS(OFFSET('3-a.  Rate Class Allocations'!$BA:$BA,0,(27*(AG21="kW"))),'3-a.  Rate Class Allocations'!$F:$F,"2011 - 2014 + 2015 Extension Legacy Green Energy Act Framework - Province Wide Program",'3-a.  Rate Class Allocations'!$L:$L,AG20,'3-a.  Rate Class Allocations'!$E:$E,$B71,'3-a.  Rate Class Allocations'!$H:$H,D20) / SUMIFS(OFFSET('3-a.  Rate Class Allocations'!$BA:$BA,0,(27*(AG21="kW"))),'3-a.  Rate Class Allocations'!$F:$F,"2011 - 2014 + 2015 Extension Legacy Green Energy Act Framework - Province Wide Program",'3-a.  Rate Class Allocations'!$E:$E,$B71,'3-a.  Rate Class Allocations'!$H:$H,D20),IF(COUNTIFS(AG20,"*Less Than*"),1/COUNTIFS($Y20:$AL20,"*Less Than*"),0))</f>
        <v>0</v>
      </c>
      <c r="AH71" s="416">
        <f ca="1">IF(SUMIFS(OFFSET('3-a.  Rate Class Allocations'!$BA:$BA,0,(27*(AH21="kW"))),'3-a.  Rate Class Allocations'!$F:$F,"2011 - 2014 + 2015 Extension Legacy Green Energy Act Framework - Province Wide Program",'3-a.  Rate Class Allocations'!$E:$E,$B71,'3-a.  Rate Class Allocations'!$H:$H,D20),SUMIFS(OFFSET('3-a.  Rate Class Allocations'!$BA:$BA,0,(27*(AH21="kW"))),'3-a.  Rate Class Allocations'!$F:$F,"2011 - 2014 + 2015 Extension Legacy Green Energy Act Framework - Province Wide Program",'3-a.  Rate Class Allocations'!$L:$L,AH20,'3-a.  Rate Class Allocations'!$E:$E,$B71,'3-a.  Rate Class Allocations'!$H:$H,D20) / SUMIFS(OFFSET('3-a.  Rate Class Allocations'!$BA:$BA,0,(27*(AH21="kW"))),'3-a.  Rate Class Allocations'!$F:$F,"2011 - 2014 + 2015 Extension Legacy Green Energy Act Framework - Province Wide Program",'3-a.  Rate Class Allocations'!$E:$E,$B71,'3-a.  Rate Class Allocations'!$H:$H,D20),IF(COUNTIFS(AH20,"*Less Than*"),1/COUNTIFS($Y20:$AL20,"*Less Than*"),0))</f>
        <v>0</v>
      </c>
      <c r="AI71" s="416">
        <f ca="1">IF(SUMIFS(OFFSET('3-a.  Rate Class Allocations'!$BA:$BA,0,(27*(AI21="kW"))),'3-a.  Rate Class Allocations'!$F:$F,"2011 - 2014 + 2015 Extension Legacy Green Energy Act Framework - Province Wide Program",'3-a.  Rate Class Allocations'!$E:$E,$B71,'3-a.  Rate Class Allocations'!$H:$H,D20),SUMIFS(OFFSET('3-a.  Rate Class Allocations'!$BA:$BA,0,(27*(AI21="kW"))),'3-a.  Rate Class Allocations'!$F:$F,"2011 - 2014 + 2015 Extension Legacy Green Energy Act Framework - Province Wide Program",'3-a.  Rate Class Allocations'!$L:$L,AI20,'3-a.  Rate Class Allocations'!$E:$E,$B71,'3-a.  Rate Class Allocations'!$H:$H,D20) / SUMIFS(OFFSET('3-a.  Rate Class Allocations'!$BA:$BA,0,(27*(AI21="kW"))),'3-a.  Rate Class Allocations'!$F:$F,"2011 - 2014 + 2015 Extension Legacy Green Energy Act Framework - Province Wide Program",'3-a.  Rate Class Allocations'!$E:$E,$B71,'3-a.  Rate Class Allocations'!$H:$H,D20),IF(COUNTIFS(AI20,"*Less Than*"),1/COUNTIFS($Y20:$AL20,"*Less Than*"),0))</f>
        <v>0</v>
      </c>
      <c r="AJ71" s="416">
        <f ca="1">IF(SUMIFS(OFFSET('3-a.  Rate Class Allocations'!$BA:$BA,0,(27*(AJ21="kW"))),'3-a.  Rate Class Allocations'!$F:$F,"2011 - 2014 + 2015 Extension Legacy Green Energy Act Framework - Province Wide Program",'3-a.  Rate Class Allocations'!$E:$E,$B71,'3-a.  Rate Class Allocations'!$H:$H,D20),SUMIFS(OFFSET('3-a.  Rate Class Allocations'!$BA:$BA,0,(27*(AJ21="kW"))),'3-a.  Rate Class Allocations'!$F:$F,"2011 - 2014 + 2015 Extension Legacy Green Energy Act Framework - Province Wide Program",'3-a.  Rate Class Allocations'!$L:$L,AJ20,'3-a.  Rate Class Allocations'!$E:$E,$B71,'3-a.  Rate Class Allocations'!$H:$H,D20) / SUMIFS(OFFSET('3-a.  Rate Class Allocations'!$BA:$BA,0,(27*(AJ21="kW"))),'3-a.  Rate Class Allocations'!$F:$F,"2011 - 2014 + 2015 Extension Legacy Green Energy Act Framework - Province Wide Program",'3-a.  Rate Class Allocations'!$E:$E,$B71,'3-a.  Rate Class Allocations'!$H:$H,D20),IF(COUNTIFS(AJ20,"*Less Than*"),1/COUNTIFS($Y20:$AL20,"*Less Than*"),0))</f>
        <v>0</v>
      </c>
      <c r="AK71" s="416">
        <f ca="1">IF(SUMIFS(OFFSET('3-a.  Rate Class Allocations'!$BA:$BA,0,(27*(AK21="kW"))),'3-a.  Rate Class Allocations'!$F:$F,"2011 - 2014 + 2015 Extension Legacy Green Energy Act Framework - Province Wide Program",'3-a.  Rate Class Allocations'!$E:$E,$B71,'3-a.  Rate Class Allocations'!$H:$H,D20),SUMIFS(OFFSET('3-a.  Rate Class Allocations'!$BA:$BA,0,(27*(AK21="kW"))),'3-a.  Rate Class Allocations'!$F:$F,"2011 - 2014 + 2015 Extension Legacy Green Energy Act Framework - Province Wide Program",'3-a.  Rate Class Allocations'!$L:$L,AK20,'3-a.  Rate Class Allocations'!$E:$E,$B71,'3-a.  Rate Class Allocations'!$H:$H,D20) / SUMIFS(OFFSET('3-a.  Rate Class Allocations'!$BA:$BA,0,(27*(AK21="kW"))),'3-a.  Rate Class Allocations'!$F:$F,"2011 - 2014 + 2015 Extension Legacy Green Energy Act Framework - Province Wide Program",'3-a.  Rate Class Allocations'!$E:$E,$B71,'3-a.  Rate Class Allocations'!$H:$H,D20),IF(COUNTIFS(AK20,"*Less Than*"),1/COUNTIFS($Y20:$AL20,"*Less Than*"),0))</f>
        <v>0</v>
      </c>
      <c r="AL71" s="416">
        <f ca="1">IF(SUMIFS(OFFSET('3-a.  Rate Class Allocations'!$BA:$BA,0,(27*(AL21="kW"))),'3-a.  Rate Class Allocations'!$F:$F,"2011 - 2014 + 2015 Extension Legacy Green Energy Act Framework - Province Wide Program",'3-a.  Rate Class Allocations'!$E:$E,$B71,'3-a.  Rate Class Allocations'!$H:$H,D20),SUMIFS(OFFSET('3-a.  Rate Class Allocations'!$BA:$BA,0,(27*(AL21="kW"))),'3-a.  Rate Class Allocations'!$F:$F,"2011 - 2014 + 2015 Extension Legacy Green Energy Act Framework - Province Wide Program",'3-a.  Rate Class Allocations'!$L:$L,AL20,'3-a.  Rate Class Allocations'!$E:$E,$B71,'3-a.  Rate Class Allocations'!$H:$H,D20) / SUMIFS(OFFSET('3-a.  Rate Class Allocations'!$BA:$BA,0,(27*(AL21="kW"))),'3-a.  Rate Class Allocations'!$F:$F,"2011 - 2014 + 2015 Extension Legacy Green Energy Act Framework - Province Wide Program",'3-a.  Rate Class Allocations'!$E:$E,$B71,'3-a.  Rate Class Allocations'!$H:$H,D20),IF(COUNTIFS(AL20,"*Less Than*"),1/COUNTIFS($Y20:$AL20,"*Less Than*"),0))</f>
        <v>0</v>
      </c>
      <c r="AM71" s="298">
        <f ca="1">SUM(Y71:AL71)</f>
        <v>1</v>
      </c>
    </row>
    <row r="72" spans="1:39" s="285" customFormat="1" ht="15" outlineLevel="1">
      <c r="A72" s="503"/>
      <c r="B72" s="317" t="s">
        <v>215</v>
      </c>
      <c r="C72" s="293" t="s">
        <v>164</v>
      </c>
      <c r="D72" s="724">
        <f ca="1">SUMIFS(OFFSET('7.  Persistence Report'!$AQ:$AQ,0,D20-2011),'7.  Persistence Report'!$D:$D,IF(COUNTIFS($B72,"Adjustment*"),$B71,$B72),'7.  Persistence Report'!$H:$H,D20,'7.  Persistence Report'!$J:$J,IF(COUNTIFS($B72,"Adjustment*"),"Adjustment","Current Year Savings"),'7.  Persistence Report'!$C:$C,VLOOKUP(IF(COUNTIFS($B72,"Adjustment*"),$A71,$A72),ExtCalcMap,2,FALSE))</f>
        <v>0</v>
      </c>
      <c r="E72" s="724">
        <f ca="1">SUMIFS(OFFSET('7.  Persistence Report'!$AQ:$AQ,0,E20-2011),'7.  Persistence Report'!$D:$D,IF(COUNTIFS($B72,"Adjustment*"),$B71,$B72),'7.  Persistence Report'!$H:$H,D20,'7.  Persistence Report'!$J:$J,IF(COUNTIFS($B72,"Adjustment*"),"Adjustment","Current Year Savings"),'7.  Persistence Report'!$C:$C,VLOOKUP(IF(COUNTIFS($B72,"Adjustment*"),$A71,$A72),ExtCalcMap,2,FALSE))</f>
        <v>0</v>
      </c>
      <c r="F72" s="724">
        <f ca="1">SUMIFS(OFFSET('7.  Persistence Report'!$AQ:$AQ,0,F20-2011),'7.  Persistence Report'!$D:$D,IF(COUNTIFS($B72,"Adjustment*"),$B71,$B72),'7.  Persistence Report'!$H:$H,D20,'7.  Persistence Report'!$J:$J,IF(COUNTIFS($B72,"Adjustment*"),"Adjustment","Current Year Savings"),'7.  Persistence Report'!$C:$C,VLOOKUP(IF(COUNTIFS($B72,"Adjustment*"),$A71,$A72),ExtCalcMap,2,FALSE))</f>
        <v>0</v>
      </c>
      <c r="G72" s="724">
        <f ca="1">SUMIFS(OFFSET('7.  Persistence Report'!$AQ:$AQ,0,G20-2011),'7.  Persistence Report'!$D:$D,IF(COUNTIFS($B72,"Adjustment*"),$B71,$B72),'7.  Persistence Report'!$H:$H,D20,'7.  Persistence Report'!$J:$J,IF(COUNTIFS($B72,"Adjustment*"),"Adjustment","Current Year Savings"),'7.  Persistence Report'!$C:$C,VLOOKUP(IF(COUNTIFS($B72,"Adjustment*"),$A71,$A72),ExtCalcMap,2,FALSE))</f>
        <v>0</v>
      </c>
      <c r="H72" s="724">
        <f ca="1">SUMIFS(OFFSET('7.  Persistence Report'!$AQ:$AQ,0,H20-2011),'7.  Persistence Report'!$D:$D,IF(COUNTIFS($B72,"Adjustment*"),$B71,$B72),'7.  Persistence Report'!$H:$H,D20,'7.  Persistence Report'!$J:$J,IF(COUNTIFS($B72,"Adjustment*"),"Adjustment","Current Year Savings"),'7.  Persistence Report'!$C:$C,VLOOKUP(IF(COUNTIFS($B72,"Adjustment*"),$A71,$A72),ExtCalcMap,2,FALSE))</f>
        <v>0</v>
      </c>
      <c r="I72" s="724">
        <f ca="1">SUMIFS(OFFSET('7.  Persistence Report'!$AQ:$AQ,0,I20-2011),'7.  Persistence Report'!$D:$D,IF(COUNTIFS($B72,"Adjustment*"),$B71,$B72),'7.  Persistence Report'!$H:$H,D20,'7.  Persistence Report'!$J:$J,IF(COUNTIFS($B72,"Adjustment*"),"Adjustment","Current Year Savings"),'7.  Persistence Report'!$C:$C,VLOOKUP(IF(COUNTIFS($B72,"Adjustment*"),$A71,$A72),ExtCalcMap,2,FALSE))</f>
        <v>0</v>
      </c>
      <c r="J72" s="724">
        <f ca="1">SUMIFS(OFFSET('7.  Persistence Report'!$AQ:$AQ,0,J20-2011),'7.  Persistence Report'!$D:$D,IF(COUNTIFS($B72,"Adjustment*"),$B71,$B72),'7.  Persistence Report'!$H:$H,D20,'7.  Persistence Report'!$J:$J,IF(COUNTIFS($B72,"Adjustment*"),"Adjustment","Current Year Savings"),'7.  Persistence Report'!$C:$C,VLOOKUP(IF(COUNTIFS($B72,"Adjustment*"),$A71,$A72),ExtCalcMap,2,FALSE))</f>
        <v>0</v>
      </c>
      <c r="K72" s="724">
        <f ca="1">SUMIFS(OFFSET('7.  Persistence Report'!$AQ:$AQ,0,K20-2011),'7.  Persistence Report'!$D:$D,IF(COUNTIFS($B72,"Adjustment*"),$B71,$B72),'7.  Persistence Report'!$H:$H,D20,'7.  Persistence Report'!$J:$J,IF(COUNTIFS($B72,"Adjustment*"),"Adjustment","Current Year Savings"),'7.  Persistence Report'!$C:$C,VLOOKUP(IF(COUNTIFS($B72,"Adjustment*"),$A71,$A72),ExtCalcMap,2,FALSE))</f>
        <v>0</v>
      </c>
      <c r="L72" s="724">
        <f ca="1">SUMIFS(OFFSET('7.  Persistence Report'!$AQ:$AQ,0,L20-2011),'7.  Persistence Report'!$D:$D,IF(COUNTIFS($B72,"Adjustment*"),$B71,$B72),'7.  Persistence Report'!$H:$H,D20,'7.  Persistence Report'!$J:$J,IF(COUNTIFS($B72,"Adjustment*"),"Adjustment","Current Year Savings"),'7.  Persistence Report'!$C:$C,VLOOKUP(IF(COUNTIFS($B72,"Adjustment*"),$A71,$A72),ExtCalcMap,2,FALSE))</f>
        <v>0</v>
      </c>
      <c r="M72" s="724">
        <f ca="1">SUMIFS(OFFSET('7.  Persistence Report'!$AQ:$AQ,0,M20-2011),'7.  Persistence Report'!$D:$D,IF(COUNTIFS($B72,"Adjustment*"),$B71,$B72),'7.  Persistence Report'!$H:$H,D20,'7.  Persistence Report'!$J:$J,IF(COUNTIFS($B72,"Adjustment*"),"Adjustment","Current Year Savings"),'7.  Persistence Report'!$C:$C,VLOOKUP(IF(COUNTIFS($B72,"Adjustment*"),$A71,$A72),ExtCalcMap,2,FALSE))</f>
        <v>0</v>
      </c>
      <c r="N72" s="724">
        <v>0</v>
      </c>
      <c r="O72" s="731">
        <f ca="1">SUMIFS(OFFSET('7.  Persistence Report'!$L:$L,0,O20-2011),'7.  Persistence Report'!$D:$D,IF(COUNTIFS($B72,"Adjustment*"),$B71,$B72),'7.  Persistence Report'!$H:$H,D20,'7.  Persistence Report'!$J:$J,IF(COUNTIFS($B72,"Adjustment*"),"Adjustment","Current Year Savings"),'7.  Persistence Report'!$C:$C,VLOOKUP(IF(COUNTIFS($B72,"Adjustment*"),$A71,$A72),ExtCalcMap,2,FALSE))</f>
        <v>0</v>
      </c>
      <c r="P72" s="731">
        <f ca="1">SUMIFS(OFFSET('7.  Persistence Report'!$L:$L,0,P20-2011),'7.  Persistence Report'!$D:$D,IF(COUNTIFS($B72,"Adjustment*"),$B71,$B72),'7.  Persistence Report'!$H:$H,D20,'7.  Persistence Report'!$J:$J,IF(COUNTIFS($B72,"Adjustment*"),"Adjustment","Current Year Savings"),'7.  Persistence Report'!$C:$C,VLOOKUP(IF(COUNTIFS($B72,"Adjustment*"),$A71,$A72),ExtCalcMap,2,FALSE))</f>
        <v>0</v>
      </c>
      <c r="Q72" s="731">
        <f ca="1">SUMIFS(OFFSET('7.  Persistence Report'!$L:$L,0,Q20-2011),'7.  Persistence Report'!$D:$D,IF(COUNTIFS($B72,"Adjustment*"),$B71,$B72),'7.  Persistence Report'!$H:$H,D20,'7.  Persistence Report'!$J:$J,IF(COUNTIFS($B72,"Adjustment*"),"Adjustment","Current Year Savings"),'7.  Persistence Report'!$C:$C,VLOOKUP(IF(COUNTIFS($B72,"Adjustment*"),$A71,$A72),ExtCalcMap,2,FALSE))</f>
        <v>0</v>
      </c>
      <c r="R72" s="731">
        <f ca="1">SUMIFS(OFFSET('7.  Persistence Report'!$L:$L,0,R20-2011),'7.  Persistence Report'!$D:$D,IF(COUNTIFS($B72,"Adjustment*"),$B71,$B72),'7.  Persistence Report'!$H:$H,D20,'7.  Persistence Report'!$J:$J,IF(COUNTIFS($B72,"Adjustment*"),"Adjustment","Current Year Savings"),'7.  Persistence Report'!$C:$C,VLOOKUP(IF(COUNTIFS($B72,"Adjustment*"),$A71,$A72),ExtCalcMap,2,FALSE))</f>
        <v>0</v>
      </c>
      <c r="S72" s="731">
        <f ca="1">SUMIFS(OFFSET('7.  Persistence Report'!$L:$L,0,S20-2011),'7.  Persistence Report'!$D:$D,IF(COUNTIFS($B72,"Adjustment*"),$B71,$B72),'7.  Persistence Report'!$H:$H,D20,'7.  Persistence Report'!$J:$J,IF(COUNTIFS($B72,"Adjustment*"),"Adjustment","Current Year Savings"),'7.  Persistence Report'!$C:$C,VLOOKUP(IF(COUNTIFS($B72,"Adjustment*"),$A71,$A72),ExtCalcMap,2,FALSE))</f>
        <v>0</v>
      </c>
      <c r="T72" s="731">
        <f ca="1">SUMIFS(OFFSET('7.  Persistence Report'!$L:$L,0,T20-2011),'7.  Persistence Report'!$D:$D,IF(COUNTIFS($B72,"Adjustment*"),$B71,$B72),'7.  Persistence Report'!$H:$H,D20,'7.  Persistence Report'!$J:$J,IF(COUNTIFS($B72,"Adjustment*"),"Adjustment","Current Year Savings"),'7.  Persistence Report'!$C:$C,VLOOKUP(IF(COUNTIFS($B72,"Adjustment*"),$A71,$A72),ExtCalcMap,2,FALSE))</f>
        <v>0</v>
      </c>
      <c r="U72" s="731">
        <f ca="1">SUMIFS(OFFSET('7.  Persistence Report'!$L:$L,0,U20-2011),'7.  Persistence Report'!$D:$D,IF(COUNTIFS($B72,"Adjustment*"),$B71,$B72),'7.  Persistence Report'!$H:$H,D20,'7.  Persistence Report'!$J:$J,IF(COUNTIFS($B72,"Adjustment*"),"Adjustment","Current Year Savings"),'7.  Persistence Report'!$C:$C,VLOOKUP(IF(COUNTIFS($B72,"Adjustment*"),$A71,$A72),ExtCalcMap,2,FALSE))</f>
        <v>0</v>
      </c>
      <c r="V72" s="731">
        <f ca="1">SUMIFS(OFFSET('7.  Persistence Report'!$L:$L,0,V20-2011),'7.  Persistence Report'!$D:$D,IF(COUNTIFS($B72,"Adjustment*"),$B71,$B72),'7.  Persistence Report'!$H:$H,D20,'7.  Persistence Report'!$J:$J,IF(COUNTIFS($B72,"Adjustment*"),"Adjustment","Current Year Savings"),'7.  Persistence Report'!$C:$C,VLOOKUP(IF(COUNTIFS($B72,"Adjustment*"),$A71,$A72),ExtCalcMap,2,FALSE))</f>
        <v>0</v>
      </c>
      <c r="W72" s="731">
        <f ca="1">SUMIFS(OFFSET('7.  Persistence Report'!$L:$L,0,W20-2011),'7.  Persistence Report'!$D:$D,IF(COUNTIFS($B72,"Adjustment*"),$B71,$B72),'7.  Persistence Report'!$H:$H,D20,'7.  Persistence Report'!$J:$J,IF(COUNTIFS($B72,"Adjustment*"),"Adjustment","Current Year Savings"),'7.  Persistence Report'!$C:$C,VLOOKUP(IF(COUNTIFS($B72,"Adjustment*"),$A71,$A72),ExtCalcMap,2,FALSE))</f>
        <v>0</v>
      </c>
      <c r="X72" s="731">
        <f ca="1">SUMIFS(OFFSET('7.  Persistence Report'!$L:$L,0,X20-2011),'7.  Persistence Report'!$D:$D,IF(COUNTIFS($B72,"Adjustment*"),$B71,$B72),'7.  Persistence Report'!$H:$H,D20,'7.  Persistence Report'!$J:$J,IF(COUNTIFS($B72,"Adjustment*"),"Adjustment","Current Year Savings"),'7.  Persistence Report'!$C:$C,VLOOKUP(IF(COUNTIFS($B72,"Adjustment*"),$A71,$A72),ExtCalcMap,2,FALSE))</f>
        <v>0</v>
      </c>
      <c r="Y72" s="412">
        <f ca="1">Y71</f>
        <v>0</v>
      </c>
      <c r="Z72" s="412">
        <f ca="1">Z71</f>
        <v>1</v>
      </c>
      <c r="AA72" s="412">
        <f t="shared" ref="AA72:AL72" ca="1" si="25">AA71</f>
        <v>0</v>
      </c>
      <c r="AB72" s="412">
        <f t="shared" ca="1" si="25"/>
        <v>0</v>
      </c>
      <c r="AC72" s="412">
        <f t="shared" ca="1" si="25"/>
        <v>0</v>
      </c>
      <c r="AD72" s="412">
        <f t="shared" ca="1" si="25"/>
        <v>0</v>
      </c>
      <c r="AE72" s="412">
        <f t="shared" ca="1" si="25"/>
        <v>0</v>
      </c>
      <c r="AF72" s="412">
        <f t="shared" ca="1" si="25"/>
        <v>0</v>
      </c>
      <c r="AG72" s="412">
        <f t="shared" ca="1" si="25"/>
        <v>0</v>
      </c>
      <c r="AH72" s="412">
        <f t="shared" ca="1" si="25"/>
        <v>0</v>
      </c>
      <c r="AI72" s="412">
        <f t="shared" ca="1" si="25"/>
        <v>0</v>
      </c>
      <c r="AJ72" s="412">
        <f t="shared" ca="1" si="25"/>
        <v>0</v>
      </c>
      <c r="AK72" s="412">
        <f t="shared" ca="1" si="25"/>
        <v>0</v>
      </c>
      <c r="AL72" s="412">
        <f t="shared" ca="1" si="25"/>
        <v>0</v>
      </c>
      <c r="AM72" s="313"/>
    </row>
    <row r="73" spans="1:39" s="285" customFormat="1" ht="15" outlineLevel="1">
      <c r="A73" s="503"/>
      <c r="B73" s="317"/>
      <c r="C73" s="307"/>
      <c r="D73" s="730"/>
      <c r="E73" s="730"/>
      <c r="F73" s="730"/>
      <c r="G73" s="730"/>
      <c r="H73" s="730"/>
      <c r="I73" s="730"/>
      <c r="J73" s="730"/>
      <c r="K73" s="730"/>
      <c r="L73" s="730"/>
      <c r="M73" s="730"/>
      <c r="N73" s="730"/>
      <c r="O73" s="737"/>
      <c r="P73" s="737"/>
      <c r="Q73" s="737"/>
      <c r="R73" s="737"/>
      <c r="S73" s="737"/>
      <c r="T73" s="737"/>
      <c r="U73" s="737"/>
      <c r="V73" s="737"/>
      <c r="W73" s="737"/>
      <c r="X73" s="737"/>
      <c r="Y73" s="420"/>
      <c r="Z73" s="421"/>
      <c r="AA73" s="421"/>
      <c r="AB73" s="421"/>
      <c r="AC73" s="421"/>
      <c r="AD73" s="421"/>
      <c r="AE73" s="421"/>
      <c r="AF73" s="421"/>
      <c r="AG73" s="421"/>
      <c r="AH73" s="421"/>
      <c r="AI73" s="421"/>
      <c r="AJ73" s="421"/>
      <c r="AK73" s="421"/>
      <c r="AL73" s="421"/>
      <c r="AM73" s="319"/>
    </row>
    <row r="74" spans="1:39" s="295" customFormat="1" ht="15.75" outlineLevel="1">
      <c r="A74" s="504"/>
      <c r="B74" s="290" t="s">
        <v>10</v>
      </c>
      <c r="C74" s="291"/>
      <c r="D74" s="738"/>
      <c r="E74" s="738"/>
      <c r="F74" s="738"/>
      <c r="G74" s="738"/>
      <c r="H74" s="738"/>
      <c r="I74" s="738"/>
      <c r="J74" s="738"/>
      <c r="K74" s="738"/>
      <c r="L74" s="738"/>
      <c r="M74" s="738"/>
      <c r="N74" s="742"/>
      <c r="O74" s="739"/>
      <c r="P74" s="739"/>
      <c r="Q74" s="739"/>
      <c r="R74" s="739"/>
      <c r="S74" s="739"/>
      <c r="T74" s="739"/>
      <c r="U74" s="739"/>
      <c r="V74" s="739"/>
      <c r="W74" s="739"/>
      <c r="X74" s="739"/>
      <c r="Y74" s="415"/>
      <c r="Z74" s="415"/>
      <c r="AA74" s="415"/>
      <c r="AB74" s="415"/>
      <c r="AC74" s="415"/>
      <c r="AD74" s="415"/>
      <c r="AE74" s="415"/>
      <c r="AF74" s="415"/>
      <c r="AG74" s="415"/>
      <c r="AH74" s="415"/>
      <c r="AI74" s="415"/>
      <c r="AJ74" s="415"/>
      <c r="AK74" s="415"/>
      <c r="AL74" s="415"/>
      <c r="AM74" s="294"/>
    </row>
    <row r="75" spans="1:39" s="285" customFormat="1" ht="15" outlineLevel="1">
      <c r="A75" s="503">
        <v>18</v>
      </c>
      <c r="B75" s="317" t="s">
        <v>11</v>
      </c>
      <c r="C75" s="293" t="s">
        <v>25</v>
      </c>
      <c r="D75" s="724">
        <f ca="1">SUMIFS(OFFSET('7.  Persistence Report'!$AQ:$AQ,0,D20-2011),'7.  Persistence Report'!$D:$D,IF(COUNTIFS($B75,"Adjustment*"),$B74,$B75),'7.  Persistence Report'!$H:$H,D20,'7.  Persistence Report'!$J:$J,IF(COUNTIFS($B75,"Adjustment*"),"Adjustment","Current Year Savings"),'7.  Persistence Report'!$C:$C,VLOOKUP(IF(COUNTIFS($B75,"Adjustment*"),$A74,$A75),ExtCalcMap,2,FALSE))</f>
        <v>0</v>
      </c>
      <c r="E75" s="724">
        <f ca="1">SUMIFS(OFFSET('7.  Persistence Report'!$AQ:$AQ,0,E20-2011),'7.  Persistence Report'!$D:$D,IF(COUNTIFS($B75,"Adjustment*"),$B74,$B75),'7.  Persistence Report'!$H:$H,D20,'7.  Persistence Report'!$J:$J,IF(COUNTIFS($B75,"Adjustment*"),"Adjustment","Current Year Savings"),'7.  Persistence Report'!$C:$C,VLOOKUP(IF(COUNTIFS($B75,"Adjustment*"),$A74,$A75),ExtCalcMap,2,FALSE))</f>
        <v>0</v>
      </c>
      <c r="F75" s="724">
        <f ca="1">SUMIFS(OFFSET('7.  Persistence Report'!$AQ:$AQ,0,F20-2011),'7.  Persistence Report'!$D:$D,IF(COUNTIFS($B75,"Adjustment*"),$B74,$B75),'7.  Persistence Report'!$H:$H,D20,'7.  Persistence Report'!$J:$J,IF(COUNTIFS($B75,"Adjustment*"),"Adjustment","Current Year Savings"),'7.  Persistence Report'!$C:$C,VLOOKUP(IF(COUNTIFS($B75,"Adjustment*"),$A74,$A75),ExtCalcMap,2,FALSE))</f>
        <v>0</v>
      </c>
      <c r="G75" s="724">
        <f ca="1">SUMIFS(OFFSET('7.  Persistence Report'!$AQ:$AQ,0,G20-2011),'7.  Persistence Report'!$D:$D,IF(COUNTIFS($B75,"Adjustment*"),$B74,$B75),'7.  Persistence Report'!$H:$H,D20,'7.  Persistence Report'!$J:$J,IF(COUNTIFS($B75,"Adjustment*"),"Adjustment","Current Year Savings"),'7.  Persistence Report'!$C:$C,VLOOKUP(IF(COUNTIFS($B75,"Adjustment*"),$A74,$A75),ExtCalcMap,2,FALSE))</f>
        <v>0</v>
      </c>
      <c r="H75" s="724">
        <f ca="1">SUMIFS(OFFSET('7.  Persistence Report'!$AQ:$AQ,0,H20-2011),'7.  Persistence Report'!$D:$D,IF(COUNTIFS($B75,"Adjustment*"),$B74,$B75),'7.  Persistence Report'!$H:$H,D20,'7.  Persistence Report'!$J:$J,IF(COUNTIFS($B75,"Adjustment*"),"Adjustment","Current Year Savings"),'7.  Persistence Report'!$C:$C,VLOOKUP(IF(COUNTIFS($B75,"Adjustment*"),$A74,$A75),ExtCalcMap,2,FALSE))</f>
        <v>0</v>
      </c>
      <c r="I75" s="724">
        <f ca="1">SUMIFS(OFFSET('7.  Persistence Report'!$AQ:$AQ,0,I20-2011),'7.  Persistence Report'!$D:$D,IF(COUNTIFS($B75,"Adjustment*"),$B74,$B75),'7.  Persistence Report'!$H:$H,D20,'7.  Persistence Report'!$J:$J,IF(COUNTIFS($B75,"Adjustment*"),"Adjustment","Current Year Savings"),'7.  Persistence Report'!$C:$C,VLOOKUP(IF(COUNTIFS($B75,"Adjustment*"),$A74,$A75),ExtCalcMap,2,FALSE))</f>
        <v>0</v>
      </c>
      <c r="J75" s="724">
        <f ca="1">SUMIFS(OFFSET('7.  Persistence Report'!$AQ:$AQ,0,J20-2011),'7.  Persistence Report'!$D:$D,IF(COUNTIFS($B75,"Adjustment*"),$B74,$B75),'7.  Persistence Report'!$H:$H,D20,'7.  Persistence Report'!$J:$J,IF(COUNTIFS($B75,"Adjustment*"),"Adjustment","Current Year Savings"),'7.  Persistence Report'!$C:$C,VLOOKUP(IF(COUNTIFS($B75,"Adjustment*"),$A74,$A75),ExtCalcMap,2,FALSE))</f>
        <v>0</v>
      </c>
      <c r="K75" s="724">
        <f ca="1">SUMIFS(OFFSET('7.  Persistence Report'!$AQ:$AQ,0,K20-2011),'7.  Persistence Report'!$D:$D,IF(COUNTIFS($B75,"Adjustment*"),$B74,$B75),'7.  Persistence Report'!$H:$H,D20,'7.  Persistence Report'!$J:$J,IF(COUNTIFS($B75,"Adjustment*"),"Adjustment","Current Year Savings"),'7.  Persistence Report'!$C:$C,VLOOKUP(IF(COUNTIFS($B75,"Adjustment*"),$A74,$A75),ExtCalcMap,2,FALSE))</f>
        <v>0</v>
      </c>
      <c r="L75" s="724">
        <f ca="1">SUMIFS(OFFSET('7.  Persistence Report'!$AQ:$AQ,0,L20-2011),'7.  Persistence Report'!$D:$D,IF(COUNTIFS($B75,"Adjustment*"),$B74,$B75),'7.  Persistence Report'!$H:$H,D20,'7.  Persistence Report'!$J:$J,IF(COUNTIFS($B75,"Adjustment*"),"Adjustment","Current Year Savings"),'7.  Persistence Report'!$C:$C,VLOOKUP(IF(COUNTIFS($B75,"Adjustment*"),$A74,$A75),ExtCalcMap,2,FALSE))</f>
        <v>0</v>
      </c>
      <c r="M75" s="724">
        <f ca="1">SUMIFS(OFFSET('7.  Persistence Report'!$AQ:$AQ,0,M20-2011),'7.  Persistence Report'!$D:$D,IF(COUNTIFS($B75,"Adjustment*"),$B74,$B75),'7.  Persistence Report'!$H:$H,D20,'7.  Persistence Report'!$J:$J,IF(COUNTIFS($B75,"Adjustment*"),"Adjustment","Current Year Savings"),'7.  Persistence Report'!$C:$C,VLOOKUP(IF(COUNTIFS($B75,"Adjustment*"),$A74,$A75),ExtCalcMap,2,FALSE))</f>
        <v>0</v>
      </c>
      <c r="N75" s="724">
        <v>12</v>
      </c>
      <c r="O75" s="731">
        <f ca="1">SUMIFS(OFFSET('7.  Persistence Report'!$L:$L,0,O20-2011),'7.  Persistence Report'!$D:$D,IF(COUNTIFS($B75,"Adjustment*"),$B74,$B75),'7.  Persistence Report'!$H:$H,D20,'7.  Persistence Report'!$J:$J,IF(COUNTIFS($B75,"Adjustment*"),"Adjustment","Current Year Savings"),'7.  Persistence Report'!$C:$C,VLOOKUP(IF(COUNTIFS($B75,"Adjustment*"),$A74,$A75),ExtCalcMap,2,FALSE))</f>
        <v>0</v>
      </c>
      <c r="P75" s="731">
        <f ca="1">SUMIFS(OFFSET('7.  Persistence Report'!$L:$L,0,P20-2011),'7.  Persistence Report'!$D:$D,IF(COUNTIFS($B75,"Adjustment*"),$B74,$B75),'7.  Persistence Report'!$H:$H,D20,'7.  Persistence Report'!$J:$J,IF(COUNTIFS($B75,"Adjustment*"),"Adjustment","Current Year Savings"),'7.  Persistence Report'!$C:$C,VLOOKUP(IF(COUNTIFS($B75,"Adjustment*"),$A74,$A75),ExtCalcMap,2,FALSE))</f>
        <v>0</v>
      </c>
      <c r="Q75" s="731">
        <f ca="1">SUMIFS(OFFSET('7.  Persistence Report'!$L:$L,0,Q20-2011),'7.  Persistence Report'!$D:$D,IF(COUNTIFS($B75,"Adjustment*"),$B74,$B75),'7.  Persistence Report'!$H:$H,D20,'7.  Persistence Report'!$J:$J,IF(COUNTIFS($B75,"Adjustment*"),"Adjustment","Current Year Savings"),'7.  Persistence Report'!$C:$C,VLOOKUP(IF(COUNTIFS($B75,"Adjustment*"),$A74,$A75),ExtCalcMap,2,FALSE))</f>
        <v>0</v>
      </c>
      <c r="R75" s="731">
        <f ca="1">SUMIFS(OFFSET('7.  Persistence Report'!$L:$L,0,R20-2011),'7.  Persistence Report'!$D:$D,IF(COUNTIFS($B75,"Adjustment*"),$B74,$B75),'7.  Persistence Report'!$H:$H,D20,'7.  Persistence Report'!$J:$J,IF(COUNTIFS($B75,"Adjustment*"),"Adjustment","Current Year Savings"),'7.  Persistence Report'!$C:$C,VLOOKUP(IF(COUNTIFS($B75,"Adjustment*"),$A74,$A75),ExtCalcMap,2,FALSE))</f>
        <v>0</v>
      </c>
      <c r="S75" s="731">
        <f ca="1">SUMIFS(OFFSET('7.  Persistence Report'!$L:$L,0,S20-2011),'7.  Persistence Report'!$D:$D,IF(COUNTIFS($B75,"Adjustment*"),$B74,$B75),'7.  Persistence Report'!$H:$H,D20,'7.  Persistence Report'!$J:$J,IF(COUNTIFS($B75,"Adjustment*"),"Adjustment","Current Year Savings"),'7.  Persistence Report'!$C:$C,VLOOKUP(IF(COUNTIFS($B75,"Adjustment*"),$A74,$A75),ExtCalcMap,2,FALSE))</f>
        <v>0</v>
      </c>
      <c r="T75" s="731">
        <f ca="1">SUMIFS(OFFSET('7.  Persistence Report'!$L:$L,0,T20-2011),'7.  Persistence Report'!$D:$D,IF(COUNTIFS($B75,"Adjustment*"),$B74,$B75),'7.  Persistence Report'!$H:$H,D20,'7.  Persistence Report'!$J:$J,IF(COUNTIFS($B75,"Adjustment*"),"Adjustment","Current Year Savings"),'7.  Persistence Report'!$C:$C,VLOOKUP(IF(COUNTIFS($B75,"Adjustment*"),$A74,$A75),ExtCalcMap,2,FALSE))</f>
        <v>0</v>
      </c>
      <c r="U75" s="731">
        <f ca="1">SUMIFS(OFFSET('7.  Persistence Report'!$L:$L,0,U20-2011),'7.  Persistence Report'!$D:$D,IF(COUNTIFS($B75,"Adjustment*"),$B74,$B75),'7.  Persistence Report'!$H:$H,D20,'7.  Persistence Report'!$J:$J,IF(COUNTIFS($B75,"Adjustment*"),"Adjustment","Current Year Savings"),'7.  Persistence Report'!$C:$C,VLOOKUP(IF(COUNTIFS($B75,"Adjustment*"),$A74,$A75),ExtCalcMap,2,FALSE))</f>
        <v>0</v>
      </c>
      <c r="V75" s="731">
        <f ca="1">SUMIFS(OFFSET('7.  Persistence Report'!$L:$L,0,V20-2011),'7.  Persistence Report'!$D:$D,IF(COUNTIFS($B75,"Adjustment*"),$B74,$B75),'7.  Persistence Report'!$H:$H,D20,'7.  Persistence Report'!$J:$J,IF(COUNTIFS($B75,"Adjustment*"),"Adjustment","Current Year Savings"),'7.  Persistence Report'!$C:$C,VLOOKUP(IF(COUNTIFS($B75,"Adjustment*"),$A74,$A75),ExtCalcMap,2,FALSE))</f>
        <v>0</v>
      </c>
      <c r="W75" s="731">
        <f ca="1">SUMIFS(OFFSET('7.  Persistence Report'!$L:$L,0,W20-2011),'7.  Persistence Report'!$D:$D,IF(COUNTIFS($B75,"Adjustment*"),$B74,$B75),'7.  Persistence Report'!$H:$H,D20,'7.  Persistence Report'!$J:$J,IF(COUNTIFS($B75,"Adjustment*"),"Adjustment","Current Year Savings"),'7.  Persistence Report'!$C:$C,VLOOKUP(IF(COUNTIFS($B75,"Adjustment*"),$A74,$A75),ExtCalcMap,2,FALSE))</f>
        <v>0</v>
      </c>
      <c r="X75" s="731">
        <f ca="1">SUMIFS(OFFSET('7.  Persistence Report'!$L:$L,0,X20-2011),'7.  Persistence Report'!$D:$D,IF(COUNTIFS($B75,"Adjustment*"),$B74,$B75),'7.  Persistence Report'!$H:$H,D20,'7.  Persistence Report'!$J:$J,IF(COUNTIFS($B75,"Adjustment*"),"Adjustment","Current Year Savings"),'7.  Persistence Report'!$C:$C,VLOOKUP(IF(COUNTIFS($B75,"Adjustment*"),$A74,$A75),ExtCalcMap,2,FALSE))</f>
        <v>0</v>
      </c>
      <c r="Y75" s="416">
        <f ca="1">IF(SUMIFS(OFFSET('3-a.  Rate Class Allocations'!$BA:$BA,0,(27*(Y21="kW"))),'3-a.  Rate Class Allocations'!$F:$F,"2011 - 2014 + 2015 Extension Legacy Green Energy Act Framework - Province Wide Program",'3-a.  Rate Class Allocations'!$E:$E,$B75,'3-a.  Rate Class Allocations'!$H:$H,D20),SUMIFS(OFFSET('3-a.  Rate Class Allocations'!$BA:$BA,0,(27*(Y21="kW"))),'3-a.  Rate Class Allocations'!$F:$F,"2011 - 2014 + 2015 Extension Legacy Green Energy Act Framework - Province Wide Program",'3-a.  Rate Class Allocations'!$L:$L,Y20,'3-a.  Rate Class Allocations'!$E:$E,$B75,'3-a.  Rate Class Allocations'!$H:$H,D20) / SUMIFS(OFFSET('3-a.  Rate Class Allocations'!$BA:$BA,0,(27*(Y21="kW"))),'3-a.  Rate Class Allocations'!$F:$F,"2011 - 2014 + 2015 Extension Legacy Green Energy Act Framework - Province Wide Program",'3-a.  Rate Class Allocations'!$E:$E,$B75,'3-a.  Rate Class Allocations'!$H:$H,D20),IF(COUNTIFS(Y20,"*50 to*"),1/COUNTIFS($Y20:$AL20,"*50 to*"),0))</f>
        <v>1</v>
      </c>
      <c r="Z75" s="416">
        <f ca="1">IF(SUMIFS(OFFSET('3-a.  Rate Class Allocations'!$BA:$BA,0,(27*(Z21="kW"))),'3-a.  Rate Class Allocations'!$F:$F,"2011 - 2014 + 2015 Extension Legacy Green Energy Act Framework - Province Wide Program",'3-a.  Rate Class Allocations'!$E:$E,$B75,'3-a.  Rate Class Allocations'!$H:$H,D20),SUMIFS(OFFSET('3-a.  Rate Class Allocations'!$BA:$BA,0,(27*(Z21="kW"))),'3-a.  Rate Class Allocations'!$F:$F,"2011 - 2014 + 2015 Extension Legacy Green Energy Act Framework - Province Wide Program",'3-a.  Rate Class Allocations'!$L:$L,Z20,'3-a.  Rate Class Allocations'!$E:$E,$B75,'3-a.  Rate Class Allocations'!$H:$H,D20) / SUMIFS(OFFSET('3-a.  Rate Class Allocations'!$BA:$BA,0,(27*(Z21="kW"))),'3-a.  Rate Class Allocations'!$F:$F,"2011 - 2014 + 2015 Extension Legacy Green Energy Act Framework - Province Wide Program",'3-a.  Rate Class Allocations'!$E:$E,$B75,'3-a.  Rate Class Allocations'!$H:$H,D20),IF(COUNTIFS(Z20,"*50 to*"),1/COUNTIFS($Y20:$AL20,"*50 to*"),0))</f>
        <v>0</v>
      </c>
      <c r="AA75" s="416">
        <f ca="1">IF(SUMIFS(OFFSET('3-a.  Rate Class Allocations'!$BA:$BA,0,(27*(AA21="kW"))),'3-a.  Rate Class Allocations'!$F:$F,"2011 - 2014 + 2015 Extension Legacy Green Energy Act Framework - Province Wide Program",'3-a.  Rate Class Allocations'!$E:$E,$B75,'3-a.  Rate Class Allocations'!$H:$H,D20),SUMIFS(OFFSET('3-a.  Rate Class Allocations'!$BA:$BA,0,(27*(AA21="kW"))),'3-a.  Rate Class Allocations'!$F:$F,"2011 - 2014 + 2015 Extension Legacy Green Energy Act Framework - Province Wide Program",'3-a.  Rate Class Allocations'!$L:$L,AA20,'3-a.  Rate Class Allocations'!$E:$E,$B75,'3-a.  Rate Class Allocations'!$H:$H,D20) / SUMIFS(OFFSET('3-a.  Rate Class Allocations'!$BA:$BA,0,(27*(AA21="kW"))),'3-a.  Rate Class Allocations'!$F:$F,"2011 - 2014 + 2015 Extension Legacy Green Energy Act Framework - Province Wide Program",'3-a.  Rate Class Allocations'!$E:$E,$B75,'3-a.  Rate Class Allocations'!$H:$H,D20),IF(COUNTIFS(AA20,"*50 to*"),1/COUNTIFS($Y20:$AL20,"*50 to*"),0))</f>
        <v>0</v>
      </c>
      <c r="AB75" s="416">
        <f ca="1">IF(SUMIFS(OFFSET('3-a.  Rate Class Allocations'!$BA:$BA,0,(27*(AB21="kW"))),'3-a.  Rate Class Allocations'!$F:$F,"2011 - 2014 + 2015 Extension Legacy Green Energy Act Framework - Province Wide Program",'3-a.  Rate Class Allocations'!$E:$E,$B75,'3-a.  Rate Class Allocations'!$H:$H,D20),SUMIFS(OFFSET('3-a.  Rate Class Allocations'!$BA:$BA,0,(27*(AB21="kW"))),'3-a.  Rate Class Allocations'!$F:$F,"2011 - 2014 + 2015 Extension Legacy Green Energy Act Framework - Province Wide Program",'3-a.  Rate Class Allocations'!$L:$L,AB20,'3-a.  Rate Class Allocations'!$E:$E,$B75,'3-a.  Rate Class Allocations'!$H:$H,D20) / SUMIFS(OFFSET('3-a.  Rate Class Allocations'!$BA:$BA,0,(27*(AB21="kW"))),'3-a.  Rate Class Allocations'!$F:$F,"2011 - 2014 + 2015 Extension Legacy Green Energy Act Framework - Province Wide Program",'3-a.  Rate Class Allocations'!$E:$E,$B75,'3-a.  Rate Class Allocations'!$H:$H,D20),IF(COUNTIFS(AB20,"*50 to*"),1/COUNTIFS($Y20:$AL20,"*50 to*"),0))</f>
        <v>0</v>
      </c>
      <c r="AC75" s="416">
        <f ca="1">IF(SUMIFS(OFFSET('3-a.  Rate Class Allocations'!$BA:$BA,0,(27*(AC21="kW"))),'3-a.  Rate Class Allocations'!$F:$F,"2011 - 2014 + 2015 Extension Legacy Green Energy Act Framework - Province Wide Program",'3-a.  Rate Class Allocations'!$E:$E,$B75,'3-a.  Rate Class Allocations'!$H:$H,D20),SUMIFS(OFFSET('3-a.  Rate Class Allocations'!$BA:$BA,0,(27*(AC21="kW"))),'3-a.  Rate Class Allocations'!$F:$F,"2011 - 2014 + 2015 Extension Legacy Green Energy Act Framework - Province Wide Program",'3-a.  Rate Class Allocations'!$L:$L,AC20,'3-a.  Rate Class Allocations'!$E:$E,$B75,'3-a.  Rate Class Allocations'!$H:$H,D20) / SUMIFS(OFFSET('3-a.  Rate Class Allocations'!$BA:$BA,0,(27*(AC21="kW"))),'3-a.  Rate Class Allocations'!$F:$F,"2011 - 2014 + 2015 Extension Legacy Green Energy Act Framework - Province Wide Program",'3-a.  Rate Class Allocations'!$E:$E,$B75,'3-a.  Rate Class Allocations'!$H:$H,D20),IF(COUNTIFS(AC20,"*50 to*"),1/COUNTIFS($Y20:$AL20,"*50 to*"),0))</f>
        <v>0</v>
      </c>
      <c r="AD75" s="416">
        <f ca="1">IF(SUMIFS(OFFSET('3-a.  Rate Class Allocations'!$BA:$BA,0,(27*(AD21="kW"))),'3-a.  Rate Class Allocations'!$F:$F,"2011 - 2014 + 2015 Extension Legacy Green Energy Act Framework - Province Wide Program",'3-a.  Rate Class Allocations'!$E:$E,$B75,'3-a.  Rate Class Allocations'!$H:$H,D20),SUMIFS(OFFSET('3-a.  Rate Class Allocations'!$BA:$BA,0,(27*(AD21="kW"))),'3-a.  Rate Class Allocations'!$F:$F,"2011 - 2014 + 2015 Extension Legacy Green Energy Act Framework - Province Wide Program",'3-a.  Rate Class Allocations'!$L:$L,AD20,'3-a.  Rate Class Allocations'!$E:$E,$B75,'3-a.  Rate Class Allocations'!$H:$H,D20) / SUMIFS(OFFSET('3-a.  Rate Class Allocations'!$BA:$BA,0,(27*(AD21="kW"))),'3-a.  Rate Class Allocations'!$F:$F,"2011 - 2014 + 2015 Extension Legacy Green Energy Act Framework - Province Wide Program",'3-a.  Rate Class Allocations'!$E:$E,$B75,'3-a.  Rate Class Allocations'!$H:$H,D20),IF(COUNTIFS(AD20,"*50 to*"),1/COUNTIFS($Y20:$AL20,"*50 to*"),0))</f>
        <v>0</v>
      </c>
      <c r="AE75" s="416">
        <f ca="1">IF(SUMIFS(OFFSET('3-a.  Rate Class Allocations'!$BA:$BA,0,(27*(AE21="kW"))),'3-a.  Rate Class Allocations'!$F:$F,"2011 - 2014 + 2015 Extension Legacy Green Energy Act Framework - Province Wide Program",'3-a.  Rate Class Allocations'!$E:$E,$B75,'3-a.  Rate Class Allocations'!$H:$H,D20),SUMIFS(OFFSET('3-a.  Rate Class Allocations'!$BA:$BA,0,(27*(AE21="kW"))),'3-a.  Rate Class Allocations'!$F:$F,"2011 - 2014 + 2015 Extension Legacy Green Energy Act Framework - Province Wide Program",'3-a.  Rate Class Allocations'!$L:$L,AE20,'3-a.  Rate Class Allocations'!$E:$E,$B75,'3-a.  Rate Class Allocations'!$H:$H,D20) / SUMIFS(OFFSET('3-a.  Rate Class Allocations'!$BA:$BA,0,(27*(AE21="kW"))),'3-a.  Rate Class Allocations'!$F:$F,"2011 - 2014 + 2015 Extension Legacy Green Energy Act Framework - Province Wide Program",'3-a.  Rate Class Allocations'!$E:$E,$B75,'3-a.  Rate Class Allocations'!$H:$H,D20),IF(COUNTIFS(AE20,"*50 to*"),1/COUNTIFS($Y20:$AL20,"*50 to*"),0))</f>
        <v>0</v>
      </c>
      <c r="AF75" s="416">
        <f ca="1">IF(SUMIFS(OFFSET('3-a.  Rate Class Allocations'!$BA:$BA,0,(27*(AF21="kW"))),'3-a.  Rate Class Allocations'!$F:$F,"2011 - 2014 + 2015 Extension Legacy Green Energy Act Framework - Province Wide Program",'3-a.  Rate Class Allocations'!$E:$E,$B75,'3-a.  Rate Class Allocations'!$H:$H,D20),SUMIFS(OFFSET('3-a.  Rate Class Allocations'!$BA:$BA,0,(27*(AF21="kW"))),'3-a.  Rate Class Allocations'!$F:$F,"2011 - 2014 + 2015 Extension Legacy Green Energy Act Framework - Province Wide Program",'3-a.  Rate Class Allocations'!$L:$L,AF20,'3-a.  Rate Class Allocations'!$E:$E,$B75,'3-a.  Rate Class Allocations'!$H:$H,D20) / SUMIFS(OFFSET('3-a.  Rate Class Allocations'!$BA:$BA,0,(27*(AF21="kW"))),'3-a.  Rate Class Allocations'!$F:$F,"2011 - 2014 + 2015 Extension Legacy Green Energy Act Framework - Province Wide Program",'3-a.  Rate Class Allocations'!$E:$E,$B75,'3-a.  Rate Class Allocations'!$H:$H,D20),IF(COUNTIFS(AF20,"*50 to*"),1/COUNTIFS($Y20:$AL20,"*50 to*"),0))</f>
        <v>0</v>
      </c>
      <c r="AG75" s="416">
        <f ca="1">IF(SUMIFS(OFFSET('3-a.  Rate Class Allocations'!$BA:$BA,0,(27*(AG21="kW"))),'3-a.  Rate Class Allocations'!$F:$F,"2011 - 2014 + 2015 Extension Legacy Green Energy Act Framework - Province Wide Program",'3-a.  Rate Class Allocations'!$E:$E,$B75,'3-a.  Rate Class Allocations'!$H:$H,D20),SUMIFS(OFFSET('3-a.  Rate Class Allocations'!$BA:$BA,0,(27*(AG21="kW"))),'3-a.  Rate Class Allocations'!$F:$F,"2011 - 2014 + 2015 Extension Legacy Green Energy Act Framework - Province Wide Program",'3-a.  Rate Class Allocations'!$L:$L,AG20,'3-a.  Rate Class Allocations'!$E:$E,$B75,'3-a.  Rate Class Allocations'!$H:$H,D20) / SUMIFS(OFFSET('3-a.  Rate Class Allocations'!$BA:$BA,0,(27*(AG21="kW"))),'3-a.  Rate Class Allocations'!$F:$F,"2011 - 2014 + 2015 Extension Legacy Green Energy Act Framework - Province Wide Program",'3-a.  Rate Class Allocations'!$E:$E,$B75,'3-a.  Rate Class Allocations'!$H:$H,D20),IF(COUNTIFS(AG20,"*50 to*"),1/COUNTIFS($Y20:$AL20,"*50 to*"),0))</f>
        <v>0</v>
      </c>
      <c r="AH75" s="416">
        <f ca="1">IF(SUMIFS(OFFSET('3-a.  Rate Class Allocations'!$BA:$BA,0,(27*(AH21="kW"))),'3-a.  Rate Class Allocations'!$F:$F,"2011 - 2014 + 2015 Extension Legacy Green Energy Act Framework - Province Wide Program",'3-a.  Rate Class Allocations'!$E:$E,$B75,'3-a.  Rate Class Allocations'!$H:$H,D20),SUMIFS(OFFSET('3-a.  Rate Class Allocations'!$BA:$BA,0,(27*(AH21="kW"))),'3-a.  Rate Class Allocations'!$F:$F,"2011 - 2014 + 2015 Extension Legacy Green Energy Act Framework - Province Wide Program",'3-a.  Rate Class Allocations'!$L:$L,AH20,'3-a.  Rate Class Allocations'!$E:$E,$B75,'3-a.  Rate Class Allocations'!$H:$H,D20) / SUMIFS(OFFSET('3-a.  Rate Class Allocations'!$BA:$BA,0,(27*(AH21="kW"))),'3-a.  Rate Class Allocations'!$F:$F,"2011 - 2014 + 2015 Extension Legacy Green Energy Act Framework - Province Wide Program",'3-a.  Rate Class Allocations'!$E:$E,$B75,'3-a.  Rate Class Allocations'!$H:$H,D20),IF(COUNTIFS(AH20,"*50 to*"),1/COUNTIFS($Y20:$AL20,"*50 to*"),0))</f>
        <v>0</v>
      </c>
      <c r="AI75" s="416">
        <f ca="1">IF(SUMIFS(OFFSET('3-a.  Rate Class Allocations'!$BA:$BA,0,(27*(AI21="kW"))),'3-a.  Rate Class Allocations'!$F:$F,"2011 - 2014 + 2015 Extension Legacy Green Energy Act Framework - Province Wide Program",'3-a.  Rate Class Allocations'!$E:$E,$B75,'3-a.  Rate Class Allocations'!$H:$H,D20),SUMIFS(OFFSET('3-a.  Rate Class Allocations'!$BA:$BA,0,(27*(AI21="kW"))),'3-a.  Rate Class Allocations'!$F:$F,"2011 - 2014 + 2015 Extension Legacy Green Energy Act Framework - Province Wide Program",'3-a.  Rate Class Allocations'!$L:$L,AI20,'3-a.  Rate Class Allocations'!$E:$E,$B75,'3-a.  Rate Class Allocations'!$H:$H,D20) / SUMIFS(OFFSET('3-a.  Rate Class Allocations'!$BA:$BA,0,(27*(AI21="kW"))),'3-a.  Rate Class Allocations'!$F:$F,"2011 - 2014 + 2015 Extension Legacy Green Energy Act Framework - Province Wide Program",'3-a.  Rate Class Allocations'!$E:$E,$B75,'3-a.  Rate Class Allocations'!$H:$H,D20),IF(COUNTIFS(AI20,"*50 to*"),1/COUNTIFS($Y20:$AL20,"*50 to*"),0))</f>
        <v>0</v>
      </c>
      <c r="AJ75" s="416">
        <f ca="1">IF(SUMIFS(OFFSET('3-a.  Rate Class Allocations'!$BA:$BA,0,(27*(AJ21="kW"))),'3-a.  Rate Class Allocations'!$F:$F,"2011 - 2014 + 2015 Extension Legacy Green Energy Act Framework - Province Wide Program",'3-a.  Rate Class Allocations'!$E:$E,$B75,'3-a.  Rate Class Allocations'!$H:$H,D20),SUMIFS(OFFSET('3-a.  Rate Class Allocations'!$BA:$BA,0,(27*(AJ21="kW"))),'3-a.  Rate Class Allocations'!$F:$F,"2011 - 2014 + 2015 Extension Legacy Green Energy Act Framework - Province Wide Program",'3-a.  Rate Class Allocations'!$L:$L,AJ20,'3-a.  Rate Class Allocations'!$E:$E,$B75,'3-a.  Rate Class Allocations'!$H:$H,D20) / SUMIFS(OFFSET('3-a.  Rate Class Allocations'!$BA:$BA,0,(27*(AJ21="kW"))),'3-a.  Rate Class Allocations'!$F:$F,"2011 - 2014 + 2015 Extension Legacy Green Energy Act Framework - Province Wide Program",'3-a.  Rate Class Allocations'!$E:$E,$B75,'3-a.  Rate Class Allocations'!$H:$H,D20),IF(COUNTIFS(AJ20,"*50 to*"),1/COUNTIFS($Y20:$AL20,"*50 to*"),0))</f>
        <v>0</v>
      </c>
      <c r="AK75" s="416">
        <f ca="1">IF(SUMIFS(OFFSET('3-a.  Rate Class Allocations'!$BA:$BA,0,(27*(AK21="kW"))),'3-a.  Rate Class Allocations'!$F:$F,"2011 - 2014 + 2015 Extension Legacy Green Energy Act Framework - Province Wide Program",'3-a.  Rate Class Allocations'!$E:$E,$B75,'3-a.  Rate Class Allocations'!$H:$H,D20),SUMIFS(OFFSET('3-a.  Rate Class Allocations'!$BA:$BA,0,(27*(AK21="kW"))),'3-a.  Rate Class Allocations'!$F:$F,"2011 - 2014 + 2015 Extension Legacy Green Energy Act Framework - Province Wide Program",'3-a.  Rate Class Allocations'!$L:$L,AK20,'3-a.  Rate Class Allocations'!$E:$E,$B75,'3-a.  Rate Class Allocations'!$H:$H,D20) / SUMIFS(OFFSET('3-a.  Rate Class Allocations'!$BA:$BA,0,(27*(AK21="kW"))),'3-a.  Rate Class Allocations'!$F:$F,"2011 - 2014 + 2015 Extension Legacy Green Energy Act Framework - Province Wide Program",'3-a.  Rate Class Allocations'!$E:$E,$B75,'3-a.  Rate Class Allocations'!$H:$H,D20),IF(COUNTIFS(AK20,"*50 to*"),1/COUNTIFS($Y20:$AL20,"*50 to*"),0))</f>
        <v>0</v>
      </c>
      <c r="AL75" s="416">
        <f ca="1">IF(SUMIFS(OFFSET('3-a.  Rate Class Allocations'!$BA:$BA,0,(27*(AL21="kW"))),'3-a.  Rate Class Allocations'!$F:$F,"2011 - 2014 + 2015 Extension Legacy Green Energy Act Framework - Province Wide Program",'3-a.  Rate Class Allocations'!$E:$E,$B75,'3-a.  Rate Class Allocations'!$H:$H,D20),SUMIFS(OFFSET('3-a.  Rate Class Allocations'!$BA:$BA,0,(27*(AL21="kW"))),'3-a.  Rate Class Allocations'!$F:$F,"2011 - 2014 + 2015 Extension Legacy Green Energy Act Framework - Province Wide Program",'3-a.  Rate Class Allocations'!$L:$L,AL20,'3-a.  Rate Class Allocations'!$E:$E,$B75,'3-a.  Rate Class Allocations'!$H:$H,D20) / SUMIFS(OFFSET('3-a.  Rate Class Allocations'!$BA:$BA,0,(27*(AL21="kW"))),'3-a.  Rate Class Allocations'!$F:$F,"2011 - 2014 + 2015 Extension Legacy Green Energy Act Framework - Province Wide Program",'3-a.  Rate Class Allocations'!$E:$E,$B75,'3-a.  Rate Class Allocations'!$H:$H,D20),IF(COUNTIFS(AL20,"*50 to*"),1/COUNTIFS($Y20:$AL20,"*50 to*"),0))</f>
        <v>0</v>
      </c>
      <c r="AM75" s="298">
        <f ca="1">SUM(Y75:AL75)</f>
        <v>1</v>
      </c>
    </row>
    <row r="76" spans="1:39" s="285" customFormat="1" ht="15" outlineLevel="1">
      <c r="A76" s="503"/>
      <c r="B76" s="317" t="s">
        <v>215</v>
      </c>
      <c r="C76" s="293" t="s">
        <v>164</v>
      </c>
      <c r="D76" s="724">
        <f ca="1">SUMIFS(OFFSET('7.  Persistence Report'!$AQ:$AQ,0,D20-2011),'7.  Persistence Report'!$D:$D,IF(COUNTIFS($B76,"Adjustment*"),$B75,$B76),'7.  Persistence Report'!$H:$H,D20,'7.  Persistence Report'!$J:$J,IF(COUNTIFS($B76,"Adjustment*"),"Adjustment","Current Year Savings"),'7.  Persistence Report'!$C:$C,VLOOKUP(IF(COUNTIFS($B76,"Adjustment*"),$A75,$A76),ExtCalcMap,2,FALSE))</f>
        <v>0</v>
      </c>
      <c r="E76" s="724">
        <f ca="1">SUMIFS(OFFSET('7.  Persistence Report'!$AQ:$AQ,0,E20-2011),'7.  Persistence Report'!$D:$D,IF(COUNTIFS($B76,"Adjustment*"),$B75,$B76),'7.  Persistence Report'!$H:$H,D20,'7.  Persistence Report'!$J:$J,IF(COUNTIFS($B76,"Adjustment*"),"Adjustment","Current Year Savings"),'7.  Persistence Report'!$C:$C,VLOOKUP(IF(COUNTIFS($B76,"Adjustment*"),$A75,$A76),ExtCalcMap,2,FALSE))</f>
        <v>0</v>
      </c>
      <c r="F76" s="724">
        <f ca="1">SUMIFS(OFFSET('7.  Persistence Report'!$AQ:$AQ,0,F20-2011),'7.  Persistence Report'!$D:$D,IF(COUNTIFS($B76,"Adjustment*"),$B75,$B76),'7.  Persistence Report'!$H:$H,D20,'7.  Persistence Report'!$J:$J,IF(COUNTIFS($B76,"Adjustment*"),"Adjustment","Current Year Savings"),'7.  Persistence Report'!$C:$C,VLOOKUP(IF(COUNTIFS($B76,"Adjustment*"),$A75,$A76),ExtCalcMap,2,FALSE))</f>
        <v>0</v>
      </c>
      <c r="G76" s="724">
        <f ca="1">SUMIFS(OFFSET('7.  Persistence Report'!$AQ:$AQ,0,G20-2011),'7.  Persistence Report'!$D:$D,IF(COUNTIFS($B76,"Adjustment*"),$B75,$B76),'7.  Persistence Report'!$H:$H,D20,'7.  Persistence Report'!$J:$J,IF(COUNTIFS($B76,"Adjustment*"),"Adjustment","Current Year Savings"),'7.  Persistence Report'!$C:$C,VLOOKUP(IF(COUNTIFS($B76,"Adjustment*"),$A75,$A76),ExtCalcMap,2,FALSE))</f>
        <v>0</v>
      </c>
      <c r="H76" s="724">
        <f ca="1">SUMIFS(OFFSET('7.  Persistence Report'!$AQ:$AQ,0,H20-2011),'7.  Persistence Report'!$D:$D,IF(COUNTIFS($B76,"Adjustment*"),$B75,$B76),'7.  Persistence Report'!$H:$H,D20,'7.  Persistence Report'!$J:$J,IF(COUNTIFS($B76,"Adjustment*"),"Adjustment","Current Year Savings"),'7.  Persistence Report'!$C:$C,VLOOKUP(IF(COUNTIFS($B76,"Adjustment*"),$A75,$A76),ExtCalcMap,2,FALSE))</f>
        <v>0</v>
      </c>
      <c r="I76" s="724">
        <f ca="1">SUMIFS(OFFSET('7.  Persistence Report'!$AQ:$AQ,0,I20-2011),'7.  Persistence Report'!$D:$D,IF(COUNTIFS($B76,"Adjustment*"),$B75,$B76),'7.  Persistence Report'!$H:$H,D20,'7.  Persistence Report'!$J:$J,IF(COUNTIFS($B76,"Adjustment*"),"Adjustment","Current Year Savings"),'7.  Persistence Report'!$C:$C,VLOOKUP(IF(COUNTIFS($B76,"Adjustment*"),$A75,$A76),ExtCalcMap,2,FALSE))</f>
        <v>0</v>
      </c>
      <c r="J76" s="724">
        <f ca="1">SUMIFS(OFFSET('7.  Persistence Report'!$AQ:$AQ,0,J20-2011),'7.  Persistence Report'!$D:$D,IF(COUNTIFS($B76,"Adjustment*"),$B75,$B76),'7.  Persistence Report'!$H:$H,D20,'7.  Persistence Report'!$J:$J,IF(COUNTIFS($B76,"Adjustment*"),"Adjustment","Current Year Savings"),'7.  Persistence Report'!$C:$C,VLOOKUP(IF(COUNTIFS($B76,"Adjustment*"),$A75,$A76),ExtCalcMap,2,FALSE))</f>
        <v>0</v>
      </c>
      <c r="K76" s="724">
        <f ca="1">SUMIFS(OFFSET('7.  Persistence Report'!$AQ:$AQ,0,K20-2011),'7.  Persistence Report'!$D:$D,IF(COUNTIFS($B76,"Adjustment*"),$B75,$B76),'7.  Persistence Report'!$H:$H,D20,'7.  Persistence Report'!$J:$J,IF(COUNTIFS($B76,"Adjustment*"),"Adjustment","Current Year Savings"),'7.  Persistence Report'!$C:$C,VLOOKUP(IF(COUNTIFS($B76,"Adjustment*"),$A75,$A76),ExtCalcMap,2,FALSE))</f>
        <v>0</v>
      </c>
      <c r="L76" s="724">
        <f ca="1">SUMIFS(OFFSET('7.  Persistence Report'!$AQ:$AQ,0,L20-2011),'7.  Persistence Report'!$D:$D,IF(COUNTIFS($B76,"Adjustment*"),$B75,$B76),'7.  Persistence Report'!$H:$H,D20,'7.  Persistence Report'!$J:$J,IF(COUNTIFS($B76,"Adjustment*"),"Adjustment","Current Year Savings"),'7.  Persistence Report'!$C:$C,VLOOKUP(IF(COUNTIFS($B76,"Adjustment*"),$A75,$A76),ExtCalcMap,2,FALSE))</f>
        <v>0</v>
      </c>
      <c r="M76" s="724">
        <f ca="1">SUMIFS(OFFSET('7.  Persistence Report'!$AQ:$AQ,0,M20-2011),'7.  Persistence Report'!$D:$D,IF(COUNTIFS($B76,"Adjustment*"),$B75,$B76),'7.  Persistence Report'!$H:$H,D20,'7.  Persistence Report'!$J:$J,IF(COUNTIFS($B76,"Adjustment*"),"Adjustment","Current Year Savings"),'7.  Persistence Report'!$C:$C,VLOOKUP(IF(COUNTIFS($B76,"Adjustment*"),$A75,$A76),ExtCalcMap,2,FALSE))</f>
        <v>0</v>
      </c>
      <c r="N76" s="724">
        <f>N75</f>
        <v>12</v>
      </c>
      <c r="O76" s="731">
        <f ca="1">SUMIFS(OFFSET('7.  Persistence Report'!$L:$L,0,O20-2011),'7.  Persistence Report'!$D:$D,IF(COUNTIFS($B76,"Adjustment*"),$B75,$B76),'7.  Persistence Report'!$H:$H,D20,'7.  Persistence Report'!$J:$J,IF(COUNTIFS($B76,"Adjustment*"),"Adjustment","Current Year Savings"),'7.  Persistence Report'!$C:$C,VLOOKUP(IF(COUNTIFS($B76,"Adjustment*"),$A75,$A76),ExtCalcMap,2,FALSE))</f>
        <v>0</v>
      </c>
      <c r="P76" s="731">
        <f ca="1">SUMIFS(OFFSET('7.  Persistence Report'!$L:$L,0,P20-2011),'7.  Persistence Report'!$D:$D,IF(COUNTIFS($B76,"Adjustment*"),$B75,$B76),'7.  Persistence Report'!$H:$H,D20,'7.  Persistence Report'!$J:$J,IF(COUNTIFS($B76,"Adjustment*"),"Adjustment","Current Year Savings"),'7.  Persistence Report'!$C:$C,VLOOKUP(IF(COUNTIFS($B76,"Adjustment*"),$A75,$A76),ExtCalcMap,2,FALSE))</f>
        <v>0</v>
      </c>
      <c r="Q76" s="731">
        <f ca="1">SUMIFS(OFFSET('7.  Persistence Report'!$L:$L,0,Q20-2011),'7.  Persistence Report'!$D:$D,IF(COUNTIFS($B76,"Adjustment*"),$B75,$B76),'7.  Persistence Report'!$H:$H,D20,'7.  Persistence Report'!$J:$J,IF(COUNTIFS($B76,"Adjustment*"),"Adjustment","Current Year Savings"),'7.  Persistence Report'!$C:$C,VLOOKUP(IF(COUNTIFS($B76,"Adjustment*"),$A75,$A76),ExtCalcMap,2,FALSE))</f>
        <v>0</v>
      </c>
      <c r="R76" s="731">
        <f ca="1">SUMIFS(OFFSET('7.  Persistence Report'!$L:$L,0,R20-2011),'7.  Persistence Report'!$D:$D,IF(COUNTIFS($B76,"Adjustment*"),$B75,$B76),'7.  Persistence Report'!$H:$H,D20,'7.  Persistence Report'!$J:$J,IF(COUNTIFS($B76,"Adjustment*"),"Adjustment","Current Year Savings"),'7.  Persistence Report'!$C:$C,VLOOKUP(IF(COUNTIFS($B76,"Adjustment*"),$A75,$A76),ExtCalcMap,2,FALSE))</f>
        <v>0</v>
      </c>
      <c r="S76" s="731">
        <f ca="1">SUMIFS(OFFSET('7.  Persistence Report'!$L:$L,0,S20-2011),'7.  Persistence Report'!$D:$D,IF(COUNTIFS($B76,"Adjustment*"),$B75,$B76),'7.  Persistence Report'!$H:$H,D20,'7.  Persistence Report'!$J:$J,IF(COUNTIFS($B76,"Adjustment*"),"Adjustment","Current Year Savings"),'7.  Persistence Report'!$C:$C,VLOOKUP(IF(COUNTIFS($B76,"Adjustment*"),$A75,$A76),ExtCalcMap,2,FALSE))</f>
        <v>0</v>
      </c>
      <c r="T76" s="731">
        <f ca="1">SUMIFS(OFFSET('7.  Persistence Report'!$L:$L,0,T20-2011),'7.  Persistence Report'!$D:$D,IF(COUNTIFS($B76,"Adjustment*"),$B75,$B76),'7.  Persistence Report'!$H:$H,D20,'7.  Persistence Report'!$J:$J,IF(COUNTIFS($B76,"Adjustment*"),"Adjustment","Current Year Savings"),'7.  Persistence Report'!$C:$C,VLOOKUP(IF(COUNTIFS($B76,"Adjustment*"),$A75,$A76),ExtCalcMap,2,FALSE))</f>
        <v>0</v>
      </c>
      <c r="U76" s="731">
        <f ca="1">SUMIFS(OFFSET('7.  Persistence Report'!$L:$L,0,U20-2011),'7.  Persistence Report'!$D:$D,IF(COUNTIFS($B76,"Adjustment*"),$B75,$B76),'7.  Persistence Report'!$H:$H,D20,'7.  Persistence Report'!$J:$J,IF(COUNTIFS($B76,"Adjustment*"),"Adjustment","Current Year Savings"),'7.  Persistence Report'!$C:$C,VLOOKUP(IF(COUNTIFS($B76,"Adjustment*"),$A75,$A76),ExtCalcMap,2,FALSE))</f>
        <v>0</v>
      </c>
      <c r="V76" s="731">
        <f ca="1">SUMIFS(OFFSET('7.  Persistence Report'!$L:$L,0,V20-2011),'7.  Persistence Report'!$D:$D,IF(COUNTIFS($B76,"Adjustment*"),$B75,$B76),'7.  Persistence Report'!$H:$H,D20,'7.  Persistence Report'!$J:$J,IF(COUNTIFS($B76,"Adjustment*"),"Adjustment","Current Year Savings"),'7.  Persistence Report'!$C:$C,VLOOKUP(IF(COUNTIFS($B76,"Adjustment*"),$A75,$A76),ExtCalcMap,2,FALSE))</f>
        <v>0</v>
      </c>
      <c r="W76" s="731">
        <f ca="1">SUMIFS(OFFSET('7.  Persistence Report'!$L:$L,0,W20-2011),'7.  Persistence Report'!$D:$D,IF(COUNTIFS($B76,"Adjustment*"),$B75,$B76),'7.  Persistence Report'!$H:$H,D20,'7.  Persistence Report'!$J:$J,IF(COUNTIFS($B76,"Adjustment*"),"Adjustment","Current Year Savings"),'7.  Persistence Report'!$C:$C,VLOOKUP(IF(COUNTIFS($B76,"Adjustment*"),$A75,$A76),ExtCalcMap,2,FALSE))</f>
        <v>0</v>
      </c>
      <c r="X76" s="731">
        <f ca="1">SUMIFS(OFFSET('7.  Persistence Report'!$L:$L,0,X20-2011),'7.  Persistence Report'!$D:$D,IF(COUNTIFS($B76,"Adjustment*"),$B75,$B76),'7.  Persistence Report'!$H:$H,D20,'7.  Persistence Report'!$J:$J,IF(COUNTIFS($B76,"Adjustment*"),"Adjustment","Current Year Savings"),'7.  Persistence Report'!$C:$C,VLOOKUP(IF(COUNTIFS($B76,"Adjustment*"),$A75,$A76),ExtCalcMap,2,FALSE))</f>
        <v>0</v>
      </c>
      <c r="Y76" s="412">
        <f ca="1">Y75</f>
        <v>1</v>
      </c>
      <c r="Z76" s="412">
        <f ca="1">Z75</f>
        <v>0</v>
      </c>
      <c r="AA76" s="412">
        <f t="shared" ref="AA76:AL76" ca="1" si="26">AA75</f>
        <v>0</v>
      </c>
      <c r="AB76" s="412">
        <f t="shared" ca="1" si="26"/>
        <v>0</v>
      </c>
      <c r="AC76" s="412">
        <f t="shared" ca="1" si="26"/>
        <v>0</v>
      </c>
      <c r="AD76" s="412">
        <f t="shared" ca="1" si="26"/>
        <v>0</v>
      </c>
      <c r="AE76" s="412">
        <f t="shared" ca="1" si="26"/>
        <v>0</v>
      </c>
      <c r="AF76" s="412">
        <f t="shared" ca="1" si="26"/>
        <v>0</v>
      </c>
      <c r="AG76" s="412">
        <f t="shared" ca="1" si="26"/>
        <v>0</v>
      </c>
      <c r="AH76" s="412">
        <f t="shared" ca="1" si="26"/>
        <v>0</v>
      </c>
      <c r="AI76" s="412">
        <f t="shared" ca="1" si="26"/>
        <v>0</v>
      </c>
      <c r="AJ76" s="412">
        <f t="shared" ca="1" si="26"/>
        <v>0</v>
      </c>
      <c r="AK76" s="412">
        <f t="shared" ca="1" si="26"/>
        <v>0</v>
      </c>
      <c r="AL76" s="412">
        <f t="shared" ca="1" si="26"/>
        <v>0</v>
      </c>
      <c r="AM76" s="299"/>
    </row>
    <row r="77" spans="1:39" s="311" customFormat="1" ht="15" outlineLevel="1">
      <c r="A77" s="506"/>
      <c r="B77" s="317"/>
      <c r="C77" s="307"/>
      <c r="D77" s="730"/>
      <c r="E77" s="730"/>
      <c r="F77" s="730"/>
      <c r="G77" s="730"/>
      <c r="H77" s="730"/>
      <c r="I77" s="730"/>
      <c r="J77" s="730"/>
      <c r="K77" s="730"/>
      <c r="L77" s="730"/>
      <c r="M77" s="730"/>
      <c r="N77" s="730"/>
      <c r="O77" s="741"/>
      <c r="P77" s="741"/>
      <c r="Q77" s="741"/>
      <c r="R77" s="741"/>
      <c r="S77" s="741"/>
      <c r="T77" s="741"/>
      <c r="U77" s="741"/>
      <c r="V77" s="741"/>
      <c r="W77" s="741"/>
      <c r="X77" s="741"/>
      <c r="Y77" s="413"/>
      <c r="Z77" s="422"/>
      <c r="AA77" s="422"/>
      <c r="AB77" s="422"/>
      <c r="AC77" s="422"/>
      <c r="AD77" s="422"/>
      <c r="AE77" s="422"/>
      <c r="AF77" s="422"/>
      <c r="AG77" s="422"/>
      <c r="AH77" s="422"/>
      <c r="AI77" s="422"/>
      <c r="AJ77" s="422"/>
      <c r="AK77" s="422"/>
      <c r="AL77" s="422"/>
      <c r="AM77" s="308"/>
    </row>
    <row r="78" spans="1:39" s="285" customFormat="1" ht="15" outlineLevel="1">
      <c r="A78" s="503">
        <v>19</v>
      </c>
      <c r="B78" s="317" t="s">
        <v>12</v>
      </c>
      <c r="C78" s="293" t="s">
        <v>25</v>
      </c>
      <c r="D78" s="724">
        <f ca="1">SUMIFS(OFFSET('7.  Persistence Report'!$AQ:$AQ,0,D20-2011),'7.  Persistence Report'!$D:$D,IF(COUNTIFS($B78,"Adjustment*"),$B77,$B78),'7.  Persistence Report'!$H:$H,D20,'7.  Persistence Report'!$J:$J,IF(COUNTIFS($B78,"Adjustment*"),"Adjustment","Current Year Savings"),'7.  Persistence Report'!$C:$C,VLOOKUP(IF(COUNTIFS($B78,"Adjustment*"),$A77,$A78),ExtCalcMap,2,FALSE))</f>
        <v>0</v>
      </c>
      <c r="E78" s="724">
        <f ca="1">SUMIFS(OFFSET('7.  Persistence Report'!$AQ:$AQ,0,E20-2011),'7.  Persistence Report'!$D:$D,IF(COUNTIFS($B78,"Adjustment*"),$B77,$B78),'7.  Persistence Report'!$H:$H,D20,'7.  Persistence Report'!$J:$J,IF(COUNTIFS($B78,"Adjustment*"),"Adjustment","Current Year Savings"),'7.  Persistence Report'!$C:$C,VLOOKUP(IF(COUNTIFS($B78,"Adjustment*"),$A77,$A78),ExtCalcMap,2,FALSE))</f>
        <v>0</v>
      </c>
      <c r="F78" s="724">
        <f ca="1">SUMIFS(OFFSET('7.  Persistence Report'!$AQ:$AQ,0,F20-2011),'7.  Persistence Report'!$D:$D,IF(COUNTIFS($B78,"Adjustment*"),$B77,$B78),'7.  Persistence Report'!$H:$H,D20,'7.  Persistence Report'!$J:$J,IF(COUNTIFS($B78,"Adjustment*"),"Adjustment","Current Year Savings"),'7.  Persistence Report'!$C:$C,VLOOKUP(IF(COUNTIFS($B78,"Adjustment*"),$A77,$A78),ExtCalcMap,2,FALSE))</f>
        <v>0</v>
      </c>
      <c r="G78" s="724">
        <f ca="1">SUMIFS(OFFSET('7.  Persistence Report'!$AQ:$AQ,0,G20-2011),'7.  Persistence Report'!$D:$D,IF(COUNTIFS($B78,"Adjustment*"),$B77,$B78),'7.  Persistence Report'!$H:$H,D20,'7.  Persistence Report'!$J:$J,IF(COUNTIFS($B78,"Adjustment*"),"Adjustment","Current Year Savings"),'7.  Persistence Report'!$C:$C,VLOOKUP(IF(COUNTIFS($B78,"Adjustment*"),$A77,$A78),ExtCalcMap,2,FALSE))</f>
        <v>0</v>
      </c>
      <c r="H78" s="724">
        <f ca="1">SUMIFS(OFFSET('7.  Persistence Report'!$AQ:$AQ,0,H20-2011),'7.  Persistence Report'!$D:$D,IF(COUNTIFS($B78,"Adjustment*"),$B77,$B78),'7.  Persistence Report'!$H:$H,D20,'7.  Persistence Report'!$J:$J,IF(COUNTIFS($B78,"Adjustment*"),"Adjustment","Current Year Savings"),'7.  Persistence Report'!$C:$C,VLOOKUP(IF(COUNTIFS($B78,"Adjustment*"),$A77,$A78),ExtCalcMap,2,FALSE))</f>
        <v>0</v>
      </c>
      <c r="I78" s="724">
        <f ca="1">SUMIFS(OFFSET('7.  Persistence Report'!$AQ:$AQ,0,I20-2011),'7.  Persistence Report'!$D:$D,IF(COUNTIFS($B78,"Adjustment*"),$B77,$B78),'7.  Persistence Report'!$H:$H,D20,'7.  Persistence Report'!$J:$J,IF(COUNTIFS($B78,"Adjustment*"),"Adjustment","Current Year Savings"),'7.  Persistence Report'!$C:$C,VLOOKUP(IF(COUNTIFS($B78,"Adjustment*"),$A77,$A78),ExtCalcMap,2,FALSE))</f>
        <v>0</v>
      </c>
      <c r="J78" s="724">
        <f ca="1">SUMIFS(OFFSET('7.  Persistence Report'!$AQ:$AQ,0,J20-2011),'7.  Persistence Report'!$D:$D,IF(COUNTIFS($B78,"Adjustment*"),$B77,$B78),'7.  Persistence Report'!$H:$H,D20,'7.  Persistence Report'!$J:$J,IF(COUNTIFS($B78,"Adjustment*"),"Adjustment","Current Year Savings"),'7.  Persistence Report'!$C:$C,VLOOKUP(IF(COUNTIFS($B78,"Adjustment*"),$A77,$A78),ExtCalcMap,2,FALSE))</f>
        <v>0</v>
      </c>
      <c r="K78" s="724">
        <f ca="1">SUMIFS(OFFSET('7.  Persistence Report'!$AQ:$AQ,0,K20-2011),'7.  Persistence Report'!$D:$D,IF(COUNTIFS($B78,"Adjustment*"),$B77,$B78),'7.  Persistence Report'!$H:$H,D20,'7.  Persistence Report'!$J:$J,IF(COUNTIFS($B78,"Adjustment*"),"Adjustment","Current Year Savings"),'7.  Persistence Report'!$C:$C,VLOOKUP(IF(COUNTIFS($B78,"Adjustment*"),$A77,$A78),ExtCalcMap,2,FALSE))</f>
        <v>0</v>
      </c>
      <c r="L78" s="724">
        <f ca="1">SUMIFS(OFFSET('7.  Persistence Report'!$AQ:$AQ,0,L20-2011),'7.  Persistence Report'!$D:$D,IF(COUNTIFS($B78,"Adjustment*"),$B77,$B78),'7.  Persistence Report'!$H:$H,D20,'7.  Persistence Report'!$J:$J,IF(COUNTIFS($B78,"Adjustment*"),"Adjustment","Current Year Savings"),'7.  Persistence Report'!$C:$C,VLOOKUP(IF(COUNTIFS($B78,"Adjustment*"),$A77,$A78),ExtCalcMap,2,FALSE))</f>
        <v>0</v>
      </c>
      <c r="M78" s="724">
        <f ca="1">SUMIFS(OFFSET('7.  Persistence Report'!$AQ:$AQ,0,M20-2011),'7.  Persistence Report'!$D:$D,IF(COUNTIFS($B78,"Adjustment*"),$B77,$B78),'7.  Persistence Report'!$H:$H,D20,'7.  Persistence Report'!$J:$J,IF(COUNTIFS($B78,"Adjustment*"),"Adjustment","Current Year Savings"),'7.  Persistence Report'!$C:$C,VLOOKUP(IF(COUNTIFS($B78,"Adjustment*"),$A77,$A78),ExtCalcMap,2,FALSE))</f>
        <v>0</v>
      </c>
      <c r="N78" s="724">
        <v>12</v>
      </c>
      <c r="O78" s="731">
        <f ca="1">SUMIFS(OFFSET('7.  Persistence Report'!$L:$L,0,O20-2011),'7.  Persistence Report'!$D:$D,IF(COUNTIFS($B78,"Adjustment*"),$B77,$B78),'7.  Persistence Report'!$H:$H,D20,'7.  Persistence Report'!$J:$J,IF(COUNTIFS($B78,"Adjustment*"),"Adjustment","Current Year Savings"),'7.  Persistence Report'!$C:$C,VLOOKUP(IF(COUNTIFS($B78,"Adjustment*"),$A77,$A78),ExtCalcMap,2,FALSE))</f>
        <v>0</v>
      </c>
      <c r="P78" s="731">
        <f ca="1">SUMIFS(OFFSET('7.  Persistence Report'!$L:$L,0,P20-2011),'7.  Persistence Report'!$D:$D,IF(COUNTIFS($B78,"Adjustment*"),$B77,$B78),'7.  Persistence Report'!$H:$H,D20,'7.  Persistence Report'!$J:$J,IF(COUNTIFS($B78,"Adjustment*"),"Adjustment","Current Year Savings"),'7.  Persistence Report'!$C:$C,VLOOKUP(IF(COUNTIFS($B78,"Adjustment*"),$A77,$A78),ExtCalcMap,2,FALSE))</f>
        <v>0</v>
      </c>
      <c r="Q78" s="731">
        <f ca="1">SUMIFS(OFFSET('7.  Persistence Report'!$L:$L,0,Q20-2011),'7.  Persistence Report'!$D:$D,IF(COUNTIFS($B78,"Adjustment*"),$B77,$B78),'7.  Persistence Report'!$H:$H,D20,'7.  Persistence Report'!$J:$J,IF(COUNTIFS($B78,"Adjustment*"),"Adjustment","Current Year Savings"),'7.  Persistence Report'!$C:$C,VLOOKUP(IF(COUNTIFS($B78,"Adjustment*"),$A77,$A78),ExtCalcMap,2,FALSE))</f>
        <v>0</v>
      </c>
      <c r="R78" s="731">
        <f ca="1">SUMIFS(OFFSET('7.  Persistence Report'!$L:$L,0,R20-2011),'7.  Persistence Report'!$D:$D,IF(COUNTIFS($B78,"Adjustment*"),$B77,$B78),'7.  Persistence Report'!$H:$H,D20,'7.  Persistence Report'!$J:$J,IF(COUNTIFS($B78,"Adjustment*"),"Adjustment","Current Year Savings"),'7.  Persistence Report'!$C:$C,VLOOKUP(IF(COUNTIFS($B78,"Adjustment*"),$A77,$A78),ExtCalcMap,2,FALSE))</f>
        <v>0</v>
      </c>
      <c r="S78" s="731">
        <f ca="1">SUMIFS(OFFSET('7.  Persistence Report'!$L:$L,0,S20-2011),'7.  Persistence Report'!$D:$D,IF(COUNTIFS($B78,"Adjustment*"),$B77,$B78),'7.  Persistence Report'!$H:$H,D20,'7.  Persistence Report'!$J:$J,IF(COUNTIFS($B78,"Adjustment*"),"Adjustment","Current Year Savings"),'7.  Persistence Report'!$C:$C,VLOOKUP(IF(COUNTIFS($B78,"Adjustment*"),$A77,$A78),ExtCalcMap,2,FALSE))</f>
        <v>0</v>
      </c>
      <c r="T78" s="731">
        <f ca="1">SUMIFS(OFFSET('7.  Persistence Report'!$L:$L,0,T20-2011),'7.  Persistence Report'!$D:$D,IF(COUNTIFS($B78,"Adjustment*"),$B77,$B78),'7.  Persistence Report'!$H:$H,D20,'7.  Persistence Report'!$J:$J,IF(COUNTIFS($B78,"Adjustment*"),"Adjustment","Current Year Savings"),'7.  Persistence Report'!$C:$C,VLOOKUP(IF(COUNTIFS($B78,"Adjustment*"),$A77,$A78),ExtCalcMap,2,FALSE))</f>
        <v>0</v>
      </c>
      <c r="U78" s="731">
        <f ca="1">SUMIFS(OFFSET('7.  Persistence Report'!$L:$L,0,U20-2011),'7.  Persistence Report'!$D:$D,IF(COUNTIFS($B78,"Adjustment*"),$B77,$B78),'7.  Persistence Report'!$H:$H,D20,'7.  Persistence Report'!$J:$J,IF(COUNTIFS($B78,"Adjustment*"),"Adjustment","Current Year Savings"),'7.  Persistence Report'!$C:$C,VLOOKUP(IF(COUNTIFS($B78,"Adjustment*"),$A77,$A78),ExtCalcMap,2,FALSE))</f>
        <v>0</v>
      </c>
      <c r="V78" s="731">
        <f ca="1">SUMIFS(OFFSET('7.  Persistence Report'!$L:$L,0,V20-2011),'7.  Persistence Report'!$D:$D,IF(COUNTIFS($B78,"Adjustment*"),$B77,$B78),'7.  Persistence Report'!$H:$H,D20,'7.  Persistence Report'!$J:$J,IF(COUNTIFS($B78,"Adjustment*"),"Adjustment","Current Year Savings"),'7.  Persistence Report'!$C:$C,VLOOKUP(IF(COUNTIFS($B78,"Adjustment*"),$A77,$A78),ExtCalcMap,2,FALSE))</f>
        <v>0</v>
      </c>
      <c r="W78" s="731">
        <f ca="1">SUMIFS(OFFSET('7.  Persistence Report'!$L:$L,0,W20-2011),'7.  Persistence Report'!$D:$D,IF(COUNTIFS($B78,"Adjustment*"),$B77,$B78),'7.  Persistence Report'!$H:$H,D20,'7.  Persistence Report'!$J:$J,IF(COUNTIFS($B78,"Adjustment*"),"Adjustment","Current Year Savings"),'7.  Persistence Report'!$C:$C,VLOOKUP(IF(COUNTIFS($B78,"Adjustment*"),$A77,$A78),ExtCalcMap,2,FALSE))</f>
        <v>0</v>
      </c>
      <c r="X78" s="731">
        <f ca="1">SUMIFS(OFFSET('7.  Persistence Report'!$L:$L,0,X20-2011),'7.  Persistence Report'!$D:$D,IF(COUNTIFS($B78,"Adjustment*"),$B77,$B78),'7.  Persistence Report'!$H:$H,D20,'7.  Persistence Report'!$J:$J,IF(COUNTIFS($B78,"Adjustment*"),"Adjustment","Current Year Savings"),'7.  Persistence Report'!$C:$C,VLOOKUP(IF(COUNTIFS($B78,"Adjustment*"),$A77,$A78),ExtCalcMap,2,FALSE))</f>
        <v>0</v>
      </c>
      <c r="Y78" s="416">
        <f ca="1">IF(SUMIFS(OFFSET('3-a.  Rate Class Allocations'!$BA:$BA,0,(27*(Y21="kW"))),'3-a.  Rate Class Allocations'!$F:$F,"2011 - 2014 + 2015 Extension Legacy Green Energy Act Framework - Province Wide Program",'3-a.  Rate Class Allocations'!$E:$E,$B78,'3-a.  Rate Class Allocations'!$H:$H,D20),SUMIFS(OFFSET('3-a.  Rate Class Allocations'!$BA:$BA,0,(27*(Y21="kW"))),'3-a.  Rate Class Allocations'!$F:$F,"2011 - 2014 + 2015 Extension Legacy Green Energy Act Framework - Province Wide Program",'3-a.  Rate Class Allocations'!$L:$L,Y20,'3-a.  Rate Class Allocations'!$E:$E,$B78,'3-a.  Rate Class Allocations'!$H:$H,D20) / SUMIFS(OFFSET('3-a.  Rate Class Allocations'!$BA:$BA,0,(27*(Y21="kW"))),'3-a.  Rate Class Allocations'!$F:$F,"2011 - 2014 + 2015 Extension Legacy Green Energy Act Framework - Province Wide Program",'3-a.  Rate Class Allocations'!$E:$E,$B78,'3-a.  Rate Class Allocations'!$H:$H,D20),IF(COUNTIFS(Y20,"*50 to*"),1/COUNTIFS($Y20:$AL20,"*50 to*"),0))</f>
        <v>1</v>
      </c>
      <c r="Z78" s="416">
        <f ca="1">IF(SUMIFS(OFFSET('3-a.  Rate Class Allocations'!$BA:$BA,0,(27*(Z21="kW"))),'3-a.  Rate Class Allocations'!$F:$F,"2011 - 2014 + 2015 Extension Legacy Green Energy Act Framework - Province Wide Program",'3-a.  Rate Class Allocations'!$E:$E,$B78,'3-a.  Rate Class Allocations'!$H:$H,D20),SUMIFS(OFFSET('3-a.  Rate Class Allocations'!$BA:$BA,0,(27*(Z21="kW"))),'3-a.  Rate Class Allocations'!$F:$F,"2011 - 2014 + 2015 Extension Legacy Green Energy Act Framework - Province Wide Program",'3-a.  Rate Class Allocations'!$L:$L,Z20,'3-a.  Rate Class Allocations'!$E:$E,$B78,'3-a.  Rate Class Allocations'!$H:$H,D20) / SUMIFS(OFFSET('3-a.  Rate Class Allocations'!$BA:$BA,0,(27*(Z21="kW"))),'3-a.  Rate Class Allocations'!$F:$F,"2011 - 2014 + 2015 Extension Legacy Green Energy Act Framework - Province Wide Program",'3-a.  Rate Class Allocations'!$E:$E,$B78,'3-a.  Rate Class Allocations'!$H:$H,D20),IF(COUNTIFS(Z20,"*50 to*"),1/COUNTIFS($Y20:$AL20,"*50 to*"),0))</f>
        <v>0</v>
      </c>
      <c r="AA78" s="416">
        <f ca="1">IF(SUMIFS(OFFSET('3-a.  Rate Class Allocations'!$BA:$BA,0,(27*(AA21="kW"))),'3-a.  Rate Class Allocations'!$F:$F,"2011 - 2014 + 2015 Extension Legacy Green Energy Act Framework - Province Wide Program",'3-a.  Rate Class Allocations'!$E:$E,$B78,'3-a.  Rate Class Allocations'!$H:$H,D20),SUMIFS(OFFSET('3-a.  Rate Class Allocations'!$BA:$BA,0,(27*(AA21="kW"))),'3-a.  Rate Class Allocations'!$F:$F,"2011 - 2014 + 2015 Extension Legacy Green Energy Act Framework - Province Wide Program",'3-a.  Rate Class Allocations'!$L:$L,AA20,'3-a.  Rate Class Allocations'!$E:$E,$B78,'3-a.  Rate Class Allocations'!$H:$H,D20) / SUMIFS(OFFSET('3-a.  Rate Class Allocations'!$BA:$BA,0,(27*(AA21="kW"))),'3-a.  Rate Class Allocations'!$F:$F,"2011 - 2014 + 2015 Extension Legacy Green Energy Act Framework - Province Wide Program",'3-a.  Rate Class Allocations'!$E:$E,$B78,'3-a.  Rate Class Allocations'!$H:$H,D20),IF(COUNTIFS(AA20,"*50 to*"),1/COUNTIFS($Y20:$AL20,"*50 to*"),0))</f>
        <v>0</v>
      </c>
      <c r="AB78" s="416">
        <f ca="1">IF(SUMIFS(OFFSET('3-a.  Rate Class Allocations'!$BA:$BA,0,(27*(AB21="kW"))),'3-a.  Rate Class Allocations'!$F:$F,"2011 - 2014 + 2015 Extension Legacy Green Energy Act Framework - Province Wide Program",'3-a.  Rate Class Allocations'!$E:$E,$B78,'3-a.  Rate Class Allocations'!$H:$H,D20),SUMIFS(OFFSET('3-a.  Rate Class Allocations'!$BA:$BA,0,(27*(AB21="kW"))),'3-a.  Rate Class Allocations'!$F:$F,"2011 - 2014 + 2015 Extension Legacy Green Energy Act Framework - Province Wide Program",'3-a.  Rate Class Allocations'!$L:$L,AB20,'3-a.  Rate Class Allocations'!$E:$E,$B78,'3-a.  Rate Class Allocations'!$H:$H,D20) / SUMIFS(OFFSET('3-a.  Rate Class Allocations'!$BA:$BA,0,(27*(AB21="kW"))),'3-a.  Rate Class Allocations'!$F:$F,"2011 - 2014 + 2015 Extension Legacy Green Energy Act Framework - Province Wide Program",'3-a.  Rate Class Allocations'!$E:$E,$B78,'3-a.  Rate Class Allocations'!$H:$H,D20),IF(COUNTIFS(AB20,"*50 to*"),1/COUNTIFS($Y20:$AL20,"*50 to*"),0))</f>
        <v>0</v>
      </c>
      <c r="AC78" s="416">
        <f ca="1">IF(SUMIFS(OFFSET('3-a.  Rate Class Allocations'!$BA:$BA,0,(27*(AC21="kW"))),'3-a.  Rate Class Allocations'!$F:$F,"2011 - 2014 + 2015 Extension Legacy Green Energy Act Framework - Province Wide Program",'3-a.  Rate Class Allocations'!$E:$E,$B78,'3-a.  Rate Class Allocations'!$H:$H,D20),SUMIFS(OFFSET('3-a.  Rate Class Allocations'!$BA:$BA,0,(27*(AC21="kW"))),'3-a.  Rate Class Allocations'!$F:$F,"2011 - 2014 + 2015 Extension Legacy Green Energy Act Framework - Province Wide Program",'3-a.  Rate Class Allocations'!$L:$L,AC20,'3-a.  Rate Class Allocations'!$E:$E,$B78,'3-a.  Rate Class Allocations'!$H:$H,D20) / SUMIFS(OFFSET('3-a.  Rate Class Allocations'!$BA:$BA,0,(27*(AC21="kW"))),'3-a.  Rate Class Allocations'!$F:$F,"2011 - 2014 + 2015 Extension Legacy Green Energy Act Framework - Province Wide Program",'3-a.  Rate Class Allocations'!$E:$E,$B78,'3-a.  Rate Class Allocations'!$H:$H,D20),IF(COUNTIFS(AC20,"*50 to*"),1/COUNTIFS($Y20:$AL20,"*50 to*"),0))</f>
        <v>0</v>
      </c>
      <c r="AD78" s="416">
        <f ca="1">IF(SUMIFS(OFFSET('3-a.  Rate Class Allocations'!$BA:$BA,0,(27*(AD21="kW"))),'3-a.  Rate Class Allocations'!$F:$F,"2011 - 2014 + 2015 Extension Legacy Green Energy Act Framework - Province Wide Program",'3-a.  Rate Class Allocations'!$E:$E,$B78,'3-a.  Rate Class Allocations'!$H:$H,D20),SUMIFS(OFFSET('3-a.  Rate Class Allocations'!$BA:$BA,0,(27*(AD21="kW"))),'3-a.  Rate Class Allocations'!$F:$F,"2011 - 2014 + 2015 Extension Legacy Green Energy Act Framework - Province Wide Program",'3-a.  Rate Class Allocations'!$L:$L,AD20,'3-a.  Rate Class Allocations'!$E:$E,$B78,'3-a.  Rate Class Allocations'!$H:$H,D20) / SUMIFS(OFFSET('3-a.  Rate Class Allocations'!$BA:$BA,0,(27*(AD21="kW"))),'3-a.  Rate Class Allocations'!$F:$F,"2011 - 2014 + 2015 Extension Legacy Green Energy Act Framework - Province Wide Program",'3-a.  Rate Class Allocations'!$E:$E,$B78,'3-a.  Rate Class Allocations'!$H:$H,D20),IF(COUNTIFS(AD20,"*50 to*"),1/COUNTIFS($Y20:$AL20,"*50 to*"),0))</f>
        <v>0</v>
      </c>
      <c r="AE78" s="416">
        <f ca="1">IF(SUMIFS(OFFSET('3-a.  Rate Class Allocations'!$BA:$BA,0,(27*(AE21="kW"))),'3-a.  Rate Class Allocations'!$F:$F,"2011 - 2014 + 2015 Extension Legacy Green Energy Act Framework - Province Wide Program",'3-a.  Rate Class Allocations'!$E:$E,$B78,'3-a.  Rate Class Allocations'!$H:$H,D20),SUMIFS(OFFSET('3-a.  Rate Class Allocations'!$BA:$BA,0,(27*(AE21="kW"))),'3-a.  Rate Class Allocations'!$F:$F,"2011 - 2014 + 2015 Extension Legacy Green Energy Act Framework - Province Wide Program",'3-a.  Rate Class Allocations'!$L:$L,AE20,'3-a.  Rate Class Allocations'!$E:$E,$B78,'3-a.  Rate Class Allocations'!$H:$H,D20) / SUMIFS(OFFSET('3-a.  Rate Class Allocations'!$BA:$BA,0,(27*(AE21="kW"))),'3-a.  Rate Class Allocations'!$F:$F,"2011 - 2014 + 2015 Extension Legacy Green Energy Act Framework - Province Wide Program",'3-a.  Rate Class Allocations'!$E:$E,$B78,'3-a.  Rate Class Allocations'!$H:$H,D20),IF(COUNTIFS(AE20,"*50 to*"),1/COUNTIFS($Y20:$AL20,"*50 to*"),0))</f>
        <v>0</v>
      </c>
      <c r="AF78" s="416">
        <f ca="1">IF(SUMIFS(OFFSET('3-a.  Rate Class Allocations'!$BA:$BA,0,(27*(AF21="kW"))),'3-a.  Rate Class Allocations'!$F:$F,"2011 - 2014 + 2015 Extension Legacy Green Energy Act Framework - Province Wide Program",'3-a.  Rate Class Allocations'!$E:$E,$B78,'3-a.  Rate Class Allocations'!$H:$H,D20),SUMIFS(OFFSET('3-a.  Rate Class Allocations'!$BA:$BA,0,(27*(AF21="kW"))),'3-a.  Rate Class Allocations'!$F:$F,"2011 - 2014 + 2015 Extension Legacy Green Energy Act Framework - Province Wide Program",'3-a.  Rate Class Allocations'!$L:$L,AF20,'3-a.  Rate Class Allocations'!$E:$E,$B78,'3-a.  Rate Class Allocations'!$H:$H,D20) / SUMIFS(OFFSET('3-a.  Rate Class Allocations'!$BA:$BA,0,(27*(AF21="kW"))),'3-a.  Rate Class Allocations'!$F:$F,"2011 - 2014 + 2015 Extension Legacy Green Energy Act Framework - Province Wide Program",'3-a.  Rate Class Allocations'!$E:$E,$B78,'3-a.  Rate Class Allocations'!$H:$H,D20),IF(COUNTIFS(AF20,"*50 to*"),1/COUNTIFS($Y20:$AL20,"*50 to*"),0))</f>
        <v>0</v>
      </c>
      <c r="AG78" s="416">
        <f ca="1">IF(SUMIFS(OFFSET('3-a.  Rate Class Allocations'!$BA:$BA,0,(27*(AG21="kW"))),'3-a.  Rate Class Allocations'!$F:$F,"2011 - 2014 + 2015 Extension Legacy Green Energy Act Framework - Province Wide Program",'3-a.  Rate Class Allocations'!$E:$E,$B78,'3-a.  Rate Class Allocations'!$H:$H,D20),SUMIFS(OFFSET('3-a.  Rate Class Allocations'!$BA:$BA,0,(27*(AG21="kW"))),'3-a.  Rate Class Allocations'!$F:$F,"2011 - 2014 + 2015 Extension Legacy Green Energy Act Framework - Province Wide Program",'3-a.  Rate Class Allocations'!$L:$L,AG20,'3-a.  Rate Class Allocations'!$E:$E,$B78,'3-a.  Rate Class Allocations'!$H:$H,D20) / SUMIFS(OFFSET('3-a.  Rate Class Allocations'!$BA:$BA,0,(27*(AG21="kW"))),'3-a.  Rate Class Allocations'!$F:$F,"2011 - 2014 + 2015 Extension Legacy Green Energy Act Framework - Province Wide Program",'3-a.  Rate Class Allocations'!$E:$E,$B78,'3-a.  Rate Class Allocations'!$H:$H,D20),IF(COUNTIFS(AG20,"*50 to*"),1/COUNTIFS($Y20:$AL20,"*50 to*"),0))</f>
        <v>0</v>
      </c>
      <c r="AH78" s="416">
        <f ca="1">IF(SUMIFS(OFFSET('3-a.  Rate Class Allocations'!$BA:$BA,0,(27*(AH21="kW"))),'3-a.  Rate Class Allocations'!$F:$F,"2011 - 2014 + 2015 Extension Legacy Green Energy Act Framework - Province Wide Program",'3-a.  Rate Class Allocations'!$E:$E,$B78,'3-a.  Rate Class Allocations'!$H:$H,D20),SUMIFS(OFFSET('3-a.  Rate Class Allocations'!$BA:$BA,0,(27*(AH21="kW"))),'3-a.  Rate Class Allocations'!$F:$F,"2011 - 2014 + 2015 Extension Legacy Green Energy Act Framework - Province Wide Program",'3-a.  Rate Class Allocations'!$L:$L,AH20,'3-a.  Rate Class Allocations'!$E:$E,$B78,'3-a.  Rate Class Allocations'!$H:$H,D20) / SUMIFS(OFFSET('3-a.  Rate Class Allocations'!$BA:$BA,0,(27*(AH21="kW"))),'3-a.  Rate Class Allocations'!$F:$F,"2011 - 2014 + 2015 Extension Legacy Green Energy Act Framework - Province Wide Program",'3-a.  Rate Class Allocations'!$E:$E,$B78,'3-a.  Rate Class Allocations'!$H:$H,D20),IF(COUNTIFS(AH20,"*50 to*"),1/COUNTIFS($Y20:$AL20,"*50 to*"),0))</f>
        <v>0</v>
      </c>
      <c r="AI78" s="416">
        <f ca="1">IF(SUMIFS(OFFSET('3-a.  Rate Class Allocations'!$BA:$BA,0,(27*(AI21="kW"))),'3-a.  Rate Class Allocations'!$F:$F,"2011 - 2014 + 2015 Extension Legacy Green Energy Act Framework - Province Wide Program",'3-a.  Rate Class Allocations'!$E:$E,$B78,'3-a.  Rate Class Allocations'!$H:$H,D20),SUMIFS(OFFSET('3-a.  Rate Class Allocations'!$BA:$BA,0,(27*(AI21="kW"))),'3-a.  Rate Class Allocations'!$F:$F,"2011 - 2014 + 2015 Extension Legacy Green Energy Act Framework - Province Wide Program",'3-a.  Rate Class Allocations'!$L:$L,AI20,'3-a.  Rate Class Allocations'!$E:$E,$B78,'3-a.  Rate Class Allocations'!$H:$H,D20) / SUMIFS(OFFSET('3-a.  Rate Class Allocations'!$BA:$BA,0,(27*(AI21="kW"))),'3-a.  Rate Class Allocations'!$F:$F,"2011 - 2014 + 2015 Extension Legacy Green Energy Act Framework - Province Wide Program",'3-a.  Rate Class Allocations'!$E:$E,$B78,'3-a.  Rate Class Allocations'!$H:$H,D20),IF(COUNTIFS(AI20,"*50 to*"),1/COUNTIFS($Y20:$AL20,"*50 to*"),0))</f>
        <v>0</v>
      </c>
      <c r="AJ78" s="416">
        <f ca="1">IF(SUMIFS(OFFSET('3-a.  Rate Class Allocations'!$BA:$BA,0,(27*(AJ21="kW"))),'3-a.  Rate Class Allocations'!$F:$F,"2011 - 2014 + 2015 Extension Legacy Green Energy Act Framework - Province Wide Program",'3-a.  Rate Class Allocations'!$E:$E,$B78,'3-a.  Rate Class Allocations'!$H:$H,D20),SUMIFS(OFFSET('3-a.  Rate Class Allocations'!$BA:$BA,0,(27*(AJ21="kW"))),'3-a.  Rate Class Allocations'!$F:$F,"2011 - 2014 + 2015 Extension Legacy Green Energy Act Framework - Province Wide Program",'3-a.  Rate Class Allocations'!$L:$L,AJ20,'3-a.  Rate Class Allocations'!$E:$E,$B78,'3-a.  Rate Class Allocations'!$H:$H,D20) / SUMIFS(OFFSET('3-a.  Rate Class Allocations'!$BA:$BA,0,(27*(AJ21="kW"))),'3-a.  Rate Class Allocations'!$F:$F,"2011 - 2014 + 2015 Extension Legacy Green Energy Act Framework - Province Wide Program",'3-a.  Rate Class Allocations'!$E:$E,$B78,'3-a.  Rate Class Allocations'!$H:$H,D20),IF(COUNTIFS(AJ20,"*50 to*"),1/COUNTIFS($Y20:$AL20,"*50 to*"),0))</f>
        <v>0</v>
      </c>
      <c r="AK78" s="416">
        <f ca="1">IF(SUMIFS(OFFSET('3-a.  Rate Class Allocations'!$BA:$BA,0,(27*(AK21="kW"))),'3-a.  Rate Class Allocations'!$F:$F,"2011 - 2014 + 2015 Extension Legacy Green Energy Act Framework - Province Wide Program",'3-a.  Rate Class Allocations'!$E:$E,$B78,'3-a.  Rate Class Allocations'!$H:$H,D20),SUMIFS(OFFSET('3-a.  Rate Class Allocations'!$BA:$BA,0,(27*(AK21="kW"))),'3-a.  Rate Class Allocations'!$F:$F,"2011 - 2014 + 2015 Extension Legacy Green Energy Act Framework - Province Wide Program",'3-a.  Rate Class Allocations'!$L:$L,AK20,'3-a.  Rate Class Allocations'!$E:$E,$B78,'3-a.  Rate Class Allocations'!$H:$H,D20) / SUMIFS(OFFSET('3-a.  Rate Class Allocations'!$BA:$BA,0,(27*(AK21="kW"))),'3-a.  Rate Class Allocations'!$F:$F,"2011 - 2014 + 2015 Extension Legacy Green Energy Act Framework - Province Wide Program",'3-a.  Rate Class Allocations'!$E:$E,$B78,'3-a.  Rate Class Allocations'!$H:$H,D20),IF(COUNTIFS(AK20,"*50 to*"),1/COUNTIFS($Y20:$AL20,"*50 to*"),0))</f>
        <v>0</v>
      </c>
      <c r="AL78" s="416">
        <f ca="1">IF(SUMIFS(OFFSET('3-a.  Rate Class Allocations'!$BA:$BA,0,(27*(AL21="kW"))),'3-a.  Rate Class Allocations'!$F:$F,"2011 - 2014 + 2015 Extension Legacy Green Energy Act Framework - Province Wide Program",'3-a.  Rate Class Allocations'!$E:$E,$B78,'3-a.  Rate Class Allocations'!$H:$H,D20),SUMIFS(OFFSET('3-a.  Rate Class Allocations'!$BA:$BA,0,(27*(AL21="kW"))),'3-a.  Rate Class Allocations'!$F:$F,"2011 - 2014 + 2015 Extension Legacy Green Energy Act Framework - Province Wide Program",'3-a.  Rate Class Allocations'!$L:$L,AL20,'3-a.  Rate Class Allocations'!$E:$E,$B78,'3-a.  Rate Class Allocations'!$H:$H,D20) / SUMIFS(OFFSET('3-a.  Rate Class Allocations'!$BA:$BA,0,(27*(AL21="kW"))),'3-a.  Rate Class Allocations'!$F:$F,"2011 - 2014 + 2015 Extension Legacy Green Energy Act Framework - Province Wide Program",'3-a.  Rate Class Allocations'!$E:$E,$B78,'3-a.  Rate Class Allocations'!$H:$H,D20),IF(COUNTIFS(AL20,"*50 to*"),1/COUNTIFS($Y20:$AL20,"*50 to*"),0))</f>
        <v>0</v>
      </c>
      <c r="AM78" s="298">
        <f ca="1">SUM(Y78:AL78)</f>
        <v>1</v>
      </c>
    </row>
    <row r="79" spans="1:39" s="285" customFormat="1" ht="15" outlineLevel="1">
      <c r="A79" s="503"/>
      <c r="B79" s="317" t="s">
        <v>215</v>
      </c>
      <c r="C79" s="293" t="s">
        <v>164</v>
      </c>
      <c r="D79" s="724">
        <f ca="1">SUMIFS(OFFSET('7.  Persistence Report'!$AQ:$AQ,0,D20-2011),'7.  Persistence Report'!$D:$D,IF(COUNTIFS($B79,"Adjustment*"),$B78,$B79),'7.  Persistence Report'!$H:$H,D20,'7.  Persistence Report'!$J:$J,IF(COUNTIFS($B79,"Adjustment*"),"Adjustment","Current Year Savings"),'7.  Persistence Report'!$C:$C,VLOOKUP(IF(COUNTIFS($B79,"Adjustment*"),$A78,$A79),ExtCalcMap,2,FALSE))</f>
        <v>0</v>
      </c>
      <c r="E79" s="724">
        <f ca="1">SUMIFS(OFFSET('7.  Persistence Report'!$AQ:$AQ,0,E20-2011),'7.  Persistence Report'!$D:$D,IF(COUNTIFS($B79,"Adjustment*"),$B78,$B79),'7.  Persistence Report'!$H:$H,D20,'7.  Persistence Report'!$J:$J,IF(COUNTIFS($B79,"Adjustment*"),"Adjustment","Current Year Savings"),'7.  Persistence Report'!$C:$C,VLOOKUP(IF(COUNTIFS($B79,"Adjustment*"),$A78,$A79),ExtCalcMap,2,FALSE))</f>
        <v>0</v>
      </c>
      <c r="F79" s="724">
        <f ca="1">SUMIFS(OFFSET('7.  Persistence Report'!$AQ:$AQ,0,F20-2011),'7.  Persistence Report'!$D:$D,IF(COUNTIFS($B79,"Adjustment*"),$B78,$B79),'7.  Persistence Report'!$H:$H,D20,'7.  Persistence Report'!$J:$J,IF(COUNTIFS($B79,"Adjustment*"),"Adjustment","Current Year Savings"),'7.  Persistence Report'!$C:$C,VLOOKUP(IF(COUNTIFS($B79,"Adjustment*"),$A78,$A79),ExtCalcMap,2,FALSE))</f>
        <v>0</v>
      </c>
      <c r="G79" s="724">
        <f ca="1">SUMIFS(OFFSET('7.  Persistence Report'!$AQ:$AQ,0,G20-2011),'7.  Persistence Report'!$D:$D,IF(COUNTIFS($B79,"Adjustment*"),$B78,$B79),'7.  Persistence Report'!$H:$H,D20,'7.  Persistence Report'!$J:$J,IF(COUNTIFS($B79,"Adjustment*"),"Adjustment","Current Year Savings"),'7.  Persistence Report'!$C:$C,VLOOKUP(IF(COUNTIFS($B79,"Adjustment*"),$A78,$A79),ExtCalcMap,2,FALSE))</f>
        <v>0</v>
      </c>
      <c r="H79" s="724">
        <f ca="1">SUMIFS(OFFSET('7.  Persistence Report'!$AQ:$AQ,0,H20-2011),'7.  Persistence Report'!$D:$D,IF(COUNTIFS($B79,"Adjustment*"),$B78,$B79),'7.  Persistence Report'!$H:$H,D20,'7.  Persistence Report'!$J:$J,IF(COUNTIFS($B79,"Adjustment*"),"Adjustment","Current Year Savings"),'7.  Persistence Report'!$C:$C,VLOOKUP(IF(COUNTIFS($B79,"Adjustment*"),$A78,$A79),ExtCalcMap,2,FALSE))</f>
        <v>0</v>
      </c>
      <c r="I79" s="724">
        <f ca="1">SUMIFS(OFFSET('7.  Persistence Report'!$AQ:$AQ,0,I20-2011),'7.  Persistence Report'!$D:$D,IF(COUNTIFS($B79,"Adjustment*"),$B78,$B79),'7.  Persistence Report'!$H:$H,D20,'7.  Persistence Report'!$J:$J,IF(COUNTIFS($B79,"Adjustment*"),"Adjustment","Current Year Savings"),'7.  Persistence Report'!$C:$C,VLOOKUP(IF(COUNTIFS($B79,"Adjustment*"),$A78,$A79),ExtCalcMap,2,FALSE))</f>
        <v>0</v>
      </c>
      <c r="J79" s="724">
        <f ca="1">SUMIFS(OFFSET('7.  Persistence Report'!$AQ:$AQ,0,J20-2011),'7.  Persistence Report'!$D:$D,IF(COUNTIFS($B79,"Adjustment*"),$B78,$B79),'7.  Persistence Report'!$H:$H,D20,'7.  Persistence Report'!$J:$J,IF(COUNTIFS($B79,"Adjustment*"),"Adjustment","Current Year Savings"),'7.  Persistence Report'!$C:$C,VLOOKUP(IF(COUNTIFS($B79,"Adjustment*"),$A78,$A79),ExtCalcMap,2,FALSE))</f>
        <v>0</v>
      </c>
      <c r="K79" s="724">
        <f ca="1">SUMIFS(OFFSET('7.  Persistence Report'!$AQ:$AQ,0,K20-2011),'7.  Persistence Report'!$D:$D,IF(COUNTIFS($B79,"Adjustment*"),$B78,$B79),'7.  Persistence Report'!$H:$H,D20,'7.  Persistence Report'!$J:$J,IF(COUNTIFS($B79,"Adjustment*"),"Adjustment","Current Year Savings"),'7.  Persistence Report'!$C:$C,VLOOKUP(IF(COUNTIFS($B79,"Adjustment*"),$A78,$A79),ExtCalcMap,2,FALSE))</f>
        <v>0</v>
      </c>
      <c r="L79" s="724">
        <f ca="1">SUMIFS(OFFSET('7.  Persistence Report'!$AQ:$AQ,0,L20-2011),'7.  Persistence Report'!$D:$D,IF(COUNTIFS($B79,"Adjustment*"),$B78,$B79),'7.  Persistence Report'!$H:$H,D20,'7.  Persistence Report'!$J:$J,IF(COUNTIFS($B79,"Adjustment*"),"Adjustment","Current Year Savings"),'7.  Persistence Report'!$C:$C,VLOOKUP(IF(COUNTIFS($B79,"Adjustment*"),$A78,$A79),ExtCalcMap,2,FALSE))</f>
        <v>0</v>
      </c>
      <c r="M79" s="724">
        <f ca="1">SUMIFS(OFFSET('7.  Persistence Report'!$AQ:$AQ,0,M20-2011),'7.  Persistence Report'!$D:$D,IF(COUNTIFS($B79,"Adjustment*"),$B78,$B79),'7.  Persistence Report'!$H:$H,D20,'7.  Persistence Report'!$J:$J,IF(COUNTIFS($B79,"Adjustment*"),"Adjustment","Current Year Savings"),'7.  Persistence Report'!$C:$C,VLOOKUP(IF(COUNTIFS($B79,"Adjustment*"),$A78,$A79),ExtCalcMap,2,FALSE))</f>
        <v>0</v>
      </c>
      <c r="N79" s="724">
        <f>N78</f>
        <v>12</v>
      </c>
      <c r="O79" s="731">
        <f ca="1">SUMIFS(OFFSET('7.  Persistence Report'!$L:$L,0,O20-2011),'7.  Persistence Report'!$D:$D,IF(COUNTIFS($B79,"Adjustment*"),$B78,$B79),'7.  Persistence Report'!$H:$H,D20,'7.  Persistence Report'!$J:$J,IF(COUNTIFS($B79,"Adjustment*"),"Adjustment","Current Year Savings"),'7.  Persistence Report'!$C:$C,VLOOKUP(IF(COUNTIFS($B79,"Adjustment*"),$A78,$A79),ExtCalcMap,2,FALSE))</f>
        <v>0</v>
      </c>
      <c r="P79" s="731">
        <f ca="1">SUMIFS(OFFSET('7.  Persistence Report'!$L:$L,0,P20-2011),'7.  Persistence Report'!$D:$D,IF(COUNTIFS($B79,"Adjustment*"),$B78,$B79),'7.  Persistence Report'!$H:$H,D20,'7.  Persistence Report'!$J:$J,IF(COUNTIFS($B79,"Adjustment*"),"Adjustment","Current Year Savings"),'7.  Persistence Report'!$C:$C,VLOOKUP(IF(COUNTIFS($B79,"Adjustment*"),$A78,$A79),ExtCalcMap,2,FALSE))</f>
        <v>0</v>
      </c>
      <c r="Q79" s="731">
        <f ca="1">SUMIFS(OFFSET('7.  Persistence Report'!$L:$L,0,Q20-2011),'7.  Persistence Report'!$D:$D,IF(COUNTIFS($B79,"Adjustment*"),$B78,$B79),'7.  Persistence Report'!$H:$H,D20,'7.  Persistence Report'!$J:$J,IF(COUNTIFS($B79,"Adjustment*"),"Adjustment","Current Year Savings"),'7.  Persistence Report'!$C:$C,VLOOKUP(IF(COUNTIFS($B79,"Adjustment*"),$A78,$A79),ExtCalcMap,2,FALSE))</f>
        <v>0</v>
      </c>
      <c r="R79" s="731">
        <f ca="1">SUMIFS(OFFSET('7.  Persistence Report'!$L:$L,0,R20-2011),'7.  Persistence Report'!$D:$D,IF(COUNTIFS($B79,"Adjustment*"),$B78,$B79),'7.  Persistence Report'!$H:$H,D20,'7.  Persistence Report'!$J:$J,IF(COUNTIFS($B79,"Adjustment*"),"Adjustment","Current Year Savings"),'7.  Persistence Report'!$C:$C,VLOOKUP(IF(COUNTIFS($B79,"Adjustment*"),$A78,$A79),ExtCalcMap,2,FALSE))</f>
        <v>0</v>
      </c>
      <c r="S79" s="731">
        <f ca="1">SUMIFS(OFFSET('7.  Persistence Report'!$L:$L,0,S20-2011),'7.  Persistence Report'!$D:$D,IF(COUNTIFS($B79,"Adjustment*"),$B78,$B79),'7.  Persistence Report'!$H:$H,D20,'7.  Persistence Report'!$J:$J,IF(COUNTIFS($B79,"Adjustment*"),"Adjustment","Current Year Savings"),'7.  Persistence Report'!$C:$C,VLOOKUP(IF(COUNTIFS($B79,"Adjustment*"),$A78,$A79),ExtCalcMap,2,FALSE))</f>
        <v>0</v>
      </c>
      <c r="T79" s="731">
        <f ca="1">SUMIFS(OFFSET('7.  Persistence Report'!$L:$L,0,T20-2011),'7.  Persistence Report'!$D:$D,IF(COUNTIFS($B79,"Adjustment*"),$B78,$B79),'7.  Persistence Report'!$H:$H,D20,'7.  Persistence Report'!$J:$J,IF(COUNTIFS($B79,"Adjustment*"),"Adjustment","Current Year Savings"),'7.  Persistence Report'!$C:$C,VLOOKUP(IF(COUNTIFS($B79,"Adjustment*"),$A78,$A79),ExtCalcMap,2,FALSE))</f>
        <v>0</v>
      </c>
      <c r="U79" s="731">
        <f ca="1">SUMIFS(OFFSET('7.  Persistence Report'!$L:$L,0,U20-2011),'7.  Persistence Report'!$D:$D,IF(COUNTIFS($B79,"Adjustment*"),$B78,$B79),'7.  Persistence Report'!$H:$H,D20,'7.  Persistence Report'!$J:$J,IF(COUNTIFS($B79,"Adjustment*"),"Adjustment","Current Year Savings"),'7.  Persistence Report'!$C:$C,VLOOKUP(IF(COUNTIFS($B79,"Adjustment*"),$A78,$A79),ExtCalcMap,2,FALSE))</f>
        <v>0</v>
      </c>
      <c r="V79" s="731">
        <f ca="1">SUMIFS(OFFSET('7.  Persistence Report'!$L:$L,0,V20-2011),'7.  Persistence Report'!$D:$D,IF(COUNTIFS($B79,"Adjustment*"),$B78,$B79),'7.  Persistence Report'!$H:$H,D20,'7.  Persistence Report'!$J:$J,IF(COUNTIFS($B79,"Adjustment*"),"Adjustment","Current Year Savings"),'7.  Persistence Report'!$C:$C,VLOOKUP(IF(COUNTIFS($B79,"Adjustment*"),$A78,$A79),ExtCalcMap,2,FALSE))</f>
        <v>0</v>
      </c>
      <c r="W79" s="731">
        <f ca="1">SUMIFS(OFFSET('7.  Persistence Report'!$L:$L,0,W20-2011),'7.  Persistence Report'!$D:$D,IF(COUNTIFS($B79,"Adjustment*"),$B78,$B79),'7.  Persistence Report'!$H:$H,D20,'7.  Persistence Report'!$J:$J,IF(COUNTIFS($B79,"Adjustment*"),"Adjustment","Current Year Savings"),'7.  Persistence Report'!$C:$C,VLOOKUP(IF(COUNTIFS($B79,"Adjustment*"),$A78,$A79),ExtCalcMap,2,FALSE))</f>
        <v>0</v>
      </c>
      <c r="X79" s="731">
        <f ca="1">SUMIFS(OFFSET('7.  Persistence Report'!$L:$L,0,X20-2011),'7.  Persistence Report'!$D:$D,IF(COUNTIFS($B79,"Adjustment*"),$B78,$B79),'7.  Persistence Report'!$H:$H,D20,'7.  Persistence Report'!$J:$J,IF(COUNTIFS($B79,"Adjustment*"),"Adjustment","Current Year Savings"),'7.  Persistence Report'!$C:$C,VLOOKUP(IF(COUNTIFS($B79,"Adjustment*"),$A78,$A79),ExtCalcMap,2,FALSE))</f>
        <v>0</v>
      </c>
      <c r="Y79" s="412">
        <f ca="1">Y78</f>
        <v>1</v>
      </c>
      <c r="Z79" s="412">
        <f ca="1">Z78</f>
        <v>0</v>
      </c>
      <c r="AA79" s="412">
        <f t="shared" ref="AA79:AL79" ca="1" si="27">AA78</f>
        <v>0</v>
      </c>
      <c r="AB79" s="412">
        <f t="shared" ca="1" si="27"/>
        <v>0</v>
      </c>
      <c r="AC79" s="412">
        <f t="shared" ca="1" si="27"/>
        <v>0</v>
      </c>
      <c r="AD79" s="412">
        <f t="shared" ca="1" si="27"/>
        <v>0</v>
      </c>
      <c r="AE79" s="412">
        <f t="shared" ca="1" si="27"/>
        <v>0</v>
      </c>
      <c r="AF79" s="412">
        <f t="shared" ca="1" si="27"/>
        <v>0</v>
      </c>
      <c r="AG79" s="412">
        <f t="shared" ca="1" si="27"/>
        <v>0</v>
      </c>
      <c r="AH79" s="412">
        <f t="shared" ca="1" si="27"/>
        <v>0</v>
      </c>
      <c r="AI79" s="412">
        <f t="shared" ca="1" si="27"/>
        <v>0</v>
      </c>
      <c r="AJ79" s="412">
        <f t="shared" ca="1" si="27"/>
        <v>0</v>
      </c>
      <c r="AK79" s="412">
        <f t="shared" ca="1" si="27"/>
        <v>0</v>
      </c>
      <c r="AL79" s="412">
        <f t="shared" ca="1" si="27"/>
        <v>0</v>
      </c>
      <c r="AM79" s="299"/>
    </row>
    <row r="80" spans="1:39" s="285" customFormat="1" ht="15" outlineLevel="1">
      <c r="A80" s="503"/>
      <c r="B80" s="317"/>
      <c r="C80" s="307"/>
      <c r="D80" s="730"/>
      <c r="E80" s="730"/>
      <c r="F80" s="730"/>
      <c r="G80" s="730"/>
      <c r="H80" s="730"/>
      <c r="I80" s="730"/>
      <c r="J80" s="730"/>
      <c r="K80" s="730"/>
      <c r="L80" s="730"/>
      <c r="M80" s="730"/>
      <c r="N80" s="730"/>
      <c r="O80" s="741"/>
      <c r="P80" s="741"/>
      <c r="Q80" s="741"/>
      <c r="R80" s="741"/>
      <c r="S80" s="741"/>
      <c r="T80" s="741"/>
      <c r="U80" s="741"/>
      <c r="V80" s="741"/>
      <c r="W80" s="741"/>
      <c r="X80" s="741"/>
      <c r="Y80" s="423"/>
      <c r="Z80" s="423"/>
      <c r="AA80" s="413"/>
      <c r="AB80" s="413"/>
      <c r="AC80" s="413"/>
      <c r="AD80" s="413"/>
      <c r="AE80" s="413"/>
      <c r="AF80" s="413"/>
      <c r="AG80" s="413"/>
      <c r="AH80" s="413"/>
      <c r="AI80" s="413"/>
      <c r="AJ80" s="413"/>
      <c r="AK80" s="413"/>
      <c r="AL80" s="413"/>
      <c r="AM80" s="308"/>
    </row>
    <row r="81" spans="1:39" s="285" customFormat="1" ht="15" outlineLevel="1">
      <c r="A81" s="503">
        <v>20</v>
      </c>
      <c r="B81" s="317" t="s">
        <v>13</v>
      </c>
      <c r="C81" s="293" t="s">
        <v>25</v>
      </c>
      <c r="D81" s="724">
        <f ca="1">SUMIFS(OFFSET('7.  Persistence Report'!$AQ:$AQ,0,D20-2011),'7.  Persistence Report'!$D:$D,IF(COUNTIFS($B81,"Adjustment*"),$B80,$B81),'7.  Persistence Report'!$H:$H,D20,'7.  Persistence Report'!$J:$J,IF(COUNTIFS($B81,"Adjustment*"),"Adjustment","Current Year Savings"),'7.  Persistence Report'!$C:$C,VLOOKUP(IF(COUNTIFS($B81,"Adjustment*"),$A80,$A81),ExtCalcMap,2,FALSE))</f>
        <v>0</v>
      </c>
      <c r="E81" s="724">
        <f ca="1">SUMIFS(OFFSET('7.  Persistence Report'!$AQ:$AQ,0,E20-2011),'7.  Persistence Report'!$D:$D,IF(COUNTIFS($B81,"Adjustment*"),$B80,$B81),'7.  Persistence Report'!$H:$H,D20,'7.  Persistence Report'!$J:$J,IF(COUNTIFS($B81,"Adjustment*"),"Adjustment","Current Year Savings"),'7.  Persistence Report'!$C:$C,VLOOKUP(IF(COUNTIFS($B81,"Adjustment*"),$A80,$A81),ExtCalcMap,2,FALSE))</f>
        <v>0</v>
      </c>
      <c r="F81" s="724">
        <f ca="1">SUMIFS(OFFSET('7.  Persistence Report'!$AQ:$AQ,0,F20-2011),'7.  Persistence Report'!$D:$D,IF(COUNTIFS($B81,"Adjustment*"),$B80,$B81),'7.  Persistence Report'!$H:$H,D20,'7.  Persistence Report'!$J:$J,IF(COUNTIFS($B81,"Adjustment*"),"Adjustment","Current Year Savings"),'7.  Persistence Report'!$C:$C,VLOOKUP(IF(COUNTIFS($B81,"Adjustment*"),$A80,$A81),ExtCalcMap,2,FALSE))</f>
        <v>0</v>
      </c>
      <c r="G81" s="724">
        <f ca="1">SUMIFS(OFFSET('7.  Persistence Report'!$AQ:$AQ,0,G20-2011),'7.  Persistence Report'!$D:$D,IF(COUNTIFS($B81,"Adjustment*"),$B80,$B81),'7.  Persistence Report'!$H:$H,D20,'7.  Persistence Report'!$J:$J,IF(COUNTIFS($B81,"Adjustment*"),"Adjustment","Current Year Savings"),'7.  Persistence Report'!$C:$C,VLOOKUP(IF(COUNTIFS($B81,"Adjustment*"),$A80,$A81),ExtCalcMap,2,FALSE))</f>
        <v>0</v>
      </c>
      <c r="H81" s="724">
        <f ca="1">SUMIFS(OFFSET('7.  Persistence Report'!$AQ:$AQ,0,H20-2011),'7.  Persistence Report'!$D:$D,IF(COUNTIFS($B81,"Adjustment*"),$B80,$B81),'7.  Persistence Report'!$H:$H,D20,'7.  Persistence Report'!$J:$J,IF(COUNTIFS($B81,"Adjustment*"),"Adjustment","Current Year Savings"),'7.  Persistence Report'!$C:$C,VLOOKUP(IF(COUNTIFS($B81,"Adjustment*"),$A80,$A81),ExtCalcMap,2,FALSE))</f>
        <v>0</v>
      </c>
      <c r="I81" s="724">
        <f ca="1">SUMIFS(OFFSET('7.  Persistence Report'!$AQ:$AQ,0,I20-2011),'7.  Persistence Report'!$D:$D,IF(COUNTIFS($B81,"Adjustment*"),$B80,$B81),'7.  Persistence Report'!$H:$H,D20,'7.  Persistence Report'!$J:$J,IF(COUNTIFS($B81,"Adjustment*"),"Adjustment","Current Year Savings"),'7.  Persistence Report'!$C:$C,VLOOKUP(IF(COUNTIFS($B81,"Adjustment*"),$A80,$A81),ExtCalcMap,2,FALSE))</f>
        <v>0</v>
      </c>
      <c r="J81" s="724">
        <f ca="1">SUMIFS(OFFSET('7.  Persistence Report'!$AQ:$AQ,0,J20-2011),'7.  Persistence Report'!$D:$D,IF(COUNTIFS($B81,"Adjustment*"),$B80,$B81),'7.  Persistence Report'!$H:$H,D20,'7.  Persistence Report'!$J:$J,IF(COUNTIFS($B81,"Adjustment*"),"Adjustment","Current Year Savings"),'7.  Persistence Report'!$C:$C,VLOOKUP(IF(COUNTIFS($B81,"Adjustment*"),$A80,$A81),ExtCalcMap,2,FALSE))</f>
        <v>0</v>
      </c>
      <c r="K81" s="724">
        <f ca="1">SUMIFS(OFFSET('7.  Persistence Report'!$AQ:$AQ,0,K20-2011),'7.  Persistence Report'!$D:$D,IF(COUNTIFS($B81,"Adjustment*"),$B80,$B81),'7.  Persistence Report'!$H:$H,D20,'7.  Persistence Report'!$J:$J,IF(COUNTIFS($B81,"Adjustment*"),"Adjustment","Current Year Savings"),'7.  Persistence Report'!$C:$C,VLOOKUP(IF(COUNTIFS($B81,"Adjustment*"),$A80,$A81),ExtCalcMap,2,FALSE))</f>
        <v>0</v>
      </c>
      <c r="L81" s="724">
        <f ca="1">SUMIFS(OFFSET('7.  Persistence Report'!$AQ:$AQ,0,L20-2011),'7.  Persistence Report'!$D:$D,IF(COUNTIFS($B81,"Adjustment*"),$B80,$B81),'7.  Persistence Report'!$H:$H,D20,'7.  Persistence Report'!$J:$J,IF(COUNTIFS($B81,"Adjustment*"),"Adjustment","Current Year Savings"),'7.  Persistence Report'!$C:$C,VLOOKUP(IF(COUNTIFS($B81,"Adjustment*"),$A80,$A81),ExtCalcMap,2,FALSE))</f>
        <v>0</v>
      </c>
      <c r="M81" s="724">
        <f ca="1">SUMIFS(OFFSET('7.  Persistence Report'!$AQ:$AQ,0,M20-2011),'7.  Persistence Report'!$D:$D,IF(COUNTIFS($B81,"Adjustment*"),$B80,$B81),'7.  Persistence Report'!$H:$H,D20,'7.  Persistence Report'!$J:$J,IF(COUNTIFS($B81,"Adjustment*"),"Adjustment","Current Year Savings"),'7.  Persistence Report'!$C:$C,VLOOKUP(IF(COUNTIFS($B81,"Adjustment*"),$A80,$A81),ExtCalcMap,2,FALSE))</f>
        <v>0</v>
      </c>
      <c r="N81" s="724">
        <v>12</v>
      </c>
      <c r="O81" s="731">
        <f ca="1">SUMIFS(OFFSET('7.  Persistence Report'!$L:$L,0,O20-2011),'7.  Persistence Report'!$D:$D,IF(COUNTIFS($B81,"Adjustment*"),$B80,$B81),'7.  Persistence Report'!$H:$H,D20,'7.  Persistence Report'!$J:$J,IF(COUNTIFS($B81,"Adjustment*"),"Adjustment","Current Year Savings"),'7.  Persistence Report'!$C:$C,VLOOKUP(IF(COUNTIFS($B81,"Adjustment*"),$A80,$A81),ExtCalcMap,2,FALSE))</f>
        <v>0</v>
      </c>
      <c r="P81" s="731">
        <f ca="1">SUMIFS(OFFSET('7.  Persistence Report'!$L:$L,0,P20-2011),'7.  Persistence Report'!$D:$D,IF(COUNTIFS($B81,"Adjustment*"),$B80,$B81),'7.  Persistence Report'!$H:$H,D20,'7.  Persistence Report'!$J:$J,IF(COUNTIFS($B81,"Adjustment*"),"Adjustment","Current Year Savings"),'7.  Persistence Report'!$C:$C,VLOOKUP(IF(COUNTIFS($B81,"Adjustment*"),$A80,$A81),ExtCalcMap,2,FALSE))</f>
        <v>0</v>
      </c>
      <c r="Q81" s="731">
        <f ca="1">SUMIFS(OFFSET('7.  Persistence Report'!$L:$L,0,Q20-2011),'7.  Persistence Report'!$D:$D,IF(COUNTIFS($B81,"Adjustment*"),$B80,$B81),'7.  Persistence Report'!$H:$H,D20,'7.  Persistence Report'!$J:$J,IF(COUNTIFS($B81,"Adjustment*"),"Adjustment","Current Year Savings"),'7.  Persistence Report'!$C:$C,VLOOKUP(IF(COUNTIFS($B81,"Adjustment*"),$A80,$A81),ExtCalcMap,2,FALSE))</f>
        <v>0</v>
      </c>
      <c r="R81" s="731">
        <f ca="1">SUMIFS(OFFSET('7.  Persistence Report'!$L:$L,0,R20-2011),'7.  Persistence Report'!$D:$D,IF(COUNTIFS($B81,"Adjustment*"),$B80,$B81),'7.  Persistence Report'!$H:$H,D20,'7.  Persistence Report'!$J:$J,IF(COUNTIFS($B81,"Adjustment*"),"Adjustment","Current Year Savings"),'7.  Persistence Report'!$C:$C,VLOOKUP(IF(COUNTIFS($B81,"Adjustment*"),$A80,$A81),ExtCalcMap,2,FALSE))</f>
        <v>0</v>
      </c>
      <c r="S81" s="731">
        <f ca="1">SUMIFS(OFFSET('7.  Persistence Report'!$L:$L,0,S20-2011),'7.  Persistence Report'!$D:$D,IF(COUNTIFS($B81,"Adjustment*"),$B80,$B81),'7.  Persistence Report'!$H:$H,D20,'7.  Persistence Report'!$J:$J,IF(COUNTIFS($B81,"Adjustment*"),"Adjustment","Current Year Savings"),'7.  Persistence Report'!$C:$C,VLOOKUP(IF(COUNTIFS($B81,"Adjustment*"),$A80,$A81),ExtCalcMap,2,FALSE))</f>
        <v>0</v>
      </c>
      <c r="T81" s="731">
        <f ca="1">SUMIFS(OFFSET('7.  Persistence Report'!$L:$L,0,T20-2011),'7.  Persistence Report'!$D:$D,IF(COUNTIFS($B81,"Adjustment*"),$B80,$B81),'7.  Persistence Report'!$H:$H,D20,'7.  Persistence Report'!$J:$J,IF(COUNTIFS($B81,"Adjustment*"),"Adjustment","Current Year Savings"),'7.  Persistence Report'!$C:$C,VLOOKUP(IF(COUNTIFS($B81,"Adjustment*"),$A80,$A81),ExtCalcMap,2,FALSE))</f>
        <v>0</v>
      </c>
      <c r="U81" s="731">
        <f ca="1">SUMIFS(OFFSET('7.  Persistence Report'!$L:$L,0,U20-2011),'7.  Persistence Report'!$D:$D,IF(COUNTIFS($B81,"Adjustment*"),$B80,$B81),'7.  Persistence Report'!$H:$H,D20,'7.  Persistence Report'!$J:$J,IF(COUNTIFS($B81,"Adjustment*"),"Adjustment","Current Year Savings"),'7.  Persistence Report'!$C:$C,VLOOKUP(IF(COUNTIFS($B81,"Adjustment*"),$A80,$A81),ExtCalcMap,2,FALSE))</f>
        <v>0</v>
      </c>
      <c r="V81" s="731">
        <f ca="1">SUMIFS(OFFSET('7.  Persistence Report'!$L:$L,0,V20-2011),'7.  Persistence Report'!$D:$D,IF(COUNTIFS($B81,"Adjustment*"),$B80,$B81),'7.  Persistence Report'!$H:$H,D20,'7.  Persistence Report'!$J:$J,IF(COUNTIFS($B81,"Adjustment*"),"Adjustment","Current Year Savings"),'7.  Persistence Report'!$C:$C,VLOOKUP(IF(COUNTIFS($B81,"Adjustment*"),$A80,$A81),ExtCalcMap,2,FALSE))</f>
        <v>0</v>
      </c>
      <c r="W81" s="731">
        <f ca="1">SUMIFS(OFFSET('7.  Persistence Report'!$L:$L,0,W20-2011),'7.  Persistence Report'!$D:$D,IF(COUNTIFS($B81,"Adjustment*"),$B80,$B81),'7.  Persistence Report'!$H:$H,D20,'7.  Persistence Report'!$J:$J,IF(COUNTIFS($B81,"Adjustment*"),"Adjustment","Current Year Savings"),'7.  Persistence Report'!$C:$C,VLOOKUP(IF(COUNTIFS($B81,"Adjustment*"),$A80,$A81),ExtCalcMap,2,FALSE))</f>
        <v>0</v>
      </c>
      <c r="X81" s="731">
        <f ca="1">SUMIFS(OFFSET('7.  Persistence Report'!$L:$L,0,X20-2011),'7.  Persistence Report'!$D:$D,IF(COUNTIFS($B81,"Adjustment*"),$B80,$B81),'7.  Persistence Report'!$H:$H,D20,'7.  Persistence Report'!$J:$J,IF(COUNTIFS($B81,"Adjustment*"),"Adjustment","Current Year Savings"),'7.  Persistence Report'!$C:$C,VLOOKUP(IF(COUNTIFS($B81,"Adjustment*"),$A80,$A81),ExtCalcMap,2,FALSE))</f>
        <v>0</v>
      </c>
      <c r="Y81" s="416">
        <f ca="1">IF(SUMIFS(OFFSET('3-a.  Rate Class Allocations'!$BA:$BA,0,(27*(Y21="kW"))),'3-a.  Rate Class Allocations'!$F:$F,"2011 - 2014 + 2015 Extension Legacy Green Energy Act Framework - Province Wide Program",'3-a.  Rate Class Allocations'!$E:$E,$B81,'3-a.  Rate Class Allocations'!$H:$H,D20),SUMIFS(OFFSET('3-a.  Rate Class Allocations'!$BA:$BA,0,(27*(Y21="kW"))),'3-a.  Rate Class Allocations'!$F:$F,"2011 - 2014 + 2015 Extension Legacy Green Energy Act Framework - Province Wide Program",'3-a.  Rate Class Allocations'!$L:$L,Y20,'3-a.  Rate Class Allocations'!$E:$E,$B81,'3-a.  Rate Class Allocations'!$H:$H,D20) / SUMIFS(OFFSET('3-a.  Rate Class Allocations'!$BA:$BA,0,(27*(Y21="kW"))),'3-a.  Rate Class Allocations'!$F:$F,"2011 - 2014 + 2015 Extension Legacy Green Energy Act Framework - Province Wide Program",'3-a.  Rate Class Allocations'!$E:$E,$B81,'3-a.  Rate Class Allocations'!$H:$H,D20),IF(COUNTIFS(Y20,"*50 to*"),1/COUNTIFS($Y20:$AL20,"*50 to*"),0))</f>
        <v>1</v>
      </c>
      <c r="Z81" s="416">
        <f ca="1">IF(SUMIFS(OFFSET('3-a.  Rate Class Allocations'!$BA:$BA,0,(27*(Z21="kW"))),'3-a.  Rate Class Allocations'!$F:$F,"2011 - 2014 + 2015 Extension Legacy Green Energy Act Framework - Province Wide Program",'3-a.  Rate Class Allocations'!$E:$E,$B81,'3-a.  Rate Class Allocations'!$H:$H,D20),SUMIFS(OFFSET('3-a.  Rate Class Allocations'!$BA:$BA,0,(27*(Z21="kW"))),'3-a.  Rate Class Allocations'!$F:$F,"2011 - 2014 + 2015 Extension Legacy Green Energy Act Framework - Province Wide Program",'3-a.  Rate Class Allocations'!$L:$L,Z20,'3-a.  Rate Class Allocations'!$E:$E,$B81,'3-a.  Rate Class Allocations'!$H:$H,D20) / SUMIFS(OFFSET('3-a.  Rate Class Allocations'!$BA:$BA,0,(27*(Z21="kW"))),'3-a.  Rate Class Allocations'!$F:$F,"2011 - 2014 + 2015 Extension Legacy Green Energy Act Framework - Province Wide Program",'3-a.  Rate Class Allocations'!$E:$E,$B81,'3-a.  Rate Class Allocations'!$H:$H,D20),IF(COUNTIFS(Z20,"*50 to*"),1/COUNTIFS($Y20:$AL20,"*50 to*"),0))</f>
        <v>0</v>
      </c>
      <c r="AA81" s="416">
        <f ca="1">IF(SUMIFS(OFFSET('3-a.  Rate Class Allocations'!$BA:$BA,0,(27*(AA21="kW"))),'3-a.  Rate Class Allocations'!$F:$F,"2011 - 2014 + 2015 Extension Legacy Green Energy Act Framework - Province Wide Program",'3-a.  Rate Class Allocations'!$E:$E,$B81,'3-a.  Rate Class Allocations'!$H:$H,D20),SUMIFS(OFFSET('3-a.  Rate Class Allocations'!$BA:$BA,0,(27*(AA21="kW"))),'3-a.  Rate Class Allocations'!$F:$F,"2011 - 2014 + 2015 Extension Legacy Green Energy Act Framework - Province Wide Program",'3-a.  Rate Class Allocations'!$L:$L,AA20,'3-a.  Rate Class Allocations'!$E:$E,$B81,'3-a.  Rate Class Allocations'!$H:$H,D20) / SUMIFS(OFFSET('3-a.  Rate Class Allocations'!$BA:$BA,0,(27*(AA21="kW"))),'3-a.  Rate Class Allocations'!$F:$F,"2011 - 2014 + 2015 Extension Legacy Green Energy Act Framework - Province Wide Program",'3-a.  Rate Class Allocations'!$E:$E,$B81,'3-a.  Rate Class Allocations'!$H:$H,D20),IF(COUNTIFS(AA20,"*50 to*"),1/COUNTIFS($Y20:$AL20,"*50 to*"),0))</f>
        <v>0</v>
      </c>
      <c r="AB81" s="416">
        <f ca="1">IF(SUMIFS(OFFSET('3-a.  Rate Class Allocations'!$BA:$BA,0,(27*(AB21="kW"))),'3-a.  Rate Class Allocations'!$F:$F,"2011 - 2014 + 2015 Extension Legacy Green Energy Act Framework - Province Wide Program",'3-a.  Rate Class Allocations'!$E:$E,$B81,'3-a.  Rate Class Allocations'!$H:$H,D20),SUMIFS(OFFSET('3-a.  Rate Class Allocations'!$BA:$BA,0,(27*(AB21="kW"))),'3-a.  Rate Class Allocations'!$F:$F,"2011 - 2014 + 2015 Extension Legacy Green Energy Act Framework - Province Wide Program",'3-a.  Rate Class Allocations'!$L:$L,AB20,'3-a.  Rate Class Allocations'!$E:$E,$B81,'3-a.  Rate Class Allocations'!$H:$H,D20) / SUMIFS(OFFSET('3-a.  Rate Class Allocations'!$BA:$BA,0,(27*(AB21="kW"))),'3-a.  Rate Class Allocations'!$F:$F,"2011 - 2014 + 2015 Extension Legacy Green Energy Act Framework - Province Wide Program",'3-a.  Rate Class Allocations'!$E:$E,$B81,'3-a.  Rate Class Allocations'!$H:$H,D20),IF(COUNTIFS(AB20,"*50 to*"),1/COUNTIFS($Y20:$AL20,"*50 to*"),0))</f>
        <v>0</v>
      </c>
      <c r="AC81" s="416">
        <f ca="1">IF(SUMIFS(OFFSET('3-a.  Rate Class Allocations'!$BA:$BA,0,(27*(AC21="kW"))),'3-a.  Rate Class Allocations'!$F:$F,"2011 - 2014 + 2015 Extension Legacy Green Energy Act Framework - Province Wide Program",'3-a.  Rate Class Allocations'!$E:$E,$B81,'3-a.  Rate Class Allocations'!$H:$H,D20),SUMIFS(OFFSET('3-a.  Rate Class Allocations'!$BA:$BA,0,(27*(AC21="kW"))),'3-a.  Rate Class Allocations'!$F:$F,"2011 - 2014 + 2015 Extension Legacy Green Energy Act Framework - Province Wide Program",'3-a.  Rate Class Allocations'!$L:$L,AC20,'3-a.  Rate Class Allocations'!$E:$E,$B81,'3-a.  Rate Class Allocations'!$H:$H,D20) / SUMIFS(OFFSET('3-a.  Rate Class Allocations'!$BA:$BA,0,(27*(AC21="kW"))),'3-a.  Rate Class Allocations'!$F:$F,"2011 - 2014 + 2015 Extension Legacy Green Energy Act Framework - Province Wide Program",'3-a.  Rate Class Allocations'!$E:$E,$B81,'3-a.  Rate Class Allocations'!$H:$H,D20),IF(COUNTIFS(AC20,"*50 to*"),1/COUNTIFS($Y20:$AL20,"*50 to*"),0))</f>
        <v>0</v>
      </c>
      <c r="AD81" s="416">
        <f ca="1">IF(SUMIFS(OFFSET('3-a.  Rate Class Allocations'!$BA:$BA,0,(27*(AD21="kW"))),'3-a.  Rate Class Allocations'!$F:$F,"2011 - 2014 + 2015 Extension Legacy Green Energy Act Framework - Province Wide Program",'3-a.  Rate Class Allocations'!$E:$E,$B81,'3-a.  Rate Class Allocations'!$H:$H,D20),SUMIFS(OFFSET('3-a.  Rate Class Allocations'!$BA:$BA,0,(27*(AD21="kW"))),'3-a.  Rate Class Allocations'!$F:$F,"2011 - 2014 + 2015 Extension Legacy Green Energy Act Framework - Province Wide Program",'3-a.  Rate Class Allocations'!$L:$L,AD20,'3-a.  Rate Class Allocations'!$E:$E,$B81,'3-a.  Rate Class Allocations'!$H:$H,D20) / SUMIFS(OFFSET('3-a.  Rate Class Allocations'!$BA:$BA,0,(27*(AD21="kW"))),'3-a.  Rate Class Allocations'!$F:$F,"2011 - 2014 + 2015 Extension Legacy Green Energy Act Framework - Province Wide Program",'3-a.  Rate Class Allocations'!$E:$E,$B81,'3-a.  Rate Class Allocations'!$H:$H,D20),IF(COUNTIFS(AD20,"*50 to*"),1/COUNTIFS($Y20:$AL20,"*50 to*"),0))</f>
        <v>0</v>
      </c>
      <c r="AE81" s="416">
        <f ca="1">IF(SUMIFS(OFFSET('3-a.  Rate Class Allocations'!$BA:$BA,0,(27*(AE21="kW"))),'3-a.  Rate Class Allocations'!$F:$F,"2011 - 2014 + 2015 Extension Legacy Green Energy Act Framework - Province Wide Program",'3-a.  Rate Class Allocations'!$E:$E,$B81,'3-a.  Rate Class Allocations'!$H:$H,D20),SUMIFS(OFFSET('3-a.  Rate Class Allocations'!$BA:$BA,0,(27*(AE21="kW"))),'3-a.  Rate Class Allocations'!$F:$F,"2011 - 2014 + 2015 Extension Legacy Green Energy Act Framework - Province Wide Program",'3-a.  Rate Class Allocations'!$L:$L,AE20,'3-a.  Rate Class Allocations'!$E:$E,$B81,'3-a.  Rate Class Allocations'!$H:$H,D20) / SUMIFS(OFFSET('3-a.  Rate Class Allocations'!$BA:$BA,0,(27*(AE21="kW"))),'3-a.  Rate Class Allocations'!$F:$F,"2011 - 2014 + 2015 Extension Legacy Green Energy Act Framework - Province Wide Program",'3-a.  Rate Class Allocations'!$E:$E,$B81,'3-a.  Rate Class Allocations'!$H:$H,D20),IF(COUNTIFS(AE20,"*50 to*"),1/COUNTIFS($Y20:$AL20,"*50 to*"),0))</f>
        <v>0</v>
      </c>
      <c r="AF81" s="416">
        <f ca="1">IF(SUMIFS(OFFSET('3-a.  Rate Class Allocations'!$BA:$BA,0,(27*(AF21="kW"))),'3-a.  Rate Class Allocations'!$F:$F,"2011 - 2014 + 2015 Extension Legacy Green Energy Act Framework - Province Wide Program",'3-a.  Rate Class Allocations'!$E:$E,$B81,'3-a.  Rate Class Allocations'!$H:$H,D20),SUMIFS(OFFSET('3-a.  Rate Class Allocations'!$BA:$BA,0,(27*(AF21="kW"))),'3-a.  Rate Class Allocations'!$F:$F,"2011 - 2014 + 2015 Extension Legacy Green Energy Act Framework - Province Wide Program",'3-a.  Rate Class Allocations'!$L:$L,AF20,'3-a.  Rate Class Allocations'!$E:$E,$B81,'3-a.  Rate Class Allocations'!$H:$H,D20) / SUMIFS(OFFSET('3-a.  Rate Class Allocations'!$BA:$BA,0,(27*(AF21="kW"))),'3-a.  Rate Class Allocations'!$F:$F,"2011 - 2014 + 2015 Extension Legacy Green Energy Act Framework - Province Wide Program",'3-a.  Rate Class Allocations'!$E:$E,$B81,'3-a.  Rate Class Allocations'!$H:$H,D20),IF(COUNTIFS(AF20,"*50 to*"),1/COUNTIFS($Y20:$AL20,"*50 to*"),0))</f>
        <v>0</v>
      </c>
      <c r="AG81" s="416">
        <f ca="1">IF(SUMIFS(OFFSET('3-a.  Rate Class Allocations'!$BA:$BA,0,(27*(AG21="kW"))),'3-a.  Rate Class Allocations'!$F:$F,"2011 - 2014 + 2015 Extension Legacy Green Energy Act Framework - Province Wide Program",'3-a.  Rate Class Allocations'!$E:$E,$B81,'3-a.  Rate Class Allocations'!$H:$H,D20),SUMIFS(OFFSET('3-a.  Rate Class Allocations'!$BA:$BA,0,(27*(AG21="kW"))),'3-a.  Rate Class Allocations'!$F:$F,"2011 - 2014 + 2015 Extension Legacy Green Energy Act Framework - Province Wide Program",'3-a.  Rate Class Allocations'!$L:$L,AG20,'3-a.  Rate Class Allocations'!$E:$E,$B81,'3-a.  Rate Class Allocations'!$H:$H,D20) / SUMIFS(OFFSET('3-a.  Rate Class Allocations'!$BA:$BA,0,(27*(AG21="kW"))),'3-a.  Rate Class Allocations'!$F:$F,"2011 - 2014 + 2015 Extension Legacy Green Energy Act Framework - Province Wide Program",'3-a.  Rate Class Allocations'!$E:$E,$B81,'3-a.  Rate Class Allocations'!$H:$H,D20),IF(COUNTIFS(AG20,"*50 to*"),1/COUNTIFS($Y20:$AL20,"*50 to*"),0))</f>
        <v>0</v>
      </c>
      <c r="AH81" s="416">
        <f ca="1">IF(SUMIFS(OFFSET('3-a.  Rate Class Allocations'!$BA:$BA,0,(27*(AH21="kW"))),'3-a.  Rate Class Allocations'!$F:$F,"2011 - 2014 + 2015 Extension Legacy Green Energy Act Framework - Province Wide Program",'3-a.  Rate Class Allocations'!$E:$E,$B81,'3-a.  Rate Class Allocations'!$H:$H,D20),SUMIFS(OFFSET('3-a.  Rate Class Allocations'!$BA:$BA,0,(27*(AH21="kW"))),'3-a.  Rate Class Allocations'!$F:$F,"2011 - 2014 + 2015 Extension Legacy Green Energy Act Framework - Province Wide Program",'3-a.  Rate Class Allocations'!$L:$L,AH20,'3-a.  Rate Class Allocations'!$E:$E,$B81,'3-a.  Rate Class Allocations'!$H:$H,D20) / SUMIFS(OFFSET('3-a.  Rate Class Allocations'!$BA:$BA,0,(27*(AH21="kW"))),'3-a.  Rate Class Allocations'!$F:$F,"2011 - 2014 + 2015 Extension Legacy Green Energy Act Framework - Province Wide Program",'3-a.  Rate Class Allocations'!$E:$E,$B81,'3-a.  Rate Class Allocations'!$H:$H,D20),IF(COUNTIFS(AH20,"*50 to*"),1/COUNTIFS($Y20:$AL20,"*50 to*"),0))</f>
        <v>0</v>
      </c>
      <c r="AI81" s="416">
        <f ca="1">IF(SUMIFS(OFFSET('3-a.  Rate Class Allocations'!$BA:$BA,0,(27*(AI21="kW"))),'3-a.  Rate Class Allocations'!$F:$F,"2011 - 2014 + 2015 Extension Legacy Green Energy Act Framework - Province Wide Program",'3-a.  Rate Class Allocations'!$E:$E,$B81,'3-a.  Rate Class Allocations'!$H:$H,D20),SUMIFS(OFFSET('3-a.  Rate Class Allocations'!$BA:$BA,0,(27*(AI21="kW"))),'3-a.  Rate Class Allocations'!$F:$F,"2011 - 2014 + 2015 Extension Legacy Green Energy Act Framework - Province Wide Program",'3-a.  Rate Class Allocations'!$L:$L,AI20,'3-a.  Rate Class Allocations'!$E:$E,$B81,'3-a.  Rate Class Allocations'!$H:$H,D20) / SUMIFS(OFFSET('3-a.  Rate Class Allocations'!$BA:$BA,0,(27*(AI21="kW"))),'3-a.  Rate Class Allocations'!$F:$F,"2011 - 2014 + 2015 Extension Legacy Green Energy Act Framework - Province Wide Program",'3-a.  Rate Class Allocations'!$E:$E,$B81,'3-a.  Rate Class Allocations'!$H:$H,D20),IF(COUNTIFS(AI20,"*50 to*"),1/COUNTIFS($Y20:$AL20,"*50 to*"),0))</f>
        <v>0</v>
      </c>
      <c r="AJ81" s="416">
        <f ca="1">IF(SUMIFS(OFFSET('3-a.  Rate Class Allocations'!$BA:$BA,0,(27*(AJ21="kW"))),'3-a.  Rate Class Allocations'!$F:$F,"2011 - 2014 + 2015 Extension Legacy Green Energy Act Framework - Province Wide Program",'3-a.  Rate Class Allocations'!$E:$E,$B81,'3-a.  Rate Class Allocations'!$H:$H,D20),SUMIFS(OFFSET('3-a.  Rate Class Allocations'!$BA:$BA,0,(27*(AJ21="kW"))),'3-a.  Rate Class Allocations'!$F:$F,"2011 - 2014 + 2015 Extension Legacy Green Energy Act Framework - Province Wide Program",'3-a.  Rate Class Allocations'!$L:$L,AJ20,'3-a.  Rate Class Allocations'!$E:$E,$B81,'3-a.  Rate Class Allocations'!$H:$H,D20) / SUMIFS(OFFSET('3-a.  Rate Class Allocations'!$BA:$BA,0,(27*(AJ21="kW"))),'3-a.  Rate Class Allocations'!$F:$F,"2011 - 2014 + 2015 Extension Legacy Green Energy Act Framework - Province Wide Program",'3-a.  Rate Class Allocations'!$E:$E,$B81,'3-a.  Rate Class Allocations'!$H:$H,D20),IF(COUNTIFS(AJ20,"*50 to*"),1/COUNTIFS($Y20:$AL20,"*50 to*"),0))</f>
        <v>0</v>
      </c>
      <c r="AK81" s="416">
        <f ca="1">IF(SUMIFS(OFFSET('3-a.  Rate Class Allocations'!$BA:$BA,0,(27*(AK21="kW"))),'3-a.  Rate Class Allocations'!$F:$F,"2011 - 2014 + 2015 Extension Legacy Green Energy Act Framework - Province Wide Program",'3-a.  Rate Class Allocations'!$E:$E,$B81,'3-a.  Rate Class Allocations'!$H:$H,D20),SUMIFS(OFFSET('3-a.  Rate Class Allocations'!$BA:$BA,0,(27*(AK21="kW"))),'3-a.  Rate Class Allocations'!$F:$F,"2011 - 2014 + 2015 Extension Legacy Green Energy Act Framework - Province Wide Program",'3-a.  Rate Class Allocations'!$L:$L,AK20,'3-a.  Rate Class Allocations'!$E:$E,$B81,'3-a.  Rate Class Allocations'!$H:$H,D20) / SUMIFS(OFFSET('3-a.  Rate Class Allocations'!$BA:$BA,0,(27*(AK21="kW"))),'3-a.  Rate Class Allocations'!$F:$F,"2011 - 2014 + 2015 Extension Legacy Green Energy Act Framework - Province Wide Program",'3-a.  Rate Class Allocations'!$E:$E,$B81,'3-a.  Rate Class Allocations'!$H:$H,D20),IF(COUNTIFS(AK20,"*50 to*"),1/COUNTIFS($Y20:$AL20,"*50 to*"),0))</f>
        <v>0</v>
      </c>
      <c r="AL81" s="416">
        <f ca="1">IF(SUMIFS(OFFSET('3-a.  Rate Class Allocations'!$BA:$BA,0,(27*(AL21="kW"))),'3-a.  Rate Class Allocations'!$F:$F,"2011 - 2014 + 2015 Extension Legacy Green Energy Act Framework - Province Wide Program",'3-a.  Rate Class Allocations'!$E:$E,$B81,'3-a.  Rate Class Allocations'!$H:$H,D20),SUMIFS(OFFSET('3-a.  Rate Class Allocations'!$BA:$BA,0,(27*(AL21="kW"))),'3-a.  Rate Class Allocations'!$F:$F,"2011 - 2014 + 2015 Extension Legacy Green Energy Act Framework - Province Wide Program",'3-a.  Rate Class Allocations'!$L:$L,AL20,'3-a.  Rate Class Allocations'!$E:$E,$B81,'3-a.  Rate Class Allocations'!$H:$H,D20) / SUMIFS(OFFSET('3-a.  Rate Class Allocations'!$BA:$BA,0,(27*(AL21="kW"))),'3-a.  Rate Class Allocations'!$F:$F,"2011 - 2014 + 2015 Extension Legacy Green Energy Act Framework - Province Wide Program",'3-a.  Rate Class Allocations'!$E:$E,$B81,'3-a.  Rate Class Allocations'!$H:$H,D20),IF(COUNTIFS(AL20,"*50 to*"),1/COUNTIFS($Y20:$AL20,"*50 to*"),0))</f>
        <v>0</v>
      </c>
      <c r="AM81" s="298">
        <f ca="1">SUM(Y81:AL81)</f>
        <v>1</v>
      </c>
    </row>
    <row r="82" spans="1:39" s="285" customFormat="1" ht="15" outlineLevel="1">
      <c r="A82" s="503"/>
      <c r="B82" s="317" t="s">
        <v>215</v>
      </c>
      <c r="C82" s="293" t="s">
        <v>164</v>
      </c>
      <c r="D82" s="724">
        <f ca="1">SUMIFS(OFFSET('7.  Persistence Report'!$AQ:$AQ,0,D20-2011),'7.  Persistence Report'!$D:$D,IF(COUNTIFS($B82,"Adjustment*"),$B81,$B82),'7.  Persistence Report'!$H:$H,D20,'7.  Persistence Report'!$J:$J,IF(COUNTIFS($B82,"Adjustment*"),"Adjustment","Current Year Savings"),'7.  Persistence Report'!$C:$C,VLOOKUP(IF(COUNTIFS($B82,"Adjustment*"),$A81,$A82),ExtCalcMap,2,FALSE))</f>
        <v>0</v>
      </c>
      <c r="E82" s="724">
        <f ca="1">SUMIFS(OFFSET('7.  Persistence Report'!$AQ:$AQ,0,E20-2011),'7.  Persistence Report'!$D:$D,IF(COUNTIFS($B82,"Adjustment*"),$B81,$B82),'7.  Persistence Report'!$H:$H,D20,'7.  Persistence Report'!$J:$J,IF(COUNTIFS($B82,"Adjustment*"),"Adjustment","Current Year Savings"),'7.  Persistence Report'!$C:$C,VLOOKUP(IF(COUNTIFS($B82,"Adjustment*"),$A81,$A82),ExtCalcMap,2,FALSE))</f>
        <v>0</v>
      </c>
      <c r="F82" s="724">
        <f ca="1">SUMIFS(OFFSET('7.  Persistence Report'!$AQ:$AQ,0,F20-2011),'7.  Persistence Report'!$D:$D,IF(COUNTIFS($B82,"Adjustment*"),$B81,$B82),'7.  Persistence Report'!$H:$H,D20,'7.  Persistence Report'!$J:$J,IF(COUNTIFS($B82,"Adjustment*"),"Adjustment","Current Year Savings"),'7.  Persistence Report'!$C:$C,VLOOKUP(IF(COUNTIFS($B82,"Adjustment*"),$A81,$A82),ExtCalcMap,2,FALSE))</f>
        <v>0</v>
      </c>
      <c r="G82" s="724">
        <f ca="1">SUMIFS(OFFSET('7.  Persistence Report'!$AQ:$AQ,0,G20-2011),'7.  Persistence Report'!$D:$D,IF(COUNTIFS($B82,"Adjustment*"),$B81,$B82),'7.  Persistence Report'!$H:$H,D20,'7.  Persistence Report'!$J:$J,IF(COUNTIFS($B82,"Adjustment*"),"Adjustment","Current Year Savings"),'7.  Persistence Report'!$C:$C,VLOOKUP(IF(COUNTIFS($B82,"Adjustment*"),$A81,$A82),ExtCalcMap,2,FALSE))</f>
        <v>0</v>
      </c>
      <c r="H82" s="724">
        <f ca="1">SUMIFS(OFFSET('7.  Persistence Report'!$AQ:$AQ,0,H20-2011),'7.  Persistence Report'!$D:$D,IF(COUNTIFS($B82,"Adjustment*"),$B81,$B82),'7.  Persistence Report'!$H:$H,D20,'7.  Persistence Report'!$J:$J,IF(COUNTIFS($B82,"Adjustment*"),"Adjustment","Current Year Savings"),'7.  Persistence Report'!$C:$C,VLOOKUP(IF(COUNTIFS($B82,"Adjustment*"),$A81,$A82),ExtCalcMap,2,FALSE))</f>
        <v>0</v>
      </c>
      <c r="I82" s="724">
        <f ca="1">SUMIFS(OFFSET('7.  Persistence Report'!$AQ:$AQ,0,I20-2011),'7.  Persistence Report'!$D:$D,IF(COUNTIFS($B82,"Adjustment*"),$B81,$B82),'7.  Persistence Report'!$H:$H,D20,'7.  Persistence Report'!$J:$J,IF(COUNTIFS($B82,"Adjustment*"),"Adjustment","Current Year Savings"),'7.  Persistence Report'!$C:$C,VLOOKUP(IF(COUNTIFS($B82,"Adjustment*"),$A81,$A82),ExtCalcMap,2,FALSE))</f>
        <v>0</v>
      </c>
      <c r="J82" s="724">
        <f ca="1">SUMIFS(OFFSET('7.  Persistence Report'!$AQ:$AQ,0,J20-2011),'7.  Persistence Report'!$D:$D,IF(COUNTIFS($B82,"Adjustment*"),$B81,$B82),'7.  Persistence Report'!$H:$H,D20,'7.  Persistence Report'!$J:$J,IF(COUNTIFS($B82,"Adjustment*"),"Adjustment","Current Year Savings"),'7.  Persistence Report'!$C:$C,VLOOKUP(IF(COUNTIFS($B82,"Adjustment*"),$A81,$A82),ExtCalcMap,2,FALSE))</f>
        <v>0</v>
      </c>
      <c r="K82" s="724">
        <f ca="1">SUMIFS(OFFSET('7.  Persistence Report'!$AQ:$AQ,0,K20-2011),'7.  Persistence Report'!$D:$D,IF(COUNTIFS($B82,"Adjustment*"),$B81,$B82),'7.  Persistence Report'!$H:$H,D20,'7.  Persistence Report'!$J:$J,IF(COUNTIFS($B82,"Adjustment*"),"Adjustment","Current Year Savings"),'7.  Persistence Report'!$C:$C,VLOOKUP(IF(COUNTIFS($B82,"Adjustment*"),$A81,$A82),ExtCalcMap,2,FALSE))</f>
        <v>0</v>
      </c>
      <c r="L82" s="724">
        <f ca="1">SUMIFS(OFFSET('7.  Persistence Report'!$AQ:$AQ,0,L20-2011),'7.  Persistence Report'!$D:$D,IF(COUNTIFS($B82,"Adjustment*"),$B81,$B82),'7.  Persistence Report'!$H:$H,D20,'7.  Persistence Report'!$J:$J,IF(COUNTIFS($B82,"Adjustment*"),"Adjustment","Current Year Savings"),'7.  Persistence Report'!$C:$C,VLOOKUP(IF(COUNTIFS($B82,"Adjustment*"),$A81,$A82),ExtCalcMap,2,FALSE))</f>
        <v>0</v>
      </c>
      <c r="M82" s="724">
        <f ca="1">SUMIFS(OFFSET('7.  Persistence Report'!$AQ:$AQ,0,M20-2011),'7.  Persistence Report'!$D:$D,IF(COUNTIFS($B82,"Adjustment*"),$B81,$B82),'7.  Persistence Report'!$H:$H,D20,'7.  Persistence Report'!$J:$J,IF(COUNTIFS($B82,"Adjustment*"),"Adjustment","Current Year Savings"),'7.  Persistence Report'!$C:$C,VLOOKUP(IF(COUNTIFS($B82,"Adjustment*"),$A81,$A82),ExtCalcMap,2,FALSE))</f>
        <v>0</v>
      </c>
      <c r="N82" s="724">
        <f>N81</f>
        <v>12</v>
      </c>
      <c r="O82" s="731">
        <f ca="1">SUMIFS(OFFSET('7.  Persistence Report'!$L:$L,0,O20-2011),'7.  Persistence Report'!$D:$D,IF(COUNTIFS($B82,"Adjustment*"),$B81,$B82),'7.  Persistence Report'!$H:$H,D20,'7.  Persistence Report'!$J:$J,IF(COUNTIFS($B82,"Adjustment*"),"Adjustment","Current Year Savings"),'7.  Persistence Report'!$C:$C,VLOOKUP(IF(COUNTIFS($B82,"Adjustment*"),$A81,$A82),ExtCalcMap,2,FALSE))</f>
        <v>0</v>
      </c>
      <c r="P82" s="731">
        <f ca="1">SUMIFS(OFFSET('7.  Persistence Report'!$L:$L,0,P20-2011),'7.  Persistence Report'!$D:$D,IF(COUNTIFS($B82,"Adjustment*"),$B81,$B82),'7.  Persistence Report'!$H:$H,D20,'7.  Persistence Report'!$J:$J,IF(COUNTIFS($B82,"Adjustment*"),"Adjustment","Current Year Savings"),'7.  Persistence Report'!$C:$C,VLOOKUP(IF(COUNTIFS($B82,"Adjustment*"),$A81,$A82),ExtCalcMap,2,FALSE))</f>
        <v>0</v>
      </c>
      <c r="Q82" s="731">
        <f ca="1">SUMIFS(OFFSET('7.  Persistence Report'!$L:$L,0,Q20-2011),'7.  Persistence Report'!$D:$D,IF(COUNTIFS($B82,"Adjustment*"),$B81,$B82),'7.  Persistence Report'!$H:$H,D20,'7.  Persistence Report'!$J:$J,IF(COUNTIFS($B82,"Adjustment*"),"Adjustment","Current Year Savings"),'7.  Persistence Report'!$C:$C,VLOOKUP(IF(COUNTIFS($B82,"Adjustment*"),$A81,$A82),ExtCalcMap,2,FALSE))</f>
        <v>0</v>
      </c>
      <c r="R82" s="731">
        <f ca="1">SUMIFS(OFFSET('7.  Persistence Report'!$L:$L,0,R20-2011),'7.  Persistence Report'!$D:$D,IF(COUNTIFS($B82,"Adjustment*"),$B81,$B82),'7.  Persistence Report'!$H:$H,D20,'7.  Persistence Report'!$J:$J,IF(COUNTIFS($B82,"Adjustment*"),"Adjustment","Current Year Savings"),'7.  Persistence Report'!$C:$C,VLOOKUP(IF(COUNTIFS($B82,"Adjustment*"),$A81,$A82),ExtCalcMap,2,FALSE))</f>
        <v>0</v>
      </c>
      <c r="S82" s="731">
        <f ca="1">SUMIFS(OFFSET('7.  Persistence Report'!$L:$L,0,S20-2011),'7.  Persistence Report'!$D:$D,IF(COUNTIFS($B82,"Adjustment*"),$B81,$B82),'7.  Persistence Report'!$H:$H,D20,'7.  Persistence Report'!$J:$J,IF(COUNTIFS($B82,"Adjustment*"),"Adjustment","Current Year Savings"),'7.  Persistence Report'!$C:$C,VLOOKUP(IF(COUNTIFS($B82,"Adjustment*"),$A81,$A82),ExtCalcMap,2,FALSE))</f>
        <v>0</v>
      </c>
      <c r="T82" s="731">
        <f ca="1">SUMIFS(OFFSET('7.  Persistence Report'!$L:$L,0,T20-2011),'7.  Persistence Report'!$D:$D,IF(COUNTIFS($B82,"Adjustment*"),$B81,$B82),'7.  Persistence Report'!$H:$H,D20,'7.  Persistence Report'!$J:$J,IF(COUNTIFS($B82,"Adjustment*"),"Adjustment","Current Year Savings"),'7.  Persistence Report'!$C:$C,VLOOKUP(IF(COUNTIFS($B82,"Adjustment*"),$A81,$A82),ExtCalcMap,2,FALSE))</f>
        <v>0</v>
      </c>
      <c r="U82" s="731">
        <f ca="1">SUMIFS(OFFSET('7.  Persistence Report'!$L:$L,0,U20-2011),'7.  Persistence Report'!$D:$D,IF(COUNTIFS($B82,"Adjustment*"),$B81,$B82),'7.  Persistence Report'!$H:$H,D20,'7.  Persistence Report'!$J:$J,IF(COUNTIFS($B82,"Adjustment*"),"Adjustment","Current Year Savings"),'7.  Persistence Report'!$C:$C,VLOOKUP(IF(COUNTIFS($B82,"Adjustment*"),$A81,$A82),ExtCalcMap,2,FALSE))</f>
        <v>0</v>
      </c>
      <c r="V82" s="731">
        <f ca="1">SUMIFS(OFFSET('7.  Persistence Report'!$L:$L,0,V20-2011),'7.  Persistence Report'!$D:$D,IF(COUNTIFS($B82,"Adjustment*"),$B81,$B82),'7.  Persistence Report'!$H:$H,D20,'7.  Persistence Report'!$J:$J,IF(COUNTIFS($B82,"Adjustment*"),"Adjustment","Current Year Savings"),'7.  Persistence Report'!$C:$C,VLOOKUP(IF(COUNTIFS($B82,"Adjustment*"),$A81,$A82),ExtCalcMap,2,FALSE))</f>
        <v>0</v>
      </c>
      <c r="W82" s="731">
        <f ca="1">SUMIFS(OFFSET('7.  Persistence Report'!$L:$L,0,W20-2011),'7.  Persistence Report'!$D:$D,IF(COUNTIFS($B82,"Adjustment*"),$B81,$B82),'7.  Persistence Report'!$H:$H,D20,'7.  Persistence Report'!$J:$J,IF(COUNTIFS($B82,"Adjustment*"),"Adjustment","Current Year Savings"),'7.  Persistence Report'!$C:$C,VLOOKUP(IF(COUNTIFS($B82,"Adjustment*"),$A81,$A82),ExtCalcMap,2,FALSE))</f>
        <v>0</v>
      </c>
      <c r="X82" s="731">
        <f ca="1">SUMIFS(OFFSET('7.  Persistence Report'!$L:$L,0,X20-2011),'7.  Persistence Report'!$D:$D,IF(COUNTIFS($B82,"Adjustment*"),$B81,$B82),'7.  Persistence Report'!$H:$H,D20,'7.  Persistence Report'!$J:$J,IF(COUNTIFS($B82,"Adjustment*"),"Adjustment","Current Year Savings"),'7.  Persistence Report'!$C:$C,VLOOKUP(IF(COUNTIFS($B82,"Adjustment*"),$A81,$A82),ExtCalcMap,2,FALSE))</f>
        <v>0</v>
      </c>
      <c r="Y82" s="412">
        <f ca="1">Y81</f>
        <v>1</v>
      </c>
      <c r="Z82" s="412">
        <f ca="1">Z81</f>
        <v>0</v>
      </c>
      <c r="AA82" s="412">
        <f t="shared" ref="AA82:AL82" ca="1" si="28">AA81</f>
        <v>0</v>
      </c>
      <c r="AB82" s="412">
        <f t="shared" ca="1" si="28"/>
        <v>0</v>
      </c>
      <c r="AC82" s="412">
        <f t="shared" ca="1" si="28"/>
        <v>0</v>
      </c>
      <c r="AD82" s="412">
        <f t="shared" ca="1" si="28"/>
        <v>0</v>
      </c>
      <c r="AE82" s="412">
        <f t="shared" ca="1" si="28"/>
        <v>0</v>
      </c>
      <c r="AF82" s="412">
        <f t="shared" ca="1" si="28"/>
        <v>0</v>
      </c>
      <c r="AG82" s="412">
        <f t="shared" ca="1" si="28"/>
        <v>0</v>
      </c>
      <c r="AH82" s="412">
        <f t="shared" ca="1" si="28"/>
        <v>0</v>
      </c>
      <c r="AI82" s="412">
        <f t="shared" ca="1" si="28"/>
        <v>0</v>
      </c>
      <c r="AJ82" s="412">
        <f t="shared" ca="1" si="28"/>
        <v>0</v>
      </c>
      <c r="AK82" s="412">
        <f t="shared" ca="1" si="28"/>
        <v>0</v>
      </c>
      <c r="AL82" s="412">
        <f t="shared" ca="1" si="28"/>
        <v>0</v>
      </c>
      <c r="AM82" s="308"/>
    </row>
    <row r="83" spans="1:39" s="285" customFormat="1" ht="15" outlineLevel="1">
      <c r="A83" s="503"/>
      <c r="B83" s="317"/>
      <c r="C83" s="307"/>
      <c r="D83" s="730"/>
      <c r="E83" s="730"/>
      <c r="F83" s="730"/>
      <c r="G83" s="730"/>
      <c r="H83" s="730"/>
      <c r="I83" s="730"/>
      <c r="J83" s="730"/>
      <c r="K83" s="730"/>
      <c r="L83" s="730"/>
      <c r="M83" s="730"/>
      <c r="N83" s="743"/>
      <c r="O83" s="741"/>
      <c r="P83" s="741"/>
      <c r="Q83" s="741"/>
      <c r="R83" s="741"/>
      <c r="S83" s="741"/>
      <c r="T83" s="741"/>
      <c r="U83" s="741"/>
      <c r="V83" s="741"/>
      <c r="W83" s="741"/>
      <c r="X83" s="741"/>
      <c r="Y83" s="413"/>
      <c r="Z83" s="413"/>
      <c r="AA83" s="413"/>
      <c r="AB83" s="413"/>
      <c r="AC83" s="413"/>
      <c r="AD83" s="413"/>
      <c r="AE83" s="413"/>
      <c r="AF83" s="413"/>
      <c r="AG83" s="413"/>
      <c r="AH83" s="413"/>
      <c r="AI83" s="413"/>
      <c r="AJ83" s="413"/>
      <c r="AK83" s="413"/>
      <c r="AL83" s="413"/>
      <c r="AM83" s="308"/>
    </row>
    <row r="84" spans="1:39" s="285" customFormat="1" ht="15" outlineLevel="1">
      <c r="A84" s="503">
        <v>21</v>
      </c>
      <c r="B84" s="317" t="s">
        <v>22</v>
      </c>
      <c r="C84" s="293" t="s">
        <v>25</v>
      </c>
      <c r="D84" s="724">
        <f ca="1">SUMIFS(OFFSET('7.  Persistence Report'!$AQ:$AQ,0,D20-2011),'7.  Persistence Report'!$D:$D,IF(COUNTIFS($B84,"Adjustment*"),$B83,$B84),'7.  Persistence Report'!$H:$H,D20,'7.  Persistence Report'!$J:$J,IF(COUNTIFS($B84,"Adjustment*"),"Adjustment","Current Year Savings"),'7.  Persistence Report'!$C:$C,VLOOKUP(IF(COUNTIFS($B84,"Adjustment*"),$A83,$A84),ExtCalcMap,2,FALSE))</f>
        <v>427748.29072059109</v>
      </c>
      <c r="E84" s="724">
        <f ca="1">SUMIFS(OFFSET('7.  Persistence Report'!$AQ:$AQ,0,E20-2011),'7.  Persistence Report'!$D:$D,IF(COUNTIFS($B84,"Adjustment*"),$B83,$B84),'7.  Persistence Report'!$H:$H,D20,'7.  Persistence Report'!$J:$J,IF(COUNTIFS($B84,"Adjustment*"),"Adjustment","Current Year Savings"),'7.  Persistence Report'!$C:$C,VLOOKUP(IF(COUNTIFS($B84,"Adjustment*"),$A83,$A84),ExtCalcMap,2,FALSE))</f>
        <v>427748.29072059109</v>
      </c>
      <c r="F84" s="724">
        <f ca="1">SUMIFS(OFFSET('7.  Persistence Report'!$AQ:$AQ,0,F20-2011),'7.  Persistence Report'!$D:$D,IF(COUNTIFS($B84,"Adjustment*"),$B83,$B84),'7.  Persistence Report'!$H:$H,D20,'7.  Persistence Report'!$J:$J,IF(COUNTIFS($B84,"Adjustment*"),"Adjustment","Current Year Savings"),'7.  Persistence Report'!$C:$C,VLOOKUP(IF(COUNTIFS($B84,"Adjustment*"),$A83,$A84),ExtCalcMap,2,FALSE))</f>
        <v>427748.29072059109</v>
      </c>
      <c r="G84" s="724">
        <f ca="1">SUMIFS(OFFSET('7.  Persistence Report'!$AQ:$AQ,0,G20-2011),'7.  Persistence Report'!$D:$D,IF(COUNTIFS($B84,"Adjustment*"),$B83,$B84),'7.  Persistence Report'!$H:$H,D20,'7.  Persistence Report'!$J:$J,IF(COUNTIFS($B84,"Adjustment*"),"Adjustment","Current Year Savings"),'7.  Persistence Report'!$C:$C,VLOOKUP(IF(COUNTIFS($B84,"Adjustment*"),$A83,$A84),ExtCalcMap,2,FALSE))</f>
        <v>427748.29072059109</v>
      </c>
      <c r="H84" s="724">
        <f ca="1">SUMIFS(OFFSET('7.  Persistence Report'!$AQ:$AQ,0,H20-2011),'7.  Persistence Report'!$D:$D,IF(COUNTIFS($B84,"Adjustment*"),$B83,$B84),'7.  Persistence Report'!$H:$H,D20,'7.  Persistence Report'!$J:$J,IF(COUNTIFS($B84,"Adjustment*"),"Adjustment","Current Year Savings"),'7.  Persistence Report'!$C:$C,VLOOKUP(IF(COUNTIFS($B84,"Adjustment*"),$A83,$A84),ExtCalcMap,2,FALSE))</f>
        <v>427748.29072059109</v>
      </c>
      <c r="I84" s="724">
        <f ca="1">SUMIFS(OFFSET('7.  Persistence Report'!$AQ:$AQ,0,I20-2011),'7.  Persistence Report'!$D:$D,IF(COUNTIFS($B84,"Adjustment*"),$B83,$B84),'7.  Persistence Report'!$H:$H,D20,'7.  Persistence Report'!$J:$J,IF(COUNTIFS($B84,"Adjustment*"),"Adjustment","Current Year Savings"),'7.  Persistence Report'!$C:$C,VLOOKUP(IF(COUNTIFS($B84,"Adjustment*"),$A83,$A84),ExtCalcMap,2,FALSE))</f>
        <v>427748.29072059109</v>
      </c>
      <c r="J84" s="724">
        <f ca="1">SUMIFS(OFFSET('7.  Persistence Report'!$AQ:$AQ,0,J20-2011),'7.  Persistence Report'!$D:$D,IF(COUNTIFS($B84,"Adjustment*"),$B83,$B84),'7.  Persistence Report'!$H:$H,D20,'7.  Persistence Report'!$J:$J,IF(COUNTIFS($B84,"Adjustment*"),"Adjustment","Current Year Savings"),'7.  Persistence Report'!$C:$C,VLOOKUP(IF(COUNTIFS($B84,"Adjustment*"),$A83,$A84),ExtCalcMap,2,FALSE))</f>
        <v>427748.29072059109</v>
      </c>
      <c r="K84" s="724">
        <f ca="1">SUMIFS(OFFSET('7.  Persistence Report'!$AQ:$AQ,0,K20-2011),'7.  Persistence Report'!$D:$D,IF(COUNTIFS($B84,"Adjustment*"),$B83,$B84),'7.  Persistence Report'!$H:$H,D20,'7.  Persistence Report'!$J:$J,IF(COUNTIFS($B84,"Adjustment*"),"Adjustment","Current Year Savings"),'7.  Persistence Report'!$C:$C,VLOOKUP(IF(COUNTIFS($B84,"Adjustment*"),$A83,$A84),ExtCalcMap,2,FALSE))</f>
        <v>427748.29072059109</v>
      </c>
      <c r="L84" s="724">
        <f ca="1">SUMIFS(OFFSET('7.  Persistence Report'!$AQ:$AQ,0,L20-2011),'7.  Persistence Report'!$D:$D,IF(COUNTIFS($B84,"Adjustment*"),$B83,$B84),'7.  Persistence Report'!$H:$H,D20,'7.  Persistence Report'!$J:$J,IF(COUNTIFS($B84,"Adjustment*"),"Adjustment","Current Year Savings"),'7.  Persistence Report'!$C:$C,VLOOKUP(IF(COUNTIFS($B84,"Adjustment*"),$A83,$A84),ExtCalcMap,2,FALSE))</f>
        <v>427748.29072059109</v>
      </c>
      <c r="M84" s="724">
        <f ca="1">SUMIFS(OFFSET('7.  Persistence Report'!$AQ:$AQ,0,M20-2011),'7.  Persistence Report'!$D:$D,IF(COUNTIFS($B84,"Adjustment*"),$B83,$B84),'7.  Persistence Report'!$H:$H,D20,'7.  Persistence Report'!$J:$J,IF(COUNTIFS($B84,"Adjustment*"),"Adjustment","Current Year Savings"),'7.  Persistence Report'!$C:$C,VLOOKUP(IF(COUNTIFS($B84,"Adjustment*"),$A83,$A84),ExtCalcMap,2,FALSE))</f>
        <v>300625.74963863729</v>
      </c>
      <c r="N84" s="724">
        <v>12</v>
      </c>
      <c r="O84" s="731">
        <f ca="1">SUMIFS(OFFSET('7.  Persistence Report'!$L:$L,0,O20-2011),'7.  Persistence Report'!$D:$D,IF(COUNTIFS($B84,"Adjustment*"),$B83,$B84),'7.  Persistence Report'!$H:$H,D20,'7.  Persistence Report'!$J:$J,IF(COUNTIFS($B84,"Adjustment*"),"Adjustment","Current Year Savings"),'7.  Persistence Report'!$C:$C,VLOOKUP(IF(COUNTIFS($B84,"Adjustment*"),$A83,$A84),ExtCalcMap,2,FALSE))</f>
        <v>65.517525877665051</v>
      </c>
      <c r="P84" s="731">
        <f ca="1">SUMIFS(OFFSET('7.  Persistence Report'!$L:$L,0,P20-2011),'7.  Persistence Report'!$D:$D,IF(COUNTIFS($B84,"Adjustment*"),$B83,$B84),'7.  Persistence Report'!$H:$H,D20,'7.  Persistence Report'!$J:$J,IF(COUNTIFS($B84,"Adjustment*"),"Adjustment","Current Year Savings"),'7.  Persistence Report'!$C:$C,VLOOKUP(IF(COUNTIFS($B84,"Adjustment*"),$A83,$A84),ExtCalcMap,2,FALSE))</f>
        <v>65.517525877665051</v>
      </c>
      <c r="Q84" s="731">
        <f ca="1">SUMIFS(OFFSET('7.  Persistence Report'!$L:$L,0,Q20-2011),'7.  Persistence Report'!$D:$D,IF(COUNTIFS($B84,"Adjustment*"),$B83,$B84),'7.  Persistence Report'!$H:$H,D20,'7.  Persistence Report'!$J:$J,IF(COUNTIFS($B84,"Adjustment*"),"Adjustment","Current Year Savings"),'7.  Persistence Report'!$C:$C,VLOOKUP(IF(COUNTIFS($B84,"Adjustment*"),$A83,$A84),ExtCalcMap,2,FALSE))</f>
        <v>65.517525877665051</v>
      </c>
      <c r="R84" s="731">
        <f ca="1">SUMIFS(OFFSET('7.  Persistence Report'!$L:$L,0,R20-2011),'7.  Persistence Report'!$D:$D,IF(COUNTIFS($B84,"Adjustment*"),$B83,$B84),'7.  Persistence Report'!$H:$H,D20,'7.  Persistence Report'!$J:$J,IF(COUNTIFS($B84,"Adjustment*"),"Adjustment","Current Year Savings"),'7.  Persistence Report'!$C:$C,VLOOKUP(IF(COUNTIFS($B84,"Adjustment*"),$A83,$A84),ExtCalcMap,2,FALSE))</f>
        <v>65.517525877665051</v>
      </c>
      <c r="S84" s="731">
        <f ca="1">SUMIFS(OFFSET('7.  Persistence Report'!$L:$L,0,S20-2011),'7.  Persistence Report'!$D:$D,IF(COUNTIFS($B84,"Adjustment*"),$B83,$B84),'7.  Persistence Report'!$H:$H,D20,'7.  Persistence Report'!$J:$J,IF(COUNTIFS($B84,"Adjustment*"),"Adjustment","Current Year Savings"),'7.  Persistence Report'!$C:$C,VLOOKUP(IF(COUNTIFS($B84,"Adjustment*"),$A83,$A84),ExtCalcMap,2,FALSE))</f>
        <v>65.517525877665051</v>
      </c>
      <c r="T84" s="731">
        <f ca="1">SUMIFS(OFFSET('7.  Persistence Report'!$L:$L,0,T20-2011),'7.  Persistence Report'!$D:$D,IF(COUNTIFS($B84,"Adjustment*"),$B83,$B84),'7.  Persistence Report'!$H:$H,D20,'7.  Persistence Report'!$J:$J,IF(COUNTIFS($B84,"Adjustment*"),"Adjustment","Current Year Savings"),'7.  Persistence Report'!$C:$C,VLOOKUP(IF(COUNTIFS($B84,"Adjustment*"),$A83,$A84),ExtCalcMap,2,FALSE))</f>
        <v>65.517525877665051</v>
      </c>
      <c r="U84" s="731">
        <f ca="1">SUMIFS(OFFSET('7.  Persistence Report'!$L:$L,0,U20-2011),'7.  Persistence Report'!$D:$D,IF(COUNTIFS($B84,"Adjustment*"),$B83,$B84),'7.  Persistence Report'!$H:$H,D20,'7.  Persistence Report'!$J:$J,IF(COUNTIFS($B84,"Adjustment*"),"Adjustment","Current Year Savings"),'7.  Persistence Report'!$C:$C,VLOOKUP(IF(COUNTIFS($B84,"Adjustment*"),$A83,$A84),ExtCalcMap,2,FALSE))</f>
        <v>65.517525877665051</v>
      </c>
      <c r="V84" s="731">
        <f ca="1">SUMIFS(OFFSET('7.  Persistence Report'!$L:$L,0,V20-2011),'7.  Persistence Report'!$D:$D,IF(COUNTIFS($B84,"Adjustment*"),$B83,$B84),'7.  Persistence Report'!$H:$H,D20,'7.  Persistence Report'!$J:$J,IF(COUNTIFS($B84,"Adjustment*"),"Adjustment","Current Year Savings"),'7.  Persistence Report'!$C:$C,VLOOKUP(IF(COUNTIFS($B84,"Adjustment*"),$A83,$A84),ExtCalcMap,2,FALSE))</f>
        <v>65.517525877665051</v>
      </c>
      <c r="W84" s="731">
        <f ca="1">SUMIFS(OFFSET('7.  Persistence Report'!$L:$L,0,W20-2011),'7.  Persistence Report'!$D:$D,IF(COUNTIFS($B84,"Adjustment*"),$B83,$B84),'7.  Persistence Report'!$H:$H,D20,'7.  Persistence Report'!$J:$J,IF(COUNTIFS($B84,"Adjustment*"),"Adjustment","Current Year Savings"),'7.  Persistence Report'!$C:$C,VLOOKUP(IF(COUNTIFS($B84,"Adjustment*"),$A83,$A84),ExtCalcMap,2,FALSE))</f>
        <v>65.517525877665051</v>
      </c>
      <c r="X84" s="731">
        <f ca="1">SUMIFS(OFFSET('7.  Persistence Report'!$L:$L,0,X20-2011),'7.  Persistence Report'!$D:$D,IF(COUNTIFS($B84,"Adjustment*"),$B83,$B84),'7.  Persistence Report'!$H:$H,D20,'7.  Persistence Report'!$J:$J,IF(COUNTIFS($B84,"Adjustment*"),"Adjustment","Current Year Savings"),'7.  Persistence Report'!$C:$C,VLOOKUP(IF(COUNTIFS($B84,"Adjustment*"),$A83,$A84),ExtCalcMap,2,FALSE))</f>
        <v>43.135422612094153</v>
      </c>
      <c r="Y84" s="416">
        <f ca="1">IF(SUMIFS(OFFSET('3-a.  Rate Class Allocations'!$BA:$BA,0,(27*(Y21="kW"))),'3-a.  Rate Class Allocations'!$F:$F,"2011 - 2014 + 2015 Extension Legacy Green Energy Act Framework - Province Wide Program",'3-a.  Rate Class Allocations'!$E:$E,$B84,'3-a.  Rate Class Allocations'!$H:$H,D20),SUMIFS(OFFSET('3-a.  Rate Class Allocations'!$BA:$BA,0,(27*(Y21="kW"))),'3-a.  Rate Class Allocations'!$F:$F,"2011 - 2014 + 2015 Extension Legacy Green Energy Act Framework - Province Wide Program",'3-a.  Rate Class Allocations'!$L:$L,Y20,'3-a.  Rate Class Allocations'!$E:$E,$B84,'3-a.  Rate Class Allocations'!$H:$H,D20) / SUMIFS(OFFSET('3-a.  Rate Class Allocations'!$BA:$BA,0,(27*(Y21="kW"))),'3-a.  Rate Class Allocations'!$F:$F,"2011 - 2014 + 2015 Extension Legacy Green Energy Act Framework - Province Wide Program",'3-a.  Rate Class Allocations'!$E:$E,$B84,'3-a.  Rate Class Allocations'!$H:$H,D20),IF(COUNTIFS(Y20,"*50 to*"),1/COUNTIFS($Y20:$AL20,"*50 to*"),0))</f>
        <v>0.98326477064470863</v>
      </c>
      <c r="Z84" s="416">
        <f ca="1">IF(SUMIFS(OFFSET('3-a.  Rate Class Allocations'!$BA:$BA,0,(27*(Z21="kW"))),'3-a.  Rate Class Allocations'!$F:$F,"2011 - 2014 + 2015 Extension Legacy Green Energy Act Framework - Province Wide Program",'3-a.  Rate Class Allocations'!$E:$E,$B84,'3-a.  Rate Class Allocations'!$H:$H,D20),SUMIFS(OFFSET('3-a.  Rate Class Allocations'!$BA:$BA,0,(27*(Z21="kW"))),'3-a.  Rate Class Allocations'!$F:$F,"2011 - 2014 + 2015 Extension Legacy Green Energy Act Framework - Province Wide Program",'3-a.  Rate Class Allocations'!$L:$L,Z20,'3-a.  Rate Class Allocations'!$E:$E,$B84,'3-a.  Rate Class Allocations'!$H:$H,D20) / SUMIFS(OFFSET('3-a.  Rate Class Allocations'!$BA:$BA,0,(27*(Z21="kW"))),'3-a.  Rate Class Allocations'!$F:$F,"2011 - 2014 + 2015 Extension Legacy Green Energy Act Framework - Province Wide Program",'3-a.  Rate Class Allocations'!$E:$E,$B84,'3-a.  Rate Class Allocations'!$H:$H,D20),IF(COUNTIFS(Z20,"*50 to*"),1/COUNTIFS($Y20:$AL20,"*50 to*"),0))</f>
        <v>1.6735229355291426E-2</v>
      </c>
      <c r="AA84" s="416">
        <f ca="1">IF(SUMIFS(OFFSET('3-a.  Rate Class Allocations'!$BA:$BA,0,(27*(AA21="kW"))),'3-a.  Rate Class Allocations'!$F:$F,"2011 - 2014 + 2015 Extension Legacy Green Energy Act Framework - Province Wide Program",'3-a.  Rate Class Allocations'!$E:$E,$B84,'3-a.  Rate Class Allocations'!$H:$H,D20),SUMIFS(OFFSET('3-a.  Rate Class Allocations'!$BA:$BA,0,(27*(AA21="kW"))),'3-a.  Rate Class Allocations'!$F:$F,"2011 - 2014 + 2015 Extension Legacy Green Energy Act Framework - Province Wide Program",'3-a.  Rate Class Allocations'!$L:$L,AA20,'3-a.  Rate Class Allocations'!$E:$E,$B84,'3-a.  Rate Class Allocations'!$H:$H,D20) / SUMIFS(OFFSET('3-a.  Rate Class Allocations'!$BA:$BA,0,(27*(AA21="kW"))),'3-a.  Rate Class Allocations'!$F:$F,"2011 - 2014 + 2015 Extension Legacy Green Energy Act Framework - Province Wide Program",'3-a.  Rate Class Allocations'!$E:$E,$B84,'3-a.  Rate Class Allocations'!$H:$H,D20),IF(COUNTIFS(AA20,"*50 to*"),1/COUNTIFS($Y20:$AL20,"*50 to*"),0))</f>
        <v>0</v>
      </c>
      <c r="AB84" s="416">
        <f ca="1">IF(SUMIFS(OFFSET('3-a.  Rate Class Allocations'!$BA:$BA,0,(27*(AB21="kW"))),'3-a.  Rate Class Allocations'!$F:$F,"2011 - 2014 + 2015 Extension Legacy Green Energy Act Framework - Province Wide Program",'3-a.  Rate Class Allocations'!$E:$E,$B84,'3-a.  Rate Class Allocations'!$H:$H,D20),SUMIFS(OFFSET('3-a.  Rate Class Allocations'!$BA:$BA,0,(27*(AB21="kW"))),'3-a.  Rate Class Allocations'!$F:$F,"2011 - 2014 + 2015 Extension Legacy Green Energy Act Framework - Province Wide Program",'3-a.  Rate Class Allocations'!$L:$L,AB20,'3-a.  Rate Class Allocations'!$E:$E,$B84,'3-a.  Rate Class Allocations'!$H:$H,D20) / SUMIFS(OFFSET('3-a.  Rate Class Allocations'!$BA:$BA,0,(27*(AB21="kW"))),'3-a.  Rate Class Allocations'!$F:$F,"2011 - 2014 + 2015 Extension Legacy Green Energy Act Framework - Province Wide Program",'3-a.  Rate Class Allocations'!$E:$E,$B84,'3-a.  Rate Class Allocations'!$H:$H,D20),IF(COUNTIFS(AB20,"*50 to*"),1/COUNTIFS($Y20:$AL20,"*50 to*"),0))</f>
        <v>0</v>
      </c>
      <c r="AC84" s="416">
        <f ca="1">IF(SUMIFS(OFFSET('3-a.  Rate Class Allocations'!$BA:$BA,0,(27*(AC21="kW"))),'3-a.  Rate Class Allocations'!$F:$F,"2011 - 2014 + 2015 Extension Legacy Green Energy Act Framework - Province Wide Program",'3-a.  Rate Class Allocations'!$E:$E,$B84,'3-a.  Rate Class Allocations'!$H:$H,D20),SUMIFS(OFFSET('3-a.  Rate Class Allocations'!$BA:$BA,0,(27*(AC21="kW"))),'3-a.  Rate Class Allocations'!$F:$F,"2011 - 2014 + 2015 Extension Legacy Green Energy Act Framework - Province Wide Program",'3-a.  Rate Class Allocations'!$L:$L,AC20,'3-a.  Rate Class Allocations'!$E:$E,$B84,'3-a.  Rate Class Allocations'!$H:$H,D20) / SUMIFS(OFFSET('3-a.  Rate Class Allocations'!$BA:$BA,0,(27*(AC21="kW"))),'3-a.  Rate Class Allocations'!$F:$F,"2011 - 2014 + 2015 Extension Legacy Green Energy Act Framework - Province Wide Program",'3-a.  Rate Class Allocations'!$E:$E,$B84,'3-a.  Rate Class Allocations'!$H:$H,D20),IF(COUNTIFS(AC20,"*50 to*"),1/COUNTIFS($Y20:$AL20,"*50 to*"),0))</f>
        <v>0</v>
      </c>
      <c r="AD84" s="416">
        <f ca="1">IF(SUMIFS(OFFSET('3-a.  Rate Class Allocations'!$BA:$BA,0,(27*(AD21="kW"))),'3-a.  Rate Class Allocations'!$F:$F,"2011 - 2014 + 2015 Extension Legacy Green Energy Act Framework - Province Wide Program",'3-a.  Rate Class Allocations'!$E:$E,$B84,'3-a.  Rate Class Allocations'!$H:$H,D20),SUMIFS(OFFSET('3-a.  Rate Class Allocations'!$BA:$BA,0,(27*(AD21="kW"))),'3-a.  Rate Class Allocations'!$F:$F,"2011 - 2014 + 2015 Extension Legacy Green Energy Act Framework - Province Wide Program",'3-a.  Rate Class Allocations'!$L:$L,AD20,'3-a.  Rate Class Allocations'!$E:$E,$B84,'3-a.  Rate Class Allocations'!$H:$H,D20) / SUMIFS(OFFSET('3-a.  Rate Class Allocations'!$BA:$BA,0,(27*(AD21="kW"))),'3-a.  Rate Class Allocations'!$F:$F,"2011 - 2014 + 2015 Extension Legacy Green Energy Act Framework - Province Wide Program",'3-a.  Rate Class Allocations'!$E:$E,$B84,'3-a.  Rate Class Allocations'!$H:$H,D20),IF(COUNTIFS(AD20,"*50 to*"),1/COUNTIFS($Y20:$AL20,"*50 to*"),0))</f>
        <v>0</v>
      </c>
      <c r="AE84" s="416">
        <f ca="1">IF(SUMIFS(OFFSET('3-a.  Rate Class Allocations'!$BA:$BA,0,(27*(AE21="kW"))),'3-a.  Rate Class Allocations'!$F:$F,"2011 - 2014 + 2015 Extension Legacy Green Energy Act Framework - Province Wide Program",'3-a.  Rate Class Allocations'!$E:$E,$B84,'3-a.  Rate Class Allocations'!$H:$H,D20),SUMIFS(OFFSET('3-a.  Rate Class Allocations'!$BA:$BA,0,(27*(AE21="kW"))),'3-a.  Rate Class Allocations'!$F:$F,"2011 - 2014 + 2015 Extension Legacy Green Energy Act Framework - Province Wide Program",'3-a.  Rate Class Allocations'!$L:$L,AE20,'3-a.  Rate Class Allocations'!$E:$E,$B84,'3-a.  Rate Class Allocations'!$H:$H,D20) / SUMIFS(OFFSET('3-a.  Rate Class Allocations'!$BA:$BA,0,(27*(AE21="kW"))),'3-a.  Rate Class Allocations'!$F:$F,"2011 - 2014 + 2015 Extension Legacy Green Energy Act Framework - Province Wide Program",'3-a.  Rate Class Allocations'!$E:$E,$B84,'3-a.  Rate Class Allocations'!$H:$H,D20),IF(COUNTIFS(AE20,"*50 to*"),1/COUNTIFS($Y20:$AL20,"*50 to*"),0))</f>
        <v>0</v>
      </c>
      <c r="AF84" s="416">
        <f ca="1">IF(SUMIFS(OFFSET('3-a.  Rate Class Allocations'!$BA:$BA,0,(27*(AF21="kW"))),'3-a.  Rate Class Allocations'!$F:$F,"2011 - 2014 + 2015 Extension Legacy Green Energy Act Framework - Province Wide Program",'3-a.  Rate Class Allocations'!$E:$E,$B84,'3-a.  Rate Class Allocations'!$H:$H,D20),SUMIFS(OFFSET('3-a.  Rate Class Allocations'!$BA:$BA,0,(27*(AF21="kW"))),'3-a.  Rate Class Allocations'!$F:$F,"2011 - 2014 + 2015 Extension Legacy Green Energy Act Framework - Province Wide Program",'3-a.  Rate Class Allocations'!$L:$L,AF20,'3-a.  Rate Class Allocations'!$E:$E,$B84,'3-a.  Rate Class Allocations'!$H:$H,D20) / SUMIFS(OFFSET('3-a.  Rate Class Allocations'!$BA:$BA,0,(27*(AF21="kW"))),'3-a.  Rate Class Allocations'!$F:$F,"2011 - 2014 + 2015 Extension Legacy Green Energy Act Framework - Province Wide Program",'3-a.  Rate Class Allocations'!$E:$E,$B84,'3-a.  Rate Class Allocations'!$H:$H,D20),IF(COUNTIFS(AF20,"*50 to*"),1/COUNTIFS($Y20:$AL20,"*50 to*"),0))</f>
        <v>0</v>
      </c>
      <c r="AG84" s="416">
        <f ca="1">IF(SUMIFS(OFFSET('3-a.  Rate Class Allocations'!$BA:$BA,0,(27*(AG21="kW"))),'3-a.  Rate Class Allocations'!$F:$F,"2011 - 2014 + 2015 Extension Legacy Green Energy Act Framework - Province Wide Program",'3-a.  Rate Class Allocations'!$E:$E,$B84,'3-a.  Rate Class Allocations'!$H:$H,D20),SUMIFS(OFFSET('3-a.  Rate Class Allocations'!$BA:$BA,0,(27*(AG21="kW"))),'3-a.  Rate Class Allocations'!$F:$F,"2011 - 2014 + 2015 Extension Legacy Green Energy Act Framework - Province Wide Program",'3-a.  Rate Class Allocations'!$L:$L,AG20,'3-a.  Rate Class Allocations'!$E:$E,$B84,'3-a.  Rate Class Allocations'!$H:$H,D20) / SUMIFS(OFFSET('3-a.  Rate Class Allocations'!$BA:$BA,0,(27*(AG21="kW"))),'3-a.  Rate Class Allocations'!$F:$F,"2011 - 2014 + 2015 Extension Legacy Green Energy Act Framework - Province Wide Program",'3-a.  Rate Class Allocations'!$E:$E,$B84,'3-a.  Rate Class Allocations'!$H:$H,D20),IF(COUNTIFS(AG20,"*50 to*"),1/COUNTIFS($Y20:$AL20,"*50 to*"),0))</f>
        <v>0</v>
      </c>
      <c r="AH84" s="416">
        <f ca="1">IF(SUMIFS(OFFSET('3-a.  Rate Class Allocations'!$BA:$BA,0,(27*(AH21="kW"))),'3-a.  Rate Class Allocations'!$F:$F,"2011 - 2014 + 2015 Extension Legacy Green Energy Act Framework - Province Wide Program",'3-a.  Rate Class Allocations'!$E:$E,$B84,'3-a.  Rate Class Allocations'!$H:$H,D20),SUMIFS(OFFSET('3-a.  Rate Class Allocations'!$BA:$BA,0,(27*(AH21="kW"))),'3-a.  Rate Class Allocations'!$F:$F,"2011 - 2014 + 2015 Extension Legacy Green Energy Act Framework - Province Wide Program",'3-a.  Rate Class Allocations'!$L:$L,AH20,'3-a.  Rate Class Allocations'!$E:$E,$B84,'3-a.  Rate Class Allocations'!$H:$H,D20) / SUMIFS(OFFSET('3-a.  Rate Class Allocations'!$BA:$BA,0,(27*(AH21="kW"))),'3-a.  Rate Class Allocations'!$F:$F,"2011 - 2014 + 2015 Extension Legacy Green Energy Act Framework - Province Wide Program",'3-a.  Rate Class Allocations'!$E:$E,$B84,'3-a.  Rate Class Allocations'!$H:$H,D20),IF(COUNTIFS(AH20,"*50 to*"),1/COUNTIFS($Y20:$AL20,"*50 to*"),0))</f>
        <v>0</v>
      </c>
      <c r="AI84" s="416">
        <f ca="1">IF(SUMIFS(OFFSET('3-a.  Rate Class Allocations'!$BA:$BA,0,(27*(AI21="kW"))),'3-a.  Rate Class Allocations'!$F:$F,"2011 - 2014 + 2015 Extension Legacy Green Energy Act Framework - Province Wide Program",'3-a.  Rate Class Allocations'!$E:$E,$B84,'3-a.  Rate Class Allocations'!$H:$H,D20),SUMIFS(OFFSET('3-a.  Rate Class Allocations'!$BA:$BA,0,(27*(AI21="kW"))),'3-a.  Rate Class Allocations'!$F:$F,"2011 - 2014 + 2015 Extension Legacy Green Energy Act Framework - Province Wide Program",'3-a.  Rate Class Allocations'!$L:$L,AI20,'3-a.  Rate Class Allocations'!$E:$E,$B84,'3-a.  Rate Class Allocations'!$H:$H,D20) / SUMIFS(OFFSET('3-a.  Rate Class Allocations'!$BA:$BA,0,(27*(AI21="kW"))),'3-a.  Rate Class Allocations'!$F:$F,"2011 - 2014 + 2015 Extension Legacy Green Energy Act Framework - Province Wide Program",'3-a.  Rate Class Allocations'!$E:$E,$B84,'3-a.  Rate Class Allocations'!$H:$H,D20),IF(COUNTIFS(AI20,"*50 to*"),1/COUNTIFS($Y20:$AL20,"*50 to*"),0))</f>
        <v>0</v>
      </c>
      <c r="AJ84" s="416">
        <f ca="1">IF(SUMIFS(OFFSET('3-a.  Rate Class Allocations'!$BA:$BA,0,(27*(AJ21="kW"))),'3-a.  Rate Class Allocations'!$F:$F,"2011 - 2014 + 2015 Extension Legacy Green Energy Act Framework - Province Wide Program",'3-a.  Rate Class Allocations'!$E:$E,$B84,'3-a.  Rate Class Allocations'!$H:$H,D20),SUMIFS(OFFSET('3-a.  Rate Class Allocations'!$BA:$BA,0,(27*(AJ21="kW"))),'3-a.  Rate Class Allocations'!$F:$F,"2011 - 2014 + 2015 Extension Legacy Green Energy Act Framework - Province Wide Program",'3-a.  Rate Class Allocations'!$L:$L,AJ20,'3-a.  Rate Class Allocations'!$E:$E,$B84,'3-a.  Rate Class Allocations'!$H:$H,D20) / SUMIFS(OFFSET('3-a.  Rate Class Allocations'!$BA:$BA,0,(27*(AJ21="kW"))),'3-a.  Rate Class Allocations'!$F:$F,"2011 - 2014 + 2015 Extension Legacy Green Energy Act Framework - Province Wide Program",'3-a.  Rate Class Allocations'!$E:$E,$B84,'3-a.  Rate Class Allocations'!$H:$H,D20),IF(COUNTIFS(AJ20,"*50 to*"),1/COUNTIFS($Y20:$AL20,"*50 to*"),0))</f>
        <v>0</v>
      </c>
      <c r="AK84" s="416">
        <f ca="1">IF(SUMIFS(OFFSET('3-a.  Rate Class Allocations'!$BA:$BA,0,(27*(AK21="kW"))),'3-a.  Rate Class Allocations'!$F:$F,"2011 - 2014 + 2015 Extension Legacy Green Energy Act Framework - Province Wide Program",'3-a.  Rate Class Allocations'!$E:$E,$B84,'3-a.  Rate Class Allocations'!$H:$H,D20),SUMIFS(OFFSET('3-a.  Rate Class Allocations'!$BA:$BA,0,(27*(AK21="kW"))),'3-a.  Rate Class Allocations'!$F:$F,"2011 - 2014 + 2015 Extension Legacy Green Energy Act Framework - Province Wide Program",'3-a.  Rate Class Allocations'!$L:$L,AK20,'3-a.  Rate Class Allocations'!$E:$E,$B84,'3-a.  Rate Class Allocations'!$H:$H,D20) / SUMIFS(OFFSET('3-a.  Rate Class Allocations'!$BA:$BA,0,(27*(AK21="kW"))),'3-a.  Rate Class Allocations'!$F:$F,"2011 - 2014 + 2015 Extension Legacy Green Energy Act Framework - Province Wide Program",'3-a.  Rate Class Allocations'!$E:$E,$B84,'3-a.  Rate Class Allocations'!$H:$H,D20),IF(COUNTIFS(AK20,"*50 to*"),1/COUNTIFS($Y20:$AL20,"*50 to*"),0))</f>
        <v>0</v>
      </c>
      <c r="AL84" s="416">
        <f ca="1">IF(SUMIFS(OFFSET('3-a.  Rate Class Allocations'!$BA:$BA,0,(27*(AL21="kW"))),'3-a.  Rate Class Allocations'!$F:$F,"2011 - 2014 + 2015 Extension Legacy Green Energy Act Framework - Province Wide Program",'3-a.  Rate Class Allocations'!$E:$E,$B84,'3-a.  Rate Class Allocations'!$H:$H,D20),SUMIFS(OFFSET('3-a.  Rate Class Allocations'!$BA:$BA,0,(27*(AL21="kW"))),'3-a.  Rate Class Allocations'!$F:$F,"2011 - 2014 + 2015 Extension Legacy Green Energy Act Framework - Province Wide Program",'3-a.  Rate Class Allocations'!$L:$L,AL20,'3-a.  Rate Class Allocations'!$E:$E,$B84,'3-a.  Rate Class Allocations'!$H:$H,D20) / SUMIFS(OFFSET('3-a.  Rate Class Allocations'!$BA:$BA,0,(27*(AL21="kW"))),'3-a.  Rate Class Allocations'!$F:$F,"2011 - 2014 + 2015 Extension Legacy Green Energy Act Framework - Province Wide Program",'3-a.  Rate Class Allocations'!$E:$E,$B84,'3-a.  Rate Class Allocations'!$H:$H,D20),IF(COUNTIFS(AL20,"*50 to*"),1/COUNTIFS($Y20:$AL20,"*50 to*"),0))</f>
        <v>0</v>
      </c>
      <c r="AM84" s="298">
        <f ca="1">SUM(Y84:AL84)</f>
        <v>1</v>
      </c>
    </row>
    <row r="85" spans="1:39" s="285" customFormat="1" ht="15" outlineLevel="1">
      <c r="A85" s="503"/>
      <c r="B85" s="317" t="s">
        <v>215</v>
      </c>
      <c r="C85" s="293" t="s">
        <v>164</v>
      </c>
      <c r="D85" s="724">
        <f ca="1">SUMIFS(OFFSET('7.  Persistence Report'!$AQ:$AQ,0,D20-2011),'7.  Persistence Report'!$D:$D,IF(COUNTIFS($B85,"Adjustment*"),$B84,$B85),'7.  Persistence Report'!$H:$H,D20,'7.  Persistence Report'!$J:$J,IF(COUNTIFS($B85,"Adjustment*"),"Adjustment","Current Year Savings"),'7.  Persistence Report'!$C:$C,VLOOKUP(IF(COUNTIFS($B85,"Adjustment*"),$A84,$A85),ExtCalcMap,2,FALSE))</f>
        <v>0</v>
      </c>
      <c r="E85" s="724">
        <f ca="1">SUMIFS(OFFSET('7.  Persistence Report'!$AQ:$AQ,0,E20-2011),'7.  Persistence Report'!$D:$D,IF(COUNTIFS($B85,"Adjustment*"),$B84,$B85),'7.  Persistence Report'!$H:$H,D20,'7.  Persistence Report'!$J:$J,IF(COUNTIFS($B85,"Adjustment*"),"Adjustment","Current Year Savings"),'7.  Persistence Report'!$C:$C,VLOOKUP(IF(COUNTIFS($B85,"Adjustment*"),$A84,$A85),ExtCalcMap,2,FALSE))</f>
        <v>0</v>
      </c>
      <c r="F85" s="724">
        <f ca="1">SUMIFS(OFFSET('7.  Persistence Report'!$AQ:$AQ,0,F20-2011),'7.  Persistence Report'!$D:$D,IF(COUNTIFS($B85,"Adjustment*"),$B84,$B85),'7.  Persistence Report'!$H:$H,D20,'7.  Persistence Report'!$J:$J,IF(COUNTIFS($B85,"Adjustment*"),"Adjustment","Current Year Savings"),'7.  Persistence Report'!$C:$C,VLOOKUP(IF(COUNTIFS($B85,"Adjustment*"),$A84,$A85),ExtCalcMap,2,FALSE))</f>
        <v>0</v>
      </c>
      <c r="G85" s="724">
        <f ca="1">SUMIFS(OFFSET('7.  Persistence Report'!$AQ:$AQ,0,G20-2011),'7.  Persistence Report'!$D:$D,IF(COUNTIFS($B85,"Adjustment*"),$B84,$B85),'7.  Persistence Report'!$H:$H,D20,'7.  Persistence Report'!$J:$J,IF(COUNTIFS($B85,"Adjustment*"),"Adjustment","Current Year Savings"),'7.  Persistence Report'!$C:$C,VLOOKUP(IF(COUNTIFS($B85,"Adjustment*"),$A84,$A85),ExtCalcMap,2,FALSE))</f>
        <v>0</v>
      </c>
      <c r="H85" s="724">
        <f ca="1">SUMIFS(OFFSET('7.  Persistence Report'!$AQ:$AQ,0,H20-2011),'7.  Persistence Report'!$D:$D,IF(COUNTIFS($B85,"Adjustment*"),$B84,$B85),'7.  Persistence Report'!$H:$H,D20,'7.  Persistence Report'!$J:$J,IF(COUNTIFS($B85,"Adjustment*"),"Adjustment","Current Year Savings"),'7.  Persistence Report'!$C:$C,VLOOKUP(IF(COUNTIFS($B85,"Adjustment*"),$A84,$A85),ExtCalcMap,2,FALSE))</f>
        <v>0</v>
      </c>
      <c r="I85" s="724">
        <f ca="1">SUMIFS(OFFSET('7.  Persistence Report'!$AQ:$AQ,0,I20-2011),'7.  Persistence Report'!$D:$D,IF(COUNTIFS($B85,"Adjustment*"),$B84,$B85),'7.  Persistence Report'!$H:$H,D20,'7.  Persistence Report'!$J:$J,IF(COUNTIFS($B85,"Adjustment*"),"Adjustment","Current Year Savings"),'7.  Persistence Report'!$C:$C,VLOOKUP(IF(COUNTIFS($B85,"Adjustment*"),$A84,$A85),ExtCalcMap,2,FALSE))</f>
        <v>0</v>
      </c>
      <c r="J85" s="724">
        <f ca="1">SUMIFS(OFFSET('7.  Persistence Report'!$AQ:$AQ,0,J20-2011),'7.  Persistence Report'!$D:$D,IF(COUNTIFS($B85,"Adjustment*"),$B84,$B85),'7.  Persistence Report'!$H:$H,D20,'7.  Persistence Report'!$J:$J,IF(COUNTIFS($B85,"Adjustment*"),"Adjustment","Current Year Savings"),'7.  Persistence Report'!$C:$C,VLOOKUP(IF(COUNTIFS($B85,"Adjustment*"),$A84,$A85),ExtCalcMap,2,FALSE))</f>
        <v>0</v>
      </c>
      <c r="K85" s="724">
        <f ca="1">SUMIFS(OFFSET('7.  Persistence Report'!$AQ:$AQ,0,K20-2011),'7.  Persistence Report'!$D:$D,IF(COUNTIFS($B85,"Adjustment*"),$B84,$B85),'7.  Persistence Report'!$H:$H,D20,'7.  Persistence Report'!$J:$J,IF(COUNTIFS($B85,"Adjustment*"),"Adjustment","Current Year Savings"),'7.  Persistence Report'!$C:$C,VLOOKUP(IF(COUNTIFS($B85,"Adjustment*"),$A84,$A85),ExtCalcMap,2,FALSE))</f>
        <v>0</v>
      </c>
      <c r="L85" s="724">
        <f ca="1">SUMIFS(OFFSET('7.  Persistence Report'!$AQ:$AQ,0,L20-2011),'7.  Persistence Report'!$D:$D,IF(COUNTIFS($B85,"Adjustment*"),$B84,$B85),'7.  Persistence Report'!$H:$H,D20,'7.  Persistence Report'!$J:$J,IF(COUNTIFS($B85,"Adjustment*"),"Adjustment","Current Year Savings"),'7.  Persistence Report'!$C:$C,VLOOKUP(IF(COUNTIFS($B85,"Adjustment*"),$A84,$A85),ExtCalcMap,2,FALSE))</f>
        <v>0</v>
      </c>
      <c r="M85" s="724">
        <f ca="1">SUMIFS(OFFSET('7.  Persistence Report'!$AQ:$AQ,0,M20-2011),'7.  Persistence Report'!$D:$D,IF(COUNTIFS($B85,"Adjustment*"),$B84,$B85),'7.  Persistence Report'!$H:$H,D20,'7.  Persistence Report'!$J:$J,IF(COUNTIFS($B85,"Adjustment*"),"Adjustment","Current Year Savings"),'7.  Persistence Report'!$C:$C,VLOOKUP(IF(COUNTIFS($B85,"Adjustment*"),$A84,$A85),ExtCalcMap,2,FALSE))</f>
        <v>0</v>
      </c>
      <c r="N85" s="724">
        <f>N84</f>
        <v>12</v>
      </c>
      <c r="O85" s="731">
        <f ca="1">SUMIFS(OFFSET('7.  Persistence Report'!$L:$L,0,O20-2011),'7.  Persistence Report'!$D:$D,IF(COUNTIFS($B85,"Adjustment*"),$B84,$B85),'7.  Persistence Report'!$H:$H,D20,'7.  Persistence Report'!$J:$J,IF(COUNTIFS($B85,"Adjustment*"),"Adjustment","Current Year Savings"),'7.  Persistence Report'!$C:$C,VLOOKUP(IF(COUNTIFS($B85,"Adjustment*"),$A84,$A85),ExtCalcMap,2,FALSE))</f>
        <v>0</v>
      </c>
      <c r="P85" s="731">
        <f ca="1">SUMIFS(OFFSET('7.  Persistence Report'!$L:$L,0,P20-2011),'7.  Persistence Report'!$D:$D,IF(COUNTIFS($B85,"Adjustment*"),$B84,$B85),'7.  Persistence Report'!$H:$H,D20,'7.  Persistence Report'!$J:$J,IF(COUNTIFS($B85,"Adjustment*"),"Adjustment","Current Year Savings"),'7.  Persistence Report'!$C:$C,VLOOKUP(IF(COUNTIFS($B85,"Adjustment*"),$A84,$A85),ExtCalcMap,2,FALSE))</f>
        <v>0</v>
      </c>
      <c r="Q85" s="731">
        <f ca="1">SUMIFS(OFFSET('7.  Persistence Report'!$L:$L,0,Q20-2011),'7.  Persistence Report'!$D:$D,IF(COUNTIFS($B85,"Adjustment*"),$B84,$B85),'7.  Persistence Report'!$H:$H,D20,'7.  Persistence Report'!$J:$J,IF(COUNTIFS($B85,"Adjustment*"),"Adjustment","Current Year Savings"),'7.  Persistence Report'!$C:$C,VLOOKUP(IF(COUNTIFS($B85,"Adjustment*"),$A84,$A85),ExtCalcMap,2,FALSE))</f>
        <v>0</v>
      </c>
      <c r="R85" s="731">
        <f ca="1">SUMIFS(OFFSET('7.  Persistence Report'!$L:$L,0,R20-2011),'7.  Persistence Report'!$D:$D,IF(COUNTIFS($B85,"Adjustment*"),$B84,$B85),'7.  Persistence Report'!$H:$H,D20,'7.  Persistence Report'!$J:$J,IF(COUNTIFS($B85,"Adjustment*"),"Adjustment","Current Year Savings"),'7.  Persistence Report'!$C:$C,VLOOKUP(IF(COUNTIFS($B85,"Adjustment*"),$A84,$A85),ExtCalcMap,2,FALSE))</f>
        <v>0</v>
      </c>
      <c r="S85" s="731">
        <f ca="1">SUMIFS(OFFSET('7.  Persistence Report'!$L:$L,0,S20-2011),'7.  Persistence Report'!$D:$D,IF(COUNTIFS($B85,"Adjustment*"),$B84,$B85),'7.  Persistence Report'!$H:$H,D20,'7.  Persistence Report'!$J:$J,IF(COUNTIFS($B85,"Adjustment*"),"Adjustment","Current Year Savings"),'7.  Persistence Report'!$C:$C,VLOOKUP(IF(COUNTIFS($B85,"Adjustment*"),$A84,$A85),ExtCalcMap,2,FALSE))</f>
        <v>0</v>
      </c>
      <c r="T85" s="731">
        <f ca="1">SUMIFS(OFFSET('7.  Persistence Report'!$L:$L,0,T20-2011),'7.  Persistence Report'!$D:$D,IF(COUNTIFS($B85,"Adjustment*"),$B84,$B85),'7.  Persistence Report'!$H:$H,D20,'7.  Persistence Report'!$J:$J,IF(COUNTIFS($B85,"Adjustment*"),"Adjustment","Current Year Savings"),'7.  Persistence Report'!$C:$C,VLOOKUP(IF(COUNTIFS($B85,"Adjustment*"),$A84,$A85),ExtCalcMap,2,FALSE))</f>
        <v>0</v>
      </c>
      <c r="U85" s="731">
        <f ca="1">SUMIFS(OFFSET('7.  Persistence Report'!$L:$L,0,U20-2011),'7.  Persistence Report'!$D:$D,IF(COUNTIFS($B85,"Adjustment*"),$B84,$B85),'7.  Persistence Report'!$H:$H,D20,'7.  Persistence Report'!$J:$J,IF(COUNTIFS($B85,"Adjustment*"),"Adjustment","Current Year Savings"),'7.  Persistence Report'!$C:$C,VLOOKUP(IF(COUNTIFS($B85,"Adjustment*"),$A84,$A85),ExtCalcMap,2,FALSE))</f>
        <v>0</v>
      </c>
      <c r="V85" s="731">
        <f ca="1">SUMIFS(OFFSET('7.  Persistence Report'!$L:$L,0,V20-2011),'7.  Persistence Report'!$D:$D,IF(COUNTIFS($B85,"Adjustment*"),$B84,$B85),'7.  Persistence Report'!$H:$H,D20,'7.  Persistence Report'!$J:$J,IF(COUNTIFS($B85,"Adjustment*"),"Adjustment","Current Year Savings"),'7.  Persistence Report'!$C:$C,VLOOKUP(IF(COUNTIFS($B85,"Adjustment*"),$A84,$A85),ExtCalcMap,2,FALSE))</f>
        <v>0</v>
      </c>
      <c r="W85" s="731">
        <f ca="1">SUMIFS(OFFSET('7.  Persistence Report'!$L:$L,0,W20-2011),'7.  Persistence Report'!$D:$D,IF(COUNTIFS($B85,"Adjustment*"),$B84,$B85),'7.  Persistence Report'!$H:$H,D20,'7.  Persistence Report'!$J:$J,IF(COUNTIFS($B85,"Adjustment*"),"Adjustment","Current Year Savings"),'7.  Persistence Report'!$C:$C,VLOOKUP(IF(COUNTIFS($B85,"Adjustment*"),$A84,$A85),ExtCalcMap,2,FALSE))</f>
        <v>0</v>
      </c>
      <c r="X85" s="731">
        <f ca="1">SUMIFS(OFFSET('7.  Persistence Report'!$L:$L,0,X20-2011),'7.  Persistence Report'!$D:$D,IF(COUNTIFS($B85,"Adjustment*"),$B84,$B85),'7.  Persistence Report'!$H:$H,D20,'7.  Persistence Report'!$J:$J,IF(COUNTIFS($B85,"Adjustment*"),"Adjustment","Current Year Savings"),'7.  Persistence Report'!$C:$C,VLOOKUP(IF(COUNTIFS($B85,"Adjustment*"),$A84,$A85),ExtCalcMap,2,FALSE))</f>
        <v>0</v>
      </c>
      <c r="Y85" s="412">
        <f ca="1">Y84</f>
        <v>0.98326477064470863</v>
      </c>
      <c r="Z85" s="412">
        <f ca="1">Z84</f>
        <v>1.6735229355291426E-2</v>
      </c>
      <c r="AA85" s="412">
        <f t="shared" ref="AA85:AL85" ca="1" si="29">AA84</f>
        <v>0</v>
      </c>
      <c r="AB85" s="412">
        <f t="shared" ca="1" si="29"/>
        <v>0</v>
      </c>
      <c r="AC85" s="412">
        <f t="shared" ca="1" si="29"/>
        <v>0</v>
      </c>
      <c r="AD85" s="412">
        <f t="shared" ca="1" si="29"/>
        <v>0</v>
      </c>
      <c r="AE85" s="412">
        <f t="shared" ca="1" si="29"/>
        <v>0</v>
      </c>
      <c r="AF85" s="412">
        <f t="shared" ca="1" si="29"/>
        <v>0</v>
      </c>
      <c r="AG85" s="412">
        <f t="shared" ca="1" si="29"/>
        <v>0</v>
      </c>
      <c r="AH85" s="412">
        <f t="shared" ca="1" si="29"/>
        <v>0</v>
      </c>
      <c r="AI85" s="412">
        <f t="shared" ca="1" si="29"/>
        <v>0</v>
      </c>
      <c r="AJ85" s="412">
        <f t="shared" ca="1" si="29"/>
        <v>0</v>
      </c>
      <c r="AK85" s="412">
        <f t="shared" ca="1" si="29"/>
        <v>0</v>
      </c>
      <c r="AL85" s="412">
        <f t="shared" ca="1" si="29"/>
        <v>0</v>
      </c>
      <c r="AM85" s="299"/>
    </row>
    <row r="86" spans="1:39" s="285" customFormat="1" ht="15" outlineLevel="1">
      <c r="A86" s="503"/>
      <c r="B86" s="317"/>
      <c r="C86" s="307"/>
      <c r="D86" s="730"/>
      <c r="E86" s="730"/>
      <c r="F86" s="730"/>
      <c r="G86" s="730"/>
      <c r="H86" s="730"/>
      <c r="I86" s="730"/>
      <c r="J86" s="730"/>
      <c r="K86" s="730"/>
      <c r="L86" s="730"/>
      <c r="M86" s="730"/>
      <c r="N86" s="730"/>
      <c r="O86" s="737"/>
      <c r="P86" s="737"/>
      <c r="Q86" s="737"/>
      <c r="R86" s="737"/>
      <c r="S86" s="737"/>
      <c r="T86" s="737"/>
      <c r="U86" s="737"/>
      <c r="V86" s="737"/>
      <c r="W86" s="737"/>
      <c r="X86" s="737"/>
      <c r="Y86" s="423"/>
      <c r="Z86" s="413"/>
      <c r="AA86" s="413"/>
      <c r="AB86" s="413"/>
      <c r="AC86" s="413"/>
      <c r="AD86" s="413"/>
      <c r="AE86" s="413"/>
      <c r="AF86" s="413"/>
      <c r="AG86" s="413"/>
      <c r="AH86" s="413"/>
      <c r="AI86" s="413"/>
      <c r="AJ86" s="413"/>
      <c r="AK86" s="413"/>
      <c r="AL86" s="413"/>
      <c r="AM86" s="308"/>
    </row>
    <row r="87" spans="1:39" s="285" customFormat="1" ht="15" outlineLevel="1">
      <c r="A87" s="503">
        <v>22</v>
      </c>
      <c r="B87" s="317" t="s">
        <v>9</v>
      </c>
      <c r="C87" s="293" t="s">
        <v>25</v>
      </c>
      <c r="D87" s="724">
        <f ca="1">SUMIFS(OFFSET('7.  Persistence Report'!$AQ:$AQ,0,D20-2011),'7.  Persistence Report'!$D:$D,IF(COUNTIFS($B87,"Adjustment*"),$B86,$B87),'7.  Persistence Report'!$H:$H,D20,'7.  Persistence Report'!$J:$J,IF(COUNTIFS($B87,"Adjustment*"),"Adjustment","Current Year Savings"),'7.  Persistence Report'!$C:$C,VLOOKUP(IF(COUNTIFS($B87,"Adjustment*"),$A86,$A87),ExtCalcMap,2,FALSE))</f>
        <v>0</v>
      </c>
      <c r="E87" s="724">
        <f ca="1">SUMIFS(OFFSET('7.  Persistence Report'!$AQ:$AQ,0,E20-2011),'7.  Persistence Report'!$D:$D,IF(COUNTIFS($B87,"Adjustment*"),$B86,$B87),'7.  Persistence Report'!$H:$H,D20,'7.  Persistence Report'!$J:$J,IF(COUNTIFS($B87,"Adjustment*"),"Adjustment","Current Year Savings"),'7.  Persistence Report'!$C:$C,VLOOKUP(IF(COUNTIFS($B87,"Adjustment*"),$A86,$A87),ExtCalcMap,2,FALSE))</f>
        <v>0</v>
      </c>
      <c r="F87" s="724">
        <f ca="1">SUMIFS(OFFSET('7.  Persistence Report'!$AQ:$AQ,0,F20-2011),'7.  Persistence Report'!$D:$D,IF(COUNTIFS($B87,"Adjustment*"),$B86,$B87),'7.  Persistence Report'!$H:$H,D20,'7.  Persistence Report'!$J:$J,IF(COUNTIFS($B87,"Adjustment*"),"Adjustment","Current Year Savings"),'7.  Persistence Report'!$C:$C,VLOOKUP(IF(COUNTIFS($B87,"Adjustment*"),$A86,$A87),ExtCalcMap,2,FALSE))</f>
        <v>0</v>
      </c>
      <c r="G87" s="724">
        <f ca="1">SUMIFS(OFFSET('7.  Persistence Report'!$AQ:$AQ,0,G20-2011),'7.  Persistence Report'!$D:$D,IF(COUNTIFS($B87,"Adjustment*"),$B86,$B87),'7.  Persistence Report'!$H:$H,D20,'7.  Persistence Report'!$J:$J,IF(COUNTIFS($B87,"Adjustment*"),"Adjustment","Current Year Savings"),'7.  Persistence Report'!$C:$C,VLOOKUP(IF(COUNTIFS($B87,"Adjustment*"),$A86,$A87),ExtCalcMap,2,FALSE))</f>
        <v>0</v>
      </c>
      <c r="H87" s="724">
        <f ca="1">SUMIFS(OFFSET('7.  Persistence Report'!$AQ:$AQ,0,H20-2011),'7.  Persistence Report'!$D:$D,IF(COUNTIFS($B87,"Adjustment*"),$B86,$B87),'7.  Persistence Report'!$H:$H,D20,'7.  Persistence Report'!$J:$J,IF(COUNTIFS($B87,"Adjustment*"),"Adjustment","Current Year Savings"),'7.  Persistence Report'!$C:$C,VLOOKUP(IF(COUNTIFS($B87,"Adjustment*"),$A86,$A87),ExtCalcMap,2,FALSE))</f>
        <v>0</v>
      </c>
      <c r="I87" s="724">
        <f ca="1">SUMIFS(OFFSET('7.  Persistence Report'!$AQ:$AQ,0,I20-2011),'7.  Persistence Report'!$D:$D,IF(COUNTIFS($B87,"Adjustment*"),$B86,$B87),'7.  Persistence Report'!$H:$H,D20,'7.  Persistence Report'!$J:$J,IF(COUNTIFS($B87,"Adjustment*"),"Adjustment","Current Year Savings"),'7.  Persistence Report'!$C:$C,VLOOKUP(IF(COUNTIFS($B87,"Adjustment*"),$A86,$A87),ExtCalcMap,2,FALSE))</f>
        <v>0</v>
      </c>
      <c r="J87" s="724">
        <f ca="1">SUMIFS(OFFSET('7.  Persistence Report'!$AQ:$AQ,0,J20-2011),'7.  Persistence Report'!$D:$D,IF(COUNTIFS($B87,"Adjustment*"),$B86,$B87),'7.  Persistence Report'!$H:$H,D20,'7.  Persistence Report'!$J:$J,IF(COUNTIFS($B87,"Adjustment*"),"Adjustment","Current Year Savings"),'7.  Persistence Report'!$C:$C,VLOOKUP(IF(COUNTIFS($B87,"Adjustment*"),$A86,$A87),ExtCalcMap,2,FALSE))</f>
        <v>0</v>
      </c>
      <c r="K87" s="724">
        <f ca="1">SUMIFS(OFFSET('7.  Persistence Report'!$AQ:$AQ,0,K20-2011),'7.  Persistence Report'!$D:$D,IF(COUNTIFS($B87,"Adjustment*"),$B86,$B87),'7.  Persistence Report'!$H:$H,D20,'7.  Persistence Report'!$J:$J,IF(COUNTIFS($B87,"Adjustment*"),"Adjustment","Current Year Savings"),'7.  Persistence Report'!$C:$C,VLOOKUP(IF(COUNTIFS($B87,"Adjustment*"),$A86,$A87),ExtCalcMap,2,FALSE))</f>
        <v>0</v>
      </c>
      <c r="L87" s="724">
        <f ca="1">SUMIFS(OFFSET('7.  Persistence Report'!$AQ:$AQ,0,L20-2011),'7.  Persistence Report'!$D:$D,IF(COUNTIFS($B87,"Adjustment*"),$B86,$B87),'7.  Persistence Report'!$H:$H,D20,'7.  Persistence Report'!$J:$J,IF(COUNTIFS($B87,"Adjustment*"),"Adjustment","Current Year Savings"),'7.  Persistence Report'!$C:$C,VLOOKUP(IF(COUNTIFS($B87,"Adjustment*"),$A86,$A87),ExtCalcMap,2,FALSE))</f>
        <v>0</v>
      </c>
      <c r="M87" s="724">
        <f ca="1">SUMIFS(OFFSET('7.  Persistence Report'!$AQ:$AQ,0,M20-2011),'7.  Persistence Report'!$D:$D,IF(COUNTIFS($B87,"Adjustment*"),$B86,$B87),'7.  Persistence Report'!$H:$H,D20,'7.  Persistence Report'!$J:$J,IF(COUNTIFS($B87,"Adjustment*"),"Adjustment","Current Year Savings"),'7.  Persistence Report'!$C:$C,VLOOKUP(IF(COUNTIFS($B87,"Adjustment*"),$A86,$A87),ExtCalcMap,2,FALSE))</f>
        <v>0</v>
      </c>
      <c r="N87" s="724">
        <v>0</v>
      </c>
      <c r="O87" s="731">
        <f ca="1">SUMIFS(OFFSET('7.  Persistence Report'!$L:$L,0,O20-2011),'7.  Persistence Report'!$D:$D,IF(COUNTIFS($B87,"Adjustment*"),$B86,$B87),'7.  Persistence Report'!$H:$H,D20,'7.  Persistence Report'!$J:$J,IF(COUNTIFS($B87,"Adjustment*"),"Adjustment","Current Year Savings"),'7.  Persistence Report'!$C:$C,VLOOKUP(IF(COUNTIFS($B87,"Adjustment*"),$A86,$A87),ExtCalcMap,2,FALSE))</f>
        <v>0</v>
      </c>
      <c r="P87" s="731">
        <f ca="1">SUMIFS(OFFSET('7.  Persistence Report'!$L:$L,0,P20-2011),'7.  Persistence Report'!$D:$D,IF(COUNTIFS($B87,"Adjustment*"),$B86,$B87),'7.  Persistence Report'!$H:$H,D20,'7.  Persistence Report'!$J:$J,IF(COUNTIFS($B87,"Adjustment*"),"Adjustment","Current Year Savings"),'7.  Persistence Report'!$C:$C,VLOOKUP(IF(COUNTIFS($B87,"Adjustment*"),$A86,$A87),ExtCalcMap,2,FALSE))</f>
        <v>0</v>
      </c>
      <c r="Q87" s="731">
        <f ca="1">SUMIFS(OFFSET('7.  Persistence Report'!$L:$L,0,Q20-2011),'7.  Persistence Report'!$D:$D,IF(COUNTIFS($B87,"Adjustment*"),$B86,$B87),'7.  Persistence Report'!$H:$H,D20,'7.  Persistence Report'!$J:$J,IF(COUNTIFS($B87,"Adjustment*"),"Adjustment","Current Year Savings"),'7.  Persistence Report'!$C:$C,VLOOKUP(IF(COUNTIFS($B87,"Adjustment*"),$A86,$A87),ExtCalcMap,2,FALSE))</f>
        <v>0</v>
      </c>
      <c r="R87" s="731">
        <f ca="1">SUMIFS(OFFSET('7.  Persistence Report'!$L:$L,0,R20-2011),'7.  Persistence Report'!$D:$D,IF(COUNTIFS($B87,"Adjustment*"),$B86,$B87),'7.  Persistence Report'!$H:$H,D20,'7.  Persistence Report'!$J:$J,IF(COUNTIFS($B87,"Adjustment*"),"Adjustment","Current Year Savings"),'7.  Persistence Report'!$C:$C,VLOOKUP(IF(COUNTIFS($B87,"Adjustment*"),$A86,$A87),ExtCalcMap,2,FALSE))</f>
        <v>0</v>
      </c>
      <c r="S87" s="731">
        <f ca="1">SUMIFS(OFFSET('7.  Persistence Report'!$L:$L,0,S20-2011),'7.  Persistence Report'!$D:$D,IF(COUNTIFS($B87,"Adjustment*"),$B86,$B87),'7.  Persistence Report'!$H:$H,D20,'7.  Persistence Report'!$J:$J,IF(COUNTIFS($B87,"Adjustment*"),"Adjustment","Current Year Savings"),'7.  Persistence Report'!$C:$C,VLOOKUP(IF(COUNTIFS($B87,"Adjustment*"),$A86,$A87),ExtCalcMap,2,FALSE))</f>
        <v>0</v>
      </c>
      <c r="T87" s="731">
        <f ca="1">SUMIFS(OFFSET('7.  Persistence Report'!$L:$L,0,T20-2011),'7.  Persistence Report'!$D:$D,IF(COUNTIFS($B87,"Adjustment*"),$B86,$B87),'7.  Persistence Report'!$H:$H,D20,'7.  Persistence Report'!$J:$J,IF(COUNTIFS($B87,"Adjustment*"),"Adjustment","Current Year Savings"),'7.  Persistence Report'!$C:$C,VLOOKUP(IF(COUNTIFS($B87,"Adjustment*"),$A86,$A87),ExtCalcMap,2,FALSE))</f>
        <v>0</v>
      </c>
      <c r="U87" s="731">
        <f ca="1">SUMIFS(OFFSET('7.  Persistence Report'!$L:$L,0,U20-2011),'7.  Persistence Report'!$D:$D,IF(COUNTIFS($B87,"Adjustment*"),$B86,$B87),'7.  Persistence Report'!$H:$H,D20,'7.  Persistence Report'!$J:$J,IF(COUNTIFS($B87,"Adjustment*"),"Adjustment","Current Year Savings"),'7.  Persistence Report'!$C:$C,VLOOKUP(IF(COUNTIFS($B87,"Adjustment*"),$A86,$A87),ExtCalcMap,2,FALSE))</f>
        <v>0</v>
      </c>
      <c r="V87" s="731">
        <f ca="1">SUMIFS(OFFSET('7.  Persistence Report'!$L:$L,0,V20-2011),'7.  Persistence Report'!$D:$D,IF(COUNTIFS($B87,"Adjustment*"),$B86,$B87),'7.  Persistence Report'!$H:$H,D20,'7.  Persistence Report'!$J:$J,IF(COUNTIFS($B87,"Adjustment*"),"Adjustment","Current Year Savings"),'7.  Persistence Report'!$C:$C,VLOOKUP(IF(COUNTIFS($B87,"Adjustment*"),$A86,$A87),ExtCalcMap,2,FALSE))</f>
        <v>0</v>
      </c>
      <c r="W87" s="731">
        <f ca="1">SUMIFS(OFFSET('7.  Persistence Report'!$L:$L,0,W20-2011),'7.  Persistence Report'!$D:$D,IF(COUNTIFS($B87,"Adjustment*"),$B86,$B87),'7.  Persistence Report'!$H:$H,D20,'7.  Persistence Report'!$J:$J,IF(COUNTIFS($B87,"Adjustment*"),"Adjustment","Current Year Savings"),'7.  Persistence Report'!$C:$C,VLOOKUP(IF(COUNTIFS($B87,"Adjustment*"),$A86,$A87),ExtCalcMap,2,FALSE))</f>
        <v>0</v>
      </c>
      <c r="X87" s="731">
        <f ca="1">SUMIFS(OFFSET('7.  Persistence Report'!$L:$L,0,X20-2011),'7.  Persistence Report'!$D:$D,IF(COUNTIFS($B87,"Adjustment*"),$B86,$B87),'7.  Persistence Report'!$H:$H,D20,'7.  Persistence Report'!$J:$J,IF(COUNTIFS($B87,"Adjustment*"),"Adjustment","Current Year Savings"),'7.  Persistence Report'!$C:$C,VLOOKUP(IF(COUNTIFS($B87,"Adjustment*"),$A86,$A87),ExtCalcMap,2,FALSE))</f>
        <v>0</v>
      </c>
      <c r="Y87" s="416">
        <f ca="1">IF(SUMIFS(OFFSET('3-a.  Rate Class Allocations'!$BA:$BA,0,(27*(Y21="kW"))),'3-a.  Rate Class Allocations'!$F:$F,"2011 - 2014 + 2015 Extension Legacy Green Energy Act Framework - Province Wide Program",'3-a.  Rate Class Allocations'!$E:$E,$B87,'3-a.  Rate Class Allocations'!$H:$H,D20),SUMIFS(OFFSET('3-a.  Rate Class Allocations'!$BA:$BA,0,(27*(Y21="kW"))),'3-a.  Rate Class Allocations'!$F:$F,"2011 - 2014 + 2015 Extension Legacy Green Energy Act Framework - Province Wide Program",'3-a.  Rate Class Allocations'!$L:$L,Y20,'3-a.  Rate Class Allocations'!$E:$E,$B87,'3-a.  Rate Class Allocations'!$H:$H,D20) / SUMIFS(OFFSET('3-a.  Rate Class Allocations'!$BA:$BA,0,(27*(Y21="kW"))),'3-a.  Rate Class Allocations'!$F:$F,"2011 - 2014 + 2015 Extension Legacy Green Energy Act Framework - Province Wide Program",'3-a.  Rate Class Allocations'!$E:$E,$B87,'3-a.  Rate Class Allocations'!$H:$H,D20),IF(COUNTIFS(Y20,"*50 to*"),1/COUNTIFS($Y20:$AL20,"*50 to*"),0))</f>
        <v>1</v>
      </c>
      <c r="Z87" s="416">
        <f ca="1">IF(SUMIFS(OFFSET('3-a.  Rate Class Allocations'!$BA:$BA,0,(27*(Z21="kW"))),'3-a.  Rate Class Allocations'!$F:$F,"2011 - 2014 + 2015 Extension Legacy Green Energy Act Framework - Province Wide Program",'3-a.  Rate Class Allocations'!$E:$E,$B87,'3-a.  Rate Class Allocations'!$H:$H,D20),SUMIFS(OFFSET('3-a.  Rate Class Allocations'!$BA:$BA,0,(27*(Z21="kW"))),'3-a.  Rate Class Allocations'!$F:$F,"2011 - 2014 + 2015 Extension Legacy Green Energy Act Framework - Province Wide Program",'3-a.  Rate Class Allocations'!$L:$L,Z20,'3-a.  Rate Class Allocations'!$E:$E,$B87,'3-a.  Rate Class Allocations'!$H:$H,D20) / SUMIFS(OFFSET('3-a.  Rate Class Allocations'!$BA:$BA,0,(27*(Z21="kW"))),'3-a.  Rate Class Allocations'!$F:$F,"2011 - 2014 + 2015 Extension Legacy Green Energy Act Framework - Province Wide Program",'3-a.  Rate Class Allocations'!$E:$E,$B87,'3-a.  Rate Class Allocations'!$H:$H,D20),IF(COUNTIFS(Z20,"*50 to*"),1/COUNTIFS($Y20:$AL20,"*50 to*"),0))</f>
        <v>0</v>
      </c>
      <c r="AA87" s="416">
        <f ca="1">IF(SUMIFS(OFFSET('3-a.  Rate Class Allocations'!$BA:$BA,0,(27*(AA21="kW"))),'3-a.  Rate Class Allocations'!$F:$F,"2011 - 2014 + 2015 Extension Legacy Green Energy Act Framework - Province Wide Program",'3-a.  Rate Class Allocations'!$E:$E,$B87,'3-a.  Rate Class Allocations'!$H:$H,D20),SUMIFS(OFFSET('3-a.  Rate Class Allocations'!$BA:$BA,0,(27*(AA21="kW"))),'3-a.  Rate Class Allocations'!$F:$F,"2011 - 2014 + 2015 Extension Legacy Green Energy Act Framework - Province Wide Program",'3-a.  Rate Class Allocations'!$L:$L,AA20,'3-a.  Rate Class Allocations'!$E:$E,$B87,'3-a.  Rate Class Allocations'!$H:$H,D20) / SUMIFS(OFFSET('3-a.  Rate Class Allocations'!$BA:$BA,0,(27*(AA21="kW"))),'3-a.  Rate Class Allocations'!$F:$F,"2011 - 2014 + 2015 Extension Legacy Green Energy Act Framework - Province Wide Program",'3-a.  Rate Class Allocations'!$E:$E,$B87,'3-a.  Rate Class Allocations'!$H:$H,D20),IF(COUNTIFS(AA20,"*50 to*"),1/COUNTIFS($Y20:$AL20,"*50 to*"),0))</f>
        <v>0</v>
      </c>
      <c r="AB87" s="416">
        <f ca="1">IF(SUMIFS(OFFSET('3-a.  Rate Class Allocations'!$BA:$BA,0,(27*(AB21="kW"))),'3-a.  Rate Class Allocations'!$F:$F,"2011 - 2014 + 2015 Extension Legacy Green Energy Act Framework - Province Wide Program",'3-a.  Rate Class Allocations'!$E:$E,$B87,'3-a.  Rate Class Allocations'!$H:$H,D20),SUMIFS(OFFSET('3-a.  Rate Class Allocations'!$BA:$BA,0,(27*(AB21="kW"))),'3-a.  Rate Class Allocations'!$F:$F,"2011 - 2014 + 2015 Extension Legacy Green Energy Act Framework - Province Wide Program",'3-a.  Rate Class Allocations'!$L:$L,AB20,'3-a.  Rate Class Allocations'!$E:$E,$B87,'3-a.  Rate Class Allocations'!$H:$H,D20) / SUMIFS(OFFSET('3-a.  Rate Class Allocations'!$BA:$BA,0,(27*(AB21="kW"))),'3-a.  Rate Class Allocations'!$F:$F,"2011 - 2014 + 2015 Extension Legacy Green Energy Act Framework - Province Wide Program",'3-a.  Rate Class Allocations'!$E:$E,$B87,'3-a.  Rate Class Allocations'!$H:$H,D20),IF(COUNTIFS(AB20,"*50 to*"),1/COUNTIFS($Y20:$AL20,"*50 to*"),0))</f>
        <v>0</v>
      </c>
      <c r="AC87" s="416">
        <f ca="1">IF(SUMIFS(OFFSET('3-a.  Rate Class Allocations'!$BA:$BA,0,(27*(AC21="kW"))),'3-a.  Rate Class Allocations'!$F:$F,"2011 - 2014 + 2015 Extension Legacy Green Energy Act Framework - Province Wide Program",'3-a.  Rate Class Allocations'!$E:$E,$B87,'3-a.  Rate Class Allocations'!$H:$H,D20),SUMIFS(OFFSET('3-a.  Rate Class Allocations'!$BA:$BA,0,(27*(AC21="kW"))),'3-a.  Rate Class Allocations'!$F:$F,"2011 - 2014 + 2015 Extension Legacy Green Energy Act Framework - Province Wide Program",'3-a.  Rate Class Allocations'!$L:$L,AC20,'3-a.  Rate Class Allocations'!$E:$E,$B87,'3-a.  Rate Class Allocations'!$H:$H,D20) / SUMIFS(OFFSET('3-a.  Rate Class Allocations'!$BA:$BA,0,(27*(AC21="kW"))),'3-a.  Rate Class Allocations'!$F:$F,"2011 - 2014 + 2015 Extension Legacy Green Energy Act Framework - Province Wide Program",'3-a.  Rate Class Allocations'!$E:$E,$B87,'3-a.  Rate Class Allocations'!$H:$H,D20),IF(COUNTIFS(AC20,"*50 to*"),1/COUNTIFS($Y20:$AL20,"*50 to*"),0))</f>
        <v>0</v>
      </c>
      <c r="AD87" s="416">
        <f ca="1">IF(SUMIFS(OFFSET('3-a.  Rate Class Allocations'!$BA:$BA,0,(27*(AD21="kW"))),'3-a.  Rate Class Allocations'!$F:$F,"2011 - 2014 + 2015 Extension Legacy Green Energy Act Framework - Province Wide Program",'3-a.  Rate Class Allocations'!$E:$E,$B87,'3-a.  Rate Class Allocations'!$H:$H,D20),SUMIFS(OFFSET('3-a.  Rate Class Allocations'!$BA:$BA,0,(27*(AD21="kW"))),'3-a.  Rate Class Allocations'!$F:$F,"2011 - 2014 + 2015 Extension Legacy Green Energy Act Framework - Province Wide Program",'3-a.  Rate Class Allocations'!$L:$L,AD20,'3-a.  Rate Class Allocations'!$E:$E,$B87,'3-a.  Rate Class Allocations'!$H:$H,D20) / SUMIFS(OFFSET('3-a.  Rate Class Allocations'!$BA:$BA,0,(27*(AD21="kW"))),'3-a.  Rate Class Allocations'!$F:$F,"2011 - 2014 + 2015 Extension Legacy Green Energy Act Framework - Province Wide Program",'3-a.  Rate Class Allocations'!$E:$E,$B87,'3-a.  Rate Class Allocations'!$H:$H,D20),IF(COUNTIFS(AD20,"*50 to*"),1/COUNTIFS($Y20:$AL20,"*50 to*"),0))</f>
        <v>0</v>
      </c>
      <c r="AE87" s="416">
        <f ca="1">IF(SUMIFS(OFFSET('3-a.  Rate Class Allocations'!$BA:$BA,0,(27*(AE21="kW"))),'3-a.  Rate Class Allocations'!$F:$F,"2011 - 2014 + 2015 Extension Legacy Green Energy Act Framework - Province Wide Program",'3-a.  Rate Class Allocations'!$E:$E,$B87,'3-a.  Rate Class Allocations'!$H:$H,D20),SUMIFS(OFFSET('3-a.  Rate Class Allocations'!$BA:$BA,0,(27*(AE21="kW"))),'3-a.  Rate Class Allocations'!$F:$F,"2011 - 2014 + 2015 Extension Legacy Green Energy Act Framework - Province Wide Program",'3-a.  Rate Class Allocations'!$L:$L,AE20,'3-a.  Rate Class Allocations'!$E:$E,$B87,'3-a.  Rate Class Allocations'!$H:$H,D20) / SUMIFS(OFFSET('3-a.  Rate Class Allocations'!$BA:$BA,0,(27*(AE21="kW"))),'3-a.  Rate Class Allocations'!$F:$F,"2011 - 2014 + 2015 Extension Legacy Green Energy Act Framework - Province Wide Program",'3-a.  Rate Class Allocations'!$E:$E,$B87,'3-a.  Rate Class Allocations'!$H:$H,D20),IF(COUNTIFS(AE20,"*50 to*"),1/COUNTIFS($Y20:$AL20,"*50 to*"),0))</f>
        <v>0</v>
      </c>
      <c r="AF87" s="416">
        <f ca="1">IF(SUMIFS(OFFSET('3-a.  Rate Class Allocations'!$BA:$BA,0,(27*(AF21="kW"))),'3-a.  Rate Class Allocations'!$F:$F,"2011 - 2014 + 2015 Extension Legacy Green Energy Act Framework - Province Wide Program",'3-a.  Rate Class Allocations'!$E:$E,$B87,'3-a.  Rate Class Allocations'!$H:$H,D20),SUMIFS(OFFSET('3-a.  Rate Class Allocations'!$BA:$BA,0,(27*(AF21="kW"))),'3-a.  Rate Class Allocations'!$F:$F,"2011 - 2014 + 2015 Extension Legacy Green Energy Act Framework - Province Wide Program",'3-a.  Rate Class Allocations'!$L:$L,AF20,'3-a.  Rate Class Allocations'!$E:$E,$B87,'3-a.  Rate Class Allocations'!$H:$H,D20) / SUMIFS(OFFSET('3-a.  Rate Class Allocations'!$BA:$BA,0,(27*(AF21="kW"))),'3-a.  Rate Class Allocations'!$F:$F,"2011 - 2014 + 2015 Extension Legacy Green Energy Act Framework - Province Wide Program",'3-a.  Rate Class Allocations'!$E:$E,$B87,'3-a.  Rate Class Allocations'!$H:$H,D20),IF(COUNTIFS(AF20,"*50 to*"),1/COUNTIFS($Y20:$AL20,"*50 to*"),0))</f>
        <v>0</v>
      </c>
      <c r="AG87" s="416">
        <f ca="1">IF(SUMIFS(OFFSET('3-a.  Rate Class Allocations'!$BA:$BA,0,(27*(AG21="kW"))),'3-a.  Rate Class Allocations'!$F:$F,"2011 - 2014 + 2015 Extension Legacy Green Energy Act Framework - Province Wide Program",'3-a.  Rate Class Allocations'!$E:$E,$B87,'3-a.  Rate Class Allocations'!$H:$H,D20),SUMIFS(OFFSET('3-a.  Rate Class Allocations'!$BA:$BA,0,(27*(AG21="kW"))),'3-a.  Rate Class Allocations'!$F:$F,"2011 - 2014 + 2015 Extension Legacy Green Energy Act Framework - Province Wide Program",'3-a.  Rate Class Allocations'!$L:$L,AG20,'3-a.  Rate Class Allocations'!$E:$E,$B87,'3-a.  Rate Class Allocations'!$H:$H,D20) / SUMIFS(OFFSET('3-a.  Rate Class Allocations'!$BA:$BA,0,(27*(AG21="kW"))),'3-a.  Rate Class Allocations'!$F:$F,"2011 - 2014 + 2015 Extension Legacy Green Energy Act Framework - Province Wide Program",'3-a.  Rate Class Allocations'!$E:$E,$B87,'3-a.  Rate Class Allocations'!$H:$H,D20),IF(COUNTIFS(AG20,"*50 to*"),1/COUNTIFS($Y20:$AL20,"*50 to*"),0))</f>
        <v>0</v>
      </c>
      <c r="AH87" s="416">
        <f ca="1">IF(SUMIFS(OFFSET('3-a.  Rate Class Allocations'!$BA:$BA,0,(27*(AH21="kW"))),'3-a.  Rate Class Allocations'!$F:$F,"2011 - 2014 + 2015 Extension Legacy Green Energy Act Framework - Province Wide Program",'3-a.  Rate Class Allocations'!$E:$E,$B87,'3-a.  Rate Class Allocations'!$H:$H,D20),SUMIFS(OFFSET('3-a.  Rate Class Allocations'!$BA:$BA,0,(27*(AH21="kW"))),'3-a.  Rate Class Allocations'!$F:$F,"2011 - 2014 + 2015 Extension Legacy Green Energy Act Framework - Province Wide Program",'3-a.  Rate Class Allocations'!$L:$L,AH20,'3-a.  Rate Class Allocations'!$E:$E,$B87,'3-a.  Rate Class Allocations'!$H:$H,D20) / SUMIFS(OFFSET('3-a.  Rate Class Allocations'!$BA:$BA,0,(27*(AH21="kW"))),'3-a.  Rate Class Allocations'!$F:$F,"2011 - 2014 + 2015 Extension Legacy Green Energy Act Framework - Province Wide Program",'3-a.  Rate Class Allocations'!$E:$E,$B87,'3-a.  Rate Class Allocations'!$H:$H,D20),IF(COUNTIFS(AH20,"*50 to*"),1/COUNTIFS($Y20:$AL20,"*50 to*"),0))</f>
        <v>0</v>
      </c>
      <c r="AI87" s="416">
        <f ca="1">IF(SUMIFS(OFFSET('3-a.  Rate Class Allocations'!$BA:$BA,0,(27*(AI21="kW"))),'3-a.  Rate Class Allocations'!$F:$F,"2011 - 2014 + 2015 Extension Legacy Green Energy Act Framework - Province Wide Program",'3-a.  Rate Class Allocations'!$E:$E,$B87,'3-a.  Rate Class Allocations'!$H:$H,D20),SUMIFS(OFFSET('3-a.  Rate Class Allocations'!$BA:$BA,0,(27*(AI21="kW"))),'3-a.  Rate Class Allocations'!$F:$F,"2011 - 2014 + 2015 Extension Legacy Green Energy Act Framework - Province Wide Program",'3-a.  Rate Class Allocations'!$L:$L,AI20,'3-a.  Rate Class Allocations'!$E:$E,$B87,'3-a.  Rate Class Allocations'!$H:$H,D20) / SUMIFS(OFFSET('3-a.  Rate Class Allocations'!$BA:$BA,0,(27*(AI21="kW"))),'3-a.  Rate Class Allocations'!$F:$F,"2011 - 2014 + 2015 Extension Legacy Green Energy Act Framework - Province Wide Program",'3-a.  Rate Class Allocations'!$E:$E,$B87,'3-a.  Rate Class Allocations'!$H:$H,D20),IF(COUNTIFS(AI20,"*50 to*"),1/COUNTIFS($Y20:$AL20,"*50 to*"),0))</f>
        <v>0</v>
      </c>
      <c r="AJ87" s="416">
        <f ca="1">IF(SUMIFS(OFFSET('3-a.  Rate Class Allocations'!$BA:$BA,0,(27*(AJ21="kW"))),'3-a.  Rate Class Allocations'!$F:$F,"2011 - 2014 + 2015 Extension Legacy Green Energy Act Framework - Province Wide Program",'3-a.  Rate Class Allocations'!$E:$E,$B87,'3-a.  Rate Class Allocations'!$H:$H,D20),SUMIFS(OFFSET('3-a.  Rate Class Allocations'!$BA:$BA,0,(27*(AJ21="kW"))),'3-a.  Rate Class Allocations'!$F:$F,"2011 - 2014 + 2015 Extension Legacy Green Energy Act Framework - Province Wide Program",'3-a.  Rate Class Allocations'!$L:$L,AJ20,'3-a.  Rate Class Allocations'!$E:$E,$B87,'3-a.  Rate Class Allocations'!$H:$H,D20) / SUMIFS(OFFSET('3-a.  Rate Class Allocations'!$BA:$BA,0,(27*(AJ21="kW"))),'3-a.  Rate Class Allocations'!$F:$F,"2011 - 2014 + 2015 Extension Legacy Green Energy Act Framework - Province Wide Program",'3-a.  Rate Class Allocations'!$E:$E,$B87,'3-a.  Rate Class Allocations'!$H:$H,D20),IF(COUNTIFS(AJ20,"*50 to*"),1/COUNTIFS($Y20:$AL20,"*50 to*"),0))</f>
        <v>0</v>
      </c>
      <c r="AK87" s="416">
        <f ca="1">IF(SUMIFS(OFFSET('3-a.  Rate Class Allocations'!$BA:$BA,0,(27*(AK21="kW"))),'3-a.  Rate Class Allocations'!$F:$F,"2011 - 2014 + 2015 Extension Legacy Green Energy Act Framework - Province Wide Program",'3-a.  Rate Class Allocations'!$E:$E,$B87,'3-a.  Rate Class Allocations'!$H:$H,D20),SUMIFS(OFFSET('3-a.  Rate Class Allocations'!$BA:$BA,0,(27*(AK21="kW"))),'3-a.  Rate Class Allocations'!$F:$F,"2011 - 2014 + 2015 Extension Legacy Green Energy Act Framework - Province Wide Program",'3-a.  Rate Class Allocations'!$L:$L,AK20,'3-a.  Rate Class Allocations'!$E:$E,$B87,'3-a.  Rate Class Allocations'!$H:$H,D20) / SUMIFS(OFFSET('3-a.  Rate Class Allocations'!$BA:$BA,0,(27*(AK21="kW"))),'3-a.  Rate Class Allocations'!$F:$F,"2011 - 2014 + 2015 Extension Legacy Green Energy Act Framework - Province Wide Program",'3-a.  Rate Class Allocations'!$E:$E,$B87,'3-a.  Rate Class Allocations'!$H:$H,D20),IF(COUNTIFS(AK20,"*50 to*"),1/COUNTIFS($Y20:$AL20,"*50 to*"),0))</f>
        <v>0</v>
      </c>
      <c r="AL87" s="416">
        <f ca="1">IF(SUMIFS(OFFSET('3-a.  Rate Class Allocations'!$BA:$BA,0,(27*(AL21="kW"))),'3-a.  Rate Class Allocations'!$F:$F,"2011 - 2014 + 2015 Extension Legacy Green Energy Act Framework - Province Wide Program",'3-a.  Rate Class Allocations'!$E:$E,$B87,'3-a.  Rate Class Allocations'!$H:$H,D20),SUMIFS(OFFSET('3-a.  Rate Class Allocations'!$BA:$BA,0,(27*(AL21="kW"))),'3-a.  Rate Class Allocations'!$F:$F,"2011 - 2014 + 2015 Extension Legacy Green Energy Act Framework - Province Wide Program",'3-a.  Rate Class Allocations'!$L:$L,AL20,'3-a.  Rate Class Allocations'!$E:$E,$B87,'3-a.  Rate Class Allocations'!$H:$H,D20) / SUMIFS(OFFSET('3-a.  Rate Class Allocations'!$BA:$BA,0,(27*(AL21="kW"))),'3-a.  Rate Class Allocations'!$F:$F,"2011 - 2014 + 2015 Extension Legacy Green Energy Act Framework - Province Wide Program",'3-a.  Rate Class Allocations'!$E:$E,$B87,'3-a.  Rate Class Allocations'!$H:$H,D20),IF(COUNTIFS(AL20,"*50 to*"),1/COUNTIFS($Y20:$AL20,"*50 to*"),0))</f>
        <v>0</v>
      </c>
      <c r="AM87" s="298">
        <f ca="1">SUM(Y87:AL87)</f>
        <v>1</v>
      </c>
    </row>
    <row r="88" spans="1:39" s="285" customFormat="1" ht="15" outlineLevel="1">
      <c r="A88" s="503"/>
      <c r="B88" s="317" t="s">
        <v>215</v>
      </c>
      <c r="C88" s="293" t="s">
        <v>164</v>
      </c>
      <c r="D88" s="724">
        <f ca="1">SUMIFS(OFFSET('7.  Persistence Report'!$AQ:$AQ,0,D20-2011),'7.  Persistence Report'!$D:$D,IF(COUNTIFS($B88,"Adjustment*"),$B87,$B88),'7.  Persistence Report'!$H:$H,D20,'7.  Persistence Report'!$J:$J,IF(COUNTIFS($B88,"Adjustment*"),"Adjustment","Current Year Savings"),'7.  Persistence Report'!$C:$C,VLOOKUP(IF(COUNTIFS($B88,"Adjustment*"),$A87,$A88),ExtCalcMap,2,FALSE))</f>
        <v>0</v>
      </c>
      <c r="E88" s="724">
        <f ca="1">SUMIFS(OFFSET('7.  Persistence Report'!$AQ:$AQ,0,E20-2011),'7.  Persistence Report'!$D:$D,IF(COUNTIFS($B88,"Adjustment*"),$B87,$B88),'7.  Persistence Report'!$H:$H,D20,'7.  Persistence Report'!$J:$J,IF(COUNTIFS($B88,"Adjustment*"),"Adjustment","Current Year Savings"),'7.  Persistence Report'!$C:$C,VLOOKUP(IF(COUNTIFS($B88,"Adjustment*"),$A87,$A88),ExtCalcMap,2,FALSE))</f>
        <v>0</v>
      </c>
      <c r="F88" s="724">
        <f ca="1">SUMIFS(OFFSET('7.  Persistence Report'!$AQ:$AQ,0,F20-2011),'7.  Persistence Report'!$D:$D,IF(COUNTIFS($B88,"Adjustment*"),$B87,$B88),'7.  Persistence Report'!$H:$H,D20,'7.  Persistence Report'!$J:$J,IF(COUNTIFS($B88,"Adjustment*"),"Adjustment","Current Year Savings"),'7.  Persistence Report'!$C:$C,VLOOKUP(IF(COUNTIFS($B88,"Adjustment*"),$A87,$A88),ExtCalcMap,2,FALSE))</f>
        <v>0</v>
      </c>
      <c r="G88" s="724">
        <f ca="1">SUMIFS(OFFSET('7.  Persistence Report'!$AQ:$AQ,0,G20-2011),'7.  Persistence Report'!$D:$D,IF(COUNTIFS($B88,"Adjustment*"),$B87,$B88),'7.  Persistence Report'!$H:$H,D20,'7.  Persistence Report'!$J:$J,IF(COUNTIFS($B88,"Adjustment*"),"Adjustment","Current Year Savings"),'7.  Persistence Report'!$C:$C,VLOOKUP(IF(COUNTIFS($B88,"Adjustment*"),$A87,$A88),ExtCalcMap,2,FALSE))</f>
        <v>0</v>
      </c>
      <c r="H88" s="724">
        <f ca="1">SUMIFS(OFFSET('7.  Persistence Report'!$AQ:$AQ,0,H20-2011),'7.  Persistence Report'!$D:$D,IF(COUNTIFS($B88,"Adjustment*"),$B87,$B88),'7.  Persistence Report'!$H:$H,D20,'7.  Persistence Report'!$J:$J,IF(COUNTIFS($B88,"Adjustment*"),"Adjustment","Current Year Savings"),'7.  Persistence Report'!$C:$C,VLOOKUP(IF(COUNTIFS($B88,"Adjustment*"),$A87,$A88),ExtCalcMap,2,FALSE))</f>
        <v>0</v>
      </c>
      <c r="I88" s="724">
        <f ca="1">SUMIFS(OFFSET('7.  Persistence Report'!$AQ:$AQ,0,I20-2011),'7.  Persistence Report'!$D:$D,IF(COUNTIFS($B88,"Adjustment*"),$B87,$B88),'7.  Persistence Report'!$H:$H,D20,'7.  Persistence Report'!$J:$J,IF(COUNTIFS($B88,"Adjustment*"),"Adjustment","Current Year Savings"),'7.  Persistence Report'!$C:$C,VLOOKUP(IF(COUNTIFS($B88,"Adjustment*"),$A87,$A88),ExtCalcMap,2,FALSE))</f>
        <v>0</v>
      </c>
      <c r="J88" s="724">
        <f ca="1">SUMIFS(OFFSET('7.  Persistence Report'!$AQ:$AQ,0,J20-2011),'7.  Persistence Report'!$D:$D,IF(COUNTIFS($B88,"Adjustment*"),$B87,$B88),'7.  Persistence Report'!$H:$H,D20,'7.  Persistence Report'!$J:$J,IF(COUNTIFS($B88,"Adjustment*"),"Adjustment","Current Year Savings"),'7.  Persistence Report'!$C:$C,VLOOKUP(IF(COUNTIFS($B88,"Adjustment*"),$A87,$A88),ExtCalcMap,2,FALSE))</f>
        <v>0</v>
      </c>
      <c r="K88" s="724">
        <f ca="1">SUMIFS(OFFSET('7.  Persistence Report'!$AQ:$AQ,0,K20-2011),'7.  Persistence Report'!$D:$D,IF(COUNTIFS($B88,"Adjustment*"),$B87,$B88),'7.  Persistence Report'!$H:$H,D20,'7.  Persistence Report'!$J:$J,IF(COUNTIFS($B88,"Adjustment*"),"Adjustment","Current Year Savings"),'7.  Persistence Report'!$C:$C,VLOOKUP(IF(COUNTIFS($B88,"Adjustment*"),$A87,$A88),ExtCalcMap,2,FALSE))</f>
        <v>0</v>
      </c>
      <c r="L88" s="724">
        <f ca="1">SUMIFS(OFFSET('7.  Persistence Report'!$AQ:$AQ,0,L20-2011),'7.  Persistence Report'!$D:$D,IF(COUNTIFS($B88,"Adjustment*"),$B87,$B88),'7.  Persistence Report'!$H:$H,D20,'7.  Persistence Report'!$J:$J,IF(COUNTIFS($B88,"Adjustment*"),"Adjustment","Current Year Savings"),'7.  Persistence Report'!$C:$C,VLOOKUP(IF(COUNTIFS($B88,"Adjustment*"),$A87,$A88),ExtCalcMap,2,FALSE))</f>
        <v>0</v>
      </c>
      <c r="M88" s="724">
        <f ca="1">SUMIFS(OFFSET('7.  Persistence Report'!$AQ:$AQ,0,M20-2011),'7.  Persistence Report'!$D:$D,IF(COUNTIFS($B88,"Adjustment*"),$B87,$B88),'7.  Persistence Report'!$H:$H,D20,'7.  Persistence Report'!$J:$J,IF(COUNTIFS($B88,"Adjustment*"),"Adjustment","Current Year Savings"),'7.  Persistence Report'!$C:$C,VLOOKUP(IF(COUNTIFS($B88,"Adjustment*"),$A87,$A88),ExtCalcMap,2,FALSE))</f>
        <v>0</v>
      </c>
      <c r="N88" s="724">
        <v>0</v>
      </c>
      <c r="O88" s="731">
        <f ca="1">SUMIFS(OFFSET('7.  Persistence Report'!$L:$L,0,O20-2011),'7.  Persistence Report'!$D:$D,IF(COUNTIFS($B88,"Adjustment*"),$B87,$B88),'7.  Persistence Report'!$H:$H,D20,'7.  Persistence Report'!$J:$J,IF(COUNTIFS($B88,"Adjustment*"),"Adjustment","Current Year Savings"),'7.  Persistence Report'!$C:$C,VLOOKUP(IF(COUNTIFS($B88,"Adjustment*"),$A87,$A88),ExtCalcMap,2,FALSE))</f>
        <v>0</v>
      </c>
      <c r="P88" s="731">
        <f ca="1">SUMIFS(OFFSET('7.  Persistence Report'!$L:$L,0,P20-2011),'7.  Persistence Report'!$D:$D,IF(COUNTIFS($B88,"Adjustment*"),$B87,$B88),'7.  Persistence Report'!$H:$H,D20,'7.  Persistence Report'!$J:$J,IF(COUNTIFS($B88,"Adjustment*"),"Adjustment","Current Year Savings"),'7.  Persistence Report'!$C:$C,VLOOKUP(IF(COUNTIFS($B88,"Adjustment*"),$A87,$A88),ExtCalcMap,2,FALSE))</f>
        <v>0</v>
      </c>
      <c r="Q88" s="731">
        <f ca="1">SUMIFS(OFFSET('7.  Persistence Report'!$L:$L,0,Q20-2011),'7.  Persistence Report'!$D:$D,IF(COUNTIFS($B88,"Adjustment*"),$B87,$B88),'7.  Persistence Report'!$H:$H,D20,'7.  Persistence Report'!$J:$J,IF(COUNTIFS($B88,"Adjustment*"),"Adjustment","Current Year Savings"),'7.  Persistence Report'!$C:$C,VLOOKUP(IF(COUNTIFS($B88,"Adjustment*"),$A87,$A88),ExtCalcMap,2,FALSE))</f>
        <v>0</v>
      </c>
      <c r="R88" s="731">
        <f ca="1">SUMIFS(OFFSET('7.  Persistence Report'!$L:$L,0,R20-2011),'7.  Persistence Report'!$D:$D,IF(COUNTIFS($B88,"Adjustment*"),$B87,$B88),'7.  Persistence Report'!$H:$H,D20,'7.  Persistence Report'!$J:$J,IF(COUNTIFS($B88,"Adjustment*"),"Adjustment","Current Year Savings"),'7.  Persistence Report'!$C:$C,VLOOKUP(IF(COUNTIFS($B88,"Adjustment*"),$A87,$A88),ExtCalcMap,2,FALSE))</f>
        <v>0</v>
      </c>
      <c r="S88" s="731">
        <f ca="1">SUMIFS(OFFSET('7.  Persistence Report'!$L:$L,0,S20-2011),'7.  Persistence Report'!$D:$D,IF(COUNTIFS($B88,"Adjustment*"),$B87,$B88),'7.  Persistence Report'!$H:$H,D20,'7.  Persistence Report'!$J:$J,IF(COUNTIFS($B88,"Adjustment*"),"Adjustment","Current Year Savings"),'7.  Persistence Report'!$C:$C,VLOOKUP(IF(COUNTIFS($B88,"Adjustment*"),$A87,$A88),ExtCalcMap,2,FALSE))</f>
        <v>0</v>
      </c>
      <c r="T88" s="731">
        <f ca="1">SUMIFS(OFFSET('7.  Persistence Report'!$L:$L,0,T20-2011),'7.  Persistence Report'!$D:$D,IF(COUNTIFS($B88,"Adjustment*"),$B87,$B88),'7.  Persistence Report'!$H:$H,D20,'7.  Persistence Report'!$J:$J,IF(COUNTIFS($B88,"Adjustment*"),"Adjustment","Current Year Savings"),'7.  Persistence Report'!$C:$C,VLOOKUP(IF(COUNTIFS($B88,"Adjustment*"),$A87,$A88),ExtCalcMap,2,FALSE))</f>
        <v>0</v>
      </c>
      <c r="U88" s="731">
        <f ca="1">SUMIFS(OFFSET('7.  Persistence Report'!$L:$L,0,U20-2011),'7.  Persistence Report'!$D:$D,IF(COUNTIFS($B88,"Adjustment*"),$B87,$B88),'7.  Persistence Report'!$H:$H,D20,'7.  Persistence Report'!$J:$J,IF(COUNTIFS($B88,"Adjustment*"),"Adjustment","Current Year Savings"),'7.  Persistence Report'!$C:$C,VLOOKUP(IF(COUNTIFS($B88,"Adjustment*"),$A87,$A88),ExtCalcMap,2,FALSE))</f>
        <v>0</v>
      </c>
      <c r="V88" s="731">
        <f ca="1">SUMIFS(OFFSET('7.  Persistence Report'!$L:$L,0,V20-2011),'7.  Persistence Report'!$D:$D,IF(COUNTIFS($B88,"Adjustment*"),$B87,$B88),'7.  Persistence Report'!$H:$H,D20,'7.  Persistence Report'!$J:$J,IF(COUNTIFS($B88,"Adjustment*"),"Adjustment","Current Year Savings"),'7.  Persistence Report'!$C:$C,VLOOKUP(IF(COUNTIFS($B88,"Adjustment*"),$A87,$A88),ExtCalcMap,2,FALSE))</f>
        <v>0</v>
      </c>
      <c r="W88" s="731">
        <f ca="1">SUMIFS(OFFSET('7.  Persistence Report'!$L:$L,0,W20-2011),'7.  Persistence Report'!$D:$D,IF(COUNTIFS($B88,"Adjustment*"),$B87,$B88),'7.  Persistence Report'!$H:$H,D20,'7.  Persistence Report'!$J:$J,IF(COUNTIFS($B88,"Adjustment*"),"Adjustment","Current Year Savings"),'7.  Persistence Report'!$C:$C,VLOOKUP(IF(COUNTIFS($B88,"Adjustment*"),$A87,$A88),ExtCalcMap,2,FALSE))</f>
        <v>0</v>
      </c>
      <c r="X88" s="731">
        <f ca="1">SUMIFS(OFFSET('7.  Persistence Report'!$L:$L,0,X20-2011),'7.  Persistence Report'!$D:$D,IF(COUNTIFS($B88,"Adjustment*"),$B87,$B88),'7.  Persistence Report'!$H:$H,D20,'7.  Persistence Report'!$J:$J,IF(COUNTIFS($B88,"Adjustment*"),"Adjustment","Current Year Savings"),'7.  Persistence Report'!$C:$C,VLOOKUP(IF(COUNTIFS($B88,"Adjustment*"),$A87,$A88),ExtCalcMap,2,FALSE))</f>
        <v>0</v>
      </c>
      <c r="Y88" s="412">
        <f ca="1">Y87</f>
        <v>1</v>
      </c>
      <c r="Z88" s="412">
        <f ca="1">Z87</f>
        <v>0</v>
      </c>
      <c r="AA88" s="412">
        <f t="shared" ref="AA88:AL88" ca="1" si="30">AA87</f>
        <v>0</v>
      </c>
      <c r="AB88" s="412">
        <f t="shared" ca="1" si="30"/>
        <v>0</v>
      </c>
      <c r="AC88" s="412">
        <f t="shared" ca="1" si="30"/>
        <v>0</v>
      </c>
      <c r="AD88" s="412">
        <f t="shared" ca="1" si="30"/>
        <v>0</v>
      </c>
      <c r="AE88" s="412">
        <f t="shared" ca="1" si="30"/>
        <v>0</v>
      </c>
      <c r="AF88" s="412">
        <f t="shared" ca="1" si="30"/>
        <v>0</v>
      </c>
      <c r="AG88" s="412">
        <f t="shared" ca="1" si="30"/>
        <v>0</v>
      </c>
      <c r="AH88" s="412">
        <f t="shared" ca="1" si="30"/>
        <v>0</v>
      </c>
      <c r="AI88" s="412">
        <f t="shared" ca="1" si="30"/>
        <v>0</v>
      </c>
      <c r="AJ88" s="412">
        <f t="shared" ca="1" si="30"/>
        <v>0</v>
      </c>
      <c r="AK88" s="412">
        <f t="shared" ca="1" si="30"/>
        <v>0</v>
      </c>
      <c r="AL88" s="412">
        <f t="shared" ca="1" si="30"/>
        <v>0</v>
      </c>
      <c r="AM88" s="308"/>
    </row>
    <row r="89" spans="1:39" s="285" customFormat="1" ht="15" outlineLevel="1">
      <c r="A89" s="503"/>
      <c r="B89" s="317"/>
      <c r="C89" s="307"/>
      <c r="D89" s="730"/>
      <c r="E89" s="730"/>
      <c r="F89" s="730"/>
      <c r="G89" s="730"/>
      <c r="H89" s="730"/>
      <c r="I89" s="730"/>
      <c r="J89" s="730"/>
      <c r="K89" s="730"/>
      <c r="L89" s="730"/>
      <c r="M89" s="730"/>
      <c r="N89" s="730"/>
      <c r="O89" s="737"/>
      <c r="P89" s="737"/>
      <c r="Q89" s="737"/>
      <c r="R89" s="737"/>
      <c r="S89" s="737"/>
      <c r="T89" s="737"/>
      <c r="U89" s="737"/>
      <c r="V89" s="737"/>
      <c r="W89" s="737"/>
      <c r="X89" s="737"/>
      <c r="Y89" s="413"/>
      <c r="Z89" s="413"/>
      <c r="AA89" s="413"/>
      <c r="AB89" s="413"/>
      <c r="AC89" s="413"/>
      <c r="AD89" s="413"/>
      <c r="AE89" s="413"/>
      <c r="AF89" s="413"/>
      <c r="AG89" s="413"/>
      <c r="AH89" s="413"/>
      <c r="AI89" s="413"/>
      <c r="AJ89" s="413"/>
      <c r="AK89" s="413"/>
      <c r="AL89" s="413"/>
      <c r="AM89" s="308"/>
    </row>
    <row r="90" spans="1:39" s="295" customFormat="1" ht="15.75" outlineLevel="1">
      <c r="A90" s="504"/>
      <c r="B90" s="290" t="s">
        <v>14</v>
      </c>
      <c r="C90" s="291"/>
      <c r="D90" s="742"/>
      <c r="E90" s="742"/>
      <c r="F90" s="742"/>
      <c r="G90" s="742"/>
      <c r="H90" s="742"/>
      <c r="I90" s="742"/>
      <c r="J90" s="742"/>
      <c r="K90" s="742"/>
      <c r="L90" s="742"/>
      <c r="M90" s="742"/>
      <c r="N90" s="742"/>
      <c r="O90" s="744"/>
      <c r="P90" s="739"/>
      <c r="Q90" s="739"/>
      <c r="R90" s="739"/>
      <c r="S90" s="739"/>
      <c r="T90" s="739"/>
      <c r="U90" s="739"/>
      <c r="V90" s="739"/>
      <c r="W90" s="739"/>
      <c r="X90" s="739"/>
      <c r="Y90" s="415"/>
      <c r="Z90" s="415"/>
      <c r="AA90" s="415"/>
      <c r="AB90" s="415"/>
      <c r="AC90" s="415"/>
      <c r="AD90" s="415"/>
      <c r="AE90" s="415"/>
      <c r="AF90" s="415"/>
      <c r="AG90" s="415"/>
      <c r="AH90" s="415"/>
      <c r="AI90" s="415"/>
      <c r="AJ90" s="415"/>
      <c r="AK90" s="415"/>
      <c r="AL90" s="415"/>
      <c r="AM90" s="294"/>
    </row>
    <row r="91" spans="1:39" s="285" customFormat="1" ht="15" outlineLevel="1">
      <c r="A91" s="503">
        <v>23</v>
      </c>
      <c r="B91" s="317" t="s">
        <v>14</v>
      </c>
      <c r="C91" s="293" t="s">
        <v>25</v>
      </c>
      <c r="D91" s="724">
        <f ca="1">SUMIFS(OFFSET('7.  Persistence Report'!$AQ:$AQ,0,D20-2011),'7.  Persistence Report'!$D:$D,IF(COUNTIFS($B91,"Adjustment*"),$B90,$B91),'7.  Persistence Report'!$H:$H,D20,'7.  Persistence Report'!$J:$J,IF(COUNTIFS($B91,"Adjustment*"),"Adjustment","Current Year Savings"),'7.  Persistence Report'!$C:$C,VLOOKUP(IF(COUNTIFS($B91,"Adjustment*"),$A90,$A91),ExtCalcMap,2,FALSE))</f>
        <v>0</v>
      </c>
      <c r="E91" s="724">
        <f ca="1">SUMIFS(OFFSET('7.  Persistence Report'!$AQ:$AQ,0,E20-2011),'7.  Persistence Report'!$D:$D,IF(COUNTIFS($B91,"Adjustment*"),$B90,$B91),'7.  Persistence Report'!$H:$H,D20,'7.  Persistence Report'!$J:$J,IF(COUNTIFS($B91,"Adjustment*"),"Adjustment","Current Year Savings"),'7.  Persistence Report'!$C:$C,VLOOKUP(IF(COUNTIFS($B91,"Adjustment*"),$A90,$A91),ExtCalcMap,2,FALSE))</f>
        <v>0</v>
      </c>
      <c r="F91" s="724">
        <f ca="1">SUMIFS(OFFSET('7.  Persistence Report'!$AQ:$AQ,0,F20-2011),'7.  Persistence Report'!$D:$D,IF(COUNTIFS($B91,"Adjustment*"),$B90,$B91),'7.  Persistence Report'!$H:$H,D20,'7.  Persistence Report'!$J:$J,IF(COUNTIFS($B91,"Adjustment*"),"Adjustment","Current Year Savings"),'7.  Persistence Report'!$C:$C,VLOOKUP(IF(COUNTIFS($B91,"Adjustment*"),$A90,$A91),ExtCalcMap,2,FALSE))</f>
        <v>0</v>
      </c>
      <c r="G91" s="724">
        <f ca="1">SUMIFS(OFFSET('7.  Persistence Report'!$AQ:$AQ,0,G20-2011),'7.  Persistence Report'!$D:$D,IF(COUNTIFS($B91,"Adjustment*"),$B90,$B91),'7.  Persistence Report'!$H:$H,D20,'7.  Persistence Report'!$J:$J,IF(COUNTIFS($B91,"Adjustment*"),"Adjustment","Current Year Savings"),'7.  Persistence Report'!$C:$C,VLOOKUP(IF(COUNTIFS($B91,"Adjustment*"),$A90,$A91),ExtCalcMap,2,FALSE))</f>
        <v>0</v>
      </c>
      <c r="H91" s="724">
        <f ca="1">SUMIFS(OFFSET('7.  Persistence Report'!$AQ:$AQ,0,H20-2011),'7.  Persistence Report'!$D:$D,IF(COUNTIFS($B91,"Adjustment*"),$B90,$B91),'7.  Persistence Report'!$H:$H,D20,'7.  Persistence Report'!$J:$J,IF(COUNTIFS($B91,"Adjustment*"),"Adjustment","Current Year Savings"),'7.  Persistence Report'!$C:$C,VLOOKUP(IF(COUNTIFS($B91,"Adjustment*"),$A90,$A91),ExtCalcMap,2,FALSE))</f>
        <v>0</v>
      </c>
      <c r="I91" s="724">
        <f ca="1">SUMIFS(OFFSET('7.  Persistence Report'!$AQ:$AQ,0,I20-2011),'7.  Persistence Report'!$D:$D,IF(COUNTIFS($B91,"Adjustment*"),$B90,$B91),'7.  Persistence Report'!$H:$H,D20,'7.  Persistence Report'!$J:$J,IF(COUNTIFS($B91,"Adjustment*"),"Adjustment","Current Year Savings"),'7.  Persistence Report'!$C:$C,VLOOKUP(IF(COUNTIFS($B91,"Adjustment*"),$A90,$A91),ExtCalcMap,2,FALSE))</f>
        <v>0</v>
      </c>
      <c r="J91" s="724">
        <f ca="1">SUMIFS(OFFSET('7.  Persistence Report'!$AQ:$AQ,0,J20-2011),'7.  Persistence Report'!$D:$D,IF(COUNTIFS($B91,"Adjustment*"),$B90,$B91),'7.  Persistence Report'!$H:$H,D20,'7.  Persistence Report'!$J:$J,IF(COUNTIFS($B91,"Adjustment*"),"Adjustment","Current Year Savings"),'7.  Persistence Report'!$C:$C,VLOOKUP(IF(COUNTIFS($B91,"Adjustment*"),$A90,$A91),ExtCalcMap,2,FALSE))</f>
        <v>0</v>
      </c>
      <c r="K91" s="724">
        <f ca="1">SUMIFS(OFFSET('7.  Persistence Report'!$AQ:$AQ,0,K20-2011),'7.  Persistence Report'!$D:$D,IF(COUNTIFS($B91,"Adjustment*"),$B90,$B91),'7.  Persistence Report'!$H:$H,D20,'7.  Persistence Report'!$J:$J,IF(COUNTIFS($B91,"Adjustment*"),"Adjustment","Current Year Savings"),'7.  Persistence Report'!$C:$C,VLOOKUP(IF(COUNTIFS($B91,"Adjustment*"),$A90,$A91),ExtCalcMap,2,FALSE))</f>
        <v>0</v>
      </c>
      <c r="L91" s="724">
        <f ca="1">SUMIFS(OFFSET('7.  Persistence Report'!$AQ:$AQ,0,L20-2011),'7.  Persistence Report'!$D:$D,IF(COUNTIFS($B91,"Adjustment*"),$B90,$B91),'7.  Persistence Report'!$H:$H,D20,'7.  Persistence Report'!$J:$J,IF(COUNTIFS($B91,"Adjustment*"),"Adjustment","Current Year Savings"),'7.  Persistence Report'!$C:$C,VLOOKUP(IF(COUNTIFS($B91,"Adjustment*"),$A90,$A91),ExtCalcMap,2,FALSE))</f>
        <v>0</v>
      </c>
      <c r="M91" s="724">
        <f ca="1">SUMIFS(OFFSET('7.  Persistence Report'!$AQ:$AQ,0,M20-2011),'7.  Persistence Report'!$D:$D,IF(COUNTIFS($B91,"Adjustment*"),$B90,$B91),'7.  Persistence Report'!$H:$H,D20,'7.  Persistence Report'!$J:$J,IF(COUNTIFS($B91,"Adjustment*"),"Adjustment","Current Year Savings"),'7.  Persistence Report'!$C:$C,VLOOKUP(IF(COUNTIFS($B91,"Adjustment*"),$A90,$A91),ExtCalcMap,2,FALSE))</f>
        <v>0</v>
      </c>
      <c r="N91" s="730"/>
      <c r="O91" s="731">
        <f ca="1">SUMIFS(OFFSET('7.  Persistence Report'!$L:$L,0,O20-2011),'7.  Persistence Report'!$D:$D,IF(COUNTIFS($B91,"Adjustment*"),$B90,$B91),'7.  Persistence Report'!$H:$H,D20,'7.  Persistence Report'!$J:$J,IF(COUNTIFS($B91,"Adjustment*"),"Adjustment","Current Year Savings"),'7.  Persistence Report'!$C:$C,VLOOKUP(IF(COUNTIFS($B91,"Adjustment*"),$A90,$A91),ExtCalcMap,2,FALSE))</f>
        <v>0</v>
      </c>
      <c r="P91" s="731">
        <f ca="1">SUMIFS(OFFSET('7.  Persistence Report'!$L:$L,0,P20-2011),'7.  Persistence Report'!$D:$D,IF(COUNTIFS($B91,"Adjustment*"),$B90,$B91),'7.  Persistence Report'!$H:$H,D20,'7.  Persistence Report'!$J:$J,IF(COUNTIFS($B91,"Adjustment*"),"Adjustment","Current Year Savings"),'7.  Persistence Report'!$C:$C,VLOOKUP(IF(COUNTIFS($B91,"Adjustment*"),$A90,$A91),ExtCalcMap,2,FALSE))</f>
        <v>0</v>
      </c>
      <c r="Q91" s="731">
        <f ca="1">SUMIFS(OFFSET('7.  Persistence Report'!$L:$L,0,Q20-2011),'7.  Persistence Report'!$D:$D,IF(COUNTIFS($B91,"Adjustment*"),$B90,$B91),'7.  Persistence Report'!$H:$H,D20,'7.  Persistence Report'!$J:$J,IF(COUNTIFS($B91,"Adjustment*"),"Adjustment","Current Year Savings"),'7.  Persistence Report'!$C:$C,VLOOKUP(IF(COUNTIFS($B91,"Adjustment*"),$A90,$A91),ExtCalcMap,2,FALSE))</f>
        <v>0</v>
      </c>
      <c r="R91" s="731">
        <f ca="1">SUMIFS(OFFSET('7.  Persistence Report'!$L:$L,0,R20-2011),'7.  Persistence Report'!$D:$D,IF(COUNTIFS($B91,"Adjustment*"),$B90,$B91),'7.  Persistence Report'!$H:$H,D20,'7.  Persistence Report'!$J:$J,IF(COUNTIFS($B91,"Adjustment*"),"Adjustment","Current Year Savings"),'7.  Persistence Report'!$C:$C,VLOOKUP(IF(COUNTIFS($B91,"Adjustment*"),$A90,$A91),ExtCalcMap,2,FALSE))</f>
        <v>0</v>
      </c>
      <c r="S91" s="731">
        <f ca="1">SUMIFS(OFFSET('7.  Persistence Report'!$L:$L,0,S20-2011),'7.  Persistence Report'!$D:$D,IF(COUNTIFS($B91,"Adjustment*"),$B90,$B91),'7.  Persistence Report'!$H:$H,D20,'7.  Persistence Report'!$J:$J,IF(COUNTIFS($B91,"Adjustment*"),"Adjustment","Current Year Savings"),'7.  Persistence Report'!$C:$C,VLOOKUP(IF(COUNTIFS($B91,"Adjustment*"),$A90,$A91),ExtCalcMap,2,FALSE))</f>
        <v>0</v>
      </c>
      <c r="T91" s="731">
        <f ca="1">SUMIFS(OFFSET('7.  Persistence Report'!$L:$L,0,T20-2011),'7.  Persistence Report'!$D:$D,IF(COUNTIFS($B91,"Adjustment*"),$B90,$B91),'7.  Persistence Report'!$H:$H,D20,'7.  Persistence Report'!$J:$J,IF(COUNTIFS($B91,"Adjustment*"),"Adjustment","Current Year Savings"),'7.  Persistence Report'!$C:$C,VLOOKUP(IF(COUNTIFS($B91,"Adjustment*"),$A90,$A91),ExtCalcMap,2,FALSE))</f>
        <v>0</v>
      </c>
      <c r="U91" s="731">
        <f ca="1">SUMIFS(OFFSET('7.  Persistence Report'!$L:$L,0,U20-2011),'7.  Persistence Report'!$D:$D,IF(COUNTIFS($B91,"Adjustment*"),$B90,$B91),'7.  Persistence Report'!$H:$H,D20,'7.  Persistence Report'!$J:$J,IF(COUNTIFS($B91,"Adjustment*"),"Adjustment","Current Year Savings"),'7.  Persistence Report'!$C:$C,VLOOKUP(IF(COUNTIFS($B91,"Adjustment*"),$A90,$A91),ExtCalcMap,2,FALSE))</f>
        <v>0</v>
      </c>
      <c r="V91" s="731">
        <f ca="1">SUMIFS(OFFSET('7.  Persistence Report'!$L:$L,0,V20-2011),'7.  Persistence Report'!$D:$D,IF(COUNTIFS($B91,"Adjustment*"),$B90,$B91),'7.  Persistence Report'!$H:$H,D20,'7.  Persistence Report'!$J:$J,IF(COUNTIFS($B91,"Adjustment*"),"Adjustment","Current Year Savings"),'7.  Persistence Report'!$C:$C,VLOOKUP(IF(COUNTIFS($B91,"Adjustment*"),$A90,$A91),ExtCalcMap,2,FALSE))</f>
        <v>0</v>
      </c>
      <c r="W91" s="731">
        <f ca="1">SUMIFS(OFFSET('7.  Persistence Report'!$L:$L,0,W20-2011),'7.  Persistence Report'!$D:$D,IF(COUNTIFS($B91,"Adjustment*"),$B90,$B91),'7.  Persistence Report'!$H:$H,D20,'7.  Persistence Report'!$J:$J,IF(COUNTIFS($B91,"Adjustment*"),"Adjustment","Current Year Savings"),'7.  Persistence Report'!$C:$C,VLOOKUP(IF(COUNTIFS($B91,"Adjustment*"),$A90,$A91),ExtCalcMap,2,FALSE))</f>
        <v>0</v>
      </c>
      <c r="X91" s="731">
        <f ca="1">SUMIFS(OFFSET('7.  Persistence Report'!$L:$L,0,X20-2011),'7.  Persistence Report'!$D:$D,IF(COUNTIFS($B91,"Adjustment*"),$B90,$B91),'7.  Persistence Report'!$H:$H,D20,'7.  Persistence Report'!$J:$J,IF(COUNTIFS($B91,"Adjustment*"),"Adjustment","Current Year Savings"),'7.  Persistence Report'!$C:$C,VLOOKUP(IF(COUNTIFS($B91,"Adjustment*"),$A90,$A91),ExtCalcMap,2,FALSE))</f>
        <v>0</v>
      </c>
      <c r="Y91" s="411">
        <f t="shared" ref="Y91:AL91" si="31">IF(COUNTIFS(Y20,"Res*"),1/COUNTIFS(Y20:AL20,"Res*"),0)</f>
        <v>0</v>
      </c>
      <c r="Z91" s="411">
        <f t="shared" si="31"/>
        <v>0</v>
      </c>
      <c r="AA91" s="411">
        <f t="shared" si="31"/>
        <v>0</v>
      </c>
      <c r="AB91" s="411">
        <f t="shared" si="31"/>
        <v>1</v>
      </c>
      <c r="AC91" s="411">
        <f t="shared" si="31"/>
        <v>0</v>
      </c>
      <c r="AD91" s="411">
        <f t="shared" si="31"/>
        <v>0</v>
      </c>
      <c r="AE91" s="411">
        <f t="shared" si="31"/>
        <v>0</v>
      </c>
      <c r="AF91" s="411">
        <f t="shared" si="31"/>
        <v>0</v>
      </c>
      <c r="AG91" s="411">
        <f t="shared" si="31"/>
        <v>0</v>
      </c>
      <c r="AH91" s="411">
        <f t="shared" si="31"/>
        <v>0</v>
      </c>
      <c r="AI91" s="411">
        <f t="shared" si="31"/>
        <v>0</v>
      </c>
      <c r="AJ91" s="411">
        <f t="shared" si="31"/>
        <v>0</v>
      </c>
      <c r="AK91" s="411">
        <f t="shared" si="31"/>
        <v>0</v>
      </c>
      <c r="AL91" s="411">
        <f t="shared" si="31"/>
        <v>0</v>
      </c>
      <c r="AM91" s="298">
        <f>SUM(Y91:AL91)</f>
        <v>1</v>
      </c>
    </row>
    <row r="92" spans="1:39" s="285" customFormat="1" ht="15" outlineLevel="1">
      <c r="A92" s="503"/>
      <c r="B92" s="317" t="s">
        <v>215</v>
      </c>
      <c r="C92" s="293" t="s">
        <v>164</v>
      </c>
      <c r="D92" s="724">
        <f ca="1">SUMIFS(OFFSET('7.  Persistence Report'!$AQ:$AQ,0,D20-2011),'7.  Persistence Report'!$D:$D,IF(COUNTIFS($B92,"Adjustment*"),$B91,$B92),'7.  Persistence Report'!$H:$H,D20,'7.  Persistence Report'!$J:$J,IF(COUNTIFS($B92,"Adjustment*"),"Adjustment","Current Year Savings"),'7.  Persistence Report'!$C:$C,VLOOKUP(IF(COUNTIFS($B92,"Adjustment*"),$A91,$A92),ExtCalcMap,2,FALSE))</f>
        <v>0</v>
      </c>
      <c r="E92" s="724">
        <f ca="1">SUMIFS(OFFSET('7.  Persistence Report'!$AQ:$AQ,0,E20-2011),'7.  Persistence Report'!$D:$D,IF(COUNTIFS($B92,"Adjustment*"),$B91,$B92),'7.  Persistence Report'!$H:$H,D20,'7.  Persistence Report'!$J:$J,IF(COUNTIFS($B92,"Adjustment*"),"Adjustment","Current Year Savings"),'7.  Persistence Report'!$C:$C,VLOOKUP(IF(COUNTIFS($B92,"Adjustment*"),$A91,$A92),ExtCalcMap,2,FALSE))</f>
        <v>0</v>
      </c>
      <c r="F92" s="724">
        <f ca="1">SUMIFS(OFFSET('7.  Persistence Report'!$AQ:$AQ,0,F20-2011),'7.  Persistence Report'!$D:$D,IF(COUNTIFS($B92,"Adjustment*"),$B91,$B92),'7.  Persistence Report'!$H:$H,D20,'7.  Persistence Report'!$J:$J,IF(COUNTIFS($B92,"Adjustment*"),"Adjustment","Current Year Savings"),'7.  Persistence Report'!$C:$C,VLOOKUP(IF(COUNTIFS($B92,"Adjustment*"),$A91,$A92),ExtCalcMap,2,FALSE))</f>
        <v>0</v>
      </c>
      <c r="G92" s="724">
        <f ca="1">SUMIFS(OFFSET('7.  Persistence Report'!$AQ:$AQ,0,G20-2011),'7.  Persistence Report'!$D:$D,IF(COUNTIFS($B92,"Adjustment*"),$B91,$B92),'7.  Persistence Report'!$H:$H,D20,'7.  Persistence Report'!$J:$J,IF(COUNTIFS($B92,"Adjustment*"),"Adjustment","Current Year Savings"),'7.  Persistence Report'!$C:$C,VLOOKUP(IF(COUNTIFS($B92,"Adjustment*"),$A91,$A92),ExtCalcMap,2,FALSE))</f>
        <v>0</v>
      </c>
      <c r="H92" s="724">
        <f ca="1">SUMIFS(OFFSET('7.  Persistence Report'!$AQ:$AQ,0,H20-2011),'7.  Persistence Report'!$D:$D,IF(COUNTIFS($B92,"Adjustment*"),$B91,$B92),'7.  Persistence Report'!$H:$H,D20,'7.  Persistence Report'!$J:$J,IF(COUNTIFS($B92,"Adjustment*"),"Adjustment","Current Year Savings"),'7.  Persistence Report'!$C:$C,VLOOKUP(IF(COUNTIFS($B92,"Adjustment*"),$A91,$A92),ExtCalcMap,2,FALSE))</f>
        <v>0</v>
      </c>
      <c r="I92" s="724">
        <f ca="1">SUMIFS(OFFSET('7.  Persistence Report'!$AQ:$AQ,0,I20-2011),'7.  Persistence Report'!$D:$D,IF(COUNTIFS($B92,"Adjustment*"),$B91,$B92),'7.  Persistence Report'!$H:$H,D20,'7.  Persistence Report'!$J:$J,IF(COUNTIFS($B92,"Adjustment*"),"Adjustment","Current Year Savings"),'7.  Persistence Report'!$C:$C,VLOOKUP(IF(COUNTIFS($B92,"Adjustment*"),$A91,$A92),ExtCalcMap,2,FALSE))</f>
        <v>0</v>
      </c>
      <c r="J92" s="724">
        <f ca="1">SUMIFS(OFFSET('7.  Persistence Report'!$AQ:$AQ,0,J20-2011),'7.  Persistence Report'!$D:$D,IF(COUNTIFS($B92,"Adjustment*"),$B91,$B92),'7.  Persistence Report'!$H:$H,D20,'7.  Persistence Report'!$J:$J,IF(COUNTIFS($B92,"Adjustment*"),"Adjustment","Current Year Savings"),'7.  Persistence Report'!$C:$C,VLOOKUP(IF(COUNTIFS($B92,"Adjustment*"),$A91,$A92),ExtCalcMap,2,FALSE))</f>
        <v>0</v>
      </c>
      <c r="K92" s="724">
        <f ca="1">SUMIFS(OFFSET('7.  Persistence Report'!$AQ:$AQ,0,K20-2011),'7.  Persistence Report'!$D:$D,IF(COUNTIFS($B92,"Adjustment*"),$B91,$B92),'7.  Persistence Report'!$H:$H,D20,'7.  Persistence Report'!$J:$J,IF(COUNTIFS($B92,"Adjustment*"),"Adjustment","Current Year Savings"),'7.  Persistence Report'!$C:$C,VLOOKUP(IF(COUNTIFS($B92,"Adjustment*"),$A91,$A92),ExtCalcMap,2,FALSE))</f>
        <v>0</v>
      </c>
      <c r="L92" s="724">
        <f ca="1">SUMIFS(OFFSET('7.  Persistence Report'!$AQ:$AQ,0,L20-2011),'7.  Persistence Report'!$D:$D,IF(COUNTIFS($B92,"Adjustment*"),$B91,$B92),'7.  Persistence Report'!$H:$H,D20,'7.  Persistence Report'!$J:$J,IF(COUNTIFS($B92,"Adjustment*"),"Adjustment","Current Year Savings"),'7.  Persistence Report'!$C:$C,VLOOKUP(IF(COUNTIFS($B92,"Adjustment*"),$A91,$A92),ExtCalcMap,2,FALSE))</f>
        <v>0</v>
      </c>
      <c r="M92" s="724">
        <f ca="1">SUMIFS(OFFSET('7.  Persistence Report'!$AQ:$AQ,0,M20-2011),'7.  Persistence Report'!$D:$D,IF(COUNTIFS($B92,"Adjustment*"),$B91,$B92),'7.  Persistence Report'!$H:$H,D20,'7.  Persistence Report'!$J:$J,IF(COUNTIFS($B92,"Adjustment*"),"Adjustment","Current Year Savings"),'7.  Persistence Report'!$C:$C,VLOOKUP(IF(COUNTIFS($B92,"Adjustment*"),$A91,$A92),ExtCalcMap,2,FALSE))</f>
        <v>0</v>
      </c>
      <c r="N92" s="732"/>
      <c r="O92" s="731">
        <f ca="1">SUMIFS(OFFSET('7.  Persistence Report'!$L:$L,0,O20-2011),'7.  Persistence Report'!$D:$D,IF(COUNTIFS($B92,"Adjustment*"),$B91,$B92),'7.  Persistence Report'!$H:$H,D20,'7.  Persistence Report'!$J:$J,IF(COUNTIFS($B92,"Adjustment*"),"Adjustment","Current Year Savings"),'7.  Persistence Report'!$C:$C,VLOOKUP(IF(COUNTIFS($B92,"Adjustment*"),$A91,$A92),ExtCalcMap,2,FALSE))</f>
        <v>0</v>
      </c>
      <c r="P92" s="731">
        <f ca="1">SUMIFS(OFFSET('7.  Persistence Report'!$L:$L,0,P20-2011),'7.  Persistence Report'!$D:$D,IF(COUNTIFS($B92,"Adjustment*"),$B91,$B92),'7.  Persistence Report'!$H:$H,D20,'7.  Persistence Report'!$J:$J,IF(COUNTIFS($B92,"Adjustment*"),"Adjustment","Current Year Savings"),'7.  Persistence Report'!$C:$C,VLOOKUP(IF(COUNTIFS($B92,"Adjustment*"),$A91,$A92),ExtCalcMap,2,FALSE))</f>
        <v>0</v>
      </c>
      <c r="Q92" s="731">
        <f ca="1">SUMIFS(OFFSET('7.  Persistence Report'!$L:$L,0,Q20-2011),'7.  Persistence Report'!$D:$D,IF(COUNTIFS($B92,"Adjustment*"),$B91,$B92),'7.  Persistence Report'!$H:$H,D20,'7.  Persistence Report'!$J:$J,IF(COUNTIFS($B92,"Adjustment*"),"Adjustment","Current Year Savings"),'7.  Persistence Report'!$C:$C,VLOOKUP(IF(COUNTIFS($B92,"Adjustment*"),$A91,$A92),ExtCalcMap,2,FALSE))</f>
        <v>0</v>
      </c>
      <c r="R92" s="731">
        <f ca="1">SUMIFS(OFFSET('7.  Persistence Report'!$L:$L,0,R20-2011),'7.  Persistence Report'!$D:$D,IF(COUNTIFS($B92,"Adjustment*"),$B91,$B92),'7.  Persistence Report'!$H:$H,D20,'7.  Persistence Report'!$J:$J,IF(COUNTIFS($B92,"Adjustment*"),"Adjustment","Current Year Savings"),'7.  Persistence Report'!$C:$C,VLOOKUP(IF(COUNTIFS($B92,"Adjustment*"),$A91,$A92),ExtCalcMap,2,FALSE))</f>
        <v>0</v>
      </c>
      <c r="S92" s="731">
        <f ca="1">SUMIFS(OFFSET('7.  Persistence Report'!$L:$L,0,S20-2011),'7.  Persistence Report'!$D:$D,IF(COUNTIFS($B92,"Adjustment*"),$B91,$B92),'7.  Persistence Report'!$H:$H,D20,'7.  Persistence Report'!$J:$J,IF(COUNTIFS($B92,"Adjustment*"),"Adjustment","Current Year Savings"),'7.  Persistence Report'!$C:$C,VLOOKUP(IF(COUNTIFS($B92,"Adjustment*"),$A91,$A92),ExtCalcMap,2,FALSE))</f>
        <v>0</v>
      </c>
      <c r="T92" s="731">
        <f ca="1">SUMIFS(OFFSET('7.  Persistence Report'!$L:$L,0,T20-2011),'7.  Persistence Report'!$D:$D,IF(COUNTIFS($B92,"Adjustment*"),$B91,$B92),'7.  Persistence Report'!$H:$H,D20,'7.  Persistence Report'!$J:$J,IF(COUNTIFS($B92,"Adjustment*"),"Adjustment","Current Year Savings"),'7.  Persistence Report'!$C:$C,VLOOKUP(IF(COUNTIFS($B92,"Adjustment*"),$A91,$A92),ExtCalcMap,2,FALSE))</f>
        <v>0</v>
      </c>
      <c r="U92" s="731">
        <f ca="1">SUMIFS(OFFSET('7.  Persistence Report'!$L:$L,0,U20-2011),'7.  Persistence Report'!$D:$D,IF(COUNTIFS($B92,"Adjustment*"),$B91,$B92),'7.  Persistence Report'!$H:$H,D20,'7.  Persistence Report'!$J:$J,IF(COUNTIFS($B92,"Adjustment*"),"Adjustment","Current Year Savings"),'7.  Persistence Report'!$C:$C,VLOOKUP(IF(COUNTIFS($B92,"Adjustment*"),$A91,$A92),ExtCalcMap,2,FALSE))</f>
        <v>0</v>
      </c>
      <c r="V92" s="731">
        <f ca="1">SUMIFS(OFFSET('7.  Persistence Report'!$L:$L,0,V20-2011),'7.  Persistence Report'!$D:$D,IF(COUNTIFS($B92,"Adjustment*"),$B91,$B92),'7.  Persistence Report'!$H:$H,D20,'7.  Persistence Report'!$J:$J,IF(COUNTIFS($B92,"Adjustment*"),"Adjustment","Current Year Savings"),'7.  Persistence Report'!$C:$C,VLOOKUP(IF(COUNTIFS($B92,"Adjustment*"),$A91,$A92),ExtCalcMap,2,FALSE))</f>
        <v>0</v>
      </c>
      <c r="W92" s="731">
        <f ca="1">SUMIFS(OFFSET('7.  Persistence Report'!$L:$L,0,W20-2011),'7.  Persistence Report'!$D:$D,IF(COUNTIFS($B92,"Adjustment*"),$B91,$B92),'7.  Persistence Report'!$H:$H,D20,'7.  Persistence Report'!$J:$J,IF(COUNTIFS($B92,"Adjustment*"),"Adjustment","Current Year Savings"),'7.  Persistence Report'!$C:$C,VLOOKUP(IF(COUNTIFS($B92,"Adjustment*"),$A91,$A92),ExtCalcMap,2,FALSE))</f>
        <v>0</v>
      </c>
      <c r="X92" s="731">
        <f ca="1">SUMIFS(OFFSET('7.  Persistence Report'!$L:$L,0,X20-2011),'7.  Persistence Report'!$D:$D,IF(COUNTIFS($B92,"Adjustment*"),$B91,$B92),'7.  Persistence Report'!$H:$H,D20,'7.  Persistence Report'!$J:$J,IF(COUNTIFS($B92,"Adjustment*"),"Adjustment","Current Year Savings"),'7.  Persistence Report'!$C:$C,VLOOKUP(IF(COUNTIFS($B92,"Adjustment*"),$A91,$A92),ExtCalcMap,2,FALSE))</f>
        <v>0</v>
      </c>
      <c r="Y92" s="412">
        <f>Y91</f>
        <v>0</v>
      </c>
      <c r="Z92" s="412">
        <f>Z91</f>
        <v>0</v>
      </c>
      <c r="AA92" s="412">
        <f t="shared" ref="AA92:AL92" si="32">AA91</f>
        <v>0</v>
      </c>
      <c r="AB92" s="412">
        <f t="shared" si="32"/>
        <v>1</v>
      </c>
      <c r="AC92" s="412">
        <f t="shared" si="32"/>
        <v>0</v>
      </c>
      <c r="AD92" s="412">
        <f t="shared" si="32"/>
        <v>0</v>
      </c>
      <c r="AE92" s="412">
        <f t="shared" si="32"/>
        <v>0</v>
      </c>
      <c r="AF92" s="412">
        <f t="shared" si="32"/>
        <v>0</v>
      </c>
      <c r="AG92" s="412">
        <f t="shared" si="32"/>
        <v>0</v>
      </c>
      <c r="AH92" s="412">
        <f t="shared" si="32"/>
        <v>0</v>
      </c>
      <c r="AI92" s="412">
        <f t="shared" si="32"/>
        <v>0</v>
      </c>
      <c r="AJ92" s="412">
        <f t="shared" si="32"/>
        <v>0</v>
      </c>
      <c r="AK92" s="412">
        <f t="shared" si="32"/>
        <v>0</v>
      </c>
      <c r="AL92" s="412">
        <f t="shared" si="32"/>
        <v>0</v>
      </c>
      <c r="AM92" s="299"/>
    </row>
    <row r="93" spans="1:39" s="285" customFormat="1" ht="15" outlineLevel="1">
      <c r="A93" s="503"/>
      <c r="B93" s="317"/>
      <c r="C93" s="307"/>
      <c r="D93" s="730"/>
      <c r="E93" s="730"/>
      <c r="F93" s="730"/>
      <c r="G93" s="730"/>
      <c r="H93" s="730"/>
      <c r="I93" s="730"/>
      <c r="J93" s="730"/>
      <c r="K93" s="730"/>
      <c r="L93" s="730"/>
      <c r="M93" s="730"/>
      <c r="N93" s="730"/>
      <c r="O93" s="737"/>
      <c r="P93" s="737"/>
      <c r="Q93" s="737"/>
      <c r="R93" s="737"/>
      <c r="S93" s="737"/>
      <c r="T93" s="737"/>
      <c r="U93" s="737"/>
      <c r="V93" s="737"/>
      <c r="W93" s="737"/>
      <c r="X93" s="737"/>
      <c r="Y93" s="413"/>
      <c r="Z93" s="413"/>
      <c r="AA93" s="413"/>
      <c r="AB93" s="413"/>
      <c r="AC93" s="413"/>
      <c r="AD93" s="413"/>
      <c r="AE93" s="413"/>
      <c r="AF93" s="413"/>
      <c r="AG93" s="413"/>
      <c r="AH93" s="413"/>
      <c r="AI93" s="413"/>
      <c r="AJ93" s="413"/>
      <c r="AK93" s="413"/>
      <c r="AL93" s="413"/>
      <c r="AM93" s="308"/>
    </row>
    <row r="94" spans="1:39" s="295" customFormat="1" ht="15.75" outlineLevel="1">
      <c r="A94" s="504"/>
      <c r="B94" s="290" t="s">
        <v>489</v>
      </c>
      <c r="C94" s="291"/>
      <c r="D94" s="742"/>
      <c r="E94" s="742"/>
      <c r="F94" s="742"/>
      <c r="G94" s="742"/>
      <c r="H94" s="742"/>
      <c r="I94" s="742"/>
      <c r="J94" s="742"/>
      <c r="K94" s="742"/>
      <c r="L94" s="742"/>
      <c r="M94" s="742"/>
      <c r="N94" s="742"/>
      <c r="O94" s="744"/>
      <c r="P94" s="739"/>
      <c r="Q94" s="739"/>
      <c r="R94" s="739"/>
      <c r="S94" s="739"/>
      <c r="T94" s="739"/>
      <c r="U94" s="739"/>
      <c r="V94" s="739"/>
      <c r="W94" s="739"/>
      <c r="X94" s="739"/>
      <c r="Y94" s="415"/>
      <c r="Z94" s="415"/>
      <c r="AA94" s="415"/>
      <c r="AB94" s="415"/>
      <c r="AC94" s="415"/>
      <c r="AD94" s="415"/>
      <c r="AE94" s="415"/>
      <c r="AF94" s="415"/>
      <c r="AG94" s="415"/>
      <c r="AH94" s="415"/>
      <c r="AI94" s="415"/>
      <c r="AJ94" s="415"/>
      <c r="AK94" s="415"/>
      <c r="AL94" s="415"/>
      <c r="AM94" s="294"/>
    </row>
    <row r="95" spans="1:39" s="285" customFormat="1" ht="15" outlineLevel="1">
      <c r="A95" s="503">
        <v>24</v>
      </c>
      <c r="B95" s="317" t="s">
        <v>14</v>
      </c>
      <c r="C95" s="293" t="s">
        <v>25</v>
      </c>
      <c r="D95" s="724">
        <f ca="1">SUMIFS(OFFSET('7.  Persistence Report'!$AQ:$AQ,0,D20-2011),'7.  Persistence Report'!$D:$D,IF(COUNTIFS($B95,"Adjustment*"),$B94,$B95),'7.  Persistence Report'!$H:$H,D20,'7.  Persistence Report'!$J:$J,IF(COUNTIFS($B95,"Adjustment*"),"Adjustment","Current Year Savings"),'7.  Persistence Report'!$C:$C,VLOOKUP(IF(COUNTIFS($B95,"Adjustment*"),$A94,$A95),ExtCalcMap,2,FALSE))</f>
        <v>0</v>
      </c>
      <c r="E95" s="724">
        <f ca="1">SUMIFS(OFFSET('7.  Persistence Report'!$AQ:$AQ,0,E20-2011),'7.  Persistence Report'!$D:$D,IF(COUNTIFS($B95,"Adjustment*"),$B94,$B95),'7.  Persistence Report'!$H:$H,D20,'7.  Persistence Report'!$J:$J,IF(COUNTIFS($B95,"Adjustment*"),"Adjustment","Current Year Savings"),'7.  Persistence Report'!$C:$C,VLOOKUP(IF(COUNTIFS($B95,"Adjustment*"),$A94,$A95),ExtCalcMap,2,FALSE))</f>
        <v>0</v>
      </c>
      <c r="F95" s="724">
        <f ca="1">SUMIFS(OFFSET('7.  Persistence Report'!$AQ:$AQ,0,F20-2011),'7.  Persistence Report'!$D:$D,IF(COUNTIFS($B95,"Adjustment*"),$B94,$B95),'7.  Persistence Report'!$H:$H,D20,'7.  Persistence Report'!$J:$J,IF(COUNTIFS($B95,"Adjustment*"),"Adjustment","Current Year Savings"),'7.  Persistence Report'!$C:$C,VLOOKUP(IF(COUNTIFS($B95,"Adjustment*"),$A94,$A95),ExtCalcMap,2,FALSE))</f>
        <v>0</v>
      </c>
      <c r="G95" s="724">
        <f ca="1">SUMIFS(OFFSET('7.  Persistence Report'!$AQ:$AQ,0,G20-2011),'7.  Persistence Report'!$D:$D,IF(COUNTIFS($B95,"Adjustment*"),$B94,$B95),'7.  Persistence Report'!$H:$H,D20,'7.  Persistence Report'!$J:$J,IF(COUNTIFS($B95,"Adjustment*"),"Adjustment","Current Year Savings"),'7.  Persistence Report'!$C:$C,VLOOKUP(IF(COUNTIFS($B95,"Adjustment*"),$A94,$A95),ExtCalcMap,2,FALSE))</f>
        <v>0</v>
      </c>
      <c r="H95" s="724">
        <f ca="1">SUMIFS(OFFSET('7.  Persistence Report'!$AQ:$AQ,0,H20-2011),'7.  Persistence Report'!$D:$D,IF(COUNTIFS($B95,"Adjustment*"),$B94,$B95),'7.  Persistence Report'!$H:$H,D20,'7.  Persistence Report'!$J:$J,IF(COUNTIFS($B95,"Adjustment*"),"Adjustment","Current Year Savings"),'7.  Persistence Report'!$C:$C,VLOOKUP(IF(COUNTIFS($B95,"Adjustment*"),$A94,$A95),ExtCalcMap,2,FALSE))</f>
        <v>0</v>
      </c>
      <c r="I95" s="724">
        <f ca="1">SUMIFS(OFFSET('7.  Persistence Report'!$AQ:$AQ,0,I20-2011),'7.  Persistence Report'!$D:$D,IF(COUNTIFS($B95,"Adjustment*"),$B94,$B95),'7.  Persistence Report'!$H:$H,D20,'7.  Persistence Report'!$J:$J,IF(COUNTIFS($B95,"Adjustment*"),"Adjustment","Current Year Savings"),'7.  Persistence Report'!$C:$C,VLOOKUP(IF(COUNTIFS($B95,"Adjustment*"),$A94,$A95),ExtCalcMap,2,FALSE))</f>
        <v>0</v>
      </c>
      <c r="J95" s="724">
        <f ca="1">SUMIFS(OFFSET('7.  Persistence Report'!$AQ:$AQ,0,J20-2011),'7.  Persistence Report'!$D:$D,IF(COUNTIFS($B95,"Adjustment*"),$B94,$B95),'7.  Persistence Report'!$H:$H,D20,'7.  Persistence Report'!$J:$J,IF(COUNTIFS($B95,"Adjustment*"),"Adjustment","Current Year Savings"),'7.  Persistence Report'!$C:$C,VLOOKUP(IF(COUNTIFS($B95,"Adjustment*"),$A94,$A95),ExtCalcMap,2,FALSE))</f>
        <v>0</v>
      </c>
      <c r="K95" s="724">
        <f ca="1">SUMIFS(OFFSET('7.  Persistence Report'!$AQ:$AQ,0,K20-2011),'7.  Persistence Report'!$D:$D,IF(COUNTIFS($B95,"Adjustment*"),$B94,$B95),'7.  Persistence Report'!$H:$H,D20,'7.  Persistence Report'!$J:$J,IF(COUNTIFS($B95,"Adjustment*"),"Adjustment","Current Year Savings"),'7.  Persistence Report'!$C:$C,VLOOKUP(IF(COUNTIFS($B95,"Adjustment*"),$A94,$A95),ExtCalcMap,2,FALSE))</f>
        <v>0</v>
      </c>
      <c r="L95" s="724">
        <f ca="1">SUMIFS(OFFSET('7.  Persistence Report'!$AQ:$AQ,0,L20-2011),'7.  Persistence Report'!$D:$D,IF(COUNTIFS($B95,"Adjustment*"),$B94,$B95),'7.  Persistence Report'!$H:$H,D20,'7.  Persistence Report'!$J:$J,IF(COUNTIFS($B95,"Adjustment*"),"Adjustment","Current Year Savings"),'7.  Persistence Report'!$C:$C,VLOOKUP(IF(COUNTIFS($B95,"Adjustment*"),$A94,$A95),ExtCalcMap,2,FALSE))</f>
        <v>0</v>
      </c>
      <c r="M95" s="724">
        <f ca="1">SUMIFS(OFFSET('7.  Persistence Report'!$AQ:$AQ,0,M20-2011),'7.  Persistence Report'!$D:$D,IF(COUNTIFS($B95,"Adjustment*"),$B94,$B95),'7.  Persistence Report'!$H:$H,D20,'7.  Persistence Report'!$J:$J,IF(COUNTIFS($B95,"Adjustment*"),"Adjustment","Current Year Savings"),'7.  Persistence Report'!$C:$C,VLOOKUP(IF(COUNTIFS($B95,"Adjustment*"),$A94,$A95),ExtCalcMap,2,FALSE))</f>
        <v>0</v>
      </c>
      <c r="N95" s="730"/>
      <c r="O95" s="731">
        <f ca="1">SUMIFS(OFFSET('7.  Persistence Report'!$L:$L,0,O20-2011),'7.  Persistence Report'!$D:$D,IF(COUNTIFS($B95,"Adjustment*"),$B94,$B95),'7.  Persistence Report'!$H:$H,D20,'7.  Persistence Report'!$J:$J,IF(COUNTIFS($B95,"Adjustment*"),"Adjustment","Current Year Savings"),'7.  Persistence Report'!$C:$C,VLOOKUP(IF(COUNTIFS($B95,"Adjustment*"),$A94,$A95),ExtCalcMap,2,FALSE))</f>
        <v>0</v>
      </c>
      <c r="P95" s="731">
        <f ca="1">SUMIFS(OFFSET('7.  Persistence Report'!$L:$L,0,P20-2011),'7.  Persistence Report'!$D:$D,IF(COUNTIFS($B95,"Adjustment*"),$B94,$B95),'7.  Persistence Report'!$H:$H,D20,'7.  Persistence Report'!$J:$J,IF(COUNTIFS($B95,"Adjustment*"),"Adjustment","Current Year Savings"),'7.  Persistence Report'!$C:$C,VLOOKUP(IF(COUNTIFS($B95,"Adjustment*"),$A94,$A95),ExtCalcMap,2,FALSE))</f>
        <v>0</v>
      </c>
      <c r="Q95" s="731">
        <f ca="1">SUMIFS(OFFSET('7.  Persistence Report'!$L:$L,0,Q20-2011),'7.  Persistence Report'!$D:$D,IF(COUNTIFS($B95,"Adjustment*"),$B94,$B95),'7.  Persistence Report'!$H:$H,D20,'7.  Persistence Report'!$J:$J,IF(COUNTIFS($B95,"Adjustment*"),"Adjustment","Current Year Savings"),'7.  Persistence Report'!$C:$C,VLOOKUP(IF(COUNTIFS($B95,"Adjustment*"),$A94,$A95),ExtCalcMap,2,FALSE))</f>
        <v>0</v>
      </c>
      <c r="R95" s="731">
        <f ca="1">SUMIFS(OFFSET('7.  Persistence Report'!$L:$L,0,R20-2011),'7.  Persistence Report'!$D:$D,IF(COUNTIFS($B95,"Adjustment*"),$B94,$B95),'7.  Persistence Report'!$H:$H,D20,'7.  Persistence Report'!$J:$J,IF(COUNTIFS($B95,"Adjustment*"),"Adjustment","Current Year Savings"),'7.  Persistence Report'!$C:$C,VLOOKUP(IF(COUNTIFS($B95,"Adjustment*"),$A94,$A95),ExtCalcMap,2,FALSE))</f>
        <v>0</v>
      </c>
      <c r="S95" s="731">
        <f ca="1">SUMIFS(OFFSET('7.  Persistence Report'!$L:$L,0,S20-2011),'7.  Persistence Report'!$D:$D,IF(COUNTIFS($B95,"Adjustment*"),$B94,$B95),'7.  Persistence Report'!$H:$H,D20,'7.  Persistence Report'!$J:$J,IF(COUNTIFS($B95,"Adjustment*"),"Adjustment","Current Year Savings"),'7.  Persistence Report'!$C:$C,VLOOKUP(IF(COUNTIFS($B95,"Adjustment*"),$A94,$A95),ExtCalcMap,2,FALSE))</f>
        <v>0</v>
      </c>
      <c r="T95" s="731">
        <f ca="1">SUMIFS(OFFSET('7.  Persistence Report'!$L:$L,0,T20-2011),'7.  Persistence Report'!$D:$D,IF(COUNTIFS($B95,"Adjustment*"),$B94,$B95),'7.  Persistence Report'!$H:$H,D20,'7.  Persistence Report'!$J:$J,IF(COUNTIFS($B95,"Adjustment*"),"Adjustment","Current Year Savings"),'7.  Persistence Report'!$C:$C,VLOOKUP(IF(COUNTIFS($B95,"Adjustment*"),$A94,$A95),ExtCalcMap,2,FALSE))</f>
        <v>0</v>
      </c>
      <c r="U95" s="731">
        <f ca="1">SUMIFS(OFFSET('7.  Persistence Report'!$L:$L,0,U20-2011),'7.  Persistence Report'!$D:$D,IF(COUNTIFS($B95,"Adjustment*"),$B94,$B95),'7.  Persistence Report'!$H:$H,D20,'7.  Persistence Report'!$J:$J,IF(COUNTIFS($B95,"Adjustment*"),"Adjustment","Current Year Savings"),'7.  Persistence Report'!$C:$C,VLOOKUP(IF(COUNTIFS($B95,"Adjustment*"),$A94,$A95),ExtCalcMap,2,FALSE))</f>
        <v>0</v>
      </c>
      <c r="V95" s="731">
        <f ca="1">SUMIFS(OFFSET('7.  Persistence Report'!$L:$L,0,V20-2011),'7.  Persistence Report'!$D:$D,IF(COUNTIFS($B95,"Adjustment*"),$B94,$B95),'7.  Persistence Report'!$H:$H,D20,'7.  Persistence Report'!$J:$J,IF(COUNTIFS($B95,"Adjustment*"),"Adjustment","Current Year Savings"),'7.  Persistence Report'!$C:$C,VLOOKUP(IF(COUNTIFS($B95,"Adjustment*"),$A94,$A95),ExtCalcMap,2,FALSE))</f>
        <v>0</v>
      </c>
      <c r="W95" s="731">
        <f ca="1">SUMIFS(OFFSET('7.  Persistence Report'!$L:$L,0,W20-2011),'7.  Persistence Report'!$D:$D,IF(COUNTIFS($B95,"Adjustment*"),$B94,$B95),'7.  Persistence Report'!$H:$H,D20,'7.  Persistence Report'!$J:$J,IF(COUNTIFS($B95,"Adjustment*"),"Adjustment","Current Year Savings"),'7.  Persistence Report'!$C:$C,VLOOKUP(IF(COUNTIFS($B95,"Adjustment*"),$A94,$A95),ExtCalcMap,2,FALSE))</f>
        <v>0</v>
      </c>
      <c r="X95" s="731">
        <f ca="1">SUMIFS(OFFSET('7.  Persistence Report'!$L:$L,0,X20-2011),'7.  Persistence Report'!$D:$D,IF(COUNTIFS($B95,"Adjustment*"),$B94,$B95),'7.  Persistence Report'!$H:$H,D20,'7.  Persistence Report'!$J:$J,IF(COUNTIFS($B95,"Adjustment*"),"Adjustment","Current Year Savings"),'7.  Persistence Report'!$C:$C,VLOOKUP(IF(COUNTIFS($B95,"Adjustment*"),$A94,$A95),ExtCalcMap,2,FALSE))</f>
        <v>0</v>
      </c>
      <c r="Y95" s="411">
        <f t="shared" ref="Y95:AL95" si="33">IF(COUNTIFS(Y20,"Res*"),1/COUNTIFS(Y20:AL20,"Res*"),0)</f>
        <v>0</v>
      </c>
      <c r="Z95" s="411">
        <f t="shared" si="33"/>
        <v>0</v>
      </c>
      <c r="AA95" s="411">
        <f t="shared" si="33"/>
        <v>0</v>
      </c>
      <c r="AB95" s="411">
        <f t="shared" si="33"/>
        <v>1</v>
      </c>
      <c r="AC95" s="411">
        <f t="shared" si="33"/>
        <v>0</v>
      </c>
      <c r="AD95" s="411">
        <f t="shared" si="33"/>
        <v>0</v>
      </c>
      <c r="AE95" s="411">
        <f t="shared" si="33"/>
        <v>0</v>
      </c>
      <c r="AF95" s="411">
        <f t="shared" si="33"/>
        <v>0</v>
      </c>
      <c r="AG95" s="411">
        <f t="shared" si="33"/>
        <v>0</v>
      </c>
      <c r="AH95" s="411">
        <f t="shared" si="33"/>
        <v>0</v>
      </c>
      <c r="AI95" s="411">
        <f t="shared" si="33"/>
        <v>0</v>
      </c>
      <c r="AJ95" s="411">
        <f t="shared" si="33"/>
        <v>0</v>
      </c>
      <c r="AK95" s="411">
        <f t="shared" si="33"/>
        <v>0</v>
      </c>
      <c r="AL95" s="411">
        <f t="shared" si="33"/>
        <v>0</v>
      </c>
      <c r="AM95" s="298">
        <f>SUM(Y95:AL95)</f>
        <v>1</v>
      </c>
    </row>
    <row r="96" spans="1:39" s="285" customFormat="1" ht="15" outlineLevel="1">
      <c r="A96" s="503"/>
      <c r="B96" s="317" t="s">
        <v>215</v>
      </c>
      <c r="C96" s="293" t="s">
        <v>164</v>
      </c>
      <c r="D96" s="724">
        <f ca="1">SUMIFS(OFFSET('7.  Persistence Report'!$AQ:$AQ,0,D20-2011),'7.  Persistence Report'!$D:$D,IF(COUNTIFS($B96,"Adjustment*"),$B95,$B96),'7.  Persistence Report'!$H:$H,D20,'7.  Persistence Report'!$J:$J,IF(COUNTIFS($B96,"Adjustment*"),"Adjustment","Current Year Savings"),'7.  Persistence Report'!$C:$C,VLOOKUP(IF(COUNTIFS($B96,"Adjustment*"),$A95,$A96),ExtCalcMap,2,FALSE))</f>
        <v>0</v>
      </c>
      <c r="E96" s="724">
        <f ca="1">SUMIFS(OFFSET('7.  Persistence Report'!$AQ:$AQ,0,E20-2011),'7.  Persistence Report'!$D:$D,IF(COUNTIFS($B96,"Adjustment*"),$B95,$B96),'7.  Persistence Report'!$H:$H,D20,'7.  Persistence Report'!$J:$J,IF(COUNTIFS($B96,"Adjustment*"),"Adjustment","Current Year Savings"),'7.  Persistence Report'!$C:$C,VLOOKUP(IF(COUNTIFS($B96,"Adjustment*"),$A95,$A96),ExtCalcMap,2,FALSE))</f>
        <v>0</v>
      </c>
      <c r="F96" s="724">
        <f ca="1">SUMIFS(OFFSET('7.  Persistence Report'!$AQ:$AQ,0,F20-2011),'7.  Persistence Report'!$D:$D,IF(COUNTIFS($B96,"Adjustment*"),$B95,$B96),'7.  Persistence Report'!$H:$H,D20,'7.  Persistence Report'!$J:$J,IF(COUNTIFS($B96,"Adjustment*"),"Adjustment","Current Year Savings"),'7.  Persistence Report'!$C:$C,VLOOKUP(IF(COUNTIFS($B96,"Adjustment*"),$A95,$A96),ExtCalcMap,2,FALSE))</f>
        <v>0</v>
      </c>
      <c r="G96" s="724">
        <f ca="1">SUMIFS(OFFSET('7.  Persistence Report'!$AQ:$AQ,0,G20-2011),'7.  Persistence Report'!$D:$D,IF(COUNTIFS($B96,"Adjustment*"),$B95,$B96),'7.  Persistence Report'!$H:$H,D20,'7.  Persistence Report'!$J:$J,IF(COUNTIFS($B96,"Adjustment*"),"Adjustment","Current Year Savings"),'7.  Persistence Report'!$C:$C,VLOOKUP(IF(COUNTIFS($B96,"Adjustment*"),$A95,$A96),ExtCalcMap,2,FALSE))</f>
        <v>0</v>
      </c>
      <c r="H96" s="724">
        <f ca="1">SUMIFS(OFFSET('7.  Persistence Report'!$AQ:$AQ,0,H20-2011),'7.  Persistence Report'!$D:$D,IF(COUNTIFS($B96,"Adjustment*"),$B95,$B96),'7.  Persistence Report'!$H:$H,D20,'7.  Persistence Report'!$J:$J,IF(COUNTIFS($B96,"Adjustment*"),"Adjustment","Current Year Savings"),'7.  Persistence Report'!$C:$C,VLOOKUP(IF(COUNTIFS($B96,"Adjustment*"),$A95,$A96),ExtCalcMap,2,FALSE))</f>
        <v>0</v>
      </c>
      <c r="I96" s="724">
        <f ca="1">SUMIFS(OFFSET('7.  Persistence Report'!$AQ:$AQ,0,I20-2011),'7.  Persistence Report'!$D:$D,IF(COUNTIFS($B96,"Adjustment*"),$B95,$B96),'7.  Persistence Report'!$H:$H,D20,'7.  Persistence Report'!$J:$J,IF(COUNTIFS($B96,"Adjustment*"),"Adjustment","Current Year Savings"),'7.  Persistence Report'!$C:$C,VLOOKUP(IF(COUNTIFS($B96,"Adjustment*"),$A95,$A96),ExtCalcMap,2,FALSE))</f>
        <v>0</v>
      </c>
      <c r="J96" s="724">
        <f ca="1">SUMIFS(OFFSET('7.  Persistence Report'!$AQ:$AQ,0,J20-2011),'7.  Persistence Report'!$D:$D,IF(COUNTIFS($B96,"Adjustment*"),$B95,$B96),'7.  Persistence Report'!$H:$H,D20,'7.  Persistence Report'!$J:$J,IF(COUNTIFS($B96,"Adjustment*"),"Adjustment","Current Year Savings"),'7.  Persistence Report'!$C:$C,VLOOKUP(IF(COUNTIFS($B96,"Adjustment*"),$A95,$A96),ExtCalcMap,2,FALSE))</f>
        <v>0</v>
      </c>
      <c r="K96" s="724">
        <f ca="1">SUMIFS(OFFSET('7.  Persistence Report'!$AQ:$AQ,0,K20-2011),'7.  Persistence Report'!$D:$D,IF(COUNTIFS($B96,"Adjustment*"),$B95,$B96),'7.  Persistence Report'!$H:$H,D20,'7.  Persistence Report'!$J:$J,IF(COUNTIFS($B96,"Adjustment*"),"Adjustment","Current Year Savings"),'7.  Persistence Report'!$C:$C,VLOOKUP(IF(COUNTIFS($B96,"Adjustment*"),$A95,$A96),ExtCalcMap,2,FALSE))</f>
        <v>0</v>
      </c>
      <c r="L96" s="724">
        <f ca="1">SUMIFS(OFFSET('7.  Persistence Report'!$AQ:$AQ,0,L20-2011),'7.  Persistence Report'!$D:$D,IF(COUNTIFS($B96,"Adjustment*"),$B95,$B96),'7.  Persistence Report'!$H:$H,D20,'7.  Persistence Report'!$J:$J,IF(COUNTIFS($B96,"Adjustment*"),"Adjustment","Current Year Savings"),'7.  Persistence Report'!$C:$C,VLOOKUP(IF(COUNTIFS($B96,"Adjustment*"),$A95,$A96),ExtCalcMap,2,FALSE))</f>
        <v>0</v>
      </c>
      <c r="M96" s="724">
        <f ca="1">SUMIFS(OFFSET('7.  Persistence Report'!$AQ:$AQ,0,M20-2011),'7.  Persistence Report'!$D:$D,IF(COUNTIFS($B96,"Adjustment*"),$B95,$B96),'7.  Persistence Report'!$H:$H,D20,'7.  Persistence Report'!$J:$J,IF(COUNTIFS($B96,"Adjustment*"),"Adjustment","Current Year Savings"),'7.  Persistence Report'!$C:$C,VLOOKUP(IF(COUNTIFS($B96,"Adjustment*"),$A95,$A96),ExtCalcMap,2,FALSE))</f>
        <v>0</v>
      </c>
      <c r="N96" s="732"/>
      <c r="O96" s="731">
        <f ca="1">SUMIFS(OFFSET('7.  Persistence Report'!$L:$L,0,O20-2011),'7.  Persistence Report'!$D:$D,IF(COUNTIFS($B96,"Adjustment*"),$B95,$B96),'7.  Persistence Report'!$H:$H,D20,'7.  Persistence Report'!$J:$J,IF(COUNTIFS($B96,"Adjustment*"),"Adjustment","Current Year Savings"),'7.  Persistence Report'!$C:$C,VLOOKUP(IF(COUNTIFS($B96,"Adjustment*"),$A95,$A96),ExtCalcMap,2,FALSE))</f>
        <v>0</v>
      </c>
      <c r="P96" s="731">
        <f ca="1">SUMIFS(OFFSET('7.  Persistence Report'!$L:$L,0,P20-2011),'7.  Persistence Report'!$D:$D,IF(COUNTIFS($B96,"Adjustment*"),$B95,$B96),'7.  Persistence Report'!$H:$H,D20,'7.  Persistence Report'!$J:$J,IF(COUNTIFS($B96,"Adjustment*"),"Adjustment","Current Year Savings"),'7.  Persistence Report'!$C:$C,VLOOKUP(IF(COUNTIFS($B96,"Adjustment*"),$A95,$A96),ExtCalcMap,2,FALSE))</f>
        <v>0</v>
      </c>
      <c r="Q96" s="731">
        <f ca="1">SUMIFS(OFFSET('7.  Persistence Report'!$L:$L,0,Q20-2011),'7.  Persistence Report'!$D:$D,IF(COUNTIFS($B96,"Adjustment*"),$B95,$B96),'7.  Persistence Report'!$H:$H,D20,'7.  Persistence Report'!$J:$J,IF(COUNTIFS($B96,"Adjustment*"),"Adjustment","Current Year Savings"),'7.  Persistence Report'!$C:$C,VLOOKUP(IF(COUNTIFS($B96,"Adjustment*"),$A95,$A96),ExtCalcMap,2,FALSE))</f>
        <v>0</v>
      </c>
      <c r="R96" s="731">
        <f ca="1">SUMIFS(OFFSET('7.  Persistence Report'!$L:$L,0,R20-2011),'7.  Persistence Report'!$D:$D,IF(COUNTIFS($B96,"Adjustment*"),$B95,$B96),'7.  Persistence Report'!$H:$H,D20,'7.  Persistence Report'!$J:$J,IF(COUNTIFS($B96,"Adjustment*"),"Adjustment","Current Year Savings"),'7.  Persistence Report'!$C:$C,VLOOKUP(IF(COUNTIFS($B96,"Adjustment*"),$A95,$A96),ExtCalcMap,2,FALSE))</f>
        <v>0</v>
      </c>
      <c r="S96" s="731">
        <f ca="1">SUMIFS(OFFSET('7.  Persistence Report'!$L:$L,0,S20-2011),'7.  Persistence Report'!$D:$D,IF(COUNTIFS($B96,"Adjustment*"),$B95,$B96),'7.  Persistence Report'!$H:$H,D20,'7.  Persistence Report'!$J:$J,IF(COUNTIFS($B96,"Adjustment*"),"Adjustment","Current Year Savings"),'7.  Persistence Report'!$C:$C,VLOOKUP(IF(COUNTIFS($B96,"Adjustment*"),$A95,$A96),ExtCalcMap,2,FALSE))</f>
        <v>0</v>
      </c>
      <c r="T96" s="731">
        <f ca="1">SUMIFS(OFFSET('7.  Persistence Report'!$L:$L,0,T20-2011),'7.  Persistence Report'!$D:$D,IF(COUNTIFS($B96,"Adjustment*"),$B95,$B96),'7.  Persistence Report'!$H:$H,D20,'7.  Persistence Report'!$J:$J,IF(COUNTIFS($B96,"Adjustment*"),"Adjustment","Current Year Savings"),'7.  Persistence Report'!$C:$C,VLOOKUP(IF(COUNTIFS($B96,"Adjustment*"),$A95,$A96),ExtCalcMap,2,FALSE))</f>
        <v>0</v>
      </c>
      <c r="U96" s="731">
        <f ca="1">SUMIFS(OFFSET('7.  Persistence Report'!$L:$L,0,U20-2011),'7.  Persistence Report'!$D:$D,IF(COUNTIFS($B96,"Adjustment*"),$B95,$B96),'7.  Persistence Report'!$H:$H,D20,'7.  Persistence Report'!$J:$J,IF(COUNTIFS($B96,"Adjustment*"),"Adjustment","Current Year Savings"),'7.  Persistence Report'!$C:$C,VLOOKUP(IF(COUNTIFS($B96,"Adjustment*"),$A95,$A96),ExtCalcMap,2,FALSE))</f>
        <v>0</v>
      </c>
      <c r="V96" s="731">
        <f ca="1">SUMIFS(OFFSET('7.  Persistence Report'!$L:$L,0,V20-2011),'7.  Persistence Report'!$D:$D,IF(COUNTIFS($B96,"Adjustment*"),$B95,$B96),'7.  Persistence Report'!$H:$H,D20,'7.  Persistence Report'!$J:$J,IF(COUNTIFS($B96,"Adjustment*"),"Adjustment","Current Year Savings"),'7.  Persistence Report'!$C:$C,VLOOKUP(IF(COUNTIFS($B96,"Adjustment*"),$A95,$A96),ExtCalcMap,2,FALSE))</f>
        <v>0</v>
      </c>
      <c r="W96" s="731">
        <f ca="1">SUMIFS(OFFSET('7.  Persistence Report'!$L:$L,0,W20-2011),'7.  Persistence Report'!$D:$D,IF(COUNTIFS($B96,"Adjustment*"),$B95,$B96),'7.  Persistence Report'!$H:$H,D20,'7.  Persistence Report'!$J:$J,IF(COUNTIFS($B96,"Adjustment*"),"Adjustment","Current Year Savings"),'7.  Persistence Report'!$C:$C,VLOOKUP(IF(COUNTIFS($B96,"Adjustment*"),$A95,$A96),ExtCalcMap,2,FALSE))</f>
        <v>0</v>
      </c>
      <c r="X96" s="731">
        <f ca="1">SUMIFS(OFFSET('7.  Persistence Report'!$L:$L,0,X20-2011),'7.  Persistence Report'!$D:$D,IF(COUNTIFS($B96,"Adjustment*"),$B95,$B96),'7.  Persistence Report'!$H:$H,D20,'7.  Persistence Report'!$J:$J,IF(COUNTIFS($B96,"Adjustment*"),"Adjustment","Current Year Savings"),'7.  Persistence Report'!$C:$C,VLOOKUP(IF(COUNTIFS($B96,"Adjustment*"),$A95,$A96),ExtCalcMap,2,FALSE))</f>
        <v>0</v>
      </c>
      <c r="Y96" s="412">
        <f>Y95</f>
        <v>0</v>
      </c>
      <c r="Z96" s="412">
        <f>Z95</f>
        <v>0</v>
      </c>
      <c r="AA96" s="412">
        <f t="shared" ref="AA96:AL96" si="34">AA95</f>
        <v>0</v>
      </c>
      <c r="AB96" s="412">
        <f t="shared" si="34"/>
        <v>1</v>
      </c>
      <c r="AC96" s="412">
        <f t="shared" si="34"/>
        <v>0</v>
      </c>
      <c r="AD96" s="412">
        <f t="shared" si="34"/>
        <v>0</v>
      </c>
      <c r="AE96" s="412">
        <f t="shared" si="34"/>
        <v>0</v>
      </c>
      <c r="AF96" s="412">
        <f t="shared" si="34"/>
        <v>0</v>
      </c>
      <c r="AG96" s="412">
        <f t="shared" si="34"/>
        <v>0</v>
      </c>
      <c r="AH96" s="412">
        <f t="shared" si="34"/>
        <v>0</v>
      </c>
      <c r="AI96" s="412">
        <f t="shared" si="34"/>
        <v>0</v>
      </c>
      <c r="AJ96" s="412">
        <f t="shared" si="34"/>
        <v>0</v>
      </c>
      <c r="AK96" s="412">
        <f t="shared" si="34"/>
        <v>0</v>
      </c>
      <c r="AL96" s="412">
        <f t="shared" si="34"/>
        <v>0</v>
      </c>
      <c r="AM96" s="299"/>
    </row>
    <row r="97" spans="1:39" s="285" customFormat="1" ht="15" outlineLevel="1">
      <c r="A97" s="503"/>
      <c r="B97" s="317"/>
      <c r="C97" s="307"/>
      <c r="D97" s="730"/>
      <c r="E97" s="730"/>
      <c r="F97" s="730"/>
      <c r="G97" s="730"/>
      <c r="H97" s="730"/>
      <c r="I97" s="730"/>
      <c r="J97" s="730"/>
      <c r="K97" s="730"/>
      <c r="L97" s="730"/>
      <c r="M97" s="730"/>
      <c r="N97" s="730"/>
      <c r="O97" s="737"/>
      <c r="P97" s="737"/>
      <c r="Q97" s="737"/>
      <c r="R97" s="737"/>
      <c r="S97" s="737"/>
      <c r="T97" s="737"/>
      <c r="U97" s="737"/>
      <c r="V97" s="737"/>
      <c r="W97" s="737"/>
      <c r="X97" s="737"/>
      <c r="Y97" s="413"/>
      <c r="Z97" s="413"/>
      <c r="AA97" s="413"/>
      <c r="AB97" s="413"/>
      <c r="AC97" s="413"/>
      <c r="AD97" s="413"/>
      <c r="AE97" s="413"/>
      <c r="AF97" s="413"/>
      <c r="AG97" s="413"/>
      <c r="AH97" s="413"/>
      <c r="AI97" s="413"/>
      <c r="AJ97" s="413"/>
      <c r="AK97" s="413"/>
      <c r="AL97" s="413"/>
      <c r="AM97" s="308"/>
    </row>
    <row r="98" spans="1:39" s="285" customFormat="1" ht="15" outlineLevel="1">
      <c r="A98" s="503">
        <v>25</v>
      </c>
      <c r="B98" s="316" t="s">
        <v>21</v>
      </c>
      <c r="C98" s="293" t="s">
        <v>25</v>
      </c>
      <c r="D98" s="724">
        <f ca="1">SUMIFS(OFFSET('7.  Persistence Report'!$AQ:$AQ,0,D20-2011),'7.  Persistence Report'!$D:$D,IF(COUNTIFS($B98,"Adjustment*"),$B97,$B98),'7.  Persistence Report'!$H:$H,D20,'7.  Persistence Report'!$J:$J,IF(COUNTIFS($B98,"Adjustment*"),"Adjustment","Current Year Savings"),'7.  Persistence Report'!$C:$C,VLOOKUP(IF(COUNTIFS($B98,"Adjustment*"),$A97,$A98),ExtCalcMap,2,FALSE))</f>
        <v>0</v>
      </c>
      <c r="E98" s="724">
        <f ca="1">SUMIFS(OFFSET('7.  Persistence Report'!$AQ:$AQ,0,E20-2011),'7.  Persistence Report'!$D:$D,IF(COUNTIFS($B98,"Adjustment*"),$B97,$B98),'7.  Persistence Report'!$H:$H,D20,'7.  Persistence Report'!$J:$J,IF(COUNTIFS($B98,"Adjustment*"),"Adjustment","Current Year Savings"),'7.  Persistence Report'!$C:$C,VLOOKUP(IF(COUNTIFS($B98,"Adjustment*"),$A97,$A98),ExtCalcMap,2,FALSE))</f>
        <v>0</v>
      </c>
      <c r="F98" s="724">
        <f ca="1">SUMIFS(OFFSET('7.  Persistence Report'!$AQ:$AQ,0,F20-2011),'7.  Persistence Report'!$D:$D,IF(COUNTIFS($B98,"Adjustment*"),$B97,$B98),'7.  Persistence Report'!$H:$H,D20,'7.  Persistence Report'!$J:$J,IF(COUNTIFS($B98,"Adjustment*"),"Adjustment","Current Year Savings"),'7.  Persistence Report'!$C:$C,VLOOKUP(IF(COUNTIFS($B98,"Adjustment*"),$A97,$A98),ExtCalcMap,2,FALSE))</f>
        <v>0</v>
      </c>
      <c r="G98" s="724">
        <f ca="1">SUMIFS(OFFSET('7.  Persistence Report'!$AQ:$AQ,0,G20-2011),'7.  Persistence Report'!$D:$D,IF(COUNTIFS($B98,"Adjustment*"),$B97,$B98),'7.  Persistence Report'!$H:$H,D20,'7.  Persistence Report'!$J:$J,IF(COUNTIFS($B98,"Adjustment*"),"Adjustment","Current Year Savings"),'7.  Persistence Report'!$C:$C,VLOOKUP(IF(COUNTIFS($B98,"Adjustment*"),$A97,$A98),ExtCalcMap,2,FALSE))</f>
        <v>0</v>
      </c>
      <c r="H98" s="724">
        <f ca="1">SUMIFS(OFFSET('7.  Persistence Report'!$AQ:$AQ,0,H20-2011),'7.  Persistence Report'!$D:$D,IF(COUNTIFS($B98,"Adjustment*"),$B97,$B98),'7.  Persistence Report'!$H:$H,D20,'7.  Persistence Report'!$J:$J,IF(COUNTIFS($B98,"Adjustment*"),"Adjustment","Current Year Savings"),'7.  Persistence Report'!$C:$C,VLOOKUP(IF(COUNTIFS($B98,"Adjustment*"),$A97,$A98),ExtCalcMap,2,FALSE))</f>
        <v>0</v>
      </c>
      <c r="I98" s="724">
        <f ca="1">SUMIFS(OFFSET('7.  Persistence Report'!$AQ:$AQ,0,I20-2011),'7.  Persistence Report'!$D:$D,IF(COUNTIFS($B98,"Adjustment*"),$B97,$B98),'7.  Persistence Report'!$H:$H,D20,'7.  Persistence Report'!$J:$J,IF(COUNTIFS($B98,"Adjustment*"),"Adjustment","Current Year Savings"),'7.  Persistence Report'!$C:$C,VLOOKUP(IF(COUNTIFS($B98,"Adjustment*"),$A97,$A98),ExtCalcMap,2,FALSE))</f>
        <v>0</v>
      </c>
      <c r="J98" s="724">
        <f ca="1">SUMIFS(OFFSET('7.  Persistence Report'!$AQ:$AQ,0,J20-2011),'7.  Persistence Report'!$D:$D,IF(COUNTIFS($B98,"Adjustment*"),$B97,$B98),'7.  Persistence Report'!$H:$H,D20,'7.  Persistence Report'!$J:$J,IF(COUNTIFS($B98,"Adjustment*"),"Adjustment","Current Year Savings"),'7.  Persistence Report'!$C:$C,VLOOKUP(IF(COUNTIFS($B98,"Adjustment*"),$A97,$A98),ExtCalcMap,2,FALSE))</f>
        <v>0</v>
      </c>
      <c r="K98" s="724">
        <f ca="1">SUMIFS(OFFSET('7.  Persistence Report'!$AQ:$AQ,0,K20-2011),'7.  Persistence Report'!$D:$D,IF(COUNTIFS($B98,"Adjustment*"),$B97,$B98),'7.  Persistence Report'!$H:$H,D20,'7.  Persistence Report'!$J:$J,IF(COUNTIFS($B98,"Adjustment*"),"Adjustment","Current Year Savings"),'7.  Persistence Report'!$C:$C,VLOOKUP(IF(COUNTIFS($B98,"Adjustment*"),$A97,$A98),ExtCalcMap,2,FALSE))</f>
        <v>0</v>
      </c>
      <c r="L98" s="724">
        <f ca="1">SUMIFS(OFFSET('7.  Persistence Report'!$AQ:$AQ,0,L20-2011),'7.  Persistence Report'!$D:$D,IF(COUNTIFS($B98,"Adjustment*"),$B97,$B98),'7.  Persistence Report'!$H:$H,D20,'7.  Persistence Report'!$J:$J,IF(COUNTIFS($B98,"Adjustment*"),"Adjustment","Current Year Savings"),'7.  Persistence Report'!$C:$C,VLOOKUP(IF(COUNTIFS($B98,"Adjustment*"),$A97,$A98),ExtCalcMap,2,FALSE))</f>
        <v>0</v>
      </c>
      <c r="M98" s="724">
        <f ca="1">SUMIFS(OFFSET('7.  Persistence Report'!$AQ:$AQ,0,M20-2011),'7.  Persistence Report'!$D:$D,IF(COUNTIFS($B98,"Adjustment*"),$B97,$B98),'7.  Persistence Report'!$H:$H,D20,'7.  Persistence Report'!$J:$J,IF(COUNTIFS($B98,"Adjustment*"),"Adjustment","Current Year Savings"),'7.  Persistence Report'!$C:$C,VLOOKUP(IF(COUNTIFS($B98,"Adjustment*"),$A97,$A98),ExtCalcMap,2,FALSE))</f>
        <v>0</v>
      </c>
      <c r="N98" s="724">
        <v>0</v>
      </c>
      <c r="O98" s="731">
        <f ca="1">SUMIFS(OFFSET('7.  Persistence Report'!$L:$L,0,O20-2011),'7.  Persistence Report'!$D:$D,IF(COUNTIFS($B98,"Adjustment*"),$B97,$B98),'7.  Persistence Report'!$H:$H,D20,'7.  Persistence Report'!$J:$J,IF(COUNTIFS($B98,"Adjustment*"),"Adjustment","Current Year Savings"),'7.  Persistence Report'!$C:$C,VLOOKUP(IF(COUNTIFS($B98,"Adjustment*"),$A97,$A98),ExtCalcMap,2,FALSE))</f>
        <v>0</v>
      </c>
      <c r="P98" s="731">
        <f ca="1">SUMIFS(OFFSET('7.  Persistence Report'!$L:$L,0,P20-2011),'7.  Persistence Report'!$D:$D,IF(COUNTIFS($B98,"Adjustment*"),$B97,$B98),'7.  Persistence Report'!$H:$H,D20,'7.  Persistence Report'!$J:$J,IF(COUNTIFS($B98,"Adjustment*"),"Adjustment","Current Year Savings"),'7.  Persistence Report'!$C:$C,VLOOKUP(IF(COUNTIFS($B98,"Adjustment*"),$A97,$A98),ExtCalcMap,2,FALSE))</f>
        <v>0</v>
      </c>
      <c r="Q98" s="731">
        <f ca="1">SUMIFS(OFFSET('7.  Persistence Report'!$L:$L,0,Q20-2011),'7.  Persistence Report'!$D:$D,IF(COUNTIFS($B98,"Adjustment*"),$B97,$B98),'7.  Persistence Report'!$H:$H,D20,'7.  Persistence Report'!$J:$J,IF(COUNTIFS($B98,"Adjustment*"),"Adjustment","Current Year Savings"),'7.  Persistence Report'!$C:$C,VLOOKUP(IF(COUNTIFS($B98,"Adjustment*"),$A97,$A98),ExtCalcMap,2,FALSE))</f>
        <v>0</v>
      </c>
      <c r="R98" s="731">
        <f ca="1">SUMIFS(OFFSET('7.  Persistence Report'!$L:$L,0,R20-2011),'7.  Persistence Report'!$D:$D,IF(COUNTIFS($B98,"Adjustment*"),$B97,$B98),'7.  Persistence Report'!$H:$H,D20,'7.  Persistence Report'!$J:$J,IF(COUNTIFS($B98,"Adjustment*"),"Adjustment","Current Year Savings"),'7.  Persistence Report'!$C:$C,VLOOKUP(IF(COUNTIFS($B98,"Adjustment*"),$A97,$A98),ExtCalcMap,2,FALSE))</f>
        <v>0</v>
      </c>
      <c r="S98" s="731">
        <f ca="1">SUMIFS(OFFSET('7.  Persistence Report'!$L:$L,0,S20-2011),'7.  Persistence Report'!$D:$D,IF(COUNTIFS($B98,"Adjustment*"),$B97,$B98),'7.  Persistence Report'!$H:$H,D20,'7.  Persistence Report'!$J:$J,IF(COUNTIFS($B98,"Adjustment*"),"Adjustment","Current Year Savings"),'7.  Persistence Report'!$C:$C,VLOOKUP(IF(COUNTIFS($B98,"Adjustment*"),$A97,$A98),ExtCalcMap,2,FALSE))</f>
        <v>0</v>
      </c>
      <c r="T98" s="731">
        <f ca="1">SUMIFS(OFFSET('7.  Persistence Report'!$L:$L,0,T20-2011),'7.  Persistence Report'!$D:$D,IF(COUNTIFS($B98,"Adjustment*"),$B97,$B98),'7.  Persistence Report'!$H:$H,D20,'7.  Persistence Report'!$J:$J,IF(COUNTIFS($B98,"Adjustment*"),"Adjustment","Current Year Savings"),'7.  Persistence Report'!$C:$C,VLOOKUP(IF(COUNTIFS($B98,"Adjustment*"),$A97,$A98),ExtCalcMap,2,FALSE))</f>
        <v>0</v>
      </c>
      <c r="U98" s="731">
        <f ca="1">SUMIFS(OFFSET('7.  Persistence Report'!$L:$L,0,U20-2011),'7.  Persistence Report'!$D:$D,IF(COUNTIFS($B98,"Adjustment*"),$B97,$B98),'7.  Persistence Report'!$H:$H,D20,'7.  Persistence Report'!$J:$J,IF(COUNTIFS($B98,"Adjustment*"),"Adjustment","Current Year Savings"),'7.  Persistence Report'!$C:$C,VLOOKUP(IF(COUNTIFS($B98,"Adjustment*"),$A97,$A98),ExtCalcMap,2,FALSE))</f>
        <v>0</v>
      </c>
      <c r="V98" s="731">
        <f ca="1">SUMIFS(OFFSET('7.  Persistence Report'!$L:$L,0,V20-2011),'7.  Persistence Report'!$D:$D,IF(COUNTIFS($B98,"Adjustment*"),$B97,$B98),'7.  Persistence Report'!$H:$H,D20,'7.  Persistence Report'!$J:$J,IF(COUNTIFS($B98,"Adjustment*"),"Adjustment","Current Year Savings"),'7.  Persistence Report'!$C:$C,VLOOKUP(IF(COUNTIFS($B98,"Adjustment*"),$A97,$A98),ExtCalcMap,2,FALSE))</f>
        <v>0</v>
      </c>
      <c r="W98" s="731">
        <f ca="1">SUMIFS(OFFSET('7.  Persistence Report'!$L:$L,0,W20-2011),'7.  Persistence Report'!$D:$D,IF(COUNTIFS($B98,"Adjustment*"),$B97,$B98),'7.  Persistence Report'!$H:$H,D20,'7.  Persistence Report'!$J:$J,IF(COUNTIFS($B98,"Adjustment*"),"Adjustment","Current Year Savings"),'7.  Persistence Report'!$C:$C,VLOOKUP(IF(COUNTIFS($B98,"Adjustment*"),$A97,$A98),ExtCalcMap,2,FALSE))</f>
        <v>0</v>
      </c>
      <c r="X98" s="731">
        <f ca="1">SUMIFS(OFFSET('7.  Persistence Report'!$L:$L,0,X20-2011),'7.  Persistence Report'!$D:$D,IF(COUNTIFS($B98,"Adjustment*"),$B97,$B98),'7.  Persistence Report'!$H:$H,D20,'7.  Persistence Report'!$J:$J,IF(COUNTIFS($B98,"Adjustment*"),"Adjustment","Current Year Savings"),'7.  Persistence Report'!$C:$C,VLOOKUP(IF(COUNTIFS($B98,"Adjustment*"),$A97,$A98),ExtCalcMap,2,FALSE))</f>
        <v>0</v>
      </c>
      <c r="Y98" s="416">
        <f ca="1">IF(SUMIFS(OFFSET('3-a.  Rate Class Allocations'!$BA:$BA,0,(27*(Y21="kW"))),'3-a.  Rate Class Allocations'!$F:$F,"2011 - 2014 + 2015 Extension Legacy Green Energy Act Framework - Province Wide Program",'3-a.  Rate Class Allocations'!$E:$E,$B98,'3-a.  Rate Class Allocations'!$H:$H,D20),SUMIFS(OFFSET('3-a.  Rate Class Allocations'!$BA:$BA,0,(27*(Y21="kW"))),'3-a.  Rate Class Allocations'!$F:$F,"2011 - 2014 + 2015 Extension Legacy Green Energy Act Framework - Province Wide Program",'3-a.  Rate Class Allocations'!$L:$L,Y20,'3-a.  Rate Class Allocations'!$E:$E,$B98,'3-a.  Rate Class Allocations'!$H:$H,D20) / SUMIFS(OFFSET('3-a.  Rate Class Allocations'!$BA:$BA,0,(27*(Y21="kW"))),'3-a.  Rate Class Allocations'!$F:$F,"2011 - 2014 + 2015 Extension Legacy Green Energy Act Framework - Province Wide Program",'3-a.  Rate Class Allocations'!$E:$E,$B98,'3-a.  Rate Class Allocations'!$H:$H,D20),IF(COUNTIFS(Y20,"*Less Than*"),1/COUNTIFS($Y20:$AL20,"*Less Than*"),0))</f>
        <v>0</v>
      </c>
      <c r="Z98" s="416">
        <f ca="1">IF(SUMIFS(OFFSET('3-a.  Rate Class Allocations'!$BA:$BA,0,(27*(Z21="kW"))),'3-a.  Rate Class Allocations'!$F:$F,"2011 - 2014 + 2015 Extension Legacy Green Energy Act Framework - Province Wide Program",'3-a.  Rate Class Allocations'!$E:$E,$B98,'3-a.  Rate Class Allocations'!$H:$H,D20),SUMIFS(OFFSET('3-a.  Rate Class Allocations'!$BA:$BA,0,(27*(Z21="kW"))),'3-a.  Rate Class Allocations'!$F:$F,"2011 - 2014 + 2015 Extension Legacy Green Energy Act Framework - Province Wide Program",'3-a.  Rate Class Allocations'!$L:$L,Z20,'3-a.  Rate Class Allocations'!$E:$E,$B98,'3-a.  Rate Class Allocations'!$H:$H,D20) / SUMIFS(OFFSET('3-a.  Rate Class Allocations'!$BA:$BA,0,(27*(Z21="kW"))),'3-a.  Rate Class Allocations'!$F:$F,"2011 - 2014 + 2015 Extension Legacy Green Energy Act Framework - Province Wide Program",'3-a.  Rate Class Allocations'!$E:$E,$B98,'3-a.  Rate Class Allocations'!$H:$H,D20),IF(COUNTIFS(Z20,"*Less Than*"),1/COUNTIFS($Y20:$AL20,"*Less Than*"),0))</f>
        <v>1</v>
      </c>
      <c r="AA98" s="416">
        <f ca="1">IF(SUMIFS(OFFSET('3-a.  Rate Class Allocations'!$BA:$BA,0,(27*(AA21="kW"))),'3-a.  Rate Class Allocations'!$F:$F,"2011 - 2014 + 2015 Extension Legacy Green Energy Act Framework - Province Wide Program",'3-a.  Rate Class Allocations'!$E:$E,$B98,'3-a.  Rate Class Allocations'!$H:$H,D20),SUMIFS(OFFSET('3-a.  Rate Class Allocations'!$BA:$BA,0,(27*(AA21="kW"))),'3-a.  Rate Class Allocations'!$F:$F,"2011 - 2014 + 2015 Extension Legacy Green Energy Act Framework - Province Wide Program",'3-a.  Rate Class Allocations'!$L:$L,AA20,'3-a.  Rate Class Allocations'!$E:$E,$B98,'3-a.  Rate Class Allocations'!$H:$H,D20) / SUMIFS(OFFSET('3-a.  Rate Class Allocations'!$BA:$BA,0,(27*(AA21="kW"))),'3-a.  Rate Class Allocations'!$F:$F,"2011 - 2014 + 2015 Extension Legacy Green Energy Act Framework - Province Wide Program",'3-a.  Rate Class Allocations'!$E:$E,$B98,'3-a.  Rate Class Allocations'!$H:$H,D20),IF(COUNTIFS(AA20,"*Less Than*"),1/COUNTIFS($Y20:$AL20,"*Less Than*"),0))</f>
        <v>0</v>
      </c>
      <c r="AB98" s="416">
        <f ca="1">IF(SUMIFS(OFFSET('3-a.  Rate Class Allocations'!$BA:$BA,0,(27*(AB21="kW"))),'3-a.  Rate Class Allocations'!$F:$F,"2011 - 2014 + 2015 Extension Legacy Green Energy Act Framework - Province Wide Program",'3-a.  Rate Class Allocations'!$E:$E,$B98,'3-a.  Rate Class Allocations'!$H:$H,D20),SUMIFS(OFFSET('3-a.  Rate Class Allocations'!$BA:$BA,0,(27*(AB21="kW"))),'3-a.  Rate Class Allocations'!$F:$F,"2011 - 2014 + 2015 Extension Legacy Green Energy Act Framework - Province Wide Program",'3-a.  Rate Class Allocations'!$L:$L,AB20,'3-a.  Rate Class Allocations'!$E:$E,$B98,'3-a.  Rate Class Allocations'!$H:$H,D20) / SUMIFS(OFFSET('3-a.  Rate Class Allocations'!$BA:$BA,0,(27*(AB21="kW"))),'3-a.  Rate Class Allocations'!$F:$F,"2011 - 2014 + 2015 Extension Legacy Green Energy Act Framework - Province Wide Program",'3-a.  Rate Class Allocations'!$E:$E,$B98,'3-a.  Rate Class Allocations'!$H:$H,D20),IF(COUNTIFS(AB20,"*Less Than*"),1/COUNTIFS($Y20:$AL20,"*Less Than*"),0))</f>
        <v>0</v>
      </c>
      <c r="AC98" s="416">
        <f ca="1">IF(SUMIFS(OFFSET('3-a.  Rate Class Allocations'!$BA:$BA,0,(27*(AC21="kW"))),'3-a.  Rate Class Allocations'!$F:$F,"2011 - 2014 + 2015 Extension Legacy Green Energy Act Framework - Province Wide Program",'3-a.  Rate Class Allocations'!$E:$E,$B98,'3-a.  Rate Class Allocations'!$H:$H,D20),SUMIFS(OFFSET('3-a.  Rate Class Allocations'!$BA:$BA,0,(27*(AC21="kW"))),'3-a.  Rate Class Allocations'!$F:$F,"2011 - 2014 + 2015 Extension Legacy Green Energy Act Framework - Province Wide Program",'3-a.  Rate Class Allocations'!$L:$L,AC20,'3-a.  Rate Class Allocations'!$E:$E,$B98,'3-a.  Rate Class Allocations'!$H:$H,D20) / SUMIFS(OFFSET('3-a.  Rate Class Allocations'!$BA:$BA,0,(27*(AC21="kW"))),'3-a.  Rate Class Allocations'!$F:$F,"2011 - 2014 + 2015 Extension Legacy Green Energy Act Framework - Province Wide Program",'3-a.  Rate Class Allocations'!$E:$E,$B98,'3-a.  Rate Class Allocations'!$H:$H,D20),IF(COUNTIFS(AC20,"*Less Than*"),1/COUNTIFS($Y20:$AL20,"*Less Than*"),0))</f>
        <v>0</v>
      </c>
      <c r="AD98" s="416">
        <f ca="1">IF(SUMIFS(OFFSET('3-a.  Rate Class Allocations'!$BA:$BA,0,(27*(AD21="kW"))),'3-a.  Rate Class Allocations'!$F:$F,"2011 - 2014 + 2015 Extension Legacy Green Energy Act Framework - Province Wide Program",'3-a.  Rate Class Allocations'!$E:$E,$B98,'3-a.  Rate Class Allocations'!$H:$H,D20),SUMIFS(OFFSET('3-a.  Rate Class Allocations'!$BA:$BA,0,(27*(AD21="kW"))),'3-a.  Rate Class Allocations'!$F:$F,"2011 - 2014 + 2015 Extension Legacy Green Energy Act Framework - Province Wide Program",'3-a.  Rate Class Allocations'!$L:$L,AD20,'3-a.  Rate Class Allocations'!$E:$E,$B98,'3-a.  Rate Class Allocations'!$H:$H,D20) / SUMIFS(OFFSET('3-a.  Rate Class Allocations'!$BA:$BA,0,(27*(AD21="kW"))),'3-a.  Rate Class Allocations'!$F:$F,"2011 - 2014 + 2015 Extension Legacy Green Energy Act Framework - Province Wide Program",'3-a.  Rate Class Allocations'!$E:$E,$B98,'3-a.  Rate Class Allocations'!$H:$H,D20),IF(COUNTIFS(AD20,"*Less Than*"),1/COUNTIFS($Y20:$AL20,"*Less Than*"),0))</f>
        <v>0</v>
      </c>
      <c r="AE98" s="416">
        <f ca="1">IF(SUMIFS(OFFSET('3-a.  Rate Class Allocations'!$BA:$BA,0,(27*(AE21="kW"))),'3-a.  Rate Class Allocations'!$F:$F,"2011 - 2014 + 2015 Extension Legacy Green Energy Act Framework - Province Wide Program",'3-a.  Rate Class Allocations'!$E:$E,$B98,'3-a.  Rate Class Allocations'!$H:$H,D20),SUMIFS(OFFSET('3-a.  Rate Class Allocations'!$BA:$BA,0,(27*(AE21="kW"))),'3-a.  Rate Class Allocations'!$F:$F,"2011 - 2014 + 2015 Extension Legacy Green Energy Act Framework - Province Wide Program",'3-a.  Rate Class Allocations'!$L:$L,AE20,'3-a.  Rate Class Allocations'!$E:$E,$B98,'3-a.  Rate Class Allocations'!$H:$H,D20) / SUMIFS(OFFSET('3-a.  Rate Class Allocations'!$BA:$BA,0,(27*(AE21="kW"))),'3-a.  Rate Class Allocations'!$F:$F,"2011 - 2014 + 2015 Extension Legacy Green Energy Act Framework - Province Wide Program",'3-a.  Rate Class Allocations'!$E:$E,$B98,'3-a.  Rate Class Allocations'!$H:$H,D20),IF(COUNTIFS(AE20,"*Less Than*"),1/COUNTIFS($Y20:$AL20,"*Less Than*"),0))</f>
        <v>0</v>
      </c>
      <c r="AF98" s="416">
        <f ca="1">IF(SUMIFS(OFFSET('3-a.  Rate Class Allocations'!$BA:$BA,0,(27*(AF21="kW"))),'3-a.  Rate Class Allocations'!$F:$F,"2011 - 2014 + 2015 Extension Legacy Green Energy Act Framework - Province Wide Program",'3-a.  Rate Class Allocations'!$E:$E,$B98,'3-a.  Rate Class Allocations'!$H:$H,D20),SUMIFS(OFFSET('3-a.  Rate Class Allocations'!$BA:$BA,0,(27*(AF21="kW"))),'3-a.  Rate Class Allocations'!$F:$F,"2011 - 2014 + 2015 Extension Legacy Green Energy Act Framework - Province Wide Program",'3-a.  Rate Class Allocations'!$L:$L,AF20,'3-a.  Rate Class Allocations'!$E:$E,$B98,'3-a.  Rate Class Allocations'!$H:$H,D20) / SUMIFS(OFFSET('3-a.  Rate Class Allocations'!$BA:$BA,0,(27*(AF21="kW"))),'3-a.  Rate Class Allocations'!$F:$F,"2011 - 2014 + 2015 Extension Legacy Green Energy Act Framework - Province Wide Program",'3-a.  Rate Class Allocations'!$E:$E,$B98,'3-a.  Rate Class Allocations'!$H:$H,D20),IF(COUNTIFS(AF20,"*Less Than*"),1/COUNTIFS($Y20:$AL20,"*Less Than*"),0))</f>
        <v>0</v>
      </c>
      <c r="AG98" s="416">
        <f ca="1">IF(SUMIFS(OFFSET('3-a.  Rate Class Allocations'!$BA:$BA,0,(27*(AG21="kW"))),'3-a.  Rate Class Allocations'!$F:$F,"2011 - 2014 + 2015 Extension Legacy Green Energy Act Framework - Province Wide Program",'3-a.  Rate Class Allocations'!$E:$E,$B98,'3-a.  Rate Class Allocations'!$H:$H,D20),SUMIFS(OFFSET('3-a.  Rate Class Allocations'!$BA:$BA,0,(27*(AG21="kW"))),'3-a.  Rate Class Allocations'!$F:$F,"2011 - 2014 + 2015 Extension Legacy Green Energy Act Framework - Province Wide Program",'3-a.  Rate Class Allocations'!$L:$L,AG20,'3-a.  Rate Class Allocations'!$E:$E,$B98,'3-a.  Rate Class Allocations'!$H:$H,D20) / SUMIFS(OFFSET('3-a.  Rate Class Allocations'!$BA:$BA,0,(27*(AG21="kW"))),'3-a.  Rate Class Allocations'!$F:$F,"2011 - 2014 + 2015 Extension Legacy Green Energy Act Framework - Province Wide Program",'3-a.  Rate Class Allocations'!$E:$E,$B98,'3-a.  Rate Class Allocations'!$H:$H,D20),IF(COUNTIFS(AG20,"*Less Than*"),1/COUNTIFS($Y20:$AL20,"*Less Than*"),0))</f>
        <v>0</v>
      </c>
      <c r="AH98" s="416">
        <f ca="1">IF(SUMIFS(OFFSET('3-a.  Rate Class Allocations'!$BA:$BA,0,(27*(AH21="kW"))),'3-a.  Rate Class Allocations'!$F:$F,"2011 - 2014 + 2015 Extension Legacy Green Energy Act Framework - Province Wide Program",'3-a.  Rate Class Allocations'!$E:$E,$B98,'3-a.  Rate Class Allocations'!$H:$H,D20),SUMIFS(OFFSET('3-a.  Rate Class Allocations'!$BA:$BA,0,(27*(AH21="kW"))),'3-a.  Rate Class Allocations'!$F:$F,"2011 - 2014 + 2015 Extension Legacy Green Energy Act Framework - Province Wide Program",'3-a.  Rate Class Allocations'!$L:$L,AH20,'3-a.  Rate Class Allocations'!$E:$E,$B98,'3-a.  Rate Class Allocations'!$H:$H,D20) / SUMIFS(OFFSET('3-a.  Rate Class Allocations'!$BA:$BA,0,(27*(AH21="kW"))),'3-a.  Rate Class Allocations'!$F:$F,"2011 - 2014 + 2015 Extension Legacy Green Energy Act Framework - Province Wide Program",'3-a.  Rate Class Allocations'!$E:$E,$B98,'3-a.  Rate Class Allocations'!$H:$H,D20),IF(COUNTIFS(AH20,"*Less Than*"),1/COUNTIFS($Y20:$AL20,"*Less Than*"),0))</f>
        <v>0</v>
      </c>
      <c r="AI98" s="416">
        <f ca="1">IF(SUMIFS(OFFSET('3-a.  Rate Class Allocations'!$BA:$BA,0,(27*(AI21="kW"))),'3-a.  Rate Class Allocations'!$F:$F,"2011 - 2014 + 2015 Extension Legacy Green Energy Act Framework - Province Wide Program",'3-a.  Rate Class Allocations'!$E:$E,$B98,'3-a.  Rate Class Allocations'!$H:$H,D20),SUMIFS(OFFSET('3-a.  Rate Class Allocations'!$BA:$BA,0,(27*(AI21="kW"))),'3-a.  Rate Class Allocations'!$F:$F,"2011 - 2014 + 2015 Extension Legacy Green Energy Act Framework - Province Wide Program",'3-a.  Rate Class Allocations'!$L:$L,AI20,'3-a.  Rate Class Allocations'!$E:$E,$B98,'3-a.  Rate Class Allocations'!$H:$H,D20) / SUMIFS(OFFSET('3-a.  Rate Class Allocations'!$BA:$BA,0,(27*(AI21="kW"))),'3-a.  Rate Class Allocations'!$F:$F,"2011 - 2014 + 2015 Extension Legacy Green Energy Act Framework - Province Wide Program",'3-a.  Rate Class Allocations'!$E:$E,$B98,'3-a.  Rate Class Allocations'!$H:$H,D20),IF(COUNTIFS(AI20,"*Less Than*"),1/COUNTIFS($Y20:$AL20,"*Less Than*"),0))</f>
        <v>0</v>
      </c>
      <c r="AJ98" s="416">
        <f ca="1">IF(SUMIFS(OFFSET('3-a.  Rate Class Allocations'!$BA:$BA,0,(27*(AJ21="kW"))),'3-a.  Rate Class Allocations'!$F:$F,"2011 - 2014 + 2015 Extension Legacy Green Energy Act Framework - Province Wide Program",'3-a.  Rate Class Allocations'!$E:$E,$B98,'3-a.  Rate Class Allocations'!$H:$H,D20),SUMIFS(OFFSET('3-a.  Rate Class Allocations'!$BA:$BA,0,(27*(AJ21="kW"))),'3-a.  Rate Class Allocations'!$F:$F,"2011 - 2014 + 2015 Extension Legacy Green Energy Act Framework - Province Wide Program",'3-a.  Rate Class Allocations'!$L:$L,AJ20,'3-a.  Rate Class Allocations'!$E:$E,$B98,'3-a.  Rate Class Allocations'!$H:$H,D20) / SUMIFS(OFFSET('3-a.  Rate Class Allocations'!$BA:$BA,0,(27*(AJ21="kW"))),'3-a.  Rate Class Allocations'!$F:$F,"2011 - 2014 + 2015 Extension Legacy Green Energy Act Framework - Province Wide Program",'3-a.  Rate Class Allocations'!$E:$E,$B98,'3-a.  Rate Class Allocations'!$H:$H,D20),IF(COUNTIFS(AJ20,"*Less Than*"),1/COUNTIFS($Y20:$AL20,"*Less Than*"),0))</f>
        <v>0</v>
      </c>
      <c r="AK98" s="416">
        <f ca="1">IF(SUMIFS(OFFSET('3-a.  Rate Class Allocations'!$BA:$BA,0,(27*(AK21="kW"))),'3-a.  Rate Class Allocations'!$F:$F,"2011 - 2014 + 2015 Extension Legacy Green Energy Act Framework - Province Wide Program",'3-a.  Rate Class Allocations'!$E:$E,$B98,'3-a.  Rate Class Allocations'!$H:$H,D20),SUMIFS(OFFSET('3-a.  Rate Class Allocations'!$BA:$BA,0,(27*(AK21="kW"))),'3-a.  Rate Class Allocations'!$F:$F,"2011 - 2014 + 2015 Extension Legacy Green Energy Act Framework - Province Wide Program",'3-a.  Rate Class Allocations'!$L:$L,AK20,'3-a.  Rate Class Allocations'!$E:$E,$B98,'3-a.  Rate Class Allocations'!$H:$H,D20) / SUMIFS(OFFSET('3-a.  Rate Class Allocations'!$BA:$BA,0,(27*(AK21="kW"))),'3-a.  Rate Class Allocations'!$F:$F,"2011 - 2014 + 2015 Extension Legacy Green Energy Act Framework - Province Wide Program",'3-a.  Rate Class Allocations'!$E:$E,$B98,'3-a.  Rate Class Allocations'!$H:$H,D20),IF(COUNTIFS(AK20,"*Less Than*"),1/COUNTIFS($Y20:$AL20,"*Less Than*"),0))</f>
        <v>0</v>
      </c>
      <c r="AL98" s="416">
        <f ca="1">IF(SUMIFS(OFFSET('3-a.  Rate Class Allocations'!$BA:$BA,0,(27*(AL21="kW"))),'3-a.  Rate Class Allocations'!$F:$F,"2011 - 2014 + 2015 Extension Legacy Green Energy Act Framework - Province Wide Program",'3-a.  Rate Class Allocations'!$E:$E,$B98,'3-a.  Rate Class Allocations'!$H:$H,D20),SUMIFS(OFFSET('3-a.  Rate Class Allocations'!$BA:$BA,0,(27*(AL21="kW"))),'3-a.  Rate Class Allocations'!$F:$F,"2011 - 2014 + 2015 Extension Legacy Green Energy Act Framework - Province Wide Program",'3-a.  Rate Class Allocations'!$L:$L,AL20,'3-a.  Rate Class Allocations'!$E:$E,$B98,'3-a.  Rate Class Allocations'!$H:$H,D20) / SUMIFS(OFFSET('3-a.  Rate Class Allocations'!$BA:$BA,0,(27*(AL21="kW"))),'3-a.  Rate Class Allocations'!$F:$F,"2011 - 2014 + 2015 Extension Legacy Green Energy Act Framework - Province Wide Program",'3-a.  Rate Class Allocations'!$E:$E,$B98,'3-a.  Rate Class Allocations'!$H:$H,D20),IF(COUNTIFS(AL20,"*Less Than*"),1/COUNTIFS($Y20:$AL20,"*Less Than*"),0))</f>
        <v>0</v>
      </c>
      <c r="AM98" s="298">
        <f ca="1">SUM(Y98:AL98)</f>
        <v>1</v>
      </c>
    </row>
    <row r="99" spans="1:39" s="285" customFormat="1" ht="15" outlineLevel="1">
      <c r="A99" s="503"/>
      <c r="B99" s="317" t="s">
        <v>215</v>
      </c>
      <c r="C99" s="293" t="s">
        <v>164</v>
      </c>
      <c r="D99" s="724">
        <f ca="1">SUMIFS(OFFSET('7.  Persistence Report'!$AQ:$AQ,0,D20-2011),'7.  Persistence Report'!$D:$D,IF(COUNTIFS($B99,"Adjustment*"),$B98,$B99),'7.  Persistence Report'!$H:$H,D20,'7.  Persistence Report'!$J:$J,IF(COUNTIFS($B99,"Adjustment*"),"Adjustment","Current Year Savings"),'7.  Persistence Report'!$C:$C,VLOOKUP(IF(COUNTIFS($B99,"Adjustment*"),$A98,$A99),ExtCalcMap,2,FALSE))</f>
        <v>0</v>
      </c>
      <c r="E99" s="724">
        <f ca="1">SUMIFS(OFFSET('7.  Persistence Report'!$AQ:$AQ,0,E20-2011),'7.  Persistence Report'!$D:$D,IF(COUNTIFS($B99,"Adjustment*"),$B98,$B99),'7.  Persistence Report'!$H:$H,D20,'7.  Persistence Report'!$J:$J,IF(COUNTIFS($B99,"Adjustment*"),"Adjustment","Current Year Savings"),'7.  Persistence Report'!$C:$C,VLOOKUP(IF(COUNTIFS($B99,"Adjustment*"),$A98,$A99),ExtCalcMap,2,FALSE))</f>
        <v>0</v>
      </c>
      <c r="F99" s="724">
        <f ca="1">SUMIFS(OFFSET('7.  Persistence Report'!$AQ:$AQ,0,F20-2011),'7.  Persistence Report'!$D:$D,IF(COUNTIFS($B99,"Adjustment*"),$B98,$B99),'7.  Persistence Report'!$H:$H,D20,'7.  Persistence Report'!$J:$J,IF(COUNTIFS($B99,"Adjustment*"),"Adjustment","Current Year Savings"),'7.  Persistence Report'!$C:$C,VLOOKUP(IF(COUNTIFS($B99,"Adjustment*"),$A98,$A99),ExtCalcMap,2,FALSE))</f>
        <v>0</v>
      </c>
      <c r="G99" s="724">
        <f ca="1">SUMIFS(OFFSET('7.  Persistence Report'!$AQ:$AQ,0,G20-2011),'7.  Persistence Report'!$D:$D,IF(COUNTIFS($B99,"Adjustment*"),$B98,$B99),'7.  Persistence Report'!$H:$H,D20,'7.  Persistence Report'!$J:$J,IF(COUNTIFS($B99,"Adjustment*"),"Adjustment","Current Year Savings"),'7.  Persistence Report'!$C:$C,VLOOKUP(IF(COUNTIFS($B99,"Adjustment*"),$A98,$A99),ExtCalcMap,2,FALSE))</f>
        <v>0</v>
      </c>
      <c r="H99" s="724">
        <f ca="1">SUMIFS(OFFSET('7.  Persistence Report'!$AQ:$AQ,0,H20-2011),'7.  Persistence Report'!$D:$D,IF(COUNTIFS($B99,"Adjustment*"),$B98,$B99),'7.  Persistence Report'!$H:$H,D20,'7.  Persistence Report'!$J:$J,IF(COUNTIFS($B99,"Adjustment*"),"Adjustment","Current Year Savings"),'7.  Persistence Report'!$C:$C,VLOOKUP(IF(COUNTIFS($B99,"Adjustment*"),$A98,$A99),ExtCalcMap,2,FALSE))</f>
        <v>0</v>
      </c>
      <c r="I99" s="724">
        <f ca="1">SUMIFS(OFFSET('7.  Persistence Report'!$AQ:$AQ,0,I20-2011),'7.  Persistence Report'!$D:$D,IF(COUNTIFS($B99,"Adjustment*"),$B98,$B99),'7.  Persistence Report'!$H:$H,D20,'7.  Persistence Report'!$J:$J,IF(COUNTIFS($B99,"Adjustment*"),"Adjustment","Current Year Savings"),'7.  Persistence Report'!$C:$C,VLOOKUP(IF(COUNTIFS($B99,"Adjustment*"),$A98,$A99),ExtCalcMap,2,FALSE))</f>
        <v>0</v>
      </c>
      <c r="J99" s="724">
        <f ca="1">SUMIFS(OFFSET('7.  Persistence Report'!$AQ:$AQ,0,J20-2011),'7.  Persistence Report'!$D:$D,IF(COUNTIFS($B99,"Adjustment*"),$B98,$B99),'7.  Persistence Report'!$H:$H,D20,'7.  Persistence Report'!$J:$J,IF(COUNTIFS($B99,"Adjustment*"),"Adjustment","Current Year Savings"),'7.  Persistence Report'!$C:$C,VLOOKUP(IF(COUNTIFS($B99,"Adjustment*"),$A98,$A99),ExtCalcMap,2,FALSE))</f>
        <v>0</v>
      </c>
      <c r="K99" s="724">
        <f ca="1">SUMIFS(OFFSET('7.  Persistence Report'!$AQ:$AQ,0,K20-2011),'7.  Persistence Report'!$D:$D,IF(COUNTIFS($B99,"Adjustment*"),$B98,$B99),'7.  Persistence Report'!$H:$H,D20,'7.  Persistence Report'!$J:$J,IF(COUNTIFS($B99,"Adjustment*"),"Adjustment","Current Year Savings"),'7.  Persistence Report'!$C:$C,VLOOKUP(IF(COUNTIFS($B99,"Adjustment*"),$A98,$A99),ExtCalcMap,2,FALSE))</f>
        <v>0</v>
      </c>
      <c r="L99" s="724">
        <f ca="1">SUMIFS(OFFSET('7.  Persistence Report'!$AQ:$AQ,0,L20-2011),'7.  Persistence Report'!$D:$D,IF(COUNTIFS($B99,"Adjustment*"),$B98,$B99),'7.  Persistence Report'!$H:$H,D20,'7.  Persistence Report'!$J:$J,IF(COUNTIFS($B99,"Adjustment*"),"Adjustment","Current Year Savings"),'7.  Persistence Report'!$C:$C,VLOOKUP(IF(COUNTIFS($B99,"Adjustment*"),$A98,$A99),ExtCalcMap,2,FALSE))</f>
        <v>0</v>
      </c>
      <c r="M99" s="724">
        <f ca="1">SUMIFS(OFFSET('7.  Persistence Report'!$AQ:$AQ,0,M20-2011),'7.  Persistence Report'!$D:$D,IF(COUNTIFS($B99,"Adjustment*"),$B98,$B99),'7.  Persistence Report'!$H:$H,D20,'7.  Persistence Report'!$J:$J,IF(COUNTIFS($B99,"Adjustment*"),"Adjustment","Current Year Savings"),'7.  Persistence Report'!$C:$C,VLOOKUP(IF(COUNTIFS($B99,"Adjustment*"),$A98,$A99),ExtCalcMap,2,FALSE))</f>
        <v>0</v>
      </c>
      <c r="N99" s="724">
        <v>0</v>
      </c>
      <c r="O99" s="731">
        <f ca="1">SUMIFS(OFFSET('7.  Persistence Report'!$L:$L,0,O20-2011),'7.  Persistence Report'!$D:$D,IF(COUNTIFS($B99,"Adjustment*"),$B98,$B99),'7.  Persistence Report'!$H:$H,D20,'7.  Persistence Report'!$J:$J,IF(COUNTIFS($B99,"Adjustment*"),"Adjustment","Current Year Savings"),'7.  Persistence Report'!$C:$C,VLOOKUP(IF(COUNTIFS($B99,"Adjustment*"),$A98,$A99),ExtCalcMap,2,FALSE))</f>
        <v>0</v>
      </c>
      <c r="P99" s="731">
        <f ca="1">SUMIFS(OFFSET('7.  Persistence Report'!$L:$L,0,P20-2011),'7.  Persistence Report'!$D:$D,IF(COUNTIFS($B99,"Adjustment*"),$B98,$B99),'7.  Persistence Report'!$H:$H,D20,'7.  Persistence Report'!$J:$J,IF(COUNTIFS($B99,"Adjustment*"),"Adjustment","Current Year Savings"),'7.  Persistence Report'!$C:$C,VLOOKUP(IF(COUNTIFS($B99,"Adjustment*"),$A98,$A99),ExtCalcMap,2,FALSE))</f>
        <v>0</v>
      </c>
      <c r="Q99" s="731">
        <f ca="1">SUMIFS(OFFSET('7.  Persistence Report'!$L:$L,0,Q20-2011),'7.  Persistence Report'!$D:$D,IF(COUNTIFS($B99,"Adjustment*"),$B98,$B99),'7.  Persistence Report'!$H:$H,D20,'7.  Persistence Report'!$J:$J,IF(COUNTIFS($B99,"Adjustment*"),"Adjustment","Current Year Savings"),'7.  Persistence Report'!$C:$C,VLOOKUP(IF(COUNTIFS($B99,"Adjustment*"),$A98,$A99),ExtCalcMap,2,FALSE))</f>
        <v>0</v>
      </c>
      <c r="R99" s="731">
        <f ca="1">SUMIFS(OFFSET('7.  Persistence Report'!$L:$L,0,R20-2011),'7.  Persistence Report'!$D:$D,IF(COUNTIFS($B99,"Adjustment*"),$B98,$B99),'7.  Persistence Report'!$H:$H,D20,'7.  Persistence Report'!$J:$J,IF(COUNTIFS($B99,"Adjustment*"),"Adjustment","Current Year Savings"),'7.  Persistence Report'!$C:$C,VLOOKUP(IF(COUNTIFS($B99,"Adjustment*"),$A98,$A99),ExtCalcMap,2,FALSE))</f>
        <v>0</v>
      </c>
      <c r="S99" s="731">
        <f ca="1">SUMIFS(OFFSET('7.  Persistence Report'!$L:$L,0,S20-2011),'7.  Persistence Report'!$D:$D,IF(COUNTIFS($B99,"Adjustment*"),$B98,$B99),'7.  Persistence Report'!$H:$H,D20,'7.  Persistence Report'!$J:$J,IF(COUNTIFS($B99,"Adjustment*"),"Adjustment","Current Year Savings"),'7.  Persistence Report'!$C:$C,VLOOKUP(IF(COUNTIFS($B99,"Adjustment*"),$A98,$A99),ExtCalcMap,2,FALSE))</f>
        <v>0</v>
      </c>
      <c r="T99" s="731">
        <f ca="1">SUMIFS(OFFSET('7.  Persistence Report'!$L:$L,0,T20-2011),'7.  Persistence Report'!$D:$D,IF(COUNTIFS($B99,"Adjustment*"),$B98,$B99),'7.  Persistence Report'!$H:$H,D20,'7.  Persistence Report'!$J:$J,IF(COUNTIFS($B99,"Adjustment*"),"Adjustment","Current Year Savings"),'7.  Persistence Report'!$C:$C,VLOOKUP(IF(COUNTIFS($B99,"Adjustment*"),$A98,$A99),ExtCalcMap,2,FALSE))</f>
        <v>0</v>
      </c>
      <c r="U99" s="731">
        <f ca="1">SUMIFS(OFFSET('7.  Persistence Report'!$L:$L,0,U20-2011),'7.  Persistence Report'!$D:$D,IF(COUNTIFS($B99,"Adjustment*"),$B98,$B99),'7.  Persistence Report'!$H:$H,D20,'7.  Persistence Report'!$J:$J,IF(COUNTIFS($B99,"Adjustment*"),"Adjustment","Current Year Savings"),'7.  Persistence Report'!$C:$C,VLOOKUP(IF(COUNTIFS($B99,"Adjustment*"),$A98,$A99),ExtCalcMap,2,FALSE))</f>
        <v>0</v>
      </c>
      <c r="V99" s="731">
        <f ca="1">SUMIFS(OFFSET('7.  Persistence Report'!$L:$L,0,V20-2011),'7.  Persistence Report'!$D:$D,IF(COUNTIFS($B99,"Adjustment*"),$B98,$B99),'7.  Persistence Report'!$H:$H,D20,'7.  Persistence Report'!$J:$J,IF(COUNTIFS($B99,"Adjustment*"),"Adjustment","Current Year Savings"),'7.  Persistence Report'!$C:$C,VLOOKUP(IF(COUNTIFS($B99,"Adjustment*"),$A98,$A99),ExtCalcMap,2,FALSE))</f>
        <v>0</v>
      </c>
      <c r="W99" s="731">
        <f ca="1">SUMIFS(OFFSET('7.  Persistence Report'!$L:$L,0,W20-2011),'7.  Persistence Report'!$D:$D,IF(COUNTIFS($B99,"Adjustment*"),$B98,$B99),'7.  Persistence Report'!$H:$H,D20,'7.  Persistence Report'!$J:$J,IF(COUNTIFS($B99,"Adjustment*"),"Adjustment","Current Year Savings"),'7.  Persistence Report'!$C:$C,VLOOKUP(IF(COUNTIFS($B99,"Adjustment*"),$A98,$A99),ExtCalcMap,2,FALSE))</f>
        <v>0</v>
      </c>
      <c r="X99" s="731">
        <f ca="1">SUMIFS(OFFSET('7.  Persistence Report'!$L:$L,0,X20-2011),'7.  Persistence Report'!$D:$D,IF(COUNTIFS($B99,"Adjustment*"),$B98,$B99),'7.  Persistence Report'!$H:$H,D20,'7.  Persistence Report'!$J:$J,IF(COUNTIFS($B99,"Adjustment*"),"Adjustment","Current Year Savings"),'7.  Persistence Report'!$C:$C,VLOOKUP(IF(COUNTIFS($B99,"Adjustment*"),$A98,$A99),ExtCalcMap,2,FALSE))</f>
        <v>0</v>
      </c>
      <c r="Y99" s="412">
        <f ca="1">Y98</f>
        <v>0</v>
      </c>
      <c r="Z99" s="412">
        <f ca="1">Z98</f>
        <v>1</v>
      </c>
      <c r="AA99" s="412">
        <f t="shared" ref="AA99:AL99" ca="1" si="35">AA98</f>
        <v>0</v>
      </c>
      <c r="AB99" s="412">
        <f t="shared" ca="1" si="35"/>
        <v>0</v>
      </c>
      <c r="AC99" s="412">
        <f t="shared" ca="1" si="35"/>
        <v>0</v>
      </c>
      <c r="AD99" s="412">
        <f t="shared" ca="1" si="35"/>
        <v>0</v>
      </c>
      <c r="AE99" s="412">
        <f t="shared" ca="1" si="35"/>
        <v>0</v>
      </c>
      <c r="AF99" s="412">
        <f t="shared" ca="1" si="35"/>
        <v>0</v>
      </c>
      <c r="AG99" s="412">
        <f t="shared" ca="1" si="35"/>
        <v>0</v>
      </c>
      <c r="AH99" s="412">
        <f t="shared" ca="1" si="35"/>
        <v>0</v>
      </c>
      <c r="AI99" s="412">
        <f t="shared" ca="1" si="35"/>
        <v>0</v>
      </c>
      <c r="AJ99" s="412">
        <f t="shared" ca="1" si="35"/>
        <v>0</v>
      </c>
      <c r="AK99" s="412">
        <f t="shared" ca="1" si="35"/>
        <v>0</v>
      </c>
      <c r="AL99" s="412">
        <f t="shared" ca="1" si="35"/>
        <v>0</v>
      </c>
      <c r="AM99" s="313"/>
    </row>
    <row r="100" spans="1:39" s="285" customFormat="1" ht="15" outlineLevel="1">
      <c r="A100" s="503"/>
      <c r="B100" s="316"/>
      <c r="C100" s="314"/>
      <c r="D100" s="730"/>
      <c r="E100" s="730"/>
      <c r="F100" s="730"/>
      <c r="G100" s="730"/>
      <c r="H100" s="730"/>
      <c r="I100" s="730"/>
      <c r="J100" s="730"/>
      <c r="K100" s="730"/>
      <c r="L100" s="730"/>
      <c r="M100" s="730"/>
      <c r="N100" s="730"/>
      <c r="O100" s="737"/>
      <c r="P100" s="737"/>
      <c r="Q100" s="737"/>
      <c r="R100" s="737"/>
      <c r="S100" s="737"/>
      <c r="T100" s="737"/>
      <c r="U100" s="737"/>
      <c r="V100" s="737"/>
      <c r="W100" s="737"/>
      <c r="X100" s="737"/>
      <c r="Y100" s="417"/>
      <c r="Z100" s="418"/>
      <c r="AA100" s="417"/>
      <c r="AB100" s="417"/>
      <c r="AC100" s="417"/>
      <c r="AD100" s="417"/>
      <c r="AE100" s="417"/>
      <c r="AF100" s="417"/>
      <c r="AG100" s="417"/>
      <c r="AH100" s="417"/>
      <c r="AI100" s="417"/>
      <c r="AJ100" s="417"/>
      <c r="AK100" s="417"/>
      <c r="AL100" s="417"/>
      <c r="AM100" s="315"/>
    </row>
    <row r="101" spans="1:39" s="295" customFormat="1" ht="15.75" outlineLevel="1">
      <c r="A101" s="504"/>
      <c r="B101" s="290" t="s">
        <v>15</v>
      </c>
      <c r="C101" s="321"/>
      <c r="D101" s="742"/>
      <c r="E101" s="738"/>
      <c r="F101" s="738"/>
      <c r="G101" s="738"/>
      <c r="H101" s="738"/>
      <c r="I101" s="738"/>
      <c r="J101" s="738"/>
      <c r="K101" s="738"/>
      <c r="L101" s="738"/>
      <c r="M101" s="738"/>
      <c r="N101" s="730"/>
      <c r="O101" s="739"/>
      <c r="P101" s="739"/>
      <c r="Q101" s="739"/>
      <c r="R101" s="739"/>
      <c r="S101" s="739"/>
      <c r="T101" s="739"/>
      <c r="U101" s="739"/>
      <c r="V101" s="739"/>
      <c r="W101" s="739"/>
      <c r="X101" s="739"/>
      <c r="Y101" s="415"/>
      <c r="Z101" s="415"/>
      <c r="AA101" s="415"/>
      <c r="AB101" s="415"/>
      <c r="AC101" s="415"/>
      <c r="AD101" s="415"/>
      <c r="AE101" s="415"/>
      <c r="AF101" s="415"/>
      <c r="AG101" s="415"/>
      <c r="AH101" s="415"/>
      <c r="AI101" s="415"/>
      <c r="AJ101" s="415"/>
      <c r="AK101" s="415"/>
      <c r="AL101" s="415"/>
      <c r="AM101" s="294"/>
    </row>
    <row r="102" spans="1:39" s="285" customFormat="1" ht="15" outlineLevel="1">
      <c r="A102" s="503">
        <v>26</v>
      </c>
      <c r="B102" s="322" t="s">
        <v>16</v>
      </c>
      <c r="C102" s="293" t="s">
        <v>25</v>
      </c>
      <c r="D102" s="724">
        <f ca="1">SUMIFS(OFFSET('7.  Persistence Report'!$AQ:$AQ,0,D20-2011),'7.  Persistence Report'!$D:$D,IF(COUNTIFS($B102,"Adjustment*"),$B101,$B102),'7.  Persistence Report'!$H:$H,D20,'7.  Persistence Report'!$J:$J,IF(COUNTIFS($B102,"Adjustment*"),"Adjustment","Current Year Savings"),'7.  Persistence Report'!$C:$C,VLOOKUP(IF(COUNTIFS($B102,"Adjustment*"),$A101,$A102),ExtCalcMap,2,FALSE))</f>
        <v>714840.87917238008</v>
      </c>
      <c r="E102" s="724">
        <f ca="1">SUMIFS(OFFSET('7.  Persistence Report'!$AQ:$AQ,0,E20-2011),'7.  Persistence Report'!$D:$D,IF(COUNTIFS($B102,"Adjustment*"),$B101,$B102),'7.  Persistence Report'!$H:$H,D20,'7.  Persistence Report'!$J:$J,IF(COUNTIFS($B102,"Adjustment*"),"Adjustment","Current Year Savings"),'7.  Persistence Report'!$C:$C,VLOOKUP(IF(COUNTIFS($B102,"Adjustment*"),$A101,$A102),ExtCalcMap,2,FALSE))</f>
        <v>714840.87917238008</v>
      </c>
      <c r="F102" s="724">
        <f ca="1">SUMIFS(OFFSET('7.  Persistence Report'!$AQ:$AQ,0,F20-2011),'7.  Persistence Report'!$D:$D,IF(COUNTIFS($B102,"Adjustment*"),$B101,$B102),'7.  Persistence Report'!$H:$H,D20,'7.  Persistence Report'!$J:$J,IF(COUNTIFS($B102,"Adjustment*"),"Adjustment","Current Year Savings"),'7.  Persistence Report'!$C:$C,VLOOKUP(IF(COUNTIFS($B102,"Adjustment*"),$A101,$A102),ExtCalcMap,2,FALSE))</f>
        <v>714840.87917238008</v>
      </c>
      <c r="G102" s="724">
        <f ca="1">SUMIFS(OFFSET('7.  Persistence Report'!$AQ:$AQ,0,G20-2011),'7.  Persistence Report'!$D:$D,IF(COUNTIFS($B102,"Adjustment*"),$B101,$B102),'7.  Persistence Report'!$H:$H,D20,'7.  Persistence Report'!$J:$J,IF(COUNTIFS($B102,"Adjustment*"),"Adjustment","Current Year Savings"),'7.  Persistence Report'!$C:$C,VLOOKUP(IF(COUNTIFS($B102,"Adjustment*"),$A101,$A102),ExtCalcMap,2,FALSE))</f>
        <v>714840.87917238008</v>
      </c>
      <c r="H102" s="724">
        <f ca="1">SUMIFS(OFFSET('7.  Persistence Report'!$AQ:$AQ,0,H20-2011),'7.  Persistence Report'!$D:$D,IF(COUNTIFS($B102,"Adjustment*"),$B101,$B102),'7.  Persistence Report'!$H:$H,D20,'7.  Persistence Report'!$J:$J,IF(COUNTIFS($B102,"Adjustment*"),"Adjustment","Current Year Savings"),'7.  Persistence Report'!$C:$C,VLOOKUP(IF(COUNTIFS($B102,"Adjustment*"),$A101,$A102),ExtCalcMap,2,FALSE))</f>
        <v>714840.87917238008</v>
      </c>
      <c r="I102" s="724">
        <f ca="1">SUMIFS(OFFSET('7.  Persistence Report'!$AQ:$AQ,0,I20-2011),'7.  Persistence Report'!$D:$D,IF(COUNTIFS($B102,"Adjustment*"),$B101,$B102),'7.  Persistence Report'!$H:$H,D20,'7.  Persistence Report'!$J:$J,IF(COUNTIFS($B102,"Adjustment*"),"Adjustment","Current Year Savings"),'7.  Persistence Report'!$C:$C,VLOOKUP(IF(COUNTIFS($B102,"Adjustment*"),$A101,$A102),ExtCalcMap,2,FALSE))</f>
        <v>714840.87917238008</v>
      </c>
      <c r="J102" s="724">
        <f ca="1">SUMIFS(OFFSET('7.  Persistence Report'!$AQ:$AQ,0,J20-2011),'7.  Persistence Report'!$D:$D,IF(COUNTIFS($B102,"Adjustment*"),$B101,$B102),'7.  Persistence Report'!$H:$H,D20,'7.  Persistence Report'!$J:$J,IF(COUNTIFS($B102,"Adjustment*"),"Adjustment","Current Year Savings"),'7.  Persistence Report'!$C:$C,VLOOKUP(IF(COUNTIFS($B102,"Adjustment*"),$A101,$A102),ExtCalcMap,2,FALSE))</f>
        <v>714840.87917238008</v>
      </c>
      <c r="K102" s="724">
        <f ca="1">SUMIFS(OFFSET('7.  Persistence Report'!$AQ:$AQ,0,K20-2011),'7.  Persistence Report'!$D:$D,IF(COUNTIFS($B102,"Adjustment*"),$B101,$B102),'7.  Persistence Report'!$H:$H,D20,'7.  Persistence Report'!$J:$J,IF(COUNTIFS($B102,"Adjustment*"),"Adjustment","Current Year Savings"),'7.  Persistence Report'!$C:$C,VLOOKUP(IF(COUNTIFS($B102,"Adjustment*"),$A101,$A102),ExtCalcMap,2,FALSE))</f>
        <v>714840.87917238008</v>
      </c>
      <c r="L102" s="724">
        <f ca="1">SUMIFS(OFFSET('7.  Persistence Report'!$AQ:$AQ,0,L20-2011),'7.  Persistence Report'!$D:$D,IF(COUNTIFS($B102,"Adjustment*"),$B101,$B102),'7.  Persistence Report'!$H:$H,D20,'7.  Persistence Report'!$J:$J,IF(COUNTIFS($B102,"Adjustment*"),"Adjustment","Current Year Savings"),'7.  Persistence Report'!$C:$C,VLOOKUP(IF(COUNTIFS($B102,"Adjustment*"),$A101,$A102),ExtCalcMap,2,FALSE))</f>
        <v>714840.87917238008</v>
      </c>
      <c r="M102" s="724">
        <f ca="1">SUMIFS(OFFSET('7.  Persistence Report'!$AQ:$AQ,0,M20-2011),'7.  Persistence Report'!$D:$D,IF(COUNTIFS($B102,"Adjustment*"),$B101,$B102),'7.  Persistence Report'!$H:$H,D20,'7.  Persistence Report'!$J:$J,IF(COUNTIFS($B102,"Adjustment*"),"Adjustment","Current Year Savings"),'7.  Persistence Report'!$C:$C,VLOOKUP(IF(COUNTIFS($B102,"Adjustment*"),$A101,$A102),ExtCalcMap,2,FALSE))</f>
        <v>714840.87917238008</v>
      </c>
      <c r="N102" s="724">
        <v>12</v>
      </c>
      <c r="O102" s="731">
        <f ca="1">SUMIFS(OFFSET('7.  Persistence Report'!$L:$L,0,O20-2011),'7.  Persistence Report'!$D:$D,IF(COUNTIFS($B102,"Adjustment*"),$B101,$B102),'7.  Persistence Report'!$H:$H,D20,'7.  Persistence Report'!$J:$J,IF(COUNTIFS($B102,"Adjustment*"),"Adjustment","Current Year Savings"),'7.  Persistence Report'!$C:$C,VLOOKUP(IF(COUNTIFS($B102,"Adjustment*"),$A101,$A102),ExtCalcMap,2,FALSE))</f>
        <v>154.35109970280001</v>
      </c>
      <c r="P102" s="731">
        <f ca="1">SUMIFS(OFFSET('7.  Persistence Report'!$L:$L,0,P20-2011),'7.  Persistence Report'!$D:$D,IF(COUNTIFS($B102,"Adjustment*"),$B101,$B102),'7.  Persistence Report'!$H:$H,D20,'7.  Persistence Report'!$J:$J,IF(COUNTIFS($B102,"Adjustment*"),"Adjustment","Current Year Savings"),'7.  Persistence Report'!$C:$C,VLOOKUP(IF(COUNTIFS($B102,"Adjustment*"),$A101,$A102),ExtCalcMap,2,FALSE))</f>
        <v>154.35109970280001</v>
      </c>
      <c r="Q102" s="731">
        <f ca="1">SUMIFS(OFFSET('7.  Persistence Report'!$L:$L,0,Q20-2011),'7.  Persistence Report'!$D:$D,IF(COUNTIFS($B102,"Adjustment*"),$B101,$B102),'7.  Persistence Report'!$H:$H,D20,'7.  Persistence Report'!$J:$J,IF(COUNTIFS($B102,"Adjustment*"),"Adjustment","Current Year Savings"),'7.  Persistence Report'!$C:$C,VLOOKUP(IF(COUNTIFS($B102,"Adjustment*"),$A101,$A102),ExtCalcMap,2,FALSE))</f>
        <v>154.35109970280001</v>
      </c>
      <c r="R102" s="731">
        <f ca="1">SUMIFS(OFFSET('7.  Persistence Report'!$L:$L,0,R20-2011),'7.  Persistence Report'!$D:$D,IF(COUNTIFS($B102,"Adjustment*"),$B101,$B102),'7.  Persistence Report'!$H:$H,D20,'7.  Persistence Report'!$J:$J,IF(COUNTIFS($B102,"Adjustment*"),"Adjustment","Current Year Savings"),'7.  Persistence Report'!$C:$C,VLOOKUP(IF(COUNTIFS($B102,"Adjustment*"),$A101,$A102),ExtCalcMap,2,FALSE))</f>
        <v>154.35109970280001</v>
      </c>
      <c r="S102" s="731">
        <f ca="1">SUMIFS(OFFSET('7.  Persistence Report'!$L:$L,0,S20-2011),'7.  Persistence Report'!$D:$D,IF(COUNTIFS($B102,"Adjustment*"),$B101,$B102),'7.  Persistence Report'!$H:$H,D20,'7.  Persistence Report'!$J:$J,IF(COUNTIFS($B102,"Adjustment*"),"Adjustment","Current Year Savings"),'7.  Persistence Report'!$C:$C,VLOOKUP(IF(COUNTIFS($B102,"Adjustment*"),$A101,$A102),ExtCalcMap,2,FALSE))</f>
        <v>154.35109970280001</v>
      </c>
      <c r="T102" s="731">
        <f ca="1">SUMIFS(OFFSET('7.  Persistence Report'!$L:$L,0,T20-2011),'7.  Persistence Report'!$D:$D,IF(COUNTIFS($B102,"Adjustment*"),$B101,$B102),'7.  Persistence Report'!$H:$H,D20,'7.  Persistence Report'!$J:$J,IF(COUNTIFS($B102,"Adjustment*"),"Adjustment","Current Year Savings"),'7.  Persistence Report'!$C:$C,VLOOKUP(IF(COUNTIFS($B102,"Adjustment*"),$A101,$A102),ExtCalcMap,2,FALSE))</f>
        <v>154.35109970280001</v>
      </c>
      <c r="U102" s="731">
        <f ca="1">SUMIFS(OFFSET('7.  Persistence Report'!$L:$L,0,U20-2011),'7.  Persistence Report'!$D:$D,IF(COUNTIFS($B102,"Adjustment*"),$B101,$B102),'7.  Persistence Report'!$H:$H,D20,'7.  Persistence Report'!$J:$J,IF(COUNTIFS($B102,"Adjustment*"),"Adjustment","Current Year Savings"),'7.  Persistence Report'!$C:$C,VLOOKUP(IF(COUNTIFS($B102,"Adjustment*"),$A101,$A102),ExtCalcMap,2,FALSE))</f>
        <v>154.35109970280001</v>
      </c>
      <c r="V102" s="731">
        <f ca="1">SUMIFS(OFFSET('7.  Persistence Report'!$L:$L,0,V20-2011),'7.  Persistence Report'!$D:$D,IF(COUNTIFS($B102,"Adjustment*"),$B101,$B102),'7.  Persistence Report'!$H:$H,D20,'7.  Persistence Report'!$J:$J,IF(COUNTIFS($B102,"Adjustment*"),"Adjustment","Current Year Savings"),'7.  Persistence Report'!$C:$C,VLOOKUP(IF(COUNTIFS($B102,"Adjustment*"),$A101,$A102),ExtCalcMap,2,FALSE))</f>
        <v>154.35109970280001</v>
      </c>
      <c r="W102" s="731">
        <f ca="1">SUMIFS(OFFSET('7.  Persistence Report'!$L:$L,0,W20-2011),'7.  Persistence Report'!$D:$D,IF(COUNTIFS($B102,"Adjustment*"),$B101,$B102),'7.  Persistence Report'!$H:$H,D20,'7.  Persistence Report'!$J:$J,IF(COUNTIFS($B102,"Adjustment*"),"Adjustment","Current Year Savings"),'7.  Persistence Report'!$C:$C,VLOOKUP(IF(COUNTIFS($B102,"Adjustment*"),$A101,$A102),ExtCalcMap,2,FALSE))</f>
        <v>154.35109970280001</v>
      </c>
      <c r="X102" s="731">
        <f ca="1">SUMIFS(OFFSET('7.  Persistence Report'!$L:$L,0,X20-2011),'7.  Persistence Report'!$D:$D,IF(COUNTIFS($B102,"Adjustment*"),$B101,$B102),'7.  Persistence Report'!$H:$H,D20,'7.  Persistence Report'!$J:$J,IF(COUNTIFS($B102,"Adjustment*"),"Adjustment","Current Year Savings"),'7.  Persistence Report'!$C:$C,VLOOKUP(IF(COUNTIFS($B102,"Adjustment*"),$A101,$A102),ExtCalcMap,2,FALSE))</f>
        <v>154.35109970280001</v>
      </c>
      <c r="Y102" s="416">
        <f ca="1">IF(SUMIFS(OFFSET('3-a.  Rate Class Allocations'!$BA:$BA,0,(27*(Y21="kW"))),'3-a.  Rate Class Allocations'!$F:$F,"2011 - 2014 + 2015 Extension Legacy Green Energy Act Framework - Province Wide Program",'3-a.  Rate Class Allocations'!$E:$E,$B102,'3-a.  Rate Class Allocations'!$H:$H,D20),SUMIFS(OFFSET('3-a.  Rate Class Allocations'!$BA:$BA,0,(27*(Y21="kW"))),'3-a.  Rate Class Allocations'!$F:$F,"2011 - 2014 + 2015 Extension Legacy Green Energy Act Framework - Province Wide Program",'3-a.  Rate Class Allocations'!$L:$L,Y20,'3-a.  Rate Class Allocations'!$E:$E,$B102,'3-a.  Rate Class Allocations'!$H:$H,D20) / SUMIFS(OFFSET('3-a.  Rate Class Allocations'!$BA:$BA,0,(27*(Y21="kW"))),'3-a.  Rate Class Allocations'!$F:$F,"2011 - 2014 + 2015 Extension Legacy Green Energy Act Framework - Province Wide Program",'3-a.  Rate Class Allocations'!$E:$E,$B102,'3-a.  Rate Class Allocations'!$H:$H,D20),IF(COUNTIFS(Y20,"General Service*"),1/COUNTIFS($Y20:$AL20,"General Service*"),0))</f>
        <v>0.5</v>
      </c>
      <c r="Z102" s="416">
        <f ca="1">IF(SUMIFS(OFFSET('3-a.  Rate Class Allocations'!$BA:$BA,0,(27*(Z21="kW"))),'3-a.  Rate Class Allocations'!$F:$F,"2011 - 2014 + 2015 Extension Legacy Green Energy Act Framework - Province Wide Program",'3-a.  Rate Class Allocations'!$E:$E,$B102,'3-a.  Rate Class Allocations'!$H:$H,D20),SUMIFS(OFFSET('3-a.  Rate Class Allocations'!$BA:$BA,0,(27*(Z21="kW"))),'3-a.  Rate Class Allocations'!$F:$F,"2011 - 2014 + 2015 Extension Legacy Green Energy Act Framework - Province Wide Program",'3-a.  Rate Class Allocations'!$L:$L,Z20,'3-a.  Rate Class Allocations'!$E:$E,$B102,'3-a.  Rate Class Allocations'!$H:$H,D20) / SUMIFS(OFFSET('3-a.  Rate Class Allocations'!$BA:$BA,0,(27*(Z21="kW"))),'3-a.  Rate Class Allocations'!$F:$F,"2011 - 2014 + 2015 Extension Legacy Green Energy Act Framework - Province Wide Program",'3-a.  Rate Class Allocations'!$E:$E,$B102,'3-a.  Rate Class Allocations'!$H:$H,D20),IF(COUNTIFS(Z20,"General Service*"),1/COUNTIFS($Y20:$AL20,"General Service*"),0))</f>
        <v>0.5</v>
      </c>
      <c r="AA102" s="416">
        <f ca="1">IF(SUMIFS(OFFSET('3-a.  Rate Class Allocations'!$BA:$BA,0,(27*(AA21="kW"))),'3-a.  Rate Class Allocations'!$F:$F,"2011 - 2014 + 2015 Extension Legacy Green Energy Act Framework - Province Wide Program",'3-a.  Rate Class Allocations'!$E:$E,$B102,'3-a.  Rate Class Allocations'!$H:$H,D20),SUMIFS(OFFSET('3-a.  Rate Class Allocations'!$BA:$BA,0,(27*(AA21="kW"))),'3-a.  Rate Class Allocations'!$F:$F,"2011 - 2014 + 2015 Extension Legacy Green Energy Act Framework - Province Wide Program",'3-a.  Rate Class Allocations'!$L:$L,AA20,'3-a.  Rate Class Allocations'!$E:$E,$B102,'3-a.  Rate Class Allocations'!$H:$H,D20) / SUMIFS(OFFSET('3-a.  Rate Class Allocations'!$BA:$BA,0,(27*(AA21="kW"))),'3-a.  Rate Class Allocations'!$F:$F,"2011 - 2014 + 2015 Extension Legacy Green Energy Act Framework - Province Wide Program",'3-a.  Rate Class Allocations'!$E:$E,$B102,'3-a.  Rate Class Allocations'!$H:$H,D20),IF(COUNTIFS(AA20,"General Service*"),1/COUNTIFS($Y20:$AL20,"General Service*"),0))</f>
        <v>0</v>
      </c>
      <c r="AB102" s="416">
        <f ca="1">IF(SUMIFS(OFFSET('3-a.  Rate Class Allocations'!$BA:$BA,0,(27*(AB21="kW"))),'3-a.  Rate Class Allocations'!$F:$F,"2011 - 2014 + 2015 Extension Legacy Green Energy Act Framework - Province Wide Program",'3-a.  Rate Class Allocations'!$E:$E,$B102,'3-a.  Rate Class Allocations'!$H:$H,D20),SUMIFS(OFFSET('3-a.  Rate Class Allocations'!$BA:$BA,0,(27*(AB21="kW"))),'3-a.  Rate Class Allocations'!$F:$F,"2011 - 2014 + 2015 Extension Legacy Green Energy Act Framework - Province Wide Program",'3-a.  Rate Class Allocations'!$L:$L,AB20,'3-a.  Rate Class Allocations'!$E:$E,$B102,'3-a.  Rate Class Allocations'!$H:$H,D20) / SUMIFS(OFFSET('3-a.  Rate Class Allocations'!$BA:$BA,0,(27*(AB21="kW"))),'3-a.  Rate Class Allocations'!$F:$F,"2011 - 2014 + 2015 Extension Legacy Green Energy Act Framework - Province Wide Program",'3-a.  Rate Class Allocations'!$E:$E,$B102,'3-a.  Rate Class Allocations'!$H:$H,D20),IF(COUNTIFS(AB20,"General Service*"),1/COUNTIFS($Y20:$AL20,"General Service*"),0))</f>
        <v>0</v>
      </c>
      <c r="AC102" s="416">
        <f ca="1">IF(SUMIFS(OFFSET('3-a.  Rate Class Allocations'!$BA:$BA,0,(27*(AC21="kW"))),'3-a.  Rate Class Allocations'!$F:$F,"2011 - 2014 + 2015 Extension Legacy Green Energy Act Framework - Province Wide Program",'3-a.  Rate Class Allocations'!$E:$E,$B102,'3-a.  Rate Class Allocations'!$H:$H,D20),SUMIFS(OFFSET('3-a.  Rate Class Allocations'!$BA:$BA,0,(27*(AC21="kW"))),'3-a.  Rate Class Allocations'!$F:$F,"2011 - 2014 + 2015 Extension Legacy Green Energy Act Framework - Province Wide Program",'3-a.  Rate Class Allocations'!$L:$L,AC20,'3-a.  Rate Class Allocations'!$E:$E,$B102,'3-a.  Rate Class Allocations'!$H:$H,D20) / SUMIFS(OFFSET('3-a.  Rate Class Allocations'!$BA:$BA,0,(27*(AC21="kW"))),'3-a.  Rate Class Allocations'!$F:$F,"2011 - 2014 + 2015 Extension Legacy Green Energy Act Framework - Province Wide Program",'3-a.  Rate Class Allocations'!$E:$E,$B102,'3-a.  Rate Class Allocations'!$H:$H,D20),IF(COUNTIFS(AC20,"General Service*"),1/COUNTIFS($Y20:$AL20,"General Service*"),0))</f>
        <v>0</v>
      </c>
      <c r="AD102" s="416">
        <f ca="1">IF(SUMIFS(OFFSET('3-a.  Rate Class Allocations'!$BA:$BA,0,(27*(AD21="kW"))),'3-a.  Rate Class Allocations'!$F:$F,"2011 - 2014 + 2015 Extension Legacy Green Energy Act Framework - Province Wide Program",'3-a.  Rate Class Allocations'!$E:$E,$B102,'3-a.  Rate Class Allocations'!$H:$H,D20),SUMIFS(OFFSET('3-a.  Rate Class Allocations'!$BA:$BA,0,(27*(AD21="kW"))),'3-a.  Rate Class Allocations'!$F:$F,"2011 - 2014 + 2015 Extension Legacy Green Energy Act Framework - Province Wide Program",'3-a.  Rate Class Allocations'!$L:$L,AD20,'3-a.  Rate Class Allocations'!$E:$E,$B102,'3-a.  Rate Class Allocations'!$H:$H,D20) / SUMIFS(OFFSET('3-a.  Rate Class Allocations'!$BA:$BA,0,(27*(AD21="kW"))),'3-a.  Rate Class Allocations'!$F:$F,"2011 - 2014 + 2015 Extension Legacy Green Energy Act Framework - Province Wide Program",'3-a.  Rate Class Allocations'!$E:$E,$B102,'3-a.  Rate Class Allocations'!$H:$H,D20),IF(COUNTIFS(AD20,"General Service*"),1/COUNTIFS($Y20:$AL20,"General Service*"),0))</f>
        <v>0</v>
      </c>
      <c r="AE102" s="416">
        <f ca="1">IF(SUMIFS(OFFSET('3-a.  Rate Class Allocations'!$BA:$BA,0,(27*(AE21="kW"))),'3-a.  Rate Class Allocations'!$F:$F,"2011 - 2014 + 2015 Extension Legacy Green Energy Act Framework - Province Wide Program",'3-a.  Rate Class Allocations'!$E:$E,$B102,'3-a.  Rate Class Allocations'!$H:$H,D20),SUMIFS(OFFSET('3-a.  Rate Class Allocations'!$BA:$BA,0,(27*(AE21="kW"))),'3-a.  Rate Class Allocations'!$F:$F,"2011 - 2014 + 2015 Extension Legacy Green Energy Act Framework - Province Wide Program",'3-a.  Rate Class Allocations'!$L:$L,AE20,'3-a.  Rate Class Allocations'!$E:$E,$B102,'3-a.  Rate Class Allocations'!$H:$H,D20) / SUMIFS(OFFSET('3-a.  Rate Class Allocations'!$BA:$BA,0,(27*(AE21="kW"))),'3-a.  Rate Class Allocations'!$F:$F,"2011 - 2014 + 2015 Extension Legacy Green Energy Act Framework - Province Wide Program",'3-a.  Rate Class Allocations'!$E:$E,$B102,'3-a.  Rate Class Allocations'!$H:$H,D20),IF(COUNTIFS(AE20,"General Service*"),1/COUNTIFS($Y20:$AL20,"General Service*"),0))</f>
        <v>0</v>
      </c>
      <c r="AF102" s="416">
        <f ca="1">IF(SUMIFS(OFFSET('3-a.  Rate Class Allocations'!$BA:$BA,0,(27*(AF21="kW"))),'3-a.  Rate Class Allocations'!$F:$F,"2011 - 2014 + 2015 Extension Legacy Green Energy Act Framework - Province Wide Program",'3-a.  Rate Class Allocations'!$E:$E,$B102,'3-a.  Rate Class Allocations'!$H:$H,D20),SUMIFS(OFFSET('3-a.  Rate Class Allocations'!$BA:$BA,0,(27*(AF21="kW"))),'3-a.  Rate Class Allocations'!$F:$F,"2011 - 2014 + 2015 Extension Legacy Green Energy Act Framework - Province Wide Program",'3-a.  Rate Class Allocations'!$L:$L,AF20,'3-a.  Rate Class Allocations'!$E:$E,$B102,'3-a.  Rate Class Allocations'!$H:$H,D20) / SUMIFS(OFFSET('3-a.  Rate Class Allocations'!$BA:$BA,0,(27*(AF21="kW"))),'3-a.  Rate Class Allocations'!$F:$F,"2011 - 2014 + 2015 Extension Legacy Green Energy Act Framework - Province Wide Program",'3-a.  Rate Class Allocations'!$E:$E,$B102,'3-a.  Rate Class Allocations'!$H:$H,D20),IF(COUNTIFS(AF20,"General Service*"),1/COUNTIFS($Y20:$AL20,"General Service*"),0))</f>
        <v>0</v>
      </c>
      <c r="AG102" s="416">
        <f ca="1">IF(SUMIFS(OFFSET('3-a.  Rate Class Allocations'!$BA:$BA,0,(27*(AG21="kW"))),'3-a.  Rate Class Allocations'!$F:$F,"2011 - 2014 + 2015 Extension Legacy Green Energy Act Framework - Province Wide Program",'3-a.  Rate Class Allocations'!$E:$E,$B102,'3-a.  Rate Class Allocations'!$H:$H,D20),SUMIFS(OFFSET('3-a.  Rate Class Allocations'!$BA:$BA,0,(27*(AG21="kW"))),'3-a.  Rate Class Allocations'!$F:$F,"2011 - 2014 + 2015 Extension Legacy Green Energy Act Framework - Province Wide Program",'3-a.  Rate Class Allocations'!$L:$L,AG20,'3-a.  Rate Class Allocations'!$E:$E,$B102,'3-a.  Rate Class Allocations'!$H:$H,D20) / SUMIFS(OFFSET('3-a.  Rate Class Allocations'!$BA:$BA,0,(27*(AG21="kW"))),'3-a.  Rate Class Allocations'!$F:$F,"2011 - 2014 + 2015 Extension Legacy Green Energy Act Framework - Province Wide Program",'3-a.  Rate Class Allocations'!$E:$E,$B102,'3-a.  Rate Class Allocations'!$H:$H,D20),IF(COUNTIFS(AG20,"General Service*"),1/COUNTIFS($Y20:$AL20,"General Service*"),0))</f>
        <v>0</v>
      </c>
      <c r="AH102" s="416">
        <f ca="1">IF(SUMIFS(OFFSET('3-a.  Rate Class Allocations'!$BA:$BA,0,(27*(AH21="kW"))),'3-a.  Rate Class Allocations'!$F:$F,"2011 - 2014 + 2015 Extension Legacy Green Energy Act Framework - Province Wide Program",'3-a.  Rate Class Allocations'!$E:$E,$B102,'3-a.  Rate Class Allocations'!$H:$H,D20),SUMIFS(OFFSET('3-a.  Rate Class Allocations'!$BA:$BA,0,(27*(AH21="kW"))),'3-a.  Rate Class Allocations'!$F:$F,"2011 - 2014 + 2015 Extension Legacy Green Energy Act Framework - Province Wide Program",'3-a.  Rate Class Allocations'!$L:$L,AH20,'3-a.  Rate Class Allocations'!$E:$E,$B102,'3-a.  Rate Class Allocations'!$H:$H,D20) / SUMIFS(OFFSET('3-a.  Rate Class Allocations'!$BA:$BA,0,(27*(AH21="kW"))),'3-a.  Rate Class Allocations'!$F:$F,"2011 - 2014 + 2015 Extension Legacy Green Energy Act Framework - Province Wide Program",'3-a.  Rate Class Allocations'!$E:$E,$B102,'3-a.  Rate Class Allocations'!$H:$H,D20),IF(COUNTIFS(AH20,"General Service*"),1/COUNTIFS($Y20:$AL20,"General Service*"),0))</f>
        <v>0</v>
      </c>
      <c r="AI102" s="416">
        <f ca="1">IF(SUMIFS(OFFSET('3-a.  Rate Class Allocations'!$BA:$BA,0,(27*(AI21="kW"))),'3-a.  Rate Class Allocations'!$F:$F,"2011 - 2014 + 2015 Extension Legacy Green Energy Act Framework - Province Wide Program",'3-a.  Rate Class Allocations'!$E:$E,$B102,'3-a.  Rate Class Allocations'!$H:$H,D20),SUMIFS(OFFSET('3-a.  Rate Class Allocations'!$BA:$BA,0,(27*(AI21="kW"))),'3-a.  Rate Class Allocations'!$F:$F,"2011 - 2014 + 2015 Extension Legacy Green Energy Act Framework - Province Wide Program",'3-a.  Rate Class Allocations'!$L:$L,AI20,'3-a.  Rate Class Allocations'!$E:$E,$B102,'3-a.  Rate Class Allocations'!$H:$H,D20) / SUMIFS(OFFSET('3-a.  Rate Class Allocations'!$BA:$BA,0,(27*(AI21="kW"))),'3-a.  Rate Class Allocations'!$F:$F,"2011 - 2014 + 2015 Extension Legacy Green Energy Act Framework - Province Wide Program",'3-a.  Rate Class Allocations'!$E:$E,$B102,'3-a.  Rate Class Allocations'!$H:$H,D20),IF(COUNTIFS(AI20,"General Service*"),1/COUNTIFS($Y20:$AL20,"General Service*"),0))</f>
        <v>0</v>
      </c>
      <c r="AJ102" s="416">
        <f ca="1">IF(SUMIFS(OFFSET('3-a.  Rate Class Allocations'!$BA:$BA,0,(27*(AJ21="kW"))),'3-a.  Rate Class Allocations'!$F:$F,"2011 - 2014 + 2015 Extension Legacy Green Energy Act Framework - Province Wide Program",'3-a.  Rate Class Allocations'!$E:$E,$B102,'3-a.  Rate Class Allocations'!$H:$H,D20),SUMIFS(OFFSET('3-a.  Rate Class Allocations'!$BA:$BA,0,(27*(AJ21="kW"))),'3-a.  Rate Class Allocations'!$F:$F,"2011 - 2014 + 2015 Extension Legacy Green Energy Act Framework - Province Wide Program",'3-a.  Rate Class Allocations'!$L:$L,AJ20,'3-a.  Rate Class Allocations'!$E:$E,$B102,'3-a.  Rate Class Allocations'!$H:$H,D20) / SUMIFS(OFFSET('3-a.  Rate Class Allocations'!$BA:$BA,0,(27*(AJ21="kW"))),'3-a.  Rate Class Allocations'!$F:$F,"2011 - 2014 + 2015 Extension Legacy Green Energy Act Framework - Province Wide Program",'3-a.  Rate Class Allocations'!$E:$E,$B102,'3-a.  Rate Class Allocations'!$H:$H,D20),IF(COUNTIFS(AJ20,"General Service*"),1/COUNTIFS($Y20:$AL20,"General Service*"),0))</f>
        <v>0</v>
      </c>
      <c r="AK102" s="416">
        <f ca="1">IF(SUMIFS(OFFSET('3-a.  Rate Class Allocations'!$BA:$BA,0,(27*(AK21="kW"))),'3-a.  Rate Class Allocations'!$F:$F,"2011 - 2014 + 2015 Extension Legacy Green Energy Act Framework - Province Wide Program",'3-a.  Rate Class Allocations'!$E:$E,$B102,'3-a.  Rate Class Allocations'!$H:$H,D20),SUMIFS(OFFSET('3-a.  Rate Class Allocations'!$BA:$BA,0,(27*(AK21="kW"))),'3-a.  Rate Class Allocations'!$F:$F,"2011 - 2014 + 2015 Extension Legacy Green Energy Act Framework - Province Wide Program",'3-a.  Rate Class Allocations'!$L:$L,AK20,'3-a.  Rate Class Allocations'!$E:$E,$B102,'3-a.  Rate Class Allocations'!$H:$H,D20) / SUMIFS(OFFSET('3-a.  Rate Class Allocations'!$BA:$BA,0,(27*(AK21="kW"))),'3-a.  Rate Class Allocations'!$F:$F,"2011 - 2014 + 2015 Extension Legacy Green Energy Act Framework - Province Wide Program",'3-a.  Rate Class Allocations'!$E:$E,$B102,'3-a.  Rate Class Allocations'!$H:$H,D20),IF(COUNTIFS(AK20,"General Service*"),1/COUNTIFS($Y20:$AL20,"General Service*"),0))</f>
        <v>0</v>
      </c>
      <c r="AL102" s="416">
        <f ca="1">IF(SUMIFS(OFFSET('3-a.  Rate Class Allocations'!$BA:$BA,0,(27*(AL21="kW"))),'3-a.  Rate Class Allocations'!$F:$F,"2011 - 2014 + 2015 Extension Legacy Green Energy Act Framework - Province Wide Program",'3-a.  Rate Class Allocations'!$E:$E,$B102,'3-a.  Rate Class Allocations'!$H:$H,D20),SUMIFS(OFFSET('3-a.  Rate Class Allocations'!$BA:$BA,0,(27*(AL21="kW"))),'3-a.  Rate Class Allocations'!$F:$F,"2011 - 2014 + 2015 Extension Legacy Green Energy Act Framework - Province Wide Program",'3-a.  Rate Class Allocations'!$L:$L,AL20,'3-a.  Rate Class Allocations'!$E:$E,$B102,'3-a.  Rate Class Allocations'!$H:$H,D20) / SUMIFS(OFFSET('3-a.  Rate Class Allocations'!$BA:$BA,0,(27*(AL21="kW"))),'3-a.  Rate Class Allocations'!$F:$F,"2011 - 2014 + 2015 Extension Legacy Green Energy Act Framework - Province Wide Program",'3-a.  Rate Class Allocations'!$E:$E,$B102,'3-a.  Rate Class Allocations'!$H:$H,D20),IF(COUNTIFS(AL20,"General Service*"),1/COUNTIFS($Y20:$AL20,"General Service*"),0))</f>
        <v>0</v>
      </c>
      <c r="AM102" s="298">
        <f ca="1">SUM(Y102:AL102)</f>
        <v>1</v>
      </c>
    </row>
    <row r="103" spans="1:39" s="285" customFormat="1" ht="15" outlineLevel="1">
      <c r="A103" s="503"/>
      <c r="B103" s="317" t="s">
        <v>215</v>
      </c>
      <c r="C103" s="293" t="s">
        <v>164</v>
      </c>
      <c r="D103" s="724">
        <f ca="1">SUMIFS(OFFSET('7.  Persistence Report'!$AQ:$AQ,0,D20-2011),'7.  Persistence Report'!$D:$D,IF(COUNTIFS($B103,"Adjustment*"),$B102,$B103),'7.  Persistence Report'!$H:$H,D20,'7.  Persistence Report'!$J:$J,IF(COUNTIFS($B103,"Adjustment*"),"Adjustment","Current Year Savings"),'7.  Persistence Report'!$C:$C,VLOOKUP(IF(COUNTIFS($B103,"Adjustment*"),$A102,$A103),ExtCalcMap,2,FALSE))</f>
        <v>0</v>
      </c>
      <c r="E103" s="724">
        <f ca="1">SUMIFS(OFFSET('7.  Persistence Report'!$AQ:$AQ,0,E20-2011),'7.  Persistence Report'!$D:$D,IF(COUNTIFS($B103,"Adjustment*"),$B102,$B103),'7.  Persistence Report'!$H:$H,D20,'7.  Persistence Report'!$J:$J,IF(COUNTIFS($B103,"Adjustment*"),"Adjustment","Current Year Savings"),'7.  Persistence Report'!$C:$C,VLOOKUP(IF(COUNTIFS($B103,"Adjustment*"),$A102,$A103),ExtCalcMap,2,FALSE))</f>
        <v>0</v>
      </c>
      <c r="F103" s="724">
        <f ca="1">SUMIFS(OFFSET('7.  Persistence Report'!$AQ:$AQ,0,F20-2011),'7.  Persistence Report'!$D:$D,IF(COUNTIFS($B103,"Adjustment*"),$B102,$B103),'7.  Persistence Report'!$H:$H,D20,'7.  Persistence Report'!$J:$J,IF(COUNTIFS($B103,"Adjustment*"),"Adjustment","Current Year Savings"),'7.  Persistence Report'!$C:$C,VLOOKUP(IF(COUNTIFS($B103,"Adjustment*"),$A102,$A103),ExtCalcMap,2,FALSE))</f>
        <v>0</v>
      </c>
      <c r="G103" s="724">
        <f ca="1">SUMIFS(OFFSET('7.  Persistence Report'!$AQ:$AQ,0,G20-2011),'7.  Persistence Report'!$D:$D,IF(COUNTIFS($B103,"Adjustment*"),$B102,$B103),'7.  Persistence Report'!$H:$H,D20,'7.  Persistence Report'!$J:$J,IF(COUNTIFS($B103,"Adjustment*"),"Adjustment","Current Year Savings"),'7.  Persistence Report'!$C:$C,VLOOKUP(IF(COUNTIFS($B103,"Adjustment*"),$A102,$A103),ExtCalcMap,2,FALSE))</f>
        <v>0</v>
      </c>
      <c r="H103" s="724">
        <f ca="1">SUMIFS(OFFSET('7.  Persistence Report'!$AQ:$AQ,0,H20-2011),'7.  Persistence Report'!$D:$D,IF(COUNTIFS($B103,"Adjustment*"),$B102,$B103),'7.  Persistence Report'!$H:$H,D20,'7.  Persistence Report'!$J:$J,IF(COUNTIFS($B103,"Adjustment*"),"Adjustment","Current Year Savings"),'7.  Persistence Report'!$C:$C,VLOOKUP(IF(COUNTIFS($B103,"Adjustment*"),$A102,$A103),ExtCalcMap,2,FALSE))</f>
        <v>0</v>
      </c>
      <c r="I103" s="724">
        <f ca="1">SUMIFS(OFFSET('7.  Persistence Report'!$AQ:$AQ,0,I20-2011),'7.  Persistence Report'!$D:$D,IF(COUNTIFS($B103,"Adjustment*"),$B102,$B103),'7.  Persistence Report'!$H:$H,D20,'7.  Persistence Report'!$J:$J,IF(COUNTIFS($B103,"Adjustment*"),"Adjustment","Current Year Savings"),'7.  Persistence Report'!$C:$C,VLOOKUP(IF(COUNTIFS($B103,"Adjustment*"),$A102,$A103),ExtCalcMap,2,FALSE))</f>
        <v>0</v>
      </c>
      <c r="J103" s="724">
        <f ca="1">SUMIFS(OFFSET('7.  Persistence Report'!$AQ:$AQ,0,J20-2011),'7.  Persistence Report'!$D:$D,IF(COUNTIFS($B103,"Adjustment*"),$B102,$B103),'7.  Persistence Report'!$H:$H,D20,'7.  Persistence Report'!$J:$J,IF(COUNTIFS($B103,"Adjustment*"),"Adjustment","Current Year Savings"),'7.  Persistence Report'!$C:$C,VLOOKUP(IF(COUNTIFS($B103,"Adjustment*"),$A102,$A103),ExtCalcMap,2,FALSE))</f>
        <v>0</v>
      </c>
      <c r="K103" s="724">
        <f ca="1">SUMIFS(OFFSET('7.  Persistence Report'!$AQ:$AQ,0,K20-2011),'7.  Persistence Report'!$D:$D,IF(COUNTIFS($B103,"Adjustment*"),$B102,$B103),'7.  Persistence Report'!$H:$H,D20,'7.  Persistence Report'!$J:$J,IF(COUNTIFS($B103,"Adjustment*"),"Adjustment","Current Year Savings"),'7.  Persistence Report'!$C:$C,VLOOKUP(IF(COUNTIFS($B103,"Adjustment*"),$A102,$A103),ExtCalcMap,2,FALSE))</f>
        <v>0</v>
      </c>
      <c r="L103" s="724">
        <f ca="1">SUMIFS(OFFSET('7.  Persistence Report'!$AQ:$AQ,0,L20-2011),'7.  Persistence Report'!$D:$D,IF(COUNTIFS($B103,"Adjustment*"),$B102,$B103),'7.  Persistence Report'!$H:$H,D20,'7.  Persistence Report'!$J:$J,IF(COUNTIFS($B103,"Adjustment*"),"Adjustment","Current Year Savings"),'7.  Persistence Report'!$C:$C,VLOOKUP(IF(COUNTIFS($B103,"Adjustment*"),$A102,$A103),ExtCalcMap,2,FALSE))</f>
        <v>0</v>
      </c>
      <c r="M103" s="724">
        <f ca="1">SUMIFS(OFFSET('7.  Persistence Report'!$AQ:$AQ,0,M20-2011),'7.  Persistence Report'!$D:$D,IF(COUNTIFS($B103,"Adjustment*"),$B102,$B103),'7.  Persistence Report'!$H:$H,D20,'7.  Persistence Report'!$J:$J,IF(COUNTIFS($B103,"Adjustment*"),"Adjustment","Current Year Savings"),'7.  Persistence Report'!$C:$C,VLOOKUP(IF(COUNTIFS($B103,"Adjustment*"),$A102,$A103),ExtCalcMap,2,FALSE))</f>
        <v>0</v>
      </c>
      <c r="N103" s="724">
        <v>12</v>
      </c>
      <c r="O103" s="731">
        <f ca="1">SUMIFS(OFFSET('7.  Persistence Report'!$L:$L,0,O20-2011),'7.  Persistence Report'!$D:$D,IF(COUNTIFS($B103,"Adjustment*"),$B102,$B103),'7.  Persistence Report'!$H:$H,D20,'7.  Persistence Report'!$J:$J,IF(COUNTIFS($B103,"Adjustment*"),"Adjustment","Current Year Savings"),'7.  Persistence Report'!$C:$C,VLOOKUP(IF(COUNTIFS($B103,"Adjustment*"),$A102,$A103),ExtCalcMap,2,FALSE))</f>
        <v>0</v>
      </c>
      <c r="P103" s="731">
        <f ca="1">SUMIFS(OFFSET('7.  Persistence Report'!$L:$L,0,P20-2011),'7.  Persistence Report'!$D:$D,IF(COUNTIFS($B103,"Adjustment*"),$B102,$B103),'7.  Persistence Report'!$H:$H,D20,'7.  Persistence Report'!$J:$J,IF(COUNTIFS($B103,"Adjustment*"),"Adjustment","Current Year Savings"),'7.  Persistence Report'!$C:$C,VLOOKUP(IF(COUNTIFS($B103,"Adjustment*"),$A102,$A103),ExtCalcMap,2,FALSE))</f>
        <v>0</v>
      </c>
      <c r="Q103" s="731">
        <f ca="1">SUMIFS(OFFSET('7.  Persistence Report'!$L:$L,0,Q20-2011),'7.  Persistence Report'!$D:$D,IF(COUNTIFS($B103,"Adjustment*"),$B102,$B103),'7.  Persistence Report'!$H:$H,D20,'7.  Persistence Report'!$J:$J,IF(COUNTIFS($B103,"Adjustment*"),"Adjustment","Current Year Savings"),'7.  Persistence Report'!$C:$C,VLOOKUP(IF(COUNTIFS($B103,"Adjustment*"),$A102,$A103),ExtCalcMap,2,FALSE))</f>
        <v>0</v>
      </c>
      <c r="R103" s="731">
        <f ca="1">SUMIFS(OFFSET('7.  Persistence Report'!$L:$L,0,R20-2011),'7.  Persistence Report'!$D:$D,IF(COUNTIFS($B103,"Adjustment*"),$B102,$B103),'7.  Persistence Report'!$H:$H,D20,'7.  Persistence Report'!$J:$J,IF(COUNTIFS($B103,"Adjustment*"),"Adjustment","Current Year Savings"),'7.  Persistence Report'!$C:$C,VLOOKUP(IF(COUNTIFS($B103,"Adjustment*"),$A102,$A103),ExtCalcMap,2,FALSE))</f>
        <v>0</v>
      </c>
      <c r="S103" s="731">
        <f ca="1">SUMIFS(OFFSET('7.  Persistence Report'!$L:$L,0,S20-2011),'7.  Persistence Report'!$D:$D,IF(COUNTIFS($B103,"Adjustment*"),$B102,$B103),'7.  Persistence Report'!$H:$H,D20,'7.  Persistence Report'!$J:$J,IF(COUNTIFS($B103,"Adjustment*"),"Adjustment","Current Year Savings"),'7.  Persistence Report'!$C:$C,VLOOKUP(IF(COUNTIFS($B103,"Adjustment*"),$A102,$A103),ExtCalcMap,2,FALSE))</f>
        <v>0</v>
      </c>
      <c r="T103" s="731">
        <f ca="1">SUMIFS(OFFSET('7.  Persistence Report'!$L:$L,0,T20-2011),'7.  Persistence Report'!$D:$D,IF(COUNTIFS($B103,"Adjustment*"),$B102,$B103),'7.  Persistence Report'!$H:$H,D20,'7.  Persistence Report'!$J:$J,IF(COUNTIFS($B103,"Adjustment*"),"Adjustment","Current Year Savings"),'7.  Persistence Report'!$C:$C,VLOOKUP(IF(COUNTIFS($B103,"Adjustment*"),$A102,$A103),ExtCalcMap,2,FALSE))</f>
        <v>0</v>
      </c>
      <c r="U103" s="731">
        <f ca="1">SUMIFS(OFFSET('7.  Persistence Report'!$L:$L,0,U20-2011),'7.  Persistence Report'!$D:$D,IF(COUNTIFS($B103,"Adjustment*"),$B102,$B103),'7.  Persistence Report'!$H:$H,D20,'7.  Persistence Report'!$J:$J,IF(COUNTIFS($B103,"Adjustment*"),"Adjustment","Current Year Savings"),'7.  Persistence Report'!$C:$C,VLOOKUP(IF(COUNTIFS($B103,"Adjustment*"),$A102,$A103),ExtCalcMap,2,FALSE))</f>
        <v>0</v>
      </c>
      <c r="V103" s="731">
        <f ca="1">SUMIFS(OFFSET('7.  Persistence Report'!$L:$L,0,V20-2011),'7.  Persistence Report'!$D:$D,IF(COUNTIFS($B103,"Adjustment*"),$B102,$B103),'7.  Persistence Report'!$H:$H,D20,'7.  Persistence Report'!$J:$J,IF(COUNTIFS($B103,"Adjustment*"),"Adjustment","Current Year Savings"),'7.  Persistence Report'!$C:$C,VLOOKUP(IF(COUNTIFS($B103,"Adjustment*"),$A102,$A103),ExtCalcMap,2,FALSE))</f>
        <v>0</v>
      </c>
      <c r="W103" s="731">
        <f ca="1">SUMIFS(OFFSET('7.  Persistence Report'!$L:$L,0,W20-2011),'7.  Persistence Report'!$D:$D,IF(COUNTIFS($B103,"Adjustment*"),$B102,$B103),'7.  Persistence Report'!$H:$H,D20,'7.  Persistence Report'!$J:$J,IF(COUNTIFS($B103,"Adjustment*"),"Adjustment","Current Year Savings"),'7.  Persistence Report'!$C:$C,VLOOKUP(IF(COUNTIFS($B103,"Adjustment*"),$A102,$A103),ExtCalcMap,2,FALSE))</f>
        <v>0</v>
      </c>
      <c r="X103" s="731">
        <f ca="1">SUMIFS(OFFSET('7.  Persistence Report'!$L:$L,0,X20-2011),'7.  Persistence Report'!$D:$D,IF(COUNTIFS($B103,"Adjustment*"),$B102,$B103),'7.  Persistence Report'!$H:$H,D20,'7.  Persistence Report'!$J:$J,IF(COUNTIFS($B103,"Adjustment*"),"Adjustment","Current Year Savings"),'7.  Persistence Report'!$C:$C,VLOOKUP(IF(COUNTIFS($B103,"Adjustment*"),$A102,$A103),ExtCalcMap,2,FALSE))</f>
        <v>0</v>
      </c>
      <c r="Y103" s="412">
        <f ca="1">Y102</f>
        <v>0.5</v>
      </c>
      <c r="Z103" s="412">
        <f ca="1">Z102</f>
        <v>0.5</v>
      </c>
      <c r="AA103" s="412">
        <f t="shared" ref="AA103:AL103" ca="1" si="36">AA102</f>
        <v>0</v>
      </c>
      <c r="AB103" s="412">
        <f t="shared" ca="1" si="36"/>
        <v>0</v>
      </c>
      <c r="AC103" s="412">
        <f t="shared" ca="1" si="36"/>
        <v>0</v>
      </c>
      <c r="AD103" s="412">
        <f t="shared" ca="1" si="36"/>
        <v>0</v>
      </c>
      <c r="AE103" s="412">
        <f t="shared" ca="1" si="36"/>
        <v>0</v>
      </c>
      <c r="AF103" s="412">
        <f t="shared" ca="1" si="36"/>
        <v>0</v>
      </c>
      <c r="AG103" s="412">
        <f t="shared" ca="1" si="36"/>
        <v>0</v>
      </c>
      <c r="AH103" s="412">
        <f t="shared" ca="1" si="36"/>
        <v>0</v>
      </c>
      <c r="AI103" s="412">
        <f t="shared" ca="1" si="36"/>
        <v>0</v>
      </c>
      <c r="AJ103" s="412">
        <f t="shared" ca="1" si="36"/>
        <v>0</v>
      </c>
      <c r="AK103" s="412">
        <f t="shared" ca="1" si="36"/>
        <v>0</v>
      </c>
      <c r="AL103" s="412">
        <f t="shared" ca="1" si="36"/>
        <v>0</v>
      </c>
      <c r="AM103" s="308"/>
    </row>
    <row r="104" spans="1:39" s="311" customFormat="1" ht="15" outlineLevel="1">
      <c r="A104" s="506"/>
      <c r="B104" s="323"/>
      <c r="C104" s="293"/>
      <c r="D104" s="730"/>
      <c r="E104" s="730"/>
      <c r="F104" s="730"/>
      <c r="G104" s="730"/>
      <c r="H104" s="730"/>
      <c r="I104" s="730"/>
      <c r="J104" s="730"/>
      <c r="K104" s="730"/>
      <c r="L104" s="730"/>
      <c r="M104" s="730"/>
      <c r="N104" s="730"/>
      <c r="O104" s="737"/>
      <c r="P104" s="737"/>
      <c r="Q104" s="737"/>
      <c r="R104" s="737"/>
      <c r="S104" s="737"/>
      <c r="T104" s="737"/>
      <c r="U104" s="737"/>
      <c r="V104" s="737"/>
      <c r="W104" s="737"/>
      <c r="X104" s="737"/>
      <c r="Y104" s="424"/>
      <c r="Z104" s="425"/>
      <c r="AA104" s="425"/>
      <c r="AB104" s="425"/>
      <c r="AC104" s="425"/>
      <c r="AD104" s="425"/>
      <c r="AE104" s="425"/>
      <c r="AF104" s="425"/>
      <c r="AG104" s="425"/>
      <c r="AH104" s="425"/>
      <c r="AI104" s="425"/>
      <c r="AJ104" s="425"/>
      <c r="AK104" s="425"/>
      <c r="AL104" s="425"/>
      <c r="AM104" s="299"/>
    </row>
    <row r="105" spans="1:39" s="285" customFormat="1" ht="15" outlineLevel="1">
      <c r="A105" s="503">
        <v>27</v>
      </c>
      <c r="B105" s="322" t="s">
        <v>17</v>
      </c>
      <c r="C105" s="293" t="s">
        <v>25</v>
      </c>
      <c r="D105" s="724">
        <f ca="1">SUMIFS(OFFSET('7.  Persistence Report'!$AQ:$AQ,0,D20-2011),'7.  Persistence Report'!$D:$D,IF(COUNTIFS($B105,"Adjustment*"),$B104,$B105),'7.  Persistence Report'!$H:$H,D20,'7.  Persistence Report'!$J:$J,IF(COUNTIFS($B105,"Adjustment*"),"Adjustment","Current Year Savings"),'7.  Persistence Report'!$C:$C,VLOOKUP(IF(COUNTIFS($B105,"Adjustment*"),$A104,$A105),ExtCalcMap,2,FALSE))</f>
        <v>1841.1598465846359</v>
      </c>
      <c r="E105" s="724">
        <f ca="1">SUMIFS(OFFSET('7.  Persistence Report'!$AQ:$AQ,0,E20-2011),'7.  Persistence Report'!$D:$D,IF(COUNTIFS($B105,"Adjustment*"),$B104,$B105),'7.  Persistence Report'!$H:$H,D20,'7.  Persistence Report'!$J:$J,IF(COUNTIFS($B105,"Adjustment*"),"Adjustment","Current Year Savings"),'7.  Persistence Report'!$C:$C,VLOOKUP(IF(COUNTIFS($B105,"Adjustment*"),$A104,$A105),ExtCalcMap,2,FALSE))</f>
        <v>1841.1598465846359</v>
      </c>
      <c r="F105" s="724">
        <f ca="1">SUMIFS(OFFSET('7.  Persistence Report'!$AQ:$AQ,0,F20-2011),'7.  Persistence Report'!$D:$D,IF(COUNTIFS($B105,"Adjustment*"),$B104,$B105),'7.  Persistence Report'!$H:$H,D20,'7.  Persistence Report'!$J:$J,IF(COUNTIFS($B105,"Adjustment*"),"Adjustment","Current Year Savings"),'7.  Persistence Report'!$C:$C,VLOOKUP(IF(COUNTIFS($B105,"Adjustment*"),$A104,$A105),ExtCalcMap,2,FALSE))</f>
        <v>1841.1598465846359</v>
      </c>
      <c r="G105" s="724">
        <f ca="1">SUMIFS(OFFSET('7.  Persistence Report'!$AQ:$AQ,0,G20-2011),'7.  Persistence Report'!$D:$D,IF(COUNTIFS($B105,"Adjustment*"),$B104,$B105),'7.  Persistence Report'!$H:$H,D20,'7.  Persistence Report'!$J:$J,IF(COUNTIFS($B105,"Adjustment*"),"Adjustment","Current Year Savings"),'7.  Persistence Report'!$C:$C,VLOOKUP(IF(COUNTIFS($B105,"Adjustment*"),$A104,$A105),ExtCalcMap,2,FALSE))</f>
        <v>1841.1598465846359</v>
      </c>
      <c r="H105" s="724">
        <f ca="1">SUMIFS(OFFSET('7.  Persistence Report'!$AQ:$AQ,0,H20-2011),'7.  Persistence Report'!$D:$D,IF(COUNTIFS($B105,"Adjustment*"),$B104,$B105),'7.  Persistence Report'!$H:$H,D20,'7.  Persistence Report'!$J:$J,IF(COUNTIFS($B105,"Adjustment*"),"Adjustment","Current Year Savings"),'7.  Persistence Report'!$C:$C,VLOOKUP(IF(COUNTIFS($B105,"Adjustment*"),$A104,$A105),ExtCalcMap,2,FALSE))</f>
        <v>1841.1598465846359</v>
      </c>
      <c r="I105" s="724">
        <f ca="1">SUMIFS(OFFSET('7.  Persistence Report'!$AQ:$AQ,0,I20-2011),'7.  Persistence Report'!$D:$D,IF(COUNTIFS($B105,"Adjustment*"),$B104,$B105),'7.  Persistence Report'!$H:$H,D20,'7.  Persistence Report'!$J:$J,IF(COUNTIFS($B105,"Adjustment*"),"Adjustment","Current Year Savings"),'7.  Persistence Report'!$C:$C,VLOOKUP(IF(COUNTIFS($B105,"Adjustment*"),$A104,$A105),ExtCalcMap,2,FALSE))</f>
        <v>1841.1598465846359</v>
      </c>
      <c r="J105" s="724">
        <f ca="1">SUMIFS(OFFSET('7.  Persistence Report'!$AQ:$AQ,0,J20-2011),'7.  Persistence Report'!$D:$D,IF(COUNTIFS($B105,"Adjustment*"),$B104,$B105),'7.  Persistence Report'!$H:$H,D20,'7.  Persistence Report'!$J:$J,IF(COUNTIFS($B105,"Adjustment*"),"Adjustment","Current Year Savings"),'7.  Persistence Report'!$C:$C,VLOOKUP(IF(COUNTIFS($B105,"Adjustment*"),$A104,$A105),ExtCalcMap,2,FALSE))</f>
        <v>1841.1598465846359</v>
      </c>
      <c r="K105" s="724">
        <f ca="1">SUMIFS(OFFSET('7.  Persistence Report'!$AQ:$AQ,0,K20-2011),'7.  Persistence Report'!$D:$D,IF(COUNTIFS($B105,"Adjustment*"),$B104,$B105),'7.  Persistence Report'!$H:$H,D20,'7.  Persistence Report'!$J:$J,IF(COUNTIFS($B105,"Adjustment*"),"Adjustment","Current Year Savings"),'7.  Persistence Report'!$C:$C,VLOOKUP(IF(COUNTIFS($B105,"Adjustment*"),$A104,$A105),ExtCalcMap,2,FALSE))</f>
        <v>1841.1598465846359</v>
      </c>
      <c r="L105" s="724">
        <f ca="1">SUMIFS(OFFSET('7.  Persistence Report'!$AQ:$AQ,0,L20-2011),'7.  Persistence Report'!$D:$D,IF(COUNTIFS($B105,"Adjustment*"),$B104,$B105),'7.  Persistence Report'!$H:$H,D20,'7.  Persistence Report'!$J:$J,IF(COUNTIFS($B105,"Adjustment*"),"Adjustment","Current Year Savings"),'7.  Persistence Report'!$C:$C,VLOOKUP(IF(COUNTIFS($B105,"Adjustment*"),$A104,$A105),ExtCalcMap,2,FALSE))</f>
        <v>1841.1598465846359</v>
      </c>
      <c r="M105" s="724">
        <f ca="1">SUMIFS(OFFSET('7.  Persistence Report'!$AQ:$AQ,0,M20-2011),'7.  Persistence Report'!$D:$D,IF(COUNTIFS($B105,"Adjustment*"),$B104,$B105),'7.  Persistence Report'!$H:$H,D20,'7.  Persistence Report'!$J:$J,IF(COUNTIFS($B105,"Adjustment*"),"Adjustment","Current Year Savings"),'7.  Persistence Report'!$C:$C,VLOOKUP(IF(COUNTIFS($B105,"Adjustment*"),$A104,$A105),ExtCalcMap,2,FALSE))</f>
        <v>1841.1598465846359</v>
      </c>
      <c r="N105" s="724">
        <v>12</v>
      </c>
      <c r="O105" s="731">
        <f ca="1">SUMIFS(OFFSET('7.  Persistence Report'!$L:$L,0,O20-2011),'7.  Persistence Report'!$D:$D,IF(COUNTIFS($B105,"Adjustment*"),$B104,$B105),'7.  Persistence Report'!$H:$H,D20,'7.  Persistence Report'!$J:$J,IF(COUNTIFS($B105,"Adjustment*"),"Adjustment","Current Year Savings"),'7.  Persistence Report'!$C:$C,VLOOKUP(IF(COUNTIFS($B105,"Adjustment*"),$A104,$A105),ExtCalcMap,2,FALSE))</f>
        <v>0.35848127854062228</v>
      </c>
      <c r="P105" s="731">
        <f ca="1">SUMIFS(OFFSET('7.  Persistence Report'!$L:$L,0,P20-2011),'7.  Persistence Report'!$D:$D,IF(COUNTIFS($B105,"Adjustment*"),$B104,$B105),'7.  Persistence Report'!$H:$H,D20,'7.  Persistence Report'!$J:$J,IF(COUNTIFS($B105,"Adjustment*"),"Adjustment","Current Year Savings"),'7.  Persistence Report'!$C:$C,VLOOKUP(IF(COUNTIFS($B105,"Adjustment*"),$A104,$A105),ExtCalcMap,2,FALSE))</f>
        <v>0.35848127854062228</v>
      </c>
      <c r="Q105" s="731">
        <f ca="1">SUMIFS(OFFSET('7.  Persistence Report'!$L:$L,0,Q20-2011),'7.  Persistence Report'!$D:$D,IF(COUNTIFS($B105,"Adjustment*"),$B104,$B105),'7.  Persistence Report'!$H:$H,D20,'7.  Persistence Report'!$J:$J,IF(COUNTIFS($B105,"Adjustment*"),"Adjustment","Current Year Savings"),'7.  Persistence Report'!$C:$C,VLOOKUP(IF(COUNTIFS($B105,"Adjustment*"),$A104,$A105),ExtCalcMap,2,FALSE))</f>
        <v>0.35848127854062228</v>
      </c>
      <c r="R105" s="731">
        <f ca="1">SUMIFS(OFFSET('7.  Persistence Report'!$L:$L,0,R20-2011),'7.  Persistence Report'!$D:$D,IF(COUNTIFS($B105,"Adjustment*"),$B104,$B105),'7.  Persistence Report'!$H:$H,D20,'7.  Persistence Report'!$J:$J,IF(COUNTIFS($B105,"Adjustment*"),"Adjustment","Current Year Savings"),'7.  Persistence Report'!$C:$C,VLOOKUP(IF(COUNTIFS($B105,"Adjustment*"),$A104,$A105),ExtCalcMap,2,FALSE))</f>
        <v>0.35848127854062228</v>
      </c>
      <c r="S105" s="731">
        <f ca="1">SUMIFS(OFFSET('7.  Persistence Report'!$L:$L,0,S20-2011),'7.  Persistence Report'!$D:$D,IF(COUNTIFS($B105,"Adjustment*"),$B104,$B105),'7.  Persistence Report'!$H:$H,D20,'7.  Persistence Report'!$J:$J,IF(COUNTIFS($B105,"Adjustment*"),"Adjustment","Current Year Savings"),'7.  Persistence Report'!$C:$C,VLOOKUP(IF(COUNTIFS($B105,"Adjustment*"),$A104,$A105),ExtCalcMap,2,FALSE))</f>
        <v>0.35848127854062228</v>
      </c>
      <c r="T105" s="731">
        <f ca="1">SUMIFS(OFFSET('7.  Persistence Report'!$L:$L,0,T20-2011),'7.  Persistence Report'!$D:$D,IF(COUNTIFS($B105,"Adjustment*"),$B104,$B105),'7.  Persistence Report'!$H:$H,D20,'7.  Persistence Report'!$J:$J,IF(COUNTIFS($B105,"Adjustment*"),"Adjustment","Current Year Savings"),'7.  Persistence Report'!$C:$C,VLOOKUP(IF(COUNTIFS($B105,"Adjustment*"),$A104,$A105),ExtCalcMap,2,FALSE))</f>
        <v>0.35848127854062228</v>
      </c>
      <c r="U105" s="731">
        <f ca="1">SUMIFS(OFFSET('7.  Persistence Report'!$L:$L,0,U20-2011),'7.  Persistence Report'!$D:$D,IF(COUNTIFS($B105,"Adjustment*"),$B104,$B105),'7.  Persistence Report'!$H:$H,D20,'7.  Persistence Report'!$J:$J,IF(COUNTIFS($B105,"Adjustment*"),"Adjustment","Current Year Savings"),'7.  Persistence Report'!$C:$C,VLOOKUP(IF(COUNTIFS($B105,"Adjustment*"),$A104,$A105),ExtCalcMap,2,FALSE))</f>
        <v>0.35848127854062228</v>
      </c>
      <c r="V105" s="731">
        <f ca="1">SUMIFS(OFFSET('7.  Persistence Report'!$L:$L,0,V20-2011),'7.  Persistence Report'!$D:$D,IF(COUNTIFS($B105,"Adjustment*"),$B104,$B105),'7.  Persistence Report'!$H:$H,D20,'7.  Persistence Report'!$J:$J,IF(COUNTIFS($B105,"Adjustment*"),"Adjustment","Current Year Savings"),'7.  Persistence Report'!$C:$C,VLOOKUP(IF(COUNTIFS($B105,"Adjustment*"),$A104,$A105),ExtCalcMap,2,FALSE))</f>
        <v>0.35848127854062228</v>
      </c>
      <c r="W105" s="731">
        <f ca="1">SUMIFS(OFFSET('7.  Persistence Report'!$L:$L,0,W20-2011),'7.  Persistence Report'!$D:$D,IF(COUNTIFS($B105,"Adjustment*"),$B104,$B105),'7.  Persistence Report'!$H:$H,D20,'7.  Persistence Report'!$J:$J,IF(COUNTIFS($B105,"Adjustment*"),"Adjustment","Current Year Savings"),'7.  Persistence Report'!$C:$C,VLOOKUP(IF(COUNTIFS($B105,"Adjustment*"),$A104,$A105),ExtCalcMap,2,FALSE))</f>
        <v>0.35848127854062228</v>
      </c>
      <c r="X105" s="731">
        <f ca="1">SUMIFS(OFFSET('7.  Persistence Report'!$L:$L,0,X20-2011),'7.  Persistence Report'!$D:$D,IF(COUNTIFS($B105,"Adjustment*"),$B104,$B105),'7.  Persistence Report'!$H:$H,D20,'7.  Persistence Report'!$J:$J,IF(COUNTIFS($B105,"Adjustment*"),"Adjustment","Current Year Savings"),'7.  Persistence Report'!$C:$C,VLOOKUP(IF(COUNTIFS($B105,"Adjustment*"),$A104,$A105),ExtCalcMap,2,FALSE))</f>
        <v>0.35848127854062228</v>
      </c>
      <c r="Y105" s="416">
        <f ca="1">IF(SUMIFS(OFFSET('3-a.  Rate Class Allocations'!$BA:$BA,0,(27*(Y21="kW"))),'3-a.  Rate Class Allocations'!$F:$F,"2011 - 2014 + 2015 Extension Legacy Green Energy Act Framework - Province Wide Program",'3-a.  Rate Class Allocations'!$E:$E,$B105,'3-a.  Rate Class Allocations'!$H:$H,D20),SUMIFS(OFFSET('3-a.  Rate Class Allocations'!$BA:$BA,0,(27*(Y21="kW"))),'3-a.  Rate Class Allocations'!$F:$F,"2011 - 2014 + 2015 Extension Legacy Green Energy Act Framework - Province Wide Program",'3-a.  Rate Class Allocations'!$L:$L,Y20,'3-a.  Rate Class Allocations'!$E:$E,$B105,'3-a.  Rate Class Allocations'!$H:$H,D20) / SUMIFS(OFFSET('3-a.  Rate Class Allocations'!$BA:$BA,0,(27*(Y21="kW"))),'3-a.  Rate Class Allocations'!$F:$F,"2011 - 2014 + 2015 Extension Legacy Green Energy Act Framework - Province Wide Program",'3-a.  Rate Class Allocations'!$E:$E,$B105,'3-a.  Rate Class Allocations'!$H:$H,D20),IF(COUNTIFS(Y20,"General Service*"),1/COUNTIFS($Y20:$AL20,"General Service*"),0))</f>
        <v>0.30290038071065994</v>
      </c>
      <c r="Z105" s="416">
        <f ca="1">IF(SUMIFS(OFFSET('3-a.  Rate Class Allocations'!$BA:$BA,0,(27*(Z21="kW"))),'3-a.  Rate Class Allocations'!$F:$F,"2011 - 2014 + 2015 Extension Legacy Green Energy Act Framework - Province Wide Program",'3-a.  Rate Class Allocations'!$E:$E,$B105,'3-a.  Rate Class Allocations'!$H:$H,D20),SUMIFS(OFFSET('3-a.  Rate Class Allocations'!$BA:$BA,0,(27*(Z21="kW"))),'3-a.  Rate Class Allocations'!$F:$F,"2011 - 2014 + 2015 Extension Legacy Green Energy Act Framework - Province Wide Program",'3-a.  Rate Class Allocations'!$L:$L,Z20,'3-a.  Rate Class Allocations'!$E:$E,$B105,'3-a.  Rate Class Allocations'!$H:$H,D20) / SUMIFS(OFFSET('3-a.  Rate Class Allocations'!$BA:$BA,0,(27*(Z21="kW"))),'3-a.  Rate Class Allocations'!$F:$F,"2011 - 2014 + 2015 Extension Legacy Green Energy Act Framework - Province Wide Program",'3-a.  Rate Class Allocations'!$E:$E,$B105,'3-a.  Rate Class Allocations'!$H:$H,D20),IF(COUNTIFS(Z20,"General Service*"),1/COUNTIFS($Y20:$AL20,"General Service*"),0))</f>
        <v>0</v>
      </c>
      <c r="AA105" s="416">
        <f ca="1">IF(SUMIFS(OFFSET('3-a.  Rate Class Allocations'!$BA:$BA,0,(27*(AA21="kW"))),'3-a.  Rate Class Allocations'!$F:$F,"2011 - 2014 + 2015 Extension Legacy Green Energy Act Framework - Province Wide Program",'3-a.  Rate Class Allocations'!$E:$E,$B105,'3-a.  Rate Class Allocations'!$H:$H,D20),SUMIFS(OFFSET('3-a.  Rate Class Allocations'!$BA:$BA,0,(27*(AA21="kW"))),'3-a.  Rate Class Allocations'!$F:$F,"2011 - 2014 + 2015 Extension Legacy Green Energy Act Framework - Province Wide Program",'3-a.  Rate Class Allocations'!$L:$L,AA20,'3-a.  Rate Class Allocations'!$E:$E,$B105,'3-a.  Rate Class Allocations'!$H:$H,D20) / SUMIFS(OFFSET('3-a.  Rate Class Allocations'!$BA:$BA,0,(27*(AA21="kW"))),'3-a.  Rate Class Allocations'!$F:$F,"2011 - 2014 + 2015 Extension Legacy Green Energy Act Framework - Province Wide Program",'3-a.  Rate Class Allocations'!$E:$E,$B105,'3-a.  Rate Class Allocations'!$H:$H,D20),IF(COUNTIFS(AA20,"General Service*"),1/COUNTIFS($Y20:$AL20,"General Service*"),0))</f>
        <v>0.69709961928934006</v>
      </c>
      <c r="AB105" s="416">
        <f ca="1">IF(SUMIFS(OFFSET('3-a.  Rate Class Allocations'!$BA:$BA,0,(27*(AB21="kW"))),'3-a.  Rate Class Allocations'!$F:$F,"2011 - 2014 + 2015 Extension Legacy Green Energy Act Framework - Province Wide Program",'3-a.  Rate Class Allocations'!$E:$E,$B105,'3-a.  Rate Class Allocations'!$H:$H,D20),SUMIFS(OFFSET('3-a.  Rate Class Allocations'!$BA:$BA,0,(27*(AB21="kW"))),'3-a.  Rate Class Allocations'!$F:$F,"2011 - 2014 + 2015 Extension Legacy Green Energy Act Framework - Province Wide Program",'3-a.  Rate Class Allocations'!$L:$L,AB20,'3-a.  Rate Class Allocations'!$E:$E,$B105,'3-a.  Rate Class Allocations'!$H:$H,D20) / SUMIFS(OFFSET('3-a.  Rate Class Allocations'!$BA:$BA,0,(27*(AB21="kW"))),'3-a.  Rate Class Allocations'!$F:$F,"2011 - 2014 + 2015 Extension Legacy Green Energy Act Framework - Province Wide Program",'3-a.  Rate Class Allocations'!$E:$E,$B105,'3-a.  Rate Class Allocations'!$H:$H,D20),IF(COUNTIFS(AB20,"General Service*"),1/COUNTIFS($Y20:$AL20,"General Service*"),0))</f>
        <v>0</v>
      </c>
      <c r="AC105" s="416">
        <f ca="1">IF(SUMIFS(OFFSET('3-a.  Rate Class Allocations'!$BA:$BA,0,(27*(AC21="kW"))),'3-a.  Rate Class Allocations'!$F:$F,"2011 - 2014 + 2015 Extension Legacy Green Energy Act Framework - Province Wide Program",'3-a.  Rate Class Allocations'!$E:$E,$B105,'3-a.  Rate Class Allocations'!$H:$H,D20),SUMIFS(OFFSET('3-a.  Rate Class Allocations'!$BA:$BA,0,(27*(AC21="kW"))),'3-a.  Rate Class Allocations'!$F:$F,"2011 - 2014 + 2015 Extension Legacy Green Energy Act Framework - Province Wide Program",'3-a.  Rate Class Allocations'!$L:$L,AC20,'3-a.  Rate Class Allocations'!$E:$E,$B105,'3-a.  Rate Class Allocations'!$H:$H,D20) / SUMIFS(OFFSET('3-a.  Rate Class Allocations'!$BA:$BA,0,(27*(AC21="kW"))),'3-a.  Rate Class Allocations'!$F:$F,"2011 - 2014 + 2015 Extension Legacy Green Energy Act Framework - Province Wide Program",'3-a.  Rate Class Allocations'!$E:$E,$B105,'3-a.  Rate Class Allocations'!$H:$H,D20),IF(COUNTIFS(AC20,"General Service*"),1/COUNTIFS($Y20:$AL20,"General Service*"),0))</f>
        <v>0</v>
      </c>
      <c r="AD105" s="416">
        <f ca="1">IF(SUMIFS(OFFSET('3-a.  Rate Class Allocations'!$BA:$BA,0,(27*(AD21="kW"))),'3-a.  Rate Class Allocations'!$F:$F,"2011 - 2014 + 2015 Extension Legacy Green Energy Act Framework - Province Wide Program",'3-a.  Rate Class Allocations'!$E:$E,$B105,'3-a.  Rate Class Allocations'!$H:$H,D20),SUMIFS(OFFSET('3-a.  Rate Class Allocations'!$BA:$BA,0,(27*(AD21="kW"))),'3-a.  Rate Class Allocations'!$F:$F,"2011 - 2014 + 2015 Extension Legacy Green Energy Act Framework - Province Wide Program",'3-a.  Rate Class Allocations'!$L:$L,AD20,'3-a.  Rate Class Allocations'!$E:$E,$B105,'3-a.  Rate Class Allocations'!$H:$H,D20) / SUMIFS(OFFSET('3-a.  Rate Class Allocations'!$BA:$BA,0,(27*(AD21="kW"))),'3-a.  Rate Class Allocations'!$F:$F,"2011 - 2014 + 2015 Extension Legacy Green Energy Act Framework - Province Wide Program",'3-a.  Rate Class Allocations'!$E:$E,$B105,'3-a.  Rate Class Allocations'!$H:$H,D20),IF(COUNTIFS(AD20,"General Service*"),1/COUNTIFS($Y20:$AL20,"General Service*"),0))</f>
        <v>0</v>
      </c>
      <c r="AE105" s="416">
        <f ca="1">IF(SUMIFS(OFFSET('3-a.  Rate Class Allocations'!$BA:$BA,0,(27*(AE21="kW"))),'3-a.  Rate Class Allocations'!$F:$F,"2011 - 2014 + 2015 Extension Legacy Green Energy Act Framework - Province Wide Program",'3-a.  Rate Class Allocations'!$E:$E,$B105,'3-a.  Rate Class Allocations'!$H:$H,D20),SUMIFS(OFFSET('3-a.  Rate Class Allocations'!$BA:$BA,0,(27*(AE21="kW"))),'3-a.  Rate Class Allocations'!$F:$F,"2011 - 2014 + 2015 Extension Legacy Green Energy Act Framework - Province Wide Program",'3-a.  Rate Class Allocations'!$L:$L,AE20,'3-a.  Rate Class Allocations'!$E:$E,$B105,'3-a.  Rate Class Allocations'!$H:$H,D20) / SUMIFS(OFFSET('3-a.  Rate Class Allocations'!$BA:$BA,0,(27*(AE21="kW"))),'3-a.  Rate Class Allocations'!$F:$F,"2011 - 2014 + 2015 Extension Legacy Green Energy Act Framework - Province Wide Program",'3-a.  Rate Class Allocations'!$E:$E,$B105,'3-a.  Rate Class Allocations'!$H:$H,D20),IF(COUNTIFS(AE20,"General Service*"),1/COUNTIFS($Y20:$AL20,"General Service*"),0))</f>
        <v>0</v>
      </c>
      <c r="AF105" s="416">
        <f ca="1">IF(SUMIFS(OFFSET('3-a.  Rate Class Allocations'!$BA:$BA,0,(27*(AF21="kW"))),'3-a.  Rate Class Allocations'!$F:$F,"2011 - 2014 + 2015 Extension Legacy Green Energy Act Framework - Province Wide Program",'3-a.  Rate Class Allocations'!$E:$E,$B105,'3-a.  Rate Class Allocations'!$H:$H,D20),SUMIFS(OFFSET('3-a.  Rate Class Allocations'!$BA:$BA,0,(27*(AF21="kW"))),'3-a.  Rate Class Allocations'!$F:$F,"2011 - 2014 + 2015 Extension Legacy Green Energy Act Framework - Province Wide Program",'3-a.  Rate Class Allocations'!$L:$L,AF20,'3-a.  Rate Class Allocations'!$E:$E,$B105,'3-a.  Rate Class Allocations'!$H:$H,D20) / SUMIFS(OFFSET('3-a.  Rate Class Allocations'!$BA:$BA,0,(27*(AF21="kW"))),'3-a.  Rate Class Allocations'!$F:$F,"2011 - 2014 + 2015 Extension Legacy Green Energy Act Framework - Province Wide Program",'3-a.  Rate Class Allocations'!$E:$E,$B105,'3-a.  Rate Class Allocations'!$H:$H,D20),IF(COUNTIFS(AF20,"General Service*"),1/COUNTIFS($Y20:$AL20,"General Service*"),0))</f>
        <v>0</v>
      </c>
      <c r="AG105" s="416">
        <f ca="1">IF(SUMIFS(OFFSET('3-a.  Rate Class Allocations'!$BA:$BA,0,(27*(AG21="kW"))),'3-a.  Rate Class Allocations'!$F:$F,"2011 - 2014 + 2015 Extension Legacy Green Energy Act Framework - Province Wide Program",'3-a.  Rate Class Allocations'!$E:$E,$B105,'3-a.  Rate Class Allocations'!$H:$H,D20),SUMIFS(OFFSET('3-a.  Rate Class Allocations'!$BA:$BA,0,(27*(AG21="kW"))),'3-a.  Rate Class Allocations'!$F:$F,"2011 - 2014 + 2015 Extension Legacy Green Energy Act Framework - Province Wide Program",'3-a.  Rate Class Allocations'!$L:$L,AG20,'3-a.  Rate Class Allocations'!$E:$E,$B105,'3-a.  Rate Class Allocations'!$H:$H,D20) / SUMIFS(OFFSET('3-a.  Rate Class Allocations'!$BA:$BA,0,(27*(AG21="kW"))),'3-a.  Rate Class Allocations'!$F:$F,"2011 - 2014 + 2015 Extension Legacy Green Energy Act Framework - Province Wide Program",'3-a.  Rate Class Allocations'!$E:$E,$B105,'3-a.  Rate Class Allocations'!$H:$H,D20),IF(COUNTIFS(AG20,"General Service*"),1/COUNTIFS($Y20:$AL20,"General Service*"),0))</f>
        <v>0</v>
      </c>
      <c r="AH105" s="416">
        <f ca="1">IF(SUMIFS(OFFSET('3-a.  Rate Class Allocations'!$BA:$BA,0,(27*(AH21="kW"))),'3-a.  Rate Class Allocations'!$F:$F,"2011 - 2014 + 2015 Extension Legacy Green Energy Act Framework - Province Wide Program",'3-a.  Rate Class Allocations'!$E:$E,$B105,'3-a.  Rate Class Allocations'!$H:$H,D20),SUMIFS(OFFSET('3-a.  Rate Class Allocations'!$BA:$BA,0,(27*(AH21="kW"))),'3-a.  Rate Class Allocations'!$F:$F,"2011 - 2014 + 2015 Extension Legacy Green Energy Act Framework - Province Wide Program",'3-a.  Rate Class Allocations'!$L:$L,AH20,'3-a.  Rate Class Allocations'!$E:$E,$B105,'3-a.  Rate Class Allocations'!$H:$H,D20) / SUMIFS(OFFSET('3-a.  Rate Class Allocations'!$BA:$BA,0,(27*(AH21="kW"))),'3-a.  Rate Class Allocations'!$F:$F,"2011 - 2014 + 2015 Extension Legacy Green Energy Act Framework - Province Wide Program",'3-a.  Rate Class Allocations'!$E:$E,$B105,'3-a.  Rate Class Allocations'!$H:$H,D20),IF(COUNTIFS(AH20,"General Service*"),1/COUNTIFS($Y20:$AL20,"General Service*"),0))</f>
        <v>0</v>
      </c>
      <c r="AI105" s="416">
        <f ca="1">IF(SUMIFS(OFFSET('3-a.  Rate Class Allocations'!$BA:$BA,0,(27*(AI21="kW"))),'3-a.  Rate Class Allocations'!$F:$F,"2011 - 2014 + 2015 Extension Legacy Green Energy Act Framework - Province Wide Program",'3-a.  Rate Class Allocations'!$E:$E,$B105,'3-a.  Rate Class Allocations'!$H:$H,D20),SUMIFS(OFFSET('3-a.  Rate Class Allocations'!$BA:$BA,0,(27*(AI21="kW"))),'3-a.  Rate Class Allocations'!$F:$F,"2011 - 2014 + 2015 Extension Legacy Green Energy Act Framework - Province Wide Program",'3-a.  Rate Class Allocations'!$L:$L,AI20,'3-a.  Rate Class Allocations'!$E:$E,$B105,'3-a.  Rate Class Allocations'!$H:$H,D20) / SUMIFS(OFFSET('3-a.  Rate Class Allocations'!$BA:$BA,0,(27*(AI21="kW"))),'3-a.  Rate Class Allocations'!$F:$F,"2011 - 2014 + 2015 Extension Legacy Green Energy Act Framework - Province Wide Program",'3-a.  Rate Class Allocations'!$E:$E,$B105,'3-a.  Rate Class Allocations'!$H:$H,D20),IF(COUNTIFS(AI20,"General Service*"),1/COUNTIFS($Y20:$AL20,"General Service*"),0))</f>
        <v>0</v>
      </c>
      <c r="AJ105" s="416">
        <f ca="1">IF(SUMIFS(OFFSET('3-a.  Rate Class Allocations'!$BA:$BA,0,(27*(AJ21="kW"))),'3-a.  Rate Class Allocations'!$F:$F,"2011 - 2014 + 2015 Extension Legacy Green Energy Act Framework - Province Wide Program",'3-a.  Rate Class Allocations'!$E:$E,$B105,'3-a.  Rate Class Allocations'!$H:$H,D20),SUMIFS(OFFSET('3-a.  Rate Class Allocations'!$BA:$BA,0,(27*(AJ21="kW"))),'3-a.  Rate Class Allocations'!$F:$F,"2011 - 2014 + 2015 Extension Legacy Green Energy Act Framework - Province Wide Program",'3-a.  Rate Class Allocations'!$L:$L,AJ20,'3-a.  Rate Class Allocations'!$E:$E,$B105,'3-a.  Rate Class Allocations'!$H:$H,D20) / SUMIFS(OFFSET('3-a.  Rate Class Allocations'!$BA:$BA,0,(27*(AJ21="kW"))),'3-a.  Rate Class Allocations'!$F:$F,"2011 - 2014 + 2015 Extension Legacy Green Energy Act Framework - Province Wide Program",'3-a.  Rate Class Allocations'!$E:$E,$B105,'3-a.  Rate Class Allocations'!$H:$H,D20),IF(COUNTIFS(AJ20,"General Service*"),1/COUNTIFS($Y20:$AL20,"General Service*"),0))</f>
        <v>0</v>
      </c>
      <c r="AK105" s="416">
        <f ca="1">IF(SUMIFS(OFFSET('3-a.  Rate Class Allocations'!$BA:$BA,0,(27*(AK21="kW"))),'3-a.  Rate Class Allocations'!$F:$F,"2011 - 2014 + 2015 Extension Legacy Green Energy Act Framework - Province Wide Program",'3-a.  Rate Class Allocations'!$E:$E,$B105,'3-a.  Rate Class Allocations'!$H:$H,D20),SUMIFS(OFFSET('3-a.  Rate Class Allocations'!$BA:$BA,0,(27*(AK21="kW"))),'3-a.  Rate Class Allocations'!$F:$F,"2011 - 2014 + 2015 Extension Legacy Green Energy Act Framework - Province Wide Program",'3-a.  Rate Class Allocations'!$L:$L,AK20,'3-a.  Rate Class Allocations'!$E:$E,$B105,'3-a.  Rate Class Allocations'!$H:$H,D20) / SUMIFS(OFFSET('3-a.  Rate Class Allocations'!$BA:$BA,0,(27*(AK21="kW"))),'3-a.  Rate Class Allocations'!$F:$F,"2011 - 2014 + 2015 Extension Legacy Green Energy Act Framework - Province Wide Program",'3-a.  Rate Class Allocations'!$E:$E,$B105,'3-a.  Rate Class Allocations'!$H:$H,D20),IF(COUNTIFS(AK20,"General Service*"),1/COUNTIFS($Y20:$AL20,"General Service*"),0))</f>
        <v>0</v>
      </c>
      <c r="AL105" s="416">
        <f ca="1">IF(SUMIFS(OFFSET('3-a.  Rate Class Allocations'!$BA:$BA,0,(27*(AL21="kW"))),'3-a.  Rate Class Allocations'!$F:$F,"2011 - 2014 + 2015 Extension Legacy Green Energy Act Framework - Province Wide Program",'3-a.  Rate Class Allocations'!$E:$E,$B105,'3-a.  Rate Class Allocations'!$H:$H,D20),SUMIFS(OFFSET('3-a.  Rate Class Allocations'!$BA:$BA,0,(27*(AL21="kW"))),'3-a.  Rate Class Allocations'!$F:$F,"2011 - 2014 + 2015 Extension Legacy Green Energy Act Framework - Province Wide Program",'3-a.  Rate Class Allocations'!$L:$L,AL20,'3-a.  Rate Class Allocations'!$E:$E,$B105,'3-a.  Rate Class Allocations'!$H:$H,D20) / SUMIFS(OFFSET('3-a.  Rate Class Allocations'!$BA:$BA,0,(27*(AL21="kW"))),'3-a.  Rate Class Allocations'!$F:$F,"2011 - 2014 + 2015 Extension Legacy Green Energy Act Framework - Province Wide Program",'3-a.  Rate Class Allocations'!$E:$E,$B105,'3-a.  Rate Class Allocations'!$H:$H,D20),IF(COUNTIFS(AL20,"General Service*"),1/COUNTIFS($Y20:$AL20,"General Service*"),0))</f>
        <v>0</v>
      </c>
      <c r="AM105" s="298">
        <f ca="1">SUM(Y105:AL105)</f>
        <v>1</v>
      </c>
    </row>
    <row r="106" spans="1:39" s="285" customFormat="1" ht="15" outlineLevel="1">
      <c r="A106" s="503"/>
      <c r="B106" s="317" t="s">
        <v>215</v>
      </c>
      <c r="C106" s="293" t="s">
        <v>164</v>
      </c>
      <c r="D106" s="724">
        <f ca="1">SUMIFS(OFFSET('7.  Persistence Report'!$AQ:$AQ,0,D20-2011),'7.  Persistence Report'!$D:$D,IF(COUNTIFS($B106,"Adjustment*"),$B105,$B106),'7.  Persistence Report'!$H:$H,D20,'7.  Persistence Report'!$J:$J,IF(COUNTIFS($B106,"Adjustment*"),"Adjustment","Current Year Savings"),'7.  Persistence Report'!$C:$C,VLOOKUP(IF(COUNTIFS($B106,"Adjustment*"),$A105,$A106),ExtCalcMap,2,FALSE))</f>
        <v>3421115.32</v>
      </c>
      <c r="E106" s="724">
        <f ca="1">SUMIFS(OFFSET('7.  Persistence Report'!$AQ:$AQ,0,E20-2011),'7.  Persistence Report'!$D:$D,IF(COUNTIFS($B106,"Adjustment*"),$B105,$B106),'7.  Persistence Report'!$H:$H,D20,'7.  Persistence Report'!$J:$J,IF(COUNTIFS($B106,"Adjustment*"),"Adjustment","Current Year Savings"),'7.  Persistence Report'!$C:$C,VLOOKUP(IF(COUNTIFS($B106,"Adjustment*"),$A105,$A106),ExtCalcMap,2,FALSE))</f>
        <v>3421115.32</v>
      </c>
      <c r="F106" s="724">
        <f ca="1">SUMIFS(OFFSET('7.  Persistence Report'!$AQ:$AQ,0,F20-2011),'7.  Persistence Report'!$D:$D,IF(COUNTIFS($B106,"Adjustment*"),$B105,$B106),'7.  Persistence Report'!$H:$H,D20,'7.  Persistence Report'!$J:$J,IF(COUNTIFS($B106,"Adjustment*"),"Adjustment","Current Year Savings"),'7.  Persistence Report'!$C:$C,VLOOKUP(IF(COUNTIFS($B106,"Adjustment*"),$A105,$A106),ExtCalcMap,2,FALSE))</f>
        <v>3421115.32</v>
      </c>
      <c r="G106" s="724">
        <f ca="1">SUMIFS(OFFSET('7.  Persistence Report'!$AQ:$AQ,0,G20-2011),'7.  Persistence Report'!$D:$D,IF(COUNTIFS($B106,"Adjustment*"),$B105,$B106),'7.  Persistence Report'!$H:$H,D20,'7.  Persistence Report'!$J:$J,IF(COUNTIFS($B106,"Adjustment*"),"Adjustment","Current Year Savings"),'7.  Persistence Report'!$C:$C,VLOOKUP(IF(COUNTIFS($B106,"Adjustment*"),$A105,$A106),ExtCalcMap,2,FALSE))</f>
        <v>3421115.32</v>
      </c>
      <c r="H106" s="724">
        <f ca="1">SUMIFS(OFFSET('7.  Persistence Report'!$AQ:$AQ,0,H20-2011),'7.  Persistence Report'!$D:$D,IF(COUNTIFS($B106,"Adjustment*"),$B105,$B106),'7.  Persistence Report'!$H:$H,D20,'7.  Persistence Report'!$J:$J,IF(COUNTIFS($B106,"Adjustment*"),"Adjustment","Current Year Savings"),'7.  Persistence Report'!$C:$C,VLOOKUP(IF(COUNTIFS($B106,"Adjustment*"),$A105,$A106),ExtCalcMap,2,FALSE))</f>
        <v>3421115.32</v>
      </c>
      <c r="I106" s="724">
        <f ca="1">SUMIFS(OFFSET('7.  Persistence Report'!$AQ:$AQ,0,I20-2011),'7.  Persistence Report'!$D:$D,IF(COUNTIFS($B106,"Adjustment*"),$B105,$B106),'7.  Persistence Report'!$H:$H,D20,'7.  Persistence Report'!$J:$J,IF(COUNTIFS($B106,"Adjustment*"),"Adjustment","Current Year Savings"),'7.  Persistence Report'!$C:$C,VLOOKUP(IF(COUNTIFS($B106,"Adjustment*"),$A105,$A106),ExtCalcMap,2,FALSE))</f>
        <v>3421115.32</v>
      </c>
      <c r="J106" s="724">
        <f ca="1">SUMIFS(OFFSET('7.  Persistence Report'!$AQ:$AQ,0,J20-2011),'7.  Persistence Report'!$D:$D,IF(COUNTIFS($B106,"Adjustment*"),$B105,$B106),'7.  Persistence Report'!$H:$H,D20,'7.  Persistence Report'!$J:$J,IF(COUNTIFS($B106,"Adjustment*"),"Adjustment","Current Year Savings"),'7.  Persistence Report'!$C:$C,VLOOKUP(IF(COUNTIFS($B106,"Adjustment*"),$A105,$A106),ExtCalcMap,2,FALSE))</f>
        <v>3421115.32</v>
      </c>
      <c r="K106" s="724">
        <f ca="1">SUMIFS(OFFSET('7.  Persistence Report'!$AQ:$AQ,0,K20-2011),'7.  Persistence Report'!$D:$D,IF(COUNTIFS($B106,"Adjustment*"),$B105,$B106),'7.  Persistence Report'!$H:$H,D20,'7.  Persistence Report'!$J:$J,IF(COUNTIFS($B106,"Adjustment*"),"Adjustment","Current Year Savings"),'7.  Persistence Report'!$C:$C,VLOOKUP(IF(COUNTIFS($B106,"Adjustment*"),$A105,$A106),ExtCalcMap,2,FALSE))</f>
        <v>3421115.32</v>
      </c>
      <c r="L106" s="724">
        <f ca="1">SUMIFS(OFFSET('7.  Persistence Report'!$AQ:$AQ,0,L20-2011),'7.  Persistence Report'!$D:$D,IF(COUNTIFS($B106,"Adjustment*"),$B105,$B106),'7.  Persistence Report'!$H:$H,D20,'7.  Persistence Report'!$J:$J,IF(COUNTIFS($B106,"Adjustment*"),"Adjustment","Current Year Savings"),'7.  Persistence Report'!$C:$C,VLOOKUP(IF(COUNTIFS($B106,"Adjustment*"),$A105,$A106),ExtCalcMap,2,FALSE))</f>
        <v>3421115.32</v>
      </c>
      <c r="M106" s="724">
        <f ca="1">SUMIFS(OFFSET('7.  Persistence Report'!$AQ:$AQ,0,M20-2011),'7.  Persistence Report'!$D:$D,IF(COUNTIFS($B106,"Adjustment*"),$B105,$B106),'7.  Persistence Report'!$H:$H,D20,'7.  Persistence Report'!$J:$J,IF(COUNTIFS($B106,"Adjustment*"),"Adjustment","Current Year Savings"),'7.  Persistence Report'!$C:$C,VLOOKUP(IF(COUNTIFS($B106,"Adjustment*"),$A105,$A106),ExtCalcMap,2,FALSE))</f>
        <v>3421115.32</v>
      </c>
      <c r="N106" s="724">
        <f>N105</f>
        <v>12</v>
      </c>
      <c r="O106" s="731">
        <f ca="1">SUMIFS(OFFSET('7.  Persistence Report'!$L:$L,0,O20-2011),'7.  Persistence Report'!$D:$D,IF(COUNTIFS($B106,"Adjustment*"),$B105,$B106),'7.  Persistence Report'!$H:$H,D20,'7.  Persistence Report'!$J:$J,IF(COUNTIFS($B106,"Adjustment*"),"Adjustment","Current Year Savings"),'7.  Persistence Report'!$C:$C,VLOOKUP(IF(COUNTIFS($B106,"Adjustment*"),$A105,$A106),ExtCalcMap,2,FALSE))</f>
        <v>787.86266999999998</v>
      </c>
      <c r="P106" s="731">
        <f ca="1">SUMIFS(OFFSET('7.  Persistence Report'!$L:$L,0,P20-2011),'7.  Persistence Report'!$D:$D,IF(COUNTIFS($B106,"Adjustment*"),$B105,$B106),'7.  Persistence Report'!$H:$H,D20,'7.  Persistence Report'!$J:$J,IF(COUNTIFS($B106,"Adjustment*"),"Adjustment","Current Year Savings"),'7.  Persistence Report'!$C:$C,VLOOKUP(IF(COUNTIFS($B106,"Adjustment*"),$A105,$A106),ExtCalcMap,2,FALSE))</f>
        <v>787.86266999999998</v>
      </c>
      <c r="Q106" s="731">
        <f ca="1">SUMIFS(OFFSET('7.  Persistence Report'!$L:$L,0,Q20-2011),'7.  Persistence Report'!$D:$D,IF(COUNTIFS($B106,"Adjustment*"),$B105,$B106),'7.  Persistence Report'!$H:$H,D20,'7.  Persistence Report'!$J:$J,IF(COUNTIFS($B106,"Adjustment*"),"Adjustment","Current Year Savings"),'7.  Persistence Report'!$C:$C,VLOOKUP(IF(COUNTIFS($B106,"Adjustment*"),$A105,$A106),ExtCalcMap,2,FALSE))</f>
        <v>787.86266999999998</v>
      </c>
      <c r="R106" s="731">
        <f ca="1">SUMIFS(OFFSET('7.  Persistence Report'!$L:$L,0,R20-2011),'7.  Persistence Report'!$D:$D,IF(COUNTIFS($B106,"Adjustment*"),$B105,$B106),'7.  Persistence Report'!$H:$H,D20,'7.  Persistence Report'!$J:$J,IF(COUNTIFS($B106,"Adjustment*"),"Adjustment","Current Year Savings"),'7.  Persistence Report'!$C:$C,VLOOKUP(IF(COUNTIFS($B106,"Adjustment*"),$A105,$A106),ExtCalcMap,2,FALSE))</f>
        <v>787.86266999999998</v>
      </c>
      <c r="S106" s="731">
        <f ca="1">SUMIFS(OFFSET('7.  Persistence Report'!$L:$L,0,S20-2011),'7.  Persistence Report'!$D:$D,IF(COUNTIFS($B106,"Adjustment*"),$B105,$B106),'7.  Persistence Report'!$H:$H,D20,'7.  Persistence Report'!$J:$J,IF(COUNTIFS($B106,"Adjustment*"),"Adjustment","Current Year Savings"),'7.  Persistence Report'!$C:$C,VLOOKUP(IF(COUNTIFS($B106,"Adjustment*"),$A105,$A106),ExtCalcMap,2,FALSE))</f>
        <v>787.86266999999998</v>
      </c>
      <c r="T106" s="731">
        <f ca="1">SUMIFS(OFFSET('7.  Persistence Report'!$L:$L,0,T20-2011),'7.  Persistence Report'!$D:$D,IF(COUNTIFS($B106,"Adjustment*"),$B105,$B106),'7.  Persistence Report'!$H:$H,D20,'7.  Persistence Report'!$J:$J,IF(COUNTIFS($B106,"Adjustment*"),"Adjustment","Current Year Savings"),'7.  Persistence Report'!$C:$C,VLOOKUP(IF(COUNTIFS($B106,"Adjustment*"),$A105,$A106),ExtCalcMap,2,FALSE))</f>
        <v>787.86266999999998</v>
      </c>
      <c r="U106" s="731">
        <f ca="1">SUMIFS(OFFSET('7.  Persistence Report'!$L:$L,0,U20-2011),'7.  Persistence Report'!$D:$D,IF(COUNTIFS($B106,"Adjustment*"),$B105,$B106),'7.  Persistence Report'!$H:$H,D20,'7.  Persistence Report'!$J:$J,IF(COUNTIFS($B106,"Adjustment*"),"Adjustment","Current Year Savings"),'7.  Persistence Report'!$C:$C,VLOOKUP(IF(COUNTIFS($B106,"Adjustment*"),$A105,$A106),ExtCalcMap,2,FALSE))</f>
        <v>787.86266999999998</v>
      </c>
      <c r="V106" s="731">
        <f ca="1">SUMIFS(OFFSET('7.  Persistence Report'!$L:$L,0,V20-2011),'7.  Persistence Report'!$D:$D,IF(COUNTIFS($B106,"Adjustment*"),$B105,$B106),'7.  Persistence Report'!$H:$H,D20,'7.  Persistence Report'!$J:$J,IF(COUNTIFS($B106,"Adjustment*"),"Adjustment","Current Year Savings"),'7.  Persistence Report'!$C:$C,VLOOKUP(IF(COUNTIFS($B106,"Adjustment*"),$A105,$A106),ExtCalcMap,2,FALSE))</f>
        <v>787.86266999999998</v>
      </c>
      <c r="W106" s="731">
        <f ca="1">SUMIFS(OFFSET('7.  Persistence Report'!$L:$L,0,W20-2011),'7.  Persistence Report'!$D:$D,IF(COUNTIFS($B106,"Adjustment*"),$B105,$B106),'7.  Persistence Report'!$H:$H,D20,'7.  Persistence Report'!$J:$J,IF(COUNTIFS($B106,"Adjustment*"),"Adjustment","Current Year Savings"),'7.  Persistence Report'!$C:$C,VLOOKUP(IF(COUNTIFS($B106,"Adjustment*"),$A105,$A106),ExtCalcMap,2,FALSE))</f>
        <v>787.86266999999998</v>
      </c>
      <c r="X106" s="731">
        <f ca="1">SUMIFS(OFFSET('7.  Persistence Report'!$L:$L,0,X20-2011),'7.  Persistence Report'!$D:$D,IF(COUNTIFS($B106,"Adjustment*"),$B105,$B106),'7.  Persistence Report'!$H:$H,D20,'7.  Persistence Report'!$J:$J,IF(COUNTIFS($B106,"Adjustment*"),"Adjustment","Current Year Savings"),'7.  Persistence Report'!$C:$C,VLOOKUP(IF(COUNTIFS($B106,"Adjustment*"),$A105,$A106),ExtCalcMap,2,FALSE))</f>
        <v>787.86266999999998</v>
      </c>
      <c r="Y106" s="412">
        <f ca="1">Y105</f>
        <v>0.30290038071065994</v>
      </c>
      <c r="Z106" s="412">
        <f ca="1">Z105</f>
        <v>0</v>
      </c>
      <c r="AA106" s="412">
        <f ca="1">AA105</f>
        <v>0.69709961928934006</v>
      </c>
      <c r="AB106" s="412">
        <f ca="1">AB105</f>
        <v>0</v>
      </c>
      <c r="AC106" s="412">
        <f t="shared" ref="AC106:AL106" ca="1" si="37">AC105</f>
        <v>0</v>
      </c>
      <c r="AD106" s="412">
        <f t="shared" ca="1" si="37"/>
        <v>0</v>
      </c>
      <c r="AE106" s="412">
        <f t="shared" ca="1" si="37"/>
        <v>0</v>
      </c>
      <c r="AF106" s="412">
        <f t="shared" ca="1" si="37"/>
        <v>0</v>
      </c>
      <c r="AG106" s="412">
        <f t="shared" ca="1" si="37"/>
        <v>0</v>
      </c>
      <c r="AH106" s="412">
        <f t="shared" ca="1" si="37"/>
        <v>0</v>
      </c>
      <c r="AI106" s="412">
        <f t="shared" ca="1" si="37"/>
        <v>0</v>
      </c>
      <c r="AJ106" s="412">
        <f t="shared" ca="1" si="37"/>
        <v>0</v>
      </c>
      <c r="AK106" s="412">
        <f t="shared" ca="1" si="37"/>
        <v>0</v>
      </c>
      <c r="AL106" s="412">
        <f t="shared" ca="1" si="37"/>
        <v>0</v>
      </c>
      <c r="AM106" s="308"/>
    </row>
    <row r="107" spans="1:39" s="311" customFormat="1" ht="15.75" outlineLevel="1">
      <c r="A107" s="506"/>
      <c r="B107" s="324"/>
      <c r="C107" s="302"/>
      <c r="D107" s="730"/>
      <c r="E107" s="730"/>
      <c r="F107" s="730"/>
      <c r="G107" s="730"/>
      <c r="H107" s="730"/>
      <c r="I107" s="730"/>
      <c r="J107" s="730"/>
      <c r="K107" s="730"/>
      <c r="L107" s="730"/>
      <c r="M107" s="730"/>
      <c r="N107" s="745"/>
      <c r="O107" s="737"/>
      <c r="P107" s="737"/>
      <c r="Q107" s="737"/>
      <c r="R107" s="737"/>
      <c r="S107" s="737"/>
      <c r="T107" s="737"/>
      <c r="U107" s="737"/>
      <c r="V107" s="737"/>
      <c r="W107" s="737"/>
      <c r="X107" s="737"/>
      <c r="Y107" s="413"/>
      <c r="Z107" s="413"/>
      <c r="AA107" s="413"/>
      <c r="AB107" s="413"/>
      <c r="AC107" s="413"/>
      <c r="AD107" s="413"/>
      <c r="AE107" s="413"/>
      <c r="AF107" s="413"/>
      <c r="AG107" s="413"/>
      <c r="AH107" s="413"/>
      <c r="AI107" s="413"/>
      <c r="AJ107" s="413"/>
      <c r="AK107" s="413"/>
      <c r="AL107" s="413"/>
      <c r="AM107" s="308"/>
    </row>
    <row r="108" spans="1:39" s="285" customFormat="1" ht="15" outlineLevel="1">
      <c r="A108" s="503">
        <v>28</v>
      </c>
      <c r="B108" s="322" t="s">
        <v>18</v>
      </c>
      <c r="C108" s="293" t="s">
        <v>25</v>
      </c>
      <c r="D108" s="724">
        <f ca="1">SUMIFS(OFFSET('7.  Persistence Report'!$AQ:$AQ,0,D20-2011),'7.  Persistence Report'!$D:$D,IF(COUNTIFS($B108,"Adjustment*"),$B107,$B108),'7.  Persistence Report'!$H:$H,D20,'7.  Persistence Report'!$J:$J,IF(COUNTIFS($B108,"Adjustment*"),"Adjustment","Current Year Savings"),'7.  Persistence Report'!$C:$C,VLOOKUP(IF(COUNTIFS($B108,"Adjustment*"),$A107,$A108),ExtCalcMap,2,FALSE))</f>
        <v>0</v>
      </c>
      <c r="E108" s="724">
        <f ca="1">SUMIFS(OFFSET('7.  Persistence Report'!$AQ:$AQ,0,E20-2011),'7.  Persistence Report'!$D:$D,IF(COUNTIFS($B108,"Adjustment*"),$B107,$B108),'7.  Persistence Report'!$H:$H,D20,'7.  Persistence Report'!$J:$J,IF(COUNTIFS($B108,"Adjustment*"),"Adjustment","Current Year Savings"),'7.  Persistence Report'!$C:$C,VLOOKUP(IF(COUNTIFS($B108,"Adjustment*"),$A107,$A108),ExtCalcMap,2,FALSE))</f>
        <v>0</v>
      </c>
      <c r="F108" s="724">
        <f ca="1">SUMIFS(OFFSET('7.  Persistence Report'!$AQ:$AQ,0,F20-2011),'7.  Persistence Report'!$D:$D,IF(COUNTIFS($B108,"Adjustment*"),$B107,$B108),'7.  Persistence Report'!$H:$H,D20,'7.  Persistence Report'!$J:$J,IF(COUNTIFS($B108,"Adjustment*"),"Adjustment","Current Year Savings"),'7.  Persistence Report'!$C:$C,VLOOKUP(IF(COUNTIFS($B108,"Adjustment*"),$A107,$A108),ExtCalcMap,2,FALSE))</f>
        <v>0</v>
      </c>
      <c r="G108" s="724">
        <f ca="1">SUMIFS(OFFSET('7.  Persistence Report'!$AQ:$AQ,0,G20-2011),'7.  Persistence Report'!$D:$D,IF(COUNTIFS($B108,"Adjustment*"),$B107,$B108),'7.  Persistence Report'!$H:$H,D20,'7.  Persistence Report'!$J:$J,IF(COUNTIFS($B108,"Adjustment*"),"Adjustment","Current Year Savings"),'7.  Persistence Report'!$C:$C,VLOOKUP(IF(COUNTIFS($B108,"Adjustment*"),$A107,$A108),ExtCalcMap,2,FALSE))</f>
        <v>0</v>
      </c>
      <c r="H108" s="724">
        <f ca="1">SUMIFS(OFFSET('7.  Persistence Report'!$AQ:$AQ,0,H20-2011),'7.  Persistence Report'!$D:$D,IF(COUNTIFS($B108,"Adjustment*"),$B107,$B108),'7.  Persistence Report'!$H:$H,D20,'7.  Persistence Report'!$J:$J,IF(COUNTIFS($B108,"Adjustment*"),"Adjustment","Current Year Savings"),'7.  Persistence Report'!$C:$C,VLOOKUP(IF(COUNTIFS($B108,"Adjustment*"),$A107,$A108),ExtCalcMap,2,FALSE))</f>
        <v>0</v>
      </c>
      <c r="I108" s="724">
        <f ca="1">SUMIFS(OFFSET('7.  Persistence Report'!$AQ:$AQ,0,I20-2011),'7.  Persistence Report'!$D:$D,IF(COUNTIFS($B108,"Adjustment*"),$B107,$B108),'7.  Persistence Report'!$H:$H,D20,'7.  Persistence Report'!$J:$J,IF(COUNTIFS($B108,"Adjustment*"),"Adjustment","Current Year Savings"),'7.  Persistence Report'!$C:$C,VLOOKUP(IF(COUNTIFS($B108,"Adjustment*"),$A107,$A108),ExtCalcMap,2,FALSE))</f>
        <v>0</v>
      </c>
      <c r="J108" s="724">
        <f ca="1">SUMIFS(OFFSET('7.  Persistence Report'!$AQ:$AQ,0,J20-2011),'7.  Persistence Report'!$D:$D,IF(COUNTIFS($B108,"Adjustment*"),$B107,$B108),'7.  Persistence Report'!$H:$H,D20,'7.  Persistence Report'!$J:$J,IF(COUNTIFS($B108,"Adjustment*"),"Adjustment","Current Year Savings"),'7.  Persistence Report'!$C:$C,VLOOKUP(IF(COUNTIFS($B108,"Adjustment*"),$A107,$A108),ExtCalcMap,2,FALSE))</f>
        <v>0</v>
      </c>
      <c r="K108" s="724">
        <f ca="1">SUMIFS(OFFSET('7.  Persistence Report'!$AQ:$AQ,0,K20-2011),'7.  Persistence Report'!$D:$D,IF(COUNTIFS($B108,"Adjustment*"),$B107,$B108),'7.  Persistence Report'!$H:$H,D20,'7.  Persistence Report'!$J:$J,IF(COUNTIFS($B108,"Adjustment*"),"Adjustment","Current Year Savings"),'7.  Persistence Report'!$C:$C,VLOOKUP(IF(COUNTIFS($B108,"Adjustment*"),$A107,$A108),ExtCalcMap,2,FALSE))</f>
        <v>0</v>
      </c>
      <c r="L108" s="724">
        <f ca="1">SUMIFS(OFFSET('7.  Persistence Report'!$AQ:$AQ,0,L20-2011),'7.  Persistence Report'!$D:$D,IF(COUNTIFS($B108,"Adjustment*"),$B107,$B108),'7.  Persistence Report'!$H:$H,D20,'7.  Persistence Report'!$J:$J,IF(COUNTIFS($B108,"Adjustment*"),"Adjustment","Current Year Savings"),'7.  Persistence Report'!$C:$C,VLOOKUP(IF(COUNTIFS($B108,"Adjustment*"),$A107,$A108),ExtCalcMap,2,FALSE))</f>
        <v>0</v>
      </c>
      <c r="M108" s="724">
        <f ca="1">SUMIFS(OFFSET('7.  Persistence Report'!$AQ:$AQ,0,M20-2011),'7.  Persistence Report'!$D:$D,IF(COUNTIFS($B108,"Adjustment*"),$B107,$B108),'7.  Persistence Report'!$H:$H,D20,'7.  Persistence Report'!$J:$J,IF(COUNTIFS($B108,"Adjustment*"),"Adjustment","Current Year Savings"),'7.  Persistence Report'!$C:$C,VLOOKUP(IF(COUNTIFS($B108,"Adjustment*"),$A107,$A108),ExtCalcMap,2,FALSE))</f>
        <v>0</v>
      </c>
      <c r="N108" s="724">
        <v>0</v>
      </c>
      <c r="O108" s="731">
        <f ca="1">SUMIFS(OFFSET('7.  Persistence Report'!$L:$L,0,O20-2011),'7.  Persistence Report'!$D:$D,IF(COUNTIFS($B108,"Adjustment*"),$B107,$B108),'7.  Persistence Report'!$H:$H,D20,'7.  Persistence Report'!$J:$J,IF(COUNTIFS($B108,"Adjustment*"),"Adjustment","Current Year Savings"),'7.  Persistence Report'!$C:$C,VLOOKUP(IF(COUNTIFS($B108,"Adjustment*"),$A107,$A108),ExtCalcMap,2,FALSE))</f>
        <v>0</v>
      </c>
      <c r="P108" s="731">
        <f ca="1">SUMIFS(OFFSET('7.  Persistence Report'!$L:$L,0,P20-2011),'7.  Persistence Report'!$D:$D,IF(COUNTIFS($B108,"Adjustment*"),$B107,$B108),'7.  Persistence Report'!$H:$H,D20,'7.  Persistence Report'!$J:$J,IF(COUNTIFS($B108,"Adjustment*"),"Adjustment","Current Year Savings"),'7.  Persistence Report'!$C:$C,VLOOKUP(IF(COUNTIFS($B108,"Adjustment*"),$A107,$A108),ExtCalcMap,2,FALSE))</f>
        <v>0</v>
      </c>
      <c r="Q108" s="731">
        <f ca="1">SUMIFS(OFFSET('7.  Persistence Report'!$L:$L,0,Q20-2011),'7.  Persistence Report'!$D:$D,IF(COUNTIFS($B108,"Adjustment*"),$B107,$B108),'7.  Persistence Report'!$H:$H,D20,'7.  Persistence Report'!$J:$J,IF(COUNTIFS($B108,"Adjustment*"),"Adjustment","Current Year Savings"),'7.  Persistence Report'!$C:$C,VLOOKUP(IF(COUNTIFS($B108,"Adjustment*"),$A107,$A108),ExtCalcMap,2,FALSE))</f>
        <v>0</v>
      </c>
      <c r="R108" s="731">
        <f ca="1">SUMIFS(OFFSET('7.  Persistence Report'!$L:$L,0,R20-2011),'7.  Persistence Report'!$D:$D,IF(COUNTIFS($B108,"Adjustment*"),$B107,$B108),'7.  Persistence Report'!$H:$H,D20,'7.  Persistence Report'!$J:$J,IF(COUNTIFS($B108,"Adjustment*"),"Adjustment","Current Year Savings"),'7.  Persistence Report'!$C:$C,VLOOKUP(IF(COUNTIFS($B108,"Adjustment*"),$A107,$A108),ExtCalcMap,2,FALSE))</f>
        <v>0</v>
      </c>
      <c r="S108" s="731">
        <f ca="1">SUMIFS(OFFSET('7.  Persistence Report'!$L:$L,0,S20-2011),'7.  Persistence Report'!$D:$D,IF(COUNTIFS($B108,"Adjustment*"),$B107,$B108),'7.  Persistence Report'!$H:$H,D20,'7.  Persistence Report'!$J:$J,IF(COUNTIFS($B108,"Adjustment*"),"Adjustment","Current Year Savings"),'7.  Persistence Report'!$C:$C,VLOOKUP(IF(COUNTIFS($B108,"Adjustment*"),$A107,$A108),ExtCalcMap,2,FALSE))</f>
        <v>0</v>
      </c>
      <c r="T108" s="731">
        <f ca="1">SUMIFS(OFFSET('7.  Persistence Report'!$L:$L,0,T20-2011),'7.  Persistence Report'!$D:$D,IF(COUNTIFS($B108,"Adjustment*"),$B107,$B108),'7.  Persistence Report'!$H:$H,D20,'7.  Persistence Report'!$J:$J,IF(COUNTIFS($B108,"Adjustment*"),"Adjustment","Current Year Savings"),'7.  Persistence Report'!$C:$C,VLOOKUP(IF(COUNTIFS($B108,"Adjustment*"),$A107,$A108),ExtCalcMap,2,FALSE))</f>
        <v>0</v>
      </c>
      <c r="U108" s="731">
        <f ca="1">SUMIFS(OFFSET('7.  Persistence Report'!$L:$L,0,U20-2011),'7.  Persistence Report'!$D:$D,IF(COUNTIFS($B108,"Adjustment*"),$B107,$B108),'7.  Persistence Report'!$H:$H,D20,'7.  Persistence Report'!$J:$J,IF(COUNTIFS($B108,"Adjustment*"),"Adjustment","Current Year Savings"),'7.  Persistence Report'!$C:$C,VLOOKUP(IF(COUNTIFS($B108,"Adjustment*"),$A107,$A108),ExtCalcMap,2,FALSE))</f>
        <v>0</v>
      </c>
      <c r="V108" s="731">
        <f ca="1">SUMIFS(OFFSET('7.  Persistence Report'!$L:$L,0,V20-2011),'7.  Persistence Report'!$D:$D,IF(COUNTIFS($B108,"Adjustment*"),$B107,$B108),'7.  Persistence Report'!$H:$H,D20,'7.  Persistence Report'!$J:$J,IF(COUNTIFS($B108,"Adjustment*"),"Adjustment","Current Year Savings"),'7.  Persistence Report'!$C:$C,VLOOKUP(IF(COUNTIFS($B108,"Adjustment*"),$A107,$A108),ExtCalcMap,2,FALSE))</f>
        <v>0</v>
      </c>
      <c r="W108" s="731">
        <f ca="1">SUMIFS(OFFSET('7.  Persistence Report'!$L:$L,0,W20-2011),'7.  Persistence Report'!$D:$D,IF(COUNTIFS($B108,"Adjustment*"),$B107,$B108),'7.  Persistence Report'!$H:$H,D20,'7.  Persistence Report'!$J:$J,IF(COUNTIFS($B108,"Adjustment*"),"Adjustment","Current Year Savings"),'7.  Persistence Report'!$C:$C,VLOOKUP(IF(COUNTIFS($B108,"Adjustment*"),$A107,$A108),ExtCalcMap,2,FALSE))</f>
        <v>0</v>
      </c>
      <c r="X108" s="731">
        <f ca="1">SUMIFS(OFFSET('7.  Persistence Report'!$L:$L,0,X20-2011),'7.  Persistence Report'!$D:$D,IF(COUNTIFS($B108,"Adjustment*"),$B107,$B108),'7.  Persistence Report'!$H:$H,D20,'7.  Persistence Report'!$J:$J,IF(COUNTIFS($B108,"Adjustment*"),"Adjustment","Current Year Savings"),'7.  Persistence Report'!$C:$C,VLOOKUP(IF(COUNTIFS($B108,"Adjustment*"),$A107,$A108),ExtCalcMap,2,FALSE))</f>
        <v>0</v>
      </c>
      <c r="Y108" s="416">
        <f ca="1">IF(SUMIFS(OFFSET('3-a.  Rate Class Allocations'!$BA:$BA,0,(27*(Y21="kW"))),'3-a.  Rate Class Allocations'!$F:$F,"2011 - 2014 + 2015 Extension Legacy Green Energy Act Framework - Province Wide Program",'3-a.  Rate Class Allocations'!$E:$E,$B108,'3-a.  Rate Class Allocations'!$H:$H,D20),SUMIFS(OFFSET('3-a.  Rate Class Allocations'!$BA:$BA,0,(27*(Y21="kW"))),'3-a.  Rate Class Allocations'!$F:$F,"2011 - 2014 + 2015 Extension Legacy Green Energy Act Framework - Province Wide Program",'3-a.  Rate Class Allocations'!$L:$L,Y20,'3-a.  Rate Class Allocations'!$E:$E,$B108,'3-a.  Rate Class Allocations'!$H:$H,D20) / SUMIFS(OFFSET('3-a.  Rate Class Allocations'!$BA:$BA,0,(27*(Y21="kW"))),'3-a.  Rate Class Allocations'!$F:$F,"2011 - 2014 + 2015 Extension Legacy Green Energy Act Framework - Province Wide Program",'3-a.  Rate Class Allocations'!$E:$E,$B108,'3-a.  Rate Class Allocations'!$H:$H,D20),IF(COUNTIFS(Y20,"General Service*"),1/COUNTIFS($Y20:$AL20,"General Service*"),0))</f>
        <v>0.5</v>
      </c>
      <c r="Z108" s="416">
        <f ca="1">IF(SUMIFS(OFFSET('3-a.  Rate Class Allocations'!$BA:$BA,0,(27*(Z21="kW"))),'3-a.  Rate Class Allocations'!$F:$F,"2011 - 2014 + 2015 Extension Legacy Green Energy Act Framework - Province Wide Program",'3-a.  Rate Class Allocations'!$E:$E,$B108,'3-a.  Rate Class Allocations'!$H:$H,D20),SUMIFS(OFFSET('3-a.  Rate Class Allocations'!$BA:$BA,0,(27*(Z21="kW"))),'3-a.  Rate Class Allocations'!$F:$F,"2011 - 2014 + 2015 Extension Legacy Green Energy Act Framework - Province Wide Program",'3-a.  Rate Class Allocations'!$L:$L,Z20,'3-a.  Rate Class Allocations'!$E:$E,$B108,'3-a.  Rate Class Allocations'!$H:$H,D20) / SUMIFS(OFFSET('3-a.  Rate Class Allocations'!$BA:$BA,0,(27*(Z21="kW"))),'3-a.  Rate Class Allocations'!$F:$F,"2011 - 2014 + 2015 Extension Legacy Green Energy Act Framework - Province Wide Program",'3-a.  Rate Class Allocations'!$E:$E,$B108,'3-a.  Rate Class Allocations'!$H:$H,D20),IF(COUNTIFS(Z20,"General Service*"),1/COUNTIFS($Y20:$AL20,"General Service*"),0))</f>
        <v>0.5</v>
      </c>
      <c r="AA108" s="416">
        <f ca="1">IF(SUMIFS(OFFSET('3-a.  Rate Class Allocations'!$BA:$BA,0,(27*(AA21="kW"))),'3-a.  Rate Class Allocations'!$F:$F,"2011 - 2014 + 2015 Extension Legacy Green Energy Act Framework - Province Wide Program",'3-a.  Rate Class Allocations'!$E:$E,$B108,'3-a.  Rate Class Allocations'!$H:$H,D20),SUMIFS(OFFSET('3-a.  Rate Class Allocations'!$BA:$BA,0,(27*(AA21="kW"))),'3-a.  Rate Class Allocations'!$F:$F,"2011 - 2014 + 2015 Extension Legacy Green Energy Act Framework - Province Wide Program",'3-a.  Rate Class Allocations'!$L:$L,AA20,'3-a.  Rate Class Allocations'!$E:$E,$B108,'3-a.  Rate Class Allocations'!$H:$H,D20) / SUMIFS(OFFSET('3-a.  Rate Class Allocations'!$BA:$BA,0,(27*(AA21="kW"))),'3-a.  Rate Class Allocations'!$F:$F,"2011 - 2014 + 2015 Extension Legacy Green Energy Act Framework - Province Wide Program",'3-a.  Rate Class Allocations'!$E:$E,$B108,'3-a.  Rate Class Allocations'!$H:$H,D20),IF(COUNTIFS(AA20,"General Service*"),1/COUNTIFS($Y20:$AL20,"General Service*"),0))</f>
        <v>0</v>
      </c>
      <c r="AB108" s="416">
        <f ca="1">IF(SUMIFS(OFFSET('3-a.  Rate Class Allocations'!$BA:$BA,0,(27*(AB21="kW"))),'3-a.  Rate Class Allocations'!$F:$F,"2011 - 2014 + 2015 Extension Legacy Green Energy Act Framework - Province Wide Program",'3-a.  Rate Class Allocations'!$E:$E,$B108,'3-a.  Rate Class Allocations'!$H:$H,D20),SUMIFS(OFFSET('3-a.  Rate Class Allocations'!$BA:$BA,0,(27*(AB21="kW"))),'3-a.  Rate Class Allocations'!$F:$F,"2011 - 2014 + 2015 Extension Legacy Green Energy Act Framework - Province Wide Program",'3-a.  Rate Class Allocations'!$L:$L,AB20,'3-a.  Rate Class Allocations'!$E:$E,$B108,'3-a.  Rate Class Allocations'!$H:$H,D20) / SUMIFS(OFFSET('3-a.  Rate Class Allocations'!$BA:$BA,0,(27*(AB21="kW"))),'3-a.  Rate Class Allocations'!$F:$F,"2011 - 2014 + 2015 Extension Legacy Green Energy Act Framework - Province Wide Program",'3-a.  Rate Class Allocations'!$E:$E,$B108,'3-a.  Rate Class Allocations'!$H:$H,D20),IF(COUNTIFS(AB20,"General Service*"),1/COUNTIFS($Y20:$AL20,"General Service*"),0))</f>
        <v>0</v>
      </c>
      <c r="AC108" s="416">
        <f ca="1">IF(SUMIFS(OFFSET('3-a.  Rate Class Allocations'!$BA:$BA,0,(27*(AC21="kW"))),'3-a.  Rate Class Allocations'!$F:$F,"2011 - 2014 + 2015 Extension Legacy Green Energy Act Framework - Province Wide Program",'3-a.  Rate Class Allocations'!$E:$E,$B108,'3-a.  Rate Class Allocations'!$H:$H,D20),SUMIFS(OFFSET('3-a.  Rate Class Allocations'!$BA:$BA,0,(27*(AC21="kW"))),'3-a.  Rate Class Allocations'!$F:$F,"2011 - 2014 + 2015 Extension Legacy Green Energy Act Framework - Province Wide Program",'3-a.  Rate Class Allocations'!$L:$L,AC20,'3-a.  Rate Class Allocations'!$E:$E,$B108,'3-a.  Rate Class Allocations'!$H:$H,D20) / SUMIFS(OFFSET('3-a.  Rate Class Allocations'!$BA:$BA,0,(27*(AC21="kW"))),'3-a.  Rate Class Allocations'!$F:$F,"2011 - 2014 + 2015 Extension Legacy Green Energy Act Framework - Province Wide Program",'3-a.  Rate Class Allocations'!$E:$E,$B108,'3-a.  Rate Class Allocations'!$H:$H,D20),IF(COUNTIFS(AC20,"General Service*"),1/COUNTIFS($Y20:$AL20,"General Service*"),0))</f>
        <v>0</v>
      </c>
      <c r="AD108" s="416">
        <f ca="1">IF(SUMIFS(OFFSET('3-a.  Rate Class Allocations'!$BA:$BA,0,(27*(AD21="kW"))),'3-a.  Rate Class Allocations'!$F:$F,"2011 - 2014 + 2015 Extension Legacy Green Energy Act Framework - Province Wide Program",'3-a.  Rate Class Allocations'!$E:$E,$B108,'3-a.  Rate Class Allocations'!$H:$H,D20),SUMIFS(OFFSET('3-a.  Rate Class Allocations'!$BA:$BA,0,(27*(AD21="kW"))),'3-a.  Rate Class Allocations'!$F:$F,"2011 - 2014 + 2015 Extension Legacy Green Energy Act Framework - Province Wide Program",'3-a.  Rate Class Allocations'!$L:$L,AD20,'3-a.  Rate Class Allocations'!$E:$E,$B108,'3-a.  Rate Class Allocations'!$H:$H,D20) / SUMIFS(OFFSET('3-a.  Rate Class Allocations'!$BA:$BA,0,(27*(AD21="kW"))),'3-a.  Rate Class Allocations'!$F:$F,"2011 - 2014 + 2015 Extension Legacy Green Energy Act Framework - Province Wide Program",'3-a.  Rate Class Allocations'!$E:$E,$B108,'3-a.  Rate Class Allocations'!$H:$H,D20),IF(COUNTIFS(AD20,"General Service*"),1/COUNTIFS($Y20:$AL20,"General Service*"),0))</f>
        <v>0</v>
      </c>
      <c r="AE108" s="416">
        <f ca="1">IF(SUMIFS(OFFSET('3-a.  Rate Class Allocations'!$BA:$BA,0,(27*(AE21="kW"))),'3-a.  Rate Class Allocations'!$F:$F,"2011 - 2014 + 2015 Extension Legacy Green Energy Act Framework - Province Wide Program",'3-a.  Rate Class Allocations'!$E:$E,$B108,'3-a.  Rate Class Allocations'!$H:$H,D20),SUMIFS(OFFSET('3-a.  Rate Class Allocations'!$BA:$BA,0,(27*(AE21="kW"))),'3-a.  Rate Class Allocations'!$F:$F,"2011 - 2014 + 2015 Extension Legacy Green Energy Act Framework - Province Wide Program",'3-a.  Rate Class Allocations'!$L:$L,AE20,'3-a.  Rate Class Allocations'!$E:$E,$B108,'3-a.  Rate Class Allocations'!$H:$H,D20) / SUMIFS(OFFSET('3-a.  Rate Class Allocations'!$BA:$BA,0,(27*(AE21="kW"))),'3-a.  Rate Class Allocations'!$F:$F,"2011 - 2014 + 2015 Extension Legacy Green Energy Act Framework - Province Wide Program",'3-a.  Rate Class Allocations'!$E:$E,$B108,'3-a.  Rate Class Allocations'!$H:$H,D20),IF(COUNTIFS(AE20,"General Service*"),1/COUNTIFS($Y20:$AL20,"General Service*"),0))</f>
        <v>0</v>
      </c>
      <c r="AF108" s="416">
        <f ca="1">IF(SUMIFS(OFFSET('3-a.  Rate Class Allocations'!$BA:$BA,0,(27*(AF21="kW"))),'3-a.  Rate Class Allocations'!$F:$F,"2011 - 2014 + 2015 Extension Legacy Green Energy Act Framework - Province Wide Program",'3-a.  Rate Class Allocations'!$E:$E,$B108,'3-a.  Rate Class Allocations'!$H:$H,D20),SUMIFS(OFFSET('3-a.  Rate Class Allocations'!$BA:$BA,0,(27*(AF21="kW"))),'3-a.  Rate Class Allocations'!$F:$F,"2011 - 2014 + 2015 Extension Legacy Green Energy Act Framework - Province Wide Program",'3-a.  Rate Class Allocations'!$L:$L,AF20,'3-a.  Rate Class Allocations'!$E:$E,$B108,'3-a.  Rate Class Allocations'!$H:$H,D20) / SUMIFS(OFFSET('3-a.  Rate Class Allocations'!$BA:$BA,0,(27*(AF21="kW"))),'3-a.  Rate Class Allocations'!$F:$F,"2011 - 2014 + 2015 Extension Legacy Green Energy Act Framework - Province Wide Program",'3-a.  Rate Class Allocations'!$E:$E,$B108,'3-a.  Rate Class Allocations'!$H:$H,D20),IF(COUNTIFS(AF20,"General Service*"),1/COUNTIFS($Y20:$AL20,"General Service*"),0))</f>
        <v>0</v>
      </c>
      <c r="AG108" s="416">
        <f ca="1">IF(SUMIFS(OFFSET('3-a.  Rate Class Allocations'!$BA:$BA,0,(27*(AG21="kW"))),'3-a.  Rate Class Allocations'!$F:$F,"2011 - 2014 + 2015 Extension Legacy Green Energy Act Framework - Province Wide Program",'3-a.  Rate Class Allocations'!$E:$E,$B108,'3-a.  Rate Class Allocations'!$H:$H,D20),SUMIFS(OFFSET('3-a.  Rate Class Allocations'!$BA:$BA,0,(27*(AG21="kW"))),'3-a.  Rate Class Allocations'!$F:$F,"2011 - 2014 + 2015 Extension Legacy Green Energy Act Framework - Province Wide Program",'3-a.  Rate Class Allocations'!$L:$L,AG20,'3-a.  Rate Class Allocations'!$E:$E,$B108,'3-a.  Rate Class Allocations'!$H:$H,D20) / SUMIFS(OFFSET('3-a.  Rate Class Allocations'!$BA:$BA,0,(27*(AG21="kW"))),'3-a.  Rate Class Allocations'!$F:$F,"2011 - 2014 + 2015 Extension Legacy Green Energy Act Framework - Province Wide Program",'3-a.  Rate Class Allocations'!$E:$E,$B108,'3-a.  Rate Class Allocations'!$H:$H,D20),IF(COUNTIFS(AG20,"General Service*"),1/COUNTIFS($Y20:$AL20,"General Service*"),0))</f>
        <v>0</v>
      </c>
      <c r="AH108" s="416">
        <f ca="1">IF(SUMIFS(OFFSET('3-a.  Rate Class Allocations'!$BA:$BA,0,(27*(AH21="kW"))),'3-a.  Rate Class Allocations'!$F:$F,"2011 - 2014 + 2015 Extension Legacy Green Energy Act Framework - Province Wide Program",'3-a.  Rate Class Allocations'!$E:$E,$B108,'3-a.  Rate Class Allocations'!$H:$H,D20),SUMIFS(OFFSET('3-a.  Rate Class Allocations'!$BA:$BA,0,(27*(AH21="kW"))),'3-a.  Rate Class Allocations'!$F:$F,"2011 - 2014 + 2015 Extension Legacy Green Energy Act Framework - Province Wide Program",'3-a.  Rate Class Allocations'!$L:$L,AH20,'3-a.  Rate Class Allocations'!$E:$E,$B108,'3-a.  Rate Class Allocations'!$H:$H,D20) / SUMIFS(OFFSET('3-a.  Rate Class Allocations'!$BA:$BA,0,(27*(AH21="kW"))),'3-a.  Rate Class Allocations'!$F:$F,"2011 - 2014 + 2015 Extension Legacy Green Energy Act Framework - Province Wide Program",'3-a.  Rate Class Allocations'!$E:$E,$B108,'3-a.  Rate Class Allocations'!$H:$H,D20),IF(COUNTIFS(AH20,"General Service*"),1/COUNTIFS($Y20:$AL20,"General Service*"),0))</f>
        <v>0</v>
      </c>
      <c r="AI108" s="416">
        <f ca="1">IF(SUMIFS(OFFSET('3-a.  Rate Class Allocations'!$BA:$BA,0,(27*(AI21="kW"))),'3-a.  Rate Class Allocations'!$F:$F,"2011 - 2014 + 2015 Extension Legacy Green Energy Act Framework - Province Wide Program",'3-a.  Rate Class Allocations'!$E:$E,$B108,'3-a.  Rate Class Allocations'!$H:$H,D20),SUMIFS(OFFSET('3-a.  Rate Class Allocations'!$BA:$BA,0,(27*(AI21="kW"))),'3-a.  Rate Class Allocations'!$F:$F,"2011 - 2014 + 2015 Extension Legacy Green Energy Act Framework - Province Wide Program",'3-a.  Rate Class Allocations'!$L:$L,AI20,'3-a.  Rate Class Allocations'!$E:$E,$B108,'3-a.  Rate Class Allocations'!$H:$H,D20) / SUMIFS(OFFSET('3-a.  Rate Class Allocations'!$BA:$BA,0,(27*(AI21="kW"))),'3-a.  Rate Class Allocations'!$F:$F,"2011 - 2014 + 2015 Extension Legacy Green Energy Act Framework - Province Wide Program",'3-a.  Rate Class Allocations'!$E:$E,$B108,'3-a.  Rate Class Allocations'!$H:$H,D20),IF(COUNTIFS(AI20,"General Service*"),1/COUNTIFS($Y20:$AL20,"General Service*"),0))</f>
        <v>0</v>
      </c>
      <c r="AJ108" s="416">
        <f ca="1">IF(SUMIFS(OFFSET('3-a.  Rate Class Allocations'!$BA:$BA,0,(27*(AJ21="kW"))),'3-a.  Rate Class Allocations'!$F:$F,"2011 - 2014 + 2015 Extension Legacy Green Energy Act Framework - Province Wide Program",'3-a.  Rate Class Allocations'!$E:$E,$B108,'3-a.  Rate Class Allocations'!$H:$H,D20),SUMIFS(OFFSET('3-a.  Rate Class Allocations'!$BA:$BA,0,(27*(AJ21="kW"))),'3-a.  Rate Class Allocations'!$F:$F,"2011 - 2014 + 2015 Extension Legacy Green Energy Act Framework - Province Wide Program",'3-a.  Rate Class Allocations'!$L:$L,AJ20,'3-a.  Rate Class Allocations'!$E:$E,$B108,'3-a.  Rate Class Allocations'!$H:$H,D20) / SUMIFS(OFFSET('3-a.  Rate Class Allocations'!$BA:$BA,0,(27*(AJ21="kW"))),'3-a.  Rate Class Allocations'!$F:$F,"2011 - 2014 + 2015 Extension Legacy Green Energy Act Framework - Province Wide Program",'3-a.  Rate Class Allocations'!$E:$E,$B108,'3-a.  Rate Class Allocations'!$H:$H,D20),IF(COUNTIFS(AJ20,"General Service*"),1/COUNTIFS($Y20:$AL20,"General Service*"),0))</f>
        <v>0</v>
      </c>
      <c r="AK108" s="416">
        <f ca="1">IF(SUMIFS(OFFSET('3-a.  Rate Class Allocations'!$BA:$BA,0,(27*(AK21="kW"))),'3-a.  Rate Class Allocations'!$F:$F,"2011 - 2014 + 2015 Extension Legacy Green Energy Act Framework - Province Wide Program",'3-a.  Rate Class Allocations'!$E:$E,$B108,'3-a.  Rate Class Allocations'!$H:$H,D20),SUMIFS(OFFSET('3-a.  Rate Class Allocations'!$BA:$BA,0,(27*(AK21="kW"))),'3-a.  Rate Class Allocations'!$F:$F,"2011 - 2014 + 2015 Extension Legacy Green Energy Act Framework - Province Wide Program",'3-a.  Rate Class Allocations'!$L:$L,AK20,'3-a.  Rate Class Allocations'!$E:$E,$B108,'3-a.  Rate Class Allocations'!$H:$H,D20) / SUMIFS(OFFSET('3-a.  Rate Class Allocations'!$BA:$BA,0,(27*(AK21="kW"))),'3-a.  Rate Class Allocations'!$F:$F,"2011 - 2014 + 2015 Extension Legacy Green Energy Act Framework - Province Wide Program",'3-a.  Rate Class Allocations'!$E:$E,$B108,'3-a.  Rate Class Allocations'!$H:$H,D20),IF(COUNTIFS(AK20,"General Service*"),1/COUNTIFS($Y20:$AL20,"General Service*"),0))</f>
        <v>0</v>
      </c>
      <c r="AL108" s="416">
        <f ca="1">IF(SUMIFS(OFFSET('3-a.  Rate Class Allocations'!$BA:$BA,0,(27*(AL21="kW"))),'3-a.  Rate Class Allocations'!$F:$F,"2011 - 2014 + 2015 Extension Legacy Green Energy Act Framework - Province Wide Program",'3-a.  Rate Class Allocations'!$E:$E,$B108,'3-a.  Rate Class Allocations'!$H:$H,D20),SUMIFS(OFFSET('3-a.  Rate Class Allocations'!$BA:$BA,0,(27*(AL21="kW"))),'3-a.  Rate Class Allocations'!$F:$F,"2011 - 2014 + 2015 Extension Legacy Green Energy Act Framework - Province Wide Program",'3-a.  Rate Class Allocations'!$L:$L,AL20,'3-a.  Rate Class Allocations'!$E:$E,$B108,'3-a.  Rate Class Allocations'!$H:$H,D20) / SUMIFS(OFFSET('3-a.  Rate Class Allocations'!$BA:$BA,0,(27*(AL21="kW"))),'3-a.  Rate Class Allocations'!$F:$F,"2011 - 2014 + 2015 Extension Legacy Green Energy Act Framework - Province Wide Program",'3-a.  Rate Class Allocations'!$E:$E,$B108,'3-a.  Rate Class Allocations'!$H:$H,D20),IF(COUNTIFS(AL20,"General Service*"),1/COUNTIFS($Y20:$AL20,"General Service*"),0))</f>
        <v>0</v>
      </c>
      <c r="AM108" s="298">
        <f ca="1">SUM(Y108:AL108)</f>
        <v>1</v>
      </c>
    </row>
    <row r="109" spans="1:39" s="285" customFormat="1" ht="15" outlineLevel="1">
      <c r="A109" s="503"/>
      <c r="B109" s="317" t="s">
        <v>215</v>
      </c>
      <c r="C109" s="293" t="s">
        <v>164</v>
      </c>
      <c r="D109" s="724">
        <f ca="1">SUMIFS(OFFSET('7.  Persistence Report'!$AQ:$AQ,0,D20-2011),'7.  Persistence Report'!$D:$D,IF(COUNTIFS($B109,"Adjustment*"),$B108,$B109),'7.  Persistence Report'!$H:$H,D20,'7.  Persistence Report'!$J:$J,IF(COUNTIFS($B109,"Adjustment*"),"Adjustment","Current Year Savings"),'7.  Persistence Report'!$C:$C,VLOOKUP(IF(COUNTIFS($B109,"Adjustment*"),$A108,$A109),ExtCalcMap,2,FALSE))</f>
        <v>0</v>
      </c>
      <c r="E109" s="724">
        <f ca="1">SUMIFS(OFFSET('7.  Persistence Report'!$AQ:$AQ,0,E20-2011),'7.  Persistence Report'!$D:$D,IF(COUNTIFS($B109,"Adjustment*"),$B108,$B109),'7.  Persistence Report'!$H:$H,D20,'7.  Persistence Report'!$J:$J,IF(COUNTIFS($B109,"Adjustment*"),"Adjustment","Current Year Savings"),'7.  Persistence Report'!$C:$C,VLOOKUP(IF(COUNTIFS($B109,"Adjustment*"),$A108,$A109),ExtCalcMap,2,FALSE))</f>
        <v>0</v>
      </c>
      <c r="F109" s="724">
        <f ca="1">SUMIFS(OFFSET('7.  Persistence Report'!$AQ:$AQ,0,F20-2011),'7.  Persistence Report'!$D:$D,IF(COUNTIFS($B109,"Adjustment*"),$B108,$B109),'7.  Persistence Report'!$H:$H,D20,'7.  Persistence Report'!$J:$J,IF(COUNTIFS($B109,"Adjustment*"),"Adjustment","Current Year Savings"),'7.  Persistence Report'!$C:$C,VLOOKUP(IF(COUNTIFS($B109,"Adjustment*"),$A108,$A109),ExtCalcMap,2,FALSE))</f>
        <v>0</v>
      </c>
      <c r="G109" s="724">
        <f ca="1">SUMIFS(OFFSET('7.  Persistence Report'!$AQ:$AQ,0,G20-2011),'7.  Persistence Report'!$D:$D,IF(COUNTIFS($B109,"Adjustment*"),$B108,$B109),'7.  Persistence Report'!$H:$H,D20,'7.  Persistence Report'!$J:$J,IF(COUNTIFS($B109,"Adjustment*"),"Adjustment","Current Year Savings"),'7.  Persistence Report'!$C:$C,VLOOKUP(IF(COUNTIFS($B109,"Adjustment*"),$A108,$A109),ExtCalcMap,2,FALSE))</f>
        <v>0</v>
      </c>
      <c r="H109" s="724">
        <f ca="1">SUMIFS(OFFSET('7.  Persistence Report'!$AQ:$AQ,0,H20-2011),'7.  Persistence Report'!$D:$D,IF(COUNTIFS($B109,"Adjustment*"),$B108,$B109),'7.  Persistence Report'!$H:$H,D20,'7.  Persistence Report'!$J:$J,IF(COUNTIFS($B109,"Adjustment*"),"Adjustment","Current Year Savings"),'7.  Persistence Report'!$C:$C,VLOOKUP(IF(COUNTIFS($B109,"Adjustment*"),$A108,$A109),ExtCalcMap,2,FALSE))</f>
        <v>0</v>
      </c>
      <c r="I109" s="724">
        <f ca="1">SUMIFS(OFFSET('7.  Persistence Report'!$AQ:$AQ,0,I20-2011),'7.  Persistence Report'!$D:$D,IF(COUNTIFS($B109,"Adjustment*"),$B108,$B109),'7.  Persistence Report'!$H:$H,D20,'7.  Persistence Report'!$J:$J,IF(COUNTIFS($B109,"Adjustment*"),"Adjustment","Current Year Savings"),'7.  Persistence Report'!$C:$C,VLOOKUP(IF(COUNTIFS($B109,"Adjustment*"),$A108,$A109),ExtCalcMap,2,FALSE))</f>
        <v>0</v>
      </c>
      <c r="J109" s="724">
        <f ca="1">SUMIFS(OFFSET('7.  Persistence Report'!$AQ:$AQ,0,J20-2011),'7.  Persistence Report'!$D:$D,IF(COUNTIFS($B109,"Adjustment*"),$B108,$B109),'7.  Persistence Report'!$H:$H,D20,'7.  Persistence Report'!$J:$J,IF(COUNTIFS($B109,"Adjustment*"),"Adjustment","Current Year Savings"),'7.  Persistence Report'!$C:$C,VLOOKUP(IF(COUNTIFS($B109,"Adjustment*"),$A108,$A109),ExtCalcMap,2,FALSE))</f>
        <v>0</v>
      </c>
      <c r="K109" s="724">
        <f ca="1">SUMIFS(OFFSET('7.  Persistence Report'!$AQ:$AQ,0,K20-2011),'7.  Persistence Report'!$D:$D,IF(COUNTIFS($B109,"Adjustment*"),$B108,$B109),'7.  Persistence Report'!$H:$H,D20,'7.  Persistence Report'!$J:$J,IF(COUNTIFS($B109,"Adjustment*"),"Adjustment","Current Year Savings"),'7.  Persistence Report'!$C:$C,VLOOKUP(IF(COUNTIFS($B109,"Adjustment*"),$A108,$A109),ExtCalcMap,2,FALSE))</f>
        <v>0</v>
      </c>
      <c r="L109" s="724">
        <f ca="1">SUMIFS(OFFSET('7.  Persistence Report'!$AQ:$AQ,0,L20-2011),'7.  Persistence Report'!$D:$D,IF(COUNTIFS($B109,"Adjustment*"),$B108,$B109),'7.  Persistence Report'!$H:$H,D20,'7.  Persistence Report'!$J:$J,IF(COUNTIFS($B109,"Adjustment*"),"Adjustment","Current Year Savings"),'7.  Persistence Report'!$C:$C,VLOOKUP(IF(COUNTIFS($B109,"Adjustment*"),$A108,$A109),ExtCalcMap,2,FALSE))</f>
        <v>0</v>
      </c>
      <c r="M109" s="724">
        <f ca="1">SUMIFS(OFFSET('7.  Persistence Report'!$AQ:$AQ,0,M20-2011),'7.  Persistence Report'!$D:$D,IF(COUNTIFS($B109,"Adjustment*"),$B108,$B109),'7.  Persistence Report'!$H:$H,D20,'7.  Persistence Report'!$J:$J,IF(COUNTIFS($B109,"Adjustment*"),"Adjustment","Current Year Savings"),'7.  Persistence Report'!$C:$C,VLOOKUP(IF(COUNTIFS($B109,"Adjustment*"),$A108,$A109),ExtCalcMap,2,FALSE))</f>
        <v>0</v>
      </c>
      <c r="N109" s="724">
        <f>N108</f>
        <v>0</v>
      </c>
      <c r="O109" s="731">
        <f ca="1">SUMIFS(OFFSET('7.  Persistence Report'!$L:$L,0,O20-2011),'7.  Persistence Report'!$D:$D,IF(COUNTIFS($B109,"Adjustment*"),$B108,$B109),'7.  Persistence Report'!$H:$H,D20,'7.  Persistence Report'!$J:$J,IF(COUNTIFS($B109,"Adjustment*"),"Adjustment","Current Year Savings"),'7.  Persistence Report'!$C:$C,VLOOKUP(IF(COUNTIFS($B109,"Adjustment*"),$A108,$A109),ExtCalcMap,2,FALSE))</f>
        <v>0</v>
      </c>
      <c r="P109" s="731">
        <f ca="1">SUMIFS(OFFSET('7.  Persistence Report'!$L:$L,0,P20-2011),'7.  Persistence Report'!$D:$D,IF(COUNTIFS($B109,"Adjustment*"),$B108,$B109),'7.  Persistence Report'!$H:$H,D20,'7.  Persistence Report'!$J:$J,IF(COUNTIFS($B109,"Adjustment*"),"Adjustment","Current Year Savings"),'7.  Persistence Report'!$C:$C,VLOOKUP(IF(COUNTIFS($B109,"Adjustment*"),$A108,$A109),ExtCalcMap,2,FALSE))</f>
        <v>0</v>
      </c>
      <c r="Q109" s="731">
        <f ca="1">SUMIFS(OFFSET('7.  Persistence Report'!$L:$L,0,Q20-2011),'7.  Persistence Report'!$D:$D,IF(COUNTIFS($B109,"Adjustment*"),$B108,$B109),'7.  Persistence Report'!$H:$H,D20,'7.  Persistence Report'!$J:$J,IF(COUNTIFS($B109,"Adjustment*"),"Adjustment","Current Year Savings"),'7.  Persistence Report'!$C:$C,VLOOKUP(IF(COUNTIFS($B109,"Adjustment*"),$A108,$A109),ExtCalcMap,2,FALSE))</f>
        <v>0</v>
      </c>
      <c r="R109" s="731">
        <f ca="1">SUMIFS(OFFSET('7.  Persistence Report'!$L:$L,0,R20-2011),'7.  Persistence Report'!$D:$D,IF(COUNTIFS($B109,"Adjustment*"),$B108,$B109),'7.  Persistence Report'!$H:$H,D20,'7.  Persistence Report'!$J:$J,IF(COUNTIFS($B109,"Adjustment*"),"Adjustment","Current Year Savings"),'7.  Persistence Report'!$C:$C,VLOOKUP(IF(COUNTIFS($B109,"Adjustment*"),$A108,$A109),ExtCalcMap,2,FALSE))</f>
        <v>0</v>
      </c>
      <c r="S109" s="731">
        <f ca="1">SUMIFS(OFFSET('7.  Persistence Report'!$L:$L,0,S20-2011),'7.  Persistence Report'!$D:$D,IF(COUNTIFS($B109,"Adjustment*"),$B108,$B109),'7.  Persistence Report'!$H:$H,D20,'7.  Persistence Report'!$J:$J,IF(COUNTIFS($B109,"Adjustment*"),"Adjustment","Current Year Savings"),'7.  Persistence Report'!$C:$C,VLOOKUP(IF(COUNTIFS($B109,"Adjustment*"),$A108,$A109),ExtCalcMap,2,FALSE))</f>
        <v>0</v>
      </c>
      <c r="T109" s="731">
        <f ca="1">SUMIFS(OFFSET('7.  Persistence Report'!$L:$L,0,T20-2011),'7.  Persistence Report'!$D:$D,IF(COUNTIFS($B109,"Adjustment*"),$B108,$B109),'7.  Persistence Report'!$H:$H,D20,'7.  Persistence Report'!$J:$J,IF(COUNTIFS($B109,"Adjustment*"),"Adjustment","Current Year Savings"),'7.  Persistence Report'!$C:$C,VLOOKUP(IF(COUNTIFS($B109,"Adjustment*"),$A108,$A109),ExtCalcMap,2,FALSE))</f>
        <v>0</v>
      </c>
      <c r="U109" s="731">
        <f ca="1">SUMIFS(OFFSET('7.  Persistence Report'!$L:$L,0,U20-2011),'7.  Persistence Report'!$D:$D,IF(COUNTIFS($B109,"Adjustment*"),$B108,$B109),'7.  Persistence Report'!$H:$H,D20,'7.  Persistence Report'!$J:$J,IF(COUNTIFS($B109,"Adjustment*"),"Adjustment","Current Year Savings"),'7.  Persistence Report'!$C:$C,VLOOKUP(IF(COUNTIFS($B109,"Adjustment*"),$A108,$A109),ExtCalcMap,2,FALSE))</f>
        <v>0</v>
      </c>
      <c r="V109" s="731">
        <f ca="1">SUMIFS(OFFSET('7.  Persistence Report'!$L:$L,0,V20-2011),'7.  Persistence Report'!$D:$D,IF(COUNTIFS($B109,"Adjustment*"),$B108,$B109),'7.  Persistence Report'!$H:$H,D20,'7.  Persistence Report'!$J:$J,IF(COUNTIFS($B109,"Adjustment*"),"Adjustment","Current Year Savings"),'7.  Persistence Report'!$C:$C,VLOOKUP(IF(COUNTIFS($B109,"Adjustment*"),$A108,$A109),ExtCalcMap,2,FALSE))</f>
        <v>0</v>
      </c>
      <c r="W109" s="731">
        <f ca="1">SUMIFS(OFFSET('7.  Persistence Report'!$L:$L,0,W20-2011),'7.  Persistence Report'!$D:$D,IF(COUNTIFS($B109,"Adjustment*"),$B108,$B109),'7.  Persistence Report'!$H:$H,D20,'7.  Persistence Report'!$J:$J,IF(COUNTIFS($B109,"Adjustment*"),"Adjustment","Current Year Savings"),'7.  Persistence Report'!$C:$C,VLOOKUP(IF(COUNTIFS($B109,"Adjustment*"),$A108,$A109),ExtCalcMap,2,FALSE))</f>
        <v>0</v>
      </c>
      <c r="X109" s="731">
        <f ca="1">SUMIFS(OFFSET('7.  Persistence Report'!$L:$L,0,X20-2011),'7.  Persistence Report'!$D:$D,IF(COUNTIFS($B109,"Adjustment*"),$B108,$B109),'7.  Persistence Report'!$H:$H,D20,'7.  Persistence Report'!$J:$J,IF(COUNTIFS($B109,"Adjustment*"),"Adjustment","Current Year Savings"),'7.  Persistence Report'!$C:$C,VLOOKUP(IF(COUNTIFS($B109,"Adjustment*"),$A108,$A109),ExtCalcMap,2,FALSE))</f>
        <v>0</v>
      </c>
      <c r="Y109" s="412">
        <f ca="1">Y108</f>
        <v>0.5</v>
      </c>
      <c r="Z109" s="412">
        <f ca="1">Z108</f>
        <v>0.5</v>
      </c>
      <c r="AA109" s="412">
        <f t="shared" ref="AA109:AK109" ca="1" si="38">AA108</f>
        <v>0</v>
      </c>
      <c r="AB109" s="412">
        <f t="shared" ca="1" si="38"/>
        <v>0</v>
      </c>
      <c r="AC109" s="412">
        <f t="shared" ca="1" si="38"/>
        <v>0</v>
      </c>
      <c r="AD109" s="412">
        <f t="shared" ca="1" si="38"/>
        <v>0</v>
      </c>
      <c r="AE109" s="412">
        <f t="shared" ca="1" si="38"/>
        <v>0</v>
      </c>
      <c r="AF109" s="412">
        <f t="shared" ca="1" si="38"/>
        <v>0</v>
      </c>
      <c r="AG109" s="412">
        <f t="shared" ca="1" si="38"/>
        <v>0</v>
      </c>
      <c r="AH109" s="412">
        <f t="shared" ca="1" si="38"/>
        <v>0</v>
      </c>
      <c r="AI109" s="412">
        <f t="shared" ca="1" si="38"/>
        <v>0</v>
      </c>
      <c r="AJ109" s="412">
        <f t="shared" ca="1" si="38"/>
        <v>0</v>
      </c>
      <c r="AK109" s="412">
        <f t="shared" ca="1" si="38"/>
        <v>0</v>
      </c>
      <c r="AL109" s="412">
        <f ca="1">AL108</f>
        <v>0</v>
      </c>
      <c r="AM109" s="299"/>
    </row>
    <row r="110" spans="1:39" s="311" customFormat="1" ht="15" outlineLevel="1">
      <c r="A110" s="506"/>
      <c r="B110" s="323"/>
      <c r="C110" s="293"/>
      <c r="D110" s="730"/>
      <c r="E110" s="730"/>
      <c r="F110" s="730"/>
      <c r="G110" s="730"/>
      <c r="H110" s="730"/>
      <c r="I110" s="730"/>
      <c r="J110" s="730"/>
      <c r="K110" s="730"/>
      <c r="L110" s="730"/>
      <c r="M110" s="730"/>
      <c r="N110" s="730"/>
      <c r="O110" s="737"/>
      <c r="P110" s="737"/>
      <c r="Q110" s="737"/>
      <c r="R110" s="737"/>
      <c r="S110" s="737"/>
      <c r="T110" s="737"/>
      <c r="U110" s="737"/>
      <c r="V110" s="737"/>
      <c r="W110" s="737"/>
      <c r="X110" s="737"/>
      <c r="Y110" s="413"/>
      <c r="Z110" s="413"/>
      <c r="AA110" s="413"/>
      <c r="AB110" s="413"/>
      <c r="AC110" s="413"/>
      <c r="AD110" s="413"/>
      <c r="AE110" s="413"/>
      <c r="AF110" s="413"/>
      <c r="AG110" s="413"/>
      <c r="AH110" s="413"/>
      <c r="AI110" s="413"/>
      <c r="AJ110" s="413"/>
      <c r="AK110" s="413"/>
      <c r="AL110" s="413"/>
      <c r="AM110" s="308"/>
    </row>
    <row r="111" spans="1:39" s="285" customFormat="1" ht="15" outlineLevel="1">
      <c r="A111" s="503">
        <v>29</v>
      </c>
      <c r="B111" s="325" t="s">
        <v>19</v>
      </c>
      <c r="C111" s="293" t="s">
        <v>25</v>
      </c>
      <c r="D111" s="724">
        <f ca="1">SUMIFS(OFFSET('7.  Persistence Report'!$AQ:$AQ,0,D20-2011),'7.  Persistence Report'!$D:$D,IF(COUNTIFS($B111,"Adjustment*"),$B110,$B111),'7.  Persistence Report'!$H:$H,D20,'7.  Persistence Report'!$J:$J,IF(COUNTIFS($B111,"Adjustment*"),"Adjustment","Current Year Savings"),'7.  Persistence Report'!$C:$C,VLOOKUP(IF(COUNTIFS($B111,"Adjustment*"),$A110,$A111),ExtCalcMap,2,FALSE))</f>
        <v>0</v>
      </c>
      <c r="E111" s="724">
        <f ca="1">SUMIFS(OFFSET('7.  Persistence Report'!$AQ:$AQ,0,E20-2011),'7.  Persistence Report'!$D:$D,IF(COUNTIFS($B111,"Adjustment*"),$B110,$B111),'7.  Persistence Report'!$H:$H,D20,'7.  Persistence Report'!$J:$J,IF(COUNTIFS($B111,"Adjustment*"),"Adjustment","Current Year Savings"),'7.  Persistence Report'!$C:$C,VLOOKUP(IF(COUNTIFS($B111,"Adjustment*"),$A110,$A111),ExtCalcMap,2,FALSE))</f>
        <v>0</v>
      </c>
      <c r="F111" s="724">
        <f ca="1">SUMIFS(OFFSET('7.  Persistence Report'!$AQ:$AQ,0,F20-2011),'7.  Persistence Report'!$D:$D,IF(COUNTIFS($B111,"Adjustment*"),$B110,$B111),'7.  Persistence Report'!$H:$H,D20,'7.  Persistence Report'!$J:$J,IF(COUNTIFS($B111,"Adjustment*"),"Adjustment","Current Year Savings"),'7.  Persistence Report'!$C:$C,VLOOKUP(IF(COUNTIFS($B111,"Adjustment*"),$A110,$A111),ExtCalcMap,2,FALSE))</f>
        <v>0</v>
      </c>
      <c r="G111" s="724">
        <f ca="1">SUMIFS(OFFSET('7.  Persistence Report'!$AQ:$AQ,0,G20-2011),'7.  Persistence Report'!$D:$D,IF(COUNTIFS($B111,"Adjustment*"),$B110,$B111),'7.  Persistence Report'!$H:$H,D20,'7.  Persistence Report'!$J:$J,IF(COUNTIFS($B111,"Adjustment*"),"Adjustment","Current Year Savings"),'7.  Persistence Report'!$C:$C,VLOOKUP(IF(COUNTIFS($B111,"Adjustment*"),$A110,$A111),ExtCalcMap,2,FALSE))</f>
        <v>0</v>
      </c>
      <c r="H111" s="724">
        <f ca="1">SUMIFS(OFFSET('7.  Persistence Report'!$AQ:$AQ,0,H20-2011),'7.  Persistence Report'!$D:$D,IF(COUNTIFS($B111,"Adjustment*"),$B110,$B111),'7.  Persistence Report'!$H:$H,D20,'7.  Persistence Report'!$J:$J,IF(COUNTIFS($B111,"Adjustment*"),"Adjustment","Current Year Savings"),'7.  Persistence Report'!$C:$C,VLOOKUP(IF(COUNTIFS($B111,"Adjustment*"),$A110,$A111),ExtCalcMap,2,FALSE))</f>
        <v>0</v>
      </c>
      <c r="I111" s="724">
        <f ca="1">SUMIFS(OFFSET('7.  Persistence Report'!$AQ:$AQ,0,I20-2011),'7.  Persistence Report'!$D:$D,IF(COUNTIFS($B111,"Adjustment*"),$B110,$B111),'7.  Persistence Report'!$H:$H,D20,'7.  Persistence Report'!$J:$J,IF(COUNTIFS($B111,"Adjustment*"),"Adjustment","Current Year Savings"),'7.  Persistence Report'!$C:$C,VLOOKUP(IF(COUNTIFS($B111,"Adjustment*"),$A110,$A111),ExtCalcMap,2,FALSE))</f>
        <v>0</v>
      </c>
      <c r="J111" s="724">
        <f ca="1">SUMIFS(OFFSET('7.  Persistence Report'!$AQ:$AQ,0,J20-2011),'7.  Persistence Report'!$D:$D,IF(COUNTIFS($B111,"Adjustment*"),$B110,$B111),'7.  Persistence Report'!$H:$H,D20,'7.  Persistence Report'!$J:$J,IF(COUNTIFS($B111,"Adjustment*"),"Adjustment","Current Year Savings"),'7.  Persistence Report'!$C:$C,VLOOKUP(IF(COUNTIFS($B111,"Adjustment*"),$A110,$A111),ExtCalcMap,2,FALSE))</f>
        <v>0</v>
      </c>
      <c r="K111" s="724">
        <f ca="1">SUMIFS(OFFSET('7.  Persistence Report'!$AQ:$AQ,0,K20-2011),'7.  Persistence Report'!$D:$D,IF(COUNTIFS($B111,"Adjustment*"),$B110,$B111),'7.  Persistence Report'!$H:$H,D20,'7.  Persistence Report'!$J:$J,IF(COUNTIFS($B111,"Adjustment*"),"Adjustment","Current Year Savings"),'7.  Persistence Report'!$C:$C,VLOOKUP(IF(COUNTIFS($B111,"Adjustment*"),$A110,$A111),ExtCalcMap,2,FALSE))</f>
        <v>0</v>
      </c>
      <c r="L111" s="724">
        <f ca="1">SUMIFS(OFFSET('7.  Persistence Report'!$AQ:$AQ,0,L20-2011),'7.  Persistence Report'!$D:$D,IF(COUNTIFS($B111,"Adjustment*"),$B110,$B111),'7.  Persistence Report'!$H:$H,D20,'7.  Persistence Report'!$J:$J,IF(COUNTIFS($B111,"Adjustment*"),"Adjustment","Current Year Savings"),'7.  Persistence Report'!$C:$C,VLOOKUP(IF(COUNTIFS($B111,"Adjustment*"),$A110,$A111),ExtCalcMap,2,FALSE))</f>
        <v>0</v>
      </c>
      <c r="M111" s="724">
        <f ca="1">SUMIFS(OFFSET('7.  Persistence Report'!$AQ:$AQ,0,M20-2011),'7.  Persistence Report'!$D:$D,IF(COUNTIFS($B111,"Adjustment*"),$B110,$B111),'7.  Persistence Report'!$H:$H,D20,'7.  Persistence Report'!$J:$J,IF(COUNTIFS($B111,"Adjustment*"),"Adjustment","Current Year Savings"),'7.  Persistence Report'!$C:$C,VLOOKUP(IF(COUNTIFS($B111,"Adjustment*"),$A110,$A111),ExtCalcMap,2,FALSE))</f>
        <v>0</v>
      </c>
      <c r="N111" s="724">
        <v>0</v>
      </c>
      <c r="O111" s="731">
        <f ca="1">SUMIFS(OFFSET('7.  Persistence Report'!$L:$L,0,O20-2011),'7.  Persistence Report'!$D:$D,IF(COUNTIFS($B111,"Adjustment*"),$B110,$B111),'7.  Persistence Report'!$H:$H,D20,'7.  Persistence Report'!$J:$J,IF(COUNTIFS($B111,"Adjustment*"),"Adjustment","Current Year Savings"),'7.  Persistence Report'!$C:$C,VLOOKUP(IF(COUNTIFS($B111,"Adjustment*"),$A110,$A111),ExtCalcMap,2,FALSE))</f>
        <v>0</v>
      </c>
      <c r="P111" s="731">
        <f ca="1">SUMIFS(OFFSET('7.  Persistence Report'!$L:$L,0,P20-2011),'7.  Persistence Report'!$D:$D,IF(COUNTIFS($B111,"Adjustment*"),$B110,$B111),'7.  Persistence Report'!$H:$H,D20,'7.  Persistence Report'!$J:$J,IF(COUNTIFS($B111,"Adjustment*"),"Adjustment","Current Year Savings"),'7.  Persistence Report'!$C:$C,VLOOKUP(IF(COUNTIFS($B111,"Adjustment*"),$A110,$A111),ExtCalcMap,2,FALSE))</f>
        <v>0</v>
      </c>
      <c r="Q111" s="731">
        <f ca="1">SUMIFS(OFFSET('7.  Persistence Report'!$L:$L,0,Q20-2011),'7.  Persistence Report'!$D:$D,IF(COUNTIFS($B111,"Adjustment*"),$B110,$B111),'7.  Persistence Report'!$H:$H,D20,'7.  Persistence Report'!$J:$J,IF(COUNTIFS($B111,"Adjustment*"),"Adjustment","Current Year Savings"),'7.  Persistence Report'!$C:$C,VLOOKUP(IF(COUNTIFS($B111,"Adjustment*"),$A110,$A111),ExtCalcMap,2,FALSE))</f>
        <v>0</v>
      </c>
      <c r="R111" s="731">
        <f ca="1">SUMIFS(OFFSET('7.  Persistence Report'!$L:$L,0,R20-2011),'7.  Persistence Report'!$D:$D,IF(COUNTIFS($B111,"Adjustment*"),$B110,$B111),'7.  Persistence Report'!$H:$H,D20,'7.  Persistence Report'!$J:$J,IF(COUNTIFS($B111,"Adjustment*"),"Adjustment","Current Year Savings"),'7.  Persistence Report'!$C:$C,VLOOKUP(IF(COUNTIFS($B111,"Adjustment*"),$A110,$A111),ExtCalcMap,2,FALSE))</f>
        <v>0</v>
      </c>
      <c r="S111" s="731">
        <f ca="1">SUMIFS(OFFSET('7.  Persistence Report'!$L:$L,0,S20-2011),'7.  Persistence Report'!$D:$D,IF(COUNTIFS($B111,"Adjustment*"),$B110,$B111),'7.  Persistence Report'!$H:$H,D20,'7.  Persistence Report'!$J:$J,IF(COUNTIFS($B111,"Adjustment*"),"Adjustment","Current Year Savings"),'7.  Persistence Report'!$C:$C,VLOOKUP(IF(COUNTIFS($B111,"Adjustment*"),$A110,$A111),ExtCalcMap,2,FALSE))</f>
        <v>0</v>
      </c>
      <c r="T111" s="731">
        <f ca="1">SUMIFS(OFFSET('7.  Persistence Report'!$L:$L,0,T20-2011),'7.  Persistence Report'!$D:$D,IF(COUNTIFS($B111,"Adjustment*"),$B110,$B111),'7.  Persistence Report'!$H:$H,D20,'7.  Persistence Report'!$J:$J,IF(COUNTIFS($B111,"Adjustment*"),"Adjustment","Current Year Savings"),'7.  Persistence Report'!$C:$C,VLOOKUP(IF(COUNTIFS($B111,"Adjustment*"),$A110,$A111),ExtCalcMap,2,FALSE))</f>
        <v>0</v>
      </c>
      <c r="U111" s="731">
        <f ca="1">SUMIFS(OFFSET('7.  Persistence Report'!$L:$L,0,U20-2011),'7.  Persistence Report'!$D:$D,IF(COUNTIFS($B111,"Adjustment*"),$B110,$B111),'7.  Persistence Report'!$H:$H,D20,'7.  Persistence Report'!$J:$J,IF(COUNTIFS($B111,"Adjustment*"),"Adjustment","Current Year Savings"),'7.  Persistence Report'!$C:$C,VLOOKUP(IF(COUNTIFS($B111,"Adjustment*"),$A110,$A111),ExtCalcMap,2,FALSE))</f>
        <v>0</v>
      </c>
      <c r="V111" s="731">
        <f ca="1">SUMIFS(OFFSET('7.  Persistence Report'!$L:$L,0,V20-2011),'7.  Persistence Report'!$D:$D,IF(COUNTIFS($B111,"Adjustment*"),$B110,$B111),'7.  Persistence Report'!$H:$H,D20,'7.  Persistence Report'!$J:$J,IF(COUNTIFS($B111,"Adjustment*"),"Adjustment","Current Year Savings"),'7.  Persistence Report'!$C:$C,VLOOKUP(IF(COUNTIFS($B111,"Adjustment*"),$A110,$A111),ExtCalcMap,2,FALSE))</f>
        <v>0</v>
      </c>
      <c r="W111" s="731">
        <f ca="1">SUMIFS(OFFSET('7.  Persistence Report'!$L:$L,0,W20-2011),'7.  Persistence Report'!$D:$D,IF(COUNTIFS($B111,"Adjustment*"),$B110,$B111),'7.  Persistence Report'!$H:$H,D20,'7.  Persistence Report'!$J:$J,IF(COUNTIFS($B111,"Adjustment*"),"Adjustment","Current Year Savings"),'7.  Persistence Report'!$C:$C,VLOOKUP(IF(COUNTIFS($B111,"Adjustment*"),$A110,$A111),ExtCalcMap,2,FALSE))</f>
        <v>0</v>
      </c>
      <c r="X111" s="731">
        <f ca="1">SUMIFS(OFFSET('7.  Persistence Report'!$L:$L,0,X20-2011),'7.  Persistence Report'!$D:$D,IF(COUNTIFS($B111,"Adjustment*"),$B110,$B111),'7.  Persistence Report'!$H:$H,D20,'7.  Persistence Report'!$J:$J,IF(COUNTIFS($B111,"Adjustment*"),"Adjustment","Current Year Savings"),'7.  Persistence Report'!$C:$C,VLOOKUP(IF(COUNTIFS($B111,"Adjustment*"),$A110,$A111),ExtCalcMap,2,FALSE))</f>
        <v>0</v>
      </c>
      <c r="Y111" s="416">
        <f ca="1">IF(SUMIFS(OFFSET('3-a.  Rate Class Allocations'!$BA:$BA,0,(27*(Y21="kW"))),'3-a.  Rate Class Allocations'!$F:$F,"2011 - 2014 + 2015 Extension Legacy Green Energy Act Framework - Province Wide Program",'3-a.  Rate Class Allocations'!$E:$E,$B111,'3-a.  Rate Class Allocations'!$H:$H,D20),SUMIFS(OFFSET('3-a.  Rate Class Allocations'!$BA:$BA,0,(27*(Y21="kW"))),'3-a.  Rate Class Allocations'!$F:$F,"2011 - 2014 + 2015 Extension Legacy Green Energy Act Framework - Province Wide Program",'3-a.  Rate Class Allocations'!$L:$L,Y20,'3-a.  Rate Class Allocations'!$E:$E,$B111,'3-a.  Rate Class Allocations'!$H:$H,D20) / SUMIFS(OFFSET('3-a.  Rate Class Allocations'!$BA:$BA,0,(27*(Y21="kW"))),'3-a.  Rate Class Allocations'!$F:$F,"2011 - 2014 + 2015 Extension Legacy Green Energy Act Framework - Province Wide Program",'3-a.  Rate Class Allocations'!$E:$E,$B111,'3-a.  Rate Class Allocations'!$H:$H,D20),IF(COUNTIFS(Y20,"General Service*"),1/COUNTIFS($Y20:$AL20,"General Service*"),0))</f>
        <v>0.5</v>
      </c>
      <c r="Z111" s="416">
        <f ca="1">IF(SUMIFS(OFFSET('3-a.  Rate Class Allocations'!$BA:$BA,0,(27*(Z21="kW"))),'3-a.  Rate Class Allocations'!$F:$F,"2011 - 2014 + 2015 Extension Legacy Green Energy Act Framework - Province Wide Program",'3-a.  Rate Class Allocations'!$E:$E,$B111,'3-a.  Rate Class Allocations'!$H:$H,D20),SUMIFS(OFFSET('3-a.  Rate Class Allocations'!$BA:$BA,0,(27*(Z21="kW"))),'3-a.  Rate Class Allocations'!$F:$F,"2011 - 2014 + 2015 Extension Legacy Green Energy Act Framework - Province Wide Program",'3-a.  Rate Class Allocations'!$L:$L,Z20,'3-a.  Rate Class Allocations'!$E:$E,$B111,'3-a.  Rate Class Allocations'!$H:$H,D20) / SUMIFS(OFFSET('3-a.  Rate Class Allocations'!$BA:$BA,0,(27*(Z21="kW"))),'3-a.  Rate Class Allocations'!$F:$F,"2011 - 2014 + 2015 Extension Legacy Green Energy Act Framework - Province Wide Program",'3-a.  Rate Class Allocations'!$E:$E,$B111,'3-a.  Rate Class Allocations'!$H:$H,D20),IF(COUNTIFS(Z20,"General Service*"),1/COUNTIFS($Y20:$AL20,"General Service*"),0))</f>
        <v>0.5</v>
      </c>
      <c r="AA111" s="416">
        <f ca="1">IF(SUMIFS(OFFSET('3-a.  Rate Class Allocations'!$BA:$BA,0,(27*(AA21="kW"))),'3-a.  Rate Class Allocations'!$F:$F,"2011 - 2014 + 2015 Extension Legacy Green Energy Act Framework - Province Wide Program",'3-a.  Rate Class Allocations'!$E:$E,$B111,'3-a.  Rate Class Allocations'!$H:$H,D20),SUMIFS(OFFSET('3-a.  Rate Class Allocations'!$BA:$BA,0,(27*(AA21="kW"))),'3-a.  Rate Class Allocations'!$F:$F,"2011 - 2014 + 2015 Extension Legacy Green Energy Act Framework - Province Wide Program",'3-a.  Rate Class Allocations'!$L:$L,AA20,'3-a.  Rate Class Allocations'!$E:$E,$B111,'3-a.  Rate Class Allocations'!$H:$H,D20) / SUMIFS(OFFSET('3-a.  Rate Class Allocations'!$BA:$BA,0,(27*(AA21="kW"))),'3-a.  Rate Class Allocations'!$F:$F,"2011 - 2014 + 2015 Extension Legacy Green Energy Act Framework - Province Wide Program",'3-a.  Rate Class Allocations'!$E:$E,$B111,'3-a.  Rate Class Allocations'!$H:$H,D20),IF(COUNTIFS(AA20,"General Service*"),1/COUNTIFS($Y20:$AL20,"General Service*"),0))</f>
        <v>0</v>
      </c>
      <c r="AB111" s="416">
        <f ca="1">IF(SUMIFS(OFFSET('3-a.  Rate Class Allocations'!$BA:$BA,0,(27*(AB21="kW"))),'3-a.  Rate Class Allocations'!$F:$F,"2011 - 2014 + 2015 Extension Legacy Green Energy Act Framework - Province Wide Program",'3-a.  Rate Class Allocations'!$E:$E,$B111,'3-a.  Rate Class Allocations'!$H:$H,D20),SUMIFS(OFFSET('3-a.  Rate Class Allocations'!$BA:$BA,0,(27*(AB21="kW"))),'3-a.  Rate Class Allocations'!$F:$F,"2011 - 2014 + 2015 Extension Legacy Green Energy Act Framework - Province Wide Program",'3-a.  Rate Class Allocations'!$L:$L,AB20,'3-a.  Rate Class Allocations'!$E:$E,$B111,'3-a.  Rate Class Allocations'!$H:$H,D20) / SUMIFS(OFFSET('3-a.  Rate Class Allocations'!$BA:$BA,0,(27*(AB21="kW"))),'3-a.  Rate Class Allocations'!$F:$F,"2011 - 2014 + 2015 Extension Legacy Green Energy Act Framework - Province Wide Program",'3-a.  Rate Class Allocations'!$E:$E,$B111,'3-a.  Rate Class Allocations'!$H:$H,D20),IF(COUNTIFS(AB20,"General Service*"),1/COUNTIFS($Y20:$AL20,"General Service*"),0))</f>
        <v>0</v>
      </c>
      <c r="AC111" s="416">
        <f ca="1">IF(SUMIFS(OFFSET('3-a.  Rate Class Allocations'!$BA:$BA,0,(27*(AC21="kW"))),'3-a.  Rate Class Allocations'!$F:$F,"2011 - 2014 + 2015 Extension Legacy Green Energy Act Framework - Province Wide Program",'3-a.  Rate Class Allocations'!$E:$E,$B111,'3-a.  Rate Class Allocations'!$H:$H,D20),SUMIFS(OFFSET('3-a.  Rate Class Allocations'!$BA:$BA,0,(27*(AC21="kW"))),'3-a.  Rate Class Allocations'!$F:$F,"2011 - 2014 + 2015 Extension Legacy Green Energy Act Framework - Province Wide Program",'3-a.  Rate Class Allocations'!$L:$L,AC20,'3-a.  Rate Class Allocations'!$E:$E,$B111,'3-a.  Rate Class Allocations'!$H:$H,D20) / SUMIFS(OFFSET('3-a.  Rate Class Allocations'!$BA:$BA,0,(27*(AC21="kW"))),'3-a.  Rate Class Allocations'!$F:$F,"2011 - 2014 + 2015 Extension Legacy Green Energy Act Framework - Province Wide Program",'3-a.  Rate Class Allocations'!$E:$E,$B111,'3-a.  Rate Class Allocations'!$H:$H,D20),IF(COUNTIFS(AC20,"General Service*"),1/COUNTIFS($Y20:$AL20,"General Service*"),0))</f>
        <v>0</v>
      </c>
      <c r="AD111" s="416">
        <f ca="1">IF(SUMIFS(OFFSET('3-a.  Rate Class Allocations'!$BA:$BA,0,(27*(AD21="kW"))),'3-a.  Rate Class Allocations'!$F:$F,"2011 - 2014 + 2015 Extension Legacy Green Energy Act Framework - Province Wide Program",'3-a.  Rate Class Allocations'!$E:$E,$B111,'3-a.  Rate Class Allocations'!$H:$H,D20),SUMIFS(OFFSET('3-a.  Rate Class Allocations'!$BA:$BA,0,(27*(AD21="kW"))),'3-a.  Rate Class Allocations'!$F:$F,"2011 - 2014 + 2015 Extension Legacy Green Energy Act Framework - Province Wide Program",'3-a.  Rate Class Allocations'!$L:$L,AD20,'3-a.  Rate Class Allocations'!$E:$E,$B111,'3-a.  Rate Class Allocations'!$H:$H,D20) / SUMIFS(OFFSET('3-a.  Rate Class Allocations'!$BA:$BA,0,(27*(AD21="kW"))),'3-a.  Rate Class Allocations'!$F:$F,"2011 - 2014 + 2015 Extension Legacy Green Energy Act Framework - Province Wide Program",'3-a.  Rate Class Allocations'!$E:$E,$B111,'3-a.  Rate Class Allocations'!$H:$H,D20),IF(COUNTIFS(AD20,"General Service*"),1/COUNTIFS($Y20:$AL20,"General Service*"),0))</f>
        <v>0</v>
      </c>
      <c r="AE111" s="416">
        <f ca="1">IF(SUMIFS(OFFSET('3-a.  Rate Class Allocations'!$BA:$BA,0,(27*(AE21="kW"))),'3-a.  Rate Class Allocations'!$F:$F,"2011 - 2014 + 2015 Extension Legacy Green Energy Act Framework - Province Wide Program",'3-a.  Rate Class Allocations'!$E:$E,$B111,'3-a.  Rate Class Allocations'!$H:$H,D20),SUMIFS(OFFSET('3-a.  Rate Class Allocations'!$BA:$BA,0,(27*(AE21="kW"))),'3-a.  Rate Class Allocations'!$F:$F,"2011 - 2014 + 2015 Extension Legacy Green Energy Act Framework - Province Wide Program",'3-a.  Rate Class Allocations'!$L:$L,AE20,'3-a.  Rate Class Allocations'!$E:$E,$B111,'3-a.  Rate Class Allocations'!$H:$H,D20) / SUMIFS(OFFSET('3-a.  Rate Class Allocations'!$BA:$BA,0,(27*(AE21="kW"))),'3-a.  Rate Class Allocations'!$F:$F,"2011 - 2014 + 2015 Extension Legacy Green Energy Act Framework - Province Wide Program",'3-a.  Rate Class Allocations'!$E:$E,$B111,'3-a.  Rate Class Allocations'!$H:$H,D20),IF(COUNTIFS(AE20,"General Service*"),1/COUNTIFS($Y20:$AL20,"General Service*"),0))</f>
        <v>0</v>
      </c>
      <c r="AF111" s="416">
        <f ca="1">IF(SUMIFS(OFFSET('3-a.  Rate Class Allocations'!$BA:$BA,0,(27*(AF21="kW"))),'3-a.  Rate Class Allocations'!$F:$F,"2011 - 2014 + 2015 Extension Legacy Green Energy Act Framework - Province Wide Program",'3-a.  Rate Class Allocations'!$E:$E,$B111,'3-a.  Rate Class Allocations'!$H:$H,D20),SUMIFS(OFFSET('3-a.  Rate Class Allocations'!$BA:$BA,0,(27*(AF21="kW"))),'3-a.  Rate Class Allocations'!$F:$F,"2011 - 2014 + 2015 Extension Legacy Green Energy Act Framework - Province Wide Program",'3-a.  Rate Class Allocations'!$L:$L,AF20,'3-a.  Rate Class Allocations'!$E:$E,$B111,'3-a.  Rate Class Allocations'!$H:$H,D20) / SUMIFS(OFFSET('3-a.  Rate Class Allocations'!$BA:$BA,0,(27*(AF21="kW"))),'3-a.  Rate Class Allocations'!$F:$F,"2011 - 2014 + 2015 Extension Legacy Green Energy Act Framework - Province Wide Program",'3-a.  Rate Class Allocations'!$E:$E,$B111,'3-a.  Rate Class Allocations'!$H:$H,D20),IF(COUNTIFS(AF20,"General Service*"),1/COUNTIFS($Y20:$AL20,"General Service*"),0))</f>
        <v>0</v>
      </c>
      <c r="AG111" s="416">
        <f ca="1">IF(SUMIFS(OFFSET('3-a.  Rate Class Allocations'!$BA:$BA,0,(27*(AG21="kW"))),'3-a.  Rate Class Allocations'!$F:$F,"2011 - 2014 + 2015 Extension Legacy Green Energy Act Framework - Province Wide Program",'3-a.  Rate Class Allocations'!$E:$E,$B111,'3-a.  Rate Class Allocations'!$H:$H,D20),SUMIFS(OFFSET('3-a.  Rate Class Allocations'!$BA:$BA,0,(27*(AG21="kW"))),'3-a.  Rate Class Allocations'!$F:$F,"2011 - 2014 + 2015 Extension Legacy Green Energy Act Framework - Province Wide Program",'3-a.  Rate Class Allocations'!$L:$L,AG20,'3-a.  Rate Class Allocations'!$E:$E,$B111,'3-a.  Rate Class Allocations'!$H:$H,D20) / SUMIFS(OFFSET('3-a.  Rate Class Allocations'!$BA:$BA,0,(27*(AG21="kW"))),'3-a.  Rate Class Allocations'!$F:$F,"2011 - 2014 + 2015 Extension Legacy Green Energy Act Framework - Province Wide Program",'3-a.  Rate Class Allocations'!$E:$E,$B111,'3-a.  Rate Class Allocations'!$H:$H,D20),IF(COUNTIFS(AG20,"General Service*"),1/COUNTIFS($Y20:$AL20,"General Service*"),0))</f>
        <v>0</v>
      </c>
      <c r="AH111" s="416">
        <f ca="1">IF(SUMIFS(OFFSET('3-a.  Rate Class Allocations'!$BA:$BA,0,(27*(AH21="kW"))),'3-a.  Rate Class Allocations'!$F:$F,"2011 - 2014 + 2015 Extension Legacy Green Energy Act Framework - Province Wide Program",'3-a.  Rate Class Allocations'!$E:$E,$B111,'3-a.  Rate Class Allocations'!$H:$H,D20),SUMIFS(OFFSET('3-a.  Rate Class Allocations'!$BA:$BA,0,(27*(AH21="kW"))),'3-a.  Rate Class Allocations'!$F:$F,"2011 - 2014 + 2015 Extension Legacy Green Energy Act Framework - Province Wide Program",'3-a.  Rate Class Allocations'!$L:$L,AH20,'3-a.  Rate Class Allocations'!$E:$E,$B111,'3-a.  Rate Class Allocations'!$H:$H,D20) / SUMIFS(OFFSET('3-a.  Rate Class Allocations'!$BA:$BA,0,(27*(AH21="kW"))),'3-a.  Rate Class Allocations'!$F:$F,"2011 - 2014 + 2015 Extension Legacy Green Energy Act Framework - Province Wide Program",'3-a.  Rate Class Allocations'!$E:$E,$B111,'3-a.  Rate Class Allocations'!$H:$H,D20),IF(COUNTIFS(AH20,"General Service*"),1/COUNTIFS($Y20:$AL20,"General Service*"),0))</f>
        <v>0</v>
      </c>
      <c r="AI111" s="416">
        <f ca="1">IF(SUMIFS(OFFSET('3-a.  Rate Class Allocations'!$BA:$BA,0,(27*(AI21="kW"))),'3-a.  Rate Class Allocations'!$F:$F,"2011 - 2014 + 2015 Extension Legacy Green Energy Act Framework - Province Wide Program",'3-a.  Rate Class Allocations'!$E:$E,$B111,'3-a.  Rate Class Allocations'!$H:$H,D20),SUMIFS(OFFSET('3-a.  Rate Class Allocations'!$BA:$BA,0,(27*(AI21="kW"))),'3-a.  Rate Class Allocations'!$F:$F,"2011 - 2014 + 2015 Extension Legacy Green Energy Act Framework - Province Wide Program",'3-a.  Rate Class Allocations'!$L:$L,AI20,'3-a.  Rate Class Allocations'!$E:$E,$B111,'3-a.  Rate Class Allocations'!$H:$H,D20) / SUMIFS(OFFSET('3-a.  Rate Class Allocations'!$BA:$BA,0,(27*(AI21="kW"))),'3-a.  Rate Class Allocations'!$F:$F,"2011 - 2014 + 2015 Extension Legacy Green Energy Act Framework - Province Wide Program",'3-a.  Rate Class Allocations'!$E:$E,$B111,'3-a.  Rate Class Allocations'!$H:$H,D20),IF(COUNTIFS(AI20,"General Service*"),1/COUNTIFS($Y20:$AL20,"General Service*"),0))</f>
        <v>0</v>
      </c>
      <c r="AJ111" s="416">
        <f ca="1">IF(SUMIFS(OFFSET('3-a.  Rate Class Allocations'!$BA:$BA,0,(27*(AJ21="kW"))),'3-a.  Rate Class Allocations'!$F:$F,"2011 - 2014 + 2015 Extension Legacy Green Energy Act Framework - Province Wide Program",'3-a.  Rate Class Allocations'!$E:$E,$B111,'3-a.  Rate Class Allocations'!$H:$H,D20),SUMIFS(OFFSET('3-a.  Rate Class Allocations'!$BA:$BA,0,(27*(AJ21="kW"))),'3-a.  Rate Class Allocations'!$F:$F,"2011 - 2014 + 2015 Extension Legacy Green Energy Act Framework - Province Wide Program",'3-a.  Rate Class Allocations'!$L:$L,AJ20,'3-a.  Rate Class Allocations'!$E:$E,$B111,'3-a.  Rate Class Allocations'!$H:$H,D20) / SUMIFS(OFFSET('3-a.  Rate Class Allocations'!$BA:$BA,0,(27*(AJ21="kW"))),'3-a.  Rate Class Allocations'!$F:$F,"2011 - 2014 + 2015 Extension Legacy Green Energy Act Framework - Province Wide Program",'3-a.  Rate Class Allocations'!$E:$E,$B111,'3-a.  Rate Class Allocations'!$H:$H,D20),IF(COUNTIFS(AJ20,"General Service*"),1/COUNTIFS($Y20:$AL20,"General Service*"),0))</f>
        <v>0</v>
      </c>
      <c r="AK111" s="416">
        <f ca="1">IF(SUMIFS(OFFSET('3-a.  Rate Class Allocations'!$BA:$BA,0,(27*(AK21="kW"))),'3-a.  Rate Class Allocations'!$F:$F,"2011 - 2014 + 2015 Extension Legacy Green Energy Act Framework - Province Wide Program",'3-a.  Rate Class Allocations'!$E:$E,$B111,'3-a.  Rate Class Allocations'!$H:$H,D20),SUMIFS(OFFSET('3-a.  Rate Class Allocations'!$BA:$BA,0,(27*(AK21="kW"))),'3-a.  Rate Class Allocations'!$F:$F,"2011 - 2014 + 2015 Extension Legacy Green Energy Act Framework - Province Wide Program",'3-a.  Rate Class Allocations'!$L:$L,AK20,'3-a.  Rate Class Allocations'!$E:$E,$B111,'3-a.  Rate Class Allocations'!$H:$H,D20) / SUMIFS(OFFSET('3-a.  Rate Class Allocations'!$BA:$BA,0,(27*(AK21="kW"))),'3-a.  Rate Class Allocations'!$F:$F,"2011 - 2014 + 2015 Extension Legacy Green Energy Act Framework - Province Wide Program",'3-a.  Rate Class Allocations'!$E:$E,$B111,'3-a.  Rate Class Allocations'!$H:$H,D20),IF(COUNTIFS(AK20,"General Service*"),1/COUNTIFS($Y20:$AL20,"General Service*"),0))</f>
        <v>0</v>
      </c>
      <c r="AL111" s="416">
        <f ca="1">IF(SUMIFS(OFFSET('3-a.  Rate Class Allocations'!$BA:$BA,0,(27*(AL21="kW"))),'3-a.  Rate Class Allocations'!$F:$F,"2011 - 2014 + 2015 Extension Legacy Green Energy Act Framework - Province Wide Program",'3-a.  Rate Class Allocations'!$E:$E,$B111,'3-a.  Rate Class Allocations'!$H:$H,D20),SUMIFS(OFFSET('3-a.  Rate Class Allocations'!$BA:$BA,0,(27*(AL21="kW"))),'3-a.  Rate Class Allocations'!$F:$F,"2011 - 2014 + 2015 Extension Legacy Green Energy Act Framework - Province Wide Program",'3-a.  Rate Class Allocations'!$L:$L,AL20,'3-a.  Rate Class Allocations'!$E:$E,$B111,'3-a.  Rate Class Allocations'!$H:$H,D20) / SUMIFS(OFFSET('3-a.  Rate Class Allocations'!$BA:$BA,0,(27*(AL21="kW"))),'3-a.  Rate Class Allocations'!$F:$F,"2011 - 2014 + 2015 Extension Legacy Green Energy Act Framework - Province Wide Program",'3-a.  Rate Class Allocations'!$E:$E,$B111,'3-a.  Rate Class Allocations'!$H:$H,D20),IF(COUNTIFS(AL20,"General Service*"),1/COUNTIFS($Y20:$AL20,"General Service*"),0))</f>
        <v>0</v>
      </c>
      <c r="AM111" s="298">
        <f ca="1">SUM(Y111:AL111)</f>
        <v>1</v>
      </c>
    </row>
    <row r="112" spans="1:39" s="285" customFormat="1" ht="15" outlineLevel="1">
      <c r="A112" s="503"/>
      <c r="B112" s="325" t="s">
        <v>215</v>
      </c>
      <c r="C112" s="293" t="s">
        <v>164</v>
      </c>
      <c r="D112" s="724">
        <f ca="1">SUMIFS(OFFSET('7.  Persistence Report'!$AQ:$AQ,0,D20-2011),'7.  Persistence Report'!$D:$D,IF(COUNTIFS($B112,"Adjustment*"),$B111,$B112),'7.  Persistence Report'!$H:$H,D20,'7.  Persistence Report'!$J:$J,IF(COUNTIFS($B112,"Adjustment*"),"Adjustment","Current Year Savings"),'7.  Persistence Report'!$C:$C,VLOOKUP(IF(COUNTIFS($B112,"Adjustment*"),$A111,$A112),ExtCalcMap,2,FALSE))</f>
        <v>0</v>
      </c>
      <c r="E112" s="724">
        <f ca="1">SUMIFS(OFFSET('7.  Persistence Report'!$AQ:$AQ,0,E20-2011),'7.  Persistence Report'!$D:$D,IF(COUNTIFS($B112,"Adjustment*"),$B111,$B112),'7.  Persistence Report'!$H:$H,D20,'7.  Persistence Report'!$J:$J,IF(COUNTIFS($B112,"Adjustment*"),"Adjustment","Current Year Savings"),'7.  Persistence Report'!$C:$C,VLOOKUP(IF(COUNTIFS($B112,"Adjustment*"),$A111,$A112),ExtCalcMap,2,FALSE))</f>
        <v>0</v>
      </c>
      <c r="F112" s="724">
        <f ca="1">SUMIFS(OFFSET('7.  Persistence Report'!$AQ:$AQ,0,F20-2011),'7.  Persistence Report'!$D:$D,IF(COUNTIFS($B112,"Adjustment*"),$B111,$B112),'7.  Persistence Report'!$H:$H,D20,'7.  Persistence Report'!$J:$J,IF(COUNTIFS($B112,"Adjustment*"),"Adjustment","Current Year Savings"),'7.  Persistence Report'!$C:$C,VLOOKUP(IF(COUNTIFS($B112,"Adjustment*"),$A111,$A112),ExtCalcMap,2,FALSE))</f>
        <v>0</v>
      </c>
      <c r="G112" s="724">
        <f ca="1">SUMIFS(OFFSET('7.  Persistence Report'!$AQ:$AQ,0,G20-2011),'7.  Persistence Report'!$D:$D,IF(COUNTIFS($B112,"Adjustment*"),$B111,$B112),'7.  Persistence Report'!$H:$H,D20,'7.  Persistence Report'!$J:$J,IF(COUNTIFS($B112,"Adjustment*"),"Adjustment","Current Year Savings"),'7.  Persistence Report'!$C:$C,VLOOKUP(IF(COUNTIFS($B112,"Adjustment*"),$A111,$A112),ExtCalcMap,2,FALSE))</f>
        <v>0</v>
      </c>
      <c r="H112" s="724">
        <f ca="1">SUMIFS(OFFSET('7.  Persistence Report'!$AQ:$AQ,0,H20-2011),'7.  Persistence Report'!$D:$D,IF(COUNTIFS($B112,"Adjustment*"),$B111,$B112),'7.  Persistence Report'!$H:$H,D20,'7.  Persistence Report'!$J:$J,IF(COUNTIFS($B112,"Adjustment*"),"Adjustment","Current Year Savings"),'7.  Persistence Report'!$C:$C,VLOOKUP(IF(COUNTIFS($B112,"Adjustment*"),$A111,$A112),ExtCalcMap,2,FALSE))</f>
        <v>0</v>
      </c>
      <c r="I112" s="724">
        <f ca="1">SUMIFS(OFFSET('7.  Persistence Report'!$AQ:$AQ,0,I20-2011),'7.  Persistence Report'!$D:$D,IF(COUNTIFS($B112,"Adjustment*"),$B111,$B112),'7.  Persistence Report'!$H:$H,D20,'7.  Persistence Report'!$J:$J,IF(COUNTIFS($B112,"Adjustment*"),"Adjustment","Current Year Savings"),'7.  Persistence Report'!$C:$C,VLOOKUP(IF(COUNTIFS($B112,"Adjustment*"),$A111,$A112),ExtCalcMap,2,FALSE))</f>
        <v>0</v>
      </c>
      <c r="J112" s="724">
        <f ca="1">SUMIFS(OFFSET('7.  Persistence Report'!$AQ:$AQ,0,J20-2011),'7.  Persistence Report'!$D:$D,IF(COUNTIFS($B112,"Adjustment*"),$B111,$B112),'7.  Persistence Report'!$H:$H,D20,'7.  Persistence Report'!$J:$J,IF(COUNTIFS($B112,"Adjustment*"),"Adjustment","Current Year Savings"),'7.  Persistence Report'!$C:$C,VLOOKUP(IF(COUNTIFS($B112,"Adjustment*"),$A111,$A112),ExtCalcMap,2,FALSE))</f>
        <v>0</v>
      </c>
      <c r="K112" s="724">
        <f ca="1">SUMIFS(OFFSET('7.  Persistence Report'!$AQ:$AQ,0,K20-2011),'7.  Persistence Report'!$D:$D,IF(COUNTIFS($B112,"Adjustment*"),$B111,$B112),'7.  Persistence Report'!$H:$H,D20,'7.  Persistence Report'!$J:$J,IF(COUNTIFS($B112,"Adjustment*"),"Adjustment","Current Year Savings"),'7.  Persistence Report'!$C:$C,VLOOKUP(IF(COUNTIFS($B112,"Adjustment*"),$A111,$A112),ExtCalcMap,2,FALSE))</f>
        <v>0</v>
      </c>
      <c r="L112" s="724">
        <f ca="1">SUMIFS(OFFSET('7.  Persistence Report'!$AQ:$AQ,0,L20-2011),'7.  Persistence Report'!$D:$D,IF(COUNTIFS($B112,"Adjustment*"),$B111,$B112),'7.  Persistence Report'!$H:$H,D20,'7.  Persistence Report'!$J:$J,IF(COUNTIFS($B112,"Adjustment*"),"Adjustment","Current Year Savings"),'7.  Persistence Report'!$C:$C,VLOOKUP(IF(COUNTIFS($B112,"Adjustment*"),$A111,$A112),ExtCalcMap,2,FALSE))</f>
        <v>0</v>
      </c>
      <c r="M112" s="724">
        <f ca="1">SUMIFS(OFFSET('7.  Persistence Report'!$AQ:$AQ,0,M20-2011),'7.  Persistence Report'!$D:$D,IF(COUNTIFS($B112,"Adjustment*"),$B111,$B112),'7.  Persistence Report'!$H:$H,D20,'7.  Persistence Report'!$J:$J,IF(COUNTIFS($B112,"Adjustment*"),"Adjustment","Current Year Savings"),'7.  Persistence Report'!$C:$C,VLOOKUP(IF(COUNTIFS($B112,"Adjustment*"),$A111,$A112),ExtCalcMap,2,FALSE))</f>
        <v>0</v>
      </c>
      <c r="N112" s="724">
        <f>N111</f>
        <v>0</v>
      </c>
      <c r="O112" s="731">
        <f ca="1">SUMIFS(OFFSET('7.  Persistence Report'!$L:$L,0,O20-2011),'7.  Persistence Report'!$D:$D,IF(COUNTIFS($B112,"Adjustment*"),$B111,$B112),'7.  Persistence Report'!$H:$H,D20,'7.  Persistence Report'!$J:$J,IF(COUNTIFS($B112,"Adjustment*"),"Adjustment","Current Year Savings"),'7.  Persistence Report'!$C:$C,VLOOKUP(IF(COUNTIFS($B112,"Adjustment*"),$A111,$A112),ExtCalcMap,2,FALSE))</f>
        <v>0</v>
      </c>
      <c r="P112" s="731">
        <f ca="1">SUMIFS(OFFSET('7.  Persistence Report'!$L:$L,0,P20-2011),'7.  Persistence Report'!$D:$D,IF(COUNTIFS($B112,"Adjustment*"),$B111,$B112),'7.  Persistence Report'!$H:$H,D20,'7.  Persistence Report'!$J:$J,IF(COUNTIFS($B112,"Adjustment*"),"Adjustment","Current Year Savings"),'7.  Persistence Report'!$C:$C,VLOOKUP(IF(COUNTIFS($B112,"Adjustment*"),$A111,$A112),ExtCalcMap,2,FALSE))</f>
        <v>0</v>
      </c>
      <c r="Q112" s="731">
        <f ca="1">SUMIFS(OFFSET('7.  Persistence Report'!$L:$L,0,Q20-2011),'7.  Persistence Report'!$D:$D,IF(COUNTIFS($B112,"Adjustment*"),$B111,$B112),'7.  Persistence Report'!$H:$H,D20,'7.  Persistence Report'!$J:$J,IF(COUNTIFS($B112,"Adjustment*"),"Adjustment","Current Year Savings"),'7.  Persistence Report'!$C:$C,VLOOKUP(IF(COUNTIFS($B112,"Adjustment*"),$A111,$A112),ExtCalcMap,2,FALSE))</f>
        <v>0</v>
      </c>
      <c r="R112" s="731">
        <f ca="1">SUMIFS(OFFSET('7.  Persistence Report'!$L:$L,0,R20-2011),'7.  Persistence Report'!$D:$D,IF(COUNTIFS($B112,"Adjustment*"),$B111,$B112),'7.  Persistence Report'!$H:$H,D20,'7.  Persistence Report'!$J:$J,IF(COUNTIFS($B112,"Adjustment*"),"Adjustment","Current Year Savings"),'7.  Persistence Report'!$C:$C,VLOOKUP(IF(COUNTIFS($B112,"Adjustment*"),$A111,$A112),ExtCalcMap,2,FALSE))</f>
        <v>0</v>
      </c>
      <c r="S112" s="731">
        <f ca="1">SUMIFS(OFFSET('7.  Persistence Report'!$L:$L,0,S20-2011),'7.  Persistence Report'!$D:$D,IF(COUNTIFS($B112,"Adjustment*"),$B111,$B112),'7.  Persistence Report'!$H:$H,D20,'7.  Persistence Report'!$J:$J,IF(COUNTIFS($B112,"Adjustment*"),"Adjustment","Current Year Savings"),'7.  Persistence Report'!$C:$C,VLOOKUP(IF(COUNTIFS($B112,"Adjustment*"),$A111,$A112),ExtCalcMap,2,FALSE))</f>
        <v>0</v>
      </c>
      <c r="T112" s="731">
        <f ca="1">SUMIFS(OFFSET('7.  Persistence Report'!$L:$L,0,T20-2011),'7.  Persistence Report'!$D:$D,IF(COUNTIFS($B112,"Adjustment*"),$B111,$B112),'7.  Persistence Report'!$H:$H,D20,'7.  Persistence Report'!$J:$J,IF(COUNTIFS($B112,"Adjustment*"),"Adjustment","Current Year Savings"),'7.  Persistence Report'!$C:$C,VLOOKUP(IF(COUNTIFS($B112,"Adjustment*"),$A111,$A112),ExtCalcMap,2,FALSE))</f>
        <v>0</v>
      </c>
      <c r="U112" s="731">
        <f ca="1">SUMIFS(OFFSET('7.  Persistence Report'!$L:$L,0,U20-2011),'7.  Persistence Report'!$D:$D,IF(COUNTIFS($B112,"Adjustment*"),$B111,$B112),'7.  Persistence Report'!$H:$H,D20,'7.  Persistence Report'!$J:$J,IF(COUNTIFS($B112,"Adjustment*"),"Adjustment","Current Year Savings"),'7.  Persistence Report'!$C:$C,VLOOKUP(IF(COUNTIFS($B112,"Adjustment*"),$A111,$A112),ExtCalcMap,2,FALSE))</f>
        <v>0</v>
      </c>
      <c r="V112" s="731">
        <f ca="1">SUMIFS(OFFSET('7.  Persistence Report'!$L:$L,0,V20-2011),'7.  Persistence Report'!$D:$D,IF(COUNTIFS($B112,"Adjustment*"),$B111,$B112),'7.  Persistence Report'!$H:$H,D20,'7.  Persistence Report'!$J:$J,IF(COUNTIFS($B112,"Adjustment*"),"Adjustment","Current Year Savings"),'7.  Persistence Report'!$C:$C,VLOOKUP(IF(COUNTIFS($B112,"Adjustment*"),$A111,$A112),ExtCalcMap,2,FALSE))</f>
        <v>0</v>
      </c>
      <c r="W112" s="731">
        <f ca="1">SUMIFS(OFFSET('7.  Persistence Report'!$L:$L,0,W20-2011),'7.  Persistence Report'!$D:$D,IF(COUNTIFS($B112,"Adjustment*"),$B111,$B112),'7.  Persistence Report'!$H:$H,D20,'7.  Persistence Report'!$J:$J,IF(COUNTIFS($B112,"Adjustment*"),"Adjustment","Current Year Savings"),'7.  Persistence Report'!$C:$C,VLOOKUP(IF(COUNTIFS($B112,"Adjustment*"),$A111,$A112),ExtCalcMap,2,FALSE))</f>
        <v>0</v>
      </c>
      <c r="X112" s="731">
        <f ca="1">SUMIFS(OFFSET('7.  Persistence Report'!$L:$L,0,X20-2011),'7.  Persistence Report'!$D:$D,IF(COUNTIFS($B112,"Adjustment*"),$B111,$B112),'7.  Persistence Report'!$H:$H,D20,'7.  Persistence Report'!$J:$J,IF(COUNTIFS($B112,"Adjustment*"),"Adjustment","Current Year Savings"),'7.  Persistence Report'!$C:$C,VLOOKUP(IF(COUNTIFS($B112,"Adjustment*"),$A111,$A112),ExtCalcMap,2,FALSE))</f>
        <v>0</v>
      </c>
      <c r="Y112" s="412">
        <f ca="1">Y111</f>
        <v>0.5</v>
      </c>
      <c r="Z112" s="412">
        <f t="shared" ref="Z112:AK112" ca="1" si="39">Z111</f>
        <v>0.5</v>
      </c>
      <c r="AA112" s="412">
        <f t="shared" ca="1" si="39"/>
        <v>0</v>
      </c>
      <c r="AB112" s="412">
        <f t="shared" ca="1" si="39"/>
        <v>0</v>
      </c>
      <c r="AC112" s="412">
        <f t="shared" ca="1" si="39"/>
        <v>0</v>
      </c>
      <c r="AD112" s="412">
        <f t="shared" ca="1" si="39"/>
        <v>0</v>
      </c>
      <c r="AE112" s="412">
        <f t="shared" ca="1" si="39"/>
        <v>0</v>
      </c>
      <c r="AF112" s="412">
        <f t="shared" ca="1" si="39"/>
        <v>0</v>
      </c>
      <c r="AG112" s="412">
        <f t="shared" ca="1" si="39"/>
        <v>0</v>
      </c>
      <c r="AH112" s="412">
        <f t="shared" ca="1" si="39"/>
        <v>0</v>
      </c>
      <c r="AI112" s="412">
        <f t="shared" ca="1" si="39"/>
        <v>0</v>
      </c>
      <c r="AJ112" s="412">
        <f t="shared" ca="1" si="39"/>
        <v>0</v>
      </c>
      <c r="AK112" s="412">
        <f t="shared" ca="1" si="39"/>
        <v>0</v>
      </c>
      <c r="AL112" s="412">
        <f ca="1">AL111</f>
        <v>0</v>
      </c>
      <c r="AM112" s="499"/>
    </row>
    <row r="113" spans="1:39" s="285" customFormat="1" ht="15" outlineLevel="1">
      <c r="A113" s="503"/>
      <c r="B113" s="325"/>
      <c r="C113" s="293"/>
      <c r="D113" s="730"/>
      <c r="E113" s="730"/>
      <c r="F113" s="730"/>
      <c r="G113" s="730"/>
      <c r="H113" s="730"/>
      <c r="I113" s="730"/>
      <c r="J113" s="730"/>
      <c r="K113" s="730"/>
      <c r="L113" s="730"/>
      <c r="M113" s="730"/>
      <c r="N113" s="730"/>
      <c r="O113" s="737"/>
      <c r="P113" s="737"/>
      <c r="Q113" s="737"/>
      <c r="R113" s="737"/>
      <c r="S113" s="737"/>
      <c r="T113" s="737"/>
      <c r="U113" s="737"/>
      <c r="V113" s="737"/>
      <c r="W113" s="737"/>
      <c r="X113" s="737"/>
      <c r="Y113" s="293"/>
      <c r="Z113" s="413"/>
      <c r="AA113" s="413"/>
      <c r="AB113" s="413"/>
      <c r="AC113" s="413"/>
      <c r="AD113" s="413"/>
      <c r="AE113" s="417"/>
      <c r="AF113" s="417"/>
      <c r="AG113" s="417"/>
      <c r="AH113" s="417"/>
      <c r="AI113" s="417"/>
      <c r="AJ113" s="417"/>
      <c r="AK113" s="417"/>
      <c r="AL113" s="417"/>
      <c r="AM113" s="315"/>
    </row>
    <row r="114" spans="1:39" s="285" customFormat="1" ht="15" outlineLevel="1">
      <c r="A114" s="503">
        <v>30</v>
      </c>
      <c r="B114" s="325" t="s">
        <v>490</v>
      </c>
      <c r="C114" s="293" t="s">
        <v>25</v>
      </c>
      <c r="D114" s="724">
        <f ca="1">SUMIFS(OFFSET('7.  Persistence Report'!$AQ:$AQ,0,D20-2011),'7.  Persistence Report'!$D:$D,IF(COUNTIFS($B114,"Adjustment*"),$B113,$B114),'7.  Persistence Report'!$H:$H,D20,'7.  Persistence Report'!$J:$J,IF(COUNTIFS($B114,"Adjustment*"),"Adjustment","Current Year Savings"),'7.  Persistence Report'!$C:$C,VLOOKUP(IF(COUNTIFS($B114,"Adjustment*"),$A113,$A114),ExtCalcMap,2,FALSE))</f>
        <v>0</v>
      </c>
      <c r="E114" s="724">
        <f ca="1">SUMIFS(OFFSET('7.  Persistence Report'!$AQ:$AQ,0,E20-2011),'7.  Persistence Report'!$D:$D,IF(COUNTIFS($B114,"Adjustment*"),$B113,$B114),'7.  Persistence Report'!$H:$H,D20,'7.  Persistence Report'!$J:$J,IF(COUNTIFS($B114,"Adjustment*"),"Adjustment","Current Year Savings"),'7.  Persistence Report'!$C:$C,VLOOKUP(IF(COUNTIFS($B114,"Adjustment*"),$A113,$A114),ExtCalcMap,2,FALSE))</f>
        <v>0</v>
      </c>
      <c r="F114" s="724">
        <f ca="1">SUMIFS(OFFSET('7.  Persistence Report'!$AQ:$AQ,0,F20-2011),'7.  Persistence Report'!$D:$D,IF(COUNTIFS($B114,"Adjustment*"),$B113,$B114),'7.  Persistence Report'!$H:$H,D20,'7.  Persistence Report'!$J:$J,IF(COUNTIFS($B114,"Adjustment*"),"Adjustment","Current Year Savings"),'7.  Persistence Report'!$C:$C,VLOOKUP(IF(COUNTIFS($B114,"Adjustment*"),$A113,$A114),ExtCalcMap,2,FALSE))</f>
        <v>0</v>
      </c>
      <c r="G114" s="724">
        <f ca="1">SUMIFS(OFFSET('7.  Persistence Report'!$AQ:$AQ,0,G20-2011),'7.  Persistence Report'!$D:$D,IF(COUNTIFS($B114,"Adjustment*"),$B113,$B114),'7.  Persistence Report'!$H:$H,D20,'7.  Persistence Report'!$J:$J,IF(COUNTIFS($B114,"Adjustment*"),"Adjustment","Current Year Savings"),'7.  Persistence Report'!$C:$C,VLOOKUP(IF(COUNTIFS($B114,"Adjustment*"),$A113,$A114),ExtCalcMap,2,FALSE))</f>
        <v>0</v>
      </c>
      <c r="H114" s="724">
        <f ca="1">SUMIFS(OFFSET('7.  Persistence Report'!$AQ:$AQ,0,H20-2011),'7.  Persistence Report'!$D:$D,IF(COUNTIFS($B114,"Adjustment*"),$B113,$B114),'7.  Persistence Report'!$H:$H,D20,'7.  Persistence Report'!$J:$J,IF(COUNTIFS($B114,"Adjustment*"),"Adjustment","Current Year Savings"),'7.  Persistence Report'!$C:$C,VLOOKUP(IF(COUNTIFS($B114,"Adjustment*"),$A113,$A114),ExtCalcMap,2,FALSE))</f>
        <v>0</v>
      </c>
      <c r="I114" s="724">
        <f ca="1">SUMIFS(OFFSET('7.  Persistence Report'!$AQ:$AQ,0,I20-2011),'7.  Persistence Report'!$D:$D,IF(COUNTIFS($B114,"Adjustment*"),$B113,$B114),'7.  Persistence Report'!$H:$H,D20,'7.  Persistence Report'!$J:$J,IF(COUNTIFS($B114,"Adjustment*"),"Adjustment","Current Year Savings"),'7.  Persistence Report'!$C:$C,VLOOKUP(IF(COUNTIFS($B114,"Adjustment*"),$A113,$A114),ExtCalcMap,2,FALSE))</f>
        <v>0</v>
      </c>
      <c r="J114" s="724">
        <f ca="1">SUMIFS(OFFSET('7.  Persistence Report'!$AQ:$AQ,0,J20-2011),'7.  Persistence Report'!$D:$D,IF(COUNTIFS($B114,"Adjustment*"),$B113,$B114),'7.  Persistence Report'!$H:$H,D20,'7.  Persistence Report'!$J:$J,IF(COUNTIFS($B114,"Adjustment*"),"Adjustment","Current Year Savings"),'7.  Persistence Report'!$C:$C,VLOOKUP(IF(COUNTIFS($B114,"Adjustment*"),$A113,$A114),ExtCalcMap,2,FALSE))</f>
        <v>0</v>
      </c>
      <c r="K114" s="724">
        <f ca="1">SUMIFS(OFFSET('7.  Persistence Report'!$AQ:$AQ,0,K20-2011),'7.  Persistence Report'!$D:$D,IF(COUNTIFS($B114,"Adjustment*"),$B113,$B114),'7.  Persistence Report'!$H:$H,D20,'7.  Persistence Report'!$J:$J,IF(COUNTIFS($B114,"Adjustment*"),"Adjustment","Current Year Savings"),'7.  Persistence Report'!$C:$C,VLOOKUP(IF(COUNTIFS($B114,"Adjustment*"),$A113,$A114),ExtCalcMap,2,FALSE))</f>
        <v>0</v>
      </c>
      <c r="L114" s="724">
        <f ca="1">SUMIFS(OFFSET('7.  Persistence Report'!$AQ:$AQ,0,L20-2011),'7.  Persistence Report'!$D:$D,IF(COUNTIFS($B114,"Adjustment*"),$B113,$B114),'7.  Persistence Report'!$H:$H,D20,'7.  Persistence Report'!$J:$J,IF(COUNTIFS($B114,"Adjustment*"),"Adjustment","Current Year Savings"),'7.  Persistence Report'!$C:$C,VLOOKUP(IF(COUNTIFS($B114,"Adjustment*"),$A113,$A114),ExtCalcMap,2,FALSE))</f>
        <v>0</v>
      </c>
      <c r="M114" s="724">
        <f ca="1">SUMIFS(OFFSET('7.  Persistence Report'!$AQ:$AQ,0,M20-2011),'7.  Persistence Report'!$D:$D,IF(COUNTIFS($B114,"Adjustment*"),$B113,$B114),'7.  Persistence Report'!$H:$H,D20,'7.  Persistence Report'!$J:$J,IF(COUNTIFS($B114,"Adjustment*"),"Adjustment","Current Year Savings"),'7.  Persistence Report'!$C:$C,VLOOKUP(IF(COUNTIFS($B114,"Adjustment*"),$A113,$A114),ExtCalcMap,2,FALSE))</f>
        <v>0</v>
      </c>
      <c r="N114" s="724">
        <v>0</v>
      </c>
      <c r="O114" s="731">
        <f ca="1">SUMIFS(OFFSET('7.  Persistence Report'!$L:$L,0,O20-2011),'7.  Persistence Report'!$D:$D,IF(COUNTIFS($B114,"Adjustment*"),$B113,$B114),'7.  Persistence Report'!$H:$H,D20,'7.  Persistence Report'!$J:$J,IF(COUNTIFS($B114,"Adjustment*"),"Adjustment","Current Year Savings"),'7.  Persistence Report'!$C:$C,VLOOKUP(IF(COUNTIFS($B114,"Adjustment*"),$A113,$A114),ExtCalcMap,2,FALSE))</f>
        <v>0</v>
      </c>
      <c r="P114" s="731">
        <f ca="1">SUMIFS(OFFSET('7.  Persistence Report'!$L:$L,0,P20-2011),'7.  Persistence Report'!$D:$D,IF(COUNTIFS($B114,"Adjustment*"),$B113,$B114),'7.  Persistence Report'!$H:$H,D20,'7.  Persistence Report'!$J:$J,IF(COUNTIFS($B114,"Adjustment*"),"Adjustment","Current Year Savings"),'7.  Persistence Report'!$C:$C,VLOOKUP(IF(COUNTIFS($B114,"Adjustment*"),$A113,$A114),ExtCalcMap,2,FALSE))</f>
        <v>0</v>
      </c>
      <c r="Q114" s="731">
        <f ca="1">SUMIFS(OFFSET('7.  Persistence Report'!$L:$L,0,Q20-2011),'7.  Persistence Report'!$D:$D,IF(COUNTIFS($B114,"Adjustment*"),$B113,$B114),'7.  Persistence Report'!$H:$H,D20,'7.  Persistence Report'!$J:$J,IF(COUNTIFS($B114,"Adjustment*"),"Adjustment","Current Year Savings"),'7.  Persistence Report'!$C:$C,VLOOKUP(IF(COUNTIFS($B114,"Adjustment*"),$A113,$A114),ExtCalcMap,2,FALSE))</f>
        <v>0</v>
      </c>
      <c r="R114" s="731">
        <f ca="1">SUMIFS(OFFSET('7.  Persistence Report'!$L:$L,0,R20-2011),'7.  Persistence Report'!$D:$D,IF(COUNTIFS($B114,"Adjustment*"),$B113,$B114),'7.  Persistence Report'!$H:$H,D20,'7.  Persistence Report'!$J:$J,IF(COUNTIFS($B114,"Adjustment*"),"Adjustment","Current Year Savings"),'7.  Persistence Report'!$C:$C,VLOOKUP(IF(COUNTIFS($B114,"Adjustment*"),$A113,$A114),ExtCalcMap,2,FALSE))</f>
        <v>0</v>
      </c>
      <c r="S114" s="731">
        <f ca="1">SUMIFS(OFFSET('7.  Persistence Report'!$L:$L,0,S20-2011),'7.  Persistence Report'!$D:$D,IF(COUNTIFS($B114,"Adjustment*"),$B113,$B114),'7.  Persistence Report'!$H:$H,D20,'7.  Persistence Report'!$J:$J,IF(COUNTIFS($B114,"Adjustment*"),"Adjustment","Current Year Savings"),'7.  Persistence Report'!$C:$C,VLOOKUP(IF(COUNTIFS($B114,"Adjustment*"),$A113,$A114),ExtCalcMap,2,FALSE))</f>
        <v>0</v>
      </c>
      <c r="T114" s="731">
        <f ca="1">SUMIFS(OFFSET('7.  Persistence Report'!$L:$L,0,T20-2011),'7.  Persistence Report'!$D:$D,IF(COUNTIFS($B114,"Adjustment*"),$B113,$B114),'7.  Persistence Report'!$H:$H,D20,'7.  Persistence Report'!$J:$J,IF(COUNTIFS($B114,"Adjustment*"),"Adjustment","Current Year Savings"),'7.  Persistence Report'!$C:$C,VLOOKUP(IF(COUNTIFS($B114,"Adjustment*"),$A113,$A114),ExtCalcMap,2,FALSE))</f>
        <v>0</v>
      </c>
      <c r="U114" s="731">
        <f ca="1">SUMIFS(OFFSET('7.  Persistence Report'!$L:$L,0,U20-2011),'7.  Persistence Report'!$D:$D,IF(COUNTIFS($B114,"Adjustment*"),$B113,$B114),'7.  Persistence Report'!$H:$H,D20,'7.  Persistence Report'!$J:$J,IF(COUNTIFS($B114,"Adjustment*"),"Adjustment","Current Year Savings"),'7.  Persistence Report'!$C:$C,VLOOKUP(IF(COUNTIFS($B114,"Adjustment*"),$A113,$A114),ExtCalcMap,2,FALSE))</f>
        <v>0</v>
      </c>
      <c r="V114" s="731">
        <f ca="1">SUMIFS(OFFSET('7.  Persistence Report'!$L:$L,0,V20-2011),'7.  Persistence Report'!$D:$D,IF(COUNTIFS($B114,"Adjustment*"),$B113,$B114),'7.  Persistence Report'!$H:$H,D20,'7.  Persistence Report'!$J:$J,IF(COUNTIFS($B114,"Adjustment*"),"Adjustment","Current Year Savings"),'7.  Persistence Report'!$C:$C,VLOOKUP(IF(COUNTIFS($B114,"Adjustment*"),$A113,$A114),ExtCalcMap,2,FALSE))</f>
        <v>0</v>
      </c>
      <c r="W114" s="731">
        <f ca="1">SUMIFS(OFFSET('7.  Persistence Report'!$L:$L,0,W20-2011),'7.  Persistence Report'!$D:$D,IF(COUNTIFS($B114,"Adjustment*"),$B113,$B114),'7.  Persistence Report'!$H:$H,D20,'7.  Persistence Report'!$J:$J,IF(COUNTIFS($B114,"Adjustment*"),"Adjustment","Current Year Savings"),'7.  Persistence Report'!$C:$C,VLOOKUP(IF(COUNTIFS($B114,"Adjustment*"),$A113,$A114),ExtCalcMap,2,FALSE))</f>
        <v>0</v>
      </c>
      <c r="X114" s="731">
        <f ca="1">SUMIFS(OFFSET('7.  Persistence Report'!$L:$L,0,X20-2011),'7.  Persistence Report'!$D:$D,IF(COUNTIFS($B114,"Adjustment*"),$B113,$B114),'7.  Persistence Report'!$H:$H,D20,'7.  Persistence Report'!$J:$J,IF(COUNTIFS($B114,"Adjustment*"),"Adjustment","Current Year Savings"),'7.  Persistence Report'!$C:$C,VLOOKUP(IF(COUNTIFS($B114,"Adjustment*"),$A113,$A114),ExtCalcMap,2,FALSE))</f>
        <v>0</v>
      </c>
      <c r="Y114" s="416">
        <f ca="1">IF(SUMIFS(OFFSET('3-a.  Rate Class Allocations'!$BA:$BA,0,(27*(Y21="kW"))),'3-a.  Rate Class Allocations'!$F:$F,"2011 - 2014 + 2015 Extension Legacy Green Energy Act Framework - Province Wide Program",'3-a.  Rate Class Allocations'!$E:$E,$B114,'3-a.  Rate Class Allocations'!$H:$H,D20),SUMIFS(OFFSET('3-a.  Rate Class Allocations'!$BA:$BA,0,(27*(Y21="kW"))),'3-a.  Rate Class Allocations'!$F:$F,"2011 - 2014 + 2015 Extension Legacy Green Energy Act Framework - Province Wide Program",'3-a.  Rate Class Allocations'!$L:$L,Y20,'3-a.  Rate Class Allocations'!$E:$E,$B114,'3-a.  Rate Class Allocations'!$H:$H,D20) / SUMIFS(OFFSET('3-a.  Rate Class Allocations'!$BA:$BA,0,(27*(Y21="kW"))),'3-a.  Rate Class Allocations'!$F:$F,"2011 - 2014 + 2015 Extension Legacy Green Energy Act Framework - Province Wide Program",'3-a.  Rate Class Allocations'!$E:$E,$B114,'3-a.  Rate Class Allocations'!$H:$H,D20),IF(COUNTIFS(Y20,"General Service*"),1/COUNTIFS($Y20:$AL20,"General Service*"),0))</f>
        <v>0.5</v>
      </c>
      <c r="Z114" s="416">
        <f ca="1">IF(SUMIFS(OFFSET('3-a.  Rate Class Allocations'!$BA:$BA,0,(27*(Z21="kW"))),'3-a.  Rate Class Allocations'!$F:$F,"2011 - 2014 + 2015 Extension Legacy Green Energy Act Framework - Province Wide Program",'3-a.  Rate Class Allocations'!$E:$E,$B114,'3-a.  Rate Class Allocations'!$H:$H,D20),SUMIFS(OFFSET('3-a.  Rate Class Allocations'!$BA:$BA,0,(27*(Z21="kW"))),'3-a.  Rate Class Allocations'!$F:$F,"2011 - 2014 + 2015 Extension Legacy Green Energy Act Framework - Province Wide Program",'3-a.  Rate Class Allocations'!$L:$L,Z20,'3-a.  Rate Class Allocations'!$E:$E,$B114,'3-a.  Rate Class Allocations'!$H:$H,D20) / SUMIFS(OFFSET('3-a.  Rate Class Allocations'!$BA:$BA,0,(27*(Z21="kW"))),'3-a.  Rate Class Allocations'!$F:$F,"2011 - 2014 + 2015 Extension Legacy Green Energy Act Framework - Province Wide Program",'3-a.  Rate Class Allocations'!$E:$E,$B114,'3-a.  Rate Class Allocations'!$H:$H,D20),IF(COUNTIFS(Z20,"General Service*"),1/COUNTIFS($Y20:$AL20,"General Service*"),0))</f>
        <v>0.5</v>
      </c>
      <c r="AA114" s="416">
        <f ca="1">IF(SUMIFS(OFFSET('3-a.  Rate Class Allocations'!$BA:$BA,0,(27*(AA21="kW"))),'3-a.  Rate Class Allocations'!$F:$F,"2011 - 2014 + 2015 Extension Legacy Green Energy Act Framework - Province Wide Program",'3-a.  Rate Class Allocations'!$E:$E,$B114,'3-a.  Rate Class Allocations'!$H:$H,D20),SUMIFS(OFFSET('3-a.  Rate Class Allocations'!$BA:$BA,0,(27*(AA21="kW"))),'3-a.  Rate Class Allocations'!$F:$F,"2011 - 2014 + 2015 Extension Legacy Green Energy Act Framework - Province Wide Program",'3-a.  Rate Class Allocations'!$L:$L,AA20,'3-a.  Rate Class Allocations'!$E:$E,$B114,'3-a.  Rate Class Allocations'!$H:$H,D20) / SUMIFS(OFFSET('3-a.  Rate Class Allocations'!$BA:$BA,0,(27*(AA21="kW"))),'3-a.  Rate Class Allocations'!$F:$F,"2011 - 2014 + 2015 Extension Legacy Green Energy Act Framework - Province Wide Program",'3-a.  Rate Class Allocations'!$E:$E,$B114,'3-a.  Rate Class Allocations'!$H:$H,D20),IF(COUNTIFS(AA20,"General Service*"),1/COUNTIFS($Y20:$AL20,"General Service*"),0))</f>
        <v>0</v>
      </c>
      <c r="AB114" s="416">
        <f ca="1">IF(SUMIFS(OFFSET('3-a.  Rate Class Allocations'!$BA:$BA,0,(27*(AB21="kW"))),'3-a.  Rate Class Allocations'!$F:$F,"2011 - 2014 + 2015 Extension Legacy Green Energy Act Framework - Province Wide Program",'3-a.  Rate Class Allocations'!$E:$E,$B114,'3-a.  Rate Class Allocations'!$H:$H,D20),SUMIFS(OFFSET('3-a.  Rate Class Allocations'!$BA:$BA,0,(27*(AB21="kW"))),'3-a.  Rate Class Allocations'!$F:$F,"2011 - 2014 + 2015 Extension Legacy Green Energy Act Framework - Province Wide Program",'3-a.  Rate Class Allocations'!$L:$L,AB20,'3-a.  Rate Class Allocations'!$E:$E,$B114,'3-a.  Rate Class Allocations'!$H:$H,D20) / SUMIFS(OFFSET('3-a.  Rate Class Allocations'!$BA:$BA,0,(27*(AB21="kW"))),'3-a.  Rate Class Allocations'!$F:$F,"2011 - 2014 + 2015 Extension Legacy Green Energy Act Framework - Province Wide Program",'3-a.  Rate Class Allocations'!$E:$E,$B114,'3-a.  Rate Class Allocations'!$H:$H,D20),IF(COUNTIFS(AB20,"General Service*"),1/COUNTIFS($Y20:$AL20,"General Service*"),0))</f>
        <v>0</v>
      </c>
      <c r="AC114" s="416">
        <f ca="1">IF(SUMIFS(OFFSET('3-a.  Rate Class Allocations'!$BA:$BA,0,(27*(AC21="kW"))),'3-a.  Rate Class Allocations'!$F:$F,"2011 - 2014 + 2015 Extension Legacy Green Energy Act Framework - Province Wide Program",'3-a.  Rate Class Allocations'!$E:$E,$B114,'3-a.  Rate Class Allocations'!$H:$H,D20),SUMIFS(OFFSET('3-a.  Rate Class Allocations'!$BA:$BA,0,(27*(AC21="kW"))),'3-a.  Rate Class Allocations'!$F:$F,"2011 - 2014 + 2015 Extension Legacy Green Energy Act Framework - Province Wide Program",'3-a.  Rate Class Allocations'!$L:$L,AC20,'3-a.  Rate Class Allocations'!$E:$E,$B114,'3-a.  Rate Class Allocations'!$H:$H,D20) / SUMIFS(OFFSET('3-a.  Rate Class Allocations'!$BA:$BA,0,(27*(AC21="kW"))),'3-a.  Rate Class Allocations'!$F:$F,"2011 - 2014 + 2015 Extension Legacy Green Energy Act Framework - Province Wide Program",'3-a.  Rate Class Allocations'!$E:$E,$B114,'3-a.  Rate Class Allocations'!$H:$H,D20),IF(COUNTIFS(AC20,"General Service*"),1/COUNTIFS($Y20:$AL20,"General Service*"),0))</f>
        <v>0</v>
      </c>
      <c r="AD114" s="416">
        <f ca="1">IF(SUMIFS(OFFSET('3-a.  Rate Class Allocations'!$BA:$BA,0,(27*(AD21="kW"))),'3-a.  Rate Class Allocations'!$F:$F,"2011 - 2014 + 2015 Extension Legacy Green Energy Act Framework - Province Wide Program",'3-a.  Rate Class Allocations'!$E:$E,$B114,'3-a.  Rate Class Allocations'!$H:$H,D20),SUMIFS(OFFSET('3-a.  Rate Class Allocations'!$BA:$BA,0,(27*(AD21="kW"))),'3-a.  Rate Class Allocations'!$F:$F,"2011 - 2014 + 2015 Extension Legacy Green Energy Act Framework - Province Wide Program",'3-a.  Rate Class Allocations'!$L:$L,AD20,'3-a.  Rate Class Allocations'!$E:$E,$B114,'3-a.  Rate Class Allocations'!$H:$H,D20) / SUMIFS(OFFSET('3-a.  Rate Class Allocations'!$BA:$BA,0,(27*(AD21="kW"))),'3-a.  Rate Class Allocations'!$F:$F,"2011 - 2014 + 2015 Extension Legacy Green Energy Act Framework - Province Wide Program",'3-a.  Rate Class Allocations'!$E:$E,$B114,'3-a.  Rate Class Allocations'!$H:$H,D20),IF(COUNTIFS(AD20,"General Service*"),1/COUNTIFS($Y20:$AL20,"General Service*"),0))</f>
        <v>0</v>
      </c>
      <c r="AE114" s="416">
        <f ca="1">IF(SUMIFS(OFFSET('3-a.  Rate Class Allocations'!$BA:$BA,0,(27*(AE21="kW"))),'3-a.  Rate Class Allocations'!$F:$F,"2011 - 2014 + 2015 Extension Legacy Green Energy Act Framework - Province Wide Program",'3-a.  Rate Class Allocations'!$E:$E,$B114,'3-a.  Rate Class Allocations'!$H:$H,D20),SUMIFS(OFFSET('3-a.  Rate Class Allocations'!$BA:$BA,0,(27*(AE21="kW"))),'3-a.  Rate Class Allocations'!$F:$F,"2011 - 2014 + 2015 Extension Legacy Green Energy Act Framework - Province Wide Program",'3-a.  Rate Class Allocations'!$L:$L,AE20,'3-a.  Rate Class Allocations'!$E:$E,$B114,'3-a.  Rate Class Allocations'!$H:$H,D20) / SUMIFS(OFFSET('3-a.  Rate Class Allocations'!$BA:$BA,0,(27*(AE21="kW"))),'3-a.  Rate Class Allocations'!$F:$F,"2011 - 2014 + 2015 Extension Legacy Green Energy Act Framework - Province Wide Program",'3-a.  Rate Class Allocations'!$E:$E,$B114,'3-a.  Rate Class Allocations'!$H:$H,D20),IF(COUNTIFS(AE20,"General Service*"),1/COUNTIFS($Y20:$AL20,"General Service*"),0))</f>
        <v>0</v>
      </c>
      <c r="AF114" s="416">
        <f ca="1">IF(SUMIFS(OFFSET('3-a.  Rate Class Allocations'!$BA:$BA,0,(27*(AF21="kW"))),'3-a.  Rate Class Allocations'!$F:$F,"2011 - 2014 + 2015 Extension Legacy Green Energy Act Framework - Province Wide Program",'3-a.  Rate Class Allocations'!$E:$E,$B114,'3-a.  Rate Class Allocations'!$H:$H,D20),SUMIFS(OFFSET('3-a.  Rate Class Allocations'!$BA:$BA,0,(27*(AF21="kW"))),'3-a.  Rate Class Allocations'!$F:$F,"2011 - 2014 + 2015 Extension Legacy Green Energy Act Framework - Province Wide Program",'3-a.  Rate Class Allocations'!$L:$L,AF20,'3-a.  Rate Class Allocations'!$E:$E,$B114,'3-a.  Rate Class Allocations'!$H:$H,D20) / SUMIFS(OFFSET('3-a.  Rate Class Allocations'!$BA:$BA,0,(27*(AF21="kW"))),'3-a.  Rate Class Allocations'!$F:$F,"2011 - 2014 + 2015 Extension Legacy Green Energy Act Framework - Province Wide Program",'3-a.  Rate Class Allocations'!$E:$E,$B114,'3-a.  Rate Class Allocations'!$H:$H,D20),IF(COUNTIFS(AF20,"General Service*"),1/COUNTIFS($Y20:$AL20,"General Service*"),0))</f>
        <v>0</v>
      </c>
      <c r="AG114" s="416">
        <f ca="1">IF(SUMIFS(OFFSET('3-a.  Rate Class Allocations'!$BA:$BA,0,(27*(AG21="kW"))),'3-a.  Rate Class Allocations'!$F:$F,"2011 - 2014 + 2015 Extension Legacy Green Energy Act Framework - Province Wide Program",'3-a.  Rate Class Allocations'!$E:$E,$B114,'3-a.  Rate Class Allocations'!$H:$H,D20),SUMIFS(OFFSET('3-a.  Rate Class Allocations'!$BA:$BA,0,(27*(AG21="kW"))),'3-a.  Rate Class Allocations'!$F:$F,"2011 - 2014 + 2015 Extension Legacy Green Energy Act Framework - Province Wide Program",'3-a.  Rate Class Allocations'!$L:$L,AG20,'3-a.  Rate Class Allocations'!$E:$E,$B114,'3-a.  Rate Class Allocations'!$H:$H,D20) / SUMIFS(OFFSET('3-a.  Rate Class Allocations'!$BA:$BA,0,(27*(AG21="kW"))),'3-a.  Rate Class Allocations'!$F:$F,"2011 - 2014 + 2015 Extension Legacy Green Energy Act Framework - Province Wide Program",'3-a.  Rate Class Allocations'!$E:$E,$B114,'3-a.  Rate Class Allocations'!$H:$H,D20),IF(COUNTIFS(AG20,"General Service*"),1/COUNTIFS($Y20:$AL20,"General Service*"),0))</f>
        <v>0</v>
      </c>
      <c r="AH114" s="416">
        <f ca="1">IF(SUMIFS(OFFSET('3-a.  Rate Class Allocations'!$BA:$BA,0,(27*(AH21="kW"))),'3-a.  Rate Class Allocations'!$F:$F,"2011 - 2014 + 2015 Extension Legacy Green Energy Act Framework - Province Wide Program",'3-a.  Rate Class Allocations'!$E:$E,$B114,'3-a.  Rate Class Allocations'!$H:$H,D20),SUMIFS(OFFSET('3-a.  Rate Class Allocations'!$BA:$BA,0,(27*(AH21="kW"))),'3-a.  Rate Class Allocations'!$F:$F,"2011 - 2014 + 2015 Extension Legacy Green Energy Act Framework - Province Wide Program",'3-a.  Rate Class Allocations'!$L:$L,AH20,'3-a.  Rate Class Allocations'!$E:$E,$B114,'3-a.  Rate Class Allocations'!$H:$H,D20) / SUMIFS(OFFSET('3-a.  Rate Class Allocations'!$BA:$BA,0,(27*(AH21="kW"))),'3-a.  Rate Class Allocations'!$F:$F,"2011 - 2014 + 2015 Extension Legacy Green Energy Act Framework - Province Wide Program",'3-a.  Rate Class Allocations'!$E:$E,$B114,'3-a.  Rate Class Allocations'!$H:$H,D20),IF(COUNTIFS(AH20,"General Service*"),1/COUNTIFS($Y20:$AL20,"General Service*"),0))</f>
        <v>0</v>
      </c>
      <c r="AI114" s="416">
        <f ca="1">IF(SUMIFS(OFFSET('3-a.  Rate Class Allocations'!$BA:$BA,0,(27*(AI21="kW"))),'3-a.  Rate Class Allocations'!$F:$F,"2011 - 2014 + 2015 Extension Legacy Green Energy Act Framework - Province Wide Program",'3-a.  Rate Class Allocations'!$E:$E,$B114,'3-a.  Rate Class Allocations'!$H:$H,D20),SUMIFS(OFFSET('3-a.  Rate Class Allocations'!$BA:$BA,0,(27*(AI21="kW"))),'3-a.  Rate Class Allocations'!$F:$F,"2011 - 2014 + 2015 Extension Legacy Green Energy Act Framework - Province Wide Program",'3-a.  Rate Class Allocations'!$L:$L,AI20,'3-a.  Rate Class Allocations'!$E:$E,$B114,'3-a.  Rate Class Allocations'!$H:$H,D20) / SUMIFS(OFFSET('3-a.  Rate Class Allocations'!$BA:$BA,0,(27*(AI21="kW"))),'3-a.  Rate Class Allocations'!$F:$F,"2011 - 2014 + 2015 Extension Legacy Green Energy Act Framework - Province Wide Program",'3-a.  Rate Class Allocations'!$E:$E,$B114,'3-a.  Rate Class Allocations'!$H:$H,D20),IF(COUNTIFS(AI20,"General Service*"),1/COUNTIFS($Y20:$AL20,"General Service*"),0))</f>
        <v>0</v>
      </c>
      <c r="AJ114" s="416">
        <f ca="1">IF(SUMIFS(OFFSET('3-a.  Rate Class Allocations'!$BA:$BA,0,(27*(AJ21="kW"))),'3-a.  Rate Class Allocations'!$F:$F,"2011 - 2014 + 2015 Extension Legacy Green Energy Act Framework - Province Wide Program",'3-a.  Rate Class Allocations'!$E:$E,$B114,'3-a.  Rate Class Allocations'!$H:$H,D20),SUMIFS(OFFSET('3-a.  Rate Class Allocations'!$BA:$BA,0,(27*(AJ21="kW"))),'3-a.  Rate Class Allocations'!$F:$F,"2011 - 2014 + 2015 Extension Legacy Green Energy Act Framework - Province Wide Program",'3-a.  Rate Class Allocations'!$L:$L,AJ20,'3-a.  Rate Class Allocations'!$E:$E,$B114,'3-a.  Rate Class Allocations'!$H:$H,D20) / SUMIFS(OFFSET('3-a.  Rate Class Allocations'!$BA:$BA,0,(27*(AJ21="kW"))),'3-a.  Rate Class Allocations'!$F:$F,"2011 - 2014 + 2015 Extension Legacy Green Energy Act Framework - Province Wide Program",'3-a.  Rate Class Allocations'!$E:$E,$B114,'3-a.  Rate Class Allocations'!$H:$H,D20),IF(COUNTIFS(AJ20,"General Service*"),1/COUNTIFS($Y20:$AL20,"General Service*"),0))</f>
        <v>0</v>
      </c>
      <c r="AK114" s="416">
        <f ca="1">IF(SUMIFS(OFFSET('3-a.  Rate Class Allocations'!$BA:$BA,0,(27*(AK21="kW"))),'3-a.  Rate Class Allocations'!$F:$F,"2011 - 2014 + 2015 Extension Legacy Green Energy Act Framework - Province Wide Program",'3-a.  Rate Class Allocations'!$E:$E,$B114,'3-a.  Rate Class Allocations'!$H:$H,D20),SUMIFS(OFFSET('3-a.  Rate Class Allocations'!$BA:$BA,0,(27*(AK21="kW"))),'3-a.  Rate Class Allocations'!$F:$F,"2011 - 2014 + 2015 Extension Legacy Green Energy Act Framework - Province Wide Program",'3-a.  Rate Class Allocations'!$L:$L,AK20,'3-a.  Rate Class Allocations'!$E:$E,$B114,'3-a.  Rate Class Allocations'!$H:$H,D20) / SUMIFS(OFFSET('3-a.  Rate Class Allocations'!$BA:$BA,0,(27*(AK21="kW"))),'3-a.  Rate Class Allocations'!$F:$F,"2011 - 2014 + 2015 Extension Legacy Green Energy Act Framework - Province Wide Program",'3-a.  Rate Class Allocations'!$E:$E,$B114,'3-a.  Rate Class Allocations'!$H:$H,D20),IF(COUNTIFS(AK20,"General Service*"),1/COUNTIFS($Y20:$AL20,"General Service*"),0))</f>
        <v>0</v>
      </c>
      <c r="AL114" s="416">
        <f ca="1">IF(SUMIFS(OFFSET('3-a.  Rate Class Allocations'!$BA:$BA,0,(27*(AL21="kW"))),'3-a.  Rate Class Allocations'!$F:$F,"2011 - 2014 + 2015 Extension Legacy Green Energy Act Framework - Province Wide Program",'3-a.  Rate Class Allocations'!$E:$E,$B114,'3-a.  Rate Class Allocations'!$H:$H,D20),SUMIFS(OFFSET('3-a.  Rate Class Allocations'!$BA:$BA,0,(27*(AL21="kW"))),'3-a.  Rate Class Allocations'!$F:$F,"2011 - 2014 + 2015 Extension Legacy Green Energy Act Framework - Province Wide Program",'3-a.  Rate Class Allocations'!$L:$L,AL20,'3-a.  Rate Class Allocations'!$E:$E,$B114,'3-a.  Rate Class Allocations'!$H:$H,D20) / SUMIFS(OFFSET('3-a.  Rate Class Allocations'!$BA:$BA,0,(27*(AL21="kW"))),'3-a.  Rate Class Allocations'!$F:$F,"2011 - 2014 + 2015 Extension Legacy Green Energy Act Framework - Province Wide Program",'3-a.  Rate Class Allocations'!$E:$E,$B114,'3-a.  Rate Class Allocations'!$H:$H,D20),IF(COUNTIFS(AL20,"General Service*"),1/COUNTIFS($Y20:$AL20,"General Service*"),0))</f>
        <v>0</v>
      </c>
      <c r="AM114" s="298">
        <f ca="1">SUM(Y114:AL114)</f>
        <v>1</v>
      </c>
    </row>
    <row r="115" spans="1:39" s="285" customFormat="1" ht="15" outlineLevel="1">
      <c r="A115" s="503"/>
      <c r="B115" s="325" t="s">
        <v>215</v>
      </c>
      <c r="C115" s="293" t="s">
        <v>164</v>
      </c>
      <c r="D115" s="724">
        <f ca="1">SUMIFS(OFFSET('7.  Persistence Report'!$AQ:$AQ,0,D20-2011),'7.  Persistence Report'!$D:$D,IF(COUNTIFS($B115,"Adjustment*"),$B114,$B115),'7.  Persistence Report'!$H:$H,D20,'7.  Persistence Report'!$J:$J,IF(COUNTIFS($B115,"Adjustment*"),"Adjustment","Current Year Savings"),'7.  Persistence Report'!$C:$C,VLOOKUP(IF(COUNTIFS($B115,"Adjustment*"),$A114,$A115),ExtCalcMap,2,FALSE))</f>
        <v>0</v>
      </c>
      <c r="E115" s="724">
        <f ca="1">SUMIFS(OFFSET('7.  Persistence Report'!$AQ:$AQ,0,E20-2011),'7.  Persistence Report'!$D:$D,IF(COUNTIFS($B115,"Adjustment*"),$B114,$B115),'7.  Persistence Report'!$H:$H,D20,'7.  Persistence Report'!$J:$J,IF(COUNTIFS($B115,"Adjustment*"),"Adjustment","Current Year Savings"),'7.  Persistence Report'!$C:$C,VLOOKUP(IF(COUNTIFS($B115,"Adjustment*"),$A114,$A115),ExtCalcMap,2,FALSE))</f>
        <v>0</v>
      </c>
      <c r="F115" s="724">
        <f ca="1">SUMIFS(OFFSET('7.  Persistence Report'!$AQ:$AQ,0,F20-2011),'7.  Persistence Report'!$D:$D,IF(COUNTIFS($B115,"Adjustment*"),$B114,$B115),'7.  Persistence Report'!$H:$H,D20,'7.  Persistence Report'!$J:$J,IF(COUNTIFS($B115,"Adjustment*"),"Adjustment","Current Year Savings"),'7.  Persistence Report'!$C:$C,VLOOKUP(IF(COUNTIFS($B115,"Adjustment*"),$A114,$A115),ExtCalcMap,2,FALSE))</f>
        <v>0</v>
      </c>
      <c r="G115" s="724">
        <f ca="1">SUMIFS(OFFSET('7.  Persistence Report'!$AQ:$AQ,0,G20-2011),'7.  Persistence Report'!$D:$D,IF(COUNTIFS($B115,"Adjustment*"),$B114,$B115),'7.  Persistence Report'!$H:$H,D20,'7.  Persistence Report'!$J:$J,IF(COUNTIFS($B115,"Adjustment*"),"Adjustment","Current Year Savings"),'7.  Persistence Report'!$C:$C,VLOOKUP(IF(COUNTIFS($B115,"Adjustment*"),$A114,$A115),ExtCalcMap,2,FALSE))</f>
        <v>0</v>
      </c>
      <c r="H115" s="724">
        <f ca="1">SUMIFS(OFFSET('7.  Persistence Report'!$AQ:$AQ,0,H20-2011),'7.  Persistence Report'!$D:$D,IF(COUNTIFS($B115,"Adjustment*"),$B114,$B115),'7.  Persistence Report'!$H:$H,D20,'7.  Persistence Report'!$J:$J,IF(COUNTIFS($B115,"Adjustment*"),"Adjustment","Current Year Savings"),'7.  Persistence Report'!$C:$C,VLOOKUP(IF(COUNTIFS($B115,"Adjustment*"),$A114,$A115),ExtCalcMap,2,FALSE))</f>
        <v>0</v>
      </c>
      <c r="I115" s="724">
        <f ca="1">SUMIFS(OFFSET('7.  Persistence Report'!$AQ:$AQ,0,I20-2011),'7.  Persistence Report'!$D:$D,IF(COUNTIFS($B115,"Adjustment*"),$B114,$B115),'7.  Persistence Report'!$H:$H,D20,'7.  Persistence Report'!$J:$J,IF(COUNTIFS($B115,"Adjustment*"),"Adjustment","Current Year Savings"),'7.  Persistence Report'!$C:$C,VLOOKUP(IF(COUNTIFS($B115,"Adjustment*"),$A114,$A115),ExtCalcMap,2,FALSE))</f>
        <v>0</v>
      </c>
      <c r="J115" s="724">
        <f ca="1">SUMIFS(OFFSET('7.  Persistence Report'!$AQ:$AQ,0,J20-2011),'7.  Persistence Report'!$D:$D,IF(COUNTIFS($B115,"Adjustment*"),$B114,$B115),'7.  Persistence Report'!$H:$H,D20,'7.  Persistence Report'!$J:$J,IF(COUNTIFS($B115,"Adjustment*"),"Adjustment","Current Year Savings"),'7.  Persistence Report'!$C:$C,VLOOKUP(IF(COUNTIFS($B115,"Adjustment*"),$A114,$A115),ExtCalcMap,2,FALSE))</f>
        <v>0</v>
      </c>
      <c r="K115" s="724">
        <f ca="1">SUMIFS(OFFSET('7.  Persistence Report'!$AQ:$AQ,0,K20-2011),'7.  Persistence Report'!$D:$D,IF(COUNTIFS($B115,"Adjustment*"),$B114,$B115),'7.  Persistence Report'!$H:$H,D20,'7.  Persistence Report'!$J:$J,IF(COUNTIFS($B115,"Adjustment*"),"Adjustment","Current Year Savings"),'7.  Persistence Report'!$C:$C,VLOOKUP(IF(COUNTIFS($B115,"Adjustment*"),$A114,$A115),ExtCalcMap,2,FALSE))</f>
        <v>0</v>
      </c>
      <c r="L115" s="724">
        <f ca="1">SUMIFS(OFFSET('7.  Persistence Report'!$AQ:$AQ,0,L20-2011),'7.  Persistence Report'!$D:$D,IF(COUNTIFS($B115,"Adjustment*"),$B114,$B115),'7.  Persistence Report'!$H:$H,D20,'7.  Persistence Report'!$J:$J,IF(COUNTIFS($B115,"Adjustment*"),"Adjustment","Current Year Savings"),'7.  Persistence Report'!$C:$C,VLOOKUP(IF(COUNTIFS($B115,"Adjustment*"),$A114,$A115),ExtCalcMap,2,FALSE))</f>
        <v>0</v>
      </c>
      <c r="M115" s="724">
        <f ca="1">SUMIFS(OFFSET('7.  Persistence Report'!$AQ:$AQ,0,M20-2011),'7.  Persistence Report'!$D:$D,IF(COUNTIFS($B115,"Adjustment*"),$B114,$B115),'7.  Persistence Report'!$H:$H,D20,'7.  Persistence Report'!$J:$J,IF(COUNTIFS($B115,"Adjustment*"),"Adjustment","Current Year Savings"),'7.  Persistence Report'!$C:$C,VLOOKUP(IF(COUNTIFS($B115,"Adjustment*"),$A114,$A115),ExtCalcMap,2,FALSE))</f>
        <v>0</v>
      </c>
      <c r="N115" s="724">
        <f>N114</f>
        <v>0</v>
      </c>
      <c r="O115" s="731">
        <f ca="1">SUMIFS(OFFSET('7.  Persistence Report'!$L:$L,0,O20-2011),'7.  Persistence Report'!$D:$D,IF(COUNTIFS($B115,"Adjustment*"),$B114,$B115),'7.  Persistence Report'!$H:$H,D20,'7.  Persistence Report'!$J:$J,IF(COUNTIFS($B115,"Adjustment*"),"Adjustment","Current Year Savings"),'7.  Persistence Report'!$C:$C,VLOOKUP(IF(COUNTIFS($B115,"Adjustment*"),$A114,$A115),ExtCalcMap,2,FALSE))</f>
        <v>0</v>
      </c>
      <c r="P115" s="731">
        <f ca="1">SUMIFS(OFFSET('7.  Persistence Report'!$L:$L,0,P20-2011),'7.  Persistence Report'!$D:$D,IF(COUNTIFS($B115,"Adjustment*"),$B114,$B115),'7.  Persistence Report'!$H:$H,D20,'7.  Persistence Report'!$J:$J,IF(COUNTIFS($B115,"Adjustment*"),"Adjustment","Current Year Savings"),'7.  Persistence Report'!$C:$C,VLOOKUP(IF(COUNTIFS($B115,"Adjustment*"),$A114,$A115),ExtCalcMap,2,FALSE))</f>
        <v>0</v>
      </c>
      <c r="Q115" s="731">
        <f ca="1">SUMIFS(OFFSET('7.  Persistence Report'!$L:$L,0,Q20-2011),'7.  Persistence Report'!$D:$D,IF(COUNTIFS($B115,"Adjustment*"),$B114,$B115),'7.  Persistence Report'!$H:$H,D20,'7.  Persistence Report'!$J:$J,IF(COUNTIFS($B115,"Adjustment*"),"Adjustment","Current Year Savings"),'7.  Persistence Report'!$C:$C,VLOOKUP(IF(COUNTIFS($B115,"Adjustment*"),$A114,$A115),ExtCalcMap,2,FALSE))</f>
        <v>0</v>
      </c>
      <c r="R115" s="731">
        <f ca="1">SUMIFS(OFFSET('7.  Persistence Report'!$L:$L,0,R20-2011),'7.  Persistence Report'!$D:$D,IF(COUNTIFS($B115,"Adjustment*"),$B114,$B115),'7.  Persistence Report'!$H:$H,D20,'7.  Persistence Report'!$J:$J,IF(COUNTIFS($B115,"Adjustment*"),"Adjustment","Current Year Savings"),'7.  Persistence Report'!$C:$C,VLOOKUP(IF(COUNTIFS($B115,"Adjustment*"),$A114,$A115),ExtCalcMap,2,FALSE))</f>
        <v>0</v>
      </c>
      <c r="S115" s="731">
        <f ca="1">SUMIFS(OFFSET('7.  Persistence Report'!$L:$L,0,S20-2011),'7.  Persistence Report'!$D:$D,IF(COUNTIFS($B115,"Adjustment*"),$B114,$B115),'7.  Persistence Report'!$H:$H,D20,'7.  Persistence Report'!$J:$J,IF(COUNTIFS($B115,"Adjustment*"),"Adjustment","Current Year Savings"),'7.  Persistence Report'!$C:$C,VLOOKUP(IF(COUNTIFS($B115,"Adjustment*"),$A114,$A115),ExtCalcMap,2,FALSE))</f>
        <v>0</v>
      </c>
      <c r="T115" s="731">
        <f ca="1">SUMIFS(OFFSET('7.  Persistence Report'!$L:$L,0,T20-2011),'7.  Persistence Report'!$D:$D,IF(COUNTIFS($B115,"Adjustment*"),$B114,$B115),'7.  Persistence Report'!$H:$H,D20,'7.  Persistence Report'!$J:$J,IF(COUNTIFS($B115,"Adjustment*"),"Adjustment","Current Year Savings"),'7.  Persistence Report'!$C:$C,VLOOKUP(IF(COUNTIFS($B115,"Adjustment*"),$A114,$A115),ExtCalcMap,2,FALSE))</f>
        <v>0</v>
      </c>
      <c r="U115" s="731">
        <f ca="1">SUMIFS(OFFSET('7.  Persistence Report'!$L:$L,0,U20-2011),'7.  Persistence Report'!$D:$D,IF(COUNTIFS($B115,"Adjustment*"),$B114,$B115),'7.  Persistence Report'!$H:$H,D20,'7.  Persistence Report'!$J:$J,IF(COUNTIFS($B115,"Adjustment*"),"Adjustment","Current Year Savings"),'7.  Persistence Report'!$C:$C,VLOOKUP(IF(COUNTIFS($B115,"Adjustment*"),$A114,$A115),ExtCalcMap,2,FALSE))</f>
        <v>0</v>
      </c>
      <c r="V115" s="731">
        <f ca="1">SUMIFS(OFFSET('7.  Persistence Report'!$L:$L,0,V20-2011),'7.  Persistence Report'!$D:$D,IF(COUNTIFS($B115,"Adjustment*"),$B114,$B115),'7.  Persistence Report'!$H:$H,D20,'7.  Persistence Report'!$J:$J,IF(COUNTIFS($B115,"Adjustment*"),"Adjustment","Current Year Savings"),'7.  Persistence Report'!$C:$C,VLOOKUP(IF(COUNTIFS($B115,"Adjustment*"),$A114,$A115),ExtCalcMap,2,FALSE))</f>
        <v>0</v>
      </c>
      <c r="W115" s="731">
        <f ca="1">SUMIFS(OFFSET('7.  Persistence Report'!$L:$L,0,W20-2011),'7.  Persistence Report'!$D:$D,IF(COUNTIFS($B115,"Adjustment*"),$B114,$B115),'7.  Persistence Report'!$H:$H,D20,'7.  Persistence Report'!$J:$J,IF(COUNTIFS($B115,"Adjustment*"),"Adjustment","Current Year Savings"),'7.  Persistence Report'!$C:$C,VLOOKUP(IF(COUNTIFS($B115,"Adjustment*"),$A114,$A115),ExtCalcMap,2,FALSE))</f>
        <v>0</v>
      </c>
      <c r="X115" s="731">
        <f ca="1">SUMIFS(OFFSET('7.  Persistence Report'!$L:$L,0,X20-2011),'7.  Persistence Report'!$D:$D,IF(COUNTIFS($B115,"Adjustment*"),$B114,$B115),'7.  Persistence Report'!$H:$H,D20,'7.  Persistence Report'!$J:$J,IF(COUNTIFS($B115,"Adjustment*"),"Adjustment","Current Year Savings"),'7.  Persistence Report'!$C:$C,VLOOKUP(IF(COUNTIFS($B115,"Adjustment*"),$A114,$A115),ExtCalcMap,2,FALSE))</f>
        <v>0</v>
      </c>
      <c r="Y115" s="412">
        <f ca="1">Y114</f>
        <v>0.5</v>
      </c>
      <c r="Z115" s="412">
        <f t="shared" ref="Z115:AL115" ca="1" si="40">Z114</f>
        <v>0.5</v>
      </c>
      <c r="AA115" s="412">
        <f t="shared" ca="1" si="40"/>
        <v>0</v>
      </c>
      <c r="AB115" s="412">
        <f t="shared" ca="1" si="40"/>
        <v>0</v>
      </c>
      <c r="AC115" s="412">
        <f t="shared" ca="1" si="40"/>
        <v>0</v>
      </c>
      <c r="AD115" s="412">
        <f t="shared" ca="1" si="40"/>
        <v>0</v>
      </c>
      <c r="AE115" s="412">
        <f t="shared" ca="1" si="40"/>
        <v>0</v>
      </c>
      <c r="AF115" s="412">
        <f t="shared" ca="1" si="40"/>
        <v>0</v>
      </c>
      <c r="AG115" s="412">
        <f t="shared" ca="1" si="40"/>
        <v>0</v>
      </c>
      <c r="AH115" s="412">
        <f t="shared" ca="1" si="40"/>
        <v>0</v>
      </c>
      <c r="AI115" s="412">
        <f t="shared" ca="1" si="40"/>
        <v>0</v>
      </c>
      <c r="AJ115" s="412">
        <f t="shared" ca="1" si="40"/>
        <v>0</v>
      </c>
      <c r="AK115" s="412">
        <f t="shared" ca="1" si="40"/>
        <v>0</v>
      </c>
      <c r="AL115" s="412">
        <f t="shared" ca="1" si="40"/>
        <v>0</v>
      </c>
      <c r="AM115" s="499"/>
    </row>
    <row r="116" spans="1:39" s="285" customFormat="1" ht="15" outlineLevel="1">
      <c r="A116" s="503"/>
      <c r="B116" s="325"/>
      <c r="C116" s="293"/>
      <c r="D116" s="730"/>
      <c r="E116" s="730"/>
      <c r="F116" s="730"/>
      <c r="G116" s="730"/>
      <c r="H116" s="730"/>
      <c r="I116" s="730"/>
      <c r="J116" s="730"/>
      <c r="K116" s="730"/>
      <c r="L116" s="730"/>
      <c r="M116" s="730"/>
      <c r="N116" s="730"/>
      <c r="O116" s="737"/>
      <c r="P116" s="737"/>
      <c r="Q116" s="737"/>
      <c r="R116" s="737"/>
      <c r="S116" s="737"/>
      <c r="T116" s="737"/>
      <c r="U116" s="737"/>
      <c r="V116" s="737"/>
      <c r="W116" s="737"/>
      <c r="X116" s="737"/>
      <c r="Y116" s="293"/>
      <c r="Z116" s="413"/>
      <c r="AA116" s="413"/>
      <c r="AB116" s="413"/>
      <c r="AC116" s="413"/>
      <c r="AD116" s="413"/>
      <c r="AE116" s="417"/>
      <c r="AF116" s="417"/>
      <c r="AG116" s="417"/>
      <c r="AH116" s="417"/>
      <c r="AI116" s="417"/>
      <c r="AJ116" s="417"/>
      <c r="AK116" s="417"/>
      <c r="AL116" s="417"/>
      <c r="AM116" s="315"/>
    </row>
    <row r="117" spans="1:39" s="285" customFormat="1" ht="15.75" outlineLevel="1">
      <c r="A117" s="503"/>
      <c r="B117" s="290" t="s">
        <v>491</v>
      </c>
      <c r="C117" s="293"/>
      <c r="D117" s="730"/>
      <c r="E117" s="730"/>
      <c r="F117" s="730"/>
      <c r="G117" s="730"/>
      <c r="H117" s="730"/>
      <c r="I117" s="730"/>
      <c r="J117" s="730"/>
      <c r="K117" s="730"/>
      <c r="L117" s="730"/>
      <c r="M117" s="730"/>
      <c r="N117" s="730"/>
      <c r="O117" s="737"/>
      <c r="P117" s="737"/>
      <c r="Q117" s="737"/>
      <c r="R117" s="737"/>
      <c r="S117" s="737"/>
      <c r="T117" s="737"/>
      <c r="U117" s="737"/>
      <c r="V117" s="737"/>
      <c r="W117" s="737"/>
      <c r="X117" s="737"/>
      <c r="Y117" s="293"/>
      <c r="Z117" s="413"/>
      <c r="AA117" s="413"/>
      <c r="AB117" s="413"/>
      <c r="AC117" s="413"/>
      <c r="AD117" s="413"/>
      <c r="AE117" s="417"/>
      <c r="AF117" s="417"/>
      <c r="AG117" s="417"/>
      <c r="AH117" s="417"/>
      <c r="AI117" s="417"/>
      <c r="AJ117" s="417"/>
      <c r="AK117" s="417"/>
      <c r="AL117" s="417"/>
      <c r="AM117" s="315"/>
    </row>
    <row r="118" spans="1:39" s="285" customFormat="1" ht="15" outlineLevel="1">
      <c r="A118" s="503">
        <v>31</v>
      </c>
      <c r="B118" s="325" t="s">
        <v>492</v>
      </c>
      <c r="C118" s="293" t="s">
        <v>25</v>
      </c>
      <c r="D118" s="724">
        <f ca="1">SUMIFS(OFFSET('7.  Persistence Report'!$AQ:$AQ,0,D20-2011),'7.  Persistence Report'!$D:$D,IF(COUNTIFS($B118,"Adjustment*"),$B117,$B118),'7.  Persistence Report'!$H:$H,D20,'7.  Persistence Report'!$J:$J,IF(COUNTIFS($B118,"Adjustment*"),"Adjustment","Current Year Savings"),'7.  Persistence Report'!$C:$C,VLOOKUP(IF(COUNTIFS($B118,"Adjustment*"),$A117,$A118),ExtCalcMap,2,FALSE))</f>
        <v>0</v>
      </c>
      <c r="E118" s="724">
        <f ca="1">SUMIFS(OFFSET('7.  Persistence Report'!$AQ:$AQ,0,E20-2011),'7.  Persistence Report'!$D:$D,IF(COUNTIFS($B118,"Adjustment*"),$B117,$B118),'7.  Persistence Report'!$H:$H,D20,'7.  Persistence Report'!$J:$J,IF(COUNTIFS($B118,"Adjustment*"),"Adjustment","Current Year Savings"),'7.  Persistence Report'!$C:$C,VLOOKUP(IF(COUNTIFS($B118,"Adjustment*"),$A117,$A118),ExtCalcMap,2,FALSE))</f>
        <v>0</v>
      </c>
      <c r="F118" s="724">
        <f ca="1">SUMIFS(OFFSET('7.  Persistence Report'!$AQ:$AQ,0,F20-2011),'7.  Persistence Report'!$D:$D,IF(COUNTIFS($B118,"Adjustment*"),$B117,$B118),'7.  Persistence Report'!$H:$H,D20,'7.  Persistence Report'!$J:$J,IF(COUNTIFS($B118,"Adjustment*"),"Adjustment","Current Year Savings"),'7.  Persistence Report'!$C:$C,VLOOKUP(IF(COUNTIFS($B118,"Adjustment*"),$A117,$A118),ExtCalcMap,2,FALSE))</f>
        <v>0</v>
      </c>
      <c r="G118" s="724">
        <f ca="1">SUMIFS(OFFSET('7.  Persistence Report'!$AQ:$AQ,0,G20-2011),'7.  Persistence Report'!$D:$D,IF(COUNTIFS($B118,"Adjustment*"),$B117,$B118),'7.  Persistence Report'!$H:$H,D20,'7.  Persistence Report'!$J:$J,IF(COUNTIFS($B118,"Adjustment*"),"Adjustment","Current Year Savings"),'7.  Persistence Report'!$C:$C,VLOOKUP(IF(COUNTIFS($B118,"Adjustment*"),$A117,$A118),ExtCalcMap,2,FALSE))</f>
        <v>0</v>
      </c>
      <c r="H118" s="724">
        <f ca="1">SUMIFS(OFFSET('7.  Persistence Report'!$AQ:$AQ,0,H20-2011),'7.  Persistence Report'!$D:$D,IF(COUNTIFS($B118,"Adjustment*"),$B117,$B118),'7.  Persistence Report'!$H:$H,D20,'7.  Persistence Report'!$J:$J,IF(COUNTIFS($B118,"Adjustment*"),"Adjustment","Current Year Savings"),'7.  Persistence Report'!$C:$C,VLOOKUP(IF(COUNTIFS($B118,"Adjustment*"),$A117,$A118),ExtCalcMap,2,FALSE))</f>
        <v>0</v>
      </c>
      <c r="I118" s="724">
        <f ca="1">SUMIFS(OFFSET('7.  Persistence Report'!$AQ:$AQ,0,I20-2011),'7.  Persistence Report'!$D:$D,IF(COUNTIFS($B118,"Adjustment*"),$B117,$B118),'7.  Persistence Report'!$H:$H,D20,'7.  Persistence Report'!$J:$J,IF(COUNTIFS($B118,"Adjustment*"),"Adjustment","Current Year Savings"),'7.  Persistence Report'!$C:$C,VLOOKUP(IF(COUNTIFS($B118,"Adjustment*"),$A117,$A118),ExtCalcMap,2,FALSE))</f>
        <v>0</v>
      </c>
      <c r="J118" s="724">
        <f ca="1">SUMIFS(OFFSET('7.  Persistence Report'!$AQ:$AQ,0,J20-2011),'7.  Persistence Report'!$D:$D,IF(COUNTIFS($B118,"Adjustment*"),$B117,$B118),'7.  Persistence Report'!$H:$H,D20,'7.  Persistence Report'!$J:$J,IF(COUNTIFS($B118,"Adjustment*"),"Adjustment","Current Year Savings"),'7.  Persistence Report'!$C:$C,VLOOKUP(IF(COUNTIFS($B118,"Adjustment*"),$A117,$A118),ExtCalcMap,2,FALSE))</f>
        <v>0</v>
      </c>
      <c r="K118" s="724">
        <f ca="1">SUMIFS(OFFSET('7.  Persistence Report'!$AQ:$AQ,0,K20-2011),'7.  Persistence Report'!$D:$D,IF(COUNTIFS($B118,"Adjustment*"),$B117,$B118),'7.  Persistence Report'!$H:$H,D20,'7.  Persistence Report'!$J:$J,IF(COUNTIFS($B118,"Adjustment*"),"Adjustment","Current Year Savings"),'7.  Persistence Report'!$C:$C,VLOOKUP(IF(COUNTIFS($B118,"Adjustment*"),$A117,$A118),ExtCalcMap,2,FALSE))</f>
        <v>0</v>
      </c>
      <c r="L118" s="724">
        <f ca="1">SUMIFS(OFFSET('7.  Persistence Report'!$AQ:$AQ,0,L20-2011),'7.  Persistence Report'!$D:$D,IF(COUNTIFS($B118,"Adjustment*"),$B117,$B118),'7.  Persistence Report'!$H:$H,D20,'7.  Persistence Report'!$J:$J,IF(COUNTIFS($B118,"Adjustment*"),"Adjustment","Current Year Savings"),'7.  Persistence Report'!$C:$C,VLOOKUP(IF(COUNTIFS($B118,"Adjustment*"),$A117,$A118),ExtCalcMap,2,FALSE))</f>
        <v>0</v>
      </c>
      <c r="M118" s="724">
        <f ca="1">SUMIFS(OFFSET('7.  Persistence Report'!$AQ:$AQ,0,M20-2011),'7.  Persistence Report'!$D:$D,IF(COUNTIFS($B118,"Adjustment*"),$B117,$B118),'7.  Persistence Report'!$H:$H,D20,'7.  Persistence Report'!$J:$J,IF(COUNTIFS($B118,"Adjustment*"),"Adjustment","Current Year Savings"),'7.  Persistence Report'!$C:$C,VLOOKUP(IF(COUNTIFS($B118,"Adjustment*"),$A117,$A118),ExtCalcMap,2,FALSE))</f>
        <v>0</v>
      </c>
      <c r="N118" s="724">
        <v>0</v>
      </c>
      <c r="O118" s="731">
        <f ca="1">SUMIFS(OFFSET('7.  Persistence Report'!$L:$L,0,O20-2011),'7.  Persistence Report'!$D:$D,IF(COUNTIFS($B118,"Adjustment*"),$B117,$B118),'7.  Persistence Report'!$H:$H,D20,'7.  Persistence Report'!$J:$J,IF(COUNTIFS($B118,"Adjustment*"),"Adjustment","Current Year Savings"),'7.  Persistence Report'!$C:$C,VLOOKUP(IF(COUNTIFS($B118,"Adjustment*"),$A117,$A118),ExtCalcMap,2,FALSE))</f>
        <v>0</v>
      </c>
      <c r="P118" s="731">
        <f ca="1">SUMIFS(OFFSET('7.  Persistence Report'!$L:$L,0,P20-2011),'7.  Persistence Report'!$D:$D,IF(COUNTIFS($B118,"Adjustment*"),$B117,$B118),'7.  Persistence Report'!$H:$H,D20,'7.  Persistence Report'!$J:$J,IF(COUNTIFS($B118,"Adjustment*"),"Adjustment","Current Year Savings"),'7.  Persistence Report'!$C:$C,VLOOKUP(IF(COUNTIFS($B118,"Adjustment*"),$A117,$A118),ExtCalcMap,2,FALSE))</f>
        <v>0</v>
      </c>
      <c r="Q118" s="731">
        <f ca="1">SUMIFS(OFFSET('7.  Persistence Report'!$L:$L,0,Q20-2011),'7.  Persistence Report'!$D:$D,IF(COUNTIFS($B118,"Adjustment*"),$B117,$B118),'7.  Persistence Report'!$H:$H,D20,'7.  Persistence Report'!$J:$J,IF(COUNTIFS($B118,"Adjustment*"),"Adjustment","Current Year Savings"),'7.  Persistence Report'!$C:$C,VLOOKUP(IF(COUNTIFS($B118,"Adjustment*"),$A117,$A118),ExtCalcMap,2,FALSE))</f>
        <v>0</v>
      </c>
      <c r="R118" s="731">
        <f ca="1">SUMIFS(OFFSET('7.  Persistence Report'!$L:$L,0,R20-2011),'7.  Persistence Report'!$D:$D,IF(COUNTIFS($B118,"Adjustment*"),$B117,$B118),'7.  Persistence Report'!$H:$H,D20,'7.  Persistence Report'!$J:$J,IF(COUNTIFS($B118,"Adjustment*"),"Adjustment","Current Year Savings"),'7.  Persistence Report'!$C:$C,VLOOKUP(IF(COUNTIFS($B118,"Adjustment*"),$A117,$A118),ExtCalcMap,2,FALSE))</f>
        <v>0</v>
      </c>
      <c r="S118" s="731">
        <f ca="1">SUMIFS(OFFSET('7.  Persistence Report'!$L:$L,0,S20-2011),'7.  Persistence Report'!$D:$D,IF(COUNTIFS($B118,"Adjustment*"),$B117,$B118),'7.  Persistence Report'!$H:$H,D20,'7.  Persistence Report'!$J:$J,IF(COUNTIFS($B118,"Adjustment*"),"Adjustment","Current Year Savings"),'7.  Persistence Report'!$C:$C,VLOOKUP(IF(COUNTIFS($B118,"Adjustment*"),$A117,$A118),ExtCalcMap,2,FALSE))</f>
        <v>0</v>
      </c>
      <c r="T118" s="731">
        <f ca="1">SUMIFS(OFFSET('7.  Persistence Report'!$L:$L,0,T20-2011),'7.  Persistence Report'!$D:$D,IF(COUNTIFS($B118,"Adjustment*"),$B117,$B118),'7.  Persistence Report'!$H:$H,D20,'7.  Persistence Report'!$J:$J,IF(COUNTIFS($B118,"Adjustment*"),"Adjustment","Current Year Savings"),'7.  Persistence Report'!$C:$C,VLOOKUP(IF(COUNTIFS($B118,"Adjustment*"),$A117,$A118),ExtCalcMap,2,FALSE))</f>
        <v>0</v>
      </c>
      <c r="U118" s="731">
        <f ca="1">SUMIFS(OFFSET('7.  Persistence Report'!$L:$L,0,U20-2011),'7.  Persistence Report'!$D:$D,IF(COUNTIFS($B118,"Adjustment*"),$B117,$B118),'7.  Persistence Report'!$H:$H,D20,'7.  Persistence Report'!$J:$J,IF(COUNTIFS($B118,"Adjustment*"),"Adjustment","Current Year Savings"),'7.  Persistence Report'!$C:$C,VLOOKUP(IF(COUNTIFS($B118,"Adjustment*"),$A117,$A118),ExtCalcMap,2,FALSE))</f>
        <v>0</v>
      </c>
      <c r="V118" s="731">
        <f ca="1">SUMIFS(OFFSET('7.  Persistence Report'!$L:$L,0,V20-2011),'7.  Persistence Report'!$D:$D,IF(COUNTIFS($B118,"Adjustment*"),$B117,$B118),'7.  Persistence Report'!$H:$H,D20,'7.  Persistence Report'!$J:$J,IF(COUNTIFS($B118,"Adjustment*"),"Adjustment","Current Year Savings"),'7.  Persistence Report'!$C:$C,VLOOKUP(IF(COUNTIFS($B118,"Adjustment*"),$A117,$A118),ExtCalcMap,2,FALSE))</f>
        <v>0</v>
      </c>
      <c r="W118" s="731">
        <f ca="1">SUMIFS(OFFSET('7.  Persistence Report'!$L:$L,0,W20-2011),'7.  Persistence Report'!$D:$D,IF(COUNTIFS($B118,"Adjustment*"),$B117,$B118),'7.  Persistence Report'!$H:$H,D20,'7.  Persistence Report'!$J:$J,IF(COUNTIFS($B118,"Adjustment*"),"Adjustment","Current Year Savings"),'7.  Persistence Report'!$C:$C,VLOOKUP(IF(COUNTIFS($B118,"Adjustment*"),$A117,$A118),ExtCalcMap,2,FALSE))</f>
        <v>0</v>
      </c>
      <c r="X118" s="731">
        <f ca="1">SUMIFS(OFFSET('7.  Persistence Report'!$L:$L,0,X20-2011),'7.  Persistence Report'!$D:$D,IF(COUNTIFS($B118,"Adjustment*"),$B117,$B118),'7.  Persistence Report'!$H:$H,D20,'7.  Persistence Report'!$J:$J,IF(COUNTIFS($B118,"Adjustment*"),"Adjustment","Current Year Savings"),'7.  Persistence Report'!$C:$C,VLOOKUP(IF(COUNTIFS($B118,"Adjustment*"),$A117,$A118),ExtCalcMap,2,FALSE))</f>
        <v>0</v>
      </c>
      <c r="Y118" s="416">
        <f ca="1">IF(SUMIFS(OFFSET('3-a.  Rate Class Allocations'!$BA:$BA,0,(27*(Y21="kW"))),'3-a.  Rate Class Allocations'!$F:$F,"2011 - 2014 + 2015 Extension Legacy Green Energy Act Framework - Province Wide Program",'3-a.  Rate Class Allocations'!$E:$E,$B118,'3-a.  Rate Class Allocations'!$H:$H,D20),SUMIFS(OFFSET('3-a.  Rate Class Allocations'!$BA:$BA,0,(27*(Y21="kW"))),'3-a.  Rate Class Allocations'!$F:$F,"2011 - 2014 + 2015 Extension Legacy Green Energy Act Framework - Province Wide Program",'3-a.  Rate Class Allocations'!$L:$L,Y20,'3-a.  Rate Class Allocations'!$E:$E,$B118,'3-a.  Rate Class Allocations'!$H:$H,D20) / SUMIFS(OFFSET('3-a.  Rate Class Allocations'!$BA:$BA,0,(27*(Y21="kW"))),'3-a.  Rate Class Allocations'!$F:$F,"2011 - 2014 + 2015 Extension Legacy Green Energy Act Framework - Province Wide Program",'3-a.  Rate Class Allocations'!$E:$E,$B118,'3-a.  Rate Class Allocations'!$H:$H,D20),IF(COUNTIFS(Y20,"General Service*"),1/COUNTIFS($Y20:$AL20,"General Service*"),0))</f>
        <v>0.5</v>
      </c>
      <c r="Z118" s="416">
        <f ca="1">IF(SUMIFS(OFFSET('3-a.  Rate Class Allocations'!$BA:$BA,0,(27*(Z21="kW"))),'3-a.  Rate Class Allocations'!$F:$F,"2011 - 2014 + 2015 Extension Legacy Green Energy Act Framework - Province Wide Program",'3-a.  Rate Class Allocations'!$E:$E,$B118,'3-a.  Rate Class Allocations'!$H:$H,D20),SUMIFS(OFFSET('3-a.  Rate Class Allocations'!$BA:$BA,0,(27*(Z21="kW"))),'3-a.  Rate Class Allocations'!$F:$F,"2011 - 2014 + 2015 Extension Legacy Green Energy Act Framework - Province Wide Program",'3-a.  Rate Class Allocations'!$L:$L,Z20,'3-a.  Rate Class Allocations'!$E:$E,$B118,'3-a.  Rate Class Allocations'!$H:$H,D20) / SUMIFS(OFFSET('3-a.  Rate Class Allocations'!$BA:$BA,0,(27*(Z21="kW"))),'3-a.  Rate Class Allocations'!$F:$F,"2011 - 2014 + 2015 Extension Legacy Green Energy Act Framework - Province Wide Program",'3-a.  Rate Class Allocations'!$E:$E,$B118,'3-a.  Rate Class Allocations'!$H:$H,D20),IF(COUNTIFS(Z20,"General Service*"),1/COUNTIFS($Y20:$AL20,"General Service*"),0))</f>
        <v>0.5</v>
      </c>
      <c r="AA118" s="416">
        <f ca="1">IF(SUMIFS(OFFSET('3-a.  Rate Class Allocations'!$BA:$BA,0,(27*(AA21="kW"))),'3-a.  Rate Class Allocations'!$F:$F,"2011 - 2014 + 2015 Extension Legacy Green Energy Act Framework - Province Wide Program",'3-a.  Rate Class Allocations'!$E:$E,$B118,'3-a.  Rate Class Allocations'!$H:$H,D20),SUMIFS(OFFSET('3-a.  Rate Class Allocations'!$BA:$BA,0,(27*(AA21="kW"))),'3-a.  Rate Class Allocations'!$F:$F,"2011 - 2014 + 2015 Extension Legacy Green Energy Act Framework - Province Wide Program",'3-a.  Rate Class Allocations'!$L:$L,AA20,'3-a.  Rate Class Allocations'!$E:$E,$B118,'3-a.  Rate Class Allocations'!$H:$H,D20) / SUMIFS(OFFSET('3-a.  Rate Class Allocations'!$BA:$BA,0,(27*(AA21="kW"))),'3-a.  Rate Class Allocations'!$F:$F,"2011 - 2014 + 2015 Extension Legacy Green Energy Act Framework - Province Wide Program",'3-a.  Rate Class Allocations'!$E:$E,$B118,'3-a.  Rate Class Allocations'!$H:$H,D20),IF(COUNTIFS(AA20,"General Service*"),1/COUNTIFS($Y20:$AL20,"General Service*"),0))</f>
        <v>0</v>
      </c>
      <c r="AB118" s="416">
        <f ca="1">IF(SUMIFS(OFFSET('3-a.  Rate Class Allocations'!$BA:$BA,0,(27*(AB21="kW"))),'3-a.  Rate Class Allocations'!$F:$F,"2011 - 2014 + 2015 Extension Legacy Green Energy Act Framework - Province Wide Program",'3-a.  Rate Class Allocations'!$E:$E,$B118,'3-a.  Rate Class Allocations'!$H:$H,D20),SUMIFS(OFFSET('3-a.  Rate Class Allocations'!$BA:$BA,0,(27*(AB21="kW"))),'3-a.  Rate Class Allocations'!$F:$F,"2011 - 2014 + 2015 Extension Legacy Green Energy Act Framework - Province Wide Program",'3-a.  Rate Class Allocations'!$L:$L,AB20,'3-a.  Rate Class Allocations'!$E:$E,$B118,'3-a.  Rate Class Allocations'!$H:$H,D20) / SUMIFS(OFFSET('3-a.  Rate Class Allocations'!$BA:$BA,0,(27*(AB21="kW"))),'3-a.  Rate Class Allocations'!$F:$F,"2011 - 2014 + 2015 Extension Legacy Green Energy Act Framework - Province Wide Program",'3-a.  Rate Class Allocations'!$E:$E,$B118,'3-a.  Rate Class Allocations'!$H:$H,D20),IF(COUNTIFS(AB20,"General Service*"),1/COUNTIFS($Y20:$AL20,"General Service*"),0))</f>
        <v>0</v>
      </c>
      <c r="AC118" s="416">
        <f ca="1">IF(SUMIFS(OFFSET('3-a.  Rate Class Allocations'!$BA:$BA,0,(27*(AC21="kW"))),'3-a.  Rate Class Allocations'!$F:$F,"2011 - 2014 + 2015 Extension Legacy Green Energy Act Framework - Province Wide Program",'3-a.  Rate Class Allocations'!$E:$E,$B118,'3-a.  Rate Class Allocations'!$H:$H,D20),SUMIFS(OFFSET('3-a.  Rate Class Allocations'!$BA:$BA,0,(27*(AC21="kW"))),'3-a.  Rate Class Allocations'!$F:$F,"2011 - 2014 + 2015 Extension Legacy Green Energy Act Framework - Province Wide Program",'3-a.  Rate Class Allocations'!$L:$L,AC20,'3-a.  Rate Class Allocations'!$E:$E,$B118,'3-a.  Rate Class Allocations'!$H:$H,D20) / SUMIFS(OFFSET('3-a.  Rate Class Allocations'!$BA:$BA,0,(27*(AC21="kW"))),'3-a.  Rate Class Allocations'!$F:$F,"2011 - 2014 + 2015 Extension Legacy Green Energy Act Framework - Province Wide Program",'3-a.  Rate Class Allocations'!$E:$E,$B118,'3-a.  Rate Class Allocations'!$H:$H,D20),IF(COUNTIFS(AC20,"General Service*"),1/COUNTIFS($Y20:$AL20,"General Service*"),0))</f>
        <v>0</v>
      </c>
      <c r="AD118" s="416">
        <f ca="1">IF(SUMIFS(OFFSET('3-a.  Rate Class Allocations'!$BA:$BA,0,(27*(AD21="kW"))),'3-a.  Rate Class Allocations'!$F:$F,"2011 - 2014 + 2015 Extension Legacy Green Energy Act Framework - Province Wide Program",'3-a.  Rate Class Allocations'!$E:$E,$B118,'3-a.  Rate Class Allocations'!$H:$H,D20),SUMIFS(OFFSET('3-a.  Rate Class Allocations'!$BA:$BA,0,(27*(AD21="kW"))),'3-a.  Rate Class Allocations'!$F:$F,"2011 - 2014 + 2015 Extension Legacy Green Energy Act Framework - Province Wide Program",'3-a.  Rate Class Allocations'!$L:$L,AD20,'3-a.  Rate Class Allocations'!$E:$E,$B118,'3-a.  Rate Class Allocations'!$H:$H,D20) / SUMIFS(OFFSET('3-a.  Rate Class Allocations'!$BA:$BA,0,(27*(AD21="kW"))),'3-a.  Rate Class Allocations'!$F:$F,"2011 - 2014 + 2015 Extension Legacy Green Energy Act Framework - Province Wide Program",'3-a.  Rate Class Allocations'!$E:$E,$B118,'3-a.  Rate Class Allocations'!$H:$H,D20),IF(COUNTIFS(AD20,"General Service*"),1/COUNTIFS($Y20:$AL20,"General Service*"),0))</f>
        <v>0</v>
      </c>
      <c r="AE118" s="416">
        <f ca="1">IF(SUMIFS(OFFSET('3-a.  Rate Class Allocations'!$BA:$BA,0,(27*(AE21="kW"))),'3-a.  Rate Class Allocations'!$F:$F,"2011 - 2014 + 2015 Extension Legacy Green Energy Act Framework - Province Wide Program",'3-a.  Rate Class Allocations'!$E:$E,$B118,'3-a.  Rate Class Allocations'!$H:$H,D20),SUMIFS(OFFSET('3-a.  Rate Class Allocations'!$BA:$BA,0,(27*(AE21="kW"))),'3-a.  Rate Class Allocations'!$F:$F,"2011 - 2014 + 2015 Extension Legacy Green Energy Act Framework - Province Wide Program",'3-a.  Rate Class Allocations'!$L:$L,AE20,'3-a.  Rate Class Allocations'!$E:$E,$B118,'3-a.  Rate Class Allocations'!$H:$H,D20) / SUMIFS(OFFSET('3-a.  Rate Class Allocations'!$BA:$BA,0,(27*(AE21="kW"))),'3-a.  Rate Class Allocations'!$F:$F,"2011 - 2014 + 2015 Extension Legacy Green Energy Act Framework - Province Wide Program",'3-a.  Rate Class Allocations'!$E:$E,$B118,'3-a.  Rate Class Allocations'!$H:$H,D20),IF(COUNTIFS(AE20,"General Service*"),1/COUNTIFS($Y20:$AL20,"General Service*"),0))</f>
        <v>0</v>
      </c>
      <c r="AF118" s="416">
        <f ca="1">IF(SUMIFS(OFFSET('3-a.  Rate Class Allocations'!$BA:$BA,0,(27*(AF21="kW"))),'3-a.  Rate Class Allocations'!$F:$F,"2011 - 2014 + 2015 Extension Legacy Green Energy Act Framework - Province Wide Program",'3-a.  Rate Class Allocations'!$E:$E,$B118,'3-a.  Rate Class Allocations'!$H:$H,D20),SUMIFS(OFFSET('3-a.  Rate Class Allocations'!$BA:$BA,0,(27*(AF21="kW"))),'3-a.  Rate Class Allocations'!$F:$F,"2011 - 2014 + 2015 Extension Legacy Green Energy Act Framework - Province Wide Program",'3-a.  Rate Class Allocations'!$L:$L,AF20,'3-a.  Rate Class Allocations'!$E:$E,$B118,'3-a.  Rate Class Allocations'!$H:$H,D20) / SUMIFS(OFFSET('3-a.  Rate Class Allocations'!$BA:$BA,0,(27*(AF21="kW"))),'3-a.  Rate Class Allocations'!$F:$F,"2011 - 2014 + 2015 Extension Legacy Green Energy Act Framework - Province Wide Program",'3-a.  Rate Class Allocations'!$E:$E,$B118,'3-a.  Rate Class Allocations'!$H:$H,D20),IF(COUNTIFS(AF20,"General Service*"),1/COUNTIFS($Y20:$AL20,"General Service*"),0))</f>
        <v>0</v>
      </c>
      <c r="AG118" s="416">
        <f ca="1">IF(SUMIFS(OFFSET('3-a.  Rate Class Allocations'!$BA:$BA,0,(27*(AG21="kW"))),'3-a.  Rate Class Allocations'!$F:$F,"2011 - 2014 + 2015 Extension Legacy Green Energy Act Framework - Province Wide Program",'3-a.  Rate Class Allocations'!$E:$E,$B118,'3-a.  Rate Class Allocations'!$H:$H,D20),SUMIFS(OFFSET('3-a.  Rate Class Allocations'!$BA:$BA,0,(27*(AG21="kW"))),'3-a.  Rate Class Allocations'!$F:$F,"2011 - 2014 + 2015 Extension Legacy Green Energy Act Framework - Province Wide Program",'3-a.  Rate Class Allocations'!$L:$L,AG20,'3-a.  Rate Class Allocations'!$E:$E,$B118,'3-a.  Rate Class Allocations'!$H:$H,D20) / SUMIFS(OFFSET('3-a.  Rate Class Allocations'!$BA:$BA,0,(27*(AG21="kW"))),'3-a.  Rate Class Allocations'!$F:$F,"2011 - 2014 + 2015 Extension Legacy Green Energy Act Framework - Province Wide Program",'3-a.  Rate Class Allocations'!$E:$E,$B118,'3-a.  Rate Class Allocations'!$H:$H,D20),IF(COUNTIFS(AG20,"General Service*"),1/COUNTIFS($Y20:$AL20,"General Service*"),0))</f>
        <v>0</v>
      </c>
      <c r="AH118" s="416">
        <f ca="1">IF(SUMIFS(OFFSET('3-a.  Rate Class Allocations'!$BA:$BA,0,(27*(AH21="kW"))),'3-a.  Rate Class Allocations'!$F:$F,"2011 - 2014 + 2015 Extension Legacy Green Energy Act Framework - Province Wide Program",'3-a.  Rate Class Allocations'!$E:$E,$B118,'3-a.  Rate Class Allocations'!$H:$H,D20),SUMIFS(OFFSET('3-a.  Rate Class Allocations'!$BA:$BA,0,(27*(AH21="kW"))),'3-a.  Rate Class Allocations'!$F:$F,"2011 - 2014 + 2015 Extension Legacy Green Energy Act Framework - Province Wide Program",'3-a.  Rate Class Allocations'!$L:$L,AH20,'3-a.  Rate Class Allocations'!$E:$E,$B118,'3-a.  Rate Class Allocations'!$H:$H,D20) / SUMIFS(OFFSET('3-a.  Rate Class Allocations'!$BA:$BA,0,(27*(AH21="kW"))),'3-a.  Rate Class Allocations'!$F:$F,"2011 - 2014 + 2015 Extension Legacy Green Energy Act Framework - Province Wide Program",'3-a.  Rate Class Allocations'!$E:$E,$B118,'3-a.  Rate Class Allocations'!$H:$H,D20),IF(COUNTIFS(AH20,"General Service*"),1/COUNTIFS($Y20:$AL20,"General Service*"),0))</f>
        <v>0</v>
      </c>
      <c r="AI118" s="416">
        <f ca="1">IF(SUMIFS(OFFSET('3-a.  Rate Class Allocations'!$BA:$BA,0,(27*(AI21="kW"))),'3-a.  Rate Class Allocations'!$F:$F,"2011 - 2014 + 2015 Extension Legacy Green Energy Act Framework - Province Wide Program",'3-a.  Rate Class Allocations'!$E:$E,$B118,'3-a.  Rate Class Allocations'!$H:$H,D20),SUMIFS(OFFSET('3-a.  Rate Class Allocations'!$BA:$BA,0,(27*(AI21="kW"))),'3-a.  Rate Class Allocations'!$F:$F,"2011 - 2014 + 2015 Extension Legacy Green Energy Act Framework - Province Wide Program",'3-a.  Rate Class Allocations'!$L:$L,AI20,'3-a.  Rate Class Allocations'!$E:$E,$B118,'3-a.  Rate Class Allocations'!$H:$H,D20) / SUMIFS(OFFSET('3-a.  Rate Class Allocations'!$BA:$BA,0,(27*(AI21="kW"))),'3-a.  Rate Class Allocations'!$F:$F,"2011 - 2014 + 2015 Extension Legacy Green Energy Act Framework - Province Wide Program",'3-a.  Rate Class Allocations'!$E:$E,$B118,'3-a.  Rate Class Allocations'!$H:$H,D20),IF(COUNTIFS(AI20,"General Service*"),1/COUNTIFS($Y20:$AL20,"General Service*"),0))</f>
        <v>0</v>
      </c>
      <c r="AJ118" s="416">
        <f ca="1">IF(SUMIFS(OFFSET('3-a.  Rate Class Allocations'!$BA:$BA,0,(27*(AJ21="kW"))),'3-a.  Rate Class Allocations'!$F:$F,"2011 - 2014 + 2015 Extension Legacy Green Energy Act Framework - Province Wide Program",'3-a.  Rate Class Allocations'!$E:$E,$B118,'3-a.  Rate Class Allocations'!$H:$H,D20),SUMIFS(OFFSET('3-a.  Rate Class Allocations'!$BA:$BA,0,(27*(AJ21="kW"))),'3-a.  Rate Class Allocations'!$F:$F,"2011 - 2014 + 2015 Extension Legacy Green Energy Act Framework - Province Wide Program",'3-a.  Rate Class Allocations'!$L:$L,AJ20,'3-a.  Rate Class Allocations'!$E:$E,$B118,'3-a.  Rate Class Allocations'!$H:$H,D20) / SUMIFS(OFFSET('3-a.  Rate Class Allocations'!$BA:$BA,0,(27*(AJ21="kW"))),'3-a.  Rate Class Allocations'!$F:$F,"2011 - 2014 + 2015 Extension Legacy Green Energy Act Framework - Province Wide Program",'3-a.  Rate Class Allocations'!$E:$E,$B118,'3-a.  Rate Class Allocations'!$H:$H,D20),IF(COUNTIFS(AJ20,"General Service*"),1/COUNTIFS($Y20:$AL20,"General Service*"),0))</f>
        <v>0</v>
      </c>
      <c r="AK118" s="416">
        <f ca="1">IF(SUMIFS(OFFSET('3-a.  Rate Class Allocations'!$BA:$BA,0,(27*(AK21="kW"))),'3-a.  Rate Class Allocations'!$F:$F,"2011 - 2014 + 2015 Extension Legacy Green Energy Act Framework - Province Wide Program",'3-a.  Rate Class Allocations'!$E:$E,$B118,'3-a.  Rate Class Allocations'!$H:$H,D20),SUMIFS(OFFSET('3-a.  Rate Class Allocations'!$BA:$BA,0,(27*(AK21="kW"))),'3-a.  Rate Class Allocations'!$F:$F,"2011 - 2014 + 2015 Extension Legacy Green Energy Act Framework - Province Wide Program",'3-a.  Rate Class Allocations'!$L:$L,AK20,'3-a.  Rate Class Allocations'!$E:$E,$B118,'3-a.  Rate Class Allocations'!$H:$H,D20) / SUMIFS(OFFSET('3-a.  Rate Class Allocations'!$BA:$BA,0,(27*(AK21="kW"))),'3-a.  Rate Class Allocations'!$F:$F,"2011 - 2014 + 2015 Extension Legacy Green Energy Act Framework - Province Wide Program",'3-a.  Rate Class Allocations'!$E:$E,$B118,'3-a.  Rate Class Allocations'!$H:$H,D20),IF(COUNTIFS(AK20,"General Service*"),1/COUNTIFS($Y20:$AL20,"General Service*"),0))</f>
        <v>0</v>
      </c>
      <c r="AL118" s="416">
        <f ca="1">IF(SUMIFS(OFFSET('3-a.  Rate Class Allocations'!$BA:$BA,0,(27*(AL21="kW"))),'3-a.  Rate Class Allocations'!$F:$F,"2011 - 2014 + 2015 Extension Legacy Green Energy Act Framework - Province Wide Program",'3-a.  Rate Class Allocations'!$E:$E,$B118,'3-a.  Rate Class Allocations'!$H:$H,D20),SUMIFS(OFFSET('3-a.  Rate Class Allocations'!$BA:$BA,0,(27*(AL21="kW"))),'3-a.  Rate Class Allocations'!$F:$F,"2011 - 2014 + 2015 Extension Legacy Green Energy Act Framework - Province Wide Program",'3-a.  Rate Class Allocations'!$L:$L,AL20,'3-a.  Rate Class Allocations'!$E:$E,$B118,'3-a.  Rate Class Allocations'!$H:$H,D20) / SUMIFS(OFFSET('3-a.  Rate Class Allocations'!$BA:$BA,0,(27*(AL21="kW"))),'3-a.  Rate Class Allocations'!$F:$F,"2011 - 2014 + 2015 Extension Legacy Green Energy Act Framework - Province Wide Program",'3-a.  Rate Class Allocations'!$E:$E,$B118,'3-a.  Rate Class Allocations'!$H:$H,D20),IF(COUNTIFS(AL20,"General Service*"),1/COUNTIFS($Y20:$AL20,"General Service*"),0))</f>
        <v>0</v>
      </c>
      <c r="AM118" s="298">
        <f ca="1">SUM(Y118:AL118)</f>
        <v>1</v>
      </c>
    </row>
    <row r="119" spans="1:39" s="285" customFormat="1" ht="15" outlineLevel="1">
      <c r="A119" s="503"/>
      <c r="B119" s="325" t="s">
        <v>215</v>
      </c>
      <c r="C119" s="293" t="s">
        <v>164</v>
      </c>
      <c r="D119" s="724">
        <f ca="1">SUMIFS(OFFSET('7.  Persistence Report'!$AQ:$AQ,0,D20-2011),'7.  Persistence Report'!$D:$D,IF(COUNTIFS($B119,"Adjustment*"),$B118,$B119),'7.  Persistence Report'!$H:$H,D20,'7.  Persistence Report'!$J:$J,IF(COUNTIFS($B119,"Adjustment*"),"Adjustment","Current Year Savings"),'7.  Persistence Report'!$C:$C,VLOOKUP(IF(COUNTIFS($B119,"Adjustment*"),$A118,$A119),ExtCalcMap,2,FALSE))</f>
        <v>0</v>
      </c>
      <c r="E119" s="724">
        <f ca="1">SUMIFS(OFFSET('7.  Persistence Report'!$AQ:$AQ,0,E20-2011),'7.  Persistence Report'!$D:$D,IF(COUNTIFS($B119,"Adjustment*"),$B118,$B119),'7.  Persistence Report'!$H:$H,D20,'7.  Persistence Report'!$J:$J,IF(COUNTIFS($B119,"Adjustment*"),"Adjustment","Current Year Savings"),'7.  Persistence Report'!$C:$C,VLOOKUP(IF(COUNTIFS($B119,"Adjustment*"),$A118,$A119),ExtCalcMap,2,FALSE))</f>
        <v>0</v>
      </c>
      <c r="F119" s="724">
        <f ca="1">SUMIFS(OFFSET('7.  Persistence Report'!$AQ:$AQ,0,F20-2011),'7.  Persistence Report'!$D:$D,IF(COUNTIFS($B119,"Adjustment*"),$B118,$B119),'7.  Persistence Report'!$H:$H,D20,'7.  Persistence Report'!$J:$J,IF(COUNTIFS($B119,"Adjustment*"),"Adjustment","Current Year Savings"),'7.  Persistence Report'!$C:$C,VLOOKUP(IF(COUNTIFS($B119,"Adjustment*"),$A118,$A119),ExtCalcMap,2,FALSE))</f>
        <v>0</v>
      </c>
      <c r="G119" s="724">
        <f ca="1">SUMIFS(OFFSET('7.  Persistence Report'!$AQ:$AQ,0,G20-2011),'7.  Persistence Report'!$D:$D,IF(COUNTIFS($B119,"Adjustment*"),$B118,$B119),'7.  Persistence Report'!$H:$H,D20,'7.  Persistence Report'!$J:$J,IF(COUNTIFS($B119,"Adjustment*"),"Adjustment","Current Year Savings"),'7.  Persistence Report'!$C:$C,VLOOKUP(IF(COUNTIFS($B119,"Adjustment*"),$A118,$A119),ExtCalcMap,2,FALSE))</f>
        <v>0</v>
      </c>
      <c r="H119" s="724">
        <f ca="1">SUMIFS(OFFSET('7.  Persistence Report'!$AQ:$AQ,0,H20-2011),'7.  Persistence Report'!$D:$D,IF(COUNTIFS($B119,"Adjustment*"),$B118,$B119),'7.  Persistence Report'!$H:$H,D20,'7.  Persistence Report'!$J:$J,IF(COUNTIFS($B119,"Adjustment*"),"Adjustment","Current Year Savings"),'7.  Persistence Report'!$C:$C,VLOOKUP(IF(COUNTIFS($B119,"Adjustment*"),$A118,$A119),ExtCalcMap,2,FALSE))</f>
        <v>0</v>
      </c>
      <c r="I119" s="724">
        <f ca="1">SUMIFS(OFFSET('7.  Persistence Report'!$AQ:$AQ,0,I20-2011),'7.  Persistence Report'!$D:$D,IF(COUNTIFS($B119,"Adjustment*"),$B118,$B119),'7.  Persistence Report'!$H:$H,D20,'7.  Persistence Report'!$J:$J,IF(COUNTIFS($B119,"Adjustment*"),"Adjustment","Current Year Savings"),'7.  Persistence Report'!$C:$C,VLOOKUP(IF(COUNTIFS($B119,"Adjustment*"),$A118,$A119),ExtCalcMap,2,FALSE))</f>
        <v>0</v>
      </c>
      <c r="J119" s="724">
        <f ca="1">SUMIFS(OFFSET('7.  Persistence Report'!$AQ:$AQ,0,J20-2011),'7.  Persistence Report'!$D:$D,IF(COUNTIFS($B119,"Adjustment*"),$B118,$B119),'7.  Persistence Report'!$H:$H,D20,'7.  Persistence Report'!$J:$J,IF(COUNTIFS($B119,"Adjustment*"),"Adjustment","Current Year Savings"),'7.  Persistence Report'!$C:$C,VLOOKUP(IF(COUNTIFS($B119,"Adjustment*"),$A118,$A119),ExtCalcMap,2,FALSE))</f>
        <v>0</v>
      </c>
      <c r="K119" s="724">
        <f ca="1">SUMIFS(OFFSET('7.  Persistence Report'!$AQ:$AQ,0,K20-2011),'7.  Persistence Report'!$D:$D,IF(COUNTIFS($B119,"Adjustment*"),$B118,$B119),'7.  Persistence Report'!$H:$H,D20,'7.  Persistence Report'!$J:$J,IF(COUNTIFS($B119,"Adjustment*"),"Adjustment","Current Year Savings"),'7.  Persistence Report'!$C:$C,VLOOKUP(IF(COUNTIFS($B119,"Adjustment*"),$A118,$A119),ExtCalcMap,2,FALSE))</f>
        <v>0</v>
      </c>
      <c r="L119" s="724">
        <f ca="1">SUMIFS(OFFSET('7.  Persistence Report'!$AQ:$AQ,0,L20-2011),'7.  Persistence Report'!$D:$D,IF(COUNTIFS($B119,"Adjustment*"),$B118,$B119),'7.  Persistence Report'!$H:$H,D20,'7.  Persistence Report'!$J:$J,IF(COUNTIFS($B119,"Adjustment*"),"Adjustment","Current Year Savings"),'7.  Persistence Report'!$C:$C,VLOOKUP(IF(COUNTIFS($B119,"Adjustment*"),$A118,$A119),ExtCalcMap,2,FALSE))</f>
        <v>0</v>
      </c>
      <c r="M119" s="724">
        <f ca="1">SUMIFS(OFFSET('7.  Persistence Report'!$AQ:$AQ,0,M20-2011),'7.  Persistence Report'!$D:$D,IF(COUNTIFS($B119,"Adjustment*"),$B118,$B119),'7.  Persistence Report'!$H:$H,D20,'7.  Persistence Report'!$J:$J,IF(COUNTIFS($B119,"Adjustment*"),"Adjustment","Current Year Savings"),'7.  Persistence Report'!$C:$C,VLOOKUP(IF(COUNTIFS($B119,"Adjustment*"),$A118,$A119),ExtCalcMap,2,FALSE))</f>
        <v>0</v>
      </c>
      <c r="N119" s="724">
        <f>N118</f>
        <v>0</v>
      </c>
      <c r="O119" s="731">
        <f ca="1">SUMIFS(OFFSET('7.  Persistence Report'!$L:$L,0,O20-2011),'7.  Persistence Report'!$D:$D,IF(COUNTIFS($B119,"Adjustment*"),$B118,$B119),'7.  Persistence Report'!$H:$H,D20,'7.  Persistence Report'!$J:$J,IF(COUNTIFS($B119,"Adjustment*"),"Adjustment","Current Year Savings"),'7.  Persistence Report'!$C:$C,VLOOKUP(IF(COUNTIFS($B119,"Adjustment*"),$A118,$A119),ExtCalcMap,2,FALSE))</f>
        <v>0</v>
      </c>
      <c r="P119" s="731">
        <f ca="1">SUMIFS(OFFSET('7.  Persistence Report'!$L:$L,0,P20-2011),'7.  Persistence Report'!$D:$D,IF(COUNTIFS($B119,"Adjustment*"),$B118,$B119),'7.  Persistence Report'!$H:$H,D20,'7.  Persistence Report'!$J:$J,IF(COUNTIFS($B119,"Adjustment*"),"Adjustment","Current Year Savings"),'7.  Persistence Report'!$C:$C,VLOOKUP(IF(COUNTIFS($B119,"Adjustment*"),$A118,$A119),ExtCalcMap,2,FALSE))</f>
        <v>0</v>
      </c>
      <c r="Q119" s="731">
        <f ca="1">SUMIFS(OFFSET('7.  Persistence Report'!$L:$L,0,Q20-2011),'7.  Persistence Report'!$D:$D,IF(COUNTIFS($B119,"Adjustment*"),$B118,$B119),'7.  Persistence Report'!$H:$H,D20,'7.  Persistence Report'!$J:$J,IF(COUNTIFS($B119,"Adjustment*"),"Adjustment","Current Year Savings"),'7.  Persistence Report'!$C:$C,VLOOKUP(IF(COUNTIFS($B119,"Adjustment*"),$A118,$A119),ExtCalcMap,2,FALSE))</f>
        <v>0</v>
      </c>
      <c r="R119" s="731">
        <f ca="1">SUMIFS(OFFSET('7.  Persistence Report'!$L:$L,0,R20-2011),'7.  Persistence Report'!$D:$D,IF(COUNTIFS($B119,"Adjustment*"),$B118,$B119),'7.  Persistence Report'!$H:$H,D20,'7.  Persistence Report'!$J:$J,IF(COUNTIFS($B119,"Adjustment*"),"Adjustment","Current Year Savings"),'7.  Persistence Report'!$C:$C,VLOOKUP(IF(COUNTIFS($B119,"Adjustment*"),$A118,$A119),ExtCalcMap,2,FALSE))</f>
        <v>0</v>
      </c>
      <c r="S119" s="731">
        <f ca="1">SUMIFS(OFFSET('7.  Persistence Report'!$L:$L,0,S20-2011),'7.  Persistence Report'!$D:$D,IF(COUNTIFS($B119,"Adjustment*"),$B118,$B119),'7.  Persistence Report'!$H:$H,D20,'7.  Persistence Report'!$J:$J,IF(COUNTIFS($B119,"Adjustment*"),"Adjustment","Current Year Savings"),'7.  Persistence Report'!$C:$C,VLOOKUP(IF(COUNTIFS($B119,"Adjustment*"),$A118,$A119),ExtCalcMap,2,FALSE))</f>
        <v>0</v>
      </c>
      <c r="T119" s="731">
        <f ca="1">SUMIFS(OFFSET('7.  Persistence Report'!$L:$L,0,T20-2011),'7.  Persistence Report'!$D:$D,IF(COUNTIFS($B119,"Adjustment*"),$B118,$B119),'7.  Persistence Report'!$H:$H,D20,'7.  Persistence Report'!$J:$J,IF(COUNTIFS($B119,"Adjustment*"),"Adjustment","Current Year Savings"),'7.  Persistence Report'!$C:$C,VLOOKUP(IF(COUNTIFS($B119,"Adjustment*"),$A118,$A119),ExtCalcMap,2,FALSE))</f>
        <v>0</v>
      </c>
      <c r="U119" s="731">
        <f ca="1">SUMIFS(OFFSET('7.  Persistence Report'!$L:$L,0,U20-2011),'7.  Persistence Report'!$D:$D,IF(COUNTIFS($B119,"Adjustment*"),$B118,$B119),'7.  Persistence Report'!$H:$H,D20,'7.  Persistence Report'!$J:$J,IF(COUNTIFS($B119,"Adjustment*"),"Adjustment","Current Year Savings"),'7.  Persistence Report'!$C:$C,VLOOKUP(IF(COUNTIFS($B119,"Adjustment*"),$A118,$A119),ExtCalcMap,2,FALSE))</f>
        <v>0</v>
      </c>
      <c r="V119" s="731">
        <f ca="1">SUMIFS(OFFSET('7.  Persistence Report'!$L:$L,0,V20-2011),'7.  Persistence Report'!$D:$D,IF(COUNTIFS($B119,"Adjustment*"),$B118,$B119),'7.  Persistence Report'!$H:$H,D20,'7.  Persistence Report'!$J:$J,IF(COUNTIFS($B119,"Adjustment*"),"Adjustment","Current Year Savings"),'7.  Persistence Report'!$C:$C,VLOOKUP(IF(COUNTIFS($B119,"Adjustment*"),$A118,$A119),ExtCalcMap,2,FALSE))</f>
        <v>0</v>
      </c>
      <c r="W119" s="731">
        <f ca="1">SUMIFS(OFFSET('7.  Persistence Report'!$L:$L,0,W20-2011),'7.  Persistence Report'!$D:$D,IF(COUNTIFS($B119,"Adjustment*"),$B118,$B119),'7.  Persistence Report'!$H:$H,D20,'7.  Persistence Report'!$J:$J,IF(COUNTIFS($B119,"Adjustment*"),"Adjustment","Current Year Savings"),'7.  Persistence Report'!$C:$C,VLOOKUP(IF(COUNTIFS($B119,"Adjustment*"),$A118,$A119),ExtCalcMap,2,FALSE))</f>
        <v>0</v>
      </c>
      <c r="X119" s="731">
        <f ca="1">SUMIFS(OFFSET('7.  Persistence Report'!$L:$L,0,X20-2011),'7.  Persistence Report'!$D:$D,IF(COUNTIFS($B119,"Adjustment*"),$B118,$B119),'7.  Persistence Report'!$H:$H,D20,'7.  Persistence Report'!$J:$J,IF(COUNTIFS($B119,"Adjustment*"),"Adjustment","Current Year Savings"),'7.  Persistence Report'!$C:$C,VLOOKUP(IF(COUNTIFS($B119,"Adjustment*"),$A118,$A119),ExtCalcMap,2,FALSE))</f>
        <v>0</v>
      </c>
      <c r="Y119" s="412">
        <f ca="1">Y118</f>
        <v>0.5</v>
      </c>
      <c r="Z119" s="412">
        <f t="shared" ref="Z119:AL119" ca="1" si="41">Z118</f>
        <v>0.5</v>
      </c>
      <c r="AA119" s="412">
        <f t="shared" ca="1" si="41"/>
        <v>0</v>
      </c>
      <c r="AB119" s="412">
        <f t="shared" ca="1" si="41"/>
        <v>0</v>
      </c>
      <c r="AC119" s="412">
        <f t="shared" ca="1" si="41"/>
        <v>0</v>
      </c>
      <c r="AD119" s="412">
        <f t="shared" ca="1" si="41"/>
        <v>0</v>
      </c>
      <c r="AE119" s="412">
        <f t="shared" ca="1" si="41"/>
        <v>0</v>
      </c>
      <c r="AF119" s="412">
        <f t="shared" ca="1" si="41"/>
        <v>0</v>
      </c>
      <c r="AG119" s="412">
        <f t="shared" ca="1" si="41"/>
        <v>0</v>
      </c>
      <c r="AH119" s="412">
        <f t="shared" ca="1" si="41"/>
        <v>0</v>
      </c>
      <c r="AI119" s="412">
        <f t="shared" ca="1" si="41"/>
        <v>0</v>
      </c>
      <c r="AJ119" s="412">
        <f t="shared" ca="1" si="41"/>
        <v>0</v>
      </c>
      <c r="AK119" s="412">
        <f t="shared" ca="1" si="41"/>
        <v>0</v>
      </c>
      <c r="AL119" s="412">
        <f t="shared" ca="1" si="41"/>
        <v>0</v>
      </c>
      <c r="AM119" s="499"/>
    </row>
    <row r="120" spans="1:39" s="285" customFormat="1" ht="15" outlineLevel="1">
      <c r="A120" s="503"/>
      <c r="B120" s="325"/>
      <c r="C120" s="293"/>
      <c r="D120" s="730"/>
      <c r="E120" s="730"/>
      <c r="F120" s="730"/>
      <c r="G120" s="730"/>
      <c r="H120" s="730"/>
      <c r="I120" s="730"/>
      <c r="J120" s="730"/>
      <c r="K120" s="730"/>
      <c r="L120" s="730"/>
      <c r="M120" s="730"/>
      <c r="N120" s="730"/>
      <c r="O120" s="737"/>
      <c r="P120" s="737"/>
      <c r="Q120" s="737"/>
      <c r="R120" s="737"/>
      <c r="S120" s="737"/>
      <c r="T120" s="737"/>
      <c r="U120" s="737"/>
      <c r="V120" s="737"/>
      <c r="W120" s="737"/>
      <c r="X120" s="737"/>
      <c r="Y120" s="413"/>
      <c r="Z120" s="413"/>
      <c r="AA120" s="413"/>
      <c r="AB120" s="413"/>
      <c r="AC120" s="413"/>
      <c r="AD120" s="413"/>
      <c r="AE120" s="417"/>
      <c r="AF120" s="417"/>
      <c r="AG120" s="417"/>
      <c r="AH120" s="417"/>
      <c r="AI120" s="417"/>
      <c r="AJ120" s="417"/>
      <c r="AK120" s="417"/>
      <c r="AL120" s="417"/>
      <c r="AM120" s="315"/>
    </row>
    <row r="121" spans="1:39" s="285" customFormat="1" ht="15" outlineLevel="1">
      <c r="A121" s="503">
        <v>32</v>
      </c>
      <c r="B121" s="325" t="s">
        <v>493</v>
      </c>
      <c r="C121" s="293" t="s">
        <v>25</v>
      </c>
      <c r="D121" s="724">
        <f ca="1">SUMIFS(OFFSET('7.  Persistence Report'!$AQ:$AQ,0,D20-2011),'7.  Persistence Report'!$D:$D,IF(COUNTIFS($B121,"Adjustment*"),$B120,$B121),'7.  Persistence Report'!$H:$H,D20,'7.  Persistence Report'!$J:$J,IF(COUNTIFS($B121,"Adjustment*"),"Adjustment","Current Year Savings"),'7.  Persistence Report'!$C:$C,VLOOKUP(IF(COUNTIFS($B121,"Adjustment*"),$A120,$A121),ExtCalcMap,2,FALSE))</f>
        <v>0</v>
      </c>
      <c r="E121" s="724">
        <f ca="1">SUMIFS(OFFSET('7.  Persistence Report'!$AQ:$AQ,0,E20-2011),'7.  Persistence Report'!$D:$D,IF(COUNTIFS($B121,"Adjustment*"),$B120,$B121),'7.  Persistence Report'!$H:$H,D20,'7.  Persistence Report'!$J:$J,IF(COUNTIFS($B121,"Adjustment*"),"Adjustment","Current Year Savings"),'7.  Persistence Report'!$C:$C,VLOOKUP(IF(COUNTIFS($B121,"Adjustment*"),$A120,$A121),ExtCalcMap,2,FALSE))</f>
        <v>0</v>
      </c>
      <c r="F121" s="724">
        <f ca="1">SUMIFS(OFFSET('7.  Persistence Report'!$AQ:$AQ,0,F20-2011),'7.  Persistence Report'!$D:$D,IF(COUNTIFS($B121,"Adjustment*"),$B120,$B121),'7.  Persistence Report'!$H:$H,D20,'7.  Persistence Report'!$J:$J,IF(COUNTIFS($B121,"Adjustment*"),"Adjustment","Current Year Savings"),'7.  Persistence Report'!$C:$C,VLOOKUP(IF(COUNTIFS($B121,"Adjustment*"),$A120,$A121),ExtCalcMap,2,FALSE))</f>
        <v>0</v>
      </c>
      <c r="G121" s="724">
        <f ca="1">SUMIFS(OFFSET('7.  Persistence Report'!$AQ:$AQ,0,G20-2011),'7.  Persistence Report'!$D:$D,IF(COUNTIFS($B121,"Adjustment*"),$B120,$B121),'7.  Persistence Report'!$H:$H,D20,'7.  Persistence Report'!$J:$J,IF(COUNTIFS($B121,"Adjustment*"),"Adjustment","Current Year Savings"),'7.  Persistence Report'!$C:$C,VLOOKUP(IF(COUNTIFS($B121,"Adjustment*"),$A120,$A121),ExtCalcMap,2,FALSE))</f>
        <v>0</v>
      </c>
      <c r="H121" s="724">
        <f ca="1">SUMIFS(OFFSET('7.  Persistence Report'!$AQ:$AQ,0,H20-2011),'7.  Persistence Report'!$D:$D,IF(COUNTIFS($B121,"Adjustment*"),$B120,$B121),'7.  Persistence Report'!$H:$H,D20,'7.  Persistence Report'!$J:$J,IF(COUNTIFS($B121,"Adjustment*"),"Adjustment","Current Year Savings"),'7.  Persistence Report'!$C:$C,VLOOKUP(IF(COUNTIFS($B121,"Adjustment*"),$A120,$A121),ExtCalcMap,2,FALSE))</f>
        <v>0</v>
      </c>
      <c r="I121" s="724">
        <f ca="1">SUMIFS(OFFSET('7.  Persistence Report'!$AQ:$AQ,0,I20-2011),'7.  Persistence Report'!$D:$D,IF(COUNTIFS($B121,"Adjustment*"),$B120,$B121),'7.  Persistence Report'!$H:$H,D20,'7.  Persistence Report'!$J:$J,IF(COUNTIFS($B121,"Adjustment*"),"Adjustment","Current Year Savings"),'7.  Persistence Report'!$C:$C,VLOOKUP(IF(COUNTIFS($B121,"Adjustment*"),$A120,$A121),ExtCalcMap,2,FALSE))</f>
        <v>0</v>
      </c>
      <c r="J121" s="724">
        <f ca="1">SUMIFS(OFFSET('7.  Persistence Report'!$AQ:$AQ,0,J20-2011),'7.  Persistence Report'!$D:$D,IF(COUNTIFS($B121,"Adjustment*"),$B120,$B121),'7.  Persistence Report'!$H:$H,D20,'7.  Persistence Report'!$J:$J,IF(COUNTIFS($B121,"Adjustment*"),"Adjustment","Current Year Savings"),'7.  Persistence Report'!$C:$C,VLOOKUP(IF(COUNTIFS($B121,"Adjustment*"),$A120,$A121),ExtCalcMap,2,FALSE))</f>
        <v>0</v>
      </c>
      <c r="K121" s="724">
        <f ca="1">SUMIFS(OFFSET('7.  Persistence Report'!$AQ:$AQ,0,K20-2011),'7.  Persistence Report'!$D:$D,IF(COUNTIFS($B121,"Adjustment*"),$B120,$B121),'7.  Persistence Report'!$H:$H,D20,'7.  Persistence Report'!$J:$J,IF(COUNTIFS($B121,"Adjustment*"),"Adjustment","Current Year Savings"),'7.  Persistence Report'!$C:$C,VLOOKUP(IF(COUNTIFS($B121,"Adjustment*"),$A120,$A121),ExtCalcMap,2,FALSE))</f>
        <v>0</v>
      </c>
      <c r="L121" s="724">
        <f ca="1">SUMIFS(OFFSET('7.  Persistence Report'!$AQ:$AQ,0,L20-2011),'7.  Persistence Report'!$D:$D,IF(COUNTIFS($B121,"Adjustment*"),$B120,$B121),'7.  Persistence Report'!$H:$H,D20,'7.  Persistence Report'!$J:$J,IF(COUNTIFS($B121,"Adjustment*"),"Adjustment","Current Year Savings"),'7.  Persistence Report'!$C:$C,VLOOKUP(IF(COUNTIFS($B121,"Adjustment*"),$A120,$A121),ExtCalcMap,2,FALSE))</f>
        <v>0</v>
      </c>
      <c r="M121" s="724">
        <f ca="1">SUMIFS(OFFSET('7.  Persistence Report'!$AQ:$AQ,0,M20-2011),'7.  Persistence Report'!$D:$D,IF(COUNTIFS($B121,"Adjustment*"),$B120,$B121),'7.  Persistence Report'!$H:$H,D20,'7.  Persistence Report'!$J:$J,IF(COUNTIFS($B121,"Adjustment*"),"Adjustment","Current Year Savings"),'7.  Persistence Report'!$C:$C,VLOOKUP(IF(COUNTIFS($B121,"Adjustment*"),$A120,$A121),ExtCalcMap,2,FALSE))</f>
        <v>0</v>
      </c>
      <c r="N121" s="724">
        <v>0</v>
      </c>
      <c r="O121" s="731">
        <f ca="1">SUMIFS(OFFSET('7.  Persistence Report'!$L:$L,0,O20-2011),'7.  Persistence Report'!$D:$D,IF(COUNTIFS($B121,"Adjustment*"),$B120,$B121),'7.  Persistence Report'!$H:$H,D20,'7.  Persistence Report'!$J:$J,IF(COUNTIFS($B121,"Adjustment*"),"Adjustment","Current Year Savings"),'7.  Persistence Report'!$C:$C,VLOOKUP(IF(COUNTIFS($B121,"Adjustment*"),$A120,$A121),ExtCalcMap,2,FALSE))</f>
        <v>0</v>
      </c>
      <c r="P121" s="731">
        <f ca="1">SUMIFS(OFFSET('7.  Persistence Report'!$L:$L,0,P20-2011),'7.  Persistence Report'!$D:$D,IF(COUNTIFS($B121,"Adjustment*"),$B120,$B121),'7.  Persistence Report'!$H:$H,D20,'7.  Persistence Report'!$J:$J,IF(COUNTIFS($B121,"Adjustment*"),"Adjustment","Current Year Savings"),'7.  Persistence Report'!$C:$C,VLOOKUP(IF(COUNTIFS($B121,"Adjustment*"),$A120,$A121),ExtCalcMap,2,FALSE))</f>
        <v>0</v>
      </c>
      <c r="Q121" s="731">
        <f ca="1">SUMIFS(OFFSET('7.  Persistence Report'!$L:$L,0,Q20-2011),'7.  Persistence Report'!$D:$D,IF(COUNTIFS($B121,"Adjustment*"),$B120,$B121),'7.  Persistence Report'!$H:$H,D20,'7.  Persistence Report'!$J:$J,IF(COUNTIFS($B121,"Adjustment*"),"Adjustment","Current Year Savings"),'7.  Persistence Report'!$C:$C,VLOOKUP(IF(COUNTIFS($B121,"Adjustment*"),$A120,$A121),ExtCalcMap,2,FALSE))</f>
        <v>0</v>
      </c>
      <c r="R121" s="731">
        <f ca="1">SUMIFS(OFFSET('7.  Persistence Report'!$L:$L,0,R20-2011),'7.  Persistence Report'!$D:$D,IF(COUNTIFS($B121,"Adjustment*"),$B120,$B121),'7.  Persistence Report'!$H:$H,D20,'7.  Persistence Report'!$J:$J,IF(COUNTIFS($B121,"Adjustment*"),"Adjustment","Current Year Savings"),'7.  Persistence Report'!$C:$C,VLOOKUP(IF(COUNTIFS($B121,"Adjustment*"),$A120,$A121),ExtCalcMap,2,FALSE))</f>
        <v>0</v>
      </c>
      <c r="S121" s="731">
        <f ca="1">SUMIFS(OFFSET('7.  Persistence Report'!$L:$L,0,S20-2011),'7.  Persistence Report'!$D:$D,IF(COUNTIFS($B121,"Adjustment*"),$B120,$B121),'7.  Persistence Report'!$H:$H,D20,'7.  Persistence Report'!$J:$J,IF(COUNTIFS($B121,"Adjustment*"),"Adjustment","Current Year Savings"),'7.  Persistence Report'!$C:$C,VLOOKUP(IF(COUNTIFS($B121,"Adjustment*"),$A120,$A121),ExtCalcMap,2,FALSE))</f>
        <v>0</v>
      </c>
      <c r="T121" s="731">
        <f ca="1">SUMIFS(OFFSET('7.  Persistence Report'!$L:$L,0,T20-2011),'7.  Persistence Report'!$D:$D,IF(COUNTIFS($B121,"Adjustment*"),$B120,$B121),'7.  Persistence Report'!$H:$H,D20,'7.  Persistence Report'!$J:$J,IF(COUNTIFS($B121,"Adjustment*"),"Adjustment","Current Year Savings"),'7.  Persistence Report'!$C:$C,VLOOKUP(IF(COUNTIFS($B121,"Adjustment*"),$A120,$A121),ExtCalcMap,2,FALSE))</f>
        <v>0</v>
      </c>
      <c r="U121" s="731">
        <f ca="1">SUMIFS(OFFSET('7.  Persistence Report'!$L:$L,0,U20-2011),'7.  Persistence Report'!$D:$D,IF(COUNTIFS($B121,"Adjustment*"),$B120,$B121),'7.  Persistence Report'!$H:$H,D20,'7.  Persistence Report'!$J:$J,IF(COUNTIFS($B121,"Adjustment*"),"Adjustment","Current Year Savings"),'7.  Persistence Report'!$C:$C,VLOOKUP(IF(COUNTIFS($B121,"Adjustment*"),$A120,$A121),ExtCalcMap,2,FALSE))</f>
        <v>0</v>
      </c>
      <c r="V121" s="731">
        <f ca="1">SUMIFS(OFFSET('7.  Persistence Report'!$L:$L,0,V20-2011),'7.  Persistence Report'!$D:$D,IF(COUNTIFS($B121,"Adjustment*"),$B120,$B121),'7.  Persistence Report'!$H:$H,D20,'7.  Persistence Report'!$J:$J,IF(COUNTIFS($B121,"Adjustment*"),"Adjustment","Current Year Savings"),'7.  Persistence Report'!$C:$C,VLOOKUP(IF(COUNTIFS($B121,"Adjustment*"),$A120,$A121),ExtCalcMap,2,FALSE))</f>
        <v>0</v>
      </c>
      <c r="W121" s="731">
        <f ca="1">SUMIFS(OFFSET('7.  Persistence Report'!$L:$L,0,W20-2011),'7.  Persistence Report'!$D:$D,IF(COUNTIFS($B121,"Adjustment*"),$B120,$B121),'7.  Persistence Report'!$H:$H,D20,'7.  Persistence Report'!$J:$J,IF(COUNTIFS($B121,"Adjustment*"),"Adjustment","Current Year Savings"),'7.  Persistence Report'!$C:$C,VLOOKUP(IF(COUNTIFS($B121,"Adjustment*"),$A120,$A121),ExtCalcMap,2,FALSE))</f>
        <v>0</v>
      </c>
      <c r="X121" s="731">
        <f ca="1">SUMIFS(OFFSET('7.  Persistence Report'!$L:$L,0,X20-2011),'7.  Persistence Report'!$D:$D,IF(COUNTIFS($B121,"Adjustment*"),$B120,$B121),'7.  Persistence Report'!$H:$H,D20,'7.  Persistence Report'!$J:$J,IF(COUNTIFS($B121,"Adjustment*"),"Adjustment","Current Year Savings"),'7.  Persistence Report'!$C:$C,VLOOKUP(IF(COUNTIFS($B121,"Adjustment*"),$A120,$A121),ExtCalcMap,2,FALSE))</f>
        <v>0</v>
      </c>
      <c r="Y121" s="416">
        <f ca="1">IF(SUMIFS(OFFSET('3-a.  Rate Class Allocations'!$BA:$BA,0,(27*(Y21="kW"))),'3-a.  Rate Class Allocations'!$F:$F,"2011 - 2014 + 2015 Extension Legacy Green Energy Act Framework - Province Wide Program",'3-a.  Rate Class Allocations'!$E:$E,$B121,'3-a.  Rate Class Allocations'!$H:$H,D20),SUMIFS(OFFSET('3-a.  Rate Class Allocations'!$BA:$BA,0,(27*(Y21="kW"))),'3-a.  Rate Class Allocations'!$F:$F,"2011 - 2014 + 2015 Extension Legacy Green Energy Act Framework - Province Wide Program",'3-a.  Rate Class Allocations'!$L:$L,Y20,'3-a.  Rate Class Allocations'!$E:$E,$B121,'3-a.  Rate Class Allocations'!$H:$H,D20) / SUMIFS(OFFSET('3-a.  Rate Class Allocations'!$BA:$BA,0,(27*(Y21="kW"))),'3-a.  Rate Class Allocations'!$F:$F,"2011 - 2014 + 2015 Extension Legacy Green Energy Act Framework - Province Wide Program",'3-a.  Rate Class Allocations'!$E:$E,$B121,'3-a.  Rate Class Allocations'!$H:$H,D20),IF(COUNTIFS(Y20,"General Service*"),1/COUNTIFS($Y20:$AL20,"General Service*"),0))</f>
        <v>0.5</v>
      </c>
      <c r="Z121" s="416">
        <f ca="1">IF(SUMIFS(OFFSET('3-a.  Rate Class Allocations'!$BA:$BA,0,(27*(Z21="kW"))),'3-a.  Rate Class Allocations'!$F:$F,"2011 - 2014 + 2015 Extension Legacy Green Energy Act Framework - Province Wide Program",'3-a.  Rate Class Allocations'!$E:$E,$B121,'3-a.  Rate Class Allocations'!$H:$H,D20),SUMIFS(OFFSET('3-a.  Rate Class Allocations'!$BA:$BA,0,(27*(Z21="kW"))),'3-a.  Rate Class Allocations'!$F:$F,"2011 - 2014 + 2015 Extension Legacy Green Energy Act Framework - Province Wide Program",'3-a.  Rate Class Allocations'!$L:$L,Z20,'3-a.  Rate Class Allocations'!$E:$E,$B121,'3-a.  Rate Class Allocations'!$H:$H,D20) / SUMIFS(OFFSET('3-a.  Rate Class Allocations'!$BA:$BA,0,(27*(Z21="kW"))),'3-a.  Rate Class Allocations'!$F:$F,"2011 - 2014 + 2015 Extension Legacy Green Energy Act Framework - Province Wide Program",'3-a.  Rate Class Allocations'!$E:$E,$B121,'3-a.  Rate Class Allocations'!$H:$H,D20),IF(COUNTIFS(Z20,"General Service*"),1/COUNTIFS($Y20:$AL20,"General Service*"),0))</f>
        <v>0.5</v>
      </c>
      <c r="AA121" s="416">
        <f ca="1">IF(SUMIFS(OFFSET('3-a.  Rate Class Allocations'!$BA:$BA,0,(27*(AA21="kW"))),'3-a.  Rate Class Allocations'!$F:$F,"2011 - 2014 + 2015 Extension Legacy Green Energy Act Framework - Province Wide Program",'3-a.  Rate Class Allocations'!$E:$E,$B121,'3-a.  Rate Class Allocations'!$H:$H,D20),SUMIFS(OFFSET('3-a.  Rate Class Allocations'!$BA:$BA,0,(27*(AA21="kW"))),'3-a.  Rate Class Allocations'!$F:$F,"2011 - 2014 + 2015 Extension Legacy Green Energy Act Framework - Province Wide Program",'3-a.  Rate Class Allocations'!$L:$L,AA20,'3-a.  Rate Class Allocations'!$E:$E,$B121,'3-a.  Rate Class Allocations'!$H:$H,D20) / SUMIFS(OFFSET('3-a.  Rate Class Allocations'!$BA:$BA,0,(27*(AA21="kW"))),'3-a.  Rate Class Allocations'!$F:$F,"2011 - 2014 + 2015 Extension Legacy Green Energy Act Framework - Province Wide Program",'3-a.  Rate Class Allocations'!$E:$E,$B121,'3-a.  Rate Class Allocations'!$H:$H,D20),IF(COUNTIFS(AA20,"General Service*"),1/COUNTIFS($Y20:$AL20,"General Service*"),0))</f>
        <v>0</v>
      </c>
      <c r="AB121" s="416">
        <f ca="1">IF(SUMIFS(OFFSET('3-a.  Rate Class Allocations'!$BA:$BA,0,(27*(AB21="kW"))),'3-a.  Rate Class Allocations'!$F:$F,"2011 - 2014 + 2015 Extension Legacy Green Energy Act Framework - Province Wide Program",'3-a.  Rate Class Allocations'!$E:$E,$B121,'3-a.  Rate Class Allocations'!$H:$H,D20),SUMIFS(OFFSET('3-a.  Rate Class Allocations'!$BA:$BA,0,(27*(AB21="kW"))),'3-a.  Rate Class Allocations'!$F:$F,"2011 - 2014 + 2015 Extension Legacy Green Energy Act Framework - Province Wide Program",'3-a.  Rate Class Allocations'!$L:$L,AB20,'3-a.  Rate Class Allocations'!$E:$E,$B121,'3-a.  Rate Class Allocations'!$H:$H,D20) / SUMIFS(OFFSET('3-a.  Rate Class Allocations'!$BA:$BA,0,(27*(AB21="kW"))),'3-a.  Rate Class Allocations'!$F:$F,"2011 - 2014 + 2015 Extension Legacy Green Energy Act Framework - Province Wide Program",'3-a.  Rate Class Allocations'!$E:$E,$B121,'3-a.  Rate Class Allocations'!$H:$H,D20),IF(COUNTIFS(AB20,"General Service*"),1/COUNTIFS($Y20:$AL20,"General Service*"),0))</f>
        <v>0</v>
      </c>
      <c r="AC121" s="416">
        <f ca="1">IF(SUMIFS(OFFSET('3-a.  Rate Class Allocations'!$BA:$BA,0,(27*(AC21="kW"))),'3-a.  Rate Class Allocations'!$F:$F,"2011 - 2014 + 2015 Extension Legacy Green Energy Act Framework - Province Wide Program",'3-a.  Rate Class Allocations'!$E:$E,$B121,'3-a.  Rate Class Allocations'!$H:$H,D20),SUMIFS(OFFSET('3-a.  Rate Class Allocations'!$BA:$BA,0,(27*(AC21="kW"))),'3-a.  Rate Class Allocations'!$F:$F,"2011 - 2014 + 2015 Extension Legacy Green Energy Act Framework - Province Wide Program",'3-a.  Rate Class Allocations'!$L:$L,AC20,'3-a.  Rate Class Allocations'!$E:$E,$B121,'3-a.  Rate Class Allocations'!$H:$H,D20) / SUMIFS(OFFSET('3-a.  Rate Class Allocations'!$BA:$BA,0,(27*(AC21="kW"))),'3-a.  Rate Class Allocations'!$F:$F,"2011 - 2014 + 2015 Extension Legacy Green Energy Act Framework - Province Wide Program",'3-a.  Rate Class Allocations'!$E:$E,$B121,'3-a.  Rate Class Allocations'!$H:$H,D20),IF(COUNTIFS(AC20,"General Service*"),1/COUNTIFS($Y20:$AL20,"General Service*"),0))</f>
        <v>0</v>
      </c>
      <c r="AD121" s="416">
        <f ca="1">IF(SUMIFS(OFFSET('3-a.  Rate Class Allocations'!$BA:$BA,0,(27*(AD21="kW"))),'3-a.  Rate Class Allocations'!$F:$F,"2011 - 2014 + 2015 Extension Legacy Green Energy Act Framework - Province Wide Program",'3-a.  Rate Class Allocations'!$E:$E,$B121,'3-a.  Rate Class Allocations'!$H:$H,D20),SUMIFS(OFFSET('3-a.  Rate Class Allocations'!$BA:$BA,0,(27*(AD21="kW"))),'3-a.  Rate Class Allocations'!$F:$F,"2011 - 2014 + 2015 Extension Legacy Green Energy Act Framework - Province Wide Program",'3-a.  Rate Class Allocations'!$L:$L,AD20,'3-a.  Rate Class Allocations'!$E:$E,$B121,'3-a.  Rate Class Allocations'!$H:$H,D20) / SUMIFS(OFFSET('3-a.  Rate Class Allocations'!$BA:$BA,0,(27*(AD21="kW"))),'3-a.  Rate Class Allocations'!$F:$F,"2011 - 2014 + 2015 Extension Legacy Green Energy Act Framework - Province Wide Program",'3-a.  Rate Class Allocations'!$E:$E,$B121,'3-a.  Rate Class Allocations'!$H:$H,D20),IF(COUNTIFS(AD20,"General Service*"),1/COUNTIFS($Y20:$AL20,"General Service*"),0))</f>
        <v>0</v>
      </c>
      <c r="AE121" s="416">
        <f ca="1">IF(SUMIFS(OFFSET('3-a.  Rate Class Allocations'!$BA:$BA,0,(27*(AE21="kW"))),'3-a.  Rate Class Allocations'!$F:$F,"2011 - 2014 + 2015 Extension Legacy Green Energy Act Framework - Province Wide Program",'3-a.  Rate Class Allocations'!$E:$E,$B121,'3-a.  Rate Class Allocations'!$H:$H,D20),SUMIFS(OFFSET('3-a.  Rate Class Allocations'!$BA:$BA,0,(27*(AE21="kW"))),'3-a.  Rate Class Allocations'!$F:$F,"2011 - 2014 + 2015 Extension Legacy Green Energy Act Framework - Province Wide Program",'3-a.  Rate Class Allocations'!$L:$L,AE20,'3-a.  Rate Class Allocations'!$E:$E,$B121,'3-a.  Rate Class Allocations'!$H:$H,D20) / SUMIFS(OFFSET('3-a.  Rate Class Allocations'!$BA:$BA,0,(27*(AE21="kW"))),'3-a.  Rate Class Allocations'!$F:$F,"2011 - 2014 + 2015 Extension Legacy Green Energy Act Framework - Province Wide Program",'3-a.  Rate Class Allocations'!$E:$E,$B121,'3-a.  Rate Class Allocations'!$H:$H,D20),IF(COUNTIFS(AE20,"General Service*"),1/COUNTIFS($Y20:$AL20,"General Service*"),0))</f>
        <v>0</v>
      </c>
      <c r="AF121" s="416">
        <f ca="1">IF(SUMIFS(OFFSET('3-a.  Rate Class Allocations'!$BA:$BA,0,(27*(AF21="kW"))),'3-a.  Rate Class Allocations'!$F:$F,"2011 - 2014 + 2015 Extension Legacy Green Energy Act Framework - Province Wide Program",'3-a.  Rate Class Allocations'!$E:$E,$B121,'3-a.  Rate Class Allocations'!$H:$H,D20),SUMIFS(OFFSET('3-a.  Rate Class Allocations'!$BA:$BA,0,(27*(AF21="kW"))),'3-a.  Rate Class Allocations'!$F:$F,"2011 - 2014 + 2015 Extension Legacy Green Energy Act Framework - Province Wide Program",'3-a.  Rate Class Allocations'!$L:$L,AF20,'3-a.  Rate Class Allocations'!$E:$E,$B121,'3-a.  Rate Class Allocations'!$H:$H,D20) / SUMIFS(OFFSET('3-a.  Rate Class Allocations'!$BA:$BA,0,(27*(AF21="kW"))),'3-a.  Rate Class Allocations'!$F:$F,"2011 - 2014 + 2015 Extension Legacy Green Energy Act Framework - Province Wide Program",'3-a.  Rate Class Allocations'!$E:$E,$B121,'3-a.  Rate Class Allocations'!$H:$H,D20),IF(COUNTIFS(AF20,"General Service*"),1/COUNTIFS($Y20:$AL20,"General Service*"),0))</f>
        <v>0</v>
      </c>
      <c r="AG121" s="416">
        <f ca="1">IF(SUMIFS(OFFSET('3-a.  Rate Class Allocations'!$BA:$BA,0,(27*(AG21="kW"))),'3-a.  Rate Class Allocations'!$F:$F,"2011 - 2014 + 2015 Extension Legacy Green Energy Act Framework - Province Wide Program",'3-a.  Rate Class Allocations'!$E:$E,$B121,'3-a.  Rate Class Allocations'!$H:$H,D20),SUMIFS(OFFSET('3-a.  Rate Class Allocations'!$BA:$BA,0,(27*(AG21="kW"))),'3-a.  Rate Class Allocations'!$F:$F,"2011 - 2014 + 2015 Extension Legacy Green Energy Act Framework - Province Wide Program",'3-a.  Rate Class Allocations'!$L:$L,AG20,'3-a.  Rate Class Allocations'!$E:$E,$B121,'3-a.  Rate Class Allocations'!$H:$H,D20) / SUMIFS(OFFSET('3-a.  Rate Class Allocations'!$BA:$BA,0,(27*(AG21="kW"))),'3-a.  Rate Class Allocations'!$F:$F,"2011 - 2014 + 2015 Extension Legacy Green Energy Act Framework - Province Wide Program",'3-a.  Rate Class Allocations'!$E:$E,$B121,'3-a.  Rate Class Allocations'!$H:$H,D20),IF(COUNTIFS(AG20,"General Service*"),1/COUNTIFS($Y20:$AL20,"General Service*"),0))</f>
        <v>0</v>
      </c>
      <c r="AH121" s="416">
        <f ca="1">IF(SUMIFS(OFFSET('3-a.  Rate Class Allocations'!$BA:$BA,0,(27*(AH21="kW"))),'3-a.  Rate Class Allocations'!$F:$F,"2011 - 2014 + 2015 Extension Legacy Green Energy Act Framework - Province Wide Program",'3-a.  Rate Class Allocations'!$E:$E,$B121,'3-a.  Rate Class Allocations'!$H:$H,D20),SUMIFS(OFFSET('3-a.  Rate Class Allocations'!$BA:$BA,0,(27*(AH21="kW"))),'3-a.  Rate Class Allocations'!$F:$F,"2011 - 2014 + 2015 Extension Legacy Green Energy Act Framework - Province Wide Program",'3-a.  Rate Class Allocations'!$L:$L,AH20,'3-a.  Rate Class Allocations'!$E:$E,$B121,'3-a.  Rate Class Allocations'!$H:$H,D20) / SUMIFS(OFFSET('3-a.  Rate Class Allocations'!$BA:$BA,0,(27*(AH21="kW"))),'3-a.  Rate Class Allocations'!$F:$F,"2011 - 2014 + 2015 Extension Legacy Green Energy Act Framework - Province Wide Program",'3-a.  Rate Class Allocations'!$E:$E,$B121,'3-a.  Rate Class Allocations'!$H:$H,D20),IF(COUNTIFS(AH20,"General Service*"),1/COUNTIFS($Y20:$AL20,"General Service*"),0))</f>
        <v>0</v>
      </c>
      <c r="AI121" s="416">
        <f ca="1">IF(SUMIFS(OFFSET('3-a.  Rate Class Allocations'!$BA:$BA,0,(27*(AI21="kW"))),'3-a.  Rate Class Allocations'!$F:$F,"2011 - 2014 + 2015 Extension Legacy Green Energy Act Framework - Province Wide Program",'3-a.  Rate Class Allocations'!$E:$E,$B121,'3-a.  Rate Class Allocations'!$H:$H,D20),SUMIFS(OFFSET('3-a.  Rate Class Allocations'!$BA:$BA,0,(27*(AI21="kW"))),'3-a.  Rate Class Allocations'!$F:$F,"2011 - 2014 + 2015 Extension Legacy Green Energy Act Framework - Province Wide Program",'3-a.  Rate Class Allocations'!$L:$L,AI20,'3-a.  Rate Class Allocations'!$E:$E,$B121,'3-a.  Rate Class Allocations'!$H:$H,D20) / SUMIFS(OFFSET('3-a.  Rate Class Allocations'!$BA:$BA,0,(27*(AI21="kW"))),'3-a.  Rate Class Allocations'!$F:$F,"2011 - 2014 + 2015 Extension Legacy Green Energy Act Framework - Province Wide Program",'3-a.  Rate Class Allocations'!$E:$E,$B121,'3-a.  Rate Class Allocations'!$H:$H,D20),IF(COUNTIFS(AI20,"General Service*"),1/COUNTIFS($Y20:$AL20,"General Service*"),0))</f>
        <v>0</v>
      </c>
      <c r="AJ121" s="416">
        <f ca="1">IF(SUMIFS(OFFSET('3-a.  Rate Class Allocations'!$BA:$BA,0,(27*(AJ21="kW"))),'3-a.  Rate Class Allocations'!$F:$F,"2011 - 2014 + 2015 Extension Legacy Green Energy Act Framework - Province Wide Program",'3-a.  Rate Class Allocations'!$E:$E,$B121,'3-a.  Rate Class Allocations'!$H:$H,D20),SUMIFS(OFFSET('3-a.  Rate Class Allocations'!$BA:$BA,0,(27*(AJ21="kW"))),'3-a.  Rate Class Allocations'!$F:$F,"2011 - 2014 + 2015 Extension Legacy Green Energy Act Framework - Province Wide Program",'3-a.  Rate Class Allocations'!$L:$L,AJ20,'3-a.  Rate Class Allocations'!$E:$E,$B121,'3-a.  Rate Class Allocations'!$H:$H,D20) / SUMIFS(OFFSET('3-a.  Rate Class Allocations'!$BA:$BA,0,(27*(AJ21="kW"))),'3-a.  Rate Class Allocations'!$F:$F,"2011 - 2014 + 2015 Extension Legacy Green Energy Act Framework - Province Wide Program",'3-a.  Rate Class Allocations'!$E:$E,$B121,'3-a.  Rate Class Allocations'!$H:$H,D20),IF(COUNTIFS(AJ20,"General Service*"),1/COUNTIFS($Y20:$AL20,"General Service*"),0))</f>
        <v>0</v>
      </c>
      <c r="AK121" s="416">
        <f ca="1">IF(SUMIFS(OFFSET('3-a.  Rate Class Allocations'!$BA:$BA,0,(27*(AK21="kW"))),'3-a.  Rate Class Allocations'!$F:$F,"2011 - 2014 + 2015 Extension Legacy Green Energy Act Framework - Province Wide Program",'3-a.  Rate Class Allocations'!$E:$E,$B121,'3-a.  Rate Class Allocations'!$H:$H,D20),SUMIFS(OFFSET('3-a.  Rate Class Allocations'!$BA:$BA,0,(27*(AK21="kW"))),'3-a.  Rate Class Allocations'!$F:$F,"2011 - 2014 + 2015 Extension Legacy Green Energy Act Framework - Province Wide Program",'3-a.  Rate Class Allocations'!$L:$L,AK20,'3-a.  Rate Class Allocations'!$E:$E,$B121,'3-a.  Rate Class Allocations'!$H:$H,D20) / SUMIFS(OFFSET('3-a.  Rate Class Allocations'!$BA:$BA,0,(27*(AK21="kW"))),'3-a.  Rate Class Allocations'!$F:$F,"2011 - 2014 + 2015 Extension Legacy Green Energy Act Framework - Province Wide Program",'3-a.  Rate Class Allocations'!$E:$E,$B121,'3-a.  Rate Class Allocations'!$H:$H,D20),IF(COUNTIFS(AK20,"General Service*"),1/COUNTIFS($Y20:$AL20,"General Service*"),0))</f>
        <v>0</v>
      </c>
      <c r="AL121" s="416">
        <f ca="1">IF(SUMIFS(OFFSET('3-a.  Rate Class Allocations'!$BA:$BA,0,(27*(AL21="kW"))),'3-a.  Rate Class Allocations'!$F:$F,"2011 - 2014 + 2015 Extension Legacy Green Energy Act Framework - Province Wide Program",'3-a.  Rate Class Allocations'!$E:$E,$B121,'3-a.  Rate Class Allocations'!$H:$H,D20),SUMIFS(OFFSET('3-a.  Rate Class Allocations'!$BA:$BA,0,(27*(AL21="kW"))),'3-a.  Rate Class Allocations'!$F:$F,"2011 - 2014 + 2015 Extension Legacy Green Energy Act Framework - Province Wide Program",'3-a.  Rate Class Allocations'!$L:$L,AL20,'3-a.  Rate Class Allocations'!$E:$E,$B121,'3-a.  Rate Class Allocations'!$H:$H,D20) / SUMIFS(OFFSET('3-a.  Rate Class Allocations'!$BA:$BA,0,(27*(AL21="kW"))),'3-a.  Rate Class Allocations'!$F:$F,"2011 - 2014 + 2015 Extension Legacy Green Energy Act Framework - Province Wide Program",'3-a.  Rate Class Allocations'!$E:$E,$B121,'3-a.  Rate Class Allocations'!$H:$H,D20),IF(COUNTIFS(AL20,"General Service*"),1/COUNTIFS($Y20:$AL20,"General Service*"),0))</f>
        <v>0</v>
      </c>
      <c r="AM121" s="298">
        <f ca="1">SUM(Y121:AL121)</f>
        <v>1</v>
      </c>
    </row>
    <row r="122" spans="1:39" s="285" customFormat="1" ht="15" outlineLevel="1">
      <c r="A122" s="503"/>
      <c r="B122" s="325" t="s">
        <v>215</v>
      </c>
      <c r="C122" s="293" t="s">
        <v>164</v>
      </c>
      <c r="D122" s="724">
        <f ca="1">SUMIFS(OFFSET('7.  Persistence Report'!$AQ:$AQ,0,D20-2011),'7.  Persistence Report'!$D:$D,IF(COUNTIFS($B122,"Adjustment*"),$B121,$B122),'7.  Persistence Report'!$H:$H,D20,'7.  Persistence Report'!$J:$J,IF(COUNTIFS($B122,"Adjustment*"),"Adjustment","Current Year Savings"),'7.  Persistence Report'!$C:$C,VLOOKUP(IF(COUNTIFS($B122,"Adjustment*"),$A121,$A122),ExtCalcMap,2,FALSE))</f>
        <v>0</v>
      </c>
      <c r="E122" s="724">
        <f ca="1">SUMIFS(OFFSET('7.  Persistence Report'!$AQ:$AQ,0,E20-2011),'7.  Persistence Report'!$D:$D,IF(COUNTIFS($B122,"Adjustment*"),$B121,$B122),'7.  Persistence Report'!$H:$H,D20,'7.  Persistence Report'!$J:$J,IF(COUNTIFS($B122,"Adjustment*"),"Adjustment","Current Year Savings"),'7.  Persistence Report'!$C:$C,VLOOKUP(IF(COUNTIFS($B122,"Adjustment*"),$A121,$A122),ExtCalcMap,2,FALSE))</f>
        <v>0</v>
      </c>
      <c r="F122" s="724">
        <f ca="1">SUMIFS(OFFSET('7.  Persistence Report'!$AQ:$AQ,0,F20-2011),'7.  Persistence Report'!$D:$D,IF(COUNTIFS($B122,"Adjustment*"),$B121,$B122),'7.  Persistence Report'!$H:$H,D20,'7.  Persistence Report'!$J:$J,IF(COUNTIFS($B122,"Adjustment*"),"Adjustment","Current Year Savings"),'7.  Persistence Report'!$C:$C,VLOOKUP(IF(COUNTIFS($B122,"Adjustment*"),$A121,$A122),ExtCalcMap,2,FALSE))</f>
        <v>0</v>
      </c>
      <c r="G122" s="724">
        <f ca="1">SUMIFS(OFFSET('7.  Persistence Report'!$AQ:$AQ,0,G20-2011),'7.  Persistence Report'!$D:$D,IF(COUNTIFS($B122,"Adjustment*"),$B121,$B122),'7.  Persistence Report'!$H:$H,D20,'7.  Persistence Report'!$J:$J,IF(COUNTIFS($B122,"Adjustment*"),"Adjustment","Current Year Savings"),'7.  Persistence Report'!$C:$C,VLOOKUP(IF(COUNTIFS($B122,"Adjustment*"),$A121,$A122),ExtCalcMap,2,FALSE))</f>
        <v>0</v>
      </c>
      <c r="H122" s="724">
        <f ca="1">SUMIFS(OFFSET('7.  Persistence Report'!$AQ:$AQ,0,H20-2011),'7.  Persistence Report'!$D:$D,IF(COUNTIFS($B122,"Adjustment*"),$B121,$B122),'7.  Persistence Report'!$H:$H,D20,'7.  Persistence Report'!$J:$J,IF(COUNTIFS($B122,"Adjustment*"),"Adjustment","Current Year Savings"),'7.  Persistence Report'!$C:$C,VLOOKUP(IF(COUNTIFS($B122,"Adjustment*"),$A121,$A122),ExtCalcMap,2,FALSE))</f>
        <v>0</v>
      </c>
      <c r="I122" s="724">
        <f ca="1">SUMIFS(OFFSET('7.  Persistence Report'!$AQ:$AQ,0,I20-2011),'7.  Persistence Report'!$D:$D,IF(COUNTIFS($B122,"Adjustment*"),$B121,$B122),'7.  Persistence Report'!$H:$H,D20,'7.  Persistence Report'!$J:$J,IF(COUNTIFS($B122,"Adjustment*"),"Adjustment","Current Year Savings"),'7.  Persistence Report'!$C:$C,VLOOKUP(IF(COUNTIFS($B122,"Adjustment*"),$A121,$A122),ExtCalcMap,2,FALSE))</f>
        <v>0</v>
      </c>
      <c r="J122" s="724">
        <f ca="1">SUMIFS(OFFSET('7.  Persistence Report'!$AQ:$AQ,0,J20-2011),'7.  Persistence Report'!$D:$D,IF(COUNTIFS($B122,"Adjustment*"),$B121,$B122),'7.  Persistence Report'!$H:$H,D20,'7.  Persistence Report'!$J:$J,IF(COUNTIFS($B122,"Adjustment*"),"Adjustment","Current Year Savings"),'7.  Persistence Report'!$C:$C,VLOOKUP(IF(COUNTIFS($B122,"Adjustment*"),$A121,$A122),ExtCalcMap,2,FALSE))</f>
        <v>0</v>
      </c>
      <c r="K122" s="724">
        <f ca="1">SUMIFS(OFFSET('7.  Persistence Report'!$AQ:$AQ,0,K20-2011),'7.  Persistence Report'!$D:$D,IF(COUNTIFS($B122,"Adjustment*"),$B121,$B122),'7.  Persistence Report'!$H:$H,D20,'7.  Persistence Report'!$J:$J,IF(COUNTIFS($B122,"Adjustment*"),"Adjustment","Current Year Savings"),'7.  Persistence Report'!$C:$C,VLOOKUP(IF(COUNTIFS($B122,"Adjustment*"),$A121,$A122),ExtCalcMap,2,FALSE))</f>
        <v>0</v>
      </c>
      <c r="L122" s="724">
        <f ca="1">SUMIFS(OFFSET('7.  Persistence Report'!$AQ:$AQ,0,L20-2011),'7.  Persistence Report'!$D:$D,IF(COUNTIFS($B122,"Adjustment*"),$B121,$B122),'7.  Persistence Report'!$H:$H,D20,'7.  Persistence Report'!$J:$J,IF(COUNTIFS($B122,"Adjustment*"),"Adjustment","Current Year Savings"),'7.  Persistence Report'!$C:$C,VLOOKUP(IF(COUNTIFS($B122,"Adjustment*"),$A121,$A122),ExtCalcMap,2,FALSE))</f>
        <v>0</v>
      </c>
      <c r="M122" s="724">
        <f ca="1">SUMIFS(OFFSET('7.  Persistence Report'!$AQ:$AQ,0,M20-2011),'7.  Persistence Report'!$D:$D,IF(COUNTIFS($B122,"Adjustment*"),$B121,$B122),'7.  Persistence Report'!$H:$H,D20,'7.  Persistence Report'!$J:$J,IF(COUNTIFS($B122,"Adjustment*"),"Adjustment","Current Year Savings"),'7.  Persistence Report'!$C:$C,VLOOKUP(IF(COUNTIFS($B122,"Adjustment*"),$A121,$A122),ExtCalcMap,2,FALSE))</f>
        <v>0</v>
      </c>
      <c r="N122" s="724">
        <f>N121</f>
        <v>0</v>
      </c>
      <c r="O122" s="731">
        <f ca="1">SUMIFS(OFFSET('7.  Persistence Report'!$L:$L,0,O20-2011),'7.  Persistence Report'!$D:$D,IF(COUNTIFS($B122,"Adjustment*"),$B121,$B122),'7.  Persistence Report'!$H:$H,D20,'7.  Persistence Report'!$J:$J,IF(COUNTIFS($B122,"Adjustment*"),"Adjustment","Current Year Savings"),'7.  Persistence Report'!$C:$C,VLOOKUP(IF(COUNTIFS($B122,"Adjustment*"),$A121,$A122),ExtCalcMap,2,FALSE))</f>
        <v>0</v>
      </c>
      <c r="P122" s="731">
        <f ca="1">SUMIFS(OFFSET('7.  Persistence Report'!$L:$L,0,P20-2011),'7.  Persistence Report'!$D:$D,IF(COUNTIFS($B122,"Adjustment*"),$B121,$B122),'7.  Persistence Report'!$H:$H,D20,'7.  Persistence Report'!$J:$J,IF(COUNTIFS($B122,"Adjustment*"),"Adjustment","Current Year Savings"),'7.  Persistence Report'!$C:$C,VLOOKUP(IF(COUNTIFS($B122,"Adjustment*"),$A121,$A122),ExtCalcMap,2,FALSE))</f>
        <v>0</v>
      </c>
      <c r="Q122" s="731">
        <f ca="1">SUMIFS(OFFSET('7.  Persistence Report'!$L:$L,0,Q20-2011),'7.  Persistence Report'!$D:$D,IF(COUNTIFS($B122,"Adjustment*"),$B121,$B122),'7.  Persistence Report'!$H:$H,D20,'7.  Persistence Report'!$J:$J,IF(COUNTIFS($B122,"Adjustment*"),"Adjustment","Current Year Savings"),'7.  Persistence Report'!$C:$C,VLOOKUP(IF(COUNTIFS($B122,"Adjustment*"),$A121,$A122),ExtCalcMap,2,FALSE))</f>
        <v>0</v>
      </c>
      <c r="R122" s="731">
        <f ca="1">SUMIFS(OFFSET('7.  Persistence Report'!$L:$L,0,R20-2011),'7.  Persistence Report'!$D:$D,IF(COUNTIFS($B122,"Adjustment*"),$B121,$B122),'7.  Persistence Report'!$H:$H,D20,'7.  Persistence Report'!$J:$J,IF(COUNTIFS($B122,"Adjustment*"),"Adjustment","Current Year Savings"),'7.  Persistence Report'!$C:$C,VLOOKUP(IF(COUNTIFS($B122,"Adjustment*"),$A121,$A122),ExtCalcMap,2,FALSE))</f>
        <v>0</v>
      </c>
      <c r="S122" s="731">
        <f ca="1">SUMIFS(OFFSET('7.  Persistence Report'!$L:$L,0,S20-2011),'7.  Persistence Report'!$D:$D,IF(COUNTIFS($B122,"Adjustment*"),$B121,$B122),'7.  Persistence Report'!$H:$H,D20,'7.  Persistence Report'!$J:$J,IF(COUNTIFS($B122,"Adjustment*"),"Adjustment","Current Year Savings"),'7.  Persistence Report'!$C:$C,VLOOKUP(IF(COUNTIFS($B122,"Adjustment*"),$A121,$A122),ExtCalcMap,2,FALSE))</f>
        <v>0</v>
      </c>
      <c r="T122" s="731">
        <f ca="1">SUMIFS(OFFSET('7.  Persistence Report'!$L:$L,0,T20-2011),'7.  Persistence Report'!$D:$D,IF(COUNTIFS($B122,"Adjustment*"),$B121,$B122),'7.  Persistence Report'!$H:$H,D20,'7.  Persistence Report'!$J:$J,IF(COUNTIFS($B122,"Adjustment*"),"Adjustment","Current Year Savings"),'7.  Persistence Report'!$C:$C,VLOOKUP(IF(COUNTIFS($B122,"Adjustment*"),$A121,$A122),ExtCalcMap,2,FALSE))</f>
        <v>0</v>
      </c>
      <c r="U122" s="731">
        <f ca="1">SUMIFS(OFFSET('7.  Persistence Report'!$L:$L,0,U20-2011),'7.  Persistence Report'!$D:$D,IF(COUNTIFS($B122,"Adjustment*"),$B121,$B122),'7.  Persistence Report'!$H:$H,D20,'7.  Persistence Report'!$J:$J,IF(COUNTIFS($B122,"Adjustment*"),"Adjustment","Current Year Savings"),'7.  Persistence Report'!$C:$C,VLOOKUP(IF(COUNTIFS($B122,"Adjustment*"),$A121,$A122),ExtCalcMap,2,FALSE))</f>
        <v>0</v>
      </c>
      <c r="V122" s="731">
        <f ca="1">SUMIFS(OFFSET('7.  Persistence Report'!$L:$L,0,V20-2011),'7.  Persistence Report'!$D:$D,IF(COUNTIFS($B122,"Adjustment*"),$B121,$B122),'7.  Persistence Report'!$H:$H,D20,'7.  Persistence Report'!$J:$J,IF(COUNTIFS($B122,"Adjustment*"),"Adjustment","Current Year Savings"),'7.  Persistence Report'!$C:$C,VLOOKUP(IF(COUNTIFS($B122,"Adjustment*"),$A121,$A122),ExtCalcMap,2,FALSE))</f>
        <v>0</v>
      </c>
      <c r="W122" s="731">
        <f ca="1">SUMIFS(OFFSET('7.  Persistence Report'!$L:$L,0,W20-2011),'7.  Persistence Report'!$D:$D,IF(COUNTIFS($B122,"Adjustment*"),$B121,$B122),'7.  Persistence Report'!$H:$H,D20,'7.  Persistence Report'!$J:$J,IF(COUNTIFS($B122,"Adjustment*"),"Adjustment","Current Year Savings"),'7.  Persistence Report'!$C:$C,VLOOKUP(IF(COUNTIFS($B122,"Adjustment*"),$A121,$A122),ExtCalcMap,2,FALSE))</f>
        <v>0</v>
      </c>
      <c r="X122" s="731">
        <f ca="1">SUMIFS(OFFSET('7.  Persistence Report'!$L:$L,0,X20-2011),'7.  Persistence Report'!$D:$D,IF(COUNTIFS($B122,"Adjustment*"),$B121,$B122),'7.  Persistence Report'!$H:$H,D20,'7.  Persistence Report'!$J:$J,IF(COUNTIFS($B122,"Adjustment*"),"Adjustment","Current Year Savings"),'7.  Persistence Report'!$C:$C,VLOOKUP(IF(COUNTIFS($B122,"Adjustment*"),$A121,$A122),ExtCalcMap,2,FALSE))</f>
        <v>0</v>
      </c>
      <c r="Y122" s="412">
        <f ca="1">Y121</f>
        <v>0.5</v>
      </c>
      <c r="Z122" s="412">
        <f t="shared" ref="Z122:AL122" ca="1" si="42">Z121</f>
        <v>0.5</v>
      </c>
      <c r="AA122" s="412">
        <f t="shared" ca="1" si="42"/>
        <v>0</v>
      </c>
      <c r="AB122" s="412">
        <f t="shared" ca="1" si="42"/>
        <v>0</v>
      </c>
      <c r="AC122" s="412">
        <f t="shared" ca="1" si="42"/>
        <v>0</v>
      </c>
      <c r="AD122" s="412">
        <f t="shared" ca="1" si="42"/>
        <v>0</v>
      </c>
      <c r="AE122" s="412">
        <f t="shared" ca="1" si="42"/>
        <v>0</v>
      </c>
      <c r="AF122" s="412">
        <f t="shared" ca="1" si="42"/>
        <v>0</v>
      </c>
      <c r="AG122" s="412">
        <f t="shared" ca="1" si="42"/>
        <v>0</v>
      </c>
      <c r="AH122" s="412">
        <f t="shared" ca="1" si="42"/>
        <v>0</v>
      </c>
      <c r="AI122" s="412">
        <f t="shared" ca="1" si="42"/>
        <v>0</v>
      </c>
      <c r="AJ122" s="412">
        <f t="shared" ca="1" si="42"/>
        <v>0</v>
      </c>
      <c r="AK122" s="412">
        <f t="shared" ca="1" si="42"/>
        <v>0</v>
      </c>
      <c r="AL122" s="412">
        <f t="shared" ca="1" si="42"/>
        <v>0</v>
      </c>
      <c r="AM122" s="499"/>
    </row>
    <row r="123" spans="1:39" s="285" customFormat="1" ht="15" outlineLevel="1">
      <c r="A123" s="503"/>
      <c r="B123" s="325"/>
      <c r="C123" s="293"/>
      <c r="D123" s="730"/>
      <c r="E123" s="730"/>
      <c r="F123" s="730"/>
      <c r="G123" s="730"/>
      <c r="H123" s="730"/>
      <c r="I123" s="730"/>
      <c r="J123" s="730"/>
      <c r="K123" s="730"/>
      <c r="L123" s="730"/>
      <c r="M123" s="730"/>
      <c r="N123" s="730"/>
      <c r="O123" s="737"/>
      <c r="P123" s="737"/>
      <c r="Q123" s="737"/>
      <c r="R123" s="737"/>
      <c r="S123" s="737"/>
      <c r="T123" s="737"/>
      <c r="U123" s="737"/>
      <c r="V123" s="737"/>
      <c r="W123" s="737"/>
      <c r="X123" s="737"/>
      <c r="Y123" s="413"/>
      <c r="Z123" s="413"/>
      <c r="AA123" s="413"/>
      <c r="AB123" s="413"/>
      <c r="AC123" s="413"/>
      <c r="AD123" s="413"/>
      <c r="AE123" s="417"/>
      <c r="AF123" s="417"/>
      <c r="AG123" s="417"/>
      <c r="AH123" s="417"/>
      <c r="AI123" s="417"/>
      <c r="AJ123" s="417"/>
      <c r="AK123" s="417"/>
      <c r="AL123" s="417"/>
      <c r="AM123" s="315"/>
    </row>
    <row r="124" spans="1:39" s="285" customFormat="1" ht="15" outlineLevel="1">
      <c r="A124" s="503">
        <v>33</v>
      </c>
      <c r="B124" s="325" t="s">
        <v>494</v>
      </c>
      <c r="C124" s="293" t="s">
        <v>25</v>
      </c>
      <c r="D124" s="724">
        <f ca="1">SUMIFS(OFFSET('7.  Persistence Report'!$AQ:$AQ,0,D20-2011),'7.  Persistence Report'!$D:$D,IF(COUNTIFS($B124,"Adjustment*"),$B123,$B124),'7.  Persistence Report'!$H:$H,D20,'7.  Persistence Report'!$J:$J,IF(COUNTIFS($B124,"Adjustment*"),"Adjustment","Current Year Savings"),'7.  Persistence Report'!$C:$C,VLOOKUP(IF(COUNTIFS($B124,"Adjustment*"),$A123,$A124),ExtCalcMap,2,FALSE))</f>
        <v>0</v>
      </c>
      <c r="E124" s="724">
        <f ca="1">SUMIFS(OFFSET('7.  Persistence Report'!$AQ:$AQ,0,E20-2011),'7.  Persistence Report'!$D:$D,IF(COUNTIFS($B124,"Adjustment*"),$B123,$B124),'7.  Persistence Report'!$H:$H,D20,'7.  Persistence Report'!$J:$J,IF(COUNTIFS($B124,"Adjustment*"),"Adjustment","Current Year Savings"),'7.  Persistence Report'!$C:$C,VLOOKUP(IF(COUNTIFS($B124,"Adjustment*"),$A123,$A124),ExtCalcMap,2,FALSE))</f>
        <v>0</v>
      </c>
      <c r="F124" s="724">
        <f ca="1">SUMIFS(OFFSET('7.  Persistence Report'!$AQ:$AQ,0,F20-2011),'7.  Persistence Report'!$D:$D,IF(COUNTIFS($B124,"Adjustment*"),$B123,$B124),'7.  Persistence Report'!$H:$H,D20,'7.  Persistence Report'!$J:$J,IF(COUNTIFS($B124,"Adjustment*"),"Adjustment","Current Year Savings"),'7.  Persistence Report'!$C:$C,VLOOKUP(IF(COUNTIFS($B124,"Adjustment*"),$A123,$A124),ExtCalcMap,2,FALSE))</f>
        <v>0</v>
      </c>
      <c r="G124" s="724">
        <f ca="1">SUMIFS(OFFSET('7.  Persistence Report'!$AQ:$AQ,0,G20-2011),'7.  Persistence Report'!$D:$D,IF(COUNTIFS($B124,"Adjustment*"),$B123,$B124),'7.  Persistence Report'!$H:$H,D20,'7.  Persistence Report'!$J:$J,IF(COUNTIFS($B124,"Adjustment*"),"Adjustment","Current Year Savings"),'7.  Persistence Report'!$C:$C,VLOOKUP(IF(COUNTIFS($B124,"Adjustment*"),$A123,$A124),ExtCalcMap,2,FALSE))</f>
        <v>0</v>
      </c>
      <c r="H124" s="724">
        <f ca="1">SUMIFS(OFFSET('7.  Persistence Report'!$AQ:$AQ,0,H20-2011),'7.  Persistence Report'!$D:$D,IF(COUNTIFS($B124,"Adjustment*"),$B123,$B124),'7.  Persistence Report'!$H:$H,D20,'7.  Persistence Report'!$J:$J,IF(COUNTIFS($B124,"Adjustment*"),"Adjustment","Current Year Savings"),'7.  Persistence Report'!$C:$C,VLOOKUP(IF(COUNTIFS($B124,"Adjustment*"),$A123,$A124),ExtCalcMap,2,FALSE))</f>
        <v>0</v>
      </c>
      <c r="I124" s="724">
        <f ca="1">SUMIFS(OFFSET('7.  Persistence Report'!$AQ:$AQ,0,I20-2011),'7.  Persistence Report'!$D:$D,IF(COUNTIFS($B124,"Adjustment*"),$B123,$B124),'7.  Persistence Report'!$H:$H,D20,'7.  Persistence Report'!$J:$J,IF(COUNTIFS($B124,"Adjustment*"),"Adjustment","Current Year Savings"),'7.  Persistence Report'!$C:$C,VLOOKUP(IF(COUNTIFS($B124,"Adjustment*"),$A123,$A124),ExtCalcMap,2,FALSE))</f>
        <v>0</v>
      </c>
      <c r="J124" s="724">
        <f ca="1">SUMIFS(OFFSET('7.  Persistence Report'!$AQ:$AQ,0,J20-2011),'7.  Persistence Report'!$D:$D,IF(COUNTIFS($B124,"Adjustment*"),$B123,$B124),'7.  Persistence Report'!$H:$H,D20,'7.  Persistence Report'!$J:$J,IF(COUNTIFS($B124,"Adjustment*"),"Adjustment","Current Year Savings"),'7.  Persistence Report'!$C:$C,VLOOKUP(IF(COUNTIFS($B124,"Adjustment*"),$A123,$A124),ExtCalcMap,2,FALSE))</f>
        <v>0</v>
      </c>
      <c r="K124" s="724">
        <f ca="1">SUMIFS(OFFSET('7.  Persistence Report'!$AQ:$AQ,0,K20-2011),'7.  Persistence Report'!$D:$D,IF(COUNTIFS($B124,"Adjustment*"),$B123,$B124),'7.  Persistence Report'!$H:$H,D20,'7.  Persistence Report'!$J:$J,IF(COUNTIFS($B124,"Adjustment*"),"Adjustment","Current Year Savings"),'7.  Persistence Report'!$C:$C,VLOOKUP(IF(COUNTIFS($B124,"Adjustment*"),$A123,$A124),ExtCalcMap,2,FALSE))</f>
        <v>0</v>
      </c>
      <c r="L124" s="724">
        <f ca="1">SUMIFS(OFFSET('7.  Persistence Report'!$AQ:$AQ,0,L20-2011),'7.  Persistence Report'!$D:$D,IF(COUNTIFS($B124,"Adjustment*"),$B123,$B124),'7.  Persistence Report'!$H:$H,D20,'7.  Persistence Report'!$J:$J,IF(COUNTIFS($B124,"Adjustment*"),"Adjustment","Current Year Savings"),'7.  Persistence Report'!$C:$C,VLOOKUP(IF(COUNTIFS($B124,"Adjustment*"),$A123,$A124),ExtCalcMap,2,FALSE))</f>
        <v>0</v>
      </c>
      <c r="M124" s="724">
        <f ca="1">SUMIFS(OFFSET('7.  Persistence Report'!$AQ:$AQ,0,M20-2011),'7.  Persistence Report'!$D:$D,IF(COUNTIFS($B124,"Adjustment*"),$B123,$B124),'7.  Persistence Report'!$H:$H,D20,'7.  Persistence Report'!$J:$J,IF(COUNTIFS($B124,"Adjustment*"),"Adjustment","Current Year Savings"),'7.  Persistence Report'!$C:$C,VLOOKUP(IF(COUNTIFS($B124,"Adjustment*"),$A123,$A124),ExtCalcMap,2,FALSE))</f>
        <v>0</v>
      </c>
      <c r="N124" s="724">
        <v>0</v>
      </c>
      <c r="O124" s="731">
        <f ca="1">SUMIFS(OFFSET('7.  Persistence Report'!$L:$L,0,O20-2011),'7.  Persistence Report'!$D:$D,IF(COUNTIFS($B124,"Adjustment*"),$B123,$B124),'7.  Persistence Report'!$H:$H,D20,'7.  Persistence Report'!$J:$J,IF(COUNTIFS($B124,"Adjustment*"),"Adjustment","Current Year Savings"),'7.  Persistence Report'!$C:$C,VLOOKUP(IF(COUNTIFS($B124,"Adjustment*"),$A123,$A124),ExtCalcMap,2,FALSE))</f>
        <v>0</v>
      </c>
      <c r="P124" s="731">
        <f ca="1">SUMIFS(OFFSET('7.  Persistence Report'!$L:$L,0,P20-2011),'7.  Persistence Report'!$D:$D,IF(COUNTIFS($B124,"Adjustment*"),$B123,$B124),'7.  Persistence Report'!$H:$H,D20,'7.  Persistence Report'!$J:$J,IF(COUNTIFS($B124,"Adjustment*"),"Adjustment","Current Year Savings"),'7.  Persistence Report'!$C:$C,VLOOKUP(IF(COUNTIFS($B124,"Adjustment*"),$A123,$A124),ExtCalcMap,2,FALSE))</f>
        <v>0</v>
      </c>
      <c r="Q124" s="731">
        <f ca="1">SUMIFS(OFFSET('7.  Persistence Report'!$L:$L,0,Q20-2011),'7.  Persistence Report'!$D:$D,IF(COUNTIFS($B124,"Adjustment*"),$B123,$B124),'7.  Persistence Report'!$H:$H,D20,'7.  Persistence Report'!$J:$J,IF(COUNTIFS($B124,"Adjustment*"),"Adjustment","Current Year Savings"),'7.  Persistence Report'!$C:$C,VLOOKUP(IF(COUNTIFS($B124,"Adjustment*"),$A123,$A124),ExtCalcMap,2,FALSE))</f>
        <v>0</v>
      </c>
      <c r="R124" s="731">
        <f ca="1">SUMIFS(OFFSET('7.  Persistence Report'!$L:$L,0,R20-2011),'7.  Persistence Report'!$D:$D,IF(COUNTIFS($B124,"Adjustment*"),$B123,$B124),'7.  Persistence Report'!$H:$H,D20,'7.  Persistence Report'!$J:$J,IF(COUNTIFS($B124,"Adjustment*"),"Adjustment","Current Year Savings"),'7.  Persistence Report'!$C:$C,VLOOKUP(IF(COUNTIFS($B124,"Adjustment*"),$A123,$A124),ExtCalcMap,2,FALSE))</f>
        <v>0</v>
      </c>
      <c r="S124" s="731">
        <f ca="1">SUMIFS(OFFSET('7.  Persistence Report'!$L:$L,0,S20-2011),'7.  Persistence Report'!$D:$D,IF(COUNTIFS($B124,"Adjustment*"),$B123,$B124),'7.  Persistence Report'!$H:$H,D20,'7.  Persistence Report'!$J:$J,IF(COUNTIFS($B124,"Adjustment*"),"Adjustment","Current Year Savings"),'7.  Persistence Report'!$C:$C,VLOOKUP(IF(COUNTIFS($B124,"Adjustment*"),$A123,$A124),ExtCalcMap,2,FALSE))</f>
        <v>0</v>
      </c>
      <c r="T124" s="731">
        <f ca="1">SUMIFS(OFFSET('7.  Persistence Report'!$L:$L,0,T20-2011),'7.  Persistence Report'!$D:$D,IF(COUNTIFS($B124,"Adjustment*"),$B123,$B124),'7.  Persistence Report'!$H:$H,D20,'7.  Persistence Report'!$J:$J,IF(COUNTIFS($B124,"Adjustment*"),"Adjustment","Current Year Savings"),'7.  Persistence Report'!$C:$C,VLOOKUP(IF(COUNTIFS($B124,"Adjustment*"),$A123,$A124),ExtCalcMap,2,FALSE))</f>
        <v>0</v>
      </c>
      <c r="U124" s="731">
        <f ca="1">SUMIFS(OFFSET('7.  Persistence Report'!$L:$L,0,U20-2011),'7.  Persistence Report'!$D:$D,IF(COUNTIFS($B124,"Adjustment*"),$B123,$B124),'7.  Persistence Report'!$H:$H,D20,'7.  Persistence Report'!$J:$J,IF(COUNTIFS($B124,"Adjustment*"),"Adjustment","Current Year Savings"),'7.  Persistence Report'!$C:$C,VLOOKUP(IF(COUNTIFS($B124,"Adjustment*"),$A123,$A124),ExtCalcMap,2,FALSE))</f>
        <v>0</v>
      </c>
      <c r="V124" s="731">
        <f ca="1">SUMIFS(OFFSET('7.  Persistence Report'!$L:$L,0,V20-2011),'7.  Persistence Report'!$D:$D,IF(COUNTIFS($B124,"Adjustment*"),$B123,$B124),'7.  Persistence Report'!$H:$H,D20,'7.  Persistence Report'!$J:$J,IF(COUNTIFS($B124,"Adjustment*"),"Adjustment","Current Year Savings"),'7.  Persistence Report'!$C:$C,VLOOKUP(IF(COUNTIFS($B124,"Adjustment*"),$A123,$A124),ExtCalcMap,2,FALSE))</f>
        <v>0</v>
      </c>
      <c r="W124" s="731">
        <f ca="1">SUMIFS(OFFSET('7.  Persistence Report'!$L:$L,0,W20-2011),'7.  Persistence Report'!$D:$D,IF(COUNTIFS($B124,"Adjustment*"),$B123,$B124),'7.  Persistence Report'!$H:$H,D20,'7.  Persistence Report'!$J:$J,IF(COUNTIFS($B124,"Adjustment*"),"Adjustment","Current Year Savings"),'7.  Persistence Report'!$C:$C,VLOOKUP(IF(COUNTIFS($B124,"Adjustment*"),$A123,$A124),ExtCalcMap,2,FALSE))</f>
        <v>0</v>
      </c>
      <c r="X124" s="731">
        <f ca="1">SUMIFS(OFFSET('7.  Persistence Report'!$L:$L,0,X20-2011),'7.  Persistence Report'!$D:$D,IF(COUNTIFS($B124,"Adjustment*"),$B123,$B124),'7.  Persistence Report'!$H:$H,D20,'7.  Persistence Report'!$J:$J,IF(COUNTIFS($B124,"Adjustment*"),"Adjustment","Current Year Savings"),'7.  Persistence Report'!$C:$C,VLOOKUP(IF(COUNTIFS($B124,"Adjustment*"),$A123,$A124),ExtCalcMap,2,FALSE))</f>
        <v>0</v>
      </c>
      <c r="Y124" s="416">
        <f ca="1">IF(SUMIFS(OFFSET('3-a.  Rate Class Allocations'!$BA:$BA,0,(27*(Y21="kW"))),'3-a.  Rate Class Allocations'!$F:$F,"2011 - 2014 + 2015 Extension Legacy Green Energy Act Framework - Province Wide Program",'3-a.  Rate Class Allocations'!$E:$E,$B124,'3-a.  Rate Class Allocations'!$H:$H,D20),SUMIFS(OFFSET('3-a.  Rate Class Allocations'!$BA:$BA,0,(27*(Y21="kW"))),'3-a.  Rate Class Allocations'!$F:$F,"2011 - 2014 + 2015 Extension Legacy Green Energy Act Framework - Province Wide Program",'3-a.  Rate Class Allocations'!$L:$L,Y20,'3-a.  Rate Class Allocations'!$E:$E,$B124,'3-a.  Rate Class Allocations'!$H:$H,D20) / SUMIFS(OFFSET('3-a.  Rate Class Allocations'!$BA:$BA,0,(27*(Y21="kW"))),'3-a.  Rate Class Allocations'!$F:$F,"2011 - 2014 + 2015 Extension Legacy Green Energy Act Framework - Province Wide Program",'3-a.  Rate Class Allocations'!$E:$E,$B124,'3-a.  Rate Class Allocations'!$H:$H,D20),IF(COUNTIFS(Y20,"General Service*"),1/COUNTIFS($Y20:$AL20,"General Service*"),0))</f>
        <v>0.5</v>
      </c>
      <c r="Z124" s="416">
        <f ca="1">IF(SUMIFS(OFFSET('3-a.  Rate Class Allocations'!$BA:$BA,0,(27*(Z21="kW"))),'3-a.  Rate Class Allocations'!$F:$F,"2011 - 2014 + 2015 Extension Legacy Green Energy Act Framework - Province Wide Program",'3-a.  Rate Class Allocations'!$E:$E,$B124,'3-a.  Rate Class Allocations'!$H:$H,D20),SUMIFS(OFFSET('3-a.  Rate Class Allocations'!$BA:$BA,0,(27*(Z21="kW"))),'3-a.  Rate Class Allocations'!$F:$F,"2011 - 2014 + 2015 Extension Legacy Green Energy Act Framework - Province Wide Program",'3-a.  Rate Class Allocations'!$L:$L,Z20,'3-a.  Rate Class Allocations'!$E:$E,$B124,'3-a.  Rate Class Allocations'!$H:$H,D20) / SUMIFS(OFFSET('3-a.  Rate Class Allocations'!$BA:$BA,0,(27*(Z21="kW"))),'3-a.  Rate Class Allocations'!$F:$F,"2011 - 2014 + 2015 Extension Legacy Green Energy Act Framework - Province Wide Program",'3-a.  Rate Class Allocations'!$E:$E,$B124,'3-a.  Rate Class Allocations'!$H:$H,D20),IF(COUNTIFS(Z20,"General Service*"),1/COUNTIFS($Y20:$AL20,"General Service*"),0))</f>
        <v>0.5</v>
      </c>
      <c r="AA124" s="416">
        <f ca="1">IF(SUMIFS(OFFSET('3-a.  Rate Class Allocations'!$BA:$BA,0,(27*(AA21="kW"))),'3-a.  Rate Class Allocations'!$F:$F,"2011 - 2014 + 2015 Extension Legacy Green Energy Act Framework - Province Wide Program",'3-a.  Rate Class Allocations'!$E:$E,$B124,'3-a.  Rate Class Allocations'!$H:$H,D20),SUMIFS(OFFSET('3-a.  Rate Class Allocations'!$BA:$BA,0,(27*(AA21="kW"))),'3-a.  Rate Class Allocations'!$F:$F,"2011 - 2014 + 2015 Extension Legacy Green Energy Act Framework - Province Wide Program",'3-a.  Rate Class Allocations'!$L:$L,AA20,'3-a.  Rate Class Allocations'!$E:$E,$B124,'3-a.  Rate Class Allocations'!$H:$H,D20) / SUMIFS(OFFSET('3-a.  Rate Class Allocations'!$BA:$BA,0,(27*(AA21="kW"))),'3-a.  Rate Class Allocations'!$F:$F,"2011 - 2014 + 2015 Extension Legacy Green Energy Act Framework - Province Wide Program",'3-a.  Rate Class Allocations'!$E:$E,$B124,'3-a.  Rate Class Allocations'!$H:$H,D20),IF(COUNTIFS(AA20,"General Service*"),1/COUNTIFS($Y20:$AL20,"General Service*"),0))</f>
        <v>0</v>
      </c>
      <c r="AB124" s="416">
        <f ca="1">IF(SUMIFS(OFFSET('3-a.  Rate Class Allocations'!$BA:$BA,0,(27*(AB21="kW"))),'3-a.  Rate Class Allocations'!$F:$F,"2011 - 2014 + 2015 Extension Legacy Green Energy Act Framework - Province Wide Program",'3-a.  Rate Class Allocations'!$E:$E,$B124,'3-a.  Rate Class Allocations'!$H:$H,D20),SUMIFS(OFFSET('3-a.  Rate Class Allocations'!$BA:$BA,0,(27*(AB21="kW"))),'3-a.  Rate Class Allocations'!$F:$F,"2011 - 2014 + 2015 Extension Legacy Green Energy Act Framework - Province Wide Program",'3-a.  Rate Class Allocations'!$L:$L,AB20,'3-a.  Rate Class Allocations'!$E:$E,$B124,'3-a.  Rate Class Allocations'!$H:$H,D20) / SUMIFS(OFFSET('3-a.  Rate Class Allocations'!$BA:$BA,0,(27*(AB21="kW"))),'3-a.  Rate Class Allocations'!$F:$F,"2011 - 2014 + 2015 Extension Legacy Green Energy Act Framework - Province Wide Program",'3-a.  Rate Class Allocations'!$E:$E,$B124,'3-a.  Rate Class Allocations'!$H:$H,D20),IF(COUNTIFS(AB20,"General Service*"),1/COUNTIFS($Y20:$AL20,"General Service*"),0))</f>
        <v>0</v>
      </c>
      <c r="AC124" s="416">
        <f ca="1">IF(SUMIFS(OFFSET('3-a.  Rate Class Allocations'!$BA:$BA,0,(27*(AC21="kW"))),'3-a.  Rate Class Allocations'!$F:$F,"2011 - 2014 + 2015 Extension Legacy Green Energy Act Framework - Province Wide Program",'3-a.  Rate Class Allocations'!$E:$E,$B124,'3-a.  Rate Class Allocations'!$H:$H,D20),SUMIFS(OFFSET('3-a.  Rate Class Allocations'!$BA:$BA,0,(27*(AC21="kW"))),'3-a.  Rate Class Allocations'!$F:$F,"2011 - 2014 + 2015 Extension Legacy Green Energy Act Framework - Province Wide Program",'3-a.  Rate Class Allocations'!$L:$L,AC20,'3-a.  Rate Class Allocations'!$E:$E,$B124,'3-a.  Rate Class Allocations'!$H:$H,D20) / SUMIFS(OFFSET('3-a.  Rate Class Allocations'!$BA:$BA,0,(27*(AC21="kW"))),'3-a.  Rate Class Allocations'!$F:$F,"2011 - 2014 + 2015 Extension Legacy Green Energy Act Framework - Province Wide Program",'3-a.  Rate Class Allocations'!$E:$E,$B124,'3-a.  Rate Class Allocations'!$H:$H,D20),IF(COUNTIFS(AC20,"General Service*"),1/COUNTIFS($Y20:$AL20,"General Service*"),0))</f>
        <v>0</v>
      </c>
      <c r="AD124" s="416">
        <f ca="1">IF(SUMIFS(OFFSET('3-a.  Rate Class Allocations'!$BA:$BA,0,(27*(AD21="kW"))),'3-a.  Rate Class Allocations'!$F:$F,"2011 - 2014 + 2015 Extension Legacy Green Energy Act Framework - Province Wide Program",'3-a.  Rate Class Allocations'!$E:$E,$B124,'3-a.  Rate Class Allocations'!$H:$H,D20),SUMIFS(OFFSET('3-a.  Rate Class Allocations'!$BA:$BA,0,(27*(AD21="kW"))),'3-a.  Rate Class Allocations'!$F:$F,"2011 - 2014 + 2015 Extension Legacy Green Energy Act Framework - Province Wide Program",'3-a.  Rate Class Allocations'!$L:$L,AD20,'3-a.  Rate Class Allocations'!$E:$E,$B124,'3-a.  Rate Class Allocations'!$H:$H,D20) / SUMIFS(OFFSET('3-a.  Rate Class Allocations'!$BA:$BA,0,(27*(AD21="kW"))),'3-a.  Rate Class Allocations'!$F:$F,"2011 - 2014 + 2015 Extension Legacy Green Energy Act Framework - Province Wide Program",'3-a.  Rate Class Allocations'!$E:$E,$B124,'3-a.  Rate Class Allocations'!$H:$H,D20),IF(COUNTIFS(AD20,"General Service*"),1/COUNTIFS($Y20:$AL20,"General Service*"),0))</f>
        <v>0</v>
      </c>
      <c r="AE124" s="416">
        <f ca="1">IF(SUMIFS(OFFSET('3-a.  Rate Class Allocations'!$BA:$BA,0,(27*(AE21="kW"))),'3-a.  Rate Class Allocations'!$F:$F,"2011 - 2014 + 2015 Extension Legacy Green Energy Act Framework - Province Wide Program",'3-a.  Rate Class Allocations'!$E:$E,$B124,'3-a.  Rate Class Allocations'!$H:$H,D20),SUMIFS(OFFSET('3-a.  Rate Class Allocations'!$BA:$BA,0,(27*(AE21="kW"))),'3-a.  Rate Class Allocations'!$F:$F,"2011 - 2014 + 2015 Extension Legacy Green Energy Act Framework - Province Wide Program",'3-a.  Rate Class Allocations'!$L:$L,AE20,'3-a.  Rate Class Allocations'!$E:$E,$B124,'3-a.  Rate Class Allocations'!$H:$H,D20) / SUMIFS(OFFSET('3-a.  Rate Class Allocations'!$BA:$BA,0,(27*(AE21="kW"))),'3-a.  Rate Class Allocations'!$F:$F,"2011 - 2014 + 2015 Extension Legacy Green Energy Act Framework - Province Wide Program",'3-a.  Rate Class Allocations'!$E:$E,$B124,'3-a.  Rate Class Allocations'!$H:$H,D20),IF(COUNTIFS(AE20,"General Service*"),1/COUNTIFS($Y20:$AL20,"General Service*"),0))</f>
        <v>0</v>
      </c>
      <c r="AF124" s="416">
        <f ca="1">IF(SUMIFS(OFFSET('3-a.  Rate Class Allocations'!$BA:$BA,0,(27*(AF21="kW"))),'3-a.  Rate Class Allocations'!$F:$F,"2011 - 2014 + 2015 Extension Legacy Green Energy Act Framework - Province Wide Program",'3-a.  Rate Class Allocations'!$E:$E,$B124,'3-a.  Rate Class Allocations'!$H:$H,D20),SUMIFS(OFFSET('3-a.  Rate Class Allocations'!$BA:$BA,0,(27*(AF21="kW"))),'3-a.  Rate Class Allocations'!$F:$F,"2011 - 2014 + 2015 Extension Legacy Green Energy Act Framework - Province Wide Program",'3-a.  Rate Class Allocations'!$L:$L,AF20,'3-a.  Rate Class Allocations'!$E:$E,$B124,'3-a.  Rate Class Allocations'!$H:$H,D20) / SUMIFS(OFFSET('3-a.  Rate Class Allocations'!$BA:$BA,0,(27*(AF21="kW"))),'3-a.  Rate Class Allocations'!$F:$F,"2011 - 2014 + 2015 Extension Legacy Green Energy Act Framework - Province Wide Program",'3-a.  Rate Class Allocations'!$E:$E,$B124,'3-a.  Rate Class Allocations'!$H:$H,D20),IF(COUNTIFS(AF20,"General Service*"),1/COUNTIFS($Y20:$AL20,"General Service*"),0))</f>
        <v>0</v>
      </c>
      <c r="AG124" s="416">
        <f ca="1">IF(SUMIFS(OFFSET('3-a.  Rate Class Allocations'!$BA:$BA,0,(27*(AG21="kW"))),'3-a.  Rate Class Allocations'!$F:$F,"2011 - 2014 + 2015 Extension Legacy Green Energy Act Framework - Province Wide Program",'3-a.  Rate Class Allocations'!$E:$E,$B124,'3-a.  Rate Class Allocations'!$H:$H,D20),SUMIFS(OFFSET('3-a.  Rate Class Allocations'!$BA:$BA,0,(27*(AG21="kW"))),'3-a.  Rate Class Allocations'!$F:$F,"2011 - 2014 + 2015 Extension Legacy Green Energy Act Framework - Province Wide Program",'3-a.  Rate Class Allocations'!$L:$L,AG20,'3-a.  Rate Class Allocations'!$E:$E,$B124,'3-a.  Rate Class Allocations'!$H:$H,D20) / SUMIFS(OFFSET('3-a.  Rate Class Allocations'!$BA:$BA,0,(27*(AG21="kW"))),'3-a.  Rate Class Allocations'!$F:$F,"2011 - 2014 + 2015 Extension Legacy Green Energy Act Framework - Province Wide Program",'3-a.  Rate Class Allocations'!$E:$E,$B124,'3-a.  Rate Class Allocations'!$H:$H,D20),IF(COUNTIFS(AG20,"General Service*"),1/COUNTIFS($Y20:$AL20,"General Service*"),0))</f>
        <v>0</v>
      </c>
      <c r="AH124" s="416">
        <f ca="1">IF(SUMIFS(OFFSET('3-a.  Rate Class Allocations'!$BA:$BA,0,(27*(AH21="kW"))),'3-a.  Rate Class Allocations'!$F:$F,"2011 - 2014 + 2015 Extension Legacy Green Energy Act Framework - Province Wide Program",'3-a.  Rate Class Allocations'!$E:$E,$B124,'3-a.  Rate Class Allocations'!$H:$H,D20),SUMIFS(OFFSET('3-a.  Rate Class Allocations'!$BA:$BA,0,(27*(AH21="kW"))),'3-a.  Rate Class Allocations'!$F:$F,"2011 - 2014 + 2015 Extension Legacy Green Energy Act Framework - Province Wide Program",'3-a.  Rate Class Allocations'!$L:$L,AH20,'3-a.  Rate Class Allocations'!$E:$E,$B124,'3-a.  Rate Class Allocations'!$H:$H,D20) / SUMIFS(OFFSET('3-a.  Rate Class Allocations'!$BA:$BA,0,(27*(AH21="kW"))),'3-a.  Rate Class Allocations'!$F:$F,"2011 - 2014 + 2015 Extension Legacy Green Energy Act Framework - Province Wide Program",'3-a.  Rate Class Allocations'!$E:$E,$B124,'3-a.  Rate Class Allocations'!$H:$H,D20),IF(COUNTIFS(AH20,"General Service*"),1/COUNTIFS($Y20:$AL20,"General Service*"),0))</f>
        <v>0</v>
      </c>
      <c r="AI124" s="416">
        <f ca="1">IF(SUMIFS(OFFSET('3-a.  Rate Class Allocations'!$BA:$BA,0,(27*(AI21="kW"))),'3-a.  Rate Class Allocations'!$F:$F,"2011 - 2014 + 2015 Extension Legacy Green Energy Act Framework - Province Wide Program",'3-a.  Rate Class Allocations'!$E:$E,$B124,'3-a.  Rate Class Allocations'!$H:$H,D20),SUMIFS(OFFSET('3-a.  Rate Class Allocations'!$BA:$BA,0,(27*(AI21="kW"))),'3-a.  Rate Class Allocations'!$F:$F,"2011 - 2014 + 2015 Extension Legacy Green Energy Act Framework - Province Wide Program",'3-a.  Rate Class Allocations'!$L:$L,AI20,'3-a.  Rate Class Allocations'!$E:$E,$B124,'3-a.  Rate Class Allocations'!$H:$H,D20) / SUMIFS(OFFSET('3-a.  Rate Class Allocations'!$BA:$BA,0,(27*(AI21="kW"))),'3-a.  Rate Class Allocations'!$F:$F,"2011 - 2014 + 2015 Extension Legacy Green Energy Act Framework - Province Wide Program",'3-a.  Rate Class Allocations'!$E:$E,$B124,'3-a.  Rate Class Allocations'!$H:$H,D20),IF(COUNTIFS(AI20,"General Service*"),1/COUNTIFS($Y20:$AL20,"General Service*"),0))</f>
        <v>0</v>
      </c>
      <c r="AJ124" s="416">
        <f ca="1">IF(SUMIFS(OFFSET('3-a.  Rate Class Allocations'!$BA:$BA,0,(27*(AJ21="kW"))),'3-a.  Rate Class Allocations'!$F:$F,"2011 - 2014 + 2015 Extension Legacy Green Energy Act Framework - Province Wide Program",'3-a.  Rate Class Allocations'!$E:$E,$B124,'3-a.  Rate Class Allocations'!$H:$H,D20),SUMIFS(OFFSET('3-a.  Rate Class Allocations'!$BA:$BA,0,(27*(AJ21="kW"))),'3-a.  Rate Class Allocations'!$F:$F,"2011 - 2014 + 2015 Extension Legacy Green Energy Act Framework - Province Wide Program",'3-a.  Rate Class Allocations'!$L:$L,AJ20,'3-a.  Rate Class Allocations'!$E:$E,$B124,'3-a.  Rate Class Allocations'!$H:$H,D20) / SUMIFS(OFFSET('3-a.  Rate Class Allocations'!$BA:$BA,0,(27*(AJ21="kW"))),'3-a.  Rate Class Allocations'!$F:$F,"2011 - 2014 + 2015 Extension Legacy Green Energy Act Framework - Province Wide Program",'3-a.  Rate Class Allocations'!$E:$E,$B124,'3-a.  Rate Class Allocations'!$H:$H,D20),IF(COUNTIFS(AJ20,"General Service*"),1/COUNTIFS($Y20:$AL20,"General Service*"),0))</f>
        <v>0</v>
      </c>
      <c r="AK124" s="416">
        <f ca="1">IF(SUMIFS(OFFSET('3-a.  Rate Class Allocations'!$BA:$BA,0,(27*(AK21="kW"))),'3-a.  Rate Class Allocations'!$F:$F,"2011 - 2014 + 2015 Extension Legacy Green Energy Act Framework - Province Wide Program",'3-a.  Rate Class Allocations'!$E:$E,$B124,'3-a.  Rate Class Allocations'!$H:$H,D20),SUMIFS(OFFSET('3-a.  Rate Class Allocations'!$BA:$BA,0,(27*(AK21="kW"))),'3-a.  Rate Class Allocations'!$F:$F,"2011 - 2014 + 2015 Extension Legacy Green Energy Act Framework - Province Wide Program",'3-a.  Rate Class Allocations'!$L:$L,AK20,'3-a.  Rate Class Allocations'!$E:$E,$B124,'3-a.  Rate Class Allocations'!$H:$H,D20) / SUMIFS(OFFSET('3-a.  Rate Class Allocations'!$BA:$BA,0,(27*(AK21="kW"))),'3-a.  Rate Class Allocations'!$F:$F,"2011 - 2014 + 2015 Extension Legacy Green Energy Act Framework - Province Wide Program",'3-a.  Rate Class Allocations'!$E:$E,$B124,'3-a.  Rate Class Allocations'!$H:$H,D20),IF(COUNTIFS(AK20,"General Service*"),1/COUNTIFS($Y20:$AL20,"General Service*"),0))</f>
        <v>0</v>
      </c>
      <c r="AL124" s="416">
        <f ca="1">IF(SUMIFS(OFFSET('3-a.  Rate Class Allocations'!$BA:$BA,0,(27*(AL21="kW"))),'3-a.  Rate Class Allocations'!$F:$F,"2011 - 2014 + 2015 Extension Legacy Green Energy Act Framework - Province Wide Program",'3-a.  Rate Class Allocations'!$E:$E,$B124,'3-a.  Rate Class Allocations'!$H:$H,D20),SUMIFS(OFFSET('3-a.  Rate Class Allocations'!$BA:$BA,0,(27*(AL21="kW"))),'3-a.  Rate Class Allocations'!$F:$F,"2011 - 2014 + 2015 Extension Legacy Green Energy Act Framework - Province Wide Program",'3-a.  Rate Class Allocations'!$L:$L,AL20,'3-a.  Rate Class Allocations'!$E:$E,$B124,'3-a.  Rate Class Allocations'!$H:$H,D20) / SUMIFS(OFFSET('3-a.  Rate Class Allocations'!$BA:$BA,0,(27*(AL21="kW"))),'3-a.  Rate Class Allocations'!$F:$F,"2011 - 2014 + 2015 Extension Legacy Green Energy Act Framework - Province Wide Program",'3-a.  Rate Class Allocations'!$E:$E,$B124,'3-a.  Rate Class Allocations'!$H:$H,D20),IF(COUNTIFS(AL20,"General Service*"),1/COUNTIFS($Y20:$AL20,"General Service*"),0))</f>
        <v>0</v>
      </c>
      <c r="AM124" s="298">
        <f ca="1">SUM(Y124:AL124)</f>
        <v>1</v>
      </c>
    </row>
    <row r="125" spans="1:39" s="285" customFormat="1" ht="15" outlineLevel="1">
      <c r="A125" s="503"/>
      <c r="B125" s="325" t="s">
        <v>215</v>
      </c>
      <c r="C125" s="293" t="s">
        <v>164</v>
      </c>
      <c r="D125" s="724">
        <f ca="1">SUMIFS(OFFSET('7.  Persistence Report'!$AQ:$AQ,0,D20-2011),'7.  Persistence Report'!$D:$D,IF(COUNTIFS($B125,"Adjustment*"),$B124,$B125),'7.  Persistence Report'!$H:$H,D20,'7.  Persistence Report'!$J:$J,IF(COUNTIFS($B125,"Adjustment*"),"Adjustment","Current Year Savings"),'7.  Persistence Report'!$C:$C,VLOOKUP(IF(COUNTIFS($B125,"Adjustment*"),$A124,$A125),ExtCalcMap,2,FALSE))</f>
        <v>0</v>
      </c>
      <c r="E125" s="724">
        <f ca="1">SUMIFS(OFFSET('7.  Persistence Report'!$AQ:$AQ,0,E20-2011),'7.  Persistence Report'!$D:$D,IF(COUNTIFS($B125,"Adjustment*"),$B124,$B125),'7.  Persistence Report'!$H:$H,D20,'7.  Persistence Report'!$J:$J,IF(COUNTIFS($B125,"Adjustment*"),"Adjustment","Current Year Savings"),'7.  Persistence Report'!$C:$C,VLOOKUP(IF(COUNTIFS($B125,"Adjustment*"),$A124,$A125),ExtCalcMap,2,FALSE))</f>
        <v>0</v>
      </c>
      <c r="F125" s="724">
        <f ca="1">SUMIFS(OFFSET('7.  Persistence Report'!$AQ:$AQ,0,F20-2011),'7.  Persistence Report'!$D:$D,IF(COUNTIFS($B125,"Adjustment*"),$B124,$B125),'7.  Persistence Report'!$H:$H,D20,'7.  Persistence Report'!$J:$J,IF(COUNTIFS($B125,"Adjustment*"),"Adjustment","Current Year Savings"),'7.  Persistence Report'!$C:$C,VLOOKUP(IF(COUNTIFS($B125,"Adjustment*"),$A124,$A125),ExtCalcMap,2,FALSE))</f>
        <v>0</v>
      </c>
      <c r="G125" s="724">
        <f ca="1">SUMIFS(OFFSET('7.  Persistence Report'!$AQ:$AQ,0,G20-2011),'7.  Persistence Report'!$D:$D,IF(COUNTIFS($B125,"Adjustment*"),$B124,$B125),'7.  Persistence Report'!$H:$H,D20,'7.  Persistence Report'!$J:$J,IF(COUNTIFS($B125,"Adjustment*"),"Adjustment","Current Year Savings"),'7.  Persistence Report'!$C:$C,VLOOKUP(IF(COUNTIFS($B125,"Adjustment*"),$A124,$A125),ExtCalcMap,2,FALSE))</f>
        <v>0</v>
      </c>
      <c r="H125" s="724">
        <f ca="1">SUMIFS(OFFSET('7.  Persistence Report'!$AQ:$AQ,0,H20-2011),'7.  Persistence Report'!$D:$D,IF(COUNTIFS($B125,"Adjustment*"),$B124,$B125),'7.  Persistence Report'!$H:$H,D20,'7.  Persistence Report'!$J:$J,IF(COUNTIFS($B125,"Adjustment*"),"Adjustment","Current Year Savings"),'7.  Persistence Report'!$C:$C,VLOOKUP(IF(COUNTIFS($B125,"Adjustment*"),$A124,$A125),ExtCalcMap,2,FALSE))</f>
        <v>0</v>
      </c>
      <c r="I125" s="724">
        <f ca="1">SUMIFS(OFFSET('7.  Persistence Report'!$AQ:$AQ,0,I20-2011),'7.  Persistence Report'!$D:$D,IF(COUNTIFS($B125,"Adjustment*"),$B124,$B125),'7.  Persistence Report'!$H:$H,D20,'7.  Persistence Report'!$J:$J,IF(COUNTIFS($B125,"Adjustment*"),"Adjustment","Current Year Savings"),'7.  Persistence Report'!$C:$C,VLOOKUP(IF(COUNTIFS($B125,"Adjustment*"),$A124,$A125),ExtCalcMap,2,FALSE))</f>
        <v>0</v>
      </c>
      <c r="J125" s="724">
        <f ca="1">SUMIFS(OFFSET('7.  Persistence Report'!$AQ:$AQ,0,J20-2011),'7.  Persistence Report'!$D:$D,IF(COUNTIFS($B125,"Adjustment*"),$B124,$B125),'7.  Persistence Report'!$H:$H,D20,'7.  Persistence Report'!$J:$J,IF(COUNTIFS($B125,"Adjustment*"),"Adjustment","Current Year Savings"),'7.  Persistence Report'!$C:$C,VLOOKUP(IF(COUNTIFS($B125,"Adjustment*"),$A124,$A125),ExtCalcMap,2,FALSE))</f>
        <v>0</v>
      </c>
      <c r="K125" s="724">
        <f ca="1">SUMIFS(OFFSET('7.  Persistence Report'!$AQ:$AQ,0,K20-2011),'7.  Persistence Report'!$D:$D,IF(COUNTIFS($B125,"Adjustment*"),$B124,$B125),'7.  Persistence Report'!$H:$H,D20,'7.  Persistence Report'!$J:$J,IF(COUNTIFS($B125,"Adjustment*"),"Adjustment","Current Year Savings"),'7.  Persistence Report'!$C:$C,VLOOKUP(IF(COUNTIFS($B125,"Adjustment*"),$A124,$A125),ExtCalcMap,2,FALSE))</f>
        <v>0</v>
      </c>
      <c r="L125" s="724">
        <f ca="1">SUMIFS(OFFSET('7.  Persistence Report'!$AQ:$AQ,0,L20-2011),'7.  Persistence Report'!$D:$D,IF(COUNTIFS($B125,"Adjustment*"),$B124,$B125),'7.  Persistence Report'!$H:$H,D20,'7.  Persistence Report'!$J:$J,IF(COUNTIFS($B125,"Adjustment*"),"Adjustment","Current Year Savings"),'7.  Persistence Report'!$C:$C,VLOOKUP(IF(COUNTIFS($B125,"Adjustment*"),$A124,$A125),ExtCalcMap,2,FALSE))</f>
        <v>0</v>
      </c>
      <c r="M125" s="724">
        <f ca="1">SUMIFS(OFFSET('7.  Persistence Report'!$AQ:$AQ,0,M20-2011),'7.  Persistence Report'!$D:$D,IF(COUNTIFS($B125,"Adjustment*"),$B124,$B125),'7.  Persistence Report'!$H:$H,D20,'7.  Persistence Report'!$J:$J,IF(COUNTIFS($B125,"Adjustment*"),"Adjustment","Current Year Savings"),'7.  Persistence Report'!$C:$C,VLOOKUP(IF(COUNTIFS($B125,"Adjustment*"),$A124,$A125),ExtCalcMap,2,FALSE))</f>
        <v>0</v>
      </c>
      <c r="N125" s="724">
        <f>N124</f>
        <v>0</v>
      </c>
      <c r="O125" s="731">
        <f ca="1">SUMIFS(OFFSET('7.  Persistence Report'!$L:$L,0,O20-2011),'7.  Persistence Report'!$D:$D,IF(COUNTIFS($B125,"Adjustment*"),$B124,$B125),'7.  Persistence Report'!$H:$H,D20,'7.  Persistence Report'!$J:$J,IF(COUNTIFS($B125,"Adjustment*"),"Adjustment","Current Year Savings"),'7.  Persistence Report'!$C:$C,VLOOKUP(IF(COUNTIFS($B125,"Adjustment*"),$A124,$A125),ExtCalcMap,2,FALSE))</f>
        <v>0</v>
      </c>
      <c r="P125" s="731">
        <f ca="1">SUMIFS(OFFSET('7.  Persistence Report'!$L:$L,0,P20-2011),'7.  Persistence Report'!$D:$D,IF(COUNTIFS($B125,"Adjustment*"),$B124,$B125),'7.  Persistence Report'!$H:$H,D20,'7.  Persistence Report'!$J:$J,IF(COUNTIFS($B125,"Adjustment*"),"Adjustment","Current Year Savings"),'7.  Persistence Report'!$C:$C,VLOOKUP(IF(COUNTIFS($B125,"Adjustment*"),$A124,$A125),ExtCalcMap,2,FALSE))</f>
        <v>0</v>
      </c>
      <c r="Q125" s="731">
        <f ca="1">SUMIFS(OFFSET('7.  Persistence Report'!$L:$L,0,Q20-2011),'7.  Persistence Report'!$D:$D,IF(COUNTIFS($B125,"Adjustment*"),$B124,$B125),'7.  Persistence Report'!$H:$H,D20,'7.  Persistence Report'!$J:$J,IF(COUNTIFS($B125,"Adjustment*"),"Adjustment","Current Year Savings"),'7.  Persistence Report'!$C:$C,VLOOKUP(IF(COUNTIFS($B125,"Adjustment*"),$A124,$A125),ExtCalcMap,2,FALSE))</f>
        <v>0</v>
      </c>
      <c r="R125" s="731">
        <f ca="1">SUMIFS(OFFSET('7.  Persistence Report'!$L:$L,0,R20-2011),'7.  Persistence Report'!$D:$D,IF(COUNTIFS($B125,"Adjustment*"),$B124,$B125),'7.  Persistence Report'!$H:$H,D20,'7.  Persistence Report'!$J:$J,IF(COUNTIFS($B125,"Adjustment*"),"Adjustment","Current Year Savings"),'7.  Persistence Report'!$C:$C,VLOOKUP(IF(COUNTIFS($B125,"Adjustment*"),$A124,$A125),ExtCalcMap,2,FALSE))</f>
        <v>0</v>
      </c>
      <c r="S125" s="731">
        <f ca="1">SUMIFS(OFFSET('7.  Persistence Report'!$L:$L,0,S20-2011),'7.  Persistence Report'!$D:$D,IF(COUNTIFS($B125,"Adjustment*"),$B124,$B125),'7.  Persistence Report'!$H:$H,D20,'7.  Persistence Report'!$J:$J,IF(COUNTIFS($B125,"Adjustment*"),"Adjustment","Current Year Savings"),'7.  Persistence Report'!$C:$C,VLOOKUP(IF(COUNTIFS($B125,"Adjustment*"),$A124,$A125),ExtCalcMap,2,FALSE))</f>
        <v>0</v>
      </c>
      <c r="T125" s="731">
        <f ca="1">SUMIFS(OFFSET('7.  Persistence Report'!$L:$L,0,T20-2011),'7.  Persistence Report'!$D:$D,IF(COUNTIFS($B125,"Adjustment*"),$B124,$B125),'7.  Persistence Report'!$H:$H,D20,'7.  Persistence Report'!$J:$J,IF(COUNTIFS($B125,"Adjustment*"),"Adjustment","Current Year Savings"),'7.  Persistence Report'!$C:$C,VLOOKUP(IF(COUNTIFS($B125,"Adjustment*"),$A124,$A125),ExtCalcMap,2,FALSE))</f>
        <v>0</v>
      </c>
      <c r="U125" s="731">
        <f ca="1">SUMIFS(OFFSET('7.  Persistence Report'!$L:$L,0,U20-2011),'7.  Persistence Report'!$D:$D,IF(COUNTIFS($B125,"Adjustment*"),$B124,$B125),'7.  Persistence Report'!$H:$H,D20,'7.  Persistence Report'!$J:$J,IF(COUNTIFS($B125,"Adjustment*"),"Adjustment","Current Year Savings"),'7.  Persistence Report'!$C:$C,VLOOKUP(IF(COUNTIFS($B125,"Adjustment*"),$A124,$A125),ExtCalcMap,2,FALSE))</f>
        <v>0</v>
      </c>
      <c r="V125" s="731">
        <f ca="1">SUMIFS(OFFSET('7.  Persistence Report'!$L:$L,0,V20-2011),'7.  Persistence Report'!$D:$D,IF(COUNTIFS($B125,"Adjustment*"),$B124,$B125),'7.  Persistence Report'!$H:$H,D20,'7.  Persistence Report'!$J:$J,IF(COUNTIFS($B125,"Adjustment*"),"Adjustment","Current Year Savings"),'7.  Persistence Report'!$C:$C,VLOOKUP(IF(COUNTIFS($B125,"Adjustment*"),$A124,$A125),ExtCalcMap,2,FALSE))</f>
        <v>0</v>
      </c>
      <c r="W125" s="731">
        <f ca="1">SUMIFS(OFFSET('7.  Persistence Report'!$L:$L,0,W20-2011),'7.  Persistence Report'!$D:$D,IF(COUNTIFS($B125,"Adjustment*"),$B124,$B125),'7.  Persistence Report'!$H:$H,D20,'7.  Persistence Report'!$J:$J,IF(COUNTIFS($B125,"Adjustment*"),"Adjustment","Current Year Savings"),'7.  Persistence Report'!$C:$C,VLOOKUP(IF(COUNTIFS($B125,"Adjustment*"),$A124,$A125),ExtCalcMap,2,FALSE))</f>
        <v>0</v>
      </c>
      <c r="X125" s="731">
        <f ca="1">SUMIFS(OFFSET('7.  Persistence Report'!$L:$L,0,X20-2011),'7.  Persistence Report'!$D:$D,IF(COUNTIFS($B125,"Adjustment*"),$B124,$B125),'7.  Persistence Report'!$H:$H,D20,'7.  Persistence Report'!$J:$J,IF(COUNTIFS($B125,"Adjustment*"),"Adjustment","Current Year Savings"),'7.  Persistence Report'!$C:$C,VLOOKUP(IF(COUNTIFS($B125,"Adjustment*"),$A124,$A125),ExtCalcMap,2,FALSE))</f>
        <v>0</v>
      </c>
      <c r="Y125" s="412">
        <f ca="1">Y124</f>
        <v>0.5</v>
      </c>
      <c r="Z125" s="412">
        <f t="shared" ref="Z125:AL125" ca="1" si="43">Z124</f>
        <v>0.5</v>
      </c>
      <c r="AA125" s="412">
        <f t="shared" ca="1" si="43"/>
        <v>0</v>
      </c>
      <c r="AB125" s="412">
        <f t="shared" ca="1" si="43"/>
        <v>0</v>
      </c>
      <c r="AC125" s="412">
        <f t="shared" ca="1" si="43"/>
        <v>0</v>
      </c>
      <c r="AD125" s="412">
        <f t="shared" ca="1" si="43"/>
        <v>0</v>
      </c>
      <c r="AE125" s="412">
        <f t="shared" ca="1" si="43"/>
        <v>0</v>
      </c>
      <c r="AF125" s="412">
        <f t="shared" ca="1" si="43"/>
        <v>0</v>
      </c>
      <c r="AG125" s="412">
        <f t="shared" ca="1" si="43"/>
        <v>0</v>
      </c>
      <c r="AH125" s="412">
        <f t="shared" ca="1" si="43"/>
        <v>0</v>
      </c>
      <c r="AI125" s="412">
        <f t="shared" ca="1" si="43"/>
        <v>0</v>
      </c>
      <c r="AJ125" s="412">
        <f t="shared" ca="1" si="43"/>
        <v>0</v>
      </c>
      <c r="AK125" s="412">
        <f t="shared" ca="1" si="43"/>
        <v>0</v>
      </c>
      <c r="AL125" s="412">
        <f t="shared" ca="1" si="43"/>
        <v>0</v>
      </c>
      <c r="AM125" s="499"/>
    </row>
    <row r="126" spans="1:39" s="285" customFormat="1" ht="15" outlineLevel="1">
      <c r="A126" s="503"/>
      <c r="B126" s="317"/>
      <c r="C126" s="326"/>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413"/>
      <c r="Z126" s="413"/>
      <c r="AA126" s="413"/>
      <c r="AB126" s="413"/>
      <c r="AC126" s="413"/>
      <c r="AD126" s="413"/>
      <c r="AE126" s="413"/>
      <c r="AF126" s="413"/>
      <c r="AG126" s="413"/>
      <c r="AH126" s="413"/>
      <c r="AI126" s="413"/>
      <c r="AJ126" s="413"/>
      <c r="AK126" s="413"/>
      <c r="AL126" s="413"/>
      <c r="AM126" s="308"/>
    </row>
    <row r="127" spans="1:39" s="285" customFormat="1" ht="15.75">
      <c r="A127" s="503"/>
      <c r="B127" s="328" t="s">
        <v>238</v>
      </c>
      <c r="C127" s="329"/>
      <c r="D127" s="329">
        <f ca="1">SUM(D22:D125)</f>
        <v>5679370.6955706831</v>
      </c>
      <c r="E127" s="329"/>
      <c r="F127" s="329"/>
      <c r="G127" s="329"/>
      <c r="H127" s="329"/>
      <c r="I127" s="329"/>
      <c r="J127" s="329"/>
      <c r="K127" s="329"/>
      <c r="L127" s="329"/>
      <c r="M127" s="329"/>
      <c r="N127" s="329"/>
      <c r="O127" s="728">
        <f ca="1">SUM(O22:O125)</f>
        <v>1488.5802829123072</v>
      </c>
      <c r="P127" s="329"/>
      <c r="Q127" s="329"/>
      <c r="R127" s="329"/>
      <c r="S127" s="329"/>
      <c r="T127" s="329"/>
      <c r="U127" s="329"/>
      <c r="V127" s="329"/>
      <c r="W127" s="329"/>
      <c r="X127" s="329"/>
      <c r="Y127" s="874">
        <f ca="1">IF(LOWER(Y21)="kw",SUMPRODUCT($O22:$O125,$N22:$N125,Y22:Y125),SUMPRODUCT($D22:$D125,Y22:Y125))</f>
        <v>5209.476961191991</v>
      </c>
      <c r="Z127" s="874">
        <f t="shared" ref="Z127:AL127" ca="1" si="44">IF(LOWER(Z21)="kw",SUMPRODUCT($O22:$O125,$N22:$N125,Z22:Z125),SUMPRODUCT($D22:$D125,Z22:Z125))</f>
        <v>743550.38694353832</v>
      </c>
      <c r="AA127" s="330">
        <f t="shared" ca="1" si="44"/>
        <v>6593.6239736649113</v>
      </c>
      <c r="AB127" s="330">
        <f t="shared" ca="1" si="44"/>
        <v>544397.80199601548</v>
      </c>
      <c r="AC127" s="330">
        <f t="shared" ca="1" si="44"/>
        <v>0</v>
      </c>
      <c r="AD127" s="330">
        <f t="shared" ca="1" si="44"/>
        <v>0</v>
      </c>
      <c r="AE127" s="330">
        <f t="shared" ca="1" si="44"/>
        <v>0</v>
      </c>
      <c r="AF127" s="330">
        <f t="shared" ca="1" si="44"/>
        <v>0</v>
      </c>
      <c r="AG127" s="330">
        <f t="shared" ca="1" si="44"/>
        <v>0</v>
      </c>
      <c r="AH127" s="330">
        <f t="shared" ca="1" si="44"/>
        <v>0</v>
      </c>
      <c r="AI127" s="330">
        <f t="shared" ca="1" si="44"/>
        <v>0</v>
      </c>
      <c r="AJ127" s="330">
        <f t="shared" ca="1" si="44"/>
        <v>0</v>
      </c>
      <c r="AK127" s="330">
        <f t="shared" ca="1" si="44"/>
        <v>0</v>
      </c>
      <c r="AL127" s="330">
        <f t="shared" ca="1" si="44"/>
        <v>0</v>
      </c>
      <c r="AM127" s="331"/>
    </row>
    <row r="128" spans="1:39" s="285" customFormat="1" ht="15.75">
      <c r="A128" s="503"/>
      <c r="B128" s="332" t="s">
        <v>239</v>
      </c>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f>HLOOKUP(Y20,'2. LRAMVA Threshold'!$B$42:$Q$53,3,FALSE)</f>
        <v>0</v>
      </c>
      <c r="Z128" s="329">
        <f>HLOOKUP(Z20,'2. LRAMVA Threshold'!$B$42:$Q$53,3,FALSE)</f>
        <v>0</v>
      </c>
      <c r="AA128" s="329">
        <f>HLOOKUP(AA20,'2. LRAMVA Threshold'!$B$42:$Q$53,3,FALSE)</f>
        <v>0</v>
      </c>
      <c r="AB128" s="329">
        <f>HLOOKUP(AB20,'2. LRAMVA Threshold'!$B$42:$Q$53,3,FALSE)</f>
        <v>0</v>
      </c>
      <c r="AC128" s="329">
        <f>HLOOKUP(AC20,'2. LRAMVA Threshold'!$B$42:$Q$53,3,FALSE)</f>
        <v>0</v>
      </c>
      <c r="AD128" s="329">
        <f>HLOOKUP(AD20,'2. LRAMVA Threshold'!$B$42:$Q$53,3,FALSE)</f>
        <v>0</v>
      </c>
      <c r="AE128" s="329">
        <f>HLOOKUP(AE20,'2. LRAMVA Threshold'!$B$42:$Q$53,3,FALSE)</f>
        <v>0</v>
      </c>
      <c r="AF128" s="329">
        <f>HLOOKUP(AF20,'2. LRAMVA Threshold'!$B$42:$Q$53,3,FALSE)</f>
        <v>0</v>
      </c>
      <c r="AG128" s="329">
        <f>HLOOKUP(AG20,'2. LRAMVA Threshold'!$B$42:$Q$53,3,FALSE)</f>
        <v>0</v>
      </c>
      <c r="AH128" s="329">
        <f>HLOOKUP(AH20,'2. LRAMVA Threshold'!$B$42:$Q$53,3,FALSE)</f>
        <v>0</v>
      </c>
      <c r="AI128" s="329">
        <f>HLOOKUP(AI20,'2. LRAMVA Threshold'!$B$42:$Q$53,3,FALSE)</f>
        <v>0</v>
      </c>
      <c r="AJ128" s="329">
        <f>HLOOKUP(AJ20,'2. LRAMVA Threshold'!$B$42:$Q$53,3,FALSE)</f>
        <v>0</v>
      </c>
      <c r="AK128" s="329">
        <f>HLOOKUP(AK20,'2. LRAMVA Threshold'!$B$42:$Q$53,3,FALSE)</f>
        <v>0</v>
      </c>
      <c r="AL128" s="329">
        <f>HLOOKUP(AL20,'2. LRAMVA Threshold'!$B$42:$Q$53,3,FALSE)</f>
        <v>0</v>
      </c>
      <c r="AM128" s="333"/>
    </row>
    <row r="129" spans="1:40" s="305" customFormat="1" ht="15">
      <c r="A129" s="505"/>
      <c r="B129" s="325"/>
      <c r="C129" s="334"/>
      <c r="D129" s="335"/>
      <c r="E129" s="335"/>
      <c r="F129" s="335"/>
      <c r="G129" s="335"/>
      <c r="H129" s="335"/>
      <c r="I129" s="335"/>
      <c r="J129" s="335"/>
      <c r="K129" s="335"/>
      <c r="L129" s="335"/>
      <c r="M129" s="335"/>
      <c r="N129" s="335"/>
      <c r="O129" s="336"/>
      <c r="P129" s="335"/>
      <c r="Q129" s="335"/>
      <c r="R129" s="335"/>
      <c r="S129" s="337"/>
      <c r="T129" s="337"/>
      <c r="U129" s="337"/>
      <c r="V129" s="337"/>
      <c r="W129" s="335"/>
      <c r="X129" s="335"/>
      <c r="Y129" s="302"/>
      <c r="Z129" s="302"/>
      <c r="AA129" s="302"/>
      <c r="AB129" s="302"/>
      <c r="AC129" s="302"/>
      <c r="AD129" s="302"/>
      <c r="AE129" s="302"/>
      <c r="AF129" s="302"/>
      <c r="AG129" s="302"/>
      <c r="AH129" s="302"/>
      <c r="AI129" s="302"/>
      <c r="AJ129" s="302"/>
      <c r="AK129" s="302"/>
      <c r="AL129" s="302"/>
      <c r="AM129" s="338"/>
    </row>
    <row r="130" spans="1:40" s="345" customFormat="1" ht="15">
      <c r="A130" s="502"/>
      <c r="B130" s="325" t="s">
        <v>165</v>
      </c>
      <c r="C130" s="339"/>
      <c r="D130" s="339"/>
      <c r="E130" s="339"/>
      <c r="F130" s="339"/>
      <c r="G130" s="339"/>
      <c r="H130" s="339"/>
      <c r="I130" s="339"/>
      <c r="J130" s="339"/>
      <c r="K130" s="339"/>
      <c r="L130" s="339"/>
      <c r="M130" s="339"/>
      <c r="N130" s="339"/>
      <c r="O130" s="339"/>
      <c r="P130" s="339"/>
      <c r="Q130" s="339"/>
      <c r="R130" s="339"/>
      <c r="S130" s="339"/>
      <c r="T130" s="340"/>
      <c r="U130" s="340"/>
      <c r="V130" s="340"/>
      <c r="W130" s="341"/>
      <c r="X130" s="341"/>
      <c r="Y130" s="342">
        <f>HLOOKUP(Y20,'3.  Distribution Rates'!$C$122:$P$133,3,FALSE)</f>
        <v>2.2635999999999998</v>
      </c>
      <c r="Z130" s="342">
        <f>HLOOKUP(Z20,'3.  Distribution Rates'!$C$122:$P$133,3,FALSE)</f>
        <v>1.4500000000000001E-2</v>
      </c>
      <c r="AA130" s="342">
        <f>HLOOKUP(AA20,'3.  Distribution Rates'!$C$122:$P$133,3,FALSE)</f>
        <v>0</v>
      </c>
      <c r="AB130" s="342">
        <f>HLOOKUP(AB20,'3.  Distribution Rates'!$C$122:$P$133,3,FALSE)</f>
        <v>1.47E-2</v>
      </c>
      <c r="AC130" s="342">
        <f>HLOOKUP(AC20,'3.  Distribution Rates'!$C$122:$P$133,3,FALSE)</f>
        <v>0</v>
      </c>
      <c r="AD130" s="342">
        <f>HLOOKUP(AD20,'3.  Distribution Rates'!$C$122:$P$133,3,FALSE)</f>
        <v>0</v>
      </c>
      <c r="AE130" s="342">
        <f>HLOOKUP(AE20,'3.  Distribution Rates'!$C$122:$P$133,3,FALSE)</f>
        <v>0</v>
      </c>
      <c r="AF130" s="342">
        <f>HLOOKUP(AF20,'3.  Distribution Rates'!$C$122:$P$133,3,FALSE)</f>
        <v>0</v>
      </c>
      <c r="AG130" s="342">
        <f>HLOOKUP(AG20,'3.  Distribution Rates'!$C$122:$P$133,3,FALSE)</f>
        <v>0</v>
      </c>
      <c r="AH130" s="342">
        <f>HLOOKUP(AH20,'3.  Distribution Rates'!$C$122:$P$133,3,FALSE)</f>
        <v>0</v>
      </c>
      <c r="AI130" s="342">
        <f>HLOOKUP(AI20,'3.  Distribution Rates'!$C$122:$P$133,3,FALSE)</f>
        <v>0</v>
      </c>
      <c r="AJ130" s="342">
        <f>HLOOKUP(AJ20,'3.  Distribution Rates'!$C$122:$P$133,3,FALSE)</f>
        <v>0</v>
      </c>
      <c r="AK130" s="342">
        <f>HLOOKUP(AK20,'3.  Distribution Rates'!$C$122:$P$133,3,FALSE)</f>
        <v>0</v>
      </c>
      <c r="AL130" s="342">
        <f>HLOOKUP(AL20,'3.  Distribution Rates'!$C$122:$P$133,3,FALSE)</f>
        <v>0</v>
      </c>
      <c r="AM130" s="343"/>
      <c r="AN130" s="344"/>
    </row>
    <row r="131" spans="1:40" s="305" customFormat="1" ht="15.75">
      <c r="A131" s="505"/>
      <c r="B131" s="300" t="s">
        <v>254</v>
      </c>
      <c r="C131" s="346"/>
      <c r="D131" s="337"/>
      <c r="E131" s="335"/>
      <c r="F131" s="335"/>
      <c r="G131" s="335"/>
      <c r="H131" s="335"/>
      <c r="I131" s="335"/>
      <c r="J131" s="335"/>
      <c r="K131" s="335"/>
      <c r="L131" s="335"/>
      <c r="M131" s="335"/>
      <c r="N131" s="335"/>
      <c r="O131" s="302"/>
      <c r="P131" s="335"/>
      <c r="Q131" s="335"/>
      <c r="R131" s="335"/>
      <c r="S131" s="337"/>
      <c r="T131" s="337"/>
      <c r="U131" s="337"/>
      <c r="V131" s="337"/>
      <c r="W131" s="335"/>
      <c r="X131" s="335"/>
      <c r="Y131" s="347">
        <f t="shared" ref="Y131:AD131" ca="1" si="45">Y127*Y130</f>
        <v>11792.172049354191</v>
      </c>
      <c r="Z131" s="347">
        <f t="shared" ca="1" si="45"/>
        <v>10781.480610681307</v>
      </c>
      <c r="AA131" s="348">
        <f t="shared" ca="1" si="45"/>
        <v>0</v>
      </c>
      <c r="AB131" s="348">
        <f t="shared" ca="1" si="45"/>
        <v>8002.6476893414274</v>
      </c>
      <c r="AC131" s="348">
        <f t="shared" ca="1" si="45"/>
        <v>0</v>
      </c>
      <c r="AD131" s="348">
        <f t="shared" ca="1" si="45"/>
        <v>0</v>
      </c>
      <c r="AE131" s="348">
        <f ca="1">AE127*AE130</f>
        <v>0</v>
      </c>
      <c r="AF131" s="348">
        <f t="shared" ref="AF131:AL131" ca="1" si="46">AF127*AF130</f>
        <v>0</v>
      </c>
      <c r="AG131" s="348">
        <f t="shared" ca="1" si="46"/>
        <v>0</v>
      </c>
      <c r="AH131" s="348">
        <f t="shared" ca="1" si="46"/>
        <v>0</v>
      </c>
      <c r="AI131" s="348">
        <f t="shared" ca="1" si="46"/>
        <v>0</v>
      </c>
      <c r="AJ131" s="348">
        <f t="shared" ca="1" si="46"/>
        <v>0</v>
      </c>
      <c r="AK131" s="348">
        <f t="shared" ca="1" si="46"/>
        <v>0</v>
      </c>
      <c r="AL131" s="348">
        <f t="shared" ca="1" si="46"/>
        <v>0</v>
      </c>
      <c r="AM131" s="408">
        <f ca="1">SUM(Y131:AL131)</f>
        <v>30576.300349376928</v>
      </c>
    </row>
    <row r="132" spans="1:40" s="305" customFormat="1" ht="15.75">
      <c r="A132" s="505"/>
      <c r="B132" s="350" t="s">
        <v>211</v>
      </c>
      <c r="C132" s="346"/>
      <c r="D132" s="351"/>
      <c r="E132" s="335"/>
      <c r="F132" s="335"/>
      <c r="G132" s="335"/>
      <c r="H132" s="335"/>
      <c r="I132" s="335"/>
      <c r="J132" s="335"/>
      <c r="K132" s="335"/>
      <c r="L132" s="335"/>
      <c r="M132" s="335"/>
      <c r="N132" s="335"/>
      <c r="O132" s="302"/>
      <c r="P132" s="335"/>
      <c r="Q132" s="335"/>
      <c r="R132" s="335"/>
      <c r="S132" s="337"/>
      <c r="T132" s="337"/>
      <c r="U132" s="337"/>
      <c r="V132" s="337"/>
      <c r="W132" s="335"/>
      <c r="X132" s="335"/>
      <c r="Y132" s="348">
        <f t="shared" ref="Y132:AD132" si="47">Y128*Y130</f>
        <v>0</v>
      </c>
      <c r="Z132" s="348">
        <f t="shared" si="47"/>
        <v>0</v>
      </c>
      <c r="AA132" s="348">
        <f t="shared" si="47"/>
        <v>0</v>
      </c>
      <c r="AB132" s="348">
        <f t="shared" si="47"/>
        <v>0</v>
      </c>
      <c r="AC132" s="348">
        <f t="shared" si="47"/>
        <v>0</v>
      </c>
      <c r="AD132" s="348">
        <f t="shared" si="47"/>
        <v>0</v>
      </c>
      <c r="AE132" s="348">
        <f>AE128*AE130</f>
        <v>0</v>
      </c>
      <c r="AF132" s="348">
        <f t="shared" ref="AF132:AL132" si="48">AF128*AF130</f>
        <v>0</v>
      </c>
      <c r="AG132" s="348">
        <f t="shared" si="48"/>
        <v>0</v>
      </c>
      <c r="AH132" s="348">
        <f t="shared" si="48"/>
        <v>0</v>
      </c>
      <c r="AI132" s="348">
        <f t="shared" si="48"/>
        <v>0</v>
      </c>
      <c r="AJ132" s="348">
        <f t="shared" si="48"/>
        <v>0</v>
      </c>
      <c r="AK132" s="348">
        <f t="shared" si="48"/>
        <v>0</v>
      </c>
      <c r="AL132" s="348">
        <f t="shared" si="48"/>
        <v>0</v>
      </c>
      <c r="AM132" s="408">
        <f>SUM(Y132:AL132)</f>
        <v>0</v>
      </c>
    </row>
    <row r="133" spans="1:40" s="351" customFormat="1" ht="17.25" customHeight="1">
      <c r="A133" s="507"/>
      <c r="B133" s="350" t="s">
        <v>257</v>
      </c>
      <c r="C133" s="346"/>
      <c r="E133" s="335"/>
      <c r="F133" s="335"/>
      <c r="G133" s="335"/>
      <c r="H133" s="335"/>
      <c r="I133" s="335"/>
      <c r="J133" s="335"/>
      <c r="K133" s="335"/>
      <c r="L133" s="335"/>
      <c r="M133" s="335"/>
      <c r="N133" s="335"/>
      <c r="O133" s="302"/>
      <c r="P133" s="335"/>
      <c r="Q133" s="335"/>
      <c r="R133" s="335"/>
      <c r="W133" s="335"/>
      <c r="X133" s="335"/>
      <c r="Y133" s="352"/>
      <c r="Z133" s="352"/>
      <c r="AA133" s="352"/>
      <c r="AB133" s="352"/>
      <c r="AC133" s="352"/>
      <c r="AD133" s="352"/>
      <c r="AE133" s="352"/>
      <c r="AF133" s="352"/>
      <c r="AG133" s="352"/>
      <c r="AH133" s="352"/>
      <c r="AI133" s="352"/>
      <c r="AJ133" s="352"/>
      <c r="AK133" s="352"/>
      <c r="AL133" s="352"/>
      <c r="AM133" s="408">
        <f ca="1">AM131-AM132</f>
        <v>30576.300349376928</v>
      </c>
    </row>
    <row r="134" spans="1:40" s="355" customFormat="1" ht="19.5" customHeight="1">
      <c r="A134" s="502"/>
      <c r="B134" s="325"/>
      <c r="C134" s="351"/>
      <c r="D134" s="351"/>
      <c r="E134" s="335"/>
      <c r="F134" s="335"/>
      <c r="G134" s="335"/>
      <c r="H134" s="335"/>
      <c r="I134" s="335"/>
      <c r="J134" s="335"/>
      <c r="K134" s="335"/>
      <c r="L134" s="335"/>
      <c r="M134" s="335"/>
      <c r="N134" s="335"/>
      <c r="O134" s="302"/>
      <c r="P134" s="335"/>
      <c r="Q134" s="335"/>
      <c r="R134" s="335"/>
      <c r="S134" s="351"/>
      <c r="T134" s="346"/>
      <c r="U134" s="351"/>
      <c r="V134" s="351"/>
      <c r="W134" s="335"/>
      <c r="X134" s="335"/>
      <c r="Y134" s="353"/>
      <c r="Z134" s="353"/>
      <c r="AA134" s="353"/>
      <c r="AB134" s="353"/>
      <c r="AC134" s="353"/>
      <c r="AD134" s="353"/>
      <c r="AE134" s="353"/>
      <c r="AF134" s="353"/>
      <c r="AG134" s="353"/>
      <c r="AH134" s="353"/>
      <c r="AI134" s="353"/>
      <c r="AJ134" s="353"/>
      <c r="AK134" s="353"/>
      <c r="AL134" s="353"/>
      <c r="AM134" s="354"/>
    </row>
    <row r="135" spans="1:40" s="285" customFormat="1" ht="15">
      <c r="A135" s="503"/>
      <c r="B135" s="356" t="s">
        <v>216</v>
      </c>
      <c r="C135" s="357"/>
      <c r="D135" s="281"/>
      <c r="E135" s="281"/>
      <c r="F135" s="281"/>
      <c r="G135" s="281"/>
      <c r="H135" s="281"/>
      <c r="I135" s="281"/>
      <c r="J135" s="281"/>
      <c r="K135" s="281"/>
      <c r="L135" s="281"/>
      <c r="M135" s="281"/>
      <c r="N135" s="281"/>
      <c r="O135" s="358"/>
      <c r="P135" s="281"/>
      <c r="Q135" s="281"/>
      <c r="R135" s="281"/>
      <c r="S135" s="306"/>
      <c r="T135" s="311"/>
      <c r="U135" s="311"/>
      <c r="V135" s="281"/>
      <c r="W135" s="281"/>
      <c r="X135" s="311"/>
      <c r="Y135" s="875">
        <f ca="1">IF(LOWER(Y21)="kw",SUMPRODUCT(N22:N125,P22:P125,Y22:Y125),SUMPRODUCT(E22:E125,Y22:Y125))</f>
        <v>5209.476961191991</v>
      </c>
      <c r="Z135" s="875">
        <f ca="1">IF(LOWER(Z21)="kw",SUMPRODUCT(N22:N125,P22:P125,Z22:Z125),SUMPRODUCT(E22:E125,Z22:Z125))</f>
        <v>740885.22294353833</v>
      </c>
      <c r="AA135" s="293">
        <f ca="1">IF(LOWER(AA21)="kw",SUMPRODUCT(N22:N125,P22:P125,AA22:AA125),SUMPRODUCT(E22:E125,AA22:AA125))</f>
        <v>6593.6239736649113</v>
      </c>
      <c r="AB135" s="293">
        <f ca="1">IF(LOWER(AB21)="kw",SUMPRODUCT(N22:N125,P22:P125,AB22:AB125),SUMPRODUCT(E22:E125,AB22:AB125))</f>
        <v>544397.80199601548</v>
      </c>
      <c r="AC135" s="293">
        <f ca="1">IF(LOWER(AC21)="kw",SUMPRODUCT(N22:N125,P22:P125,AC22:AC125),SUMPRODUCT(E22:E125,AC22:AC125))</f>
        <v>0</v>
      </c>
      <c r="AD135" s="293">
        <f ca="1">IF(LOWER(AD21)="kw",SUMPRODUCT(N22:N125,P22:P125,AD22:AD125),SUMPRODUCT(E22:E125,AD22:AD125))</f>
        <v>0</v>
      </c>
      <c r="AE135" s="293">
        <f ca="1">IF(LOWER(AE21)="kw",SUMPRODUCT(N22:N125,P22:P125,AE22:AE125),SUMPRODUCT(E22:E125,AE22:AE125))</f>
        <v>0</v>
      </c>
      <c r="AF135" s="293">
        <f ca="1">IF(LOWER(AF21)="kw",SUMPRODUCT(N22:N125,P22:P125,AF22:AF125),SUMPRODUCT(E22:E125,AF22:AF125))</f>
        <v>0</v>
      </c>
      <c r="AG135" s="293">
        <f ca="1">IF(LOWER(AG21)="kw",SUMPRODUCT(N22:N125,P22:P125,AG22:AG125),SUMPRODUCT(E22:E125,AG22:AG125))</f>
        <v>0</v>
      </c>
      <c r="AH135" s="293">
        <f ca="1">IF(LOWER(AH21)="kw",SUMPRODUCT(N22:N125,P22:P125,AH22:AH125),SUMPRODUCT(E22:E125,AH22:AH125))</f>
        <v>0</v>
      </c>
      <c r="AI135" s="293">
        <f ca="1">IF(LOWER(AI21)="kw",SUMPRODUCT(N22:N125,P22:P125,AI22:AI125),SUMPRODUCT(E22:E125,AI22:AI125))</f>
        <v>0</v>
      </c>
      <c r="AJ135" s="293">
        <f ca="1">IF(LOWER(AJ21)="kw",SUMPRODUCT(N22:N125,P22:P125,AJ22:AJ125),SUMPRODUCT(E22:E125,AJ22:AJ125))</f>
        <v>0</v>
      </c>
      <c r="AK135" s="293">
        <f ca="1">IF(LOWER(AK21)="kw",SUMPRODUCT(N22:N125,P22:P125,AK22:AK125),SUMPRODUCT(E22:E125,AK22:AK125))</f>
        <v>0</v>
      </c>
      <c r="AL135" s="293">
        <f ca="1">IF(LOWER(AL21)="kw",SUMPRODUCT(N22:N125,P22:P125,AL22:AL125),SUMPRODUCT(E22:E125,AL22:AL125))</f>
        <v>0</v>
      </c>
      <c r="AM135" s="338"/>
    </row>
    <row r="136" spans="1:40" s="285" customFormat="1" ht="15">
      <c r="A136" s="503"/>
      <c r="B136" s="356" t="s">
        <v>217</v>
      </c>
      <c r="C136" s="357"/>
      <c r="D136" s="281"/>
      <c r="E136" s="281"/>
      <c r="F136" s="281"/>
      <c r="G136" s="281"/>
      <c r="H136" s="281"/>
      <c r="I136" s="281"/>
      <c r="J136" s="281"/>
      <c r="K136" s="281"/>
      <c r="L136" s="281"/>
      <c r="M136" s="281"/>
      <c r="N136" s="281"/>
      <c r="O136" s="358"/>
      <c r="P136" s="281"/>
      <c r="Q136" s="281"/>
      <c r="R136" s="281"/>
      <c r="S136" s="306"/>
      <c r="T136" s="311"/>
      <c r="U136" s="311"/>
      <c r="V136" s="281"/>
      <c r="W136" s="281"/>
      <c r="X136" s="311"/>
      <c r="Y136" s="875">
        <f ca="1">IF(LOWER(Y21)="kw",SUMPRODUCT(N22:N125,Q22:Q125,Y22:Y125),SUMPRODUCT(F22:F125,Y22:Y125))</f>
        <v>5209.476961191991</v>
      </c>
      <c r="Z136" s="875">
        <f ca="1">IF(LOWER(Z21)="kw",SUMPRODUCT(N22:N125,Q22:Q125,Z22:Z125),SUMPRODUCT(F22:F125,Z22:Z125))</f>
        <v>739366.27655954577</v>
      </c>
      <c r="AA136" s="293">
        <f ca="1">IF(LOWER(AA21)="kw",SUMPRODUCT(N22:N125,Q22:Q125,AA22:AA125),SUMPRODUCT(F22:F125,AA22:AA125))</f>
        <v>6593.6239736649113</v>
      </c>
      <c r="AB136" s="293">
        <f ca="1">IF(LOWER(AB21)="kw",SUMPRODUCT(N22:N125,Q22:Q125,AB22:AB125),SUMPRODUCT(F22:F125,AB22:AB125))</f>
        <v>544397.80199601548</v>
      </c>
      <c r="AC136" s="293">
        <f ca="1">IF(LOWER(AC21)="kw",SUMPRODUCT(N22:N125,Q22:Q125,AC22:AC125),SUMPRODUCT(F22:F125,AC22:AC125))</f>
        <v>0</v>
      </c>
      <c r="AD136" s="293">
        <f ca="1">IF(LOWER(AD21)="kw",SUMPRODUCT(N22:N125,Q22:Q125,AD22:AD125),SUMPRODUCT(F22:F125,AD22:AD125))</f>
        <v>0</v>
      </c>
      <c r="AE136" s="293">
        <f ca="1">IF(LOWER(AE21)="kw",SUMPRODUCT(N22:N125,Q22:Q125,AE22:AE125),SUMPRODUCT(F22:F125,AE22:AE125))</f>
        <v>0</v>
      </c>
      <c r="AF136" s="293">
        <f ca="1">IF(LOWER(AF21)="kw",SUMPRODUCT(N22:N125,Q22:Q125,AF22:AF125),SUMPRODUCT(F22:F125,AF22:AF125))</f>
        <v>0</v>
      </c>
      <c r="AG136" s="293">
        <f ca="1">IF(LOWER(AG21)="kw",SUMPRODUCT(N22:N125,Q22:Q125,AG22:AG125),SUMPRODUCT(F22:F125,AG22:AG125))</f>
        <v>0</v>
      </c>
      <c r="AH136" s="293">
        <f ca="1">IF(LOWER(AH21)="kw",SUMPRODUCT(N22:N125,Q22:Q125,AH22:AH125),SUMPRODUCT(F22:F125,AH22:AH125))</f>
        <v>0</v>
      </c>
      <c r="AI136" s="293">
        <f ca="1">IF(LOWER(AI21)="kw",SUMPRODUCT(N22:N125,Q22:Q125,AI22:AI125),SUMPRODUCT(F22:F125,AI22:AI125))</f>
        <v>0</v>
      </c>
      <c r="AJ136" s="293">
        <f ca="1">IF(LOWER(AJ21)="kw",SUMPRODUCT(N22:N125,Q22:Q125,AJ22:AJ125),SUMPRODUCT(F22:F125,AJ22:AJ125))</f>
        <v>0</v>
      </c>
      <c r="AK136" s="293">
        <f ca="1">IF(LOWER(AK21)="kw",SUMPRODUCT(N22:N125,Q22:Q125,AK22:AK125),SUMPRODUCT(F22:F125,AK22:AK125))</f>
        <v>0</v>
      </c>
      <c r="AL136" s="293">
        <f ca="1">IF(LOWER(AL21)="kw",SUMPRODUCT(N22:N125,Q22:Q125,AL22:AL125),SUMPRODUCT(F22:F125,AL22:AL125))</f>
        <v>0</v>
      </c>
      <c r="AM136" s="338"/>
    </row>
    <row r="137" spans="1:40" s="285" customFormat="1" ht="15">
      <c r="A137" s="503"/>
      <c r="B137" s="356" t="s">
        <v>218</v>
      </c>
      <c r="C137" s="357"/>
      <c r="D137" s="281"/>
      <c r="E137" s="281"/>
      <c r="F137" s="281"/>
      <c r="G137" s="281"/>
      <c r="H137" s="281"/>
      <c r="I137" s="281"/>
      <c r="J137" s="281"/>
      <c r="K137" s="281"/>
      <c r="L137" s="281"/>
      <c r="M137" s="281"/>
      <c r="N137" s="281"/>
      <c r="O137" s="358"/>
      <c r="P137" s="281"/>
      <c r="Q137" s="281"/>
      <c r="R137" s="281"/>
      <c r="S137" s="306"/>
      <c r="T137" s="311"/>
      <c r="U137" s="311"/>
      <c r="V137" s="281"/>
      <c r="W137" s="281"/>
      <c r="X137" s="311"/>
      <c r="Y137" s="875">
        <f ca="1">IF(LOWER(Y21)="kw",SUMPRODUCT(N22:N125,R22:R125,Y22:Y125),SUMPRODUCT(G22:G125,Y22:Y125))</f>
        <v>5209.476961191991</v>
      </c>
      <c r="Z137" s="875">
        <f ca="1">IF(LOWER(Z21)="kw",SUMPRODUCT(N22:N125,R22:R125,Z22:Z125),SUMPRODUCT(G22:G125,Z22:Z125))</f>
        <v>666407.46287025244</v>
      </c>
      <c r="AA137" s="293">
        <f ca="1">IF(LOWER(AA21)="kw",SUMPRODUCT(N22:N125,R22:R125,AA22:AA125),SUMPRODUCT(G22:G125,AA22:AA125))</f>
        <v>6593.6239736649113</v>
      </c>
      <c r="AB137" s="293">
        <f ca="1">IF(LOWER(AB21)="kw",SUMPRODUCT(N22:N125,R22:R125,AB22:AB125),SUMPRODUCT(G22:G125,AB22:AB125))</f>
        <v>540330.25948978309</v>
      </c>
      <c r="AC137" s="293">
        <f ca="1">IF(LOWER(AC21)="kw",SUMPRODUCT(N22:N125,R22:R125,AC22:AC125),SUMPRODUCT(G22:G125,AC22:AC125))</f>
        <v>0</v>
      </c>
      <c r="AD137" s="293">
        <f ca="1">IF(LOWER(AD21)="kw",SUMPRODUCT(N22:N125,R22:R125,AD22:AD125),SUMPRODUCT(G22:G125,AD22:AD125))</f>
        <v>0</v>
      </c>
      <c r="AE137" s="293">
        <f ca="1">IF(LOWER(AE21)="kw",SUMPRODUCT(N22:N125,R22:R125,AE22:AE125),SUMPRODUCT(G22:G125,AE22:AE125))</f>
        <v>0</v>
      </c>
      <c r="AF137" s="293">
        <f ca="1">IF(LOWER(AF21)="kw",SUMPRODUCT(N22:N125,R22:R125,AF22:AF125),SUMPRODUCT(G22:G125,AF22:AF125))</f>
        <v>0</v>
      </c>
      <c r="AG137" s="293">
        <f ca="1">IF(LOWER(AG21)="kw",SUMPRODUCT(N22:N125,R22:R125,AG22:AG125),SUMPRODUCT(G22:G125,AG22:AG125))</f>
        <v>0</v>
      </c>
      <c r="AH137" s="293">
        <f ca="1">IF(LOWER(AH21)="kw",SUMPRODUCT(N22:N125,R22:R125,AH22:AH125),SUMPRODUCT(G22:G125,AH22:AH125))</f>
        <v>0</v>
      </c>
      <c r="AI137" s="293">
        <f ca="1">IF(LOWER(AI21)="kw",SUMPRODUCT(N22:N125,R22:R125,AI22:AI125),SUMPRODUCT(G22:G125,AI22:AI125))</f>
        <v>0</v>
      </c>
      <c r="AJ137" s="293">
        <f ca="1">IF(LOWER(AJ21)="kw",SUMPRODUCT(N22:N125,R22:R125,AJ22:AJ125),SUMPRODUCT(G22:G125,AJ22:AJ125))</f>
        <v>0</v>
      </c>
      <c r="AK137" s="293">
        <f ca="1">IF(LOWER(AK21)="kw",SUMPRODUCT(N22:N125,R22:R125,AK22:AK125),SUMPRODUCT(G22:G125,AK22:AK125))</f>
        <v>0</v>
      </c>
      <c r="AL137" s="293">
        <f ca="1">IF(LOWER(AL21)="kw",SUMPRODUCT(N22:N125,R22:R125,AL22:AL125),SUMPRODUCT(G22:G125,AL22:AL125))</f>
        <v>0</v>
      </c>
      <c r="AM137" s="338"/>
    </row>
    <row r="138" spans="1:40" s="285" customFormat="1" ht="15">
      <c r="A138" s="503"/>
      <c r="B138" s="356" t="s">
        <v>219</v>
      </c>
      <c r="C138" s="357"/>
      <c r="D138" s="281"/>
      <c r="E138" s="281"/>
      <c r="F138" s="281"/>
      <c r="G138" s="281"/>
      <c r="H138" s="281"/>
      <c r="I138" s="281"/>
      <c r="J138" s="281"/>
      <c r="K138" s="281"/>
      <c r="L138" s="281"/>
      <c r="M138" s="281"/>
      <c r="N138" s="281"/>
      <c r="O138" s="358"/>
      <c r="P138" s="281"/>
      <c r="Q138" s="281"/>
      <c r="R138" s="281"/>
      <c r="S138" s="306"/>
      <c r="T138" s="311"/>
      <c r="U138" s="311"/>
      <c r="V138" s="281"/>
      <c r="W138" s="281"/>
      <c r="X138" s="311"/>
      <c r="Y138" s="875">
        <f ca="1">IF(LOWER(Y21)="kw",SUMPRODUCT(N22:N125,S22:S125,Y22:Y125),SUMPRODUCT(H22:H125,Y22:Y125))</f>
        <v>5209.476961191991</v>
      </c>
      <c r="Z138" s="875">
        <f ca="1">IF(LOWER(Z21)="kw",SUMPRODUCT(N22:N125,S22:S125,Z22:Z125),SUMPRODUCT(H22:H125,Z22:Z125))</f>
        <v>665185.42225125246</v>
      </c>
      <c r="AA138" s="293">
        <f ca="1">IF(LOWER(AA21)="kw",SUMPRODUCT(N22:N125,S22:S125,AA22:AA125),SUMPRODUCT(H22:H125,AA22:AA125))</f>
        <v>6593.6239736649113</v>
      </c>
      <c r="AB138" s="293">
        <f ca="1">IF(LOWER(AB21)="kw",SUMPRODUCT(N22:N125,S22:S125,AB22:AB125),SUMPRODUCT(H22:H125,AB22:AB125))</f>
        <v>481934.88920643949</v>
      </c>
      <c r="AC138" s="293">
        <f ca="1">IF(LOWER(AC21)="kw",SUMPRODUCT(N22:N125,S22:S125,AC22:AC125),SUMPRODUCT(H22:H125,AC22:AC125))</f>
        <v>0</v>
      </c>
      <c r="AD138" s="293">
        <f ca="1">IF(LOWER(AD21)="kw",SUMPRODUCT(N22:N125,S22:S125,AD22:AD125),SUMPRODUCT(H22:H125,AD22:AD125))</f>
        <v>0</v>
      </c>
      <c r="AE138" s="293">
        <f ca="1">IF(LOWER(AE21)="kw",SUMPRODUCT(N22:N125,S22:S125,AE22:AE125),SUMPRODUCT(H22:H125,AE22:AE125))</f>
        <v>0</v>
      </c>
      <c r="AF138" s="293">
        <f ca="1">IF(LOWER(AF21)="kw",SUMPRODUCT(N22:N125,S22:S125,AF22:AF125),SUMPRODUCT(H22:H125,AF22:AF125))</f>
        <v>0</v>
      </c>
      <c r="AG138" s="293">
        <f ca="1">IF(LOWER(AG21)="kw",SUMPRODUCT(N22:N125,S22:S125,AG22:AG125),SUMPRODUCT(H22:H125,AG22:AG125))</f>
        <v>0</v>
      </c>
      <c r="AH138" s="293">
        <f ca="1">IF(LOWER(AH21)="kw",SUMPRODUCT(N22:N125,S22:S125,AH22:AH125),SUMPRODUCT(H22:H125,AH22:AH125))</f>
        <v>0</v>
      </c>
      <c r="AI138" s="293">
        <f ca="1">IF(LOWER(AI21)="kw",SUMPRODUCT(N22:N125,S22:S125,AI22:AI125),SUMPRODUCT(H22:H125,AI22:AI125))</f>
        <v>0</v>
      </c>
      <c r="AJ138" s="293">
        <f ca="1">IF(LOWER(AJ21)="kw",SUMPRODUCT(N22:N125,S22:S125,AJ22:AJ125),SUMPRODUCT(H22:H125,AJ22:AJ125))</f>
        <v>0</v>
      </c>
      <c r="AK138" s="293">
        <f ca="1">IF(LOWER(AK21)="kw",SUMPRODUCT(N22:N125,S22:S125,AK22:AK125),SUMPRODUCT(H22:H125,AK22:AK125))</f>
        <v>0</v>
      </c>
      <c r="AL138" s="293">
        <f ca="1">IF(LOWER(AL21)="kw",SUMPRODUCT(N22:N125,S22:S125,AL22:AL125),SUMPRODUCT(H22:H125,AL22:AL125))</f>
        <v>0</v>
      </c>
      <c r="AM138" s="338"/>
    </row>
    <row r="139" spans="1:40" s="285" customFormat="1" ht="15">
      <c r="A139" s="503"/>
      <c r="B139" s="356" t="s">
        <v>220</v>
      </c>
      <c r="C139" s="357"/>
      <c r="D139" s="281"/>
      <c r="E139" s="281"/>
      <c r="F139" s="281"/>
      <c r="G139" s="281"/>
      <c r="H139" s="281"/>
      <c r="I139" s="281"/>
      <c r="J139" s="281"/>
      <c r="K139" s="281"/>
      <c r="L139" s="281"/>
      <c r="M139" s="281"/>
      <c r="N139" s="281"/>
      <c r="O139" s="358"/>
      <c r="P139" s="281"/>
      <c r="Q139" s="281"/>
      <c r="R139" s="281"/>
      <c r="S139" s="306"/>
      <c r="T139" s="311"/>
      <c r="U139" s="311"/>
      <c r="V139" s="281"/>
      <c r="W139" s="281"/>
      <c r="X139" s="311"/>
      <c r="Y139" s="875">
        <f ca="1">IF(LOWER(Y21)="kw",SUMPRODUCT(N22:N125,T22:T125,Y22:Y125),SUMPRODUCT(I22:I125,Y22:Y125))</f>
        <v>5209.476961191991</v>
      </c>
      <c r="Z139" s="875">
        <f ca="1">IF(LOWER(Z21)="kw",SUMPRODUCT(N22:N125,T22:T125,Z22:Z125),SUMPRODUCT(I22:I125,Z22:Z125))</f>
        <v>639559.03067527199</v>
      </c>
      <c r="AA139" s="293">
        <f ca="1">IF(LOWER(AA21)="kw",SUMPRODUCT(N22:N125,T22:T125,AA22:AA125),SUMPRODUCT(I22:I125,AA22:AA125))</f>
        <v>6593.6239736649113</v>
      </c>
      <c r="AB139" s="293">
        <f ca="1">IF(LOWER(AB21)="kw",SUMPRODUCT(N22:N125,T22:T125,AB22:AB125),SUMPRODUCT(I22:I125,AB22:AB125))</f>
        <v>371311.78464658884</v>
      </c>
      <c r="AC139" s="293">
        <f ca="1">IF(LOWER(AC21)="kw",SUMPRODUCT(N22:N125,T22:T125,AC22:AC125),SUMPRODUCT(I22:I125,AC22:AC125))</f>
        <v>0</v>
      </c>
      <c r="AD139" s="293">
        <f ca="1">IF(LOWER(AD21)="kw",SUMPRODUCT(N22:N125,T22:T125,AD22:AD125),SUMPRODUCT(I22:I125,AD22:AD125))</f>
        <v>0</v>
      </c>
      <c r="AE139" s="293">
        <f ca="1">IF(LOWER(AE21)="kw",SUMPRODUCT(N22:N125,T22:T125,AE22:AE125),SUMPRODUCT(I22:I125,AE22:AE125))</f>
        <v>0</v>
      </c>
      <c r="AF139" s="293">
        <f ca="1">IF(LOWER(AF21)="kw",SUMPRODUCT(N22:N125,T22:T125,AF22:AF125),SUMPRODUCT(I22:I125,AF22:AF125))</f>
        <v>0</v>
      </c>
      <c r="AG139" s="293">
        <f ca="1">IF(LOWER(AG21)="kw",SUMPRODUCT(N22:N125,T22:T125,AG22:AG125),SUMPRODUCT(I22:I125,AG22:AG125))</f>
        <v>0</v>
      </c>
      <c r="AH139" s="293">
        <f ca="1">IF(LOWER(AH21)="kw",SUMPRODUCT(N22:N125,T22:T125,AH22:AH125),SUMPRODUCT(I22:I125,AH22:AH125))</f>
        <v>0</v>
      </c>
      <c r="AI139" s="293">
        <f ca="1">IF(LOWER(AI21)="kw",SUMPRODUCT(N22:N125,T22:T125,AI22:AI125),SUMPRODUCT(I22:I125,AI22:AI125))</f>
        <v>0</v>
      </c>
      <c r="AJ139" s="293">
        <f ca="1">IF(LOWER(AJ21)="kw",SUMPRODUCT(N22:N125,T22:T125,AJ22:AJ125),SUMPRODUCT(I22:I125,AJ22:AJ125))</f>
        <v>0</v>
      </c>
      <c r="AK139" s="293">
        <f ca="1">IF(LOWER(AK21)="kw",SUMPRODUCT(N22:N125,T22:T125,AK22:AK125),SUMPRODUCT(I22:I125,AK22:AK125))</f>
        <v>0</v>
      </c>
      <c r="AL139" s="293">
        <f ca="1">IF(LOWER(AL21)="kw",SUMPRODUCT(N22:N125,T22:T125,AL22:AL125),SUMPRODUCT(I22:I125,AL22:AL125))</f>
        <v>0</v>
      </c>
      <c r="AM139" s="338"/>
    </row>
    <row r="140" spans="1:40" s="285" customFormat="1" ht="15">
      <c r="A140" s="503"/>
      <c r="B140" s="356" t="s">
        <v>221</v>
      </c>
      <c r="C140" s="357"/>
      <c r="D140" s="311"/>
      <c r="E140" s="311"/>
      <c r="F140" s="311"/>
      <c r="G140" s="311"/>
      <c r="H140" s="311"/>
      <c r="I140" s="311"/>
      <c r="J140" s="311"/>
      <c r="K140" s="311"/>
      <c r="L140" s="311"/>
      <c r="M140" s="311"/>
      <c r="N140" s="311"/>
      <c r="O140" s="358"/>
      <c r="P140" s="311"/>
      <c r="Q140" s="311"/>
      <c r="R140" s="311"/>
      <c r="S140" s="306"/>
      <c r="T140" s="311"/>
      <c r="U140" s="311"/>
      <c r="V140" s="311"/>
      <c r="W140" s="311"/>
      <c r="X140" s="311"/>
      <c r="Y140" s="875">
        <f ca="1">IF(LOWER(Y21)="kw",SUMPRODUCT(N22:N125,U22:U125,Y22:Y125),SUMPRODUCT(J22:J125,Y22:Y125))</f>
        <v>5209.476961191991</v>
      </c>
      <c r="Z140" s="875">
        <f ca="1">IF(LOWER(Z21)="kw",SUMPRODUCT(N22:N125,U22:U125,Z22:Z125),SUMPRODUCT(J22:J125,Z22:Z125))</f>
        <v>476379.69060074154</v>
      </c>
      <c r="AA140" s="293">
        <f ca="1">IF(LOWER(AA21)="kw",SUMPRODUCT(N22:N125,U22:U125,AA22:AA125),SUMPRODUCT(J22:J125,AA22:AA125))</f>
        <v>6593.6239736649113</v>
      </c>
      <c r="AB140" s="293">
        <f ca="1">IF(LOWER(AB21)="kw",SUMPRODUCT(N22:N125,U22:U125,AB22:AB125),SUMPRODUCT(J22:J125,AB22:AB125))</f>
        <v>334977.20413880108</v>
      </c>
      <c r="AC140" s="293">
        <f ca="1">IF(LOWER(AC21)="kw",SUMPRODUCT(N22:N125,U22:U125,AC22:AC125),SUMPRODUCT(J22:J125,AC22:AC125))</f>
        <v>0</v>
      </c>
      <c r="AD140" s="293">
        <f ca="1">IF(LOWER(AD21)="kw",SUMPRODUCT(N22:N125,U22:U125,AD22:AD125),SUMPRODUCT(J22:J125,AD22:AD125))</f>
        <v>0</v>
      </c>
      <c r="AE140" s="293">
        <f ca="1">IF(LOWER(AE21)="kw",SUMPRODUCT(N22:N125,U22:U125,AE22:AE125),SUMPRODUCT(J22:J125,AE22:AE125))</f>
        <v>0</v>
      </c>
      <c r="AF140" s="293">
        <f ca="1">IF(LOWER(AF21)="kw",SUMPRODUCT(N22:N125,U22:U125,AF22:AF125),SUMPRODUCT(J22:J125,AF22:AF125))</f>
        <v>0</v>
      </c>
      <c r="AG140" s="293">
        <f ca="1">IF(LOWER(AG21)="kw",SUMPRODUCT(N22:N125,U22:U125,AG22:AG125),SUMPRODUCT(J22:J125,AG22:AG125))</f>
        <v>0</v>
      </c>
      <c r="AH140" s="293">
        <f ca="1">IF(LOWER(AH21)="kw",SUMPRODUCT(N22:N125,U22:U125,AH22:AH125),SUMPRODUCT(J22:J125,AH22:AH125))</f>
        <v>0</v>
      </c>
      <c r="AI140" s="293">
        <f ca="1">IF(LOWER(AI21)="kw",SUMPRODUCT(N22:N125,U22:U125,AI22:AI125),SUMPRODUCT(J22:J125,AI22:AI125))</f>
        <v>0</v>
      </c>
      <c r="AJ140" s="293">
        <f ca="1">IF(LOWER(AJ21)="kw",SUMPRODUCT(N22:N125,U22:U125,AJ22:AJ125),SUMPRODUCT(J22:J125,AJ22:AJ125))</f>
        <v>0</v>
      </c>
      <c r="AK140" s="293">
        <f ca="1">IF(LOWER(AK21)="kw",SUMPRODUCT(N22:N125,U22:U125,AK22:AK125),SUMPRODUCT(J22:J125,AK22:AK125))</f>
        <v>0</v>
      </c>
      <c r="AL140" s="293">
        <f ca="1">IF(LOWER(AL21)="kw",SUMPRODUCT(N22:N125,U22:U125,AL22:AL125),SUMPRODUCT(J22:J125,AL22:AL125))</f>
        <v>0</v>
      </c>
      <c r="AM140" s="338"/>
    </row>
    <row r="141" spans="1:40" s="285" customFormat="1" ht="15">
      <c r="A141" s="503"/>
      <c r="B141" s="356" t="s">
        <v>222</v>
      </c>
      <c r="C141" s="357"/>
      <c r="D141" s="336"/>
      <c r="E141" s="336"/>
      <c r="F141" s="336"/>
      <c r="G141" s="336"/>
      <c r="H141" s="336"/>
      <c r="I141" s="336"/>
      <c r="J141" s="336"/>
      <c r="K141" s="336"/>
      <c r="L141" s="336"/>
      <c r="M141" s="336"/>
      <c r="N141" s="336"/>
      <c r="O141" s="311"/>
      <c r="P141" s="281"/>
      <c r="Q141" s="281"/>
      <c r="R141" s="311"/>
      <c r="S141" s="306"/>
      <c r="T141" s="311"/>
      <c r="U141" s="311"/>
      <c r="V141" s="358"/>
      <c r="W141" s="358"/>
      <c r="X141" s="311"/>
      <c r="Y141" s="875">
        <f ca="1">IF(LOWER(Y21)="kw",SUMPRODUCT(N22:N125,V22:V125,Y22:Y125),SUMPRODUCT(K22:K125,Y22:Y125))</f>
        <v>5209.476961191991</v>
      </c>
      <c r="Z141" s="875">
        <f ca="1">IF(LOWER(Z21)="kw",SUMPRODUCT(N22:N125,V22:V125,Z22:Z125),SUMPRODUCT(K22:K125,Z22:Z125))</f>
        <v>474281.56456871197</v>
      </c>
      <c r="AA141" s="293">
        <f ca="1">IF(LOWER(AA21)="kw",SUMPRODUCT(N22:N125,V22:V125,AA22:AA125),SUMPRODUCT(K22:K125,AA22:AA125))</f>
        <v>6593.6239736649113</v>
      </c>
      <c r="AB141" s="293">
        <f ca="1">IF(LOWER(AB21)="kw",SUMPRODUCT(N22:N125,V22:V125,AB22:AB125),SUMPRODUCT(K22:K125,AB22:AB125))</f>
        <v>334469.40103719849</v>
      </c>
      <c r="AC141" s="293">
        <f ca="1">IF(LOWER(AC21)="kw",SUMPRODUCT(N22:N125,V22:V125,AC22:AC125),SUMPRODUCT(K22:K125,AC22:AC125))</f>
        <v>0</v>
      </c>
      <c r="AD141" s="293">
        <f ca="1">IF(LOWER(AD21)="kw",SUMPRODUCT(N22:N125,V22:V125,AD22:AD125),SUMPRODUCT(K22:K125,AD22:AD125))</f>
        <v>0</v>
      </c>
      <c r="AE141" s="293">
        <f ca="1">IF(LOWER(AE21)="kw",SUMPRODUCT(N22:N125,V22:V125,AE22:AE125),SUMPRODUCT(K22:K125,AE22:AE125))</f>
        <v>0</v>
      </c>
      <c r="AF141" s="293">
        <f ca="1">IF(LOWER(AF21)="kw",SUMPRODUCT(N22:N125,V22:V125,AF22:AF125),SUMPRODUCT(K22:K125,AF22:AF125))</f>
        <v>0</v>
      </c>
      <c r="AG141" s="293">
        <f ca="1">IF(LOWER(AG21)="kw",SUMPRODUCT(N22:N125,V22:V125,AG22:AG125),SUMPRODUCT(K22:K125,AG22:AG125))</f>
        <v>0</v>
      </c>
      <c r="AH141" s="293">
        <f ca="1">IF(LOWER(AH21)="kw",SUMPRODUCT(N22:N125,V22:V125,AH22:AH125),SUMPRODUCT(K22:K125,AH22:AH125))</f>
        <v>0</v>
      </c>
      <c r="AI141" s="293">
        <f ca="1">IF(LOWER(AI21)="kw",SUMPRODUCT(N22:N125,V22:V125,AI22:AI125),SUMPRODUCT(K22:K125,AI22:AI125))</f>
        <v>0</v>
      </c>
      <c r="AJ141" s="293">
        <f ca="1">IF(LOWER(AJ21)="kw",SUMPRODUCT(N22:N125,V22:V125,AJ22:AJ125),SUMPRODUCT(K22:K125,AJ22:AJ125))</f>
        <v>0</v>
      </c>
      <c r="AK141" s="293">
        <f ca="1">IF(LOWER(AK21)="kw",SUMPRODUCT(N22:N125,V22:V125,AK22:AK125),SUMPRODUCT(K22:K125,AK22:AK125))</f>
        <v>0</v>
      </c>
      <c r="AL141" s="293">
        <f ca="1">IF(LOWER(AL21)="kw",SUMPRODUCT(N22:N125,V22:V125,AL22:AL125),SUMPRODUCT(K22:K125,AL22:AL125))</f>
        <v>0</v>
      </c>
      <c r="AM141" s="338"/>
    </row>
    <row r="142" spans="1:40" s="285" customFormat="1" ht="15">
      <c r="A142" s="503"/>
      <c r="B142" s="356" t="s">
        <v>223</v>
      </c>
      <c r="C142" s="357"/>
      <c r="D142" s="336"/>
      <c r="E142" s="336"/>
      <c r="F142" s="336"/>
      <c r="G142" s="336"/>
      <c r="H142" s="336"/>
      <c r="I142" s="336"/>
      <c r="J142" s="336"/>
      <c r="K142" s="336"/>
      <c r="L142" s="336"/>
      <c r="M142" s="336"/>
      <c r="N142" s="336"/>
      <c r="O142" s="358"/>
      <c r="P142" s="281"/>
      <c r="Q142" s="281"/>
      <c r="R142" s="311"/>
      <c r="S142" s="306"/>
      <c r="T142" s="311"/>
      <c r="U142" s="311"/>
      <c r="V142" s="358"/>
      <c r="W142" s="358"/>
      <c r="X142" s="311"/>
      <c r="Y142" s="875">
        <f ca="1">IF(LOWER(Y21)="kw",SUMPRODUCT(N22:N125,W22:W125,Y22:Y125),SUMPRODUCT(L22:L125,Y22:Y125))</f>
        <v>5209.476961191991</v>
      </c>
      <c r="Z142" s="875">
        <f ca="1">IF(LOWER(Z21)="kw",SUMPRODUCT(N22:N125,W22:W125,Z22:Z125),SUMPRODUCT(L22:L125,Z22:Z125))</f>
        <v>474281.56456871197</v>
      </c>
      <c r="AA142" s="293">
        <f ca="1">IF(LOWER(AA21)="kw",SUMPRODUCT(N22:N125,W22:W125,AA22:AA125),SUMPRODUCT(L22:L125,AA22:AA125))</f>
        <v>6593.6239736649113</v>
      </c>
      <c r="AB142" s="293">
        <f ca="1">IF(LOWER(AB21)="kw",SUMPRODUCT(N22:N125,W22:W125,AB22:AB125),SUMPRODUCT(L22:L125,AB22:AB125))</f>
        <v>363924.94084274163</v>
      </c>
      <c r="AC142" s="293">
        <f ca="1">IF(LOWER(AC21)="kw",SUMPRODUCT(N22:N125,W22:W125,AC22:AC125),SUMPRODUCT(L22:L125,AC22:AC125))</f>
        <v>0</v>
      </c>
      <c r="AD142" s="293">
        <f ca="1">IF(LOWER(AD21)="kw",SUMPRODUCT(N22:N125,W22:W125,AD22:AD125),SUMPRODUCT(L22:L125,AD22:AD125))</f>
        <v>0</v>
      </c>
      <c r="AE142" s="293">
        <f ca="1">IF(LOWER(AE21)="kw",SUMPRODUCT(N22:N125,W22:W125,AE22:AE125),SUMPRODUCT(L22:L125,AE22:AE125))</f>
        <v>0</v>
      </c>
      <c r="AF142" s="293">
        <f ca="1">IF(LOWER(AF21)="kw",SUMPRODUCT(N22:N125,W22:W125,AF22:AF125),SUMPRODUCT(L22:L125,AF22:AF125))</f>
        <v>0</v>
      </c>
      <c r="AG142" s="293">
        <f ca="1">IF(LOWER(AG21)="kw",SUMPRODUCT(N22:N125,W22:W125,AG22:AG125),SUMPRODUCT(L22:L125,AG22:AG125))</f>
        <v>0</v>
      </c>
      <c r="AH142" s="293">
        <f ca="1">IF(LOWER(AH21)="kw",SUMPRODUCT(N22:N125,W22:W125,AH22:AH125),SUMPRODUCT(L22:L125,AH22:AH125))</f>
        <v>0</v>
      </c>
      <c r="AI142" s="293">
        <f ca="1">IF(LOWER(AI21)="kw",SUMPRODUCT(N22:N125,W22:W125,AI22:AI125),SUMPRODUCT(L22:L125,AI22:AI125))</f>
        <v>0</v>
      </c>
      <c r="AJ142" s="293">
        <f ca="1">IF(LOWER(AJ21)="kw",SUMPRODUCT(N22:N125,W22:W125,AJ22:AJ125),SUMPRODUCT(L22:L125,AJ22:AJ125))</f>
        <v>0</v>
      </c>
      <c r="AK142" s="293">
        <f ca="1">IF(LOWER(AK21)="kw",SUMPRODUCT(N22:N125,W22:W125,AK22:AK125),SUMPRODUCT(L22:L125,AK22:AK125))</f>
        <v>0</v>
      </c>
      <c r="AL142" s="293">
        <f ca="1">IF(LOWER(AL21)="kw",SUMPRODUCT(N22:N125,W22:W125,AL22:AL125),SUMPRODUCT(L22:L125,AL22:AL125))</f>
        <v>0</v>
      </c>
      <c r="AM142" s="338"/>
    </row>
    <row r="143" spans="1:40" ht="15">
      <c r="B143" s="359" t="s">
        <v>224</v>
      </c>
      <c r="C143" s="360"/>
      <c r="D143" s="361"/>
      <c r="E143" s="361"/>
      <c r="F143" s="361"/>
      <c r="G143" s="361"/>
      <c r="H143" s="361"/>
      <c r="I143" s="361"/>
      <c r="J143" s="361"/>
      <c r="K143" s="361"/>
      <c r="L143" s="361"/>
      <c r="M143" s="361"/>
      <c r="N143" s="361"/>
      <c r="O143" s="362"/>
      <c r="P143" s="363"/>
      <c r="Q143" s="364"/>
      <c r="R143" s="362"/>
      <c r="S143" s="365"/>
      <c r="T143" s="366"/>
      <c r="U143" s="366"/>
      <c r="V143" s="362"/>
      <c r="W143" s="362"/>
      <c r="X143" s="366"/>
      <c r="Y143" s="876">
        <f ca="1">IF(LOWER(Y21)="kw",SUMPRODUCT(N22:N125,X22:X125,Y22:Y125),SUMPRODUCT(M22:M125,Y22:Y125))</f>
        <v>4420.2277614515569</v>
      </c>
      <c r="Z143" s="876">
        <f ca="1">IF(LOWER(Z21)="kw",SUMPRODUCT(N22:N125,X22:X125,Z22:Z125),SUMPRODUCT(M22:M125,Z22:Z125))</f>
        <v>469455.60482169094</v>
      </c>
      <c r="AA143" s="327">
        <f ca="1">IF(LOWER(AA21)="kw",SUMPRODUCT(N22:N125,X22:X125,AA22:AA125),SUMPRODUCT(M22:M125,AA22:AA125))</f>
        <v>6593.6239736649113</v>
      </c>
      <c r="AB143" s="327">
        <f ca="1">IF(LOWER(AB21)="kw",SUMPRODUCT(N22:N125,X22:X125,AB22:AB125),SUMPRODUCT(M22:M125,AB22:AB125))</f>
        <v>272248.49392861704</v>
      </c>
      <c r="AC143" s="327">
        <f ca="1">IF(LOWER(AC21)="kw",SUMPRODUCT(N22:N125,X22:X125,AC22:AC125),SUMPRODUCT(M22:M125,AC22:AC125))</f>
        <v>0</v>
      </c>
      <c r="AD143" s="327">
        <f ca="1">IF(LOWER(AD21)="kw",SUMPRODUCT(N22:N125,X22:X125,AD22:AD125),SUMPRODUCT(M22:M125,AD22:AD125))</f>
        <v>0</v>
      </c>
      <c r="AE143" s="327">
        <f ca="1">IF(LOWER(AE21)="kw",SUMPRODUCT(N22:N125,X22:X125,AE22:AE125),SUMPRODUCT(M22:M125,AE22:AE125))</f>
        <v>0</v>
      </c>
      <c r="AF143" s="327">
        <f ca="1">IF(LOWER(AF21)="kw",SUMPRODUCT(N22:N125,X22:X125,AF22:AF125),SUMPRODUCT(M22:M125,AF22:AF125))</f>
        <v>0</v>
      </c>
      <c r="AG143" s="327">
        <f ca="1">IF(LOWER(AG21)="kw",SUMPRODUCT(N22:N125,X22:X125,AG22:AG125),SUMPRODUCT(M22:M125,AG22:AG125))</f>
        <v>0</v>
      </c>
      <c r="AH143" s="327">
        <f ca="1">IF(LOWER(AH21)="kw",SUMPRODUCT(N22:N125,X22:X125,AH22:AH125),SUMPRODUCT(M22:M125,AH22:AH125))</f>
        <v>0</v>
      </c>
      <c r="AI143" s="327">
        <f ca="1">IF(LOWER(AI21)="kw",SUMPRODUCT(N22:N125,X22:X125,AI22:AI125),SUMPRODUCT(M22:M125,AI22:AI125))</f>
        <v>0</v>
      </c>
      <c r="AJ143" s="327">
        <f ca="1">IF(LOWER(AJ21)="kw",SUMPRODUCT(N22:N125,X22:X125,AJ22:AJ125),SUMPRODUCT(M22:M125,AJ22:AJ125))</f>
        <v>0</v>
      </c>
      <c r="AK143" s="327">
        <f ca="1">IF(LOWER(AK21)="kw",SUMPRODUCT(N22:N125,X22:X125,AK22:AK125),SUMPRODUCT(M22:M125,AK22:AK125))</f>
        <v>0</v>
      </c>
      <c r="AL143" s="327">
        <f ca="1">IF(LOWER(AL21)="kw",SUMPRODUCT(N22:N125,X22:X125,AL22:AL125),SUMPRODUCT(M22:M125,AL22:AL125))</f>
        <v>0</v>
      </c>
      <c r="AM143" s="367"/>
      <c r="AN143" s="368"/>
    </row>
    <row r="144" spans="1:40" ht="21.75" customHeight="1">
      <c r="B144" s="369" t="s">
        <v>592</v>
      </c>
      <c r="C144" s="370"/>
      <c r="D144" s="371"/>
      <c r="E144" s="371"/>
      <c r="F144" s="371"/>
      <c r="G144" s="371"/>
      <c r="H144" s="371"/>
      <c r="I144" s="371"/>
      <c r="J144" s="371"/>
      <c r="K144" s="371"/>
      <c r="L144" s="371"/>
      <c r="M144" s="371"/>
      <c r="N144" s="371"/>
      <c r="O144" s="371"/>
      <c r="P144" s="371"/>
      <c r="Q144" s="371"/>
      <c r="R144" s="371"/>
      <c r="S144" s="372"/>
      <c r="T144" s="373"/>
      <c r="U144" s="371"/>
      <c r="V144" s="371"/>
      <c r="W144" s="371"/>
      <c r="X144" s="371"/>
      <c r="Y144" s="374"/>
      <c r="Z144" s="374"/>
      <c r="AA144" s="374"/>
      <c r="AB144" s="374"/>
      <c r="AC144" s="374"/>
      <c r="AD144" s="374"/>
      <c r="AE144" s="374"/>
      <c r="AF144" s="374"/>
      <c r="AG144" s="374"/>
      <c r="AH144" s="374"/>
      <c r="AI144" s="374"/>
      <c r="AJ144" s="374"/>
      <c r="AK144" s="374"/>
      <c r="AL144" s="374"/>
      <c r="AM144" s="375"/>
      <c r="AN144" s="368"/>
    </row>
    <row r="146" spans="1:39" ht="15.75">
      <c r="B146" s="282" t="s">
        <v>243</v>
      </c>
      <c r="C146" s="283"/>
      <c r="D146" s="583" t="s">
        <v>527</v>
      </c>
      <c r="F146" s="583"/>
      <c r="O146" s="283"/>
      <c r="Y146" s="272"/>
      <c r="Z146" s="269"/>
      <c r="AA146" s="269"/>
      <c r="AB146" s="269"/>
      <c r="AC146" s="269"/>
      <c r="AD146" s="269"/>
      <c r="AE146" s="269"/>
      <c r="AF146" s="269"/>
      <c r="AG146" s="269"/>
      <c r="AH146" s="269"/>
      <c r="AI146" s="269"/>
      <c r="AJ146" s="269"/>
      <c r="AK146" s="269"/>
      <c r="AL146" s="269"/>
      <c r="AM146" s="284"/>
    </row>
    <row r="147" spans="1:39" ht="34.5" customHeight="1">
      <c r="B147" s="937" t="s">
        <v>212</v>
      </c>
      <c r="C147" s="939" t="s">
        <v>33</v>
      </c>
      <c r="D147" s="286" t="s">
        <v>423</v>
      </c>
      <c r="E147" s="941" t="s">
        <v>210</v>
      </c>
      <c r="F147" s="942"/>
      <c r="G147" s="942"/>
      <c r="H147" s="942"/>
      <c r="I147" s="942"/>
      <c r="J147" s="942"/>
      <c r="K147" s="942"/>
      <c r="L147" s="942"/>
      <c r="M147" s="943"/>
      <c r="N147" s="944" t="s">
        <v>214</v>
      </c>
      <c r="O147" s="286" t="s">
        <v>424</v>
      </c>
      <c r="P147" s="941" t="s">
        <v>213</v>
      </c>
      <c r="Q147" s="942"/>
      <c r="R147" s="942"/>
      <c r="S147" s="942"/>
      <c r="T147" s="942"/>
      <c r="U147" s="942"/>
      <c r="V147" s="942"/>
      <c r="W147" s="942"/>
      <c r="X147" s="943"/>
      <c r="Y147" s="934" t="s">
        <v>244</v>
      </c>
      <c r="Z147" s="935"/>
      <c r="AA147" s="935"/>
      <c r="AB147" s="935"/>
      <c r="AC147" s="935"/>
      <c r="AD147" s="935"/>
      <c r="AE147" s="935"/>
      <c r="AF147" s="935"/>
      <c r="AG147" s="935"/>
      <c r="AH147" s="935"/>
      <c r="AI147" s="935"/>
      <c r="AJ147" s="935"/>
      <c r="AK147" s="935"/>
      <c r="AL147" s="935"/>
      <c r="AM147" s="936"/>
    </row>
    <row r="148" spans="1:39" ht="60.75" customHeight="1">
      <c r="B148" s="938"/>
      <c r="C148" s="940"/>
      <c r="D148" s="287">
        <v>2012</v>
      </c>
      <c r="E148" s="287">
        <v>2013</v>
      </c>
      <c r="F148" s="287">
        <v>2014</v>
      </c>
      <c r="G148" s="287">
        <v>2015</v>
      </c>
      <c r="H148" s="287">
        <v>2016</v>
      </c>
      <c r="I148" s="287">
        <v>2017</v>
      </c>
      <c r="J148" s="287">
        <v>2018</v>
      </c>
      <c r="K148" s="287">
        <v>2019</v>
      </c>
      <c r="L148" s="287">
        <v>2020</v>
      </c>
      <c r="M148" s="287">
        <v>2021</v>
      </c>
      <c r="N148" s="945"/>
      <c r="O148" s="287">
        <v>2012</v>
      </c>
      <c r="P148" s="287">
        <v>2013</v>
      </c>
      <c r="Q148" s="287">
        <v>2014</v>
      </c>
      <c r="R148" s="287">
        <v>2015</v>
      </c>
      <c r="S148" s="287">
        <v>2016</v>
      </c>
      <c r="T148" s="287">
        <v>2017</v>
      </c>
      <c r="U148" s="287">
        <v>2018</v>
      </c>
      <c r="V148" s="287">
        <v>2019</v>
      </c>
      <c r="W148" s="287">
        <v>2020</v>
      </c>
      <c r="X148" s="287">
        <v>2021</v>
      </c>
      <c r="Y148" s="287" t="str">
        <f>'1.  LRAMVA Summary'!D50</f>
        <v>General Service 50 to 4,999 kW</v>
      </c>
      <c r="Z148" s="287" t="str">
        <f>'1.  LRAMVA Summary'!E50</f>
        <v>General Service Less Than 50 kW</v>
      </c>
      <c r="AA148" s="287" t="str">
        <f>'1.  LRAMVA Summary'!F50</f>
        <v>Large Use</v>
      </c>
      <c r="AB148" s="287" t="str">
        <f>'1.  LRAMVA Summary'!G50</f>
        <v>Residential</v>
      </c>
      <c r="AC148" s="287" t="str">
        <f>'1.  LRAMVA Summary'!H50</f>
        <v>Sentinel Lighting</v>
      </c>
      <c r="AD148" s="287" t="str">
        <f>'1.  LRAMVA Summary'!I50</f>
        <v>Street Lighting</v>
      </c>
      <c r="AE148" s="287" t="str">
        <f>'1.  LRAMVA Summary'!J50</f>
        <v>Unmetered Scattered Load</v>
      </c>
      <c r="AF148" s="287" t="str">
        <f>'1.  LRAMVA Summary'!K50</f>
        <v/>
      </c>
      <c r="AG148" s="287" t="str">
        <f>'1.  LRAMVA Summary'!L50</f>
        <v/>
      </c>
      <c r="AH148" s="287" t="str">
        <f>'1.  LRAMVA Summary'!M50</f>
        <v/>
      </c>
      <c r="AI148" s="287" t="str">
        <f>'1.  LRAMVA Summary'!N50</f>
        <v/>
      </c>
      <c r="AJ148" s="287" t="str">
        <f>'1.  LRAMVA Summary'!O50</f>
        <v/>
      </c>
      <c r="AK148" s="287" t="str">
        <f>'1.  LRAMVA Summary'!P50</f>
        <v/>
      </c>
      <c r="AL148" s="287" t="str">
        <f>'1.  LRAMVA Summary'!Q50</f>
        <v/>
      </c>
      <c r="AM148" s="289" t="str">
        <f>'1.  LRAMVA Summary'!R50</f>
        <v>Total</v>
      </c>
    </row>
    <row r="149" spans="1:39" ht="15.75" customHeight="1">
      <c r="A149" s="504"/>
      <c r="B149" s="290" t="s">
        <v>0</v>
      </c>
      <c r="C149" s="291"/>
      <c r="D149" s="291"/>
      <c r="E149" s="291"/>
      <c r="F149" s="291"/>
      <c r="G149" s="291"/>
      <c r="H149" s="291"/>
      <c r="I149" s="291"/>
      <c r="J149" s="291"/>
      <c r="K149" s="291"/>
      <c r="L149" s="291"/>
      <c r="M149" s="291"/>
      <c r="N149" s="292"/>
      <c r="O149" s="291"/>
      <c r="P149" s="291"/>
      <c r="Q149" s="291"/>
      <c r="R149" s="291"/>
      <c r="S149" s="291"/>
      <c r="T149" s="291"/>
      <c r="U149" s="291"/>
      <c r="V149" s="291"/>
      <c r="W149" s="291"/>
      <c r="X149" s="291"/>
      <c r="Y149" s="293" t="str">
        <f>'1.  LRAMVA Summary'!D51</f>
        <v>kW</v>
      </c>
      <c r="Z149" s="293" t="str">
        <f>'1.  LRAMVA Summary'!E51</f>
        <v>kWh</v>
      </c>
      <c r="AA149" s="293" t="str">
        <f>'1.  LRAMVA Summary'!F51</f>
        <v>kW</v>
      </c>
      <c r="AB149" s="293" t="str">
        <f>'1.  LRAMVA Summary'!G51</f>
        <v>kWh</v>
      </c>
      <c r="AC149" s="293" t="str">
        <f>'1.  LRAMVA Summary'!H51</f>
        <v>kW</v>
      </c>
      <c r="AD149" s="293" t="str">
        <f>'1.  LRAMVA Summary'!I51</f>
        <v>kW</v>
      </c>
      <c r="AE149" s="293" t="str">
        <f>'1.  LRAMVA Summary'!J51</f>
        <v>kWh</v>
      </c>
      <c r="AF149" s="293" t="str">
        <f>'1.  LRAMVA Summary'!K51</f>
        <v/>
      </c>
      <c r="AG149" s="293" t="str">
        <f>'1.  LRAMVA Summary'!L51</f>
        <v/>
      </c>
      <c r="AH149" s="293" t="str">
        <f>'1.  LRAMVA Summary'!M51</f>
        <v/>
      </c>
      <c r="AI149" s="293" t="str">
        <f>'1.  LRAMVA Summary'!N51</f>
        <v/>
      </c>
      <c r="AJ149" s="293" t="str">
        <f>'1.  LRAMVA Summary'!O51</f>
        <v/>
      </c>
      <c r="AK149" s="293" t="str">
        <f>'1.  LRAMVA Summary'!P51</f>
        <v/>
      </c>
      <c r="AL149" s="293" t="str">
        <f>'1.  LRAMVA Summary'!Q51</f>
        <v/>
      </c>
      <c r="AM149" s="376"/>
    </row>
    <row r="150" spans="1:39" ht="15" outlineLevel="1">
      <c r="A150" s="503">
        <v>1</v>
      </c>
      <c r="B150" s="296" t="s">
        <v>1</v>
      </c>
      <c r="C150" s="293" t="s">
        <v>25</v>
      </c>
      <c r="D150" s="724">
        <f ca="1">SUMIFS(OFFSET('7.  Persistence Report'!$AQ:$AQ,0,D148-2011),'7.  Persistence Report'!$D:$D,IF(COUNTIFS($B150,"Adjustment*"),$B149,$B150),'7.  Persistence Report'!$H:$H,D148,'7.  Persistence Report'!$J:$J,IF(COUNTIFS($B150,"Adjustment*"),"Adjustment","Current Year Savings"),'7.  Persistence Report'!$C:$C,VLOOKUP(IF(COUNTIFS($B150,"Adjustment*"),$A149,$A150),ExtCalcMap,2,FALSE))</f>
        <v>113760.78703772578</v>
      </c>
      <c r="E150" s="724">
        <f ca="1">SUMIFS(OFFSET('7.  Persistence Report'!$AQ:$AQ,0,E148-2011),'7.  Persistence Report'!$D:$D,IF(COUNTIFS($B150,"Adjustment*"),$B149,$B150),'7.  Persistence Report'!$H:$H,D148,'7.  Persistence Report'!$J:$J,IF(COUNTIFS($B150,"Adjustment*"),"Adjustment","Current Year Savings"),'7.  Persistence Report'!$C:$C,VLOOKUP(IF(COUNTIFS($B150,"Adjustment*"),$A149,$A150),ExtCalcMap,2,FALSE))</f>
        <v>113760.78703772578</v>
      </c>
      <c r="F150" s="724">
        <f ca="1">SUMIFS(OFFSET('7.  Persistence Report'!$AQ:$AQ,0,F148-2011),'7.  Persistence Report'!$D:$D,IF(COUNTIFS($B150,"Adjustment*"),$B149,$B150),'7.  Persistence Report'!$H:$H,D148,'7.  Persistence Report'!$J:$J,IF(COUNTIFS($B150,"Adjustment*"),"Adjustment","Current Year Savings"),'7.  Persistence Report'!$C:$C,VLOOKUP(IF(COUNTIFS($B150,"Adjustment*"),$A149,$A150),ExtCalcMap,2,FALSE))</f>
        <v>113760.78703772578</v>
      </c>
      <c r="G150" s="724">
        <f ca="1">SUMIFS(OFFSET('7.  Persistence Report'!$AQ:$AQ,0,G148-2011),'7.  Persistence Report'!$D:$D,IF(COUNTIFS($B150,"Adjustment*"),$B149,$B150),'7.  Persistence Report'!$H:$H,D148,'7.  Persistence Report'!$J:$J,IF(COUNTIFS($B150,"Adjustment*"),"Adjustment","Current Year Savings"),'7.  Persistence Report'!$C:$C,VLOOKUP(IF(COUNTIFS($B150,"Adjustment*"),$A149,$A150),ExtCalcMap,2,FALSE))</f>
        <v>113350.84681772576</v>
      </c>
      <c r="H150" s="724">
        <f ca="1">SUMIFS(OFFSET('7.  Persistence Report'!$AQ:$AQ,0,H148-2011),'7.  Persistence Report'!$D:$D,IF(COUNTIFS($B150,"Adjustment*"),$B149,$B150),'7.  Persistence Report'!$H:$H,D148,'7.  Persistence Report'!$J:$J,IF(COUNTIFS($B150,"Adjustment*"),"Adjustment","Current Year Savings"),'7.  Persistence Report'!$C:$C,VLOOKUP(IF(COUNTIFS($B150,"Adjustment*"),$A149,$A150),ExtCalcMap,2,FALSE))</f>
        <v>70269.518176736747</v>
      </c>
      <c r="I150" s="724">
        <f ca="1">SUMIFS(OFFSET('7.  Persistence Report'!$AQ:$AQ,0,I148-2011),'7.  Persistence Report'!$D:$D,IF(COUNTIFS($B150,"Adjustment*"),$B149,$B150),'7.  Persistence Report'!$H:$H,D148,'7.  Persistence Report'!$J:$J,IF(COUNTIFS($B150,"Adjustment*"),"Adjustment","Current Year Savings"),'7.  Persistence Report'!$C:$C,VLOOKUP(IF(COUNTIFS($B150,"Adjustment*"),$A149,$A150),ExtCalcMap,2,FALSE))</f>
        <v>0</v>
      </c>
      <c r="J150" s="724">
        <f ca="1">SUMIFS(OFFSET('7.  Persistence Report'!$AQ:$AQ,0,J148-2011),'7.  Persistence Report'!$D:$D,IF(COUNTIFS($B150,"Adjustment*"),$B149,$B150),'7.  Persistence Report'!$H:$H,D148,'7.  Persistence Report'!$J:$J,IF(COUNTIFS($B150,"Adjustment*"),"Adjustment","Current Year Savings"),'7.  Persistence Report'!$C:$C,VLOOKUP(IF(COUNTIFS($B150,"Adjustment*"),$A149,$A150),ExtCalcMap,2,FALSE))</f>
        <v>0</v>
      </c>
      <c r="K150" s="724">
        <f ca="1">SUMIFS(OFFSET('7.  Persistence Report'!$AQ:$AQ,0,K148-2011),'7.  Persistence Report'!$D:$D,IF(COUNTIFS($B150,"Adjustment*"),$B149,$B150),'7.  Persistence Report'!$H:$H,D148,'7.  Persistence Report'!$J:$J,IF(COUNTIFS($B150,"Adjustment*"),"Adjustment","Current Year Savings"),'7.  Persistence Report'!$C:$C,VLOOKUP(IF(COUNTIFS($B150,"Adjustment*"),$A149,$A150),ExtCalcMap,2,FALSE))</f>
        <v>0</v>
      </c>
      <c r="L150" s="724">
        <f ca="1">SUMIFS(OFFSET('7.  Persistence Report'!$AQ:$AQ,0,L148-2011),'7.  Persistence Report'!$D:$D,IF(COUNTIFS($B150,"Adjustment*"),$B149,$B150),'7.  Persistence Report'!$H:$H,D148,'7.  Persistence Report'!$J:$J,IF(COUNTIFS($B150,"Adjustment*"),"Adjustment","Current Year Savings"),'7.  Persistence Report'!$C:$C,VLOOKUP(IF(COUNTIFS($B150,"Adjustment*"),$A149,$A150),ExtCalcMap,2,FALSE))</f>
        <v>0</v>
      </c>
      <c r="M150" s="724">
        <f ca="1">SUMIFS(OFFSET('7.  Persistence Report'!$AQ:$AQ,0,M148-2011),'7.  Persistence Report'!$D:$D,IF(COUNTIFS($B150,"Adjustment*"),$B149,$B150),'7.  Persistence Report'!$H:$H,D148,'7.  Persistence Report'!$J:$J,IF(COUNTIFS($B150,"Adjustment*"),"Adjustment","Current Year Savings"),'7.  Persistence Report'!$C:$C,VLOOKUP(IF(COUNTIFS($B150,"Adjustment*"),$A149,$A150),ExtCalcMap,2,FALSE))</f>
        <v>0</v>
      </c>
      <c r="N150" s="730"/>
      <c r="O150" s="731">
        <f ca="1">SUMIFS(OFFSET('7.  Persistence Report'!$L:$L,0,O148-2011),'7.  Persistence Report'!$D:$D,IF(COUNTIFS($B150,"Adjustment*"),$B149,$B150),'7.  Persistence Report'!$H:$H,D148,'7.  Persistence Report'!$J:$J,IF(COUNTIFS($B150,"Adjustment*"),"Adjustment","Current Year Savings"),'7.  Persistence Report'!$C:$C,VLOOKUP(IF(COUNTIFS($B150,"Adjustment*"),$A149,$A150),ExtCalcMap,2,FALSE))</f>
        <v>16.674466524265256</v>
      </c>
      <c r="P150" s="731">
        <f ca="1">SUMIFS(OFFSET('7.  Persistence Report'!$L:$L,0,P148-2011),'7.  Persistence Report'!$D:$D,IF(COUNTIFS($B150,"Adjustment*"),$B149,$B150),'7.  Persistence Report'!$H:$H,D148,'7.  Persistence Report'!$J:$J,IF(COUNTIFS($B150,"Adjustment*"),"Adjustment","Current Year Savings"),'7.  Persistence Report'!$C:$C,VLOOKUP(IF(COUNTIFS($B150,"Adjustment*"),$A149,$A150),ExtCalcMap,2,FALSE))</f>
        <v>16.674466524265256</v>
      </c>
      <c r="Q150" s="731">
        <f ca="1">SUMIFS(OFFSET('7.  Persistence Report'!$L:$L,0,Q148-2011),'7.  Persistence Report'!$D:$D,IF(COUNTIFS($B150,"Adjustment*"),$B149,$B150),'7.  Persistence Report'!$H:$H,D148,'7.  Persistence Report'!$J:$J,IF(COUNTIFS($B150,"Adjustment*"),"Adjustment","Current Year Savings"),'7.  Persistence Report'!$C:$C,VLOOKUP(IF(COUNTIFS($B150,"Adjustment*"),$A149,$A150),ExtCalcMap,2,FALSE))</f>
        <v>16.674466524265256</v>
      </c>
      <c r="R150" s="731">
        <f ca="1">SUMIFS(OFFSET('7.  Persistence Report'!$L:$L,0,R148-2011),'7.  Persistence Report'!$D:$D,IF(COUNTIFS($B150,"Adjustment*"),$B149,$B150),'7.  Persistence Report'!$H:$H,D148,'7.  Persistence Report'!$J:$J,IF(COUNTIFS($B150,"Adjustment*"),"Adjustment","Current Year Savings"),'7.  Persistence Report'!$C:$C,VLOOKUP(IF(COUNTIFS($B150,"Adjustment*"),$A149,$A150),ExtCalcMap,2,FALSE))</f>
        <v>16.216050875782109</v>
      </c>
      <c r="S150" s="731">
        <f ca="1">SUMIFS(OFFSET('7.  Persistence Report'!$L:$L,0,S148-2011),'7.  Persistence Report'!$D:$D,IF(COUNTIFS($B150,"Adjustment*"),$B149,$B150),'7.  Persistence Report'!$H:$H,D148,'7.  Persistence Report'!$J:$J,IF(COUNTIFS($B150,"Adjustment*"),"Adjustment","Current Year Savings"),'7.  Persistence Report'!$C:$C,VLOOKUP(IF(COUNTIFS($B150,"Adjustment*"),$A149,$A150),ExtCalcMap,2,FALSE))</f>
        <v>9.2390168096671559</v>
      </c>
      <c r="T150" s="731">
        <f ca="1">SUMIFS(OFFSET('7.  Persistence Report'!$L:$L,0,T148-2011),'7.  Persistence Report'!$D:$D,IF(COUNTIFS($B150,"Adjustment*"),$B149,$B150),'7.  Persistence Report'!$H:$H,D148,'7.  Persistence Report'!$J:$J,IF(COUNTIFS($B150,"Adjustment*"),"Adjustment","Current Year Savings"),'7.  Persistence Report'!$C:$C,VLOOKUP(IF(COUNTIFS($B150,"Adjustment*"),$A149,$A150),ExtCalcMap,2,FALSE))</f>
        <v>0</v>
      </c>
      <c r="U150" s="731">
        <f ca="1">SUMIFS(OFFSET('7.  Persistence Report'!$L:$L,0,U148-2011),'7.  Persistence Report'!$D:$D,IF(COUNTIFS($B150,"Adjustment*"),$B149,$B150),'7.  Persistence Report'!$H:$H,D148,'7.  Persistence Report'!$J:$J,IF(COUNTIFS($B150,"Adjustment*"),"Adjustment","Current Year Savings"),'7.  Persistence Report'!$C:$C,VLOOKUP(IF(COUNTIFS($B150,"Adjustment*"),$A149,$A150),ExtCalcMap,2,FALSE))</f>
        <v>0</v>
      </c>
      <c r="V150" s="731">
        <f ca="1">SUMIFS(OFFSET('7.  Persistence Report'!$L:$L,0,V148-2011),'7.  Persistence Report'!$D:$D,IF(COUNTIFS($B150,"Adjustment*"),$B149,$B150),'7.  Persistence Report'!$H:$H,D148,'7.  Persistence Report'!$J:$J,IF(COUNTIFS($B150,"Adjustment*"),"Adjustment","Current Year Savings"),'7.  Persistence Report'!$C:$C,VLOOKUP(IF(COUNTIFS($B150,"Adjustment*"),$A149,$A150),ExtCalcMap,2,FALSE))</f>
        <v>0</v>
      </c>
      <c r="W150" s="731">
        <f ca="1">SUMIFS(OFFSET('7.  Persistence Report'!$L:$L,0,W148-2011),'7.  Persistence Report'!$D:$D,IF(COUNTIFS($B150,"Adjustment*"),$B149,$B150),'7.  Persistence Report'!$H:$H,D148,'7.  Persistence Report'!$J:$J,IF(COUNTIFS($B150,"Adjustment*"),"Adjustment","Current Year Savings"),'7.  Persistence Report'!$C:$C,VLOOKUP(IF(COUNTIFS($B150,"Adjustment*"),$A149,$A150),ExtCalcMap,2,FALSE))</f>
        <v>0</v>
      </c>
      <c r="X150" s="731">
        <f ca="1">SUMIFS(OFFSET('7.  Persistence Report'!$L:$L,0,X148-2011),'7.  Persistence Report'!$D:$D,IF(COUNTIFS($B150,"Adjustment*"),$B149,$B150),'7.  Persistence Report'!$H:$H,D148,'7.  Persistence Report'!$J:$J,IF(COUNTIFS($B150,"Adjustment*"),"Adjustment","Current Year Savings"),'7.  Persistence Report'!$C:$C,VLOOKUP(IF(COUNTIFS($B150,"Adjustment*"),$A149,$A150),ExtCalcMap,2,FALSE))</f>
        <v>0</v>
      </c>
      <c r="Y150" s="411">
        <f t="shared" ref="Y150:AL150" si="49">IF(COUNTIFS(Y148,"Res*"),1/COUNTIFS(Y148:AL148,"Res*"),0)</f>
        <v>0</v>
      </c>
      <c r="Z150" s="411">
        <f t="shared" si="49"/>
        <v>0</v>
      </c>
      <c r="AA150" s="411">
        <f t="shared" si="49"/>
        <v>0</v>
      </c>
      <c r="AB150" s="411">
        <f t="shared" si="49"/>
        <v>1</v>
      </c>
      <c r="AC150" s="411">
        <f t="shared" si="49"/>
        <v>0</v>
      </c>
      <c r="AD150" s="411">
        <f t="shared" si="49"/>
        <v>0</v>
      </c>
      <c r="AE150" s="411">
        <f t="shared" si="49"/>
        <v>0</v>
      </c>
      <c r="AF150" s="411">
        <f t="shared" si="49"/>
        <v>0</v>
      </c>
      <c r="AG150" s="411">
        <f t="shared" si="49"/>
        <v>0</v>
      </c>
      <c r="AH150" s="411">
        <f t="shared" si="49"/>
        <v>0</v>
      </c>
      <c r="AI150" s="411">
        <f t="shared" si="49"/>
        <v>0</v>
      </c>
      <c r="AJ150" s="411">
        <f t="shared" si="49"/>
        <v>0</v>
      </c>
      <c r="AK150" s="411">
        <f t="shared" si="49"/>
        <v>0</v>
      </c>
      <c r="AL150" s="411">
        <f t="shared" si="49"/>
        <v>0</v>
      </c>
      <c r="AM150" s="298">
        <f>SUM(Y150:AL150)</f>
        <v>1</v>
      </c>
    </row>
    <row r="151" spans="1:39" ht="15" outlineLevel="1">
      <c r="B151" s="296" t="s">
        <v>245</v>
      </c>
      <c r="C151" s="293" t="s">
        <v>164</v>
      </c>
      <c r="D151" s="724">
        <f ca="1">SUMIFS(OFFSET('7.  Persistence Report'!$AQ:$AQ,0,D148-2011),'7.  Persistence Report'!$D:$D,IF(COUNTIFS($B151,"Adjustment*"),$B150,$B151),'7.  Persistence Report'!$H:$H,D148,'7.  Persistence Report'!$J:$J,IF(COUNTIFS($B151,"Adjustment*"),"Adjustment","Current Year Savings"),'7.  Persistence Report'!$C:$C,VLOOKUP(IF(COUNTIFS($B151,"Adjustment*"),$A150,$A151),ExtCalcMap,2,FALSE))</f>
        <v>0</v>
      </c>
      <c r="E151" s="724">
        <f ca="1">SUMIFS(OFFSET('7.  Persistence Report'!$AQ:$AQ,0,E148-2011),'7.  Persistence Report'!$D:$D,IF(COUNTIFS($B151,"Adjustment*"),$B150,$B151),'7.  Persistence Report'!$H:$H,D148,'7.  Persistence Report'!$J:$J,IF(COUNTIFS($B151,"Adjustment*"),"Adjustment","Current Year Savings"),'7.  Persistence Report'!$C:$C,VLOOKUP(IF(COUNTIFS($B151,"Adjustment*"),$A150,$A151),ExtCalcMap,2,FALSE))</f>
        <v>0</v>
      </c>
      <c r="F151" s="724">
        <f ca="1">SUMIFS(OFFSET('7.  Persistence Report'!$AQ:$AQ,0,F148-2011),'7.  Persistence Report'!$D:$D,IF(COUNTIFS($B151,"Adjustment*"),$B150,$B151),'7.  Persistence Report'!$H:$H,D148,'7.  Persistence Report'!$J:$J,IF(COUNTIFS($B151,"Adjustment*"),"Adjustment","Current Year Savings"),'7.  Persistence Report'!$C:$C,VLOOKUP(IF(COUNTIFS($B151,"Adjustment*"),$A150,$A151),ExtCalcMap,2,FALSE))</f>
        <v>0</v>
      </c>
      <c r="G151" s="724">
        <f ca="1">SUMIFS(OFFSET('7.  Persistence Report'!$AQ:$AQ,0,G148-2011),'7.  Persistence Report'!$D:$D,IF(COUNTIFS($B151,"Adjustment*"),$B150,$B151),'7.  Persistence Report'!$H:$H,D148,'7.  Persistence Report'!$J:$J,IF(COUNTIFS($B151,"Adjustment*"),"Adjustment","Current Year Savings"),'7.  Persistence Report'!$C:$C,VLOOKUP(IF(COUNTIFS($B151,"Adjustment*"),$A150,$A151),ExtCalcMap,2,FALSE))</f>
        <v>0</v>
      </c>
      <c r="H151" s="724">
        <f ca="1">SUMIFS(OFFSET('7.  Persistence Report'!$AQ:$AQ,0,H148-2011),'7.  Persistence Report'!$D:$D,IF(COUNTIFS($B151,"Adjustment*"),$B150,$B151),'7.  Persistence Report'!$H:$H,D148,'7.  Persistence Report'!$J:$J,IF(COUNTIFS($B151,"Adjustment*"),"Adjustment","Current Year Savings"),'7.  Persistence Report'!$C:$C,VLOOKUP(IF(COUNTIFS($B151,"Adjustment*"),$A150,$A151),ExtCalcMap,2,FALSE))</f>
        <v>0</v>
      </c>
      <c r="I151" s="724">
        <f ca="1">SUMIFS(OFFSET('7.  Persistence Report'!$AQ:$AQ,0,I148-2011),'7.  Persistence Report'!$D:$D,IF(COUNTIFS($B151,"Adjustment*"),$B150,$B151),'7.  Persistence Report'!$H:$H,D148,'7.  Persistence Report'!$J:$J,IF(COUNTIFS($B151,"Adjustment*"),"Adjustment","Current Year Savings"),'7.  Persistence Report'!$C:$C,VLOOKUP(IF(COUNTIFS($B151,"Adjustment*"),$A150,$A151),ExtCalcMap,2,FALSE))</f>
        <v>0</v>
      </c>
      <c r="J151" s="724">
        <f ca="1">SUMIFS(OFFSET('7.  Persistence Report'!$AQ:$AQ,0,J148-2011),'7.  Persistence Report'!$D:$D,IF(COUNTIFS($B151,"Adjustment*"),$B150,$B151),'7.  Persistence Report'!$H:$H,D148,'7.  Persistence Report'!$J:$J,IF(COUNTIFS($B151,"Adjustment*"),"Adjustment","Current Year Savings"),'7.  Persistence Report'!$C:$C,VLOOKUP(IF(COUNTIFS($B151,"Adjustment*"),$A150,$A151),ExtCalcMap,2,FALSE))</f>
        <v>0</v>
      </c>
      <c r="K151" s="724">
        <f ca="1">SUMIFS(OFFSET('7.  Persistence Report'!$AQ:$AQ,0,K148-2011),'7.  Persistence Report'!$D:$D,IF(COUNTIFS($B151,"Adjustment*"),$B150,$B151),'7.  Persistence Report'!$H:$H,D148,'7.  Persistence Report'!$J:$J,IF(COUNTIFS($B151,"Adjustment*"),"Adjustment","Current Year Savings"),'7.  Persistence Report'!$C:$C,VLOOKUP(IF(COUNTIFS($B151,"Adjustment*"),$A150,$A151),ExtCalcMap,2,FALSE))</f>
        <v>0</v>
      </c>
      <c r="L151" s="724">
        <f ca="1">SUMIFS(OFFSET('7.  Persistence Report'!$AQ:$AQ,0,L148-2011),'7.  Persistence Report'!$D:$D,IF(COUNTIFS($B151,"Adjustment*"),$B150,$B151),'7.  Persistence Report'!$H:$H,D148,'7.  Persistence Report'!$J:$J,IF(COUNTIFS($B151,"Adjustment*"),"Adjustment","Current Year Savings"),'7.  Persistence Report'!$C:$C,VLOOKUP(IF(COUNTIFS($B151,"Adjustment*"),$A150,$A151),ExtCalcMap,2,FALSE))</f>
        <v>0</v>
      </c>
      <c r="M151" s="724">
        <f ca="1">SUMIFS(OFFSET('7.  Persistence Report'!$AQ:$AQ,0,M148-2011),'7.  Persistence Report'!$D:$D,IF(COUNTIFS($B151,"Adjustment*"),$B150,$B151),'7.  Persistence Report'!$H:$H,D148,'7.  Persistence Report'!$J:$J,IF(COUNTIFS($B151,"Adjustment*"),"Adjustment","Current Year Savings"),'7.  Persistence Report'!$C:$C,VLOOKUP(IF(COUNTIFS($B151,"Adjustment*"),$A150,$A151),ExtCalcMap,2,FALSE))</f>
        <v>0</v>
      </c>
      <c r="N151" s="732"/>
      <c r="O151" s="731">
        <f ca="1">SUMIFS(OFFSET('7.  Persistence Report'!$L:$L,0,O148-2011),'7.  Persistence Report'!$D:$D,IF(COUNTIFS($B151,"Adjustment*"),$B150,$B151),'7.  Persistence Report'!$H:$H,D148,'7.  Persistence Report'!$J:$J,IF(COUNTIFS($B151,"Adjustment*"),"Adjustment","Current Year Savings"),'7.  Persistence Report'!$C:$C,VLOOKUP(IF(COUNTIFS($B151,"Adjustment*"),$A150,$A151),ExtCalcMap,2,FALSE))</f>
        <v>0</v>
      </c>
      <c r="P151" s="731">
        <f ca="1">SUMIFS(OFFSET('7.  Persistence Report'!$L:$L,0,P148-2011),'7.  Persistence Report'!$D:$D,IF(COUNTIFS($B151,"Adjustment*"),$B150,$B151),'7.  Persistence Report'!$H:$H,D148,'7.  Persistence Report'!$J:$J,IF(COUNTIFS($B151,"Adjustment*"),"Adjustment","Current Year Savings"),'7.  Persistence Report'!$C:$C,VLOOKUP(IF(COUNTIFS($B151,"Adjustment*"),$A150,$A151),ExtCalcMap,2,FALSE))</f>
        <v>0</v>
      </c>
      <c r="Q151" s="731">
        <f ca="1">SUMIFS(OFFSET('7.  Persistence Report'!$L:$L,0,Q148-2011),'7.  Persistence Report'!$D:$D,IF(COUNTIFS($B151,"Adjustment*"),$B150,$B151),'7.  Persistence Report'!$H:$H,D148,'7.  Persistence Report'!$J:$J,IF(COUNTIFS($B151,"Adjustment*"),"Adjustment","Current Year Savings"),'7.  Persistence Report'!$C:$C,VLOOKUP(IF(COUNTIFS($B151,"Adjustment*"),$A150,$A151),ExtCalcMap,2,FALSE))</f>
        <v>0</v>
      </c>
      <c r="R151" s="731">
        <f ca="1">SUMIFS(OFFSET('7.  Persistence Report'!$L:$L,0,R148-2011),'7.  Persistence Report'!$D:$D,IF(COUNTIFS($B151,"Adjustment*"),$B150,$B151),'7.  Persistence Report'!$H:$H,D148,'7.  Persistence Report'!$J:$J,IF(COUNTIFS($B151,"Adjustment*"),"Adjustment","Current Year Savings"),'7.  Persistence Report'!$C:$C,VLOOKUP(IF(COUNTIFS($B151,"Adjustment*"),$A150,$A151),ExtCalcMap,2,FALSE))</f>
        <v>0</v>
      </c>
      <c r="S151" s="731">
        <f ca="1">SUMIFS(OFFSET('7.  Persistence Report'!$L:$L,0,S148-2011),'7.  Persistence Report'!$D:$D,IF(COUNTIFS($B151,"Adjustment*"),$B150,$B151),'7.  Persistence Report'!$H:$H,D148,'7.  Persistence Report'!$J:$J,IF(COUNTIFS($B151,"Adjustment*"),"Adjustment","Current Year Savings"),'7.  Persistence Report'!$C:$C,VLOOKUP(IF(COUNTIFS($B151,"Adjustment*"),$A150,$A151),ExtCalcMap,2,FALSE))</f>
        <v>0</v>
      </c>
      <c r="T151" s="731">
        <f ca="1">SUMIFS(OFFSET('7.  Persistence Report'!$L:$L,0,T148-2011),'7.  Persistence Report'!$D:$D,IF(COUNTIFS($B151,"Adjustment*"),$B150,$B151),'7.  Persistence Report'!$H:$H,D148,'7.  Persistence Report'!$J:$J,IF(COUNTIFS($B151,"Adjustment*"),"Adjustment","Current Year Savings"),'7.  Persistence Report'!$C:$C,VLOOKUP(IF(COUNTIFS($B151,"Adjustment*"),$A150,$A151),ExtCalcMap,2,FALSE))</f>
        <v>0</v>
      </c>
      <c r="U151" s="731">
        <f ca="1">SUMIFS(OFFSET('7.  Persistence Report'!$L:$L,0,U148-2011),'7.  Persistence Report'!$D:$D,IF(COUNTIFS($B151,"Adjustment*"),$B150,$B151),'7.  Persistence Report'!$H:$H,D148,'7.  Persistence Report'!$J:$J,IF(COUNTIFS($B151,"Adjustment*"),"Adjustment","Current Year Savings"),'7.  Persistence Report'!$C:$C,VLOOKUP(IF(COUNTIFS($B151,"Adjustment*"),$A150,$A151),ExtCalcMap,2,FALSE))</f>
        <v>0</v>
      </c>
      <c r="V151" s="731">
        <f ca="1">SUMIFS(OFFSET('7.  Persistence Report'!$L:$L,0,V148-2011),'7.  Persistence Report'!$D:$D,IF(COUNTIFS($B151,"Adjustment*"),$B150,$B151),'7.  Persistence Report'!$H:$H,D148,'7.  Persistence Report'!$J:$J,IF(COUNTIFS($B151,"Adjustment*"),"Adjustment","Current Year Savings"),'7.  Persistence Report'!$C:$C,VLOOKUP(IF(COUNTIFS($B151,"Adjustment*"),$A150,$A151),ExtCalcMap,2,FALSE))</f>
        <v>0</v>
      </c>
      <c r="W151" s="731">
        <f ca="1">SUMIFS(OFFSET('7.  Persistence Report'!$L:$L,0,W148-2011),'7.  Persistence Report'!$D:$D,IF(COUNTIFS($B151,"Adjustment*"),$B150,$B151),'7.  Persistence Report'!$H:$H,D148,'7.  Persistence Report'!$J:$J,IF(COUNTIFS($B151,"Adjustment*"),"Adjustment","Current Year Savings"),'7.  Persistence Report'!$C:$C,VLOOKUP(IF(COUNTIFS($B151,"Adjustment*"),$A150,$A151),ExtCalcMap,2,FALSE))</f>
        <v>0</v>
      </c>
      <c r="X151" s="731">
        <f ca="1">SUMIFS(OFFSET('7.  Persistence Report'!$L:$L,0,X148-2011),'7.  Persistence Report'!$D:$D,IF(COUNTIFS($B151,"Adjustment*"),$B150,$B151),'7.  Persistence Report'!$H:$H,D148,'7.  Persistence Report'!$J:$J,IF(COUNTIFS($B151,"Adjustment*"),"Adjustment","Current Year Savings"),'7.  Persistence Report'!$C:$C,VLOOKUP(IF(COUNTIFS($B151,"Adjustment*"),$A150,$A151),ExtCalcMap,2,FALSE))</f>
        <v>0</v>
      </c>
      <c r="Y151" s="412">
        <f>Y150</f>
        <v>0</v>
      </c>
      <c r="Z151" s="412">
        <f>Z150</f>
        <v>0</v>
      </c>
      <c r="AA151" s="412">
        <f t="shared" ref="AA151:AL151" si="50">AA150</f>
        <v>0</v>
      </c>
      <c r="AB151" s="412">
        <f t="shared" si="50"/>
        <v>1</v>
      </c>
      <c r="AC151" s="412">
        <f t="shared" si="50"/>
        <v>0</v>
      </c>
      <c r="AD151" s="412">
        <f t="shared" si="50"/>
        <v>0</v>
      </c>
      <c r="AE151" s="412">
        <f t="shared" si="50"/>
        <v>0</v>
      </c>
      <c r="AF151" s="412">
        <f t="shared" si="50"/>
        <v>0</v>
      </c>
      <c r="AG151" s="412">
        <f t="shared" si="50"/>
        <v>0</v>
      </c>
      <c r="AH151" s="412">
        <f t="shared" si="50"/>
        <v>0</v>
      </c>
      <c r="AI151" s="412">
        <f t="shared" si="50"/>
        <v>0</v>
      </c>
      <c r="AJ151" s="412">
        <f t="shared" si="50"/>
        <v>0</v>
      </c>
      <c r="AK151" s="412">
        <f t="shared" si="50"/>
        <v>0</v>
      </c>
      <c r="AL151" s="412">
        <f t="shared" si="50"/>
        <v>0</v>
      </c>
      <c r="AM151" s="499"/>
    </row>
    <row r="152" spans="1:39" ht="15.75" outlineLevel="1">
      <c r="A152" s="505"/>
      <c r="B152" s="300"/>
      <c r="C152" s="301"/>
      <c r="D152" s="733"/>
      <c r="E152" s="733"/>
      <c r="F152" s="733"/>
      <c r="G152" s="733"/>
      <c r="H152" s="733"/>
      <c r="I152" s="733"/>
      <c r="J152" s="733"/>
      <c r="K152" s="733"/>
      <c r="L152" s="733"/>
      <c r="M152" s="733"/>
      <c r="N152" s="305"/>
      <c r="O152" s="734"/>
      <c r="P152" s="734"/>
      <c r="Q152" s="734"/>
      <c r="R152" s="734"/>
      <c r="S152" s="734"/>
      <c r="T152" s="734"/>
      <c r="U152" s="734"/>
      <c r="V152" s="734"/>
      <c r="W152" s="734"/>
      <c r="X152" s="734"/>
      <c r="Y152" s="413"/>
      <c r="Z152" s="414"/>
      <c r="AA152" s="414"/>
      <c r="AB152" s="414"/>
      <c r="AC152" s="414"/>
      <c r="AD152" s="414"/>
      <c r="AE152" s="414"/>
      <c r="AF152" s="414"/>
      <c r="AG152" s="414"/>
      <c r="AH152" s="414"/>
      <c r="AI152" s="414"/>
      <c r="AJ152" s="414"/>
      <c r="AK152" s="414"/>
      <c r="AL152" s="414"/>
      <c r="AM152" s="304"/>
    </row>
    <row r="153" spans="1:39" ht="15" outlineLevel="1">
      <c r="A153" s="503">
        <v>2</v>
      </c>
      <c r="B153" s="296" t="s">
        <v>2</v>
      </c>
      <c r="C153" s="293" t="s">
        <v>25</v>
      </c>
      <c r="D153" s="724">
        <f ca="1">SUMIFS(OFFSET('7.  Persistence Report'!$AQ:$AQ,0,D148-2011),'7.  Persistence Report'!$D:$D,IF(COUNTIFS($B153,"Adjustment*"),$B152,$B153),'7.  Persistence Report'!$H:$H,D148,'7.  Persistence Report'!$J:$J,IF(COUNTIFS($B153,"Adjustment*"),"Adjustment","Current Year Savings"),'7.  Persistence Report'!$C:$C,VLOOKUP(IF(COUNTIFS($B153,"Adjustment*"),$A152,$A153),ExtCalcMap,2,FALSE))</f>
        <v>13733.903588374209</v>
      </c>
      <c r="E153" s="724">
        <f ca="1">SUMIFS(OFFSET('7.  Persistence Report'!$AQ:$AQ,0,E148-2011),'7.  Persistence Report'!$D:$D,IF(COUNTIFS($B153,"Adjustment*"),$B152,$B153),'7.  Persistence Report'!$H:$H,D148,'7.  Persistence Report'!$J:$J,IF(COUNTIFS($B153,"Adjustment*"),"Adjustment","Current Year Savings"),'7.  Persistence Report'!$C:$C,VLOOKUP(IF(COUNTIFS($B153,"Adjustment*"),$A152,$A153),ExtCalcMap,2,FALSE))</f>
        <v>13733.903588374209</v>
      </c>
      <c r="F153" s="724">
        <f ca="1">SUMIFS(OFFSET('7.  Persistence Report'!$AQ:$AQ,0,F148-2011),'7.  Persistence Report'!$D:$D,IF(COUNTIFS($B153,"Adjustment*"),$B152,$B153),'7.  Persistence Report'!$H:$H,D148,'7.  Persistence Report'!$J:$J,IF(COUNTIFS($B153,"Adjustment*"),"Adjustment","Current Year Savings"),'7.  Persistence Report'!$C:$C,VLOOKUP(IF(COUNTIFS($B153,"Adjustment*"),$A152,$A153),ExtCalcMap,2,FALSE))</f>
        <v>13733.903588374209</v>
      </c>
      <c r="G153" s="724">
        <f ca="1">SUMIFS(OFFSET('7.  Persistence Report'!$AQ:$AQ,0,G148-2011),'7.  Persistence Report'!$D:$D,IF(COUNTIFS($B153,"Adjustment*"),$B152,$B153),'7.  Persistence Report'!$H:$H,D148,'7.  Persistence Report'!$J:$J,IF(COUNTIFS($B153,"Adjustment*"),"Adjustment","Current Year Savings"),'7.  Persistence Report'!$C:$C,VLOOKUP(IF(COUNTIFS($B153,"Adjustment*"),$A152,$A153),ExtCalcMap,2,FALSE))</f>
        <v>13575.165916593436</v>
      </c>
      <c r="H153" s="724">
        <f ca="1">SUMIFS(OFFSET('7.  Persistence Report'!$AQ:$AQ,0,H148-2011),'7.  Persistence Report'!$D:$D,IF(COUNTIFS($B153,"Adjustment*"),$B152,$B153),'7.  Persistence Report'!$H:$H,D148,'7.  Persistence Report'!$J:$J,IF(COUNTIFS($B153,"Adjustment*"),"Adjustment","Current Year Savings"),'7.  Persistence Report'!$C:$C,VLOOKUP(IF(COUNTIFS($B153,"Adjustment*"),$A152,$A153),ExtCalcMap,2,FALSE))</f>
        <v>0</v>
      </c>
      <c r="I153" s="724">
        <f ca="1">SUMIFS(OFFSET('7.  Persistence Report'!$AQ:$AQ,0,I148-2011),'7.  Persistence Report'!$D:$D,IF(COUNTIFS($B153,"Adjustment*"),$B152,$B153),'7.  Persistence Report'!$H:$H,D148,'7.  Persistence Report'!$J:$J,IF(COUNTIFS($B153,"Adjustment*"),"Adjustment","Current Year Savings"),'7.  Persistence Report'!$C:$C,VLOOKUP(IF(COUNTIFS($B153,"Adjustment*"),$A152,$A153),ExtCalcMap,2,FALSE))</f>
        <v>0</v>
      </c>
      <c r="J153" s="724">
        <f ca="1">SUMIFS(OFFSET('7.  Persistence Report'!$AQ:$AQ,0,J148-2011),'7.  Persistence Report'!$D:$D,IF(COUNTIFS($B153,"Adjustment*"),$B152,$B153),'7.  Persistence Report'!$H:$H,D148,'7.  Persistence Report'!$J:$J,IF(COUNTIFS($B153,"Adjustment*"),"Adjustment","Current Year Savings"),'7.  Persistence Report'!$C:$C,VLOOKUP(IF(COUNTIFS($B153,"Adjustment*"),$A152,$A153),ExtCalcMap,2,FALSE))</f>
        <v>0</v>
      </c>
      <c r="K153" s="724">
        <f ca="1">SUMIFS(OFFSET('7.  Persistence Report'!$AQ:$AQ,0,K148-2011),'7.  Persistence Report'!$D:$D,IF(COUNTIFS($B153,"Adjustment*"),$B152,$B153),'7.  Persistence Report'!$H:$H,D148,'7.  Persistence Report'!$J:$J,IF(COUNTIFS($B153,"Adjustment*"),"Adjustment","Current Year Savings"),'7.  Persistence Report'!$C:$C,VLOOKUP(IF(COUNTIFS($B153,"Adjustment*"),$A152,$A153),ExtCalcMap,2,FALSE))</f>
        <v>0</v>
      </c>
      <c r="L153" s="724">
        <f ca="1">SUMIFS(OFFSET('7.  Persistence Report'!$AQ:$AQ,0,L148-2011),'7.  Persistence Report'!$D:$D,IF(COUNTIFS($B153,"Adjustment*"),$B152,$B153),'7.  Persistence Report'!$H:$H,D148,'7.  Persistence Report'!$J:$J,IF(COUNTIFS($B153,"Adjustment*"),"Adjustment","Current Year Savings"),'7.  Persistence Report'!$C:$C,VLOOKUP(IF(COUNTIFS($B153,"Adjustment*"),$A152,$A153),ExtCalcMap,2,FALSE))</f>
        <v>0</v>
      </c>
      <c r="M153" s="724">
        <f ca="1">SUMIFS(OFFSET('7.  Persistence Report'!$AQ:$AQ,0,M148-2011),'7.  Persistence Report'!$D:$D,IF(COUNTIFS($B153,"Adjustment*"),$B152,$B153),'7.  Persistence Report'!$H:$H,D148,'7.  Persistence Report'!$J:$J,IF(COUNTIFS($B153,"Adjustment*"),"Adjustment","Current Year Savings"),'7.  Persistence Report'!$C:$C,VLOOKUP(IF(COUNTIFS($B153,"Adjustment*"),$A152,$A153),ExtCalcMap,2,FALSE))</f>
        <v>0</v>
      </c>
      <c r="N153" s="730"/>
      <c r="O153" s="731">
        <f ca="1">SUMIFS(OFFSET('7.  Persistence Report'!$L:$L,0,O148-2011),'7.  Persistence Report'!$D:$D,IF(COUNTIFS($B153,"Adjustment*"),$B152,$B153),'7.  Persistence Report'!$H:$H,D148,'7.  Persistence Report'!$J:$J,IF(COUNTIFS($B153,"Adjustment*"),"Adjustment","Current Year Savings"),'7.  Persistence Report'!$C:$C,VLOOKUP(IF(COUNTIFS($B153,"Adjustment*"),$A152,$A153),ExtCalcMap,2,FALSE))</f>
        <v>7.7909103075930792</v>
      </c>
      <c r="P153" s="731">
        <f ca="1">SUMIFS(OFFSET('7.  Persistence Report'!$L:$L,0,P148-2011),'7.  Persistence Report'!$D:$D,IF(COUNTIFS($B153,"Adjustment*"),$B152,$B153),'7.  Persistence Report'!$H:$H,D148,'7.  Persistence Report'!$J:$J,IF(COUNTIFS($B153,"Adjustment*"),"Adjustment","Current Year Savings"),'7.  Persistence Report'!$C:$C,VLOOKUP(IF(COUNTIFS($B153,"Adjustment*"),$A152,$A153),ExtCalcMap,2,FALSE))</f>
        <v>7.7909103075930792</v>
      </c>
      <c r="Q153" s="731">
        <f ca="1">SUMIFS(OFFSET('7.  Persistence Report'!$L:$L,0,Q148-2011),'7.  Persistence Report'!$D:$D,IF(COUNTIFS($B153,"Adjustment*"),$B152,$B153),'7.  Persistence Report'!$H:$H,D148,'7.  Persistence Report'!$J:$J,IF(COUNTIFS($B153,"Adjustment*"),"Adjustment","Current Year Savings"),'7.  Persistence Report'!$C:$C,VLOOKUP(IF(COUNTIFS($B153,"Adjustment*"),$A152,$A153),ExtCalcMap,2,FALSE))</f>
        <v>7.7909103075930792</v>
      </c>
      <c r="R153" s="731">
        <f ca="1">SUMIFS(OFFSET('7.  Persistence Report'!$L:$L,0,R148-2011),'7.  Persistence Report'!$D:$D,IF(COUNTIFS($B153,"Adjustment*"),$B152,$B153),'7.  Persistence Report'!$H:$H,D148,'7.  Persistence Report'!$J:$J,IF(COUNTIFS($B153,"Adjustment*"),"Adjustment","Current Year Savings"),'7.  Persistence Report'!$C:$C,VLOOKUP(IF(COUNTIFS($B153,"Adjustment*"),$A152,$A153),ExtCalcMap,2,FALSE))</f>
        <v>7.6134019071046124</v>
      </c>
      <c r="S153" s="731">
        <f ca="1">SUMIFS(OFFSET('7.  Persistence Report'!$L:$L,0,S148-2011),'7.  Persistence Report'!$D:$D,IF(COUNTIFS($B153,"Adjustment*"),$B152,$B153),'7.  Persistence Report'!$H:$H,D148,'7.  Persistence Report'!$J:$J,IF(COUNTIFS($B153,"Adjustment*"),"Adjustment","Current Year Savings"),'7.  Persistence Report'!$C:$C,VLOOKUP(IF(COUNTIFS($B153,"Adjustment*"),$A152,$A153),ExtCalcMap,2,FALSE))</f>
        <v>0</v>
      </c>
      <c r="T153" s="731">
        <f ca="1">SUMIFS(OFFSET('7.  Persistence Report'!$L:$L,0,T148-2011),'7.  Persistence Report'!$D:$D,IF(COUNTIFS($B153,"Adjustment*"),$B152,$B153),'7.  Persistence Report'!$H:$H,D148,'7.  Persistence Report'!$J:$J,IF(COUNTIFS($B153,"Adjustment*"),"Adjustment","Current Year Savings"),'7.  Persistence Report'!$C:$C,VLOOKUP(IF(COUNTIFS($B153,"Adjustment*"),$A152,$A153),ExtCalcMap,2,FALSE))</f>
        <v>0</v>
      </c>
      <c r="U153" s="731">
        <f ca="1">SUMIFS(OFFSET('7.  Persistence Report'!$L:$L,0,U148-2011),'7.  Persistence Report'!$D:$D,IF(COUNTIFS($B153,"Adjustment*"),$B152,$B153),'7.  Persistence Report'!$H:$H,D148,'7.  Persistence Report'!$J:$J,IF(COUNTIFS($B153,"Adjustment*"),"Adjustment","Current Year Savings"),'7.  Persistence Report'!$C:$C,VLOOKUP(IF(COUNTIFS($B153,"Adjustment*"),$A152,$A153),ExtCalcMap,2,FALSE))</f>
        <v>0</v>
      </c>
      <c r="V153" s="731">
        <f ca="1">SUMIFS(OFFSET('7.  Persistence Report'!$L:$L,0,V148-2011),'7.  Persistence Report'!$D:$D,IF(COUNTIFS($B153,"Adjustment*"),$B152,$B153),'7.  Persistence Report'!$H:$H,D148,'7.  Persistence Report'!$J:$J,IF(COUNTIFS($B153,"Adjustment*"),"Adjustment","Current Year Savings"),'7.  Persistence Report'!$C:$C,VLOOKUP(IF(COUNTIFS($B153,"Adjustment*"),$A152,$A153),ExtCalcMap,2,FALSE))</f>
        <v>0</v>
      </c>
      <c r="W153" s="731">
        <f ca="1">SUMIFS(OFFSET('7.  Persistence Report'!$L:$L,0,W148-2011),'7.  Persistence Report'!$D:$D,IF(COUNTIFS($B153,"Adjustment*"),$B152,$B153),'7.  Persistence Report'!$H:$H,D148,'7.  Persistence Report'!$J:$J,IF(COUNTIFS($B153,"Adjustment*"),"Adjustment","Current Year Savings"),'7.  Persistence Report'!$C:$C,VLOOKUP(IF(COUNTIFS($B153,"Adjustment*"),$A152,$A153),ExtCalcMap,2,FALSE))</f>
        <v>0</v>
      </c>
      <c r="X153" s="731">
        <f ca="1">SUMIFS(OFFSET('7.  Persistence Report'!$L:$L,0,X148-2011),'7.  Persistence Report'!$D:$D,IF(COUNTIFS($B153,"Adjustment*"),$B152,$B153),'7.  Persistence Report'!$H:$H,D148,'7.  Persistence Report'!$J:$J,IF(COUNTIFS($B153,"Adjustment*"),"Adjustment","Current Year Savings"),'7.  Persistence Report'!$C:$C,VLOOKUP(IF(COUNTIFS($B153,"Adjustment*"),$A152,$A153),ExtCalcMap,2,FALSE))</f>
        <v>0</v>
      </c>
      <c r="Y153" s="411">
        <f t="shared" ref="Y153:AL153" si="51">IF(COUNTIFS(Y148,"Res*"),1/COUNTIFS(Y148:AL148,"Res*"),0)</f>
        <v>0</v>
      </c>
      <c r="Z153" s="411">
        <f t="shared" si="51"/>
        <v>0</v>
      </c>
      <c r="AA153" s="411">
        <f t="shared" si="51"/>
        <v>0</v>
      </c>
      <c r="AB153" s="411">
        <f t="shared" si="51"/>
        <v>1</v>
      </c>
      <c r="AC153" s="411">
        <f t="shared" si="51"/>
        <v>0</v>
      </c>
      <c r="AD153" s="411">
        <f t="shared" si="51"/>
        <v>0</v>
      </c>
      <c r="AE153" s="411">
        <f t="shared" si="51"/>
        <v>0</v>
      </c>
      <c r="AF153" s="411">
        <f t="shared" si="51"/>
        <v>0</v>
      </c>
      <c r="AG153" s="411">
        <f t="shared" si="51"/>
        <v>0</v>
      </c>
      <c r="AH153" s="411">
        <f t="shared" si="51"/>
        <v>0</v>
      </c>
      <c r="AI153" s="411">
        <f t="shared" si="51"/>
        <v>0</v>
      </c>
      <c r="AJ153" s="411">
        <f t="shared" si="51"/>
        <v>0</v>
      </c>
      <c r="AK153" s="411">
        <f t="shared" si="51"/>
        <v>0</v>
      </c>
      <c r="AL153" s="411">
        <f t="shared" si="51"/>
        <v>0</v>
      </c>
      <c r="AM153" s="298">
        <f>SUM(Y153:AL153)</f>
        <v>1</v>
      </c>
    </row>
    <row r="154" spans="1:39" ht="15" outlineLevel="1">
      <c r="B154" s="296" t="s">
        <v>245</v>
      </c>
      <c r="C154" s="293" t="s">
        <v>164</v>
      </c>
      <c r="D154" s="724">
        <f ca="1">SUMIFS(OFFSET('7.  Persistence Report'!$AQ:$AQ,0,D148-2011),'7.  Persistence Report'!$D:$D,IF(COUNTIFS($B154,"Adjustment*"),$B153,$B154),'7.  Persistence Report'!$H:$H,D148,'7.  Persistence Report'!$J:$J,IF(COUNTIFS($B154,"Adjustment*"),"Adjustment","Current Year Savings"),'7.  Persistence Report'!$C:$C,VLOOKUP(IF(COUNTIFS($B154,"Adjustment*"),$A153,$A154),ExtCalcMap,2,FALSE))</f>
        <v>0</v>
      </c>
      <c r="E154" s="724">
        <f ca="1">SUMIFS(OFFSET('7.  Persistence Report'!$AQ:$AQ,0,E148-2011),'7.  Persistence Report'!$D:$D,IF(COUNTIFS($B154,"Adjustment*"),$B153,$B154),'7.  Persistence Report'!$H:$H,D148,'7.  Persistence Report'!$J:$J,IF(COUNTIFS($B154,"Adjustment*"),"Adjustment","Current Year Savings"),'7.  Persistence Report'!$C:$C,VLOOKUP(IF(COUNTIFS($B154,"Adjustment*"),$A153,$A154),ExtCalcMap,2,FALSE))</f>
        <v>0</v>
      </c>
      <c r="F154" s="724">
        <f ca="1">SUMIFS(OFFSET('7.  Persistence Report'!$AQ:$AQ,0,F148-2011),'7.  Persistence Report'!$D:$D,IF(COUNTIFS($B154,"Adjustment*"),$B153,$B154),'7.  Persistence Report'!$H:$H,D148,'7.  Persistence Report'!$J:$J,IF(COUNTIFS($B154,"Adjustment*"),"Adjustment","Current Year Savings"),'7.  Persistence Report'!$C:$C,VLOOKUP(IF(COUNTIFS($B154,"Adjustment*"),$A153,$A154),ExtCalcMap,2,FALSE))</f>
        <v>0</v>
      </c>
      <c r="G154" s="724">
        <f ca="1">SUMIFS(OFFSET('7.  Persistence Report'!$AQ:$AQ,0,G148-2011),'7.  Persistence Report'!$D:$D,IF(COUNTIFS($B154,"Adjustment*"),$B153,$B154),'7.  Persistence Report'!$H:$H,D148,'7.  Persistence Report'!$J:$J,IF(COUNTIFS($B154,"Adjustment*"),"Adjustment","Current Year Savings"),'7.  Persistence Report'!$C:$C,VLOOKUP(IF(COUNTIFS($B154,"Adjustment*"),$A153,$A154),ExtCalcMap,2,FALSE))</f>
        <v>0</v>
      </c>
      <c r="H154" s="724">
        <f ca="1">SUMIFS(OFFSET('7.  Persistence Report'!$AQ:$AQ,0,H148-2011),'7.  Persistence Report'!$D:$D,IF(COUNTIFS($B154,"Adjustment*"),$B153,$B154),'7.  Persistence Report'!$H:$H,D148,'7.  Persistence Report'!$J:$J,IF(COUNTIFS($B154,"Adjustment*"),"Adjustment","Current Year Savings"),'7.  Persistence Report'!$C:$C,VLOOKUP(IF(COUNTIFS($B154,"Adjustment*"),$A153,$A154),ExtCalcMap,2,FALSE))</f>
        <v>0</v>
      </c>
      <c r="I154" s="724">
        <f ca="1">SUMIFS(OFFSET('7.  Persistence Report'!$AQ:$AQ,0,I148-2011),'7.  Persistence Report'!$D:$D,IF(COUNTIFS($B154,"Adjustment*"),$B153,$B154),'7.  Persistence Report'!$H:$H,D148,'7.  Persistence Report'!$J:$J,IF(COUNTIFS($B154,"Adjustment*"),"Adjustment","Current Year Savings"),'7.  Persistence Report'!$C:$C,VLOOKUP(IF(COUNTIFS($B154,"Adjustment*"),$A153,$A154),ExtCalcMap,2,FALSE))</f>
        <v>0</v>
      </c>
      <c r="J154" s="724">
        <f ca="1">SUMIFS(OFFSET('7.  Persistence Report'!$AQ:$AQ,0,J148-2011),'7.  Persistence Report'!$D:$D,IF(COUNTIFS($B154,"Adjustment*"),$B153,$B154),'7.  Persistence Report'!$H:$H,D148,'7.  Persistence Report'!$J:$J,IF(COUNTIFS($B154,"Adjustment*"),"Adjustment","Current Year Savings"),'7.  Persistence Report'!$C:$C,VLOOKUP(IF(COUNTIFS($B154,"Adjustment*"),$A153,$A154),ExtCalcMap,2,FALSE))</f>
        <v>0</v>
      </c>
      <c r="K154" s="724">
        <f ca="1">SUMIFS(OFFSET('7.  Persistence Report'!$AQ:$AQ,0,K148-2011),'7.  Persistence Report'!$D:$D,IF(COUNTIFS($B154,"Adjustment*"),$B153,$B154),'7.  Persistence Report'!$H:$H,D148,'7.  Persistence Report'!$J:$J,IF(COUNTIFS($B154,"Adjustment*"),"Adjustment","Current Year Savings"),'7.  Persistence Report'!$C:$C,VLOOKUP(IF(COUNTIFS($B154,"Adjustment*"),$A153,$A154),ExtCalcMap,2,FALSE))</f>
        <v>0</v>
      </c>
      <c r="L154" s="724">
        <f ca="1">SUMIFS(OFFSET('7.  Persistence Report'!$AQ:$AQ,0,L148-2011),'7.  Persistence Report'!$D:$D,IF(COUNTIFS($B154,"Adjustment*"),$B153,$B154),'7.  Persistence Report'!$H:$H,D148,'7.  Persistence Report'!$J:$J,IF(COUNTIFS($B154,"Adjustment*"),"Adjustment","Current Year Savings"),'7.  Persistence Report'!$C:$C,VLOOKUP(IF(COUNTIFS($B154,"Adjustment*"),$A153,$A154),ExtCalcMap,2,FALSE))</f>
        <v>0</v>
      </c>
      <c r="M154" s="724">
        <f ca="1">SUMIFS(OFFSET('7.  Persistence Report'!$AQ:$AQ,0,M148-2011),'7.  Persistence Report'!$D:$D,IF(COUNTIFS($B154,"Adjustment*"),$B153,$B154),'7.  Persistence Report'!$H:$H,D148,'7.  Persistence Report'!$J:$J,IF(COUNTIFS($B154,"Adjustment*"),"Adjustment","Current Year Savings"),'7.  Persistence Report'!$C:$C,VLOOKUP(IF(COUNTIFS($B154,"Adjustment*"),$A153,$A154),ExtCalcMap,2,FALSE))</f>
        <v>0</v>
      </c>
      <c r="N154" s="732"/>
      <c r="O154" s="731">
        <f ca="1">SUMIFS(OFFSET('7.  Persistence Report'!$L:$L,0,O148-2011),'7.  Persistence Report'!$D:$D,IF(COUNTIFS($B154,"Adjustment*"),$B153,$B154),'7.  Persistence Report'!$H:$H,D148,'7.  Persistence Report'!$J:$J,IF(COUNTIFS($B154,"Adjustment*"),"Adjustment","Current Year Savings"),'7.  Persistence Report'!$C:$C,VLOOKUP(IF(COUNTIFS($B154,"Adjustment*"),$A153,$A154),ExtCalcMap,2,FALSE))</f>
        <v>0</v>
      </c>
      <c r="P154" s="731">
        <f ca="1">SUMIFS(OFFSET('7.  Persistence Report'!$L:$L,0,P148-2011),'7.  Persistence Report'!$D:$D,IF(COUNTIFS($B154,"Adjustment*"),$B153,$B154),'7.  Persistence Report'!$H:$H,D148,'7.  Persistence Report'!$J:$J,IF(COUNTIFS($B154,"Adjustment*"),"Adjustment","Current Year Savings"),'7.  Persistence Report'!$C:$C,VLOOKUP(IF(COUNTIFS($B154,"Adjustment*"),$A153,$A154),ExtCalcMap,2,FALSE))</f>
        <v>0</v>
      </c>
      <c r="Q154" s="731">
        <f ca="1">SUMIFS(OFFSET('7.  Persistence Report'!$L:$L,0,Q148-2011),'7.  Persistence Report'!$D:$D,IF(COUNTIFS($B154,"Adjustment*"),$B153,$B154),'7.  Persistence Report'!$H:$H,D148,'7.  Persistence Report'!$J:$J,IF(COUNTIFS($B154,"Adjustment*"),"Adjustment","Current Year Savings"),'7.  Persistence Report'!$C:$C,VLOOKUP(IF(COUNTIFS($B154,"Adjustment*"),$A153,$A154),ExtCalcMap,2,FALSE))</f>
        <v>0</v>
      </c>
      <c r="R154" s="731">
        <f ca="1">SUMIFS(OFFSET('7.  Persistence Report'!$L:$L,0,R148-2011),'7.  Persistence Report'!$D:$D,IF(COUNTIFS($B154,"Adjustment*"),$B153,$B154),'7.  Persistence Report'!$H:$H,D148,'7.  Persistence Report'!$J:$J,IF(COUNTIFS($B154,"Adjustment*"),"Adjustment","Current Year Savings"),'7.  Persistence Report'!$C:$C,VLOOKUP(IF(COUNTIFS($B154,"Adjustment*"),$A153,$A154),ExtCalcMap,2,FALSE))</f>
        <v>0</v>
      </c>
      <c r="S154" s="731">
        <f ca="1">SUMIFS(OFFSET('7.  Persistence Report'!$L:$L,0,S148-2011),'7.  Persistence Report'!$D:$D,IF(COUNTIFS($B154,"Adjustment*"),$B153,$B154),'7.  Persistence Report'!$H:$H,D148,'7.  Persistence Report'!$J:$J,IF(COUNTIFS($B154,"Adjustment*"),"Adjustment","Current Year Savings"),'7.  Persistence Report'!$C:$C,VLOOKUP(IF(COUNTIFS($B154,"Adjustment*"),$A153,$A154),ExtCalcMap,2,FALSE))</f>
        <v>0</v>
      </c>
      <c r="T154" s="731">
        <f ca="1">SUMIFS(OFFSET('7.  Persistence Report'!$L:$L,0,T148-2011),'7.  Persistence Report'!$D:$D,IF(COUNTIFS($B154,"Adjustment*"),$B153,$B154),'7.  Persistence Report'!$H:$H,D148,'7.  Persistence Report'!$J:$J,IF(COUNTIFS($B154,"Adjustment*"),"Adjustment","Current Year Savings"),'7.  Persistence Report'!$C:$C,VLOOKUP(IF(COUNTIFS($B154,"Adjustment*"),$A153,$A154),ExtCalcMap,2,FALSE))</f>
        <v>0</v>
      </c>
      <c r="U154" s="731">
        <f ca="1">SUMIFS(OFFSET('7.  Persistence Report'!$L:$L,0,U148-2011),'7.  Persistence Report'!$D:$D,IF(COUNTIFS($B154,"Adjustment*"),$B153,$B154),'7.  Persistence Report'!$H:$H,D148,'7.  Persistence Report'!$J:$J,IF(COUNTIFS($B154,"Adjustment*"),"Adjustment","Current Year Savings"),'7.  Persistence Report'!$C:$C,VLOOKUP(IF(COUNTIFS($B154,"Adjustment*"),$A153,$A154),ExtCalcMap,2,FALSE))</f>
        <v>0</v>
      </c>
      <c r="V154" s="731">
        <f ca="1">SUMIFS(OFFSET('7.  Persistence Report'!$L:$L,0,V148-2011),'7.  Persistence Report'!$D:$D,IF(COUNTIFS($B154,"Adjustment*"),$B153,$B154),'7.  Persistence Report'!$H:$H,D148,'7.  Persistence Report'!$J:$J,IF(COUNTIFS($B154,"Adjustment*"),"Adjustment","Current Year Savings"),'7.  Persistence Report'!$C:$C,VLOOKUP(IF(COUNTIFS($B154,"Adjustment*"),$A153,$A154),ExtCalcMap,2,FALSE))</f>
        <v>0</v>
      </c>
      <c r="W154" s="731">
        <f ca="1">SUMIFS(OFFSET('7.  Persistence Report'!$L:$L,0,W148-2011),'7.  Persistence Report'!$D:$D,IF(COUNTIFS($B154,"Adjustment*"),$B153,$B154),'7.  Persistence Report'!$H:$H,D148,'7.  Persistence Report'!$J:$J,IF(COUNTIFS($B154,"Adjustment*"),"Adjustment","Current Year Savings"),'7.  Persistence Report'!$C:$C,VLOOKUP(IF(COUNTIFS($B154,"Adjustment*"),$A153,$A154),ExtCalcMap,2,FALSE))</f>
        <v>0</v>
      </c>
      <c r="X154" s="731">
        <f ca="1">SUMIFS(OFFSET('7.  Persistence Report'!$L:$L,0,X148-2011),'7.  Persistence Report'!$D:$D,IF(COUNTIFS($B154,"Adjustment*"),$B153,$B154),'7.  Persistence Report'!$H:$H,D148,'7.  Persistence Report'!$J:$J,IF(COUNTIFS($B154,"Adjustment*"),"Adjustment","Current Year Savings"),'7.  Persistence Report'!$C:$C,VLOOKUP(IF(COUNTIFS($B154,"Adjustment*"),$A153,$A154),ExtCalcMap,2,FALSE))</f>
        <v>0</v>
      </c>
      <c r="Y154" s="412">
        <f>Y153</f>
        <v>0</v>
      </c>
      <c r="Z154" s="412">
        <f>Z153</f>
        <v>0</v>
      </c>
      <c r="AA154" s="412">
        <f t="shared" ref="AA154:AL154" si="52">AA153</f>
        <v>0</v>
      </c>
      <c r="AB154" s="412">
        <f t="shared" si="52"/>
        <v>1</v>
      </c>
      <c r="AC154" s="412">
        <f t="shared" si="52"/>
        <v>0</v>
      </c>
      <c r="AD154" s="412">
        <f t="shared" si="52"/>
        <v>0</v>
      </c>
      <c r="AE154" s="412">
        <f t="shared" si="52"/>
        <v>0</v>
      </c>
      <c r="AF154" s="412">
        <f t="shared" si="52"/>
        <v>0</v>
      </c>
      <c r="AG154" s="412">
        <f t="shared" si="52"/>
        <v>0</v>
      </c>
      <c r="AH154" s="412">
        <f t="shared" si="52"/>
        <v>0</v>
      </c>
      <c r="AI154" s="412">
        <f t="shared" si="52"/>
        <v>0</v>
      </c>
      <c r="AJ154" s="412">
        <f t="shared" si="52"/>
        <v>0</v>
      </c>
      <c r="AK154" s="412">
        <f t="shared" si="52"/>
        <v>0</v>
      </c>
      <c r="AL154" s="412">
        <f t="shared" si="52"/>
        <v>0</v>
      </c>
      <c r="AM154" s="499"/>
    </row>
    <row r="155" spans="1:39" ht="15.75" outlineLevel="1">
      <c r="A155" s="505"/>
      <c r="B155" s="300"/>
      <c r="C155" s="301"/>
      <c r="D155" s="735"/>
      <c r="E155" s="735"/>
      <c r="F155" s="735"/>
      <c r="G155" s="735"/>
      <c r="H155" s="735"/>
      <c r="I155" s="735"/>
      <c r="J155" s="735"/>
      <c r="K155" s="735"/>
      <c r="L155" s="735"/>
      <c r="M155" s="735"/>
      <c r="N155" s="305"/>
      <c r="O155" s="736"/>
      <c r="P155" s="736"/>
      <c r="Q155" s="736"/>
      <c r="R155" s="736"/>
      <c r="S155" s="736"/>
      <c r="T155" s="736"/>
      <c r="U155" s="736"/>
      <c r="V155" s="736"/>
      <c r="W155" s="736"/>
      <c r="X155" s="736"/>
      <c r="Y155" s="413"/>
      <c r="Z155" s="414"/>
      <c r="AA155" s="414"/>
      <c r="AB155" s="414"/>
      <c r="AC155" s="414"/>
      <c r="AD155" s="414"/>
      <c r="AE155" s="414"/>
      <c r="AF155" s="414"/>
      <c r="AG155" s="414"/>
      <c r="AH155" s="414"/>
      <c r="AI155" s="414"/>
      <c r="AJ155" s="414"/>
      <c r="AK155" s="414"/>
      <c r="AL155" s="414"/>
      <c r="AM155" s="304"/>
    </row>
    <row r="156" spans="1:39" ht="15" outlineLevel="1">
      <c r="A156" s="503">
        <v>3</v>
      </c>
      <c r="B156" s="296" t="s">
        <v>3</v>
      </c>
      <c r="C156" s="293" t="s">
        <v>25</v>
      </c>
      <c r="D156" s="724">
        <f ca="1">SUMIFS(OFFSET('7.  Persistence Report'!$AQ:$AQ,0,D148-2011),'7.  Persistence Report'!$D:$D,IF(COUNTIFS($B156,"Adjustment*"),$B155,$B156),'7.  Persistence Report'!$H:$H,D148,'7.  Persistence Report'!$J:$J,IF(COUNTIFS($B156,"Adjustment*"),"Adjustment","Current Year Savings"),'7.  Persistence Report'!$C:$C,VLOOKUP(IF(COUNTIFS($B156,"Adjustment*"),$A155,$A156),ExtCalcMap,2,FALSE))</f>
        <v>122477.57020956675</v>
      </c>
      <c r="E156" s="724">
        <f ca="1">SUMIFS(OFFSET('7.  Persistence Report'!$AQ:$AQ,0,E148-2011),'7.  Persistence Report'!$D:$D,IF(COUNTIFS($B156,"Adjustment*"),$B155,$B156),'7.  Persistence Report'!$H:$H,D148,'7.  Persistence Report'!$J:$J,IF(COUNTIFS($B156,"Adjustment*"),"Adjustment","Current Year Savings"),'7.  Persistence Report'!$C:$C,VLOOKUP(IF(COUNTIFS($B156,"Adjustment*"),$A155,$A156),ExtCalcMap,2,FALSE))</f>
        <v>122477.57020956675</v>
      </c>
      <c r="F156" s="724">
        <f ca="1">SUMIFS(OFFSET('7.  Persistence Report'!$AQ:$AQ,0,F148-2011),'7.  Persistence Report'!$D:$D,IF(COUNTIFS($B156,"Adjustment*"),$B155,$B156),'7.  Persistence Report'!$H:$H,D148,'7.  Persistence Report'!$J:$J,IF(COUNTIFS($B156,"Adjustment*"),"Adjustment","Current Year Savings"),'7.  Persistence Report'!$C:$C,VLOOKUP(IF(COUNTIFS($B156,"Adjustment*"),$A155,$A156),ExtCalcMap,2,FALSE))</f>
        <v>122477.57020956675</v>
      </c>
      <c r="G156" s="724">
        <f ca="1">SUMIFS(OFFSET('7.  Persistence Report'!$AQ:$AQ,0,G148-2011),'7.  Persistence Report'!$D:$D,IF(COUNTIFS($B156,"Adjustment*"),$B155,$B156),'7.  Persistence Report'!$H:$H,D148,'7.  Persistence Report'!$J:$J,IF(COUNTIFS($B156,"Adjustment*"),"Adjustment","Current Year Savings"),'7.  Persistence Report'!$C:$C,VLOOKUP(IF(COUNTIFS($B156,"Adjustment*"),$A155,$A156),ExtCalcMap,2,FALSE))</f>
        <v>122477.57020956675</v>
      </c>
      <c r="H156" s="724">
        <f ca="1">SUMIFS(OFFSET('7.  Persistence Report'!$AQ:$AQ,0,H148-2011),'7.  Persistence Report'!$D:$D,IF(COUNTIFS($B156,"Adjustment*"),$B155,$B156),'7.  Persistence Report'!$H:$H,D148,'7.  Persistence Report'!$J:$J,IF(COUNTIFS($B156,"Adjustment*"),"Adjustment","Current Year Savings"),'7.  Persistence Report'!$C:$C,VLOOKUP(IF(COUNTIFS($B156,"Adjustment*"),$A155,$A156),ExtCalcMap,2,FALSE))</f>
        <v>122477.57020956675</v>
      </c>
      <c r="I156" s="724">
        <f ca="1">SUMIFS(OFFSET('7.  Persistence Report'!$AQ:$AQ,0,I148-2011),'7.  Persistence Report'!$D:$D,IF(COUNTIFS($B156,"Adjustment*"),$B155,$B156),'7.  Persistence Report'!$H:$H,D148,'7.  Persistence Report'!$J:$J,IF(COUNTIFS($B156,"Adjustment*"),"Adjustment","Current Year Savings"),'7.  Persistence Report'!$C:$C,VLOOKUP(IF(COUNTIFS($B156,"Adjustment*"),$A155,$A156),ExtCalcMap,2,FALSE))</f>
        <v>122477.57020956675</v>
      </c>
      <c r="J156" s="724">
        <f ca="1">SUMIFS(OFFSET('7.  Persistence Report'!$AQ:$AQ,0,J148-2011),'7.  Persistence Report'!$D:$D,IF(COUNTIFS($B156,"Adjustment*"),$B155,$B156),'7.  Persistence Report'!$H:$H,D148,'7.  Persistence Report'!$J:$J,IF(COUNTIFS($B156,"Adjustment*"),"Adjustment","Current Year Savings"),'7.  Persistence Report'!$C:$C,VLOOKUP(IF(COUNTIFS($B156,"Adjustment*"),$A155,$A156),ExtCalcMap,2,FALSE))</f>
        <v>122477.57020956675</v>
      </c>
      <c r="K156" s="724">
        <f ca="1">SUMIFS(OFFSET('7.  Persistence Report'!$AQ:$AQ,0,K148-2011),'7.  Persistence Report'!$D:$D,IF(COUNTIFS($B156,"Adjustment*"),$B155,$B156),'7.  Persistence Report'!$H:$H,D148,'7.  Persistence Report'!$J:$J,IF(COUNTIFS($B156,"Adjustment*"),"Adjustment","Current Year Savings"),'7.  Persistence Report'!$C:$C,VLOOKUP(IF(COUNTIFS($B156,"Adjustment*"),$A155,$A156),ExtCalcMap,2,FALSE))</f>
        <v>122477.57020956675</v>
      </c>
      <c r="L156" s="724">
        <f ca="1">SUMIFS(OFFSET('7.  Persistence Report'!$AQ:$AQ,0,L148-2011),'7.  Persistence Report'!$D:$D,IF(COUNTIFS($B156,"Adjustment*"),$B155,$B156),'7.  Persistence Report'!$H:$H,D148,'7.  Persistence Report'!$J:$J,IF(COUNTIFS($B156,"Adjustment*"),"Adjustment","Current Year Savings"),'7.  Persistence Report'!$C:$C,VLOOKUP(IF(COUNTIFS($B156,"Adjustment*"),$A155,$A156),ExtCalcMap,2,FALSE))</f>
        <v>122477.57020956675</v>
      </c>
      <c r="M156" s="724">
        <f ca="1">SUMIFS(OFFSET('7.  Persistence Report'!$AQ:$AQ,0,M148-2011),'7.  Persistence Report'!$D:$D,IF(COUNTIFS($B156,"Adjustment*"),$B155,$B156),'7.  Persistence Report'!$H:$H,D148,'7.  Persistence Report'!$J:$J,IF(COUNTIFS($B156,"Adjustment*"),"Adjustment","Current Year Savings"),'7.  Persistence Report'!$C:$C,VLOOKUP(IF(COUNTIFS($B156,"Adjustment*"),$A155,$A156),ExtCalcMap,2,FALSE))</f>
        <v>122477.57020956675</v>
      </c>
      <c r="N156" s="730"/>
      <c r="O156" s="731">
        <f ca="1">SUMIFS(OFFSET('7.  Persistence Report'!$L:$L,0,O148-2011),'7.  Persistence Report'!$D:$D,IF(COUNTIFS($B156,"Adjustment*"),$B155,$B156),'7.  Persistence Report'!$H:$H,D148,'7.  Persistence Report'!$J:$J,IF(COUNTIFS($B156,"Adjustment*"),"Adjustment","Current Year Savings"),'7.  Persistence Report'!$C:$C,VLOOKUP(IF(COUNTIFS($B156,"Adjustment*"),$A155,$A156),ExtCalcMap,2,FALSE))</f>
        <v>68.135479492039096</v>
      </c>
      <c r="P156" s="731">
        <f ca="1">SUMIFS(OFFSET('7.  Persistence Report'!$L:$L,0,P148-2011),'7.  Persistence Report'!$D:$D,IF(COUNTIFS($B156,"Adjustment*"),$B155,$B156),'7.  Persistence Report'!$H:$H,D148,'7.  Persistence Report'!$J:$J,IF(COUNTIFS($B156,"Adjustment*"),"Adjustment","Current Year Savings"),'7.  Persistence Report'!$C:$C,VLOOKUP(IF(COUNTIFS($B156,"Adjustment*"),$A155,$A156),ExtCalcMap,2,FALSE))</f>
        <v>68.135479492039096</v>
      </c>
      <c r="Q156" s="731">
        <f ca="1">SUMIFS(OFFSET('7.  Persistence Report'!$L:$L,0,Q148-2011),'7.  Persistence Report'!$D:$D,IF(COUNTIFS($B156,"Adjustment*"),$B155,$B156),'7.  Persistence Report'!$H:$H,D148,'7.  Persistence Report'!$J:$J,IF(COUNTIFS($B156,"Adjustment*"),"Adjustment","Current Year Savings"),'7.  Persistence Report'!$C:$C,VLOOKUP(IF(COUNTIFS($B156,"Adjustment*"),$A155,$A156),ExtCalcMap,2,FALSE))</f>
        <v>68.135479492039096</v>
      </c>
      <c r="R156" s="731">
        <f ca="1">SUMIFS(OFFSET('7.  Persistence Report'!$L:$L,0,R148-2011),'7.  Persistence Report'!$D:$D,IF(COUNTIFS($B156,"Adjustment*"),$B155,$B156),'7.  Persistence Report'!$H:$H,D148,'7.  Persistence Report'!$J:$J,IF(COUNTIFS($B156,"Adjustment*"),"Adjustment","Current Year Savings"),'7.  Persistence Report'!$C:$C,VLOOKUP(IF(COUNTIFS($B156,"Adjustment*"),$A155,$A156),ExtCalcMap,2,FALSE))</f>
        <v>68.135479492039096</v>
      </c>
      <c r="S156" s="731">
        <f ca="1">SUMIFS(OFFSET('7.  Persistence Report'!$L:$L,0,S148-2011),'7.  Persistence Report'!$D:$D,IF(COUNTIFS($B156,"Adjustment*"),$B155,$B156),'7.  Persistence Report'!$H:$H,D148,'7.  Persistence Report'!$J:$J,IF(COUNTIFS($B156,"Adjustment*"),"Adjustment","Current Year Savings"),'7.  Persistence Report'!$C:$C,VLOOKUP(IF(COUNTIFS($B156,"Adjustment*"),$A155,$A156),ExtCalcMap,2,FALSE))</f>
        <v>68.135479492039096</v>
      </c>
      <c r="T156" s="731">
        <f ca="1">SUMIFS(OFFSET('7.  Persistence Report'!$L:$L,0,T148-2011),'7.  Persistence Report'!$D:$D,IF(COUNTIFS($B156,"Adjustment*"),$B155,$B156),'7.  Persistence Report'!$H:$H,D148,'7.  Persistence Report'!$J:$J,IF(COUNTIFS($B156,"Adjustment*"),"Adjustment","Current Year Savings"),'7.  Persistence Report'!$C:$C,VLOOKUP(IF(COUNTIFS($B156,"Adjustment*"),$A155,$A156),ExtCalcMap,2,FALSE))</f>
        <v>68.135479492039096</v>
      </c>
      <c r="U156" s="731">
        <f ca="1">SUMIFS(OFFSET('7.  Persistence Report'!$L:$L,0,U148-2011),'7.  Persistence Report'!$D:$D,IF(COUNTIFS($B156,"Adjustment*"),$B155,$B156),'7.  Persistence Report'!$H:$H,D148,'7.  Persistence Report'!$J:$J,IF(COUNTIFS($B156,"Adjustment*"),"Adjustment","Current Year Savings"),'7.  Persistence Report'!$C:$C,VLOOKUP(IF(COUNTIFS($B156,"Adjustment*"),$A155,$A156),ExtCalcMap,2,FALSE))</f>
        <v>68.135479492039096</v>
      </c>
      <c r="V156" s="731">
        <f ca="1">SUMIFS(OFFSET('7.  Persistence Report'!$L:$L,0,V148-2011),'7.  Persistence Report'!$D:$D,IF(COUNTIFS($B156,"Adjustment*"),$B155,$B156),'7.  Persistence Report'!$H:$H,D148,'7.  Persistence Report'!$J:$J,IF(COUNTIFS($B156,"Adjustment*"),"Adjustment","Current Year Savings"),'7.  Persistence Report'!$C:$C,VLOOKUP(IF(COUNTIFS($B156,"Adjustment*"),$A155,$A156),ExtCalcMap,2,FALSE))</f>
        <v>68.135479492039096</v>
      </c>
      <c r="W156" s="731">
        <f ca="1">SUMIFS(OFFSET('7.  Persistence Report'!$L:$L,0,W148-2011),'7.  Persistence Report'!$D:$D,IF(COUNTIFS($B156,"Adjustment*"),$B155,$B156),'7.  Persistence Report'!$H:$H,D148,'7.  Persistence Report'!$J:$J,IF(COUNTIFS($B156,"Adjustment*"),"Adjustment","Current Year Savings"),'7.  Persistence Report'!$C:$C,VLOOKUP(IF(COUNTIFS($B156,"Adjustment*"),$A155,$A156),ExtCalcMap,2,FALSE))</f>
        <v>68.135479492039096</v>
      </c>
      <c r="X156" s="731">
        <f ca="1">SUMIFS(OFFSET('7.  Persistence Report'!$L:$L,0,X148-2011),'7.  Persistence Report'!$D:$D,IF(COUNTIFS($B156,"Adjustment*"),$B155,$B156),'7.  Persistence Report'!$H:$H,D148,'7.  Persistence Report'!$J:$J,IF(COUNTIFS($B156,"Adjustment*"),"Adjustment","Current Year Savings"),'7.  Persistence Report'!$C:$C,VLOOKUP(IF(COUNTIFS($B156,"Adjustment*"),$A155,$A156),ExtCalcMap,2,FALSE))</f>
        <v>68.135479492039096</v>
      </c>
      <c r="Y156" s="411">
        <f t="shared" ref="Y156:AL156" si="53">IF(COUNTIFS(Y148,"Res*"),1/COUNTIFS(Y148:AL148,"Res*"),0)</f>
        <v>0</v>
      </c>
      <c r="Z156" s="411">
        <f t="shared" si="53"/>
        <v>0</v>
      </c>
      <c r="AA156" s="411">
        <f t="shared" si="53"/>
        <v>0</v>
      </c>
      <c r="AB156" s="411">
        <f t="shared" si="53"/>
        <v>1</v>
      </c>
      <c r="AC156" s="411">
        <f t="shared" si="53"/>
        <v>0</v>
      </c>
      <c r="AD156" s="411">
        <f t="shared" si="53"/>
        <v>0</v>
      </c>
      <c r="AE156" s="411">
        <f t="shared" si="53"/>
        <v>0</v>
      </c>
      <c r="AF156" s="411">
        <f t="shared" si="53"/>
        <v>0</v>
      </c>
      <c r="AG156" s="411">
        <f t="shared" si="53"/>
        <v>0</v>
      </c>
      <c r="AH156" s="411">
        <f t="shared" si="53"/>
        <v>0</v>
      </c>
      <c r="AI156" s="411">
        <f t="shared" si="53"/>
        <v>0</v>
      </c>
      <c r="AJ156" s="411">
        <f t="shared" si="53"/>
        <v>0</v>
      </c>
      <c r="AK156" s="411">
        <f t="shared" si="53"/>
        <v>0</v>
      </c>
      <c r="AL156" s="411">
        <f t="shared" si="53"/>
        <v>0</v>
      </c>
      <c r="AM156" s="298">
        <f>SUM(Y156:AL156)</f>
        <v>1</v>
      </c>
    </row>
    <row r="157" spans="1:39" ht="15" outlineLevel="1">
      <c r="B157" s="296" t="s">
        <v>245</v>
      </c>
      <c r="C157" s="293" t="s">
        <v>164</v>
      </c>
      <c r="D157" s="724">
        <f ca="1">SUMIFS(OFFSET('7.  Persistence Report'!$AQ:$AQ,0,D148-2011),'7.  Persistence Report'!$D:$D,IF(COUNTIFS($B157,"Adjustment*"),$B156,$B157),'7.  Persistence Report'!$H:$H,D148,'7.  Persistence Report'!$J:$J,IF(COUNTIFS($B157,"Adjustment*"),"Adjustment","Current Year Savings"),'7.  Persistence Report'!$C:$C,VLOOKUP(IF(COUNTIFS($B157,"Adjustment*"),$A156,$A157),ExtCalcMap,2,FALSE))</f>
        <v>2908.2521794661229</v>
      </c>
      <c r="E157" s="724">
        <f ca="1">SUMIFS(OFFSET('7.  Persistence Report'!$AQ:$AQ,0,E148-2011),'7.  Persistence Report'!$D:$D,IF(COUNTIFS($B157,"Adjustment*"),$B156,$B157),'7.  Persistence Report'!$H:$H,D148,'7.  Persistence Report'!$J:$J,IF(COUNTIFS($B157,"Adjustment*"),"Adjustment","Current Year Savings"),'7.  Persistence Report'!$C:$C,VLOOKUP(IF(COUNTIFS($B157,"Adjustment*"),$A156,$A157),ExtCalcMap,2,FALSE))</f>
        <v>2908.2521794661229</v>
      </c>
      <c r="F157" s="724">
        <f ca="1">SUMIFS(OFFSET('7.  Persistence Report'!$AQ:$AQ,0,F148-2011),'7.  Persistence Report'!$D:$D,IF(COUNTIFS($B157,"Adjustment*"),$B156,$B157),'7.  Persistence Report'!$H:$H,D148,'7.  Persistence Report'!$J:$J,IF(COUNTIFS($B157,"Adjustment*"),"Adjustment","Current Year Savings"),'7.  Persistence Report'!$C:$C,VLOOKUP(IF(COUNTIFS($B157,"Adjustment*"),$A156,$A157),ExtCalcMap,2,FALSE))</f>
        <v>2908.2521794661229</v>
      </c>
      <c r="G157" s="724">
        <f ca="1">SUMIFS(OFFSET('7.  Persistence Report'!$AQ:$AQ,0,G148-2011),'7.  Persistence Report'!$D:$D,IF(COUNTIFS($B157,"Adjustment*"),$B156,$B157),'7.  Persistence Report'!$H:$H,D148,'7.  Persistence Report'!$J:$J,IF(COUNTIFS($B157,"Adjustment*"),"Adjustment","Current Year Savings"),'7.  Persistence Report'!$C:$C,VLOOKUP(IF(COUNTIFS($B157,"Adjustment*"),$A156,$A157),ExtCalcMap,2,FALSE))</f>
        <v>2908.2521794661229</v>
      </c>
      <c r="H157" s="724">
        <f ca="1">SUMIFS(OFFSET('7.  Persistence Report'!$AQ:$AQ,0,H148-2011),'7.  Persistence Report'!$D:$D,IF(COUNTIFS($B157,"Adjustment*"),$B156,$B157),'7.  Persistence Report'!$H:$H,D148,'7.  Persistence Report'!$J:$J,IF(COUNTIFS($B157,"Adjustment*"),"Adjustment","Current Year Savings"),'7.  Persistence Report'!$C:$C,VLOOKUP(IF(COUNTIFS($B157,"Adjustment*"),$A156,$A157),ExtCalcMap,2,FALSE))</f>
        <v>2908.2521794661229</v>
      </c>
      <c r="I157" s="724">
        <f ca="1">SUMIFS(OFFSET('7.  Persistence Report'!$AQ:$AQ,0,I148-2011),'7.  Persistence Report'!$D:$D,IF(COUNTIFS($B157,"Adjustment*"),$B156,$B157),'7.  Persistence Report'!$H:$H,D148,'7.  Persistence Report'!$J:$J,IF(COUNTIFS($B157,"Adjustment*"),"Adjustment","Current Year Savings"),'7.  Persistence Report'!$C:$C,VLOOKUP(IF(COUNTIFS($B157,"Adjustment*"),$A156,$A157),ExtCalcMap,2,FALSE))</f>
        <v>2908.2521794661229</v>
      </c>
      <c r="J157" s="724">
        <f ca="1">SUMIFS(OFFSET('7.  Persistence Report'!$AQ:$AQ,0,J148-2011),'7.  Persistence Report'!$D:$D,IF(COUNTIFS($B157,"Adjustment*"),$B156,$B157),'7.  Persistence Report'!$H:$H,D148,'7.  Persistence Report'!$J:$J,IF(COUNTIFS($B157,"Adjustment*"),"Adjustment","Current Year Savings"),'7.  Persistence Report'!$C:$C,VLOOKUP(IF(COUNTIFS($B157,"Adjustment*"),$A156,$A157),ExtCalcMap,2,FALSE))</f>
        <v>2908.2521794661229</v>
      </c>
      <c r="K157" s="724">
        <f ca="1">SUMIFS(OFFSET('7.  Persistence Report'!$AQ:$AQ,0,K148-2011),'7.  Persistence Report'!$D:$D,IF(COUNTIFS($B157,"Adjustment*"),$B156,$B157),'7.  Persistence Report'!$H:$H,D148,'7.  Persistence Report'!$J:$J,IF(COUNTIFS($B157,"Adjustment*"),"Adjustment","Current Year Savings"),'7.  Persistence Report'!$C:$C,VLOOKUP(IF(COUNTIFS($B157,"Adjustment*"),$A156,$A157),ExtCalcMap,2,FALSE))</f>
        <v>2908.2521794661229</v>
      </c>
      <c r="L157" s="724">
        <f ca="1">SUMIFS(OFFSET('7.  Persistence Report'!$AQ:$AQ,0,L148-2011),'7.  Persistence Report'!$D:$D,IF(COUNTIFS($B157,"Adjustment*"),$B156,$B157),'7.  Persistence Report'!$H:$H,D148,'7.  Persistence Report'!$J:$J,IF(COUNTIFS($B157,"Adjustment*"),"Adjustment","Current Year Savings"),'7.  Persistence Report'!$C:$C,VLOOKUP(IF(COUNTIFS($B157,"Adjustment*"),$A156,$A157),ExtCalcMap,2,FALSE))</f>
        <v>2908.2521794661229</v>
      </c>
      <c r="M157" s="724">
        <f ca="1">SUMIFS(OFFSET('7.  Persistence Report'!$AQ:$AQ,0,M148-2011),'7.  Persistence Report'!$D:$D,IF(COUNTIFS($B157,"Adjustment*"),$B156,$B157),'7.  Persistence Report'!$H:$H,D148,'7.  Persistence Report'!$J:$J,IF(COUNTIFS($B157,"Adjustment*"),"Adjustment","Current Year Savings"),'7.  Persistence Report'!$C:$C,VLOOKUP(IF(COUNTIFS($B157,"Adjustment*"),$A156,$A157),ExtCalcMap,2,FALSE))</f>
        <v>2908.2521794661229</v>
      </c>
      <c r="N157" s="732"/>
      <c r="O157" s="731">
        <f ca="1">SUMIFS(OFFSET('7.  Persistence Report'!$L:$L,0,O148-2011),'7.  Persistence Report'!$D:$D,IF(COUNTIFS($B157,"Adjustment*"),$B156,$B157),'7.  Persistence Report'!$H:$H,D148,'7.  Persistence Report'!$J:$J,IF(COUNTIFS($B157,"Adjustment*"),"Adjustment","Current Year Savings"),'7.  Persistence Report'!$C:$C,VLOOKUP(IF(COUNTIFS($B157,"Adjustment*"),$A156,$A157),ExtCalcMap,2,FALSE))</f>
        <v>1.3883597551079772</v>
      </c>
      <c r="P157" s="731">
        <f ca="1">SUMIFS(OFFSET('7.  Persistence Report'!$L:$L,0,P148-2011),'7.  Persistence Report'!$D:$D,IF(COUNTIFS($B157,"Adjustment*"),$B156,$B157),'7.  Persistence Report'!$H:$H,D148,'7.  Persistence Report'!$J:$J,IF(COUNTIFS($B157,"Adjustment*"),"Adjustment","Current Year Savings"),'7.  Persistence Report'!$C:$C,VLOOKUP(IF(COUNTIFS($B157,"Adjustment*"),$A156,$A157),ExtCalcMap,2,FALSE))</f>
        <v>1.3883597551079772</v>
      </c>
      <c r="Q157" s="731">
        <f ca="1">SUMIFS(OFFSET('7.  Persistence Report'!$L:$L,0,Q148-2011),'7.  Persistence Report'!$D:$D,IF(COUNTIFS($B157,"Adjustment*"),$B156,$B157),'7.  Persistence Report'!$H:$H,D148,'7.  Persistence Report'!$J:$J,IF(COUNTIFS($B157,"Adjustment*"),"Adjustment","Current Year Savings"),'7.  Persistence Report'!$C:$C,VLOOKUP(IF(COUNTIFS($B157,"Adjustment*"),$A156,$A157),ExtCalcMap,2,FALSE))</f>
        <v>1.3883597551079772</v>
      </c>
      <c r="R157" s="731">
        <f ca="1">SUMIFS(OFFSET('7.  Persistence Report'!$L:$L,0,R148-2011),'7.  Persistence Report'!$D:$D,IF(COUNTIFS($B157,"Adjustment*"),$B156,$B157),'7.  Persistence Report'!$H:$H,D148,'7.  Persistence Report'!$J:$J,IF(COUNTIFS($B157,"Adjustment*"),"Adjustment","Current Year Savings"),'7.  Persistence Report'!$C:$C,VLOOKUP(IF(COUNTIFS($B157,"Adjustment*"),$A156,$A157),ExtCalcMap,2,FALSE))</f>
        <v>1.3883597551079772</v>
      </c>
      <c r="S157" s="731">
        <f ca="1">SUMIFS(OFFSET('7.  Persistence Report'!$L:$L,0,S148-2011),'7.  Persistence Report'!$D:$D,IF(COUNTIFS($B157,"Adjustment*"),$B156,$B157),'7.  Persistence Report'!$H:$H,D148,'7.  Persistence Report'!$J:$J,IF(COUNTIFS($B157,"Adjustment*"),"Adjustment","Current Year Savings"),'7.  Persistence Report'!$C:$C,VLOOKUP(IF(COUNTIFS($B157,"Adjustment*"),$A156,$A157),ExtCalcMap,2,FALSE))</f>
        <v>1.3883597551079772</v>
      </c>
      <c r="T157" s="731">
        <f ca="1">SUMIFS(OFFSET('7.  Persistence Report'!$L:$L,0,T148-2011),'7.  Persistence Report'!$D:$D,IF(COUNTIFS($B157,"Adjustment*"),$B156,$B157),'7.  Persistence Report'!$H:$H,D148,'7.  Persistence Report'!$J:$J,IF(COUNTIFS($B157,"Adjustment*"),"Adjustment","Current Year Savings"),'7.  Persistence Report'!$C:$C,VLOOKUP(IF(COUNTIFS($B157,"Adjustment*"),$A156,$A157),ExtCalcMap,2,FALSE))</f>
        <v>1.3883597551079772</v>
      </c>
      <c r="U157" s="731">
        <f ca="1">SUMIFS(OFFSET('7.  Persistence Report'!$L:$L,0,U148-2011),'7.  Persistence Report'!$D:$D,IF(COUNTIFS($B157,"Adjustment*"),$B156,$B157),'7.  Persistence Report'!$H:$H,D148,'7.  Persistence Report'!$J:$J,IF(COUNTIFS($B157,"Adjustment*"),"Adjustment","Current Year Savings"),'7.  Persistence Report'!$C:$C,VLOOKUP(IF(COUNTIFS($B157,"Adjustment*"),$A156,$A157),ExtCalcMap,2,FALSE))</f>
        <v>1.3883597551079772</v>
      </c>
      <c r="V157" s="731">
        <f ca="1">SUMIFS(OFFSET('7.  Persistence Report'!$L:$L,0,V148-2011),'7.  Persistence Report'!$D:$D,IF(COUNTIFS($B157,"Adjustment*"),$B156,$B157),'7.  Persistence Report'!$H:$H,D148,'7.  Persistence Report'!$J:$J,IF(COUNTIFS($B157,"Adjustment*"),"Adjustment","Current Year Savings"),'7.  Persistence Report'!$C:$C,VLOOKUP(IF(COUNTIFS($B157,"Adjustment*"),$A156,$A157),ExtCalcMap,2,FALSE))</f>
        <v>1.3883597551079772</v>
      </c>
      <c r="W157" s="731">
        <f ca="1">SUMIFS(OFFSET('7.  Persistence Report'!$L:$L,0,W148-2011),'7.  Persistence Report'!$D:$D,IF(COUNTIFS($B157,"Adjustment*"),$B156,$B157),'7.  Persistence Report'!$H:$H,D148,'7.  Persistence Report'!$J:$J,IF(COUNTIFS($B157,"Adjustment*"),"Adjustment","Current Year Savings"),'7.  Persistence Report'!$C:$C,VLOOKUP(IF(COUNTIFS($B157,"Adjustment*"),$A156,$A157),ExtCalcMap,2,FALSE))</f>
        <v>1.3883597551079772</v>
      </c>
      <c r="X157" s="731">
        <f ca="1">SUMIFS(OFFSET('7.  Persistence Report'!$L:$L,0,X148-2011),'7.  Persistence Report'!$D:$D,IF(COUNTIFS($B157,"Adjustment*"),$B156,$B157),'7.  Persistence Report'!$H:$H,D148,'7.  Persistence Report'!$J:$J,IF(COUNTIFS($B157,"Adjustment*"),"Adjustment","Current Year Savings"),'7.  Persistence Report'!$C:$C,VLOOKUP(IF(COUNTIFS($B157,"Adjustment*"),$A156,$A157),ExtCalcMap,2,FALSE))</f>
        <v>1.3883597551079772</v>
      </c>
      <c r="Y157" s="412">
        <f>Y156</f>
        <v>0</v>
      </c>
      <c r="Z157" s="412">
        <f>Z156</f>
        <v>0</v>
      </c>
      <c r="AA157" s="412">
        <f t="shared" ref="AA157:AL157" si="54">AA156</f>
        <v>0</v>
      </c>
      <c r="AB157" s="412">
        <f t="shared" si="54"/>
        <v>1</v>
      </c>
      <c r="AC157" s="412">
        <f t="shared" si="54"/>
        <v>0</v>
      </c>
      <c r="AD157" s="412">
        <f t="shared" si="54"/>
        <v>0</v>
      </c>
      <c r="AE157" s="412">
        <f t="shared" si="54"/>
        <v>0</v>
      </c>
      <c r="AF157" s="412">
        <f t="shared" si="54"/>
        <v>0</v>
      </c>
      <c r="AG157" s="412">
        <f t="shared" si="54"/>
        <v>0</v>
      </c>
      <c r="AH157" s="412">
        <f t="shared" si="54"/>
        <v>0</v>
      </c>
      <c r="AI157" s="412">
        <f t="shared" si="54"/>
        <v>0</v>
      </c>
      <c r="AJ157" s="412">
        <f t="shared" si="54"/>
        <v>0</v>
      </c>
      <c r="AK157" s="412">
        <f t="shared" si="54"/>
        <v>0</v>
      </c>
      <c r="AL157" s="412">
        <f t="shared" si="54"/>
        <v>0</v>
      </c>
      <c r="AM157" s="499"/>
    </row>
    <row r="158" spans="1:39" ht="15" outlineLevel="1">
      <c r="B158" s="296"/>
      <c r="C158" s="307"/>
      <c r="D158" s="730"/>
      <c r="E158" s="730"/>
      <c r="F158" s="730"/>
      <c r="G158" s="730"/>
      <c r="H158" s="730"/>
      <c r="I158" s="730"/>
      <c r="J158" s="730"/>
      <c r="K158" s="730"/>
      <c r="L158" s="730"/>
      <c r="M158" s="730"/>
      <c r="N158" s="285"/>
      <c r="O158" s="734"/>
      <c r="P158" s="734"/>
      <c r="Q158" s="734"/>
      <c r="R158" s="734"/>
      <c r="S158" s="734"/>
      <c r="T158" s="734"/>
      <c r="U158" s="734"/>
      <c r="V158" s="734"/>
      <c r="W158" s="734"/>
      <c r="X158" s="734"/>
      <c r="Y158" s="413"/>
      <c r="Z158" s="413"/>
      <c r="AA158" s="413"/>
      <c r="AB158" s="413"/>
      <c r="AC158" s="413"/>
      <c r="AD158" s="413"/>
      <c r="AE158" s="413"/>
      <c r="AF158" s="413"/>
      <c r="AG158" s="413"/>
      <c r="AH158" s="413"/>
      <c r="AI158" s="413"/>
      <c r="AJ158" s="413"/>
      <c r="AK158" s="413"/>
      <c r="AL158" s="413"/>
      <c r="AM158" s="308"/>
    </row>
    <row r="159" spans="1:39" ht="15" outlineLevel="1">
      <c r="A159" s="503">
        <v>4</v>
      </c>
      <c r="B159" s="296" t="s">
        <v>4</v>
      </c>
      <c r="C159" s="293" t="s">
        <v>25</v>
      </c>
      <c r="D159" s="724">
        <f ca="1">SUMIFS(OFFSET('7.  Persistence Report'!$AQ:$AQ,0,D148-2011),'7.  Persistence Report'!$D:$D,IF(COUNTIFS($B159,"Adjustment*"),$B158,$B159),'7.  Persistence Report'!$H:$H,D148,'7.  Persistence Report'!$J:$J,IF(COUNTIFS($B159,"Adjustment*"),"Adjustment","Current Year Savings"),'7.  Persistence Report'!$C:$C,VLOOKUP(IF(COUNTIFS($B159,"Adjustment*"),$A158,$A159),ExtCalcMap,2,FALSE))</f>
        <v>4891.0077703291763</v>
      </c>
      <c r="E159" s="724">
        <f ca="1">SUMIFS(OFFSET('7.  Persistence Report'!$AQ:$AQ,0,E148-2011),'7.  Persistence Report'!$D:$D,IF(COUNTIFS($B159,"Adjustment*"),$B158,$B159),'7.  Persistence Report'!$H:$H,D148,'7.  Persistence Report'!$J:$J,IF(COUNTIFS($B159,"Adjustment*"),"Adjustment","Current Year Savings"),'7.  Persistence Report'!$C:$C,VLOOKUP(IF(COUNTIFS($B159,"Adjustment*"),$A158,$A159),ExtCalcMap,2,FALSE))</f>
        <v>4891.0077703291763</v>
      </c>
      <c r="F159" s="724">
        <f ca="1">SUMIFS(OFFSET('7.  Persistence Report'!$AQ:$AQ,0,F148-2011),'7.  Persistence Report'!$D:$D,IF(COUNTIFS($B159,"Adjustment*"),$B158,$B159),'7.  Persistence Report'!$H:$H,D148,'7.  Persistence Report'!$J:$J,IF(COUNTIFS($B159,"Adjustment*"),"Adjustment","Current Year Savings"),'7.  Persistence Report'!$C:$C,VLOOKUP(IF(COUNTIFS($B159,"Adjustment*"),$A158,$A159),ExtCalcMap,2,FALSE))</f>
        <v>4891.0077703291763</v>
      </c>
      <c r="G159" s="724">
        <f ca="1">SUMIFS(OFFSET('7.  Persistence Report'!$AQ:$AQ,0,G148-2011),'7.  Persistence Report'!$D:$D,IF(COUNTIFS($B159,"Adjustment*"),$B158,$B159),'7.  Persistence Report'!$H:$H,D148,'7.  Persistence Report'!$J:$J,IF(COUNTIFS($B159,"Adjustment*"),"Adjustment","Current Year Savings"),'7.  Persistence Report'!$C:$C,VLOOKUP(IF(COUNTIFS($B159,"Adjustment*"),$A158,$A159),ExtCalcMap,2,FALSE))</f>
        <v>4891.0077703291763</v>
      </c>
      <c r="H159" s="724">
        <f ca="1">SUMIFS(OFFSET('7.  Persistence Report'!$AQ:$AQ,0,H148-2011),'7.  Persistence Report'!$D:$D,IF(COUNTIFS($B159,"Adjustment*"),$B158,$B159),'7.  Persistence Report'!$H:$H,D148,'7.  Persistence Report'!$J:$J,IF(COUNTIFS($B159,"Adjustment*"),"Adjustment","Current Year Savings"),'7.  Persistence Report'!$C:$C,VLOOKUP(IF(COUNTIFS($B159,"Adjustment*"),$A158,$A159),ExtCalcMap,2,FALSE))</f>
        <v>4817.5277667872806</v>
      </c>
      <c r="I159" s="724">
        <f ca="1">SUMIFS(OFFSET('7.  Persistence Report'!$AQ:$AQ,0,I148-2011),'7.  Persistence Report'!$D:$D,IF(COUNTIFS($B159,"Adjustment*"),$B158,$B159),'7.  Persistence Report'!$H:$H,D148,'7.  Persistence Report'!$J:$J,IF(COUNTIFS($B159,"Adjustment*"),"Adjustment","Current Year Savings"),'7.  Persistence Report'!$C:$C,VLOOKUP(IF(COUNTIFS($B159,"Adjustment*"),$A158,$A159),ExtCalcMap,2,FALSE))</f>
        <v>4817.5277667872806</v>
      </c>
      <c r="J159" s="724">
        <f ca="1">SUMIFS(OFFSET('7.  Persistence Report'!$AQ:$AQ,0,J148-2011),'7.  Persistence Report'!$D:$D,IF(COUNTIFS($B159,"Adjustment*"),$B158,$B159),'7.  Persistence Report'!$H:$H,D148,'7.  Persistence Report'!$J:$J,IF(COUNTIFS($B159,"Adjustment*"),"Adjustment","Current Year Savings"),'7.  Persistence Report'!$C:$C,VLOOKUP(IF(COUNTIFS($B159,"Adjustment*"),$A158,$A159),ExtCalcMap,2,FALSE))</f>
        <v>2268.5574485875786</v>
      </c>
      <c r="K159" s="724">
        <f ca="1">SUMIFS(OFFSET('7.  Persistence Report'!$AQ:$AQ,0,K148-2011),'7.  Persistence Report'!$D:$D,IF(COUNTIFS($B159,"Adjustment*"),$B158,$B159),'7.  Persistence Report'!$H:$H,D148,'7.  Persistence Report'!$J:$J,IF(COUNTIFS($B159,"Adjustment*"),"Adjustment","Current Year Savings"),'7.  Persistence Report'!$C:$C,VLOOKUP(IF(COUNTIFS($B159,"Adjustment*"),$A158,$A159),ExtCalcMap,2,FALSE))</f>
        <v>2256.0372112597033</v>
      </c>
      <c r="L159" s="724">
        <f ca="1">SUMIFS(OFFSET('7.  Persistence Report'!$AQ:$AQ,0,L148-2011),'7.  Persistence Report'!$D:$D,IF(COUNTIFS($B159,"Adjustment*"),$B158,$B159),'7.  Persistence Report'!$H:$H,D148,'7.  Persistence Report'!$J:$J,IF(COUNTIFS($B159,"Adjustment*"),"Adjustment","Current Year Savings"),'7.  Persistence Report'!$C:$C,VLOOKUP(IF(COUNTIFS($B159,"Adjustment*"),$A158,$A159),ExtCalcMap,2,FALSE))</f>
        <v>2256.0372112597033</v>
      </c>
      <c r="M159" s="724">
        <f ca="1">SUMIFS(OFFSET('7.  Persistence Report'!$AQ:$AQ,0,M148-2011),'7.  Persistence Report'!$D:$D,IF(COUNTIFS($B159,"Adjustment*"),$B158,$B159),'7.  Persistence Report'!$H:$H,D148,'7.  Persistence Report'!$J:$J,IF(COUNTIFS($B159,"Adjustment*"),"Adjustment","Current Year Savings"),'7.  Persistence Report'!$C:$C,VLOOKUP(IF(COUNTIFS($B159,"Adjustment*"),$A158,$A159),ExtCalcMap,2,FALSE))</f>
        <v>2256.0372112597033</v>
      </c>
      <c r="N159" s="730"/>
      <c r="O159" s="731">
        <f ca="1">SUMIFS(OFFSET('7.  Persistence Report'!$L:$L,0,O148-2011),'7.  Persistence Report'!$D:$D,IF(COUNTIFS($B159,"Adjustment*"),$B158,$B159),'7.  Persistence Report'!$H:$H,D148,'7.  Persistence Report'!$J:$J,IF(COUNTIFS($B159,"Adjustment*"),"Adjustment","Current Year Savings"),'7.  Persistence Report'!$C:$C,VLOOKUP(IF(COUNTIFS($B159,"Adjustment*"),$A158,$A159),ExtCalcMap,2,FALSE))</f>
        <v>0.80600974693040683</v>
      </c>
      <c r="P159" s="731">
        <f ca="1">SUMIFS(OFFSET('7.  Persistence Report'!$L:$L,0,P148-2011),'7.  Persistence Report'!$D:$D,IF(COUNTIFS($B159,"Adjustment*"),$B158,$B159),'7.  Persistence Report'!$H:$H,D148,'7.  Persistence Report'!$J:$J,IF(COUNTIFS($B159,"Adjustment*"),"Adjustment","Current Year Savings"),'7.  Persistence Report'!$C:$C,VLOOKUP(IF(COUNTIFS($B159,"Adjustment*"),$A158,$A159),ExtCalcMap,2,FALSE))</f>
        <v>0.80600974693040683</v>
      </c>
      <c r="Q159" s="731">
        <f ca="1">SUMIFS(OFFSET('7.  Persistence Report'!$L:$L,0,Q148-2011),'7.  Persistence Report'!$D:$D,IF(COUNTIFS($B159,"Adjustment*"),$B158,$B159),'7.  Persistence Report'!$H:$H,D148,'7.  Persistence Report'!$J:$J,IF(COUNTIFS($B159,"Adjustment*"),"Adjustment","Current Year Savings"),'7.  Persistence Report'!$C:$C,VLOOKUP(IF(COUNTIFS($B159,"Adjustment*"),$A158,$A159),ExtCalcMap,2,FALSE))</f>
        <v>0.80600974693040683</v>
      </c>
      <c r="R159" s="731">
        <f ca="1">SUMIFS(OFFSET('7.  Persistence Report'!$L:$L,0,R148-2011),'7.  Persistence Report'!$D:$D,IF(COUNTIFS($B159,"Adjustment*"),$B158,$B159),'7.  Persistence Report'!$H:$H,D148,'7.  Persistence Report'!$J:$J,IF(COUNTIFS($B159,"Adjustment*"),"Adjustment","Current Year Savings"),'7.  Persistence Report'!$C:$C,VLOOKUP(IF(COUNTIFS($B159,"Adjustment*"),$A158,$A159),ExtCalcMap,2,FALSE))</f>
        <v>0.80600974693040683</v>
      </c>
      <c r="S159" s="731">
        <f ca="1">SUMIFS(OFFSET('7.  Persistence Report'!$L:$L,0,S148-2011),'7.  Persistence Report'!$D:$D,IF(COUNTIFS($B159,"Adjustment*"),$B158,$B159),'7.  Persistence Report'!$H:$H,D148,'7.  Persistence Report'!$J:$J,IF(COUNTIFS($B159,"Adjustment*"),"Adjustment","Current Year Savings"),'7.  Persistence Report'!$C:$C,VLOOKUP(IF(COUNTIFS($B159,"Adjustment*"),$A158,$A159),ExtCalcMap,2,FALSE))</f>
        <v>0.80260740599283931</v>
      </c>
      <c r="T159" s="731">
        <f ca="1">SUMIFS(OFFSET('7.  Persistence Report'!$L:$L,0,T148-2011),'7.  Persistence Report'!$D:$D,IF(COUNTIFS($B159,"Adjustment*"),$B158,$B159),'7.  Persistence Report'!$H:$H,D148,'7.  Persistence Report'!$J:$J,IF(COUNTIFS($B159,"Adjustment*"),"Adjustment","Current Year Savings"),'7.  Persistence Report'!$C:$C,VLOOKUP(IF(COUNTIFS($B159,"Adjustment*"),$A158,$A159),ExtCalcMap,2,FALSE))</f>
        <v>0.80260740599283931</v>
      </c>
      <c r="U159" s="731">
        <f ca="1">SUMIFS(OFFSET('7.  Persistence Report'!$L:$L,0,U148-2011),'7.  Persistence Report'!$D:$D,IF(COUNTIFS($B159,"Adjustment*"),$B158,$B159),'7.  Persistence Report'!$H:$H,D148,'7.  Persistence Report'!$J:$J,IF(COUNTIFS($B159,"Adjustment*"),"Adjustment","Current Year Savings"),'7.  Persistence Report'!$C:$C,VLOOKUP(IF(COUNTIFS($B159,"Adjustment*"),$A158,$A159),ExtCalcMap,2,FALSE))</f>
        <v>0.68458256053524957</v>
      </c>
      <c r="V159" s="731">
        <f ca="1">SUMIFS(OFFSET('7.  Persistence Report'!$L:$L,0,V148-2011),'7.  Persistence Report'!$D:$D,IF(COUNTIFS($B159,"Adjustment*"),$B158,$B159),'7.  Persistence Report'!$H:$H,D148,'7.  Persistence Report'!$J:$J,IF(COUNTIFS($B159,"Adjustment*"),"Adjustment","Current Year Savings"),'7.  Persistence Report'!$C:$C,VLOOKUP(IF(COUNTIFS($B159,"Adjustment*"),$A158,$A159),ExtCalcMap,2,FALSE))</f>
        <v>0.68315330969873422</v>
      </c>
      <c r="W159" s="731">
        <f ca="1">SUMIFS(OFFSET('7.  Persistence Report'!$L:$L,0,W148-2011),'7.  Persistence Report'!$D:$D,IF(COUNTIFS($B159,"Adjustment*"),$B158,$B159),'7.  Persistence Report'!$H:$H,D148,'7.  Persistence Report'!$J:$J,IF(COUNTIFS($B159,"Adjustment*"),"Adjustment","Current Year Savings"),'7.  Persistence Report'!$C:$C,VLOOKUP(IF(COUNTIFS($B159,"Adjustment*"),$A158,$A159),ExtCalcMap,2,FALSE))</f>
        <v>0.68315330969873422</v>
      </c>
      <c r="X159" s="731">
        <f ca="1">SUMIFS(OFFSET('7.  Persistence Report'!$L:$L,0,X148-2011),'7.  Persistence Report'!$D:$D,IF(COUNTIFS($B159,"Adjustment*"),$B158,$B159),'7.  Persistence Report'!$H:$H,D148,'7.  Persistence Report'!$J:$J,IF(COUNTIFS($B159,"Adjustment*"),"Adjustment","Current Year Savings"),'7.  Persistence Report'!$C:$C,VLOOKUP(IF(COUNTIFS($B159,"Adjustment*"),$A158,$A159),ExtCalcMap,2,FALSE))</f>
        <v>0.68315330969873422</v>
      </c>
      <c r="Y159" s="411">
        <f t="shared" ref="Y159:AL159" si="55">IF(COUNTIFS(Y148,"Res*"),1/COUNTIFS(Y148:AL148,"Res*"),0)</f>
        <v>0</v>
      </c>
      <c r="Z159" s="411">
        <f t="shared" si="55"/>
        <v>0</v>
      </c>
      <c r="AA159" s="411">
        <f t="shared" si="55"/>
        <v>0</v>
      </c>
      <c r="AB159" s="411">
        <f t="shared" si="55"/>
        <v>1</v>
      </c>
      <c r="AC159" s="411">
        <f t="shared" si="55"/>
        <v>0</v>
      </c>
      <c r="AD159" s="411">
        <f t="shared" si="55"/>
        <v>0</v>
      </c>
      <c r="AE159" s="411">
        <f t="shared" si="55"/>
        <v>0</v>
      </c>
      <c r="AF159" s="411">
        <f t="shared" si="55"/>
        <v>0</v>
      </c>
      <c r="AG159" s="411">
        <f t="shared" si="55"/>
        <v>0</v>
      </c>
      <c r="AH159" s="411">
        <f t="shared" si="55"/>
        <v>0</v>
      </c>
      <c r="AI159" s="411">
        <f t="shared" si="55"/>
        <v>0</v>
      </c>
      <c r="AJ159" s="411">
        <f t="shared" si="55"/>
        <v>0</v>
      </c>
      <c r="AK159" s="411">
        <f t="shared" si="55"/>
        <v>0</v>
      </c>
      <c r="AL159" s="411">
        <f t="shared" si="55"/>
        <v>0</v>
      </c>
      <c r="AM159" s="298">
        <f>SUM(Y159:AL159)</f>
        <v>1</v>
      </c>
    </row>
    <row r="160" spans="1:39" ht="15" outlineLevel="1">
      <c r="B160" s="296" t="s">
        <v>245</v>
      </c>
      <c r="C160" s="293" t="s">
        <v>164</v>
      </c>
      <c r="D160" s="724">
        <f ca="1">SUMIFS(OFFSET('7.  Persistence Report'!$AQ:$AQ,0,D148-2011),'7.  Persistence Report'!$D:$D,IF(COUNTIFS($B160,"Adjustment*"),$B159,$B160),'7.  Persistence Report'!$H:$H,D148,'7.  Persistence Report'!$J:$J,IF(COUNTIFS($B160,"Adjustment*"),"Adjustment","Current Year Savings"),'7.  Persistence Report'!$C:$C,VLOOKUP(IF(COUNTIFS($B160,"Adjustment*"),$A159,$A160),ExtCalcMap,2,FALSE))</f>
        <v>0</v>
      </c>
      <c r="E160" s="724">
        <f ca="1">SUMIFS(OFFSET('7.  Persistence Report'!$AQ:$AQ,0,E148-2011),'7.  Persistence Report'!$D:$D,IF(COUNTIFS($B160,"Adjustment*"),$B159,$B160),'7.  Persistence Report'!$H:$H,D148,'7.  Persistence Report'!$J:$J,IF(COUNTIFS($B160,"Adjustment*"),"Adjustment","Current Year Savings"),'7.  Persistence Report'!$C:$C,VLOOKUP(IF(COUNTIFS($B160,"Adjustment*"),$A159,$A160),ExtCalcMap,2,FALSE))</f>
        <v>0</v>
      </c>
      <c r="F160" s="724">
        <f ca="1">SUMIFS(OFFSET('7.  Persistence Report'!$AQ:$AQ,0,F148-2011),'7.  Persistence Report'!$D:$D,IF(COUNTIFS($B160,"Adjustment*"),$B159,$B160),'7.  Persistence Report'!$H:$H,D148,'7.  Persistence Report'!$J:$J,IF(COUNTIFS($B160,"Adjustment*"),"Adjustment","Current Year Savings"),'7.  Persistence Report'!$C:$C,VLOOKUP(IF(COUNTIFS($B160,"Adjustment*"),$A159,$A160),ExtCalcMap,2,FALSE))</f>
        <v>0</v>
      </c>
      <c r="G160" s="724">
        <f ca="1">SUMIFS(OFFSET('7.  Persistence Report'!$AQ:$AQ,0,G148-2011),'7.  Persistence Report'!$D:$D,IF(COUNTIFS($B160,"Adjustment*"),$B159,$B160),'7.  Persistence Report'!$H:$H,D148,'7.  Persistence Report'!$J:$J,IF(COUNTIFS($B160,"Adjustment*"),"Adjustment","Current Year Savings"),'7.  Persistence Report'!$C:$C,VLOOKUP(IF(COUNTIFS($B160,"Adjustment*"),$A159,$A160),ExtCalcMap,2,FALSE))</f>
        <v>0</v>
      </c>
      <c r="H160" s="724">
        <f ca="1">SUMIFS(OFFSET('7.  Persistence Report'!$AQ:$AQ,0,H148-2011),'7.  Persistence Report'!$D:$D,IF(COUNTIFS($B160,"Adjustment*"),$B159,$B160),'7.  Persistence Report'!$H:$H,D148,'7.  Persistence Report'!$J:$J,IF(COUNTIFS($B160,"Adjustment*"),"Adjustment","Current Year Savings"),'7.  Persistence Report'!$C:$C,VLOOKUP(IF(COUNTIFS($B160,"Adjustment*"),$A159,$A160),ExtCalcMap,2,FALSE))</f>
        <v>0</v>
      </c>
      <c r="I160" s="724">
        <f ca="1">SUMIFS(OFFSET('7.  Persistence Report'!$AQ:$AQ,0,I148-2011),'7.  Persistence Report'!$D:$D,IF(COUNTIFS($B160,"Adjustment*"),$B159,$B160),'7.  Persistence Report'!$H:$H,D148,'7.  Persistence Report'!$J:$J,IF(COUNTIFS($B160,"Adjustment*"),"Adjustment","Current Year Savings"),'7.  Persistence Report'!$C:$C,VLOOKUP(IF(COUNTIFS($B160,"Adjustment*"),$A159,$A160),ExtCalcMap,2,FALSE))</f>
        <v>0</v>
      </c>
      <c r="J160" s="724">
        <f ca="1">SUMIFS(OFFSET('7.  Persistence Report'!$AQ:$AQ,0,J148-2011),'7.  Persistence Report'!$D:$D,IF(COUNTIFS($B160,"Adjustment*"),$B159,$B160),'7.  Persistence Report'!$H:$H,D148,'7.  Persistence Report'!$J:$J,IF(COUNTIFS($B160,"Adjustment*"),"Adjustment","Current Year Savings"),'7.  Persistence Report'!$C:$C,VLOOKUP(IF(COUNTIFS($B160,"Adjustment*"),$A159,$A160),ExtCalcMap,2,FALSE))</f>
        <v>0</v>
      </c>
      <c r="K160" s="724">
        <f ca="1">SUMIFS(OFFSET('7.  Persistence Report'!$AQ:$AQ,0,K148-2011),'7.  Persistence Report'!$D:$D,IF(COUNTIFS($B160,"Adjustment*"),$B159,$B160),'7.  Persistence Report'!$H:$H,D148,'7.  Persistence Report'!$J:$J,IF(COUNTIFS($B160,"Adjustment*"),"Adjustment","Current Year Savings"),'7.  Persistence Report'!$C:$C,VLOOKUP(IF(COUNTIFS($B160,"Adjustment*"),$A159,$A160),ExtCalcMap,2,FALSE))</f>
        <v>0</v>
      </c>
      <c r="L160" s="724">
        <f ca="1">SUMIFS(OFFSET('7.  Persistence Report'!$AQ:$AQ,0,L148-2011),'7.  Persistence Report'!$D:$D,IF(COUNTIFS($B160,"Adjustment*"),$B159,$B160),'7.  Persistence Report'!$H:$H,D148,'7.  Persistence Report'!$J:$J,IF(COUNTIFS($B160,"Adjustment*"),"Adjustment","Current Year Savings"),'7.  Persistence Report'!$C:$C,VLOOKUP(IF(COUNTIFS($B160,"Adjustment*"),$A159,$A160),ExtCalcMap,2,FALSE))</f>
        <v>0</v>
      </c>
      <c r="M160" s="724">
        <f ca="1">SUMIFS(OFFSET('7.  Persistence Report'!$AQ:$AQ,0,M148-2011),'7.  Persistence Report'!$D:$D,IF(COUNTIFS($B160,"Adjustment*"),$B159,$B160),'7.  Persistence Report'!$H:$H,D148,'7.  Persistence Report'!$J:$J,IF(COUNTIFS($B160,"Adjustment*"),"Adjustment","Current Year Savings"),'7.  Persistence Report'!$C:$C,VLOOKUP(IF(COUNTIFS($B160,"Adjustment*"),$A159,$A160),ExtCalcMap,2,FALSE))</f>
        <v>0</v>
      </c>
      <c r="N160" s="732"/>
      <c r="O160" s="731">
        <f ca="1">SUMIFS(OFFSET('7.  Persistence Report'!$L:$L,0,O148-2011),'7.  Persistence Report'!$D:$D,IF(COUNTIFS($B160,"Adjustment*"),$B159,$B160),'7.  Persistence Report'!$H:$H,D148,'7.  Persistence Report'!$J:$J,IF(COUNTIFS($B160,"Adjustment*"),"Adjustment","Current Year Savings"),'7.  Persistence Report'!$C:$C,VLOOKUP(IF(COUNTIFS($B160,"Adjustment*"),$A159,$A160),ExtCalcMap,2,FALSE))</f>
        <v>0</v>
      </c>
      <c r="P160" s="731">
        <f ca="1">SUMIFS(OFFSET('7.  Persistence Report'!$L:$L,0,P148-2011),'7.  Persistence Report'!$D:$D,IF(COUNTIFS($B160,"Adjustment*"),$B159,$B160),'7.  Persistence Report'!$H:$H,D148,'7.  Persistence Report'!$J:$J,IF(COUNTIFS($B160,"Adjustment*"),"Adjustment","Current Year Savings"),'7.  Persistence Report'!$C:$C,VLOOKUP(IF(COUNTIFS($B160,"Adjustment*"),$A159,$A160),ExtCalcMap,2,FALSE))</f>
        <v>0</v>
      </c>
      <c r="Q160" s="731">
        <f ca="1">SUMIFS(OFFSET('7.  Persistence Report'!$L:$L,0,Q148-2011),'7.  Persistence Report'!$D:$D,IF(COUNTIFS($B160,"Adjustment*"),$B159,$B160),'7.  Persistence Report'!$H:$H,D148,'7.  Persistence Report'!$J:$J,IF(COUNTIFS($B160,"Adjustment*"),"Adjustment","Current Year Savings"),'7.  Persistence Report'!$C:$C,VLOOKUP(IF(COUNTIFS($B160,"Adjustment*"),$A159,$A160),ExtCalcMap,2,FALSE))</f>
        <v>0</v>
      </c>
      <c r="R160" s="731">
        <f ca="1">SUMIFS(OFFSET('7.  Persistence Report'!$L:$L,0,R148-2011),'7.  Persistence Report'!$D:$D,IF(COUNTIFS($B160,"Adjustment*"),$B159,$B160),'7.  Persistence Report'!$H:$H,D148,'7.  Persistence Report'!$J:$J,IF(COUNTIFS($B160,"Adjustment*"),"Adjustment","Current Year Savings"),'7.  Persistence Report'!$C:$C,VLOOKUP(IF(COUNTIFS($B160,"Adjustment*"),$A159,$A160),ExtCalcMap,2,FALSE))</f>
        <v>0</v>
      </c>
      <c r="S160" s="731">
        <f ca="1">SUMIFS(OFFSET('7.  Persistence Report'!$L:$L,0,S148-2011),'7.  Persistence Report'!$D:$D,IF(COUNTIFS($B160,"Adjustment*"),$B159,$B160),'7.  Persistence Report'!$H:$H,D148,'7.  Persistence Report'!$J:$J,IF(COUNTIFS($B160,"Adjustment*"),"Adjustment","Current Year Savings"),'7.  Persistence Report'!$C:$C,VLOOKUP(IF(COUNTIFS($B160,"Adjustment*"),$A159,$A160),ExtCalcMap,2,FALSE))</f>
        <v>0</v>
      </c>
      <c r="T160" s="731">
        <f ca="1">SUMIFS(OFFSET('7.  Persistence Report'!$L:$L,0,T148-2011),'7.  Persistence Report'!$D:$D,IF(COUNTIFS($B160,"Adjustment*"),$B159,$B160),'7.  Persistence Report'!$H:$H,D148,'7.  Persistence Report'!$J:$J,IF(COUNTIFS($B160,"Adjustment*"),"Adjustment","Current Year Savings"),'7.  Persistence Report'!$C:$C,VLOOKUP(IF(COUNTIFS($B160,"Adjustment*"),$A159,$A160),ExtCalcMap,2,FALSE))</f>
        <v>0</v>
      </c>
      <c r="U160" s="731">
        <f ca="1">SUMIFS(OFFSET('7.  Persistence Report'!$L:$L,0,U148-2011),'7.  Persistence Report'!$D:$D,IF(COUNTIFS($B160,"Adjustment*"),$B159,$B160),'7.  Persistence Report'!$H:$H,D148,'7.  Persistence Report'!$J:$J,IF(COUNTIFS($B160,"Adjustment*"),"Adjustment","Current Year Savings"),'7.  Persistence Report'!$C:$C,VLOOKUP(IF(COUNTIFS($B160,"Adjustment*"),$A159,$A160),ExtCalcMap,2,FALSE))</f>
        <v>0</v>
      </c>
      <c r="V160" s="731">
        <f ca="1">SUMIFS(OFFSET('7.  Persistence Report'!$L:$L,0,V148-2011),'7.  Persistence Report'!$D:$D,IF(COUNTIFS($B160,"Adjustment*"),$B159,$B160),'7.  Persistence Report'!$H:$H,D148,'7.  Persistence Report'!$J:$J,IF(COUNTIFS($B160,"Adjustment*"),"Adjustment","Current Year Savings"),'7.  Persistence Report'!$C:$C,VLOOKUP(IF(COUNTIFS($B160,"Adjustment*"),$A159,$A160),ExtCalcMap,2,FALSE))</f>
        <v>0</v>
      </c>
      <c r="W160" s="731">
        <f ca="1">SUMIFS(OFFSET('7.  Persistence Report'!$L:$L,0,W148-2011),'7.  Persistence Report'!$D:$D,IF(COUNTIFS($B160,"Adjustment*"),$B159,$B160),'7.  Persistence Report'!$H:$H,D148,'7.  Persistence Report'!$J:$J,IF(COUNTIFS($B160,"Adjustment*"),"Adjustment","Current Year Savings"),'7.  Persistence Report'!$C:$C,VLOOKUP(IF(COUNTIFS($B160,"Adjustment*"),$A159,$A160),ExtCalcMap,2,FALSE))</f>
        <v>0</v>
      </c>
      <c r="X160" s="731">
        <f ca="1">SUMIFS(OFFSET('7.  Persistence Report'!$L:$L,0,X148-2011),'7.  Persistence Report'!$D:$D,IF(COUNTIFS($B160,"Adjustment*"),$B159,$B160),'7.  Persistence Report'!$H:$H,D148,'7.  Persistence Report'!$J:$J,IF(COUNTIFS($B160,"Adjustment*"),"Adjustment","Current Year Savings"),'7.  Persistence Report'!$C:$C,VLOOKUP(IF(COUNTIFS($B160,"Adjustment*"),$A159,$A160),ExtCalcMap,2,FALSE))</f>
        <v>0</v>
      </c>
      <c r="Y160" s="412">
        <f>Y159</f>
        <v>0</v>
      </c>
      <c r="Z160" s="412">
        <f>Z159</f>
        <v>0</v>
      </c>
      <c r="AA160" s="412">
        <f t="shared" ref="AA160:AL160" si="56">AA159</f>
        <v>0</v>
      </c>
      <c r="AB160" s="412">
        <f t="shared" si="56"/>
        <v>1</v>
      </c>
      <c r="AC160" s="412">
        <f t="shared" si="56"/>
        <v>0</v>
      </c>
      <c r="AD160" s="412">
        <f t="shared" si="56"/>
        <v>0</v>
      </c>
      <c r="AE160" s="412">
        <f t="shared" si="56"/>
        <v>0</v>
      </c>
      <c r="AF160" s="412">
        <f t="shared" si="56"/>
        <v>0</v>
      </c>
      <c r="AG160" s="412">
        <f t="shared" si="56"/>
        <v>0</v>
      </c>
      <c r="AH160" s="412">
        <f t="shared" si="56"/>
        <v>0</v>
      </c>
      <c r="AI160" s="412">
        <f t="shared" si="56"/>
        <v>0</v>
      </c>
      <c r="AJ160" s="412">
        <f t="shared" si="56"/>
        <v>0</v>
      </c>
      <c r="AK160" s="412">
        <f t="shared" si="56"/>
        <v>0</v>
      </c>
      <c r="AL160" s="412">
        <f t="shared" si="56"/>
        <v>0</v>
      </c>
      <c r="AM160" s="499"/>
    </row>
    <row r="161" spans="1:39" ht="15" outlineLevel="1">
      <c r="B161" s="296"/>
      <c r="C161" s="307"/>
      <c r="D161" s="735"/>
      <c r="E161" s="735"/>
      <c r="F161" s="735"/>
      <c r="G161" s="735"/>
      <c r="H161" s="735"/>
      <c r="I161" s="735"/>
      <c r="J161" s="735"/>
      <c r="K161" s="735"/>
      <c r="L161" s="735"/>
      <c r="M161" s="735"/>
      <c r="N161" s="730"/>
      <c r="O161" s="736"/>
      <c r="P161" s="736"/>
      <c r="Q161" s="736"/>
      <c r="R161" s="736"/>
      <c r="S161" s="736"/>
      <c r="T161" s="736"/>
      <c r="U161" s="736"/>
      <c r="V161" s="736"/>
      <c r="W161" s="736"/>
      <c r="X161" s="736"/>
      <c r="Y161" s="413"/>
      <c r="Z161" s="413"/>
      <c r="AA161" s="413"/>
      <c r="AB161" s="413"/>
      <c r="AC161" s="413"/>
      <c r="AD161" s="413"/>
      <c r="AE161" s="413"/>
      <c r="AF161" s="413"/>
      <c r="AG161" s="413"/>
      <c r="AH161" s="413"/>
      <c r="AI161" s="413"/>
      <c r="AJ161" s="413"/>
      <c r="AK161" s="413"/>
      <c r="AL161" s="413"/>
      <c r="AM161" s="308"/>
    </row>
    <row r="162" spans="1:39" ht="15" outlineLevel="1">
      <c r="A162" s="503">
        <v>5</v>
      </c>
      <c r="B162" s="296" t="s">
        <v>5</v>
      </c>
      <c r="C162" s="293" t="s">
        <v>25</v>
      </c>
      <c r="D162" s="724">
        <f ca="1">SUMIFS(OFFSET('7.  Persistence Report'!$AQ:$AQ,0,D148-2011),'7.  Persistence Report'!$D:$D,IF(COUNTIFS($B162,"Adjustment*"),$B161,$B162),'7.  Persistence Report'!$H:$H,D148,'7.  Persistence Report'!$J:$J,IF(COUNTIFS($B162,"Adjustment*"),"Adjustment","Current Year Savings"),'7.  Persistence Report'!$C:$C,VLOOKUP(IF(COUNTIFS($B162,"Adjustment*"),$A161,$A162),ExtCalcMap,2,FALSE))</f>
        <v>93684.167708173962</v>
      </c>
      <c r="E162" s="724">
        <f ca="1">SUMIFS(OFFSET('7.  Persistence Report'!$AQ:$AQ,0,E148-2011),'7.  Persistence Report'!$D:$D,IF(COUNTIFS($B162,"Adjustment*"),$B161,$B162),'7.  Persistence Report'!$H:$H,D148,'7.  Persistence Report'!$J:$J,IF(COUNTIFS($B162,"Adjustment*"),"Adjustment","Current Year Savings"),'7.  Persistence Report'!$C:$C,VLOOKUP(IF(COUNTIFS($B162,"Adjustment*"),$A161,$A162),ExtCalcMap,2,FALSE))</f>
        <v>93684.167708173962</v>
      </c>
      <c r="F162" s="724">
        <f ca="1">SUMIFS(OFFSET('7.  Persistence Report'!$AQ:$AQ,0,F148-2011),'7.  Persistence Report'!$D:$D,IF(COUNTIFS($B162,"Adjustment*"),$B161,$B162),'7.  Persistence Report'!$H:$H,D148,'7.  Persistence Report'!$J:$J,IF(COUNTIFS($B162,"Adjustment*"),"Adjustment","Current Year Savings"),'7.  Persistence Report'!$C:$C,VLOOKUP(IF(COUNTIFS($B162,"Adjustment*"),$A161,$A162),ExtCalcMap,2,FALSE))</f>
        <v>93684.167708173962</v>
      </c>
      <c r="G162" s="724">
        <f ca="1">SUMIFS(OFFSET('7.  Persistence Report'!$AQ:$AQ,0,G148-2011),'7.  Persistence Report'!$D:$D,IF(COUNTIFS($B162,"Adjustment*"),$B161,$B162),'7.  Persistence Report'!$H:$H,D148,'7.  Persistence Report'!$J:$J,IF(COUNTIFS($B162,"Adjustment*"),"Adjustment","Current Year Savings"),'7.  Persistence Report'!$C:$C,VLOOKUP(IF(COUNTIFS($B162,"Adjustment*"),$A161,$A162),ExtCalcMap,2,FALSE))</f>
        <v>93684.167708173962</v>
      </c>
      <c r="H162" s="724">
        <f ca="1">SUMIFS(OFFSET('7.  Persistence Report'!$AQ:$AQ,0,H148-2011),'7.  Persistence Report'!$D:$D,IF(COUNTIFS($B162,"Adjustment*"),$B161,$B162),'7.  Persistence Report'!$H:$H,D148,'7.  Persistence Report'!$J:$J,IF(COUNTIFS($B162,"Adjustment*"),"Adjustment","Current Year Savings"),'7.  Persistence Report'!$C:$C,VLOOKUP(IF(COUNTIFS($B162,"Adjustment*"),$A161,$A162),ExtCalcMap,2,FALSE))</f>
        <v>84216.106999463445</v>
      </c>
      <c r="I162" s="724">
        <f ca="1">SUMIFS(OFFSET('7.  Persistence Report'!$AQ:$AQ,0,I148-2011),'7.  Persistence Report'!$D:$D,IF(COUNTIFS($B162,"Adjustment*"),$B161,$B162),'7.  Persistence Report'!$H:$H,D148,'7.  Persistence Report'!$J:$J,IF(COUNTIFS($B162,"Adjustment*"),"Adjustment","Current Year Savings"),'7.  Persistence Report'!$C:$C,VLOOKUP(IF(COUNTIFS($B162,"Adjustment*"),$A161,$A162),ExtCalcMap,2,FALSE))</f>
        <v>68479.723927466854</v>
      </c>
      <c r="J162" s="724">
        <f ca="1">SUMIFS(OFFSET('7.  Persistence Report'!$AQ:$AQ,0,J148-2011),'7.  Persistence Report'!$D:$D,IF(COUNTIFS($B162,"Adjustment*"),$B161,$B162),'7.  Persistence Report'!$H:$H,D148,'7.  Persistence Report'!$J:$J,IF(COUNTIFS($B162,"Adjustment*"),"Adjustment","Current Year Savings"),'7.  Persistence Report'!$C:$C,VLOOKUP(IF(COUNTIFS($B162,"Adjustment*"),$A161,$A162),ExtCalcMap,2,FALSE))</f>
        <v>46710.195237941894</v>
      </c>
      <c r="K162" s="724">
        <f ca="1">SUMIFS(OFFSET('7.  Persistence Report'!$AQ:$AQ,0,K148-2011),'7.  Persistence Report'!$D:$D,IF(COUNTIFS($B162,"Adjustment*"),$B161,$B162),'7.  Persistence Report'!$H:$H,D148,'7.  Persistence Report'!$J:$J,IF(COUNTIFS($B162,"Adjustment*"),"Adjustment","Current Year Savings"),'7.  Persistence Report'!$C:$C,VLOOKUP(IF(COUNTIFS($B162,"Adjustment*"),$A161,$A162),ExtCalcMap,2,FALSE))</f>
        <v>46613.099519888987</v>
      </c>
      <c r="L162" s="724">
        <f ca="1">SUMIFS(OFFSET('7.  Persistence Report'!$AQ:$AQ,0,L148-2011),'7.  Persistence Report'!$D:$D,IF(COUNTIFS($B162,"Adjustment*"),$B161,$B162),'7.  Persistence Report'!$H:$H,D148,'7.  Persistence Report'!$J:$J,IF(COUNTIFS($B162,"Adjustment*"),"Adjustment","Current Year Savings"),'7.  Persistence Report'!$C:$C,VLOOKUP(IF(COUNTIFS($B162,"Adjustment*"),$A161,$A162),ExtCalcMap,2,FALSE))</f>
        <v>46613.099519888987</v>
      </c>
      <c r="M162" s="724">
        <f ca="1">SUMIFS(OFFSET('7.  Persistence Report'!$AQ:$AQ,0,M148-2011),'7.  Persistence Report'!$D:$D,IF(COUNTIFS($B162,"Adjustment*"),$B161,$B162),'7.  Persistence Report'!$H:$H,D148,'7.  Persistence Report'!$J:$J,IF(COUNTIFS($B162,"Adjustment*"),"Adjustment","Current Year Savings"),'7.  Persistence Report'!$C:$C,VLOOKUP(IF(COUNTIFS($B162,"Adjustment*"),$A161,$A162),ExtCalcMap,2,FALSE))</f>
        <v>23675.907442428474</v>
      </c>
      <c r="N162" s="730"/>
      <c r="O162" s="731">
        <f ca="1">SUMIFS(OFFSET('7.  Persistence Report'!$L:$L,0,O148-2011),'7.  Persistence Report'!$D:$D,IF(COUNTIFS($B162,"Adjustment*"),$B161,$B162),'7.  Persistence Report'!$H:$H,D148,'7.  Persistence Report'!$J:$J,IF(COUNTIFS($B162,"Adjustment*"),"Adjustment","Current Year Savings"),'7.  Persistence Report'!$C:$C,VLOOKUP(IF(COUNTIFS($B162,"Adjustment*"),$A161,$A162),ExtCalcMap,2,FALSE))</f>
        <v>5.1770852438389339</v>
      </c>
      <c r="P162" s="731">
        <f ca="1">SUMIFS(OFFSET('7.  Persistence Report'!$L:$L,0,P148-2011),'7.  Persistence Report'!$D:$D,IF(COUNTIFS($B162,"Adjustment*"),$B161,$B162),'7.  Persistence Report'!$H:$H,D148,'7.  Persistence Report'!$J:$J,IF(COUNTIFS($B162,"Adjustment*"),"Adjustment","Current Year Savings"),'7.  Persistence Report'!$C:$C,VLOOKUP(IF(COUNTIFS($B162,"Adjustment*"),$A161,$A162),ExtCalcMap,2,FALSE))</f>
        <v>5.1770852438389339</v>
      </c>
      <c r="Q162" s="731">
        <f ca="1">SUMIFS(OFFSET('7.  Persistence Report'!$L:$L,0,Q148-2011),'7.  Persistence Report'!$D:$D,IF(COUNTIFS($B162,"Adjustment*"),$B161,$B162),'7.  Persistence Report'!$H:$H,D148,'7.  Persistence Report'!$J:$J,IF(COUNTIFS($B162,"Adjustment*"),"Adjustment","Current Year Savings"),'7.  Persistence Report'!$C:$C,VLOOKUP(IF(COUNTIFS($B162,"Adjustment*"),$A161,$A162),ExtCalcMap,2,FALSE))</f>
        <v>5.1770852438389339</v>
      </c>
      <c r="R162" s="731">
        <f ca="1">SUMIFS(OFFSET('7.  Persistence Report'!$L:$L,0,R148-2011),'7.  Persistence Report'!$D:$D,IF(COUNTIFS($B162,"Adjustment*"),$B161,$B162),'7.  Persistence Report'!$H:$H,D148,'7.  Persistence Report'!$J:$J,IF(COUNTIFS($B162,"Adjustment*"),"Adjustment","Current Year Savings"),'7.  Persistence Report'!$C:$C,VLOOKUP(IF(COUNTIFS($B162,"Adjustment*"),$A161,$A162),ExtCalcMap,2,FALSE))</f>
        <v>5.1770852438389339</v>
      </c>
      <c r="S162" s="731">
        <f ca="1">SUMIFS(OFFSET('7.  Persistence Report'!$L:$L,0,S148-2011),'7.  Persistence Report'!$D:$D,IF(COUNTIFS($B162,"Adjustment*"),$B161,$B162),'7.  Persistence Report'!$H:$H,D148,'7.  Persistence Report'!$J:$J,IF(COUNTIFS($B162,"Adjustment*"),"Adjustment","Current Year Savings"),'7.  Persistence Report'!$C:$C,VLOOKUP(IF(COUNTIFS($B162,"Adjustment*"),$A161,$A162),ExtCalcMap,2,FALSE))</f>
        <v>4.7386861012714814</v>
      </c>
      <c r="T162" s="731">
        <f ca="1">SUMIFS(OFFSET('7.  Persistence Report'!$L:$L,0,T148-2011),'7.  Persistence Report'!$D:$D,IF(COUNTIFS($B162,"Adjustment*"),$B161,$B162),'7.  Persistence Report'!$H:$H,D148,'7.  Persistence Report'!$J:$J,IF(COUNTIFS($B162,"Adjustment*"),"Adjustment","Current Year Savings"),'7.  Persistence Report'!$C:$C,VLOOKUP(IF(COUNTIFS($B162,"Adjustment*"),$A161,$A162),ExtCalcMap,2,FALSE))</f>
        <v>4.0100451410873683</v>
      </c>
      <c r="U162" s="731">
        <f ca="1">SUMIFS(OFFSET('7.  Persistence Report'!$L:$L,0,U148-2011),'7.  Persistence Report'!$D:$D,IF(COUNTIFS($B162,"Adjustment*"),$B161,$B162),'7.  Persistence Report'!$H:$H,D148,'7.  Persistence Report'!$J:$J,IF(COUNTIFS($B162,"Adjustment*"),"Adjustment","Current Year Savings"),'7.  Persistence Report'!$C:$C,VLOOKUP(IF(COUNTIFS($B162,"Adjustment*"),$A161,$A162),ExtCalcMap,2,FALSE))</f>
        <v>3.0020517404107991</v>
      </c>
      <c r="V162" s="731">
        <f ca="1">SUMIFS(OFFSET('7.  Persistence Report'!$L:$L,0,V148-2011),'7.  Persistence Report'!$D:$D,IF(COUNTIFS($B162,"Adjustment*"),$B161,$B162),'7.  Persistence Report'!$H:$H,D148,'7.  Persistence Report'!$J:$J,IF(COUNTIFS($B162,"Adjustment*"),"Adjustment","Current Year Savings"),'7.  Persistence Report'!$C:$C,VLOOKUP(IF(COUNTIFS($B162,"Adjustment*"),$A161,$A162),ExtCalcMap,2,FALSE))</f>
        <v>2.9909677543317001</v>
      </c>
      <c r="W162" s="731">
        <f ca="1">SUMIFS(OFFSET('7.  Persistence Report'!$L:$L,0,W148-2011),'7.  Persistence Report'!$D:$D,IF(COUNTIFS($B162,"Adjustment*"),$B161,$B162),'7.  Persistence Report'!$H:$H,D148,'7.  Persistence Report'!$J:$J,IF(COUNTIFS($B162,"Adjustment*"),"Adjustment","Current Year Savings"),'7.  Persistence Report'!$C:$C,VLOOKUP(IF(COUNTIFS($B162,"Adjustment*"),$A161,$A162),ExtCalcMap,2,FALSE))</f>
        <v>2.9909677543317001</v>
      </c>
      <c r="X162" s="731">
        <f ca="1">SUMIFS(OFFSET('7.  Persistence Report'!$L:$L,0,X148-2011),'7.  Persistence Report'!$D:$D,IF(COUNTIFS($B162,"Adjustment*"),$B161,$B162),'7.  Persistence Report'!$H:$H,D148,'7.  Persistence Report'!$J:$J,IF(COUNTIFS($B162,"Adjustment*"),"Adjustment","Current Year Savings"),'7.  Persistence Report'!$C:$C,VLOOKUP(IF(COUNTIFS($B162,"Adjustment*"),$A161,$A162),ExtCalcMap,2,FALSE))</f>
        <v>1.9289080940664711</v>
      </c>
      <c r="Y162" s="411">
        <f t="shared" ref="Y162:AL162" si="57">IF(COUNTIFS(Y148,"Res*"),1/COUNTIFS(Y148:AL148,"Res*"),0)</f>
        <v>0</v>
      </c>
      <c r="Z162" s="411">
        <f t="shared" si="57"/>
        <v>0</v>
      </c>
      <c r="AA162" s="411">
        <f t="shared" si="57"/>
        <v>0</v>
      </c>
      <c r="AB162" s="411">
        <f t="shared" si="57"/>
        <v>1</v>
      </c>
      <c r="AC162" s="411">
        <f t="shared" si="57"/>
        <v>0</v>
      </c>
      <c r="AD162" s="411">
        <f t="shared" si="57"/>
        <v>0</v>
      </c>
      <c r="AE162" s="411">
        <f t="shared" si="57"/>
        <v>0</v>
      </c>
      <c r="AF162" s="411">
        <f t="shared" si="57"/>
        <v>0</v>
      </c>
      <c r="AG162" s="411">
        <f t="shared" si="57"/>
        <v>0</v>
      </c>
      <c r="AH162" s="411">
        <f t="shared" si="57"/>
        <v>0</v>
      </c>
      <c r="AI162" s="411">
        <f t="shared" si="57"/>
        <v>0</v>
      </c>
      <c r="AJ162" s="411">
        <f t="shared" si="57"/>
        <v>0</v>
      </c>
      <c r="AK162" s="411">
        <f t="shared" si="57"/>
        <v>0</v>
      </c>
      <c r="AL162" s="411">
        <f t="shared" si="57"/>
        <v>0</v>
      </c>
      <c r="AM162" s="298">
        <f>SUM(Y162:AL162)</f>
        <v>1</v>
      </c>
    </row>
    <row r="163" spans="1:39" ht="15" outlineLevel="1">
      <c r="B163" s="296" t="s">
        <v>245</v>
      </c>
      <c r="C163" s="293" t="s">
        <v>164</v>
      </c>
      <c r="D163" s="724">
        <f ca="1">SUMIFS(OFFSET('7.  Persistence Report'!$AQ:$AQ,0,D148-2011),'7.  Persistence Report'!$D:$D,IF(COUNTIFS($B163,"Adjustment*"),$B162,$B163),'7.  Persistence Report'!$H:$H,D148,'7.  Persistence Report'!$J:$J,IF(COUNTIFS($B163,"Adjustment*"),"Adjustment","Current Year Savings"),'7.  Persistence Report'!$C:$C,VLOOKUP(IF(COUNTIFS($B163,"Adjustment*"),$A162,$A163),ExtCalcMap,2,FALSE))</f>
        <v>0</v>
      </c>
      <c r="E163" s="724">
        <f ca="1">SUMIFS(OFFSET('7.  Persistence Report'!$AQ:$AQ,0,E148-2011),'7.  Persistence Report'!$D:$D,IF(COUNTIFS($B163,"Adjustment*"),$B162,$B163),'7.  Persistence Report'!$H:$H,D148,'7.  Persistence Report'!$J:$J,IF(COUNTIFS($B163,"Adjustment*"),"Adjustment","Current Year Savings"),'7.  Persistence Report'!$C:$C,VLOOKUP(IF(COUNTIFS($B163,"Adjustment*"),$A162,$A163),ExtCalcMap,2,FALSE))</f>
        <v>0</v>
      </c>
      <c r="F163" s="724">
        <f ca="1">SUMIFS(OFFSET('7.  Persistence Report'!$AQ:$AQ,0,F148-2011),'7.  Persistence Report'!$D:$D,IF(COUNTIFS($B163,"Adjustment*"),$B162,$B163),'7.  Persistence Report'!$H:$H,D148,'7.  Persistence Report'!$J:$J,IF(COUNTIFS($B163,"Adjustment*"),"Adjustment","Current Year Savings"),'7.  Persistence Report'!$C:$C,VLOOKUP(IF(COUNTIFS($B163,"Adjustment*"),$A162,$A163),ExtCalcMap,2,FALSE))</f>
        <v>0</v>
      </c>
      <c r="G163" s="724">
        <f ca="1">SUMIFS(OFFSET('7.  Persistence Report'!$AQ:$AQ,0,G148-2011),'7.  Persistence Report'!$D:$D,IF(COUNTIFS($B163,"Adjustment*"),$B162,$B163),'7.  Persistence Report'!$H:$H,D148,'7.  Persistence Report'!$J:$J,IF(COUNTIFS($B163,"Adjustment*"),"Adjustment","Current Year Savings"),'7.  Persistence Report'!$C:$C,VLOOKUP(IF(COUNTIFS($B163,"Adjustment*"),$A162,$A163),ExtCalcMap,2,FALSE))</f>
        <v>0</v>
      </c>
      <c r="H163" s="724">
        <f ca="1">SUMIFS(OFFSET('7.  Persistence Report'!$AQ:$AQ,0,H148-2011),'7.  Persistence Report'!$D:$D,IF(COUNTIFS($B163,"Adjustment*"),$B162,$B163),'7.  Persistence Report'!$H:$H,D148,'7.  Persistence Report'!$J:$J,IF(COUNTIFS($B163,"Adjustment*"),"Adjustment","Current Year Savings"),'7.  Persistence Report'!$C:$C,VLOOKUP(IF(COUNTIFS($B163,"Adjustment*"),$A162,$A163),ExtCalcMap,2,FALSE))</f>
        <v>0</v>
      </c>
      <c r="I163" s="724">
        <f ca="1">SUMIFS(OFFSET('7.  Persistence Report'!$AQ:$AQ,0,I148-2011),'7.  Persistence Report'!$D:$D,IF(COUNTIFS($B163,"Adjustment*"),$B162,$B163),'7.  Persistence Report'!$H:$H,D148,'7.  Persistence Report'!$J:$J,IF(COUNTIFS($B163,"Adjustment*"),"Adjustment","Current Year Savings"),'7.  Persistence Report'!$C:$C,VLOOKUP(IF(COUNTIFS($B163,"Adjustment*"),$A162,$A163),ExtCalcMap,2,FALSE))</f>
        <v>0</v>
      </c>
      <c r="J163" s="724">
        <f ca="1">SUMIFS(OFFSET('7.  Persistence Report'!$AQ:$AQ,0,J148-2011),'7.  Persistence Report'!$D:$D,IF(COUNTIFS($B163,"Adjustment*"),$B162,$B163),'7.  Persistence Report'!$H:$H,D148,'7.  Persistence Report'!$J:$J,IF(COUNTIFS($B163,"Adjustment*"),"Adjustment","Current Year Savings"),'7.  Persistence Report'!$C:$C,VLOOKUP(IF(COUNTIFS($B163,"Adjustment*"),$A162,$A163),ExtCalcMap,2,FALSE))</f>
        <v>0</v>
      </c>
      <c r="K163" s="724">
        <f ca="1">SUMIFS(OFFSET('7.  Persistence Report'!$AQ:$AQ,0,K148-2011),'7.  Persistence Report'!$D:$D,IF(COUNTIFS($B163,"Adjustment*"),$B162,$B163),'7.  Persistence Report'!$H:$H,D148,'7.  Persistence Report'!$J:$J,IF(COUNTIFS($B163,"Adjustment*"),"Adjustment","Current Year Savings"),'7.  Persistence Report'!$C:$C,VLOOKUP(IF(COUNTIFS($B163,"Adjustment*"),$A162,$A163),ExtCalcMap,2,FALSE))</f>
        <v>0</v>
      </c>
      <c r="L163" s="724">
        <f ca="1">SUMIFS(OFFSET('7.  Persistence Report'!$AQ:$AQ,0,L148-2011),'7.  Persistence Report'!$D:$D,IF(COUNTIFS($B163,"Adjustment*"),$B162,$B163),'7.  Persistence Report'!$H:$H,D148,'7.  Persistence Report'!$J:$J,IF(COUNTIFS($B163,"Adjustment*"),"Adjustment","Current Year Savings"),'7.  Persistence Report'!$C:$C,VLOOKUP(IF(COUNTIFS($B163,"Adjustment*"),$A162,$A163),ExtCalcMap,2,FALSE))</f>
        <v>0</v>
      </c>
      <c r="M163" s="724">
        <f ca="1">SUMIFS(OFFSET('7.  Persistence Report'!$AQ:$AQ,0,M148-2011),'7.  Persistence Report'!$D:$D,IF(COUNTIFS($B163,"Adjustment*"),$B162,$B163),'7.  Persistence Report'!$H:$H,D148,'7.  Persistence Report'!$J:$J,IF(COUNTIFS($B163,"Adjustment*"),"Adjustment","Current Year Savings"),'7.  Persistence Report'!$C:$C,VLOOKUP(IF(COUNTIFS($B163,"Adjustment*"),$A162,$A163),ExtCalcMap,2,FALSE))</f>
        <v>0</v>
      </c>
      <c r="N163" s="732"/>
      <c r="O163" s="731">
        <f ca="1">SUMIFS(OFFSET('7.  Persistence Report'!$L:$L,0,O148-2011),'7.  Persistence Report'!$D:$D,IF(COUNTIFS($B163,"Adjustment*"),$B162,$B163),'7.  Persistence Report'!$H:$H,D148,'7.  Persistence Report'!$J:$J,IF(COUNTIFS($B163,"Adjustment*"),"Adjustment","Current Year Savings"),'7.  Persistence Report'!$C:$C,VLOOKUP(IF(COUNTIFS($B163,"Adjustment*"),$A162,$A163),ExtCalcMap,2,FALSE))</f>
        <v>0</v>
      </c>
      <c r="P163" s="731">
        <f ca="1">SUMIFS(OFFSET('7.  Persistence Report'!$L:$L,0,P148-2011),'7.  Persistence Report'!$D:$D,IF(COUNTIFS($B163,"Adjustment*"),$B162,$B163),'7.  Persistence Report'!$H:$H,D148,'7.  Persistence Report'!$J:$J,IF(COUNTIFS($B163,"Adjustment*"),"Adjustment","Current Year Savings"),'7.  Persistence Report'!$C:$C,VLOOKUP(IF(COUNTIFS($B163,"Adjustment*"),$A162,$A163),ExtCalcMap,2,FALSE))</f>
        <v>0</v>
      </c>
      <c r="Q163" s="731">
        <f ca="1">SUMIFS(OFFSET('7.  Persistence Report'!$L:$L,0,Q148-2011),'7.  Persistence Report'!$D:$D,IF(COUNTIFS($B163,"Adjustment*"),$B162,$B163),'7.  Persistence Report'!$H:$H,D148,'7.  Persistence Report'!$J:$J,IF(COUNTIFS($B163,"Adjustment*"),"Adjustment","Current Year Savings"),'7.  Persistence Report'!$C:$C,VLOOKUP(IF(COUNTIFS($B163,"Adjustment*"),$A162,$A163),ExtCalcMap,2,FALSE))</f>
        <v>0</v>
      </c>
      <c r="R163" s="731">
        <f ca="1">SUMIFS(OFFSET('7.  Persistence Report'!$L:$L,0,R148-2011),'7.  Persistence Report'!$D:$D,IF(COUNTIFS($B163,"Adjustment*"),$B162,$B163),'7.  Persistence Report'!$H:$H,D148,'7.  Persistence Report'!$J:$J,IF(COUNTIFS($B163,"Adjustment*"),"Adjustment","Current Year Savings"),'7.  Persistence Report'!$C:$C,VLOOKUP(IF(COUNTIFS($B163,"Adjustment*"),$A162,$A163),ExtCalcMap,2,FALSE))</f>
        <v>0</v>
      </c>
      <c r="S163" s="731">
        <f ca="1">SUMIFS(OFFSET('7.  Persistence Report'!$L:$L,0,S148-2011),'7.  Persistence Report'!$D:$D,IF(COUNTIFS($B163,"Adjustment*"),$B162,$B163),'7.  Persistence Report'!$H:$H,D148,'7.  Persistence Report'!$J:$J,IF(COUNTIFS($B163,"Adjustment*"),"Adjustment","Current Year Savings"),'7.  Persistence Report'!$C:$C,VLOOKUP(IF(COUNTIFS($B163,"Adjustment*"),$A162,$A163),ExtCalcMap,2,FALSE))</f>
        <v>0</v>
      </c>
      <c r="T163" s="731">
        <f ca="1">SUMIFS(OFFSET('7.  Persistence Report'!$L:$L,0,T148-2011),'7.  Persistence Report'!$D:$D,IF(COUNTIFS($B163,"Adjustment*"),$B162,$B163),'7.  Persistence Report'!$H:$H,D148,'7.  Persistence Report'!$J:$J,IF(COUNTIFS($B163,"Adjustment*"),"Adjustment","Current Year Savings"),'7.  Persistence Report'!$C:$C,VLOOKUP(IF(COUNTIFS($B163,"Adjustment*"),$A162,$A163),ExtCalcMap,2,FALSE))</f>
        <v>0</v>
      </c>
      <c r="U163" s="731">
        <f ca="1">SUMIFS(OFFSET('7.  Persistence Report'!$L:$L,0,U148-2011),'7.  Persistence Report'!$D:$D,IF(COUNTIFS($B163,"Adjustment*"),$B162,$B163),'7.  Persistence Report'!$H:$H,D148,'7.  Persistence Report'!$J:$J,IF(COUNTIFS($B163,"Adjustment*"),"Adjustment","Current Year Savings"),'7.  Persistence Report'!$C:$C,VLOOKUP(IF(COUNTIFS($B163,"Adjustment*"),$A162,$A163),ExtCalcMap,2,FALSE))</f>
        <v>0</v>
      </c>
      <c r="V163" s="731">
        <f ca="1">SUMIFS(OFFSET('7.  Persistence Report'!$L:$L,0,V148-2011),'7.  Persistence Report'!$D:$D,IF(COUNTIFS($B163,"Adjustment*"),$B162,$B163),'7.  Persistence Report'!$H:$H,D148,'7.  Persistence Report'!$J:$J,IF(COUNTIFS($B163,"Adjustment*"),"Adjustment","Current Year Savings"),'7.  Persistence Report'!$C:$C,VLOOKUP(IF(COUNTIFS($B163,"Adjustment*"),$A162,$A163),ExtCalcMap,2,FALSE))</f>
        <v>0</v>
      </c>
      <c r="W163" s="731">
        <f ca="1">SUMIFS(OFFSET('7.  Persistence Report'!$L:$L,0,W148-2011),'7.  Persistence Report'!$D:$D,IF(COUNTIFS($B163,"Adjustment*"),$B162,$B163),'7.  Persistence Report'!$H:$H,D148,'7.  Persistence Report'!$J:$J,IF(COUNTIFS($B163,"Adjustment*"),"Adjustment","Current Year Savings"),'7.  Persistence Report'!$C:$C,VLOOKUP(IF(COUNTIFS($B163,"Adjustment*"),$A162,$A163),ExtCalcMap,2,FALSE))</f>
        <v>0</v>
      </c>
      <c r="X163" s="731">
        <f ca="1">SUMIFS(OFFSET('7.  Persistence Report'!$L:$L,0,X148-2011),'7.  Persistence Report'!$D:$D,IF(COUNTIFS($B163,"Adjustment*"),$B162,$B163),'7.  Persistence Report'!$H:$H,D148,'7.  Persistence Report'!$J:$J,IF(COUNTIFS($B163,"Adjustment*"),"Adjustment","Current Year Savings"),'7.  Persistence Report'!$C:$C,VLOOKUP(IF(COUNTIFS($B163,"Adjustment*"),$A162,$A163),ExtCalcMap,2,FALSE))</f>
        <v>0</v>
      </c>
      <c r="Y163" s="412">
        <f>Y162</f>
        <v>0</v>
      </c>
      <c r="Z163" s="412">
        <f>Z162</f>
        <v>0</v>
      </c>
      <c r="AA163" s="412">
        <f t="shared" ref="AA163:AL163" si="58">AA162</f>
        <v>0</v>
      </c>
      <c r="AB163" s="412">
        <f t="shared" si="58"/>
        <v>1</v>
      </c>
      <c r="AC163" s="412">
        <f t="shared" si="58"/>
        <v>0</v>
      </c>
      <c r="AD163" s="412">
        <f t="shared" si="58"/>
        <v>0</v>
      </c>
      <c r="AE163" s="412">
        <f t="shared" si="58"/>
        <v>0</v>
      </c>
      <c r="AF163" s="412">
        <f t="shared" si="58"/>
        <v>0</v>
      </c>
      <c r="AG163" s="412">
        <f t="shared" si="58"/>
        <v>0</v>
      </c>
      <c r="AH163" s="412">
        <f t="shared" si="58"/>
        <v>0</v>
      </c>
      <c r="AI163" s="412">
        <f t="shared" si="58"/>
        <v>0</v>
      </c>
      <c r="AJ163" s="412">
        <f t="shared" si="58"/>
        <v>0</v>
      </c>
      <c r="AK163" s="412">
        <f t="shared" si="58"/>
        <v>0</v>
      </c>
      <c r="AL163" s="412">
        <f t="shared" si="58"/>
        <v>0</v>
      </c>
      <c r="AM163" s="499"/>
    </row>
    <row r="164" spans="1:39" ht="15" outlineLevel="1">
      <c r="B164" s="296"/>
      <c r="C164" s="307"/>
      <c r="D164" s="735"/>
      <c r="E164" s="735"/>
      <c r="F164" s="735"/>
      <c r="G164" s="735"/>
      <c r="H164" s="735"/>
      <c r="I164" s="735"/>
      <c r="J164" s="735"/>
      <c r="K164" s="735"/>
      <c r="L164" s="735"/>
      <c r="M164" s="735"/>
      <c r="N164" s="730"/>
      <c r="O164" s="734"/>
      <c r="P164" s="734"/>
      <c r="Q164" s="734"/>
      <c r="R164" s="734"/>
      <c r="S164" s="734"/>
      <c r="T164" s="734"/>
      <c r="U164" s="734"/>
      <c r="V164" s="734"/>
      <c r="W164" s="734"/>
      <c r="X164" s="734"/>
      <c r="Y164" s="413"/>
      <c r="Z164" s="413"/>
      <c r="AA164" s="413"/>
      <c r="AB164" s="413"/>
      <c r="AC164" s="413"/>
      <c r="AD164" s="413"/>
      <c r="AE164" s="413"/>
      <c r="AF164" s="413"/>
      <c r="AG164" s="413"/>
      <c r="AH164" s="413"/>
      <c r="AI164" s="413"/>
      <c r="AJ164" s="413"/>
      <c r="AK164" s="413"/>
      <c r="AL164" s="413"/>
      <c r="AM164" s="308"/>
    </row>
    <row r="165" spans="1:39" ht="15" outlineLevel="1">
      <c r="A165" s="503">
        <v>6</v>
      </c>
      <c r="B165" s="296" t="s">
        <v>6</v>
      </c>
      <c r="C165" s="293" t="s">
        <v>25</v>
      </c>
      <c r="D165" s="724">
        <f ca="1">SUMIFS(OFFSET('7.  Persistence Report'!$AQ:$AQ,0,D148-2011),'7.  Persistence Report'!$D:$D,IF(COUNTIFS($B165,"Adjustment*"),$B164,$B165),'7.  Persistence Report'!$H:$H,D148,'7.  Persistence Report'!$J:$J,IF(COUNTIFS($B165,"Adjustment*"),"Adjustment","Current Year Savings"),'7.  Persistence Report'!$C:$C,VLOOKUP(IF(COUNTIFS($B165,"Adjustment*"),$A164,$A165),ExtCalcMap,2,FALSE))</f>
        <v>0</v>
      </c>
      <c r="E165" s="724">
        <f ca="1">SUMIFS(OFFSET('7.  Persistence Report'!$AQ:$AQ,0,E148-2011),'7.  Persistence Report'!$D:$D,IF(COUNTIFS($B165,"Adjustment*"),$B164,$B165),'7.  Persistence Report'!$H:$H,D148,'7.  Persistence Report'!$J:$J,IF(COUNTIFS($B165,"Adjustment*"),"Adjustment","Current Year Savings"),'7.  Persistence Report'!$C:$C,VLOOKUP(IF(COUNTIFS($B165,"Adjustment*"),$A164,$A165),ExtCalcMap,2,FALSE))</f>
        <v>0</v>
      </c>
      <c r="F165" s="724">
        <f ca="1">SUMIFS(OFFSET('7.  Persistence Report'!$AQ:$AQ,0,F148-2011),'7.  Persistence Report'!$D:$D,IF(COUNTIFS($B165,"Adjustment*"),$B164,$B165),'7.  Persistence Report'!$H:$H,D148,'7.  Persistence Report'!$J:$J,IF(COUNTIFS($B165,"Adjustment*"),"Adjustment","Current Year Savings"),'7.  Persistence Report'!$C:$C,VLOOKUP(IF(COUNTIFS($B165,"Adjustment*"),$A164,$A165),ExtCalcMap,2,FALSE))</f>
        <v>0</v>
      </c>
      <c r="G165" s="724">
        <f ca="1">SUMIFS(OFFSET('7.  Persistence Report'!$AQ:$AQ,0,G148-2011),'7.  Persistence Report'!$D:$D,IF(COUNTIFS($B165,"Adjustment*"),$B164,$B165),'7.  Persistence Report'!$H:$H,D148,'7.  Persistence Report'!$J:$J,IF(COUNTIFS($B165,"Adjustment*"),"Adjustment","Current Year Savings"),'7.  Persistence Report'!$C:$C,VLOOKUP(IF(COUNTIFS($B165,"Adjustment*"),$A164,$A165),ExtCalcMap,2,FALSE))</f>
        <v>0</v>
      </c>
      <c r="H165" s="724">
        <f ca="1">SUMIFS(OFFSET('7.  Persistence Report'!$AQ:$AQ,0,H148-2011),'7.  Persistence Report'!$D:$D,IF(COUNTIFS($B165,"Adjustment*"),$B164,$B165),'7.  Persistence Report'!$H:$H,D148,'7.  Persistence Report'!$J:$J,IF(COUNTIFS($B165,"Adjustment*"),"Adjustment","Current Year Savings"),'7.  Persistence Report'!$C:$C,VLOOKUP(IF(COUNTIFS($B165,"Adjustment*"),$A164,$A165),ExtCalcMap,2,FALSE))</f>
        <v>0</v>
      </c>
      <c r="I165" s="724">
        <f ca="1">SUMIFS(OFFSET('7.  Persistence Report'!$AQ:$AQ,0,I148-2011),'7.  Persistence Report'!$D:$D,IF(COUNTIFS($B165,"Adjustment*"),$B164,$B165),'7.  Persistence Report'!$H:$H,D148,'7.  Persistence Report'!$J:$J,IF(COUNTIFS($B165,"Adjustment*"),"Adjustment","Current Year Savings"),'7.  Persistence Report'!$C:$C,VLOOKUP(IF(COUNTIFS($B165,"Adjustment*"),$A164,$A165),ExtCalcMap,2,FALSE))</f>
        <v>0</v>
      </c>
      <c r="J165" s="724">
        <f ca="1">SUMIFS(OFFSET('7.  Persistence Report'!$AQ:$AQ,0,J148-2011),'7.  Persistence Report'!$D:$D,IF(COUNTIFS($B165,"Adjustment*"),$B164,$B165),'7.  Persistence Report'!$H:$H,D148,'7.  Persistence Report'!$J:$J,IF(COUNTIFS($B165,"Adjustment*"),"Adjustment","Current Year Savings"),'7.  Persistence Report'!$C:$C,VLOOKUP(IF(COUNTIFS($B165,"Adjustment*"),$A164,$A165),ExtCalcMap,2,FALSE))</f>
        <v>0</v>
      </c>
      <c r="K165" s="724">
        <f ca="1">SUMIFS(OFFSET('7.  Persistence Report'!$AQ:$AQ,0,K148-2011),'7.  Persistence Report'!$D:$D,IF(COUNTIFS($B165,"Adjustment*"),$B164,$B165),'7.  Persistence Report'!$H:$H,D148,'7.  Persistence Report'!$J:$J,IF(COUNTIFS($B165,"Adjustment*"),"Adjustment","Current Year Savings"),'7.  Persistence Report'!$C:$C,VLOOKUP(IF(COUNTIFS($B165,"Adjustment*"),$A164,$A165),ExtCalcMap,2,FALSE))</f>
        <v>0</v>
      </c>
      <c r="L165" s="724">
        <f ca="1">SUMIFS(OFFSET('7.  Persistence Report'!$AQ:$AQ,0,L148-2011),'7.  Persistence Report'!$D:$D,IF(COUNTIFS($B165,"Adjustment*"),$B164,$B165),'7.  Persistence Report'!$H:$H,D148,'7.  Persistence Report'!$J:$J,IF(COUNTIFS($B165,"Adjustment*"),"Adjustment","Current Year Savings"),'7.  Persistence Report'!$C:$C,VLOOKUP(IF(COUNTIFS($B165,"Adjustment*"),$A164,$A165),ExtCalcMap,2,FALSE))</f>
        <v>0</v>
      </c>
      <c r="M165" s="724">
        <f ca="1">SUMIFS(OFFSET('7.  Persistence Report'!$AQ:$AQ,0,M148-2011),'7.  Persistence Report'!$D:$D,IF(COUNTIFS($B165,"Adjustment*"),$B164,$B165),'7.  Persistence Report'!$H:$H,D148,'7.  Persistence Report'!$J:$J,IF(COUNTIFS($B165,"Adjustment*"),"Adjustment","Current Year Savings"),'7.  Persistence Report'!$C:$C,VLOOKUP(IF(COUNTIFS($B165,"Adjustment*"),$A164,$A165),ExtCalcMap,2,FALSE))</f>
        <v>0</v>
      </c>
      <c r="N165" s="730"/>
      <c r="O165" s="731">
        <f ca="1">SUMIFS(OFFSET('7.  Persistence Report'!$L:$L,0,O148-2011),'7.  Persistence Report'!$D:$D,IF(COUNTIFS($B165,"Adjustment*"),$B164,$B165),'7.  Persistence Report'!$H:$H,D148,'7.  Persistence Report'!$J:$J,IF(COUNTIFS($B165,"Adjustment*"),"Adjustment","Current Year Savings"),'7.  Persistence Report'!$C:$C,VLOOKUP(IF(COUNTIFS($B165,"Adjustment*"),$A164,$A165),ExtCalcMap,2,FALSE))</f>
        <v>0</v>
      </c>
      <c r="P165" s="731">
        <f ca="1">SUMIFS(OFFSET('7.  Persistence Report'!$L:$L,0,P148-2011),'7.  Persistence Report'!$D:$D,IF(COUNTIFS($B165,"Adjustment*"),$B164,$B165),'7.  Persistence Report'!$H:$H,D148,'7.  Persistence Report'!$J:$J,IF(COUNTIFS($B165,"Adjustment*"),"Adjustment","Current Year Savings"),'7.  Persistence Report'!$C:$C,VLOOKUP(IF(COUNTIFS($B165,"Adjustment*"),$A164,$A165),ExtCalcMap,2,FALSE))</f>
        <v>0</v>
      </c>
      <c r="Q165" s="731">
        <f ca="1">SUMIFS(OFFSET('7.  Persistence Report'!$L:$L,0,Q148-2011),'7.  Persistence Report'!$D:$D,IF(COUNTIFS($B165,"Adjustment*"),$B164,$B165),'7.  Persistence Report'!$H:$H,D148,'7.  Persistence Report'!$J:$J,IF(COUNTIFS($B165,"Adjustment*"),"Adjustment","Current Year Savings"),'7.  Persistence Report'!$C:$C,VLOOKUP(IF(COUNTIFS($B165,"Adjustment*"),$A164,$A165),ExtCalcMap,2,FALSE))</f>
        <v>0</v>
      </c>
      <c r="R165" s="731">
        <f ca="1">SUMIFS(OFFSET('7.  Persistence Report'!$L:$L,0,R148-2011),'7.  Persistence Report'!$D:$D,IF(COUNTIFS($B165,"Adjustment*"),$B164,$B165),'7.  Persistence Report'!$H:$H,D148,'7.  Persistence Report'!$J:$J,IF(COUNTIFS($B165,"Adjustment*"),"Adjustment","Current Year Savings"),'7.  Persistence Report'!$C:$C,VLOOKUP(IF(COUNTIFS($B165,"Adjustment*"),$A164,$A165),ExtCalcMap,2,FALSE))</f>
        <v>0</v>
      </c>
      <c r="S165" s="731">
        <f ca="1">SUMIFS(OFFSET('7.  Persistence Report'!$L:$L,0,S148-2011),'7.  Persistence Report'!$D:$D,IF(COUNTIFS($B165,"Adjustment*"),$B164,$B165),'7.  Persistence Report'!$H:$H,D148,'7.  Persistence Report'!$J:$J,IF(COUNTIFS($B165,"Adjustment*"),"Adjustment","Current Year Savings"),'7.  Persistence Report'!$C:$C,VLOOKUP(IF(COUNTIFS($B165,"Adjustment*"),$A164,$A165),ExtCalcMap,2,FALSE))</f>
        <v>0</v>
      </c>
      <c r="T165" s="731">
        <f ca="1">SUMIFS(OFFSET('7.  Persistence Report'!$L:$L,0,T148-2011),'7.  Persistence Report'!$D:$D,IF(COUNTIFS($B165,"Adjustment*"),$B164,$B165),'7.  Persistence Report'!$H:$H,D148,'7.  Persistence Report'!$J:$J,IF(COUNTIFS($B165,"Adjustment*"),"Adjustment","Current Year Savings"),'7.  Persistence Report'!$C:$C,VLOOKUP(IF(COUNTIFS($B165,"Adjustment*"),$A164,$A165),ExtCalcMap,2,FALSE))</f>
        <v>0</v>
      </c>
      <c r="U165" s="731">
        <f ca="1">SUMIFS(OFFSET('7.  Persistence Report'!$L:$L,0,U148-2011),'7.  Persistence Report'!$D:$D,IF(COUNTIFS($B165,"Adjustment*"),$B164,$B165),'7.  Persistence Report'!$H:$H,D148,'7.  Persistence Report'!$J:$J,IF(COUNTIFS($B165,"Adjustment*"),"Adjustment","Current Year Savings"),'7.  Persistence Report'!$C:$C,VLOOKUP(IF(COUNTIFS($B165,"Adjustment*"),$A164,$A165),ExtCalcMap,2,FALSE))</f>
        <v>0</v>
      </c>
      <c r="V165" s="731">
        <f ca="1">SUMIFS(OFFSET('7.  Persistence Report'!$L:$L,0,V148-2011),'7.  Persistence Report'!$D:$D,IF(COUNTIFS($B165,"Adjustment*"),$B164,$B165),'7.  Persistence Report'!$H:$H,D148,'7.  Persistence Report'!$J:$J,IF(COUNTIFS($B165,"Adjustment*"),"Adjustment","Current Year Savings"),'7.  Persistence Report'!$C:$C,VLOOKUP(IF(COUNTIFS($B165,"Adjustment*"),$A164,$A165),ExtCalcMap,2,FALSE))</f>
        <v>0</v>
      </c>
      <c r="W165" s="731">
        <f ca="1">SUMIFS(OFFSET('7.  Persistence Report'!$L:$L,0,W148-2011),'7.  Persistence Report'!$D:$D,IF(COUNTIFS($B165,"Adjustment*"),$B164,$B165),'7.  Persistence Report'!$H:$H,D148,'7.  Persistence Report'!$J:$J,IF(COUNTIFS($B165,"Adjustment*"),"Adjustment","Current Year Savings"),'7.  Persistence Report'!$C:$C,VLOOKUP(IF(COUNTIFS($B165,"Adjustment*"),$A164,$A165),ExtCalcMap,2,FALSE))</f>
        <v>0</v>
      </c>
      <c r="X165" s="731">
        <f ca="1">SUMIFS(OFFSET('7.  Persistence Report'!$L:$L,0,X148-2011),'7.  Persistence Report'!$D:$D,IF(COUNTIFS($B165,"Adjustment*"),$B164,$B165),'7.  Persistence Report'!$H:$H,D148,'7.  Persistence Report'!$J:$J,IF(COUNTIFS($B165,"Adjustment*"),"Adjustment","Current Year Savings"),'7.  Persistence Report'!$C:$C,VLOOKUP(IF(COUNTIFS($B165,"Adjustment*"),$A164,$A165),ExtCalcMap,2,FALSE))</f>
        <v>0</v>
      </c>
      <c r="Y165" s="411">
        <f t="shared" ref="Y165:AL165" si="59">IF(COUNTIFS(Y148,"Res*"),1/COUNTIFS(Y148:AL148,"Res*"),0)</f>
        <v>0</v>
      </c>
      <c r="Z165" s="411">
        <f t="shared" si="59"/>
        <v>0</v>
      </c>
      <c r="AA165" s="411">
        <f t="shared" si="59"/>
        <v>0</v>
      </c>
      <c r="AB165" s="411">
        <f t="shared" si="59"/>
        <v>1</v>
      </c>
      <c r="AC165" s="411">
        <f t="shared" si="59"/>
        <v>0</v>
      </c>
      <c r="AD165" s="411">
        <f t="shared" si="59"/>
        <v>0</v>
      </c>
      <c r="AE165" s="411">
        <f t="shared" si="59"/>
        <v>0</v>
      </c>
      <c r="AF165" s="411">
        <f t="shared" si="59"/>
        <v>0</v>
      </c>
      <c r="AG165" s="411">
        <f t="shared" si="59"/>
        <v>0</v>
      </c>
      <c r="AH165" s="411">
        <f t="shared" si="59"/>
        <v>0</v>
      </c>
      <c r="AI165" s="411">
        <f t="shared" si="59"/>
        <v>0</v>
      </c>
      <c r="AJ165" s="411">
        <f t="shared" si="59"/>
        <v>0</v>
      </c>
      <c r="AK165" s="411">
        <f t="shared" si="59"/>
        <v>0</v>
      </c>
      <c r="AL165" s="411">
        <f t="shared" si="59"/>
        <v>0</v>
      </c>
      <c r="AM165" s="298">
        <f>SUM(Y165:AL165)</f>
        <v>1</v>
      </c>
    </row>
    <row r="166" spans="1:39" ht="15" outlineLevel="1">
      <c r="B166" s="296" t="s">
        <v>245</v>
      </c>
      <c r="C166" s="293" t="s">
        <v>164</v>
      </c>
      <c r="D166" s="724">
        <f ca="1">SUMIFS(OFFSET('7.  Persistence Report'!$AQ:$AQ,0,D148-2011),'7.  Persistence Report'!$D:$D,IF(COUNTIFS($B166,"Adjustment*"),$B165,$B166),'7.  Persistence Report'!$H:$H,D148,'7.  Persistence Report'!$J:$J,IF(COUNTIFS($B166,"Adjustment*"),"Adjustment","Current Year Savings"),'7.  Persistence Report'!$C:$C,VLOOKUP(IF(COUNTIFS($B166,"Adjustment*"),$A165,$A166),ExtCalcMap,2,FALSE))</f>
        <v>0</v>
      </c>
      <c r="E166" s="724">
        <f ca="1">SUMIFS(OFFSET('7.  Persistence Report'!$AQ:$AQ,0,E148-2011),'7.  Persistence Report'!$D:$D,IF(COUNTIFS($B166,"Adjustment*"),$B165,$B166),'7.  Persistence Report'!$H:$H,D148,'7.  Persistence Report'!$J:$J,IF(COUNTIFS($B166,"Adjustment*"),"Adjustment","Current Year Savings"),'7.  Persistence Report'!$C:$C,VLOOKUP(IF(COUNTIFS($B166,"Adjustment*"),$A165,$A166),ExtCalcMap,2,FALSE))</f>
        <v>0</v>
      </c>
      <c r="F166" s="724">
        <f ca="1">SUMIFS(OFFSET('7.  Persistence Report'!$AQ:$AQ,0,F148-2011),'7.  Persistence Report'!$D:$D,IF(COUNTIFS($B166,"Adjustment*"),$B165,$B166),'7.  Persistence Report'!$H:$H,D148,'7.  Persistence Report'!$J:$J,IF(COUNTIFS($B166,"Adjustment*"),"Adjustment","Current Year Savings"),'7.  Persistence Report'!$C:$C,VLOOKUP(IF(COUNTIFS($B166,"Adjustment*"),$A165,$A166),ExtCalcMap,2,FALSE))</f>
        <v>0</v>
      </c>
      <c r="G166" s="724">
        <f ca="1">SUMIFS(OFFSET('7.  Persistence Report'!$AQ:$AQ,0,G148-2011),'7.  Persistence Report'!$D:$D,IF(COUNTIFS($B166,"Adjustment*"),$B165,$B166),'7.  Persistence Report'!$H:$H,D148,'7.  Persistence Report'!$J:$J,IF(COUNTIFS($B166,"Adjustment*"),"Adjustment","Current Year Savings"),'7.  Persistence Report'!$C:$C,VLOOKUP(IF(COUNTIFS($B166,"Adjustment*"),$A165,$A166),ExtCalcMap,2,FALSE))</f>
        <v>0</v>
      </c>
      <c r="H166" s="724">
        <f ca="1">SUMIFS(OFFSET('7.  Persistence Report'!$AQ:$AQ,0,H148-2011),'7.  Persistence Report'!$D:$D,IF(COUNTIFS($B166,"Adjustment*"),$B165,$B166),'7.  Persistence Report'!$H:$H,D148,'7.  Persistence Report'!$J:$J,IF(COUNTIFS($B166,"Adjustment*"),"Adjustment","Current Year Savings"),'7.  Persistence Report'!$C:$C,VLOOKUP(IF(COUNTIFS($B166,"Adjustment*"),$A165,$A166),ExtCalcMap,2,FALSE))</f>
        <v>0</v>
      </c>
      <c r="I166" s="724">
        <f ca="1">SUMIFS(OFFSET('7.  Persistence Report'!$AQ:$AQ,0,I148-2011),'7.  Persistence Report'!$D:$D,IF(COUNTIFS($B166,"Adjustment*"),$B165,$B166),'7.  Persistence Report'!$H:$H,D148,'7.  Persistence Report'!$J:$J,IF(COUNTIFS($B166,"Adjustment*"),"Adjustment","Current Year Savings"),'7.  Persistence Report'!$C:$C,VLOOKUP(IF(COUNTIFS($B166,"Adjustment*"),$A165,$A166),ExtCalcMap,2,FALSE))</f>
        <v>0</v>
      </c>
      <c r="J166" s="724">
        <f ca="1">SUMIFS(OFFSET('7.  Persistence Report'!$AQ:$AQ,0,J148-2011),'7.  Persistence Report'!$D:$D,IF(COUNTIFS($B166,"Adjustment*"),$B165,$B166),'7.  Persistence Report'!$H:$H,D148,'7.  Persistence Report'!$J:$J,IF(COUNTIFS($B166,"Adjustment*"),"Adjustment","Current Year Savings"),'7.  Persistence Report'!$C:$C,VLOOKUP(IF(COUNTIFS($B166,"Adjustment*"),$A165,$A166),ExtCalcMap,2,FALSE))</f>
        <v>0</v>
      </c>
      <c r="K166" s="724">
        <f ca="1">SUMIFS(OFFSET('7.  Persistence Report'!$AQ:$AQ,0,K148-2011),'7.  Persistence Report'!$D:$D,IF(COUNTIFS($B166,"Adjustment*"),$B165,$B166),'7.  Persistence Report'!$H:$H,D148,'7.  Persistence Report'!$J:$J,IF(COUNTIFS($B166,"Adjustment*"),"Adjustment","Current Year Savings"),'7.  Persistence Report'!$C:$C,VLOOKUP(IF(COUNTIFS($B166,"Adjustment*"),$A165,$A166),ExtCalcMap,2,FALSE))</f>
        <v>0</v>
      </c>
      <c r="L166" s="724">
        <f ca="1">SUMIFS(OFFSET('7.  Persistence Report'!$AQ:$AQ,0,L148-2011),'7.  Persistence Report'!$D:$D,IF(COUNTIFS($B166,"Adjustment*"),$B165,$B166),'7.  Persistence Report'!$H:$H,D148,'7.  Persistence Report'!$J:$J,IF(COUNTIFS($B166,"Adjustment*"),"Adjustment","Current Year Savings"),'7.  Persistence Report'!$C:$C,VLOOKUP(IF(COUNTIFS($B166,"Adjustment*"),$A165,$A166),ExtCalcMap,2,FALSE))</f>
        <v>0</v>
      </c>
      <c r="M166" s="724">
        <f ca="1">SUMIFS(OFFSET('7.  Persistence Report'!$AQ:$AQ,0,M148-2011),'7.  Persistence Report'!$D:$D,IF(COUNTIFS($B166,"Adjustment*"),$B165,$B166),'7.  Persistence Report'!$H:$H,D148,'7.  Persistence Report'!$J:$J,IF(COUNTIFS($B166,"Adjustment*"),"Adjustment","Current Year Savings"),'7.  Persistence Report'!$C:$C,VLOOKUP(IF(COUNTIFS($B166,"Adjustment*"),$A165,$A166),ExtCalcMap,2,FALSE))</f>
        <v>0</v>
      </c>
      <c r="N166" s="732"/>
      <c r="O166" s="731">
        <f ca="1">SUMIFS(OFFSET('7.  Persistence Report'!$L:$L,0,O148-2011),'7.  Persistence Report'!$D:$D,IF(COUNTIFS($B166,"Adjustment*"),$B165,$B166),'7.  Persistence Report'!$H:$H,D148,'7.  Persistence Report'!$J:$J,IF(COUNTIFS($B166,"Adjustment*"),"Adjustment","Current Year Savings"),'7.  Persistence Report'!$C:$C,VLOOKUP(IF(COUNTIFS($B166,"Adjustment*"),$A165,$A166),ExtCalcMap,2,FALSE))</f>
        <v>0</v>
      </c>
      <c r="P166" s="731">
        <f ca="1">SUMIFS(OFFSET('7.  Persistence Report'!$L:$L,0,P148-2011),'7.  Persistence Report'!$D:$D,IF(COUNTIFS($B166,"Adjustment*"),$B165,$B166),'7.  Persistence Report'!$H:$H,D148,'7.  Persistence Report'!$J:$J,IF(COUNTIFS($B166,"Adjustment*"),"Adjustment","Current Year Savings"),'7.  Persistence Report'!$C:$C,VLOOKUP(IF(COUNTIFS($B166,"Adjustment*"),$A165,$A166),ExtCalcMap,2,FALSE))</f>
        <v>0</v>
      </c>
      <c r="Q166" s="731">
        <f ca="1">SUMIFS(OFFSET('7.  Persistence Report'!$L:$L,0,Q148-2011),'7.  Persistence Report'!$D:$D,IF(COUNTIFS($B166,"Adjustment*"),$B165,$B166),'7.  Persistence Report'!$H:$H,D148,'7.  Persistence Report'!$J:$J,IF(COUNTIFS($B166,"Adjustment*"),"Adjustment","Current Year Savings"),'7.  Persistence Report'!$C:$C,VLOOKUP(IF(COUNTIFS($B166,"Adjustment*"),$A165,$A166),ExtCalcMap,2,FALSE))</f>
        <v>0</v>
      </c>
      <c r="R166" s="731">
        <f ca="1">SUMIFS(OFFSET('7.  Persistence Report'!$L:$L,0,R148-2011),'7.  Persistence Report'!$D:$D,IF(COUNTIFS($B166,"Adjustment*"),$B165,$B166),'7.  Persistence Report'!$H:$H,D148,'7.  Persistence Report'!$J:$J,IF(COUNTIFS($B166,"Adjustment*"),"Adjustment","Current Year Savings"),'7.  Persistence Report'!$C:$C,VLOOKUP(IF(COUNTIFS($B166,"Adjustment*"),$A165,$A166),ExtCalcMap,2,FALSE))</f>
        <v>0</v>
      </c>
      <c r="S166" s="731">
        <f ca="1">SUMIFS(OFFSET('7.  Persistence Report'!$L:$L,0,S148-2011),'7.  Persistence Report'!$D:$D,IF(COUNTIFS($B166,"Adjustment*"),$B165,$B166),'7.  Persistence Report'!$H:$H,D148,'7.  Persistence Report'!$J:$J,IF(COUNTIFS($B166,"Adjustment*"),"Adjustment","Current Year Savings"),'7.  Persistence Report'!$C:$C,VLOOKUP(IF(COUNTIFS($B166,"Adjustment*"),$A165,$A166),ExtCalcMap,2,FALSE))</f>
        <v>0</v>
      </c>
      <c r="T166" s="731">
        <f ca="1">SUMIFS(OFFSET('7.  Persistence Report'!$L:$L,0,T148-2011),'7.  Persistence Report'!$D:$D,IF(COUNTIFS($B166,"Adjustment*"),$B165,$B166),'7.  Persistence Report'!$H:$H,D148,'7.  Persistence Report'!$J:$J,IF(COUNTIFS($B166,"Adjustment*"),"Adjustment","Current Year Savings"),'7.  Persistence Report'!$C:$C,VLOOKUP(IF(COUNTIFS($B166,"Adjustment*"),$A165,$A166),ExtCalcMap,2,FALSE))</f>
        <v>0</v>
      </c>
      <c r="U166" s="731">
        <f ca="1">SUMIFS(OFFSET('7.  Persistence Report'!$L:$L,0,U148-2011),'7.  Persistence Report'!$D:$D,IF(COUNTIFS($B166,"Adjustment*"),$B165,$B166),'7.  Persistence Report'!$H:$H,D148,'7.  Persistence Report'!$J:$J,IF(COUNTIFS($B166,"Adjustment*"),"Adjustment","Current Year Savings"),'7.  Persistence Report'!$C:$C,VLOOKUP(IF(COUNTIFS($B166,"Adjustment*"),$A165,$A166),ExtCalcMap,2,FALSE))</f>
        <v>0</v>
      </c>
      <c r="V166" s="731">
        <f ca="1">SUMIFS(OFFSET('7.  Persistence Report'!$L:$L,0,V148-2011),'7.  Persistence Report'!$D:$D,IF(COUNTIFS($B166,"Adjustment*"),$B165,$B166),'7.  Persistence Report'!$H:$H,D148,'7.  Persistence Report'!$J:$J,IF(COUNTIFS($B166,"Adjustment*"),"Adjustment","Current Year Savings"),'7.  Persistence Report'!$C:$C,VLOOKUP(IF(COUNTIFS($B166,"Adjustment*"),$A165,$A166),ExtCalcMap,2,FALSE))</f>
        <v>0</v>
      </c>
      <c r="W166" s="731">
        <f ca="1">SUMIFS(OFFSET('7.  Persistence Report'!$L:$L,0,W148-2011),'7.  Persistence Report'!$D:$D,IF(COUNTIFS($B166,"Adjustment*"),$B165,$B166),'7.  Persistence Report'!$H:$H,D148,'7.  Persistence Report'!$J:$J,IF(COUNTIFS($B166,"Adjustment*"),"Adjustment","Current Year Savings"),'7.  Persistence Report'!$C:$C,VLOOKUP(IF(COUNTIFS($B166,"Adjustment*"),$A165,$A166),ExtCalcMap,2,FALSE))</f>
        <v>0</v>
      </c>
      <c r="X166" s="731">
        <f ca="1">SUMIFS(OFFSET('7.  Persistence Report'!$L:$L,0,X148-2011),'7.  Persistence Report'!$D:$D,IF(COUNTIFS($B166,"Adjustment*"),$B165,$B166),'7.  Persistence Report'!$H:$H,D148,'7.  Persistence Report'!$J:$J,IF(COUNTIFS($B166,"Adjustment*"),"Adjustment","Current Year Savings"),'7.  Persistence Report'!$C:$C,VLOOKUP(IF(COUNTIFS($B166,"Adjustment*"),$A165,$A166),ExtCalcMap,2,FALSE))</f>
        <v>0</v>
      </c>
      <c r="Y166" s="412">
        <f>Y165</f>
        <v>0</v>
      </c>
      <c r="Z166" s="412">
        <f>Z165</f>
        <v>0</v>
      </c>
      <c r="AA166" s="412">
        <f t="shared" ref="AA166:AL166" si="60">AA165</f>
        <v>0</v>
      </c>
      <c r="AB166" s="412">
        <f t="shared" si="60"/>
        <v>1</v>
      </c>
      <c r="AC166" s="412">
        <f t="shared" si="60"/>
        <v>0</v>
      </c>
      <c r="AD166" s="412">
        <f t="shared" si="60"/>
        <v>0</v>
      </c>
      <c r="AE166" s="412">
        <f t="shared" si="60"/>
        <v>0</v>
      </c>
      <c r="AF166" s="412">
        <f t="shared" si="60"/>
        <v>0</v>
      </c>
      <c r="AG166" s="412">
        <f t="shared" si="60"/>
        <v>0</v>
      </c>
      <c r="AH166" s="412">
        <f t="shared" si="60"/>
        <v>0</v>
      </c>
      <c r="AI166" s="412">
        <f t="shared" si="60"/>
        <v>0</v>
      </c>
      <c r="AJ166" s="412">
        <f t="shared" si="60"/>
        <v>0</v>
      </c>
      <c r="AK166" s="412">
        <f t="shared" si="60"/>
        <v>0</v>
      </c>
      <c r="AL166" s="412">
        <f t="shared" si="60"/>
        <v>0</v>
      </c>
      <c r="AM166" s="499"/>
    </row>
    <row r="167" spans="1:39" ht="15" outlineLevel="1">
      <c r="B167" s="296"/>
      <c r="C167" s="307"/>
      <c r="D167" s="735"/>
      <c r="E167" s="735"/>
      <c r="F167" s="735"/>
      <c r="G167" s="735"/>
      <c r="H167" s="735"/>
      <c r="I167" s="735"/>
      <c r="J167" s="735"/>
      <c r="K167" s="735"/>
      <c r="L167" s="735"/>
      <c r="M167" s="735"/>
      <c r="N167" s="730"/>
      <c r="O167" s="736"/>
      <c r="P167" s="736"/>
      <c r="Q167" s="736"/>
      <c r="R167" s="736"/>
      <c r="S167" s="736"/>
      <c r="T167" s="736"/>
      <c r="U167" s="736"/>
      <c r="V167" s="736"/>
      <c r="W167" s="736"/>
      <c r="X167" s="736"/>
      <c r="Y167" s="413"/>
      <c r="Z167" s="413"/>
      <c r="AA167" s="413"/>
      <c r="AB167" s="413"/>
      <c r="AC167" s="413"/>
      <c r="AD167" s="413"/>
      <c r="AE167" s="413"/>
      <c r="AF167" s="413"/>
      <c r="AG167" s="413"/>
      <c r="AH167" s="413"/>
      <c r="AI167" s="413"/>
      <c r="AJ167" s="413"/>
      <c r="AK167" s="413"/>
      <c r="AL167" s="413"/>
      <c r="AM167" s="308"/>
    </row>
    <row r="168" spans="1:39" ht="15" outlineLevel="1">
      <c r="A168" s="503">
        <v>7</v>
      </c>
      <c r="B168" s="296" t="s">
        <v>42</v>
      </c>
      <c r="C168" s="293" t="s">
        <v>25</v>
      </c>
      <c r="D168" s="724">
        <f ca="1">SUMIFS(OFFSET('7.  Persistence Report'!$AQ:$AQ,0,D148-2011),'7.  Persistence Report'!$D:$D,IF(COUNTIFS($B168,"Adjustment*"),$B167,$B168),'7.  Persistence Report'!$H:$H,D148,'7.  Persistence Report'!$J:$J,IF(COUNTIFS($B168,"Adjustment*"),"Adjustment","Current Year Savings"),'7.  Persistence Report'!$C:$C,VLOOKUP(IF(COUNTIFS($B168,"Adjustment*"),$A167,$A168),ExtCalcMap,2,FALSE))</f>
        <v>0</v>
      </c>
      <c r="E168" s="724">
        <f ca="1">SUMIFS(OFFSET('7.  Persistence Report'!$AQ:$AQ,0,E148-2011),'7.  Persistence Report'!$D:$D,IF(COUNTIFS($B168,"Adjustment*"),$B167,$B168),'7.  Persistence Report'!$H:$H,D148,'7.  Persistence Report'!$J:$J,IF(COUNTIFS($B168,"Adjustment*"),"Adjustment","Current Year Savings"),'7.  Persistence Report'!$C:$C,VLOOKUP(IF(COUNTIFS($B168,"Adjustment*"),$A167,$A168),ExtCalcMap,2,FALSE))</f>
        <v>0</v>
      </c>
      <c r="F168" s="724">
        <f ca="1">SUMIFS(OFFSET('7.  Persistence Report'!$AQ:$AQ,0,F148-2011),'7.  Persistence Report'!$D:$D,IF(COUNTIFS($B168,"Adjustment*"),$B167,$B168),'7.  Persistence Report'!$H:$H,D148,'7.  Persistence Report'!$J:$J,IF(COUNTIFS($B168,"Adjustment*"),"Adjustment","Current Year Savings"),'7.  Persistence Report'!$C:$C,VLOOKUP(IF(COUNTIFS($B168,"Adjustment*"),$A167,$A168),ExtCalcMap,2,FALSE))</f>
        <v>0</v>
      </c>
      <c r="G168" s="724">
        <f ca="1">SUMIFS(OFFSET('7.  Persistence Report'!$AQ:$AQ,0,G148-2011),'7.  Persistence Report'!$D:$D,IF(COUNTIFS($B168,"Adjustment*"),$B167,$B168),'7.  Persistence Report'!$H:$H,D148,'7.  Persistence Report'!$J:$J,IF(COUNTIFS($B168,"Adjustment*"),"Adjustment","Current Year Savings"),'7.  Persistence Report'!$C:$C,VLOOKUP(IF(COUNTIFS($B168,"Adjustment*"),$A167,$A168),ExtCalcMap,2,FALSE))</f>
        <v>0</v>
      </c>
      <c r="H168" s="724">
        <f ca="1">SUMIFS(OFFSET('7.  Persistence Report'!$AQ:$AQ,0,H148-2011),'7.  Persistence Report'!$D:$D,IF(COUNTIFS($B168,"Adjustment*"),$B167,$B168),'7.  Persistence Report'!$H:$H,D148,'7.  Persistence Report'!$J:$J,IF(COUNTIFS($B168,"Adjustment*"),"Adjustment","Current Year Savings"),'7.  Persistence Report'!$C:$C,VLOOKUP(IF(COUNTIFS($B168,"Adjustment*"),$A167,$A168),ExtCalcMap,2,FALSE))</f>
        <v>0</v>
      </c>
      <c r="I168" s="724">
        <f ca="1">SUMIFS(OFFSET('7.  Persistence Report'!$AQ:$AQ,0,I148-2011),'7.  Persistence Report'!$D:$D,IF(COUNTIFS($B168,"Adjustment*"),$B167,$B168),'7.  Persistence Report'!$H:$H,D148,'7.  Persistence Report'!$J:$J,IF(COUNTIFS($B168,"Adjustment*"),"Adjustment","Current Year Savings"),'7.  Persistence Report'!$C:$C,VLOOKUP(IF(COUNTIFS($B168,"Adjustment*"),$A167,$A168),ExtCalcMap,2,FALSE))</f>
        <v>0</v>
      </c>
      <c r="J168" s="724">
        <f ca="1">SUMIFS(OFFSET('7.  Persistence Report'!$AQ:$AQ,0,J148-2011),'7.  Persistence Report'!$D:$D,IF(COUNTIFS($B168,"Adjustment*"),$B167,$B168),'7.  Persistence Report'!$H:$H,D148,'7.  Persistence Report'!$J:$J,IF(COUNTIFS($B168,"Adjustment*"),"Adjustment","Current Year Savings"),'7.  Persistence Report'!$C:$C,VLOOKUP(IF(COUNTIFS($B168,"Adjustment*"),$A167,$A168),ExtCalcMap,2,FALSE))</f>
        <v>0</v>
      </c>
      <c r="K168" s="724">
        <f ca="1">SUMIFS(OFFSET('7.  Persistence Report'!$AQ:$AQ,0,K148-2011),'7.  Persistence Report'!$D:$D,IF(COUNTIFS($B168,"Adjustment*"),$B167,$B168),'7.  Persistence Report'!$H:$H,D148,'7.  Persistence Report'!$J:$J,IF(COUNTIFS($B168,"Adjustment*"),"Adjustment","Current Year Savings"),'7.  Persistence Report'!$C:$C,VLOOKUP(IF(COUNTIFS($B168,"Adjustment*"),$A167,$A168),ExtCalcMap,2,FALSE))</f>
        <v>0</v>
      </c>
      <c r="L168" s="724">
        <f ca="1">SUMIFS(OFFSET('7.  Persistence Report'!$AQ:$AQ,0,L148-2011),'7.  Persistence Report'!$D:$D,IF(COUNTIFS($B168,"Adjustment*"),$B167,$B168),'7.  Persistence Report'!$H:$H,D148,'7.  Persistence Report'!$J:$J,IF(COUNTIFS($B168,"Adjustment*"),"Adjustment","Current Year Savings"),'7.  Persistence Report'!$C:$C,VLOOKUP(IF(COUNTIFS($B168,"Adjustment*"),$A167,$A168),ExtCalcMap,2,FALSE))</f>
        <v>0</v>
      </c>
      <c r="M168" s="724">
        <f ca="1">SUMIFS(OFFSET('7.  Persistence Report'!$AQ:$AQ,0,M148-2011),'7.  Persistence Report'!$D:$D,IF(COUNTIFS($B168,"Adjustment*"),$B167,$B168),'7.  Persistence Report'!$H:$H,D148,'7.  Persistence Report'!$J:$J,IF(COUNTIFS($B168,"Adjustment*"),"Adjustment","Current Year Savings"),'7.  Persistence Report'!$C:$C,VLOOKUP(IF(COUNTIFS($B168,"Adjustment*"),$A167,$A168),ExtCalcMap,2,FALSE))</f>
        <v>0</v>
      </c>
      <c r="N168" s="730"/>
      <c r="O168" s="731">
        <f ca="1">SUMIFS(OFFSET('7.  Persistence Report'!$L:$L,0,O148-2011),'7.  Persistence Report'!$D:$D,IF(COUNTIFS($B168,"Adjustment*"),$B167,$B168),'7.  Persistence Report'!$H:$H,D148,'7.  Persistence Report'!$J:$J,IF(COUNTIFS($B168,"Adjustment*"),"Adjustment","Current Year Savings"),'7.  Persistence Report'!$C:$C,VLOOKUP(IF(COUNTIFS($B168,"Adjustment*"),$A167,$A168),ExtCalcMap,2,FALSE))</f>
        <v>0</v>
      </c>
      <c r="P168" s="731">
        <f ca="1">SUMIFS(OFFSET('7.  Persistence Report'!$L:$L,0,P148-2011),'7.  Persistence Report'!$D:$D,IF(COUNTIFS($B168,"Adjustment*"),$B167,$B168),'7.  Persistence Report'!$H:$H,D148,'7.  Persistence Report'!$J:$J,IF(COUNTIFS($B168,"Adjustment*"),"Adjustment","Current Year Savings"),'7.  Persistence Report'!$C:$C,VLOOKUP(IF(COUNTIFS($B168,"Adjustment*"),$A167,$A168),ExtCalcMap,2,FALSE))</f>
        <v>0</v>
      </c>
      <c r="Q168" s="731">
        <f ca="1">SUMIFS(OFFSET('7.  Persistence Report'!$L:$L,0,Q148-2011),'7.  Persistence Report'!$D:$D,IF(COUNTIFS($B168,"Adjustment*"),$B167,$B168),'7.  Persistence Report'!$H:$H,D148,'7.  Persistence Report'!$J:$J,IF(COUNTIFS($B168,"Adjustment*"),"Adjustment","Current Year Savings"),'7.  Persistence Report'!$C:$C,VLOOKUP(IF(COUNTIFS($B168,"Adjustment*"),$A167,$A168),ExtCalcMap,2,FALSE))</f>
        <v>0</v>
      </c>
      <c r="R168" s="731">
        <f ca="1">SUMIFS(OFFSET('7.  Persistence Report'!$L:$L,0,R148-2011),'7.  Persistence Report'!$D:$D,IF(COUNTIFS($B168,"Adjustment*"),$B167,$B168),'7.  Persistence Report'!$H:$H,D148,'7.  Persistence Report'!$J:$J,IF(COUNTIFS($B168,"Adjustment*"),"Adjustment","Current Year Savings"),'7.  Persistence Report'!$C:$C,VLOOKUP(IF(COUNTIFS($B168,"Adjustment*"),$A167,$A168),ExtCalcMap,2,FALSE))</f>
        <v>0</v>
      </c>
      <c r="S168" s="731">
        <f ca="1">SUMIFS(OFFSET('7.  Persistence Report'!$L:$L,0,S148-2011),'7.  Persistence Report'!$D:$D,IF(COUNTIFS($B168,"Adjustment*"),$B167,$B168),'7.  Persistence Report'!$H:$H,D148,'7.  Persistence Report'!$J:$J,IF(COUNTIFS($B168,"Adjustment*"),"Adjustment","Current Year Savings"),'7.  Persistence Report'!$C:$C,VLOOKUP(IF(COUNTIFS($B168,"Adjustment*"),$A167,$A168),ExtCalcMap,2,FALSE))</f>
        <v>0</v>
      </c>
      <c r="T168" s="731">
        <f ca="1">SUMIFS(OFFSET('7.  Persistence Report'!$L:$L,0,T148-2011),'7.  Persistence Report'!$D:$D,IF(COUNTIFS($B168,"Adjustment*"),$B167,$B168),'7.  Persistence Report'!$H:$H,D148,'7.  Persistence Report'!$J:$J,IF(COUNTIFS($B168,"Adjustment*"),"Adjustment","Current Year Savings"),'7.  Persistence Report'!$C:$C,VLOOKUP(IF(COUNTIFS($B168,"Adjustment*"),$A167,$A168),ExtCalcMap,2,FALSE))</f>
        <v>0</v>
      </c>
      <c r="U168" s="731">
        <f ca="1">SUMIFS(OFFSET('7.  Persistence Report'!$L:$L,0,U148-2011),'7.  Persistence Report'!$D:$D,IF(COUNTIFS($B168,"Adjustment*"),$B167,$B168),'7.  Persistence Report'!$H:$H,D148,'7.  Persistence Report'!$J:$J,IF(COUNTIFS($B168,"Adjustment*"),"Adjustment","Current Year Savings"),'7.  Persistence Report'!$C:$C,VLOOKUP(IF(COUNTIFS($B168,"Adjustment*"),$A167,$A168),ExtCalcMap,2,FALSE))</f>
        <v>0</v>
      </c>
      <c r="V168" s="731">
        <f ca="1">SUMIFS(OFFSET('7.  Persistence Report'!$L:$L,0,V148-2011),'7.  Persistence Report'!$D:$D,IF(COUNTIFS($B168,"Adjustment*"),$B167,$B168),'7.  Persistence Report'!$H:$H,D148,'7.  Persistence Report'!$J:$J,IF(COUNTIFS($B168,"Adjustment*"),"Adjustment","Current Year Savings"),'7.  Persistence Report'!$C:$C,VLOOKUP(IF(COUNTIFS($B168,"Adjustment*"),$A167,$A168),ExtCalcMap,2,FALSE))</f>
        <v>0</v>
      </c>
      <c r="W168" s="731">
        <f ca="1">SUMIFS(OFFSET('7.  Persistence Report'!$L:$L,0,W148-2011),'7.  Persistence Report'!$D:$D,IF(COUNTIFS($B168,"Adjustment*"),$B167,$B168),'7.  Persistence Report'!$H:$H,D148,'7.  Persistence Report'!$J:$J,IF(COUNTIFS($B168,"Adjustment*"),"Adjustment","Current Year Savings"),'7.  Persistence Report'!$C:$C,VLOOKUP(IF(COUNTIFS($B168,"Adjustment*"),$A167,$A168),ExtCalcMap,2,FALSE))</f>
        <v>0</v>
      </c>
      <c r="X168" s="731">
        <f ca="1">SUMIFS(OFFSET('7.  Persistence Report'!$L:$L,0,X148-2011),'7.  Persistence Report'!$D:$D,IF(COUNTIFS($B168,"Adjustment*"),$B167,$B168),'7.  Persistence Report'!$H:$H,D148,'7.  Persistence Report'!$J:$J,IF(COUNTIFS($B168,"Adjustment*"),"Adjustment","Current Year Savings"),'7.  Persistence Report'!$C:$C,VLOOKUP(IF(COUNTIFS($B168,"Adjustment*"),$A167,$A168),ExtCalcMap,2,FALSE))</f>
        <v>0</v>
      </c>
      <c r="Y168" s="411">
        <f t="shared" ref="Y168:AL168" si="61">IF(COUNTIFS(Y148,"Res*"),1/COUNTIFS(Y148:AL148,"Res*"),0)</f>
        <v>0</v>
      </c>
      <c r="Z168" s="411">
        <f t="shared" si="61"/>
        <v>0</v>
      </c>
      <c r="AA168" s="411">
        <f t="shared" si="61"/>
        <v>0</v>
      </c>
      <c r="AB168" s="411">
        <f t="shared" si="61"/>
        <v>1</v>
      </c>
      <c r="AC168" s="411">
        <f t="shared" si="61"/>
        <v>0</v>
      </c>
      <c r="AD168" s="411">
        <f t="shared" si="61"/>
        <v>0</v>
      </c>
      <c r="AE168" s="411">
        <f t="shared" si="61"/>
        <v>0</v>
      </c>
      <c r="AF168" s="411">
        <f t="shared" si="61"/>
        <v>0</v>
      </c>
      <c r="AG168" s="411">
        <f t="shared" si="61"/>
        <v>0</v>
      </c>
      <c r="AH168" s="411">
        <f t="shared" si="61"/>
        <v>0</v>
      </c>
      <c r="AI168" s="411">
        <f t="shared" si="61"/>
        <v>0</v>
      </c>
      <c r="AJ168" s="411">
        <f t="shared" si="61"/>
        <v>0</v>
      </c>
      <c r="AK168" s="411">
        <f t="shared" si="61"/>
        <v>0</v>
      </c>
      <c r="AL168" s="411">
        <f t="shared" si="61"/>
        <v>0</v>
      </c>
      <c r="AM168" s="298">
        <f>SUM(Y168:AL168)</f>
        <v>1</v>
      </c>
    </row>
    <row r="169" spans="1:39" ht="15" outlineLevel="1">
      <c r="B169" s="296" t="s">
        <v>245</v>
      </c>
      <c r="C169" s="293" t="s">
        <v>164</v>
      </c>
      <c r="D169" s="724">
        <f ca="1">SUMIFS(OFFSET('7.  Persistence Report'!$AQ:$AQ,0,D148-2011),'7.  Persistence Report'!$D:$D,IF(COUNTIFS($B169,"Adjustment*"),$B168,$B169),'7.  Persistence Report'!$H:$H,D148,'7.  Persistence Report'!$J:$J,IF(COUNTIFS($B169,"Adjustment*"),"Adjustment","Current Year Savings"),'7.  Persistence Report'!$C:$C,VLOOKUP(IF(COUNTIFS($B169,"Adjustment*"),$A168,$A169),ExtCalcMap,2,FALSE))</f>
        <v>0</v>
      </c>
      <c r="E169" s="724">
        <f ca="1">SUMIFS(OFFSET('7.  Persistence Report'!$AQ:$AQ,0,E148-2011),'7.  Persistence Report'!$D:$D,IF(COUNTIFS($B169,"Adjustment*"),$B168,$B169),'7.  Persistence Report'!$H:$H,D148,'7.  Persistence Report'!$J:$J,IF(COUNTIFS($B169,"Adjustment*"),"Adjustment","Current Year Savings"),'7.  Persistence Report'!$C:$C,VLOOKUP(IF(COUNTIFS($B169,"Adjustment*"),$A168,$A169),ExtCalcMap,2,FALSE))</f>
        <v>0</v>
      </c>
      <c r="F169" s="724">
        <f ca="1">SUMIFS(OFFSET('7.  Persistence Report'!$AQ:$AQ,0,F148-2011),'7.  Persistence Report'!$D:$D,IF(COUNTIFS($B169,"Adjustment*"),$B168,$B169),'7.  Persistence Report'!$H:$H,D148,'7.  Persistence Report'!$J:$J,IF(COUNTIFS($B169,"Adjustment*"),"Adjustment","Current Year Savings"),'7.  Persistence Report'!$C:$C,VLOOKUP(IF(COUNTIFS($B169,"Adjustment*"),$A168,$A169),ExtCalcMap,2,FALSE))</f>
        <v>0</v>
      </c>
      <c r="G169" s="724">
        <f ca="1">SUMIFS(OFFSET('7.  Persistence Report'!$AQ:$AQ,0,G148-2011),'7.  Persistence Report'!$D:$D,IF(COUNTIFS($B169,"Adjustment*"),$B168,$B169),'7.  Persistence Report'!$H:$H,D148,'7.  Persistence Report'!$J:$J,IF(COUNTIFS($B169,"Adjustment*"),"Adjustment","Current Year Savings"),'7.  Persistence Report'!$C:$C,VLOOKUP(IF(COUNTIFS($B169,"Adjustment*"),$A168,$A169),ExtCalcMap,2,FALSE))</f>
        <v>0</v>
      </c>
      <c r="H169" s="724">
        <f ca="1">SUMIFS(OFFSET('7.  Persistence Report'!$AQ:$AQ,0,H148-2011),'7.  Persistence Report'!$D:$D,IF(COUNTIFS($B169,"Adjustment*"),$B168,$B169),'7.  Persistence Report'!$H:$H,D148,'7.  Persistence Report'!$J:$J,IF(COUNTIFS($B169,"Adjustment*"),"Adjustment","Current Year Savings"),'7.  Persistence Report'!$C:$C,VLOOKUP(IF(COUNTIFS($B169,"Adjustment*"),$A168,$A169),ExtCalcMap,2,FALSE))</f>
        <v>0</v>
      </c>
      <c r="I169" s="724">
        <f ca="1">SUMIFS(OFFSET('7.  Persistence Report'!$AQ:$AQ,0,I148-2011),'7.  Persistence Report'!$D:$D,IF(COUNTIFS($B169,"Adjustment*"),$B168,$B169),'7.  Persistence Report'!$H:$H,D148,'7.  Persistence Report'!$J:$J,IF(COUNTIFS($B169,"Adjustment*"),"Adjustment","Current Year Savings"),'7.  Persistence Report'!$C:$C,VLOOKUP(IF(COUNTIFS($B169,"Adjustment*"),$A168,$A169),ExtCalcMap,2,FALSE))</f>
        <v>0</v>
      </c>
      <c r="J169" s="724">
        <f ca="1">SUMIFS(OFFSET('7.  Persistence Report'!$AQ:$AQ,0,J148-2011),'7.  Persistence Report'!$D:$D,IF(COUNTIFS($B169,"Adjustment*"),$B168,$B169),'7.  Persistence Report'!$H:$H,D148,'7.  Persistence Report'!$J:$J,IF(COUNTIFS($B169,"Adjustment*"),"Adjustment","Current Year Savings"),'7.  Persistence Report'!$C:$C,VLOOKUP(IF(COUNTIFS($B169,"Adjustment*"),$A168,$A169),ExtCalcMap,2,FALSE))</f>
        <v>0</v>
      </c>
      <c r="K169" s="724">
        <f ca="1">SUMIFS(OFFSET('7.  Persistence Report'!$AQ:$AQ,0,K148-2011),'7.  Persistence Report'!$D:$D,IF(COUNTIFS($B169,"Adjustment*"),$B168,$B169),'7.  Persistence Report'!$H:$H,D148,'7.  Persistence Report'!$J:$J,IF(COUNTIFS($B169,"Adjustment*"),"Adjustment","Current Year Savings"),'7.  Persistence Report'!$C:$C,VLOOKUP(IF(COUNTIFS($B169,"Adjustment*"),$A168,$A169),ExtCalcMap,2,FALSE))</f>
        <v>0</v>
      </c>
      <c r="L169" s="724">
        <f ca="1">SUMIFS(OFFSET('7.  Persistence Report'!$AQ:$AQ,0,L148-2011),'7.  Persistence Report'!$D:$D,IF(COUNTIFS($B169,"Adjustment*"),$B168,$B169),'7.  Persistence Report'!$H:$H,D148,'7.  Persistence Report'!$J:$J,IF(COUNTIFS($B169,"Adjustment*"),"Adjustment","Current Year Savings"),'7.  Persistence Report'!$C:$C,VLOOKUP(IF(COUNTIFS($B169,"Adjustment*"),$A168,$A169),ExtCalcMap,2,FALSE))</f>
        <v>0</v>
      </c>
      <c r="M169" s="724">
        <f ca="1">SUMIFS(OFFSET('7.  Persistence Report'!$AQ:$AQ,0,M148-2011),'7.  Persistence Report'!$D:$D,IF(COUNTIFS($B169,"Adjustment*"),$B168,$B169),'7.  Persistence Report'!$H:$H,D148,'7.  Persistence Report'!$J:$J,IF(COUNTIFS($B169,"Adjustment*"),"Adjustment","Current Year Savings"),'7.  Persistence Report'!$C:$C,VLOOKUP(IF(COUNTIFS($B169,"Adjustment*"),$A168,$A169),ExtCalcMap,2,FALSE))</f>
        <v>0</v>
      </c>
      <c r="N169" s="732"/>
      <c r="O169" s="731">
        <f ca="1">SUMIFS(OFFSET('7.  Persistence Report'!$L:$L,0,O148-2011),'7.  Persistence Report'!$D:$D,IF(COUNTIFS($B169,"Adjustment*"),$B168,$B169),'7.  Persistence Report'!$H:$H,D148,'7.  Persistence Report'!$J:$J,IF(COUNTIFS($B169,"Adjustment*"),"Adjustment","Current Year Savings"),'7.  Persistence Report'!$C:$C,VLOOKUP(IF(COUNTIFS($B169,"Adjustment*"),$A168,$A169),ExtCalcMap,2,FALSE))</f>
        <v>0</v>
      </c>
      <c r="P169" s="731">
        <f ca="1">SUMIFS(OFFSET('7.  Persistence Report'!$L:$L,0,P148-2011),'7.  Persistence Report'!$D:$D,IF(COUNTIFS($B169,"Adjustment*"),$B168,$B169),'7.  Persistence Report'!$H:$H,D148,'7.  Persistence Report'!$J:$J,IF(COUNTIFS($B169,"Adjustment*"),"Adjustment","Current Year Savings"),'7.  Persistence Report'!$C:$C,VLOOKUP(IF(COUNTIFS($B169,"Adjustment*"),$A168,$A169),ExtCalcMap,2,FALSE))</f>
        <v>0</v>
      </c>
      <c r="Q169" s="731">
        <f ca="1">SUMIFS(OFFSET('7.  Persistence Report'!$L:$L,0,Q148-2011),'7.  Persistence Report'!$D:$D,IF(COUNTIFS($B169,"Adjustment*"),$B168,$B169),'7.  Persistence Report'!$H:$H,D148,'7.  Persistence Report'!$J:$J,IF(COUNTIFS($B169,"Adjustment*"),"Adjustment","Current Year Savings"),'7.  Persistence Report'!$C:$C,VLOOKUP(IF(COUNTIFS($B169,"Adjustment*"),$A168,$A169),ExtCalcMap,2,FALSE))</f>
        <v>0</v>
      </c>
      <c r="R169" s="731">
        <f ca="1">SUMIFS(OFFSET('7.  Persistence Report'!$L:$L,0,R148-2011),'7.  Persistence Report'!$D:$D,IF(COUNTIFS($B169,"Adjustment*"),$B168,$B169),'7.  Persistence Report'!$H:$H,D148,'7.  Persistence Report'!$J:$J,IF(COUNTIFS($B169,"Adjustment*"),"Adjustment","Current Year Savings"),'7.  Persistence Report'!$C:$C,VLOOKUP(IF(COUNTIFS($B169,"Adjustment*"),$A168,$A169),ExtCalcMap,2,FALSE))</f>
        <v>0</v>
      </c>
      <c r="S169" s="731">
        <f ca="1">SUMIFS(OFFSET('7.  Persistence Report'!$L:$L,0,S148-2011),'7.  Persistence Report'!$D:$D,IF(COUNTIFS($B169,"Adjustment*"),$B168,$B169),'7.  Persistence Report'!$H:$H,D148,'7.  Persistence Report'!$J:$J,IF(COUNTIFS($B169,"Adjustment*"),"Adjustment","Current Year Savings"),'7.  Persistence Report'!$C:$C,VLOOKUP(IF(COUNTIFS($B169,"Adjustment*"),$A168,$A169),ExtCalcMap,2,FALSE))</f>
        <v>0</v>
      </c>
      <c r="T169" s="731">
        <f ca="1">SUMIFS(OFFSET('7.  Persistence Report'!$L:$L,0,T148-2011),'7.  Persistence Report'!$D:$D,IF(COUNTIFS($B169,"Adjustment*"),$B168,$B169),'7.  Persistence Report'!$H:$H,D148,'7.  Persistence Report'!$J:$J,IF(COUNTIFS($B169,"Adjustment*"),"Adjustment","Current Year Savings"),'7.  Persistence Report'!$C:$C,VLOOKUP(IF(COUNTIFS($B169,"Adjustment*"),$A168,$A169),ExtCalcMap,2,FALSE))</f>
        <v>0</v>
      </c>
      <c r="U169" s="731">
        <f ca="1">SUMIFS(OFFSET('7.  Persistence Report'!$L:$L,0,U148-2011),'7.  Persistence Report'!$D:$D,IF(COUNTIFS($B169,"Adjustment*"),$B168,$B169),'7.  Persistence Report'!$H:$H,D148,'7.  Persistence Report'!$J:$J,IF(COUNTIFS($B169,"Adjustment*"),"Adjustment","Current Year Savings"),'7.  Persistence Report'!$C:$C,VLOOKUP(IF(COUNTIFS($B169,"Adjustment*"),$A168,$A169),ExtCalcMap,2,FALSE))</f>
        <v>0</v>
      </c>
      <c r="V169" s="731">
        <f ca="1">SUMIFS(OFFSET('7.  Persistence Report'!$L:$L,0,V148-2011),'7.  Persistence Report'!$D:$D,IF(COUNTIFS($B169,"Adjustment*"),$B168,$B169),'7.  Persistence Report'!$H:$H,D148,'7.  Persistence Report'!$J:$J,IF(COUNTIFS($B169,"Adjustment*"),"Adjustment","Current Year Savings"),'7.  Persistence Report'!$C:$C,VLOOKUP(IF(COUNTIFS($B169,"Adjustment*"),$A168,$A169),ExtCalcMap,2,FALSE))</f>
        <v>0</v>
      </c>
      <c r="W169" s="731">
        <f ca="1">SUMIFS(OFFSET('7.  Persistence Report'!$L:$L,0,W148-2011),'7.  Persistence Report'!$D:$D,IF(COUNTIFS($B169,"Adjustment*"),$B168,$B169),'7.  Persistence Report'!$H:$H,D148,'7.  Persistence Report'!$J:$J,IF(COUNTIFS($B169,"Adjustment*"),"Adjustment","Current Year Savings"),'7.  Persistence Report'!$C:$C,VLOOKUP(IF(COUNTIFS($B169,"Adjustment*"),$A168,$A169),ExtCalcMap,2,FALSE))</f>
        <v>0</v>
      </c>
      <c r="X169" s="731">
        <f ca="1">SUMIFS(OFFSET('7.  Persistence Report'!$L:$L,0,X148-2011),'7.  Persistence Report'!$D:$D,IF(COUNTIFS($B169,"Adjustment*"),$B168,$B169),'7.  Persistence Report'!$H:$H,D148,'7.  Persistence Report'!$J:$J,IF(COUNTIFS($B169,"Adjustment*"),"Adjustment","Current Year Savings"),'7.  Persistence Report'!$C:$C,VLOOKUP(IF(COUNTIFS($B169,"Adjustment*"),$A168,$A169),ExtCalcMap,2,FALSE))</f>
        <v>0</v>
      </c>
      <c r="Y169" s="412">
        <f>Y168</f>
        <v>0</v>
      </c>
      <c r="Z169" s="412">
        <f>Z168</f>
        <v>0</v>
      </c>
      <c r="AA169" s="412">
        <f t="shared" ref="AA169:AL169" si="62">AA168</f>
        <v>0</v>
      </c>
      <c r="AB169" s="412">
        <f t="shared" si="62"/>
        <v>1</v>
      </c>
      <c r="AC169" s="412">
        <f t="shared" si="62"/>
        <v>0</v>
      </c>
      <c r="AD169" s="412">
        <f t="shared" si="62"/>
        <v>0</v>
      </c>
      <c r="AE169" s="412">
        <f t="shared" si="62"/>
        <v>0</v>
      </c>
      <c r="AF169" s="412">
        <f t="shared" si="62"/>
        <v>0</v>
      </c>
      <c r="AG169" s="412">
        <f t="shared" si="62"/>
        <v>0</v>
      </c>
      <c r="AH169" s="412">
        <f t="shared" si="62"/>
        <v>0</v>
      </c>
      <c r="AI169" s="412">
        <f t="shared" si="62"/>
        <v>0</v>
      </c>
      <c r="AJ169" s="412">
        <f t="shared" si="62"/>
        <v>0</v>
      </c>
      <c r="AK169" s="412">
        <f t="shared" si="62"/>
        <v>0</v>
      </c>
      <c r="AL169" s="412">
        <f t="shared" si="62"/>
        <v>0</v>
      </c>
      <c r="AM169" s="499"/>
    </row>
    <row r="170" spans="1:39" ht="15" outlineLevel="1">
      <c r="B170" s="296"/>
      <c r="C170" s="307"/>
      <c r="D170" s="735"/>
      <c r="E170" s="735"/>
      <c r="F170" s="735"/>
      <c r="G170" s="735"/>
      <c r="H170" s="735"/>
      <c r="I170" s="735"/>
      <c r="J170" s="735"/>
      <c r="K170" s="735"/>
      <c r="L170" s="735"/>
      <c r="M170" s="735"/>
      <c r="N170" s="730"/>
      <c r="O170" s="734"/>
      <c r="P170" s="734"/>
      <c r="Q170" s="734"/>
      <c r="R170" s="734"/>
      <c r="S170" s="734"/>
      <c r="T170" s="734"/>
      <c r="U170" s="734"/>
      <c r="V170" s="734"/>
      <c r="W170" s="734"/>
      <c r="X170" s="734"/>
      <c r="Y170" s="413"/>
      <c r="Z170" s="413"/>
      <c r="AA170" s="413"/>
      <c r="AB170" s="413"/>
      <c r="AC170" s="413"/>
      <c r="AD170" s="413"/>
      <c r="AE170" s="413"/>
      <c r="AF170" s="413"/>
      <c r="AG170" s="413"/>
      <c r="AH170" s="413"/>
      <c r="AI170" s="413"/>
      <c r="AJ170" s="413"/>
      <c r="AK170" s="413"/>
      <c r="AL170" s="413"/>
      <c r="AM170" s="308"/>
    </row>
    <row r="171" spans="1:39" s="285" customFormat="1" ht="15" outlineLevel="1">
      <c r="A171" s="503">
        <v>8</v>
      </c>
      <c r="B171" s="296" t="s">
        <v>486</v>
      </c>
      <c r="C171" s="293" t="s">
        <v>25</v>
      </c>
      <c r="D171" s="724">
        <f ca="1">SUMIFS(OFFSET('7.  Persistence Report'!$AQ:$AQ,0,D148-2011),'7.  Persistence Report'!$D:$D,IF(COUNTIFS($B171,"Adjustment*"),$B170,$B171),'7.  Persistence Report'!$H:$H,D148,'7.  Persistence Report'!$J:$J,IF(COUNTIFS($B171,"Adjustment*"),"Adjustment","Current Year Savings"),'7.  Persistence Report'!$C:$C,VLOOKUP(IF(COUNTIFS($B171,"Adjustment*"),$A170,$A171),ExtCalcMap,2,FALSE))</f>
        <v>0</v>
      </c>
      <c r="E171" s="724">
        <f ca="1">SUMIFS(OFFSET('7.  Persistence Report'!$AQ:$AQ,0,E148-2011),'7.  Persistence Report'!$D:$D,IF(COUNTIFS($B171,"Adjustment*"),$B170,$B171),'7.  Persistence Report'!$H:$H,D148,'7.  Persistence Report'!$J:$J,IF(COUNTIFS($B171,"Adjustment*"),"Adjustment","Current Year Savings"),'7.  Persistence Report'!$C:$C,VLOOKUP(IF(COUNTIFS($B171,"Adjustment*"),$A170,$A171),ExtCalcMap,2,FALSE))</f>
        <v>0</v>
      </c>
      <c r="F171" s="724">
        <f ca="1">SUMIFS(OFFSET('7.  Persistence Report'!$AQ:$AQ,0,F148-2011),'7.  Persistence Report'!$D:$D,IF(COUNTIFS($B171,"Adjustment*"),$B170,$B171),'7.  Persistence Report'!$H:$H,D148,'7.  Persistence Report'!$J:$J,IF(COUNTIFS($B171,"Adjustment*"),"Adjustment","Current Year Savings"),'7.  Persistence Report'!$C:$C,VLOOKUP(IF(COUNTIFS($B171,"Adjustment*"),$A170,$A171),ExtCalcMap,2,FALSE))</f>
        <v>0</v>
      </c>
      <c r="G171" s="724">
        <f ca="1">SUMIFS(OFFSET('7.  Persistence Report'!$AQ:$AQ,0,G148-2011),'7.  Persistence Report'!$D:$D,IF(COUNTIFS($B171,"Adjustment*"),$B170,$B171),'7.  Persistence Report'!$H:$H,D148,'7.  Persistence Report'!$J:$J,IF(COUNTIFS($B171,"Adjustment*"),"Adjustment","Current Year Savings"),'7.  Persistence Report'!$C:$C,VLOOKUP(IF(COUNTIFS($B171,"Adjustment*"),$A170,$A171),ExtCalcMap,2,FALSE))</f>
        <v>0</v>
      </c>
      <c r="H171" s="724">
        <f ca="1">SUMIFS(OFFSET('7.  Persistence Report'!$AQ:$AQ,0,H148-2011),'7.  Persistence Report'!$D:$D,IF(COUNTIFS($B171,"Adjustment*"),$B170,$B171),'7.  Persistence Report'!$H:$H,D148,'7.  Persistence Report'!$J:$J,IF(COUNTIFS($B171,"Adjustment*"),"Adjustment","Current Year Savings"),'7.  Persistence Report'!$C:$C,VLOOKUP(IF(COUNTIFS($B171,"Adjustment*"),$A170,$A171),ExtCalcMap,2,FALSE))</f>
        <v>0</v>
      </c>
      <c r="I171" s="724">
        <f ca="1">SUMIFS(OFFSET('7.  Persistence Report'!$AQ:$AQ,0,I148-2011),'7.  Persistence Report'!$D:$D,IF(COUNTIFS($B171,"Adjustment*"),$B170,$B171),'7.  Persistence Report'!$H:$H,D148,'7.  Persistence Report'!$J:$J,IF(COUNTIFS($B171,"Adjustment*"),"Adjustment","Current Year Savings"),'7.  Persistence Report'!$C:$C,VLOOKUP(IF(COUNTIFS($B171,"Adjustment*"),$A170,$A171),ExtCalcMap,2,FALSE))</f>
        <v>0</v>
      </c>
      <c r="J171" s="724">
        <f ca="1">SUMIFS(OFFSET('7.  Persistence Report'!$AQ:$AQ,0,J148-2011),'7.  Persistence Report'!$D:$D,IF(COUNTIFS($B171,"Adjustment*"),$B170,$B171),'7.  Persistence Report'!$H:$H,D148,'7.  Persistence Report'!$J:$J,IF(COUNTIFS($B171,"Adjustment*"),"Adjustment","Current Year Savings"),'7.  Persistence Report'!$C:$C,VLOOKUP(IF(COUNTIFS($B171,"Adjustment*"),$A170,$A171),ExtCalcMap,2,FALSE))</f>
        <v>0</v>
      </c>
      <c r="K171" s="724">
        <f ca="1">SUMIFS(OFFSET('7.  Persistence Report'!$AQ:$AQ,0,K148-2011),'7.  Persistence Report'!$D:$D,IF(COUNTIFS($B171,"Adjustment*"),$B170,$B171),'7.  Persistence Report'!$H:$H,D148,'7.  Persistence Report'!$J:$J,IF(COUNTIFS($B171,"Adjustment*"),"Adjustment","Current Year Savings"),'7.  Persistence Report'!$C:$C,VLOOKUP(IF(COUNTIFS($B171,"Adjustment*"),$A170,$A171),ExtCalcMap,2,FALSE))</f>
        <v>0</v>
      </c>
      <c r="L171" s="724">
        <f ca="1">SUMIFS(OFFSET('7.  Persistence Report'!$AQ:$AQ,0,L148-2011),'7.  Persistence Report'!$D:$D,IF(COUNTIFS($B171,"Adjustment*"),$B170,$B171),'7.  Persistence Report'!$H:$H,D148,'7.  Persistence Report'!$J:$J,IF(COUNTIFS($B171,"Adjustment*"),"Adjustment","Current Year Savings"),'7.  Persistence Report'!$C:$C,VLOOKUP(IF(COUNTIFS($B171,"Adjustment*"),$A170,$A171),ExtCalcMap,2,FALSE))</f>
        <v>0</v>
      </c>
      <c r="M171" s="724">
        <f ca="1">SUMIFS(OFFSET('7.  Persistence Report'!$AQ:$AQ,0,M148-2011),'7.  Persistence Report'!$D:$D,IF(COUNTIFS($B171,"Adjustment*"),$B170,$B171),'7.  Persistence Report'!$H:$H,D148,'7.  Persistence Report'!$J:$J,IF(COUNTIFS($B171,"Adjustment*"),"Adjustment","Current Year Savings"),'7.  Persistence Report'!$C:$C,VLOOKUP(IF(COUNTIFS($B171,"Adjustment*"),$A170,$A171),ExtCalcMap,2,FALSE))</f>
        <v>0</v>
      </c>
      <c r="N171" s="730"/>
      <c r="O171" s="731">
        <f ca="1">SUMIFS(OFFSET('7.  Persistence Report'!$L:$L,0,O148-2011),'7.  Persistence Report'!$D:$D,IF(COUNTIFS($B171,"Adjustment*"),$B170,$B171),'7.  Persistence Report'!$H:$H,D148,'7.  Persistence Report'!$J:$J,IF(COUNTIFS($B171,"Adjustment*"),"Adjustment","Current Year Savings"),'7.  Persistence Report'!$C:$C,VLOOKUP(IF(COUNTIFS($B171,"Adjustment*"),$A170,$A171),ExtCalcMap,2,FALSE))</f>
        <v>0</v>
      </c>
      <c r="P171" s="731">
        <f ca="1">SUMIFS(OFFSET('7.  Persistence Report'!$L:$L,0,P148-2011),'7.  Persistence Report'!$D:$D,IF(COUNTIFS($B171,"Adjustment*"),$B170,$B171),'7.  Persistence Report'!$H:$H,D148,'7.  Persistence Report'!$J:$J,IF(COUNTIFS($B171,"Adjustment*"),"Adjustment","Current Year Savings"),'7.  Persistence Report'!$C:$C,VLOOKUP(IF(COUNTIFS($B171,"Adjustment*"),$A170,$A171),ExtCalcMap,2,FALSE))</f>
        <v>0</v>
      </c>
      <c r="Q171" s="731">
        <f ca="1">SUMIFS(OFFSET('7.  Persistence Report'!$L:$L,0,Q148-2011),'7.  Persistence Report'!$D:$D,IF(COUNTIFS($B171,"Adjustment*"),$B170,$B171),'7.  Persistence Report'!$H:$H,D148,'7.  Persistence Report'!$J:$J,IF(COUNTIFS($B171,"Adjustment*"),"Adjustment","Current Year Savings"),'7.  Persistence Report'!$C:$C,VLOOKUP(IF(COUNTIFS($B171,"Adjustment*"),$A170,$A171),ExtCalcMap,2,FALSE))</f>
        <v>0</v>
      </c>
      <c r="R171" s="731">
        <f ca="1">SUMIFS(OFFSET('7.  Persistence Report'!$L:$L,0,R148-2011),'7.  Persistence Report'!$D:$D,IF(COUNTIFS($B171,"Adjustment*"),$B170,$B171),'7.  Persistence Report'!$H:$H,D148,'7.  Persistence Report'!$J:$J,IF(COUNTIFS($B171,"Adjustment*"),"Adjustment","Current Year Savings"),'7.  Persistence Report'!$C:$C,VLOOKUP(IF(COUNTIFS($B171,"Adjustment*"),$A170,$A171),ExtCalcMap,2,FALSE))</f>
        <v>0</v>
      </c>
      <c r="S171" s="731">
        <f ca="1">SUMIFS(OFFSET('7.  Persistence Report'!$L:$L,0,S148-2011),'7.  Persistence Report'!$D:$D,IF(COUNTIFS($B171,"Adjustment*"),$B170,$B171),'7.  Persistence Report'!$H:$H,D148,'7.  Persistence Report'!$J:$J,IF(COUNTIFS($B171,"Adjustment*"),"Adjustment","Current Year Savings"),'7.  Persistence Report'!$C:$C,VLOOKUP(IF(COUNTIFS($B171,"Adjustment*"),$A170,$A171),ExtCalcMap,2,FALSE))</f>
        <v>0</v>
      </c>
      <c r="T171" s="731">
        <f ca="1">SUMIFS(OFFSET('7.  Persistence Report'!$L:$L,0,T148-2011),'7.  Persistence Report'!$D:$D,IF(COUNTIFS($B171,"Adjustment*"),$B170,$B171),'7.  Persistence Report'!$H:$H,D148,'7.  Persistence Report'!$J:$J,IF(COUNTIFS($B171,"Adjustment*"),"Adjustment","Current Year Savings"),'7.  Persistence Report'!$C:$C,VLOOKUP(IF(COUNTIFS($B171,"Adjustment*"),$A170,$A171),ExtCalcMap,2,FALSE))</f>
        <v>0</v>
      </c>
      <c r="U171" s="731">
        <f ca="1">SUMIFS(OFFSET('7.  Persistence Report'!$L:$L,0,U148-2011),'7.  Persistence Report'!$D:$D,IF(COUNTIFS($B171,"Adjustment*"),$B170,$B171),'7.  Persistence Report'!$H:$H,D148,'7.  Persistence Report'!$J:$J,IF(COUNTIFS($B171,"Adjustment*"),"Adjustment","Current Year Savings"),'7.  Persistence Report'!$C:$C,VLOOKUP(IF(COUNTIFS($B171,"Adjustment*"),$A170,$A171),ExtCalcMap,2,FALSE))</f>
        <v>0</v>
      </c>
      <c r="V171" s="731">
        <f ca="1">SUMIFS(OFFSET('7.  Persistence Report'!$L:$L,0,V148-2011),'7.  Persistence Report'!$D:$D,IF(COUNTIFS($B171,"Adjustment*"),$B170,$B171),'7.  Persistence Report'!$H:$H,D148,'7.  Persistence Report'!$J:$J,IF(COUNTIFS($B171,"Adjustment*"),"Adjustment","Current Year Savings"),'7.  Persistence Report'!$C:$C,VLOOKUP(IF(COUNTIFS($B171,"Adjustment*"),$A170,$A171),ExtCalcMap,2,FALSE))</f>
        <v>0</v>
      </c>
      <c r="W171" s="731">
        <f ca="1">SUMIFS(OFFSET('7.  Persistence Report'!$L:$L,0,W148-2011),'7.  Persistence Report'!$D:$D,IF(COUNTIFS($B171,"Adjustment*"),$B170,$B171),'7.  Persistence Report'!$H:$H,D148,'7.  Persistence Report'!$J:$J,IF(COUNTIFS($B171,"Adjustment*"),"Adjustment","Current Year Savings"),'7.  Persistence Report'!$C:$C,VLOOKUP(IF(COUNTIFS($B171,"Adjustment*"),$A170,$A171),ExtCalcMap,2,FALSE))</f>
        <v>0</v>
      </c>
      <c r="X171" s="731">
        <f ca="1">SUMIFS(OFFSET('7.  Persistence Report'!$L:$L,0,X148-2011),'7.  Persistence Report'!$D:$D,IF(COUNTIFS($B171,"Adjustment*"),$B170,$B171),'7.  Persistence Report'!$H:$H,D148,'7.  Persistence Report'!$J:$J,IF(COUNTIFS($B171,"Adjustment*"),"Adjustment","Current Year Savings"),'7.  Persistence Report'!$C:$C,VLOOKUP(IF(COUNTIFS($B171,"Adjustment*"),$A170,$A171),ExtCalcMap,2,FALSE))</f>
        <v>0</v>
      </c>
      <c r="Y171" s="411">
        <f t="shared" ref="Y171:AL171" si="63">IF(COUNTIFS(Y148,"Res*"),1/COUNTIFS(Y148:AL148,"Res*"),0)</f>
        <v>0</v>
      </c>
      <c r="Z171" s="411">
        <f t="shared" si="63"/>
        <v>0</v>
      </c>
      <c r="AA171" s="411">
        <f t="shared" si="63"/>
        <v>0</v>
      </c>
      <c r="AB171" s="411">
        <f t="shared" si="63"/>
        <v>1</v>
      </c>
      <c r="AC171" s="411">
        <f t="shared" si="63"/>
        <v>0</v>
      </c>
      <c r="AD171" s="411">
        <f t="shared" si="63"/>
        <v>0</v>
      </c>
      <c r="AE171" s="411">
        <f t="shared" si="63"/>
        <v>0</v>
      </c>
      <c r="AF171" s="411">
        <f t="shared" si="63"/>
        <v>0</v>
      </c>
      <c r="AG171" s="411">
        <f t="shared" si="63"/>
        <v>0</v>
      </c>
      <c r="AH171" s="411">
        <f t="shared" si="63"/>
        <v>0</v>
      </c>
      <c r="AI171" s="411">
        <f t="shared" si="63"/>
        <v>0</v>
      </c>
      <c r="AJ171" s="411">
        <f t="shared" si="63"/>
        <v>0</v>
      </c>
      <c r="AK171" s="411">
        <f t="shared" si="63"/>
        <v>0</v>
      </c>
      <c r="AL171" s="411">
        <f t="shared" si="63"/>
        <v>0</v>
      </c>
      <c r="AM171" s="298">
        <f>SUM(Y171:AL171)</f>
        <v>1</v>
      </c>
    </row>
    <row r="172" spans="1:39" s="285" customFormat="1" ht="15" outlineLevel="1">
      <c r="A172" s="503"/>
      <c r="B172" s="296" t="s">
        <v>245</v>
      </c>
      <c r="C172" s="293" t="s">
        <v>164</v>
      </c>
      <c r="D172" s="724">
        <f ca="1">SUMIFS(OFFSET('7.  Persistence Report'!$AQ:$AQ,0,D148-2011),'7.  Persistence Report'!$D:$D,IF(COUNTIFS($B172,"Adjustment*"),$B171,$B172),'7.  Persistence Report'!$H:$H,D148,'7.  Persistence Report'!$J:$J,IF(COUNTIFS($B172,"Adjustment*"),"Adjustment","Current Year Savings"),'7.  Persistence Report'!$C:$C,VLOOKUP(IF(COUNTIFS($B172,"Adjustment*"),$A171,$A172),ExtCalcMap,2,FALSE))</f>
        <v>0</v>
      </c>
      <c r="E172" s="724">
        <f ca="1">SUMIFS(OFFSET('7.  Persistence Report'!$AQ:$AQ,0,E148-2011),'7.  Persistence Report'!$D:$D,IF(COUNTIFS($B172,"Adjustment*"),$B171,$B172),'7.  Persistence Report'!$H:$H,D148,'7.  Persistence Report'!$J:$J,IF(COUNTIFS($B172,"Adjustment*"),"Adjustment","Current Year Savings"),'7.  Persistence Report'!$C:$C,VLOOKUP(IF(COUNTIFS($B172,"Adjustment*"),$A171,$A172),ExtCalcMap,2,FALSE))</f>
        <v>0</v>
      </c>
      <c r="F172" s="724">
        <f ca="1">SUMIFS(OFFSET('7.  Persistence Report'!$AQ:$AQ,0,F148-2011),'7.  Persistence Report'!$D:$D,IF(COUNTIFS($B172,"Adjustment*"),$B171,$B172),'7.  Persistence Report'!$H:$H,D148,'7.  Persistence Report'!$J:$J,IF(COUNTIFS($B172,"Adjustment*"),"Adjustment","Current Year Savings"),'7.  Persistence Report'!$C:$C,VLOOKUP(IF(COUNTIFS($B172,"Adjustment*"),$A171,$A172),ExtCalcMap,2,FALSE))</f>
        <v>0</v>
      </c>
      <c r="G172" s="724">
        <f ca="1">SUMIFS(OFFSET('7.  Persistence Report'!$AQ:$AQ,0,G148-2011),'7.  Persistence Report'!$D:$D,IF(COUNTIFS($B172,"Adjustment*"),$B171,$B172),'7.  Persistence Report'!$H:$H,D148,'7.  Persistence Report'!$J:$J,IF(COUNTIFS($B172,"Adjustment*"),"Adjustment","Current Year Savings"),'7.  Persistence Report'!$C:$C,VLOOKUP(IF(COUNTIFS($B172,"Adjustment*"),$A171,$A172),ExtCalcMap,2,FALSE))</f>
        <v>0</v>
      </c>
      <c r="H172" s="724">
        <f ca="1">SUMIFS(OFFSET('7.  Persistence Report'!$AQ:$AQ,0,H148-2011),'7.  Persistence Report'!$D:$D,IF(COUNTIFS($B172,"Adjustment*"),$B171,$B172),'7.  Persistence Report'!$H:$H,D148,'7.  Persistence Report'!$J:$J,IF(COUNTIFS($B172,"Adjustment*"),"Adjustment","Current Year Savings"),'7.  Persistence Report'!$C:$C,VLOOKUP(IF(COUNTIFS($B172,"Adjustment*"),$A171,$A172),ExtCalcMap,2,FALSE))</f>
        <v>0</v>
      </c>
      <c r="I172" s="724">
        <f ca="1">SUMIFS(OFFSET('7.  Persistence Report'!$AQ:$AQ,0,I148-2011),'7.  Persistence Report'!$D:$D,IF(COUNTIFS($B172,"Adjustment*"),$B171,$B172),'7.  Persistence Report'!$H:$H,D148,'7.  Persistence Report'!$J:$J,IF(COUNTIFS($B172,"Adjustment*"),"Adjustment","Current Year Savings"),'7.  Persistence Report'!$C:$C,VLOOKUP(IF(COUNTIFS($B172,"Adjustment*"),$A171,$A172),ExtCalcMap,2,FALSE))</f>
        <v>0</v>
      </c>
      <c r="J172" s="724">
        <f ca="1">SUMIFS(OFFSET('7.  Persistence Report'!$AQ:$AQ,0,J148-2011),'7.  Persistence Report'!$D:$D,IF(COUNTIFS($B172,"Adjustment*"),$B171,$B172),'7.  Persistence Report'!$H:$H,D148,'7.  Persistence Report'!$J:$J,IF(COUNTIFS($B172,"Adjustment*"),"Adjustment","Current Year Savings"),'7.  Persistence Report'!$C:$C,VLOOKUP(IF(COUNTIFS($B172,"Adjustment*"),$A171,$A172),ExtCalcMap,2,FALSE))</f>
        <v>0</v>
      </c>
      <c r="K172" s="724">
        <f ca="1">SUMIFS(OFFSET('7.  Persistence Report'!$AQ:$AQ,0,K148-2011),'7.  Persistence Report'!$D:$D,IF(COUNTIFS($B172,"Adjustment*"),$B171,$B172),'7.  Persistence Report'!$H:$H,D148,'7.  Persistence Report'!$J:$J,IF(COUNTIFS($B172,"Adjustment*"),"Adjustment","Current Year Savings"),'7.  Persistence Report'!$C:$C,VLOOKUP(IF(COUNTIFS($B172,"Adjustment*"),$A171,$A172),ExtCalcMap,2,FALSE))</f>
        <v>0</v>
      </c>
      <c r="L172" s="724">
        <f ca="1">SUMIFS(OFFSET('7.  Persistence Report'!$AQ:$AQ,0,L148-2011),'7.  Persistence Report'!$D:$D,IF(COUNTIFS($B172,"Adjustment*"),$B171,$B172),'7.  Persistence Report'!$H:$H,D148,'7.  Persistence Report'!$J:$J,IF(COUNTIFS($B172,"Adjustment*"),"Adjustment","Current Year Savings"),'7.  Persistence Report'!$C:$C,VLOOKUP(IF(COUNTIFS($B172,"Adjustment*"),$A171,$A172),ExtCalcMap,2,FALSE))</f>
        <v>0</v>
      </c>
      <c r="M172" s="724">
        <f ca="1">SUMIFS(OFFSET('7.  Persistence Report'!$AQ:$AQ,0,M148-2011),'7.  Persistence Report'!$D:$D,IF(COUNTIFS($B172,"Adjustment*"),$B171,$B172),'7.  Persistence Report'!$H:$H,D148,'7.  Persistence Report'!$J:$J,IF(COUNTIFS($B172,"Adjustment*"),"Adjustment","Current Year Savings"),'7.  Persistence Report'!$C:$C,VLOOKUP(IF(COUNTIFS($B172,"Adjustment*"),$A171,$A172),ExtCalcMap,2,FALSE))</f>
        <v>0</v>
      </c>
      <c r="N172" s="732"/>
      <c r="O172" s="731">
        <f ca="1">SUMIFS(OFFSET('7.  Persistence Report'!$L:$L,0,O148-2011),'7.  Persistence Report'!$D:$D,IF(COUNTIFS($B172,"Adjustment*"),$B171,$B172),'7.  Persistence Report'!$H:$H,D148,'7.  Persistence Report'!$J:$J,IF(COUNTIFS($B172,"Adjustment*"),"Adjustment","Current Year Savings"),'7.  Persistence Report'!$C:$C,VLOOKUP(IF(COUNTIFS($B172,"Adjustment*"),$A171,$A172),ExtCalcMap,2,FALSE))</f>
        <v>0</v>
      </c>
      <c r="P172" s="731">
        <f ca="1">SUMIFS(OFFSET('7.  Persistence Report'!$L:$L,0,P148-2011),'7.  Persistence Report'!$D:$D,IF(COUNTIFS($B172,"Adjustment*"),$B171,$B172),'7.  Persistence Report'!$H:$H,D148,'7.  Persistence Report'!$J:$J,IF(COUNTIFS($B172,"Adjustment*"),"Adjustment","Current Year Savings"),'7.  Persistence Report'!$C:$C,VLOOKUP(IF(COUNTIFS($B172,"Adjustment*"),$A171,$A172),ExtCalcMap,2,FALSE))</f>
        <v>0</v>
      </c>
      <c r="Q172" s="731">
        <f ca="1">SUMIFS(OFFSET('7.  Persistence Report'!$L:$L,0,Q148-2011),'7.  Persistence Report'!$D:$D,IF(COUNTIFS($B172,"Adjustment*"),$B171,$B172),'7.  Persistence Report'!$H:$H,D148,'7.  Persistence Report'!$J:$J,IF(COUNTIFS($B172,"Adjustment*"),"Adjustment","Current Year Savings"),'7.  Persistence Report'!$C:$C,VLOOKUP(IF(COUNTIFS($B172,"Adjustment*"),$A171,$A172),ExtCalcMap,2,FALSE))</f>
        <v>0</v>
      </c>
      <c r="R172" s="731">
        <f ca="1">SUMIFS(OFFSET('7.  Persistence Report'!$L:$L,0,R148-2011),'7.  Persistence Report'!$D:$D,IF(COUNTIFS($B172,"Adjustment*"),$B171,$B172),'7.  Persistence Report'!$H:$H,D148,'7.  Persistence Report'!$J:$J,IF(COUNTIFS($B172,"Adjustment*"),"Adjustment","Current Year Savings"),'7.  Persistence Report'!$C:$C,VLOOKUP(IF(COUNTIFS($B172,"Adjustment*"),$A171,$A172),ExtCalcMap,2,FALSE))</f>
        <v>0</v>
      </c>
      <c r="S172" s="731">
        <f ca="1">SUMIFS(OFFSET('7.  Persistence Report'!$L:$L,0,S148-2011),'7.  Persistence Report'!$D:$D,IF(COUNTIFS($B172,"Adjustment*"),$B171,$B172),'7.  Persistence Report'!$H:$H,D148,'7.  Persistence Report'!$J:$J,IF(COUNTIFS($B172,"Adjustment*"),"Adjustment","Current Year Savings"),'7.  Persistence Report'!$C:$C,VLOOKUP(IF(COUNTIFS($B172,"Adjustment*"),$A171,$A172),ExtCalcMap,2,FALSE))</f>
        <v>0</v>
      </c>
      <c r="T172" s="731">
        <f ca="1">SUMIFS(OFFSET('7.  Persistence Report'!$L:$L,0,T148-2011),'7.  Persistence Report'!$D:$D,IF(COUNTIFS($B172,"Adjustment*"),$B171,$B172),'7.  Persistence Report'!$H:$H,D148,'7.  Persistence Report'!$J:$J,IF(COUNTIFS($B172,"Adjustment*"),"Adjustment","Current Year Savings"),'7.  Persistence Report'!$C:$C,VLOOKUP(IF(COUNTIFS($B172,"Adjustment*"),$A171,$A172),ExtCalcMap,2,FALSE))</f>
        <v>0</v>
      </c>
      <c r="U172" s="731">
        <f ca="1">SUMIFS(OFFSET('7.  Persistence Report'!$L:$L,0,U148-2011),'7.  Persistence Report'!$D:$D,IF(COUNTIFS($B172,"Adjustment*"),$B171,$B172),'7.  Persistence Report'!$H:$H,D148,'7.  Persistence Report'!$J:$J,IF(COUNTIFS($B172,"Adjustment*"),"Adjustment","Current Year Savings"),'7.  Persistence Report'!$C:$C,VLOOKUP(IF(COUNTIFS($B172,"Adjustment*"),$A171,$A172),ExtCalcMap,2,FALSE))</f>
        <v>0</v>
      </c>
      <c r="V172" s="731">
        <f ca="1">SUMIFS(OFFSET('7.  Persistence Report'!$L:$L,0,V148-2011),'7.  Persistence Report'!$D:$D,IF(COUNTIFS($B172,"Adjustment*"),$B171,$B172),'7.  Persistence Report'!$H:$H,D148,'7.  Persistence Report'!$J:$J,IF(COUNTIFS($B172,"Adjustment*"),"Adjustment","Current Year Savings"),'7.  Persistence Report'!$C:$C,VLOOKUP(IF(COUNTIFS($B172,"Adjustment*"),$A171,$A172),ExtCalcMap,2,FALSE))</f>
        <v>0</v>
      </c>
      <c r="W172" s="731">
        <f ca="1">SUMIFS(OFFSET('7.  Persistence Report'!$L:$L,0,W148-2011),'7.  Persistence Report'!$D:$D,IF(COUNTIFS($B172,"Adjustment*"),$B171,$B172),'7.  Persistence Report'!$H:$H,D148,'7.  Persistence Report'!$J:$J,IF(COUNTIFS($B172,"Adjustment*"),"Adjustment","Current Year Savings"),'7.  Persistence Report'!$C:$C,VLOOKUP(IF(COUNTIFS($B172,"Adjustment*"),$A171,$A172),ExtCalcMap,2,FALSE))</f>
        <v>0</v>
      </c>
      <c r="X172" s="731">
        <f ca="1">SUMIFS(OFFSET('7.  Persistence Report'!$L:$L,0,X148-2011),'7.  Persistence Report'!$D:$D,IF(COUNTIFS($B172,"Adjustment*"),$B171,$B172),'7.  Persistence Report'!$H:$H,D148,'7.  Persistence Report'!$J:$J,IF(COUNTIFS($B172,"Adjustment*"),"Adjustment","Current Year Savings"),'7.  Persistence Report'!$C:$C,VLOOKUP(IF(COUNTIFS($B172,"Adjustment*"),$A171,$A172),ExtCalcMap,2,FALSE))</f>
        <v>0</v>
      </c>
      <c r="Y172" s="412">
        <f>Y171</f>
        <v>0</v>
      </c>
      <c r="Z172" s="412">
        <f>Z171</f>
        <v>0</v>
      </c>
      <c r="AA172" s="412">
        <f t="shared" ref="AA172:AL172" si="64">AA171</f>
        <v>0</v>
      </c>
      <c r="AB172" s="412">
        <f t="shared" si="64"/>
        <v>1</v>
      </c>
      <c r="AC172" s="412">
        <f t="shared" si="64"/>
        <v>0</v>
      </c>
      <c r="AD172" s="412">
        <f t="shared" si="64"/>
        <v>0</v>
      </c>
      <c r="AE172" s="412">
        <f t="shared" si="64"/>
        <v>0</v>
      </c>
      <c r="AF172" s="412">
        <f t="shared" si="64"/>
        <v>0</v>
      </c>
      <c r="AG172" s="412">
        <f t="shared" si="64"/>
        <v>0</v>
      </c>
      <c r="AH172" s="412">
        <f t="shared" si="64"/>
        <v>0</v>
      </c>
      <c r="AI172" s="412">
        <f t="shared" si="64"/>
        <v>0</v>
      </c>
      <c r="AJ172" s="412">
        <f t="shared" si="64"/>
        <v>0</v>
      </c>
      <c r="AK172" s="412">
        <f t="shared" si="64"/>
        <v>0</v>
      </c>
      <c r="AL172" s="412">
        <f t="shared" si="64"/>
        <v>0</v>
      </c>
      <c r="AM172" s="499"/>
    </row>
    <row r="173" spans="1:39" s="285" customFormat="1" ht="15" outlineLevel="1">
      <c r="A173" s="503"/>
      <c r="B173" s="296"/>
      <c r="C173" s="307"/>
      <c r="D173" s="735"/>
      <c r="E173" s="735"/>
      <c r="F173" s="735"/>
      <c r="G173" s="735"/>
      <c r="H173" s="735"/>
      <c r="I173" s="735"/>
      <c r="J173" s="735"/>
      <c r="K173" s="735"/>
      <c r="L173" s="735"/>
      <c r="M173" s="735"/>
      <c r="N173" s="730"/>
      <c r="O173" s="736"/>
      <c r="P173" s="736"/>
      <c r="Q173" s="736"/>
      <c r="R173" s="736"/>
      <c r="S173" s="736"/>
      <c r="T173" s="736"/>
      <c r="U173" s="736"/>
      <c r="V173" s="736"/>
      <c r="W173" s="736"/>
      <c r="X173" s="736"/>
      <c r="Y173" s="413"/>
      <c r="Z173" s="413"/>
      <c r="AA173" s="413"/>
      <c r="AB173" s="413"/>
      <c r="AC173" s="413"/>
      <c r="AD173" s="413"/>
      <c r="AE173" s="413"/>
      <c r="AF173" s="413"/>
      <c r="AG173" s="413"/>
      <c r="AH173" s="413"/>
      <c r="AI173" s="413"/>
      <c r="AJ173" s="413"/>
      <c r="AK173" s="413"/>
      <c r="AL173" s="413"/>
      <c r="AM173" s="308"/>
    </row>
    <row r="174" spans="1:39" ht="15" outlineLevel="1">
      <c r="A174" s="503">
        <v>9</v>
      </c>
      <c r="B174" s="296" t="s">
        <v>7</v>
      </c>
      <c r="C174" s="293" t="s">
        <v>25</v>
      </c>
      <c r="D174" s="724">
        <f ca="1">SUMIFS(OFFSET('7.  Persistence Report'!$AQ:$AQ,0,D148-2011),'7.  Persistence Report'!$D:$D,IF(COUNTIFS($B174,"Adjustment*"),$B173,$B174),'7.  Persistence Report'!$H:$H,D148,'7.  Persistence Report'!$J:$J,IF(COUNTIFS($B174,"Adjustment*"),"Adjustment","Current Year Savings"),'7.  Persistence Report'!$C:$C,VLOOKUP(IF(COUNTIFS($B174,"Adjustment*"),$A173,$A174),ExtCalcMap,2,FALSE))</f>
        <v>0</v>
      </c>
      <c r="E174" s="724">
        <f ca="1">SUMIFS(OFFSET('7.  Persistence Report'!$AQ:$AQ,0,E148-2011),'7.  Persistence Report'!$D:$D,IF(COUNTIFS($B174,"Adjustment*"),$B173,$B174),'7.  Persistence Report'!$H:$H,D148,'7.  Persistence Report'!$J:$J,IF(COUNTIFS($B174,"Adjustment*"),"Adjustment","Current Year Savings"),'7.  Persistence Report'!$C:$C,VLOOKUP(IF(COUNTIFS($B174,"Adjustment*"),$A173,$A174),ExtCalcMap,2,FALSE))</f>
        <v>0</v>
      </c>
      <c r="F174" s="724">
        <f ca="1">SUMIFS(OFFSET('7.  Persistence Report'!$AQ:$AQ,0,F148-2011),'7.  Persistence Report'!$D:$D,IF(COUNTIFS($B174,"Adjustment*"),$B173,$B174),'7.  Persistence Report'!$H:$H,D148,'7.  Persistence Report'!$J:$J,IF(COUNTIFS($B174,"Adjustment*"),"Adjustment","Current Year Savings"),'7.  Persistence Report'!$C:$C,VLOOKUP(IF(COUNTIFS($B174,"Adjustment*"),$A173,$A174),ExtCalcMap,2,FALSE))</f>
        <v>0</v>
      </c>
      <c r="G174" s="724">
        <f ca="1">SUMIFS(OFFSET('7.  Persistence Report'!$AQ:$AQ,0,G148-2011),'7.  Persistence Report'!$D:$D,IF(COUNTIFS($B174,"Adjustment*"),$B173,$B174),'7.  Persistence Report'!$H:$H,D148,'7.  Persistence Report'!$J:$J,IF(COUNTIFS($B174,"Adjustment*"),"Adjustment","Current Year Savings"),'7.  Persistence Report'!$C:$C,VLOOKUP(IF(COUNTIFS($B174,"Adjustment*"),$A173,$A174),ExtCalcMap,2,FALSE))</f>
        <v>0</v>
      </c>
      <c r="H174" s="724">
        <f ca="1">SUMIFS(OFFSET('7.  Persistence Report'!$AQ:$AQ,0,H148-2011),'7.  Persistence Report'!$D:$D,IF(COUNTIFS($B174,"Adjustment*"),$B173,$B174),'7.  Persistence Report'!$H:$H,D148,'7.  Persistence Report'!$J:$J,IF(COUNTIFS($B174,"Adjustment*"),"Adjustment","Current Year Savings"),'7.  Persistence Report'!$C:$C,VLOOKUP(IF(COUNTIFS($B174,"Adjustment*"),$A173,$A174),ExtCalcMap,2,FALSE))</f>
        <v>0</v>
      </c>
      <c r="I174" s="724">
        <f ca="1">SUMIFS(OFFSET('7.  Persistence Report'!$AQ:$AQ,0,I148-2011),'7.  Persistence Report'!$D:$D,IF(COUNTIFS($B174,"Adjustment*"),$B173,$B174),'7.  Persistence Report'!$H:$H,D148,'7.  Persistence Report'!$J:$J,IF(COUNTIFS($B174,"Adjustment*"),"Adjustment","Current Year Savings"),'7.  Persistence Report'!$C:$C,VLOOKUP(IF(COUNTIFS($B174,"Adjustment*"),$A173,$A174),ExtCalcMap,2,FALSE))</f>
        <v>0</v>
      </c>
      <c r="J174" s="724">
        <f ca="1">SUMIFS(OFFSET('7.  Persistence Report'!$AQ:$AQ,0,J148-2011),'7.  Persistence Report'!$D:$D,IF(COUNTIFS($B174,"Adjustment*"),$B173,$B174),'7.  Persistence Report'!$H:$H,D148,'7.  Persistence Report'!$J:$J,IF(COUNTIFS($B174,"Adjustment*"),"Adjustment","Current Year Savings"),'7.  Persistence Report'!$C:$C,VLOOKUP(IF(COUNTIFS($B174,"Adjustment*"),$A173,$A174),ExtCalcMap,2,FALSE))</f>
        <v>0</v>
      </c>
      <c r="K174" s="724">
        <f ca="1">SUMIFS(OFFSET('7.  Persistence Report'!$AQ:$AQ,0,K148-2011),'7.  Persistence Report'!$D:$D,IF(COUNTIFS($B174,"Adjustment*"),$B173,$B174),'7.  Persistence Report'!$H:$H,D148,'7.  Persistence Report'!$J:$J,IF(COUNTIFS($B174,"Adjustment*"),"Adjustment","Current Year Savings"),'7.  Persistence Report'!$C:$C,VLOOKUP(IF(COUNTIFS($B174,"Adjustment*"),$A173,$A174),ExtCalcMap,2,FALSE))</f>
        <v>0</v>
      </c>
      <c r="L174" s="724">
        <f ca="1">SUMIFS(OFFSET('7.  Persistence Report'!$AQ:$AQ,0,L148-2011),'7.  Persistence Report'!$D:$D,IF(COUNTIFS($B174,"Adjustment*"),$B173,$B174),'7.  Persistence Report'!$H:$H,D148,'7.  Persistence Report'!$J:$J,IF(COUNTIFS($B174,"Adjustment*"),"Adjustment","Current Year Savings"),'7.  Persistence Report'!$C:$C,VLOOKUP(IF(COUNTIFS($B174,"Adjustment*"),$A173,$A174),ExtCalcMap,2,FALSE))</f>
        <v>0</v>
      </c>
      <c r="M174" s="724">
        <f ca="1">SUMIFS(OFFSET('7.  Persistence Report'!$AQ:$AQ,0,M148-2011),'7.  Persistence Report'!$D:$D,IF(COUNTIFS($B174,"Adjustment*"),$B173,$B174),'7.  Persistence Report'!$H:$H,D148,'7.  Persistence Report'!$J:$J,IF(COUNTIFS($B174,"Adjustment*"),"Adjustment","Current Year Savings"),'7.  Persistence Report'!$C:$C,VLOOKUP(IF(COUNTIFS($B174,"Adjustment*"),$A173,$A174),ExtCalcMap,2,FALSE))</f>
        <v>0</v>
      </c>
      <c r="N174" s="730"/>
      <c r="O174" s="731">
        <f ca="1">SUMIFS(OFFSET('7.  Persistence Report'!$L:$L,0,O148-2011),'7.  Persistence Report'!$D:$D,IF(COUNTIFS($B174,"Adjustment*"),$B173,$B174),'7.  Persistence Report'!$H:$H,D148,'7.  Persistence Report'!$J:$J,IF(COUNTIFS($B174,"Adjustment*"),"Adjustment","Current Year Savings"),'7.  Persistence Report'!$C:$C,VLOOKUP(IF(COUNTIFS($B174,"Adjustment*"),$A173,$A174),ExtCalcMap,2,FALSE))</f>
        <v>0</v>
      </c>
      <c r="P174" s="731">
        <f ca="1">SUMIFS(OFFSET('7.  Persistence Report'!$L:$L,0,P148-2011),'7.  Persistence Report'!$D:$D,IF(COUNTIFS($B174,"Adjustment*"),$B173,$B174),'7.  Persistence Report'!$H:$H,D148,'7.  Persistence Report'!$J:$J,IF(COUNTIFS($B174,"Adjustment*"),"Adjustment","Current Year Savings"),'7.  Persistence Report'!$C:$C,VLOOKUP(IF(COUNTIFS($B174,"Adjustment*"),$A173,$A174),ExtCalcMap,2,FALSE))</f>
        <v>0</v>
      </c>
      <c r="Q174" s="731">
        <f ca="1">SUMIFS(OFFSET('7.  Persistence Report'!$L:$L,0,Q148-2011),'7.  Persistence Report'!$D:$D,IF(COUNTIFS($B174,"Adjustment*"),$B173,$B174),'7.  Persistence Report'!$H:$H,D148,'7.  Persistence Report'!$J:$J,IF(COUNTIFS($B174,"Adjustment*"),"Adjustment","Current Year Savings"),'7.  Persistence Report'!$C:$C,VLOOKUP(IF(COUNTIFS($B174,"Adjustment*"),$A173,$A174),ExtCalcMap,2,FALSE))</f>
        <v>0</v>
      </c>
      <c r="R174" s="731">
        <f ca="1">SUMIFS(OFFSET('7.  Persistence Report'!$L:$L,0,R148-2011),'7.  Persistence Report'!$D:$D,IF(COUNTIFS($B174,"Adjustment*"),$B173,$B174),'7.  Persistence Report'!$H:$H,D148,'7.  Persistence Report'!$J:$J,IF(COUNTIFS($B174,"Adjustment*"),"Adjustment","Current Year Savings"),'7.  Persistence Report'!$C:$C,VLOOKUP(IF(COUNTIFS($B174,"Adjustment*"),$A173,$A174),ExtCalcMap,2,FALSE))</f>
        <v>0</v>
      </c>
      <c r="S174" s="731">
        <f ca="1">SUMIFS(OFFSET('7.  Persistence Report'!$L:$L,0,S148-2011),'7.  Persistence Report'!$D:$D,IF(COUNTIFS($B174,"Adjustment*"),$B173,$B174),'7.  Persistence Report'!$H:$H,D148,'7.  Persistence Report'!$J:$J,IF(COUNTIFS($B174,"Adjustment*"),"Adjustment","Current Year Savings"),'7.  Persistence Report'!$C:$C,VLOOKUP(IF(COUNTIFS($B174,"Adjustment*"),$A173,$A174),ExtCalcMap,2,FALSE))</f>
        <v>0</v>
      </c>
      <c r="T174" s="731">
        <f ca="1">SUMIFS(OFFSET('7.  Persistence Report'!$L:$L,0,T148-2011),'7.  Persistence Report'!$D:$D,IF(COUNTIFS($B174,"Adjustment*"),$B173,$B174),'7.  Persistence Report'!$H:$H,D148,'7.  Persistence Report'!$J:$J,IF(COUNTIFS($B174,"Adjustment*"),"Adjustment","Current Year Savings"),'7.  Persistence Report'!$C:$C,VLOOKUP(IF(COUNTIFS($B174,"Adjustment*"),$A173,$A174),ExtCalcMap,2,FALSE))</f>
        <v>0</v>
      </c>
      <c r="U174" s="731">
        <f ca="1">SUMIFS(OFFSET('7.  Persistence Report'!$L:$L,0,U148-2011),'7.  Persistence Report'!$D:$D,IF(COUNTIFS($B174,"Adjustment*"),$B173,$B174),'7.  Persistence Report'!$H:$H,D148,'7.  Persistence Report'!$J:$J,IF(COUNTIFS($B174,"Adjustment*"),"Adjustment","Current Year Savings"),'7.  Persistence Report'!$C:$C,VLOOKUP(IF(COUNTIFS($B174,"Adjustment*"),$A173,$A174),ExtCalcMap,2,FALSE))</f>
        <v>0</v>
      </c>
      <c r="V174" s="731">
        <f ca="1">SUMIFS(OFFSET('7.  Persistence Report'!$L:$L,0,V148-2011),'7.  Persistence Report'!$D:$D,IF(COUNTIFS($B174,"Adjustment*"),$B173,$B174),'7.  Persistence Report'!$H:$H,D148,'7.  Persistence Report'!$J:$J,IF(COUNTIFS($B174,"Adjustment*"),"Adjustment","Current Year Savings"),'7.  Persistence Report'!$C:$C,VLOOKUP(IF(COUNTIFS($B174,"Adjustment*"),$A173,$A174),ExtCalcMap,2,FALSE))</f>
        <v>0</v>
      </c>
      <c r="W174" s="731">
        <f ca="1">SUMIFS(OFFSET('7.  Persistence Report'!$L:$L,0,W148-2011),'7.  Persistence Report'!$D:$D,IF(COUNTIFS($B174,"Adjustment*"),$B173,$B174),'7.  Persistence Report'!$H:$H,D148,'7.  Persistence Report'!$J:$J,IF(COUNTIFS($B174,"Adjustment*"),"Adjustment","Current Year Savings"),'7.  Persistence Report'!$C:$C,VLOOKUP(IF(COUNTIFS($B174,"Adjustment*"),$A173,$A174),ExtCalcMap,2,FALSE))</f>
        <v>0</v>
      </c>
      <c r="X174" s="731">
        <f ca="1">SUMIFS(OFFSET('7.  Persistence Report'!$L:$L,0,X148-2011),'7.  Persistence Report'!$D:$D,IF(COUNTIFS($B174,"Adjustment*"),$B173,$B174),'7.  Persistence Report'!$H:$H,D148,'7.  Persistence Report'!$J:$J,IF(COUNTIFS($B174,"Adjustment*"),"Adjustment","Current Year Savings"),'7.  Persistence Report'!$C:$C,VLOOKUP(IF(COUNTIFS($B174,"Adjustment*"),$A173,$A174),ExtCalcMap,2,FALSE))</f>
        <v>0</v>
      </c>
      <c r="Y174" s="411">
        <f t="shared" ref="Y174:AL174" si="65">IF(COUNTIFS(Y148,"Res*"),1/COUNTIFS(Y148:AL148,"Res*"),0)</f>
        <v>0</v>
      </c>
      <c r="Z174" s="411">
        <f t="shared" si="65"/>
        <v>0</v>
      </c>
      <c r="AA174" s="411">
        <f t="shared" si="65"/>
        <v>0</v>
      </c>
      <c r="AB174" s="411">
        <f t="shared" si="65"/>
        <v>1</v>
      </c>
      <c r="AC174" s="411">
        <f t="shared" si="65"/>
        <v>0</v>
      </c>
      <c r="AD174" s="411">
        <f t="shared" si="65"/>
        <v>0</v>
      </c>
      <c r="AE174" s="411">
        <f t="shared" si="65"/>
        <v>0</v>
      </c>
      <c r="AF174" s="411">
        <f t="shared" si="65"/>
        <v>0</v>
      </c>
      <c r="AG174" s="411">
        <f t="shared" si="65"/>
        <v>0</v>
      </c>
      <c r="AH174" s="411">
        <f t="shared" si="65"/>
        <v>0</v>
      </c>
      <c r="AI174" s="411">
        <f t="shared" si="65"/>
        <v>0</v>
      </c>
      <c r="AJ174" s="411">
        <f t="shared" si="65"/>
        <v>0</v>
      </c>
      <c r="AK174" s="411">
        <f t="shared" si="65"/>
        <v>0</v>
      </c>
      <c r="AL174" s="411">
        <f t="shared" si="65"/>
        <v>0</v>
      </c>
      <c r="AM174" s="298">
        <f>SUM(Y174:AL174)</f>
        <v>1</v>
      </c>
    </row>
    <row r="175" spans="1:39" ht="15" outlineLevel="1">
      <c r="B175" s="296" t="s">
        <v>245</v>
      </c>
      <c r="C175" s="293" t="s">
        <v>164</v>
      </c>
      <c r="D175" s="724">
        <f ca="1">SUMIFS(OFFSET('7.  Persistence Report'!$AQ:$AQ,0,D148-2011),'7.  Persistence Report'!$D:$D,IF(COUNTIFS($B175,"Adjustment*"),$B174,$B175),'7.  Persistence Report'!$H:$H,D148,'7.  Persistence Report'!$J:$J,IF(COUNTIFS($B175,"Adjustment*"),"Adjustment","Current Year Savings"),'7.  Persistence Report'!$C:$C,VLOOKUP(IF(COUNTIFS($B175,"Adjustment*"),$A174,$A175),ExtCalcMap,2,FALSE))</f>
        <v>0</v>
      </c>
      <c r="E175" s="724">
        <f ca="1">SUMIFS(OFFSET('7.  Persistence Report'!$AQ:$AQ,0,E148-2011),'7.  Persistence Report'!$D:$D,IF(COUNTIFS($B175,"Adjustment*"),$B174,$B175),'7.  Persistence Report'!$H:$H,D148,'7.  Persistence Report'!$J:$J,IF(COUNTIFS($B175,"Adjustment*"),"Adjustment","Current Year Savings"),'7.  Persistence Report'!$C:$C,VLOOKUP(IF(COUNTIFS($B175,"Adjustment*"),$A174,$A175),ExtCalcMap,2,FALSE))</f>
        <v>0</v>
      </c>
      <c r="F175" s="724">
        <f ca="1">SUMIFS(OFFSET('7.  Persistence Report'!$AQ:$AQ,0,F148-2011),'7.  Persistence Report'!$D:$D,IF(COUNTIFS($B175,"Adjustment*"),$B174,$B175),'7.  Persistence Report'!$H:$H,D148,'7.  Persistence Report'!$J:$J,IF(COUNTIFS($B175,"Adjustment*"),"Adjustment","Current Year Savings"),'7.  Persistence Report'!$C:$C,VLOOKUP(IF(COUNTIFS($B175,"Adjustment*"),$A174,$A175),ExtCalcMap,2,FALSE))</f>
        <v>0</v>
      </c>
      <c r="G175" s="724">
        <f ca="1">SUMIFS(OFFSET('7.  Persistence Report'!$AQ:$AQ,0,G148-2011),'7.  Persistence Report'!$D:$D,IF(COUNTIFS($B175,"Adjustment*"),$B174,$B175),'7.  Persistence Report'!$H:$H,D148,'7.  Persistence Report'!$J:$J,IF(COUNTIFS($B175,"Adjustment*"),"Adjustment","Current Year Savings"),'7.  Persistence Report'!$C:$C,VLOOKUP(IF(COUNTIFS($B175,"Adjustment*"),$A174,$A175),ExtCalcMap,2,FALSE))</f>
        <v>0</v>
      </c>
      <c r="H175" s="724">
        <f ca="1">SUMIFS(OFFSET('7.  Persistence Report'!$AQ:$AQ,0,H148-2011),'7.  Persistence Report'!$D:$D,IF(COUNTIFS($B175,"Adjustment*"),$B174,$B175),'7.  Persistence Report'!$H:$H,D148,'7.  Persistence Report'!$J:$J,IF(COUNTIFS($B175,"Adjustment*"),"Adjustment","Current Year Savings"),'7.  Persistence Report'!$C:$C,VLOOKUP(IF(COUNTIFS($B175,"Adjustment*"),$A174,$A175),ExtCalcMap,2,FALSE))</f>
        <v>0</v>
      </c>
      <c r="I175" s="724">
        <f ca="1">SUMIFS(OFFSET('7.  Persistence Report'!$AQ:$AQ,0,I148-2011),'7.  Persistence Report'!$D:$D,IF(COUNTIFS($B175,"Adjustment*"),$B174,$B175),'7.  Persistence Report'!$H:$H,D148,'7.  Persistence Report'!$J:$J,IF(COUNTIFS($B175,"Adjustment*"),"Adjustment","Current Year Savings"),'7.  Persistence Report'!$C:$C,VLOOKUP(IF(COUNTIFS($B175,"Adjustment*"),$A174,$A175),ExtCalcMap,2,FALSE))</f>
        <v>0</v>
      </c>
      <c r="J175" s="724">
        <f ca="1">SUMIFS(OFFSET('7.  Persistence Report'!$AQ:$AQ,0,J148-2011),'7.  Persistence Report'!$D:$D,IF(COUNTIFS($B175,"Adjustment*"),$B174,$B175),'7.  Persistence Report'!$H:$H,D148,'7.  Persistence Report'!$J:$J,IF(COUNTIFS($B175,"Adjustment*"),"Adjustment","Current Year Savings"),'7.  Persistence Report'!$C:$C,VLOOKUP(IF(COUNTIFS($B175,"Adjustment*"),$A174,$A175),ExtCalcMap,2,FALSE))</f>
        <v>0</v>
      </c>
      <c r="K175" s="724">
        <f ca="1">SUMIFS(OFFSET('7.  Persistence Report'!$AQ:$AQ,0,K148-2011),'7.  Persistence Report'!$D:$D,IF(COUNTIFS($B175,"Adjustment*"),$B174,$B175),'7.  Persistence Report'!$H:$H,D148,'7.  Persistence Report'!$J:$J,IF(COUNTIFS($B175,"Adjustment*"),"Adjustment","Current Year Savings"),'7.  Persistence Report'!$C:$C,VLOOKUP(IF(COUNTIFS($B175,"Adjustment*"),$A174,$A175),ExtCalcMap,2,FALSE))</f>
        <v>0</v>
      </c>
      <c r="L175" s="724">
        <f ca="1">SUMIFS(OFFSET('7.  Persistence Report'!$AQ:$AQ,0,L148-2011),'7.  Persistence Report'!$D:$D,IF(COUNTIFS($B175,"Adjustment*"),$B174,$B175),'7.  Persistence Report'!$H:$H,D148,'7.  Persistence Report'!$J:$J,IF(COUNTIFS($B175,"Adjustment*"),"Adjustment","Current Year Savings"),'7.  Persistence Report'!$C:$C,VLOOKUP(IF(COUNTIFS($B175,"Adjustment*"),$A174,$A175),ExtCalcMap,2,FALSE))</f>
        <v>0</v>
      </c>
      <c r="M175" s="724">
        <f ca="1">SUMIFS(OFFSET('7.  Persistence Report'!$AQ:$AQ,0,M148-2011),'7.  Persistence Report'!$D:$D,IF(COUNTIFS($B175,"Adjustment*"),$B174,$B175),'7.  Persistence Report'!$H:$H,D148,'7.  Persistence Report'!$J:$J,IF(COUNTIFS($B175,"Adjustment*"),"Adjustment","Current Year Savings"),'7.  Persistence Report'!$C:$C,VLOOKUP(IF(COUNTIFS($B175,"Adjustment*"),$A174,$A175),ExtCalcMap,2,FALSE))</f>
        <v>0</v>
      </c>
      <c r="N175" s="732"/>
      <c r="O175" s="731">
        <f ca="1">SUMIFS(OFFSET('7.  Persistence Report'!$L:$L,0,O148-2011),'7.  Persistence Report'!$D:$D,IF(COUNTIFS($B175,"Adjustment*"),$B174,$B175),'7.  Persistence Report'!$H:$H,D148,'7.  Persistence Report'!$J:$J,IF(COUNTIFS($B175,"Adjustment*"),"Adjustment","Current Year Savings"),'7.  Persistence Report'!$C:$C,VLOOKUP(IF(COUNTIFS($B175,"Adjustment*"),$A174,$A175),ExtCalcMap,2,FALSE))</f>
        <v>0</v>
      </c>
      <c r="P175" s="731">
        <f ca="1">SUMIFS(OFFSET('7.  Persistence Report'!$L:$L,0,P148-2011),'7.  Persistence Report'!$D:$D,IF(COUNTIFS($B175,"Adjustment*"),$B174,$B175),'7.  Persistence Report'!$H:$H,D148,'7.  Persistence Report'!$J:$J,IF(COUNTIFS($B175,"Adjustment*"),"Adjustment","Current Year Savings"),'7.  Persistence Report'!$C:$C,VLOOKUP(IF(COUNTIFS($B175,"Adjustment*"),$A174,$A175),ExtCalcMap,2,FALSE))</f>
        <v>0</v>
      </c>
      <c r="Q175" s="731">
        <f ca="1">SUMIFS(OFFSET('7.  Persistence Report'!$L:$L,0,Q148-2011),'7.  Persistence Report'!$D:$D,IF(COUNTIFS($B175,"Adjustment*"),$B174,$B175),'7.  Persistence Report'!$H:$H,D148,'7.  Persistence Report'!$J:$J,IF(COUNTIFS($B175,"Adjustment*"),"Adjustment","Current Year Savings"),'7.  Persistence Report'!$C:$C,VLOOKUP(IF(COUNTIFS($B175,"Adjustment*"),$A174,$A175),ExtCalcMap,2,FALSE))</f>
        <v>0</v>
      </c>
      <c r="R175" s="731">
        <f ca="1">SUMIFS(OFFSET('7.  Persistence Report'!$L:$L,0,R148-2011),'7.  Persistence Report'!$D:$D,IF(COUNTIFS($B175,"Adjustment*"),$B174,$B175),'7.  Persistence Report'!$H:$H,D148,'7.  Persistence Report'!$J:$J,IF(COUNTIFS($B175,"Adjustment*"),"Adjustment","Current Year Savings"),'7.  Persistence Report'!$C:$C,VLOOKUP(IF(COUNTIFS($B175,"Adjustment*"),$A174,$A175),ExtCalcMap,2,FALSE))</f>
        <v>0</v>
      </c>
      <c r="S175" s="731">
        <f ca="1">SUMIFS(OFFSET('7.  Persistence Report'!$L:$L,0,S148-2011),'7.  Persistence Report'!$D:$D,IF(COUNTIFS($B175,"Adjustment*"),$B174,$B175),'7.  Persistence Report'!$H:$H,D148,'7.  Persistence Report'!$J:$J,IF(COUNTIFS($B175,"Adjustment*"),"Adjustment","Current Year Savings"),'7.  Persistence Report'!$C:$C,VLOOKUP(IF(COUNTIFS($B175,"Adjustment*"),$A174,$A175),ExtCalcMap,2,FALSE))</f>
        <v>0</v>
      </c>
      <c r="T175" s="731">
        <f ca="1">SUMIFS(OFFSET('7.  Persistence Report'!$L:$L,0,T148-2011),'7.  Persistence Report'!$D:$D,IF(COUNTIFS($B175,"Adjustment*"),$B174,$B175),'7.  Persistence Report'!$H:$H,D148,'7.  Persistence Report'!$J:$J,IF(COUNTIFS($B175,"Adjustment*"),"Adjustment","Current Year Savings"),'7.  Persistence Report'!$C:$C,VLOOKUP(IF(COUNTIFS($B175,"Adjustment*"),$A174,$A175),ExtCalcMap,2,FALSE))</f>
        <v>0</v>
      </c>
      <c r="U175" s="731">
        <f ca="1">SUMIFS(OFFSET('7.  Persistence Report'!$L:$L,0,U148-2011),'7.  Persistence Report'!$D:$D,IF(COUNTIFS($B175,"Adjustment*"),$B174,$B175),'7.  Persistence Report'!$H:$H,D148,'7.  Persistence Report'!$J:$J,IF(COUNTIFS($B175,"Adjustment*"),"Adjustment","Current Year Savings"),'7.  Persistence Report'!$C:$C,VLOOKUP(IF(COUNTIFS($B175,"Adjustment*"),$A174,$A175),ExtCalcMap,2,FALSE))</f>
        <v>0</v>
      </c>
      <c r="V175" s="731">
        <f ca="1">SUMIFS(OFFSET('7.  Persistence Report'!$L:$L,0,V148-2011),'7.  Persistence Report'!$D:$D,IF(COUNTIFS($B175,"Adjustment*"),$B174,$B175),'7.  Persistence Report'!$H:$H,D148,'7.  Persistence Report'!$J:$J,IF(COUNTIFS($B175,"Adjustment*"),"Adjustment","Current Year Savings"),'7.  Persistence Report'!$C:$C,VLOOKUP(IF(COUNTIFS($B175,"Adjustment*"),$A174,$A175),ExtCalcMap,2,FALSE))</f>
        <v>0</v>
      </c>
      <c r="W175" s="731">
        <f ca="1">SUMIFS(OFFSET('7.  Persistence Report'!$L:$L,0,W148-2011),'7.  Persistence Report'!$D:$D,IF(COUNTIFS($B175,"Adjustment*"),$B174,$B175),'7.  Persistence Report'!$H:$H,D148,'7.  Persistence Report'!$J:$J,IF(COUNTIFS($B175,"Adjustment*"),"Adjustment","Current Year Savings"),'7.  Persistence Report'!$C:$C,VLOOKUP(IF(COUNTIFS($B175,"Adjustment*"),$A174,$A175),ExtCalcMap,2,FALSE))</f>
        <v>0</v>
      </c>
      <c r="X175" s="731">
        <f ca="1">SUMIFS(OFFSET('7.  Persistence Report'!$L:$L,0,X148-2011),'7.  Persistence Report'!$D:$D,IF(COUNTIFS($B175,"Adjustment*"),$B174,$B175),'7.  Persistence Report'!$H:$H,D148,'7.  Persistence Report'!$J:$J,IF(COUNTIFS($B175,"Adjustment*"),"Adjustment","Current Year Savings"),'7.  Persistence Report'!$C:$C,VLOOKUP(IF(COUNTIFS($B175,"Adjustment*"),$A174,$A175),ExtCalcMap,2,FALSE))</f>
        <v>0</v>
      </c>
      <c r="Y175" s="412">
        <f>Y174</f>
        <v>0</v>
      </c>
      <c r="Z175" s="412">
        <f>Z174</f>
        <v>0</v>
      </c>
      <c r="AA175" s="412">
        <f t="shared" ref="AA175:AL175" si="66">AA174</f>
        <v>0</v>
      </c>
      <c r="AB175" s="412">
        <f t="shared" si="66"/>
        <v>1</v>
      </c>
      <c r="AC175" s="412">
        <f t="shared" si="66"/>
        <v>0</v>
      </c>
      <c r="AD175" s="412">
        <f t="shared" si="66"/>
        <v>0</v>
      </c>
      <c r="AE175" s="412">
        <f t="shared" si="66"/>
        <v>0</v>
      </c>
      <c r="AF175" s="412">
        <f t="shared" si="66"/>
        <v>0</v>
      </c>
      <c r="AG175" s="412">
        <f t="shared" si="66"/>
        <v>0</v>
      </c>
      <c r="AH175" s="412">
        <f t="shared" si="66"/>
        <v>0</v>
      </c>
      <c r="AI175" s="412">
        <f t="shared" si="66"/>
        <v>0</v>
      </c>
      <c r="AJ175" s="412">
        <f t="shared" si="66"/>
        <v>0</v>
      </c>
      <c r="AK175" s="412">
        <f t="shared" si="66"/>
        <v>0</v>
      </c>
      <c r="AL175" s="412">
        <f t="shared" si="66"/>
        <v>0</v>
      </c>
      <c r="AM175" s="499"/>
    </row>
    <row r="176" spans="1:39" ht="15" outlineLevel="1">
      <c r="B176" s="309"/>
      <c r="C176" s="310"/>
      <c r="D176" s="730"/>
      <c r="E176" s="730"/>
      <c r="F176" s="730"/>
      <c r="G176" s="730"/>
      <c r="H176" s="730"/>
      <c r="I176" s="730"/>
      <c r="J176" s="730"/>
      <c r="K176" s="730"/>
      <c r="L176" s="730"/>
      <c r="M176" s="730"/>
      <c r="N176" s="730"/>
      <c r="O176" s="737"/>
      <c r="P176" s="737"/>
      <c r="Q176" s="737"/>
      <c r="R176" s="737"/>
      <c r="S176" s="737"/>
      <c r="T176" s="737"/>
      <c r="U176" s="737"/>
      <c r="V176" s="737"/>
      <c r="W176" s="737"/>
      <c r="X176" s="737"/>
      <c r="Y176" s="413"/>
      <c r="Z176" s="413"/>
      <c r="AA176" s="413"/>
      <c r="AB176" s="413"/>
      <c r="AC176" s="413"/>
      <c r="AD176" s="413"/>
      <c r="AE176" s="413"/>
      <c r="AF176" s="413"/>
      <c r="AG176" s="413"/>
      <c r="AH176" s="413"/>
      <c r="AI176" s="413"/>
      <c r="AJ176" s="413"/>
      <c r="AK176" s="413"/>
      <c r="AL176" s="413"/>
      <c r="AM176" s="308"/>
    </row>
    <row r="177" spans="1:39" ht="15.75" outlineLevel="1">
      <c r="A177" s="504"/>
      <c r="B177" s="290" t="s">
        <v>8</v>
      </c>
      <c r="C177" s="291"/>
      <c r="D177" s="738"/>
      <c r="E177" s="738"/>
      <c r="F177" s="738"/>
      <c r="G177" s="738"/>
      <c r="H177" s="738"/>
      <c r="I177" s="738"/>
      <c r="J177" s="738"/>
      <c r="K177" s="738"/>
      <c r="L177" s="738"/>
      <c r="M177" s="738"/>
      <c r="N177" s="730"/>
      <c r="O177" s="739"/>
      <c r="P177" s="739"/>
      <c r="Q177" s="739"/>
      <c r="R177" s="739"/>
      <c r="S177" s="739"/>
      <c r="T177" s="739"/>
      <c r="U177" s="739"/>
      <c r="V177" s="739"/>
      <c r="W177" s="739"/>
      <c r="X177" s="739"/>
      <c r="Y177" s="415"/>
      <c r="Z177" s="415"/>
      <c r="AA177" s="415"/>
      <c r="AB177" s="415"/>
      <c r="AC177" s="415"/>
      <c r="AD177" s="415"/>
      <c r="AE177" s="415"/>
      <c r="AF177" s="415"/>
      <c r="AG177" s="415"/>
      <c r="AH177" s="415"/>
      <c r="AI177" s="415"/>
      <c r="AJ177" s="415"/>
      <c r="AK177" s="415"/>
      <c r="AL177" s="415"/>
      <c r="AM177" s="294"/>
    </row>
    <row r="178" spans="1:39" ht="15" outlineLevel="1">
      <c r="A178" s="503">
        <v>10</v>
      </c>
      <c r="B178" s="312" t="s">
        <v>22</v>
      </c>
      <c r="C178" s="293" t="s">
        <v>25</v>
      </c>
      <c r="D178" s="724">
        <f ca="1">SUMIFS(OFFSET('7.  Persistence Report'!$AQ:$AQ,0,D148-2011),'7.  Persistence Report'!$D:$D,IF(COUNTIFS($B178,"Adjustment*"),$B177,$B178),'7.  Persistence Report'!$H:$H,D148,'7.  Persistence Report'!$J:$J,IF(COUNTIFS($B178,"Adjustment*"),"Adjustment","Current Year Savings"),'7.  Persistence Report'!$C:$C,VLOOKUP(IF(COUNTIFS($B178,"Adjustment*"),$A177,$A178),ExtCalcMap,2,FALSE))</f>
        <v>2318860.3688673647</v>
      </c>
      <c r="E178" s="724">
        <f ca="1">SUMIFS(OFFSET('7.  Persistence Report'!$AQ:$AQ,0,E148-2011),'7.  Persistence Report'!$D:$D,IF(COUNTIFS($B178,"Adjustment*"),$B177,$B178),'7.  Persistence Report'!$H:$H,D148,'7.  Persistence Report'!$J:$J,IF(COUNTIFS($B178,"Adjustment*"),"Adjustment","Current Year Savings"),'7.  Persistence Report'!$C:$C,VLOOKUP(IF(COUNTIFS($B178,"Adjustment*"),$A177,$A178),ExtCalcMap,2,FALSE))</f>
        <v>2317049.3055587979</v>
      </c>
      <c r="F178" s="724">
        <f ca="1">SUMIFS(OFFSET('7.  Persistence Report'!$AQ:$AQ,0,F148-2011),'7.  Persistence Report'!$D:$D,IF(COUNTIFS($B178,"Adjustment*"),$B177,$B178),'7.  Persistence Report'!$H:$H,D148,'7.  Persistence Report'!$J:$J,IF(COUNTIFS($B178,"Adjustment*"),"Adjustment","Current Year Savings"),'7.  Persistence Report'!$C:$C,VLOOKUP(IF(COUNTIFS($B178,"Adjustment*"),$A177,$A178),ExtCalcMap,2,FALSE))</f>
        <v>2314980.2906416976</v>
      </c>
      <c r="G178" s="724">
        <f ca="1">SUMIFS(OFFSET('7.  Persistence Report'!$AQ:$AQ,0,G148-2011),'7.  Persistence Report'!$D:$D,IF(COUNTIFS($B178,"Adjustment*"),$B177,$B178),'7.  Persistence Report'!$H:$H,D148,'7.  Persistence Report'!$J:$J,IF(COUNTIFS($B178,"Adjustment*"),"Adjustment","Current Year Savings"),'7.  Persistence Report'!$C:$C,VLOOKUP(IF(COUNTIFS($B178,"Adjustment*"),$A177,$A178),ExtCalcMap,2,FALSE))</f>
        <v>2194907.4559892346</v>
      </c>
      <c r="H178" s="724">
        <f ca="1">SUMIFS(OFFSET('7.  Persistence Report'!$AQ:$AQ,0,H148-2011),'7.  Persistence Report'!$D:$D,IF(COUNTIFS($B178,"Adjustment*"),$B177,$B178),'7.  Persistence Report'!$H:$H,D148,'7.  Persistence Report'!$J:$J,IF(COUNTIFS($B178,"Adjustment*"),"Adjustment","Current Year Savings"),'7.  Persistence Report'!$C:$C,VLOOKUP(IF(COUNTIFS($B178,"Adjustment*"),$A177,$A178),ExtCalcMap,2,FALSE))</f>
        <v>2194907.4559892346</v>
      </c>
      <c r="I178" s="724">
        <f ca="1">SUMIFS(OFFSET('7.  Persistence Report'!$AQ:$AQ,0,I148-2011),'7.  Persistence Report'!$D:$D,IF(COUNTIFS($B178,"Adjustment*"),$B177,$B178),'7.  Persistence Report'!$H:$H,D148,'7.  Persistence Report'!$J:$J,IF(COUNTIFS($B178,"Adjustment*"),"Adjustment","Current Year Savings"),'7.  Persistence Report'!$C:$C,VLOOKUP(IF(COUNTIFS($B178,"Adjustment*"),$A177,$A178),ExtCalcMap,2,FALSE))</f>
        <v>2116688.7891510064</v>
      </c>
      <c r="J178" s="724">
        <f ca="1">SUMIFS(OFFSET('7.  Persistence Report'!$AQ:$AQ,0,J148-2011),'7.  Persistence Report'!$D:$D,IF(COUNTIFS($B178,"Adjustment*"),$B177,$B178),'7.  Persistence Report'!$H:$H,D148,'7.  Persistence Report'!$J:$J,IF(COUNTIFS($B178,"Adjustment*"),"Adjustment","Current Year Savings"),'7.  Persistence Report'!$C:$C,VLOOKUP(IF(COUNTIFS($B178,"Adjustment*"),$A177,$A178),ExtCalcMap,2,FALSE))</f>
        <v>2090931.5663128849</v>
      </c>
      <c r="K178" s="724">
        <f ca="1">SUMIFS(OFFSET('7.  Persistence Report'!$AQ:$AQ,0,K148-2011),'7.  Persistence Report'!$D:$D,IF(COUNTIFS($B178,"Adjustment*"),$B177,$B178),'7.  Persistence Report'!$H:$H,D148,'7.  Persistence Report'!$J:$J,IF(COUNTIFS($B178,"Adjustment*"),"Adjustment","Current Year Savings"),'7.  Persistence Report'!$C:$C,VLOOKUP(IF(COUNTIFS($B178,"Adjustment*"),$A177,$A178),ExtCalcMap,2,FALSE))</f>
        <v>2090931.5663128849</v>
      </c>
      <c r="L178" s="724">
        <f ca="1">SUMIFS(OFFSET('7.  Persistence Report'!$AQ:$AQ,0,L148-2011),'7.  Persistence Report'!$D:$D,IF(COUNTIFS($B178,"Adjustment*"),$B177,$B178),'7.  Persistence Report'!$H:$H,D148,'7.  Persistence Report'!$J:$J,IF(COUNTIFS($B178,"Adjustment*"),"Adjustment","Current Year Savings"),'7.  Persistence Report'!$C:$C,VLOOKUP(IF(COUNTIFS($B178,"Adjustment*"),$A177,$A178),ExtCalcMap,2,FALSE))</f>
        <v>2055723.7267446166</v>
      </c>
      <c r="M178" s="724">
        <f ca="1">SUMIFS(OFFSET('7.  Persistence Report'!$AQ:$AQ,0,M148-2011),'7.  Persistence Report'!$D:$D,IF(COUNTIFS($B178,"Adjustment*"),$B177,$B178),'7.  Persistence Report'!$H:$H,D148,'7.  Persistence Report'!$J:$J,IF(COUNTIFS($B178,"Adjustment*"),"Adjustment","Current Year Savings"),'7.  Persistence Report'!$C:$C,VLOOKUP(IF(COUNTIFS($B178,"Adjustment*"),$A177,$A178),ExtCalcMap,2,FALSE))</f>
        <v>1708390.7258153139</v>
      </c>
      <c r="N178" s="724">
        <v>12</v>
      </c>
      <c r="O178" s="731">
        <f ca="1">SUMIFS(OFFSET('7.  Persistence Report'!$L:$L,0,O148-2011),'7.  Persistence Report'!$D:$D,IF(COUNTIFS($B178,"Adjustment*"),$B177,$B178),'7.  Persistence Report'!$H:$H,D148,'7.  Persistence Report'!$J:$J,IF(COUNTIFS($B178,"Adjustment*"),"Adjustment","Current Year Savings"),'7.  Persistence Report'!$C:$C,VLOOKUP(IF(COUNTIFS($B178,"Adjustment*"),$A177,$A178),ExtCalcMap,2,FALSE))</f>
        <v>436.0321577117046</v>
      </c>
      <c r="P178" s="731">
        <f ca="1">SUMIFS(OFFSET('7.  Persistence Report'!$L:$L,0,P148-2011),'7.  Persistence Report'!$D:$D,IF(COUNTIFS($B178,"Adjustment*"),$B177,$B178),'7.  Persistence Report'!$H:$H,D148,'7.  Persistence Report'!$J:$J,IF(COUNTIFS($B178,"Adjustment*"),"Adjustment","Current Year Savings"),'7.  Persistence Report'!$C:$C,VLOOKUP(IF(COUNTIFS($B178,"Adjustment*"),$A177,$A178),ExtCalcMap,2,FALSE))</f>
        <v>435.48464948726587</v>
      </c>
      <c r="Q178" s="731">
        <f ca="1">SUMIFS(OFFSET('7.  Persistence Report'!$L:$L,0,Q148-2011),'7.  Persistence Report'!$D:$D,IF(COUNTIFS($B178,"Adjustment*"),$B177,$B178),'7.  Persistence Report'!$H:$H,D148,'7.  Persistence Report'!$J:$J,IF(COUNTIFS($B178,"Adjustment*"),"Adjustment","Current Year Savings"),'7.  Persistence Report'!$C:$C,VLOOKUP(IF(COUNTIFS($B178,"Adjustment*"),$A177,$A178),ExtCalcMap,2,FALSE))</f>
        <v>434.8591573531736</v>
      </c>
      <c r="R178" s="731">
        <f ca="1">SUMIFS(OFFSET('7.  Persistence Report'!$L:$L,0,R148-2011),'7.  Persistence Report'!$D:$D,IF(COUNTIFS($B178,"Adjustment*"),$B177,$B178),'7.  Persistence Report'!$H:$H,D148,'7.  Persistence Report'!$J:$J,IF(COUNTIFS($B178,"Adjustment*"),"Adjustment","Current Year Savings"),'7.  Persistence Report'!$C:$C,VLOOKUP(IF(COUNTIFS($B178,"Adjustment*"),$A177,$A178),ExtCalcMap,2,FALSE))</f>
        <v>398.33093566467824</v>
      </c>
      <c r="S178" s="731">
        <f ca="1">SUMIFS(OFFSET('7.  Persistence Report'!$L:$L,0,S148-2011),'7.  Persistence Report'!$D:$D,IF(COUNTIFS($B178,"Adjustment*"),$B177,$B178),'7.  Persistence Report'!$H:$H,D148,'7.  Persistence Report'!$J:$J,IF(COUNTIFS($B178,"Adjustment*"),"Adjustment","Current Year Savings"),'7.  Persistence Report'!$C:$C,VLOOKUP(IF(COUNTIFS($B178,"Adjustment*"),$A177,$A178),ExtCalcMap,2,FALSE))</f>
        <v>398.33093566467824</v>
      </c>
      <c r="T178" s="731">
        <f ca="1">SUMIFS(OFFSET('7.  Persistence Report'!$L:$L,0,T148-2011),'7.  Persistence Report'!$D:$D,IF(COUNTIFS($B178,"Adjustment*"),$B177,$B178),'7.  Persistence Report'!$H:$H,D148,'7.  Persistence Report'!$J:$J,IF(COUNTIFS($B178,"Adjustment*"),"Adjustment","Current Year Savings"),'7.  Persistence Report'!$C:$C,VLOOKUP(IF(COUNTIFS($B178,"Adjustment*"),$A177,$A178),ExtCalcMap,2,FALSE))</f>
        <v>374.45383926036828</v>
      </c>
      <c r="U178" s="731">
        <f ca="1">SUMIFS(OFFSET('7.  Persistence Report'!$L:$L,0,U148-2011),'7.  Persistence Report'!$D:$D,IF(COUNTIFS($B178,"Adjustment*"),$B177,$B178),'7.  Persistence Report'!$H:$H,D148,'7.  Persistence Report'!$J:$J,IF(COUNTIFS($B178,"Adjustment*"),"Adjustment","Current Year Savings"),'7.  Persistence Report'!$C:$C,VLOOKUP(IF(COUNTIFS($B178,"Adjustment*"),$A177,$A178),ExtCalcMap,2,FALSE))</f>
        <v>368.9471296017943</v>
      </c>
      <c r="V178" s="731">
        <f ca="1">SUMIFS(OFFSET('7.  Persistence Report'!$L:$L,0,V148-2011),'7.  Persistence Report'!$D:$D,IF(COUNTIFS($B178,"Adjustment*"),$B177,$B178),'7.  Persistence Report'!$H:$H,D148,'7.  Persistence Report'!$J:$J,IF(COUNTIFS($B178,"Adjustment*"),"Adjustment","Current Year Savings"),'7.  Persistence Report'!$C:$C,VLOOKUP(IF(COUNTIFS($B178,"Adjustment*"),$A177,$A178),ExtCalcMap,2,FALSE))</f>
        <v>368.9471296017943</v>
      </c>
      <c r="W178" s="731">
        <f ca="1">SUMIFS(OFFSET('7.  Persistence Report'!$L:$L,0,W148-2011),'7.  Persistence Report'!$D:$D,IF(COUNTIFS($B178,"Adjustment*"),$B177,$B178),'7.  Persistence Report'!$H:$H,D148,'7.  Persistence Report'!$J:$J,IF(COUNTIFS($B178,"Adjustment*"),"Adjustment","Current Year Savings"),'7.  Persistence Report'!$C:$C,VLOOKUP(IF(COUNTIFS($B178,"Adjustment*"),$A177,$A178),ExtCalcMap,2,FALSE))</f>
        <v>361.38996460626635</v>
      </c>
      <c r="X178" s="731">
        <f ca="1">SUMIFS(OFFSET('7.  Persistence Report'!$L:$L,0,X148-2011),'7.  Persistence Report'!$D:$D,IF(COUNTIFS($B178,"Adjustment*"),$B177,$B178),'7.  Persistence Report'!$H:$H,D148,'7.  Persistence Report'!$J:$J,IF(COUNTIFS($B178,"Adjustment*"),"Adjustment","Current Year Savings"),'7.  Persistence Report'!$C:$C,VLOOKUP(IF(COUNTIFS($B178,"Adjustment*"),$A177,$A178),ExtCalcMap,2,FALSE))</f>
        <v>287.13265810317205</v>
      </c>
      <c r="Y178" s="416">
        <f ca="1">IF(SUMIFS(OFFSET('3-a.  Rate Class Allocations'!$BA:$BA,0,(27*(Y149="kW"))),'3-a.  Rate Class Allocations'!$F:$F,"2011 - 2014 + 2015 Extension Legacy Green Energy Act Framework - Province Wide Program",'3-a.  Rate Class Allocations'!$E:$E,$B178,'3-a.  Rate Class Allocations'!$H:$H,D148),SUMIFS(OFFSET('3-a.  Rate Class Allocations'!$BA:$BA,0,(27*(Y149="kW"))),'3-a.  Rate Class Allocations'!$F:$F,"2011 - 2014 + 2015 Extension Legacy Green Energy Act Framework - Province Wide Program",'3-a.  Rate Class Allocations'!$L:$L,Y148,'3-a.  Rate Class Allocations'!$E:$E,$B178,'3-a.  Rate Class Allocations'!$H:$H,D148) / SUMIFS(OFFSET('3-a.  Rate Class Allocations'!$BA:$BA,0,(27*(Y149="kW"))),'3-a.  Rate Class Allocations'!$F:$F,"2011 - 2014 + 2015 Extension Legacy Green Energy Act Framework - Province Wide Program",'3-a.  Rate Class Allocations'!$E:$E,$B178,'3-a.  Rate Class Allocations'!$H:$H,D148),IF(COUNTIFS(Y148,"*Less Than*"),1/COUNTIFS($Y148:$AL148,"*Less Than*"),0))</f>
        <v>0.91547886876516582</v>
      </c>
      <c r="Z178" s="416">
        <f ca="1">IF(SUMIFS(OFFSET('3-a.  Rate Class Allocations'!$BA:$BA,0,(27*(Z149="kW"))),'3-a.  Rate Class Allocations'!$F:$F,"2011 - 2014 + 2015 Extension Legacy Green Energy Act Framework - Province Wide Program",'3-a.  Rate Class Allocations'!$E:$E,$B178,'3-a.  Rate Class Allocations'!$H:$H,D148),SUMIFS(OFFSET('3-a.  Rate Class Allocations'!$BA:$BA,0,(27*(Z149="kW"))),'3-a.  Rate Class Allocations'!$F:$F,"2011 - 2014 + 2015 Extension Legacy Green Energy Act Framework - Province Wide Program",'3-a.  Rate Class Allocations'!$L:$L,Z148,'3-a.  Rate Class Allocations'!$E:$E,$B178,'3-a.  Rate Class Allocations'!$H:$H,D148) / SUMIFS(OFFSET('3-a.  Rate Class Allocations'!$BA:$BA,0,(27*(Z149="kW"))),'3-a.  Rate Class Allocations'!$F:$F,"2011 - 2014 + 2015 Extension Legacy Green Energy Act Framework - Province Wide Program",'3-a.  Rate Class Allocations'!$E:$E,$B178,'3-a.  Rate Class Allocations'!$H:$H,D148),IF(COUNTIFS(Z148,"*Less Than*"),1/COUNTIFS($Y148:$AL148,"*Less Than*"),0))</f>
        <v>6.1032328177630962E-2</v>
      </c>
      <c r="AA178" s="416">
        <f ca="1">IF(SUMIFS(OFFSET('3-a.  Rate Class Allocations'!$BA:$BA,0,(27*(AA149="kW"))),'3-a.  Rate Class Allocations'!$F:$F,"2011 - 2014 + 2015 Extension Legacy Green Energy Act Framework - Province Wide Program",'3-a.  Rate Class Allocations'!$E:$E,$B178,'3-a.  Rate Class Allocations'!$H:$H,D148),SUMIFS(OFFSET('3-a.  Rate Class Allocations'!$BA:$BA,0,(27*(AA149="kW"))),'3-a.  Rate Class Allocations'!$F:$F,"2011 - 2014 + 2015 Extension Legacy Green Energy Act Framework - Province Wide Program",'3-a.  Rate Class Allocations'!$L:$L,AA148,'3-a.  Rate Class Allocations'!$E:$E,$B178,'3-a.  Rate Class Allocations'!$H:$H,D148) / SUMIFS(OFFSET('3-a.  Rate Class Allocations'!$BA:$BA,0,(27*(AA149="kW"))),'3-a.  Rate Class Allocations'!$F:$F,"2011 - 2014 + 2015 Extension Legacy Green Energy Act Framework - Province Wide Program",'3-a.  Rate Class Allocations'!$E:$E,$B178,'3-a.  Rate Class Allocations'!$H:$H,D148),IF(COUNTIFS(AA148,"*Less Than*"),1/COUNTIFS($Y148:$AL148,"*Less Than*"),0))</f>
        <v>0</v>
      </c>
      <c r="AB178" s="416">
        <f ca="1">IF(SUMIFS(OFFSET('3-a.  Rate Class Allocations'!$BA:$BA,0,(27*(AB149="kW"))),'3-a.  Rate Class Allocations'!$F:$F,"2011 - 2014 + 2015 Extension Legacy Green Energy Act Framework - Province Wide Program",'3-a.  Rate Class Allocations'!$E:$E,$B178,'3-a.  Rate Class Allocations'!$H:$H,D148),SUMIFS(OFFSET('3-a.  Rate Class Allocations'!$BA:$BA,0,(27*(AB149="kW"))),'3-a.  Rate Class Allocations'!$F:$F,"2011 - 2014 + 2015 Extension Legacy Green Energy Act Framework - Province Wide Program",'3-a.  Rate Class Allocations'!$L:$L,AB148,'3-a.  Rate Class Allocations'!$E:$E,$B178,'3-a.  Rate Class Allocations'!$H:$H,D148) / SUMIFS(OFFSET('3-a.  Rate Class Allocations'!$BA:$BA,0,(27*(AB149="kW"))),'3-a.  Rate Class Allocations'!$F:$F,"2011 - 2014 + 2015 Extension Legacy Green Energy Act Framework - Province Wide Program",'3-a.  Rate Class Allocations'!$E:$E,$B178,'3-a.  Rate Class Allocations'!$H:$H,D148),IF(COUNTIFS(AB148,"*Less Than*"),1/COUNTIFS($Y148:$AL148,"*Less Than*"),0))</f>
        <v>0</v>
      </c>
      <c r="AC178" s="416">
        <f ca="1">IF(SUMIFS(OFFSET('3-a.  Rate Class Allocations'!$BA:$BA,0,(27*(AC149="kW"))),'3-a.  Rate Class Allocations'!$F:$F,"2011 - 2014 + 2015 Extension Legacy Green Energy Act Framework - Province Wide Program",'3-a.  Rate Class Allocations'!$E:$E,$B178,'3-a.  Rate Class Allocations'!$H:$H,D148),SUMIFS(OFFSET('3-a.  Rate Class Allocations'!$BA:$BA,0,(27*(AC149="kW"))),'3-a.  Rate Class Allocations'!$F:$F,"2011 - 2014 + 2015 Extension Legacy Green Energy Act Framework - Province Wide Program",'3-a.  Rate Class Allocations'!$L:$L,AC148,'3-a.  Rate Class Allocations'!$E:$E,$B178,'3-a.  Rate Class Allocations'!$H:$H,D148) / SUMIFS(OFFSET('3-a.  Rate Class Allocations'!$BA:$BA,0,(27*(AC149="kW"))),'3-a.  Rate Class Allocations'!$F:$F,"2011 - 2014 + 2015 Extension Legacy Green Energy Act Framework - Province Wide Program",'3-a.  Rate Class Allocations'!$E:$E,$B178,'3-a.  Rate Class Allocations'!$H:$H,D148),IF(COUNTIFS(AC148,"*Less Than*"),1/COUNTIFS($Y148:$AL148,"*Less Than*"),0))</f>
        <v>0</v>
      </c>
      <c r="AD178" s="416">
        <f ca="1">IF(SUMIFS(OFFSET('3-a.  Rate Class Allocations'!$BA:$BA,0,(27*(AD149="kW"))),'3-a.  Rate Class Allocations'!$F:$F,"2011 - 2014 + 2015 Extension Legacy Green Energy Act Framework - Province Wide Program",'3-a.  Rate Class Allocations'!$E:$E,$B178,'3-a.  Rate Class Allocations'!$H:$H,D148),SUMIFS(OFFSET('3-a.  Rate Class Allocations'!$BA:$BA,0,(27*(AD149="kW"))),'3-a.  Rate Class Allocations'!$F:$F,"2011 - 2014 + 2015 Extension Legacy Green Energy Act Framework - Province Wide Program",'3-a.  Rate Class Allocations'!$L:$L,AD148,'3-a.  Rate Class Allocations'!$E:$E,$B178,'3-a.  Rate Class Allocations'!$H:$H,D148) / SUMIFS(OFFSET('3-a.  Rate Class Allocations'!$BA:$BA,0,(27*(AD149="kW"))),'3-a.  Rate Class Allocations'!$F:$F,"2011 - 2014 + 2015 Extension Legacy Green Energy Act Framework - Province Wide Program",'3-a.  Rate Class Allocations'!$E:$E,$B178,'3-a.  Rate Class Allocations'!$H:$H,D148),IF(COUNTIFS(AD148,"*Less Than*"),1/COUNTIFS($Y148:$AL148,"*Less Than*"),0))</f>
        <v>0</v>
      </c>
      <c r="AE178" s="416">
        <f ca="1">IF(SUMIFS(OFFSET('3-a.  Rate Class Allocations'!$BA:$BA,0,(27*(AE149="kW"))),'3-a.  Rate Class Allocations'!$F:$F,"2011 - 2014 + 2015 Extension Legacy Green Energy Act Framework - Province Wide Program",'3-a.  Rate Class Allocations'!$E:$E,$B178,'3-a.  Rate Class Allocations'!$H:$H,D148),SUMIFS(OFFSET('3-a.  Rate Class Allocations'!$BA:$BA,0,(27*(AE149="kW"))),'3-a.  Rate Class Allocations'!$F:$F,"2011 - 2014 + 2015 Extension Legacy Green Energy Act Framework - Province Wide Program",'3-a.  Rate Class Allocations'!$L:$L,AE148,'3-a.  Rate Class Allocations'!$E:$E,$B178,'3-a.  Rate Class Allocations'!$H:$H,D148) / SUMIFS(OFFSET('3-a.  Rate Class Allocations'!$BA:$BA,0,(27*(AE149="kW"))),'3-a.  Rate Class Allocations'!$F:$F,"2011 - 2014 + 2015 Extension Legacy Green Energy Act Framework - Province Wide Program",'3-a.  Rate Class Allocations'!$E:$E,$B178,'3-a.  Rate Class Allocations'!$H:$H,D148),IF(COUNTIFS(AE148,"*Less Than*"),1/COUNTIFS($Y148:$AL148,"*Less Than*"),0))</f>
        <v>0</v>
      </c>
      <c r="AF178" s="416">
        <f ca="1">IF(SUMIFS(OFFSET('3-a.  Rate Class Allocations'!$BA:$BA,0,(27*(AF149="kW"))),'3-a.  Rate Class Allocations'!$F:$F,"2011 - 2014 + 2015 Extension Legacy Green Energy Act Framework - Province Wide Program",'3-a.  Rate Class Allocations'!$E:$E,$B178,'3-a.  Rate Class Allocations'!$H:$H,D148),SUMIFS(OFFSET('3-a.  Rate Class Allocations'!$BA:$BA,0,(27*(AF149="kW"))),'3-a.  Rate Class Allocations'!$F:$F,"2011 - 2014 + 2015 Extension Legacy Green Energy Act Framework - Province Wide Program",'3-a.  Rate Class Allocations'!$L:$L,AF148,'3-a.  Rate Class Allocations'!$E:$E,$B178,'3-a.  Rate Class Allocations'!$H:$H,D148) / SUMIFS(OFFSET('3-a.  Rate Class Allocations'!$BA:$BA,0,(27*(AF149="kW"))),'3-a.  Rate Class Allocations'!$F:$F,"2011 - 2014 + 2015 Extension Legacy Green Energy Act Framework - Province Wide Program",'3-a.  Rate Class Allocations'!$E:$E,$B178,'3-a.  Rate Class Allocations'!$H:$H,D148),IF(COUNTIFS(AF148,"*Less Than*"),1/COUNTIFS($Y148:$AL148,"*Less Than*"),0))</f>
        <v>0</v>
      </c>
      <c r="AG178" s="416">
        <f ca="1">IF(SUMIFS(OFFSET('3-a.  Rate Class Allocations'!$BA:$BA,0,(27*(AG149="kW"))),'3-a.  Rate Class Allocations'!$F:$F,"2011 - 2014 + 2015 Extension Legacy Green Energy Act Framework - Province Wide Program",'3-a.  Rate Class Allocations'!$E:$E,$B178,'3-a.  Rate Class Allocations'!$H:$H,D148),SUMIFS(OFFSET('3-a.  Rate Class Allocations'!$BA:$BA,0,(27*(AG149="kW"))),'3-a.  Rate Class Allocations'!$F:$F,"2011 - 2014 + 2015 Extension Legacy Green Energy Act Framework - Province Wide Program",'3-a.  Rate Class Allocations'!$L:$L,AG148,'3-a.  Rate Class Allocations'!$E:$E,$B178,'3-a.  Rate Class Allocations'!$H:$H,D148) / SUMIFS(OFFSET('3-a.  Rate Class Allocations'!$BA:$BA,0,(27*(AG149="kW"))),'3-a.  Rate Class Allocations'!$F:$F,"2011 - 2014 + 2015 Extension Legacy Green Energy Act Framework - Province Wide Program",'3-a.  Rate Class Allocations'!$E:$E,$B178,'3-a.  Rate Class Allocations'!$H:$H,D148),IF(COUNTIFS(AG148,"*Less Than*"),1/COUNTIFS($Y148:$AL148,"*Less Than*"),0))</f>
        <v>0</v>
      </c>
      <c r="AH178" s="416">
        <f ca="1">IF(SUMIFS(OFFSET('3-a.  Rate Class Allocations'!$BA:$BA,0,(27*(AH149="kW"))),'3-a.  Rate Class Allocations'!$F:$F,"2011 - 2014 + 2015 Extension Legacy Green Energy Act Framework - Province Wide Program",'3-a.  Rate Class Allocations'!$E:$E,$B178,'3-a.  Rate Class Allocations'!$H:$H,D148),SUMIFS(OFFSET('3-a.  Rate Class Allocations'!$BA:$BA,0,(27*(AH149="kW"))),'3-a.  Rate Class Allocations'!$F:$F,"2011 - 2014 + 2015 Extension Legacy Green Energy Act Framework - Province Wide Program",'3-a.  Rate Class Allocations'!$L:$L,AH148,'3-a.  Rate Class Allocations'!$E:$E,$B178,'3-a.  Rate Class Allocations'!$H:$H,D148) / SUMIFS(OFFSET('3-a.  Rate Class Allocations'!$BA:$BA,0,(27*(AH149="kW"))),'3-a.  Rate Class Allocations'!$F:$F,"2011 - 2014 + 2015 Extension Legacy Green Energy Act Framework - Province Wide Program",'3-a.  Rate Class Allocations'!$E:$E,$B178,'3-a.  Rate Class Allocations'!$H:$H,D148),IF(COUNTIFS(AH148,"*Less Than*"),1/COUNTIFS($Y148:$AL148,"*Less Than*"),0))</f>
        <v>0</v>
      </c>
      <c r="AI178" s="416">
        <f ca="1">IF(SUMIFS(OFFSET('3-a.  Rate Class Allocations'!$BA:$BA,0,(27*(AI149="kW"))),'3-a.  Rate Class Allocations'!$F:$F,"2011 - 2014 + 2015 Extension Legacy Green Energy Act Framework - Province Wide Program",'3-a.  Rate Class Allocations'!$E:$E,$B178,'3-a.  Rate Class Allocations'!$H:$H,D148),SUMIFS(OFFSET('3-a.  Rate Class Allocations'!$BA:$BA,0,(27*(AI149="kW"))),'3-a.  Rate Class Allocations'!$F:$F,"2011 - 2014 + 2015 Extension Legacy Green Energy Act Framework - Province Wide Program",'3-a.  Rate Class Allocations'!$L:$L,AI148,'3-a.  Rate Class Allocations'!$E:$E,$B178,'3-a.  Rate Class Allocations'!$H:$H,D148) / SUMIFS(OFFSET('3-a.  Rate Class Allocations'!$BA:$BA,0,(27*(AI149="kW"))),'3-a.  Rate Class Allocations'!$F:$F,"2011 - 2014 + 2015 Extension Legacy Green Energy Act Framework - Province Wide Program",'3-a.  Rate Class Allocations'!$E:$E,$B178,'3-a.  Rate Class Allocations'!$H:$H,D148),IF(COUNTIFS(AI148,"*Less Than*"),1/COUNTIFS($Y148:$AL148,"*Less Than*"),0))</f>
        <v>0</v>
      </c>
      <c r="AJ178" s="416">
        <f ca="1">IF(SUMIFS(OFFSET('3-a.  Rate Class Allocations'!$BA:$BA,0,(27*(AJ149="kW"))),'3-a.  Rate Class Allocations'!$F:$F,"2011 - 2014 + 2015 Extension Legacy Green Energy Act Framework - Province Wide Program",'3-a.  Rate Class Allocations'!$E:$E,$B178,'3-a.  Rate Class Allocations'!$H:$H,D148),SUMIFS(OFFSET('3-a.  Rate Class Allocations'!$BA:$BA,0,(27*(AJ149="kW"))),'3-a.  Rate Class Allocations'!$F:$F,"2011 - 2014 + 2015 Extension Legacy Green Energy Act Framework - Province Wide Program",'3-a.  Rate Class Allocations'!$L:$L,AJ148,'3-a.  Rate Class Allocations'!$E:$E,$B178,'3-a.  Rate Class Allocations'!$H:$H,D148) / SUMIFS(OFFSET('3-a.  Rate Class Allocations'!$BA:$BA,0,(27*(AJ149="kW"))),'3-a.  Rate Class Allocations'!$F:$F,"2011 - 2014 + 2015 Extension Legacy Green Energy Act Framework - Province Wide Program",'3-a.  Rate Class Allocations'!$E:$E,$B178,'3-a.  Rate Class Allocations'!$H:$H,D148),IF(COUNTIFS(AJ148,"*Less Than*"),1/COUNTIFS($Y148:$AL148,"*Less Than*"),0))</f>
        <v>0</v>
      </c>
      <c r="AK178" s="416">
        <f ca="1">IF(SUMIFS(OFFSET('3-a.  Rate Class Allocations'!$BA:$BA,0,(27*(AK149="kW"))),'3-a.  Rate Class Allocations'!$F:$F,"2011 - 2014 + 2015 Extension Legacy Green Energy Act Framework - Province Wide Program",'3-a.  Rate Class Allocations'!$E:$E,$B178,'3-a.  Rate Class Allocations'!$H:$H,D148),SUMIFS(OFFSET('3-a.  Rate Class Allocations'!$BA:$BA,0,(27*(AK149="kW"))),'3-a.  Rate Class Allocations'!$F:$F,"2011 - 2014 + 2015 Extension Legacy Green Energy Act Framework - Province Wide Program",'3-a.  Rate Class Allocations'!$L:$L,AK148,'3-a.  Rate Class Allocations'!$E:$E,$B178,'3-a.  Rate Class Allocations'!$H:$H,D148) / SUMIFS(OFFSET('3-a.  Rate Class Allocations'!$BA:$BA,0,(27*(AK149="kW"))),'3-a.  Rate Class Allocations'!$F:$F,"2011 - 2014 + 2015 Extension Legacy Green Energy Act Framework - Province Wide Program",'3-a.  Rate Class Allocations'!$E:$E,$B178,'3-a.  Rate Class Allocations'!$H:$H,D148),IF(COUNTIFS(AK148,"*Less Than*"),1/COUNTIFS($Y148:$AL148,"*Less Than*"),0))</f>
        <v>0</v>
      </c>
      <c r="AL178" s="416">
        <f ca="1">IF(SUMIFS(OFFSET('3-a.  Rate Class Allocations'!$BA:$BA,0,(27*(AL149="kW"))),'3-a.  Rate Class Allocations'!$F:$F,"2011 - 2014 + 2015 Extension Legacy Green Energy Act Framework - Province Wide Program",'3-a.  Rate Class Allocations'!$E:$E,$B178,'3-a.  Rate Class Allocations'!$H:$H,D148),SUMIFS(OFFSET('3-a.  Rate Class Allocations'!$BA:$BA,0,(27*(AL149="kW"))),'3-a.  Rate Class Allocations'!$F:$F,"2011 - 2014 + 2015 Extension Legacy Green Energy Act Framework - Province Wide Program",'3-a.  Rate Class Allocations'!$L:$L,AL148,'3-a.  Rate Class Allocations'!$E:$E,$B178,'3-a.  Rate Class Allocations'!$H:$H,D148) / SUMIFS(OFFSET('3-a.  Rate Class Allocations'!$BA:$BA,0,(27*(AL149="kW"))),'3-a.  Rate Class Allocations'!$F:$F,"2011 - 2014 + 2015 Extension Legacy Green Energy Act Framework - Province Wide Program",'3-a.  Rate Class Allocations'!$E:$E,$B178,'3-a.  Rate Class Allocations'!$H:$H,D148),IF(COUNTIFS(AL148,"*Less Than*"),1/COUNTIFS($Y148:$AL148,"*Less Than*"),0))</f>
        <v>0</v>
      </c>
      <c r="AM178" s="298">
        <f ca="1">SUM(Y178:AL178)</f>
        <v>0.97651119694279676</v>
      </c>
    </row>
    <row r="179" spans="1:39" ht="15" outlineLevel="1">
      <c r="B179" s="296" t="s">
        <v>245</v>
      </c>
      <c r="C179" s="293" t="s">
        <v>164</v>
      </c>
      <c r="D179" s="724">
        <f ca="1">SUMIFS(OFFSET('7.  Persistence Report'!$AQ:$AQ,0,D148-2011),'7.  Persistence Report'!$D:$D,IF(COUNTIFS($B179,"Adjustment*"),$B178,$B179),'7.  Persistence Report'!$H:$H,D148,'7.  Persistence Report'!$J:$J,IF(COUNTIFS($B179,"Adjustment*"),"Adjustment","Current Year Savings"),'7.  Persistence Report'!$C:$C,VLOOKUP(IF(COUNTIFS($B179,"Adjustment*"),$A178,$A179),ExtCalcMap,2,FALSE))</f>
        <v>101453</v>
      </c>
      <c r="E179" s="724">
        <f ca="1">SUMIFS(OFFSET('7.  Persistence Report'!$AQ:$AQ,0,E148-2011),'7.  Persistence Report'!$D:$D,IF(COUNTIFS($B179,"Adjustment*"),$B178,$B179),'7.  Persistence Report'!$H:$H,D148,'7.  Persistence Report'!$J:$J,IF(COUNTIFS($B179,"Adjustment*"),"Adjustment","Current Year Savings"),'7.  Persistence Report'!$C:$C,VLOOKUP(IF(COUNTIFS($B179,"Adjustment*"),$A178,$A179),ExtCalcMap,2,FALSE))</f>
        <v>101453</v>
      </c>
      <c r="F179" s="724">
        <f ca="1">SUMIFS(OFFSET('7.  Persistence Report'!$AQ:$AQ,0,F148-2011),'7.  Persistence Report'!$D:$D,IF(COUNTIFS($B179,"Adjustment*"),$B178,$B179),'7.  Persistence Report'!$H:$H,D148,'7.  Persistence Report'!$J:$J,IF(COUNTIFS($B179,"Adjustment*"),"Adjustment","Current Year Savings"),'7.  Persistence Report'!$C:$C,VLOOKUP(IF(COUNTIFS($B179,"Adjustment*"),$A178,$A179),ExtCalcMap,2,FALSE))</f>
        <v>101453</v>
      </c>
      <c r="G179" s="724">
        <f ca="1">SUMIFS(OFFSET('7.  Persistence Report'!$AQ:$AQ,0,G148-2011),'7.  Persistence Report'!$D:$D,IF(COUNTIFS($B179,"Adjustment*"),$B178,$B179),'7.  Persistence Report'!$H:$H,D148,'7.  Persistence Report'!$J:$J,IF(COUNTIFS($B179,"Adjustment*"),"Adjustment","Current Year Savings"),'7.  Persistence Report'!$C:$C,VLOOKUP(IF(COUNTIFS($B179,"Adjustment*"),$A178,$A179),ExtCalcMap,2,FALSE))</f>
        <v>101453</v>
      </c>
      <c r="H179" s="724">
        <f ca="1">SUMIFS(OFFSET('7.  Persistence Report'!$AQ:$AQ,0,H148-2011),'7.  Persistence Report'!$D:$D,IF(COUNTIFS($B179,"Adjustment*"),$B178,$B179),'7.  Persistence Report'!$H:$H,D148,'7.  Persistence Report'!$J:$J,IF(COUNTIFS($B179,"Adjustment*"),"Adjustment","Current Year Savings"),'7.  Persistence Report'!$C:$C,VLOOKUP(IF(COUNTIFS($B179,"Adjustment*"),$A178,$A179),ExtCalcMap,2,FALSE))</f>
        <v>101453</v>
      </c>
      <c r="I179" s="724">
        <f ca="1">SUMIFS(OFFSET('7.  Persistence Report'!$AQ:$AQ,0,I148-2011),'7.  Persistence Report'!$D:$D,IF(COUNTIFS($B179,"Adjustment*"),$B178,$B179),'7.  Persistence Report'!$H:$H,D148,'7.  Persistence Report'!$J:$J,IF(COUNTIFS($B179,"Adjustment*"),"Adjustment","Current Year Savings"),'7.  Persistence Report'!$C:$C,VLOOKUP(IF(COUNTIFS($B179,"Adjustment*"),$A178,$A179),ExtCalcMap,2,FALSE))</f>
        <v>101453</v>
      </c>
      <c r="J179" s="724">
        <f ca="1">SUMIFS(OFFSET('7.  Persistence Report'!$AQ:$AQ,0,J148-2011),'7.  Persistence Report'!$D:$D,IF(COUNTIFS($B179,"Adjustment*"),$B178,$B179),'7.  Persistence Report'!$H:$H,D148,'7.  Persistence Report'!$J:$J,IF(COUNTIFS($B179,"Adjustment*"),"Adjustment","Current Year Savings"),'7.  Persistence Report'!$C:$C,VLOOKUP(IF(COUNTIFS($B179,"Adjustment*"),$A178,$A179),ExtCalcMap,2,FALSE))</f>
        <v>101453</v>
      </c>
      <c r="K179" s="724">
        <f ca="1">SUMIFS(OFFSET('7.  Persistence Report'!$AQ:$AQ,0,K148-2011),'7.  Persistence Report'!$D:$D,IF(COUNTIFS($B179,"Adjustment*"),$B178,$B179),'7.  Persistence Report'!$H:$H,D148,'7.  Persistence Report'!$J:$J,IF(COUNTIFS($B179,"Adjustment*"),"Adjustment","Current Year Savings"),'7.  Persistence Report'!$C:$C,VLOOKUP(IF(COUNTIFS($B179,"Adjustment*"),$A178,$A179),ExtCalcMap,2,FALSE))</f>
        <v>101453</v>
      </c>
      <c r="L179" s="724">
        <f ca="1">SUMIFS(OFFSET('7.  Persistence Report'!$AQ:$AQ,0,L148-2011),'7.  Persistence Report'!$D:$D,IF(COUNTIFS($B179,"Adjustment*"),$B178,$B179),'7.  Persistence Report'!$H:$H,D148,'7.  Persistence Report'!$J:$J,IF(COUNTIFS($B179,"Adjustment*"),"Adjustment","Current Year Savings"),'7.  Persistence Report'!$C:$C,VLOOKUP(IF(COUNTIFS($B179,"Adjustment*"),$A178,$A179),ExtCalcMap,2,FALSE))</f>
        <v>98281</v>
      </c>
      <c r="M179" s="724">
        <f ca="1">SUMIFS(OFFSET('7.  Persistence Report'!$AQ:$AQ,0,M148-2011),'7.  Persistence Report'!$D:$D,IF(COUNTIFS($B179,"Adjustment*"),$B178,$B179),'7.  Persistence Report'!$H:$H,D148,'7.  Persistence Report'!$J:$J,IF(COUNTIFS($B179,"Adjustment*"),"Adjustment","Current Year Savings"),'7.  Persistence Report'!$C:$C,VLOOKUP(IF(COUNTIFS($B179,"Adjustment*"),$A178,$A179),ExtCalcMap,2,FALSE))</f>
        <v>98281</v>
      </c>
      <c r="N179" s="724">
        <f>N178</f>
        <v>12</v>
      </c>
      <c r="O179" s="731">
        <f ca="1">SUMIFS(OFFSET('7.  Persistence Report'!$L:$L,0,O148-2011),'7.  Persistence Report'!$D:$D,IF(COUNTIFS($B179,"Adjustment*"),$B178,$B179),'7.  Persistence Report'!$H:$H,D148,'7.  Persistence Report'!$J:$J,IF(COUNTIFS($B179,"Adjustment*"),"Adjustment","Current Year Savings"),'7.  Persistence Report'!$C:$C,VLOOKUP(IF(COUNTIFS($B179,"Adjustment*"),$A178,$A179),ExtCalcMap,2,FALSE))</f>
        <v>25.45</v>
      </c>
      <c r="P179" s="731">
        <f ca="1">SUMIFS(OFFSET('7.  Persistence Report'!$L:$L,0,P148-2011),'7.  Persistence Report'!$D:$D,IF(COUNTIFS($B179,"Adjustment*"),$B178,$B179),'7.  Persistence Report'!$H:$H,D148,'7.  Persistence Report'!$J:$J,IF(COUNTIFS($B179,"Adjustment*"),"Adjustment","Current Year Savings"),'7.  Persistence Report'!$C:$C,VLOOKUP(IF(COUNTIFS($B179,"Adjustment*"),$A178,$A179),ExtCalcMap,2,FALSE))</f>
        <v>25.45</v>
      </c>
      <c r="Q179" s="731">
        <f ca="1">SUMIFS(OFFSET('7.  Persistence Report'!$L:$L,0,Q148-2011),'7.  Persistence Report'!$D:$D,IF(COUNTIFS($B179,"Adjustment*"),$B178,$B179),'7.  Persistence Report'!$H:$H,D148,'7.  Persistence Report'!$J:$J,IF(COUNTIFS($B179,"Adjustment*"),"Adjustment","Current Year Savings"),'7.  Persistence Report'!$C:$C,VLOOKUP(IF(COUNTIFS($B179,"Adjustment*"),$A178,$A179),ExtCalcMap,2,FALSE))</f>
        <v>25.45</v>
      </c>
      <c r="R179" s="731">
        <f ca="1">SUMIFS(OFFSET('7.  Persistence Report'!$L:$L,0,R148-2011),'7.  Persistence Report'!$D:$D,IF(COUNTIFS($B179,"Adjustment*"),$B178,$B179),'7.  Persistence Report'!$H:$H,D148,'7.  Persistence Report'!$J:$J,IF(COUNTIFS($B179,"Adjustment*"),"Adjustment","Current Year Savings"),'7.  Persistence Report'!$C:$C,VLOOKUP(IF(COUNTIFS($B179,"Adjustment*"),$A178,$A179),ExtCalcMap,2,FALSE))</f>
        <v>25.45</v>
      </c>
      <c r="S179" s="731">
        <f ca="1">SUMIFS(OFFSET('7.  Persistence Report'!$L:$L,0,S148-2011),'7.  Persistence Report'!$D:$D,IF(COUNTIFS($B179,"Adjustment*"),$B178,$B179),'7.  Persistence Report'!$H:$H,D148,'7.  Persistence Report'!$J:$J,IF(COUNTIFS($B179,"Adjustment*"),"Adjustment","Current Year Savings"),'7.  Persistence Report'!$C:$C,VLOOKUP(IF(COUNTIFS($B179,"Adjustment*"),$A178,$A179),ExtCalcMap,2,FALSE))</f>
        <v>25.45</v>
      </c>
      <c r="T179" s="731">
        <f ca="1">SUMIFS(OFFSET('7.  Persistence Report'!$L:$L,0,T148-2011),'7.  Persistence Report'!$D:$D,IF(COUNTIFS($B179,"Adjustment*"),$B178,$B179),'7.  Persistence Report'!$H:$H,D148,'7.  Persistence Report'!$J:$J,IF(COUNTIFS($B179,"Adjustment*"),"Adjustment","Current Year Savings"),'7.  Persistence Report'!$C:$C,VLOOKUP(IF(COUNTIFS($B179,"Adjustment*"),$A178,$A179),ExtCalcMap,2,FALSE))</f>
        <v>25.45</v>
      </c>
      <c r="U179" s="731">
        <f ca="1">SUMIFS(OFFSET('7.  Persistence Report'!$L:$L,0,U148-2011),'7.  Persistence Report'!$D:$D,IF(COUNTIFS($B179,"Adjustment*"),$B178,$B179),'7.  Persistence Report'!$H:$H,D148,'7.  Persistence Report'!$J:$J,IF(COUNTIFS($B179,"Adjustment*"),"Adjustment","Current Year Savings"),'7.  Persistence Report'!$C:$C,VLOOKUP(IF(COUNTIFS($B179,"Adjustment*"),$A178,$A179),ExtCalcMap,2,FALSE))</f>
        <v>25.45</v>
      </c>
      <c r="V179" s="731">
        <f ca="1">SUMIFS(OFFSET('7.  Persistence Report'!$L:$L,0,V148-2011),'7.  Persistence Report'!$D:$D,IF(COUNTIFS($B179,"Adjustment*"),$B178,$B179),'7.  Persistence Report'!$H:$H,D148,'7.  Persistence Report'!$J:$J,IF(COUNTIFS($B179,"Adjustment*"),"Adjustment","Current Year Savings"),'7.  Persistence Report'!$C:$C,VLOOKUP(IF(COUNTIFS($B179,"Adjustment*"),$A178,$A179),ExtCalcMap,2,FALSE))</f>
        <v>25.45</v>
      </c>
      <c r="W179" s="731">
        <f ca="1">SUMIFS(OFFSET('7.  Persistence Report'!$L:$L,0,W148-2011),'7.  Persistence Report'!$D:$D,IF(COUNTIFS($B179,"Adjustment*"),$B178,$B179),'7.  Persistence Report'!$H:$H,D148,'7.  Persistence Report'!$J:$J,IF(COUNTIFS($B179,"Adjustment*"),"Adjustment","Current Year Savings"),'7.  Persistence Report'!$C:$C,VLOOKUP(IF(COUNTIFS($B179,"Adjustment*"),$A178,$A179),ExtCalcMap,2,FALSE))</f>
        <v>24.56</v>
      </c>
      <c r="X179" s="731">
        <f ca="1">SUMIFS(OFFSET('7.  Persistence Report'!$L:$L,0,X148-2011),'7.  Persistence Report'!$D:$D,IF(COUNTIFS($B179,"Adjustment*"),$B178,$B179),'7.  Persistence Report'!$H:$H,D148,'7.  Persistence Report'!$J:$J,IF(COUNTIFS($B179,"Adjustment*"),"Adjustment","Current Year Savings"),'7.  Persistence Report'!$C:$C,VLOOKUP(IF(COUNTIFS($B179,"Adjustment*"),$A178,$A179),ExtCalcMap,2,FALSE))</f>
        <v>24.56</v>
      </c>
      <c r="Y179" s="412">
        <f ca="1">Y178</f>
        <v>0.91547886876516582</v>
      </c>
      <c r="Z179" s="412">
        <f ca="1">Z178</f>
        <v>6.1032328177630962E-2</v>
      </c>
      <c r="AA179" s="412">
        <f t="shared" ref="AA179:AL179" ca="1" si="67">AA178</f>
        <v>0</v>
      </c>
      <c r="AB179" s="412">
        <f t="shared" ca="1" si="67"/>
        <v>0</v>
      </c>
      <c r="AC179" s="412">
        <f t="shared" ca="1" si="67"/>
        <v>0</v>
      </c>
      <c r="AD179" s="412">
        <f t="shared" ca="1" si="67"/>
        <v>0</v>
      </c>
      <c r="AE179" s="412">
        <f t="shared" ca="1" si="67"/>
        <v>0</v>
      </c>
      <c r="AF179" s="412">
        <f t="shared" ca="1" si="67"/>
        <v>0</v>
      </c>
      <c r="AG179" s="412">
        <f t="shared" ca="1" si="67"/>
        <v>0</v>
      </c>
      <c r="AH179" s="412">
        <f t="shared" ca="1" si="67"/>
        <v>0</v>
      </c>
      <c r="AI179" s="412">
        <f t="shared" ca="1" si="67"/>
        <v>0</v>
      </c>
      <c r="AJ179" s="412">
        <f t="shared" ca="1" si="67"/>
        <v>0</v>
      </c>
      <c r="AK179" s="412">
        <f t="shared" ca="1" si="67"/>
        <v>0</v>
      </c>
      <c r="AL179" s="412">
        <f t="shared" ca="1" si="67"/>
        <v>0</v>
      </c>
      <c r="AM179" s="499"/>
    </row>
    <row r="180" spans="1:39" ht="15" outlineLevel="1">
      <c r="B180" s="312"/>
      <c r="C180" s="314"/>
      <c r="D180" s="730"/>
      <c r="E180" s="730"/>
      <c r="F180" s="730"/>
      <c r="G180" s="730"/>
      <c r="H180" s="730"/>
      <c r="I180" s="730"/>
      <c r="J180" s="730"/>
      <c r="K180" s="730"/>
      <c r="L180" s="730"/>
      <c r="M180" s="730"/>
      <c r="N180" s="730"/>
      <c r="O180" s="734"/>
      <c r="P180" s="734"/>
      <c r="Q180" s="734"/>
      <c r="R180" s="734"/>
      <c r="S180" s="734"/>
      <c r="T180" s="734"/>
      <c r="U180" s="734"/>
      <c r="V180" s="734"/>
      <c r="W180" s="734"/>
      <c r="X180" s="734"/>
      <c r="Y180" s="417"/>
      <c r="Z180" s="417"/>
      <c r="AA180" s="417"/>
      <c r="AB180" s="417"/>
      <c r="AC180" s="417"/>
      <c r="AD180" s="417"/>
      <c r="AE180" s="417"/>
      <c r="AF180" s="417"/>
      <c r="AG180" s="417"/>
      <c r="AH180" s="417"/>
      <c r="AI180" s="417"/>
      <c r="AJ180" s="417"/>
      <c r="AK180" s="417"/>
      <c r="AL180" s="417"/>
      <c r="AM180" s="315"/>
    </row>
    <row r="181" spans="1:39" ht="15" outlineLevel="1">
      <c r="A181" s="503">
        <v>11</v>
      </c>
      <c r="B181" s="316" t="s">
        <v>21</v>
      </c>
      <c r="C181" s="293" t="s">
        <v>25</v>
      </c>
      <c r="D181" s="724">
        <f ca="1">SUMIFS(OFFSET('7.  Persistence Report'!$AQ:$AQ,0,D148-2011),'7.  Persistence Report'!$D:$D,IF(COUNTIFS($B181,"Adjustment*"),$B180,$B181),'7.  Persistence Report'!$H:$H,D148,'7.  Persistence Report'!$J:$J,IF(COUNTIFS($B181,"Adjustment*"),"Adjustment","Current Year Savings"),'7.  Persistence Report'!$C:$C,VLOOKUP(IF(COUNTIFS($B181,"Adjustment*"),$A180,$A181),ExtCalcMap,2,FALSE))</f>
        <v>242528.01294170858</v>
      </c>
      <c r="E181" s="724">
        <f ca="1">SUMIFS(OFFSET('7.  Persistence Report'!$AQ:$AQ,0,E148-2011),'7.  Persistence Report'!$D:$D,IF(COUNTIFS($B181,"Adjustment*"),$B180,$B181),'7.  Persistence Report'!$H:$H,D148,'7.  Persistence Report'!$J:$J,IF(COUNTIFS($B181,"Adjustment*"),"Adjustment","Current Year Savings"),'7.  Persistence Report'!$C:$C,VLOOKUP(IF(COUNTIFS($B181,"Adjustment*"),$A180,$A181),ExtCalcMap,2,FALSE))</f>
        <v>242528.01294170829</v>
      </c>
      <c r="F181" s="724">
        <f ca="1">SUMIFS(OFFSET('7.  Persistence Report'!$AQ:$AQ,0,F148-2011),'7.  Persistence Report'!$D:$D,IF(COUNTIFS($B181,"Adjustment*"),$B180,$B181),'7.  Persistence Report'!$H:$H,D148,'7.  Persistence Report'!$J:$J,IF(COUNTIFS($B181,"Adjustment*"),"Adjustment","Current Year Savings"),'7.  Persistence Report'!$C:$C,VLOOKUP(IF(COUNTIFS($B181,"Adjustment*"),$A180,$A181),ExtCalcMap,2,FALSE))</f>
        <v>239057.30924924408</v>
      </c>
      <c r="G181" s="724">
        <f ca="1">SUMIFS(OFFSET('7.  Persistence Report'!$AQ:$AQ,0,G148-2011),'7.  Persistence Report'!$D:$D,IF(COUNTIFS($B181,"Adjustment*"),$B180,$B181),'7.  Persistence Report'!$H:$H,D148,'7.  Persistence Report'!$J:$J,IF(COUNTIFS($B181,"Adjustment*"),"Adjustment","Current Year Savings"),'7.  Persistence Report'!$C:$C,VLOOKUP(IF(COUNTIFS($B181,"Adjustment*"),$A180,$A181),ExtCalcMap,2,FALSE))</f>
        <v>192675.39566352492</v>
      </c>
      <c r="H181" s="724">
        <f ca="1">SUMIFS(OFFSET('7.  Persistence Report'!$AQ:$AQ,0,H148-2011),'7.  Persistence Report'!$D:$D,IF(COUNTIFS($B181,"Adjustment*"),$B180,$B181),'7.  Persistence Report'!$H:$H,D148,'7.  Persistence Report'!$J:$J,IF(COUNTIFS($B181,"Adjustment*"),"Adjustment","Current Year Savings"),'7.  Persistence Report'!$C:$C,VLOOKUP(IF(COUNTIFS($B181,"Adjustment*"),$A180,$A181),ExtCalcMap,2,FALSE))</f>
        <v>192675.39566352492</v>
      </c>
      <c r="I181" s="724">
        <f ca="1">SUMIFS(OFFSET('7.  Persistence Report'!$AQ:$AQ,0,I148-2011),'7.  Persistence Report'!$D:$D,IF(COUNTIFS($B181,"Adjustment*"),$B180,$B181),'7.  Persistence Report'!$H:$H,D148,'7.  Persistence Report'!$J:$J,IF(COUNTIFS($B181,"Adjustment*"),"Adjustment","Current Year Savings"),'7.  Persistence Report'!$C:$C,VLOOKUP(IF(COUNTIFS($B181,"Adjustment*"),$A180,$A181),ExtCalcMap,2,FALSE))</f>
        <v>72643.467190330441</v>
      </c>
      <c r="J181" s="724">
        <f ca="1">SUMIFS(OFFSET('7.  Persistence Report'!$AQ:$AQ,0,J148-2011),'7.  Persistence Report'!$D:$D,IF(COUNTIFS($B181,"Adjustment*"),$B180,$B181),'7.  Persistence Report'!$H:$H,D148,'7.  Persistence Report'!$J:$J,IF(COUNTIFS($B181,"Adjustment*"),"Adjustment","Current Year Savings"),'7.  Persistence Report'!$C:$C,VLOOKUP(IF(COUNTIFS($B181,"Adjustment*"),$A180,$A181),ExtCalcMap,2,FALSE))</f>
        <v>72643.467190330441</v>
      </c>
      <c r="K181" s="724">
        <f ca="1">SUMIFS(OFFSET('7.  Persistence Report'!$AQ:$AQ,0,K148-2011),'7.  Persistence Report'!$D:$D,IF(COUNTIFS($B181,"Adjustment*"),$B180,$B181),'7.  Persistence Report'!$H:$H,D148,'7.  Persistence Report'!$J:$J,IF(COUNTIFS($B181,"Adjustment*"),"Adjustment","Current Year Savings"),'7.  Persistence Report'!$C:$C,VLOOKUP(IF(COUNTIFS($B181,"Adjustment*"),$A180,$A181),ExtCalcMap,2,FALSE))</f>
        <v>72643.467190330441</v>
      </c>
      <c r="L181" s="724">
        <f ca="1">SUMIFS(OFFSET('7.  Persistence Report'!$AQ:$AQ,0,L148-2011),'7.  Persistence Report'!$D:$D,IF(COUNTIFS($B181,"Adjustment*"),$B180,$B181),'7.  Persistence Report'!$H:$H,D148,'7.  Persistence Report'!$J:$J,IF(COUNTIFS($B181,"Adjustment*"),"Adjustment","Current Year Savings"),'7.  Persistence Report'!$C:$C,VLOOKUP(IF(COUNTIFS($B181,"Adjustment*"),$A180,$A181),ExtCalcMap,2,FALSE))</f>
        <v>72643.467190330441</v>
      </c>
      <c r="M181" s="724">
        <f ca="1">SUMIFS(OFFSET('7.  Persistence Report'!$AQ:$AQ,0,M148-2011),'7.  Persistence Report'!$D:$D,IF(COUNTIFS($B181,"Adjustment*"),$B180,$B181),'7.  Persistence Report'!$H:$H,D148,'7.  Persistence Report'!$J:$J,IF(COUNTIFS($B181,"Adjustment*"),"Adjustment","Current Year Savings"),'7.  Persistence Report'!$C:$C,VLOOKUP(IF(COUNTIFS($B181,"Adjustment*"),$A180,$A181),ExtCalcMap,2,FALSE))</f>
        <v>72643.467190330441</v>
      </c>
      <c r="N181" s="724">
        <v>12</v>
      </c>
      <c r="O181" s="731">
        <f ca="1">SUMIFS(OFFSET('7.  Persistence Report'!$L:$L,0,O148-2011),'7.  Persistence Report'!$D:$D,IF(COUNTIFS($B181,"Adjustment*"),$B180,$B181),'7.  Persistence Report'!$H:$H,D148,'7.  Persistence Report'!$J:$J,IF(COUNTIFS($B181,"Adjustment*"),"Adjustment","Current Year Savings"),'7.  Persistence Report'!$C:$C,VLOOKUP(IF(COUNTIFS($B181,"Adjustment*"),$A180,$A181),ExtCalcMap,2,FALSE))</f>
        <v>61.730889647000701</v>
      </c>
      <c r="P181" s="731">
        <f ca="1">SUMIFS(OFFSET('7.  Persistence Report'!$L:$L,0,P148-2011),'7.  Persistence Report'!$D:$D,IF(COUNTIFS($B181,"Adjustment*"),$B180,$B181),'7.  Persistence Report'!$H:$H,D148,'7.  Persistence Report'!$J:$J,IF(COUNTIFS($B181,"Adjustment*"),"Adjustment","Current Year Savings"),'7.  Persistence Report'!$C:$C,VLOOKUP(IF(COUNTIFS($B181,"Adjustment*"),$A180,$A181),ExtCalcMap,2,FALSE))</f>
        <v>61.730889647000701</v>
      </c>
      <c r="Q181" s="731">
        <f ca="1">SUMIFS(OFFSET('7.  Persistence Report'!$L:$L,0,Q148-2011),'7.  Persistence Report'!$D:$D,IF(COUNTIFS($B181,"Adjustment*"),$B180,$B181),'7.  Persistence Report'!$H:$H,D148,'7.  Persistence Report'!$J:$J,IF(COUNTIFS($B181,"Adjustment*"),"Adjustment","Current Year Savings"),'7.  Persistence Report'!$C:$C,VLOOKUP(IF(COUNTIFS($B181,"Adjustment*"),$A180,$A181),ExtCalcMap,2,FALSE))</f>
        <v>60.895842859329797</v>
      </c>
      <c r="R181" s="731">
        <f ca="1">SUMIFS(OFFSET('7.  Persistence Report'!$L:$L,0,R148-2011),'7.  Persistence Report'!$D:$D,IF(COUNTIFS($B181,"Adjustment*"),$B180,$B181),'7.  Persistence Report'!$H:$H,D148,'7.  Persistence Report'!$J:$J,IF(COUNTIFS($B181,"Adjustment*"),"Adjustment","Current Year Savings"),'7.  Persistence Report'!$C:$C,VLOOKUP(IF(COUNTIFS($B181,"Adjustment*"),$A180,$A181),ExtCalcMap,2,FALSE))</f>
        <v>48.910202526033792</v>
      </c>
      <c r="S181" s="731">
        <f ca="1">SUMIFS(OFFSET('7.  Persistence Report'!$L:$L,0,S148-2011),'7.  Persistence Report'!$D:$D,IF(COUNTIFS($B181,"Adjustment*"),$B180,$B181),'7.  Persistence Report'!$H:$H,D148,'7.  Persistence Report'!$J:$J,IF(COUNTIFS($B181,"Adjustment*"),"Adjustment","Current Year Savings"),'7.  Persistence Report'!$C:$C,VLOOKUP(IF(COUNTIFS($B181,"Adjustment*"),$A180,$A181),ExtCalcMap,2,FALSE))</f>
        <v>48.910202526033792</v>
      </c>
      <c r="T181" s="731">
        <f ca="1">SUMIFS(OFFSET('7.  Persistence Report'!$L:$L,0,T148-2011),'7.  Persistence Report'!$D:$D,IF(COUNTIFS($B181,"Adjustment*"),$B180,$B181),'7.  Persistence Report'!$H:$H,D148,'7.  Persistence Report'!$J:$J,IF(COUNTIFS($B181,"Adjustment*"),"Adjustment","Current Year Savings"),'7.  Persistence Report'!$C:$C,VLOOKUP(IF(COUNTIFS($B181,"Adjustment*"),$A180,$A181),ExtCalcMap,2,FALSE))</f>
        <v>16.757276457020833</v>
      </c>
      <c r="U181" s="731">
        <f ca="1">SUMIFS(OFFSET('7.  Persistence Report'!$L:$L,0,U148-2011),'7.  Persistence Report'!$D:$D,IF(COUNTIFS($B181,"Adjustment*"),$B180,$B181),'7.  Persistence Report'!$H:$H,D148,'7.  Persistence Report'!$J:$J,IF(COUNTIFS($B181,"Adjustment*"),"Adjustment","Current Year Savings"),'7.  Persistence Report'!$C:$C,VLOOKUP(IF(COUNTIFS($B181,"Adjustment*"),$A180,$A181),ExtCalcMap,2,FALSE))</f>
        <v>16.757276457020833</v>
      </c>
      <c r="V181" s="731">
        <f ca="1">SUMIFS(OFFSET('7.  Persistence Report'!$L:$L,0,V148-2011),'7.  Persistence Report'!$D:$D,IF(COUNTIFS($B181,"Adjustment*"),$B180,$B181),'7.  Persistence Report'!$H:$H,D148,'7.  Persistence Report'!$J:$J,IF(COUNTIFS($B181,"Adjustment*"),"Adjustment","Current Year Savings"),'7.  Persistence Report'!$C:$C,VLOOKUP(IF(COUNTIFS($B181,"Adjustment*"),$A180,$A181),ExtCalcMap,2,FALSE))</f>
        <v>16.757276457020833</v>
      </c>
      <c r="W181" s="731">
        <f ca="1">SUMIFS(OFFSET('7.  Persistence Report'!$L:$L,0,W148-2011),'7.  Persistence Report'!$D:$D,IF(COUNTIFS($B181,"Adjustment*"),$B180,$B181),'7.  Persistence Report'!$H:$H,D148,'7.  Persistence Report'!$J:$J,IF(COUNTIFS($B181,"Adjustment*"),"Adjustment","Current Year Savings"),'7.  Persistence Report'!$C:$C,VLOOKUP(IF(COUNTIFS($B181,"Adjustment*"),$A180,$A181),ExtCalcMap,2,FALSE))</f>
        <v>16.757276457020833</v>
      </c>
      <c r="X181" s="731">
        <f ca="1">SUMIFS(OFFSET('7.  Persistence Report'!$L:$L,0,X148-2011),'7.  Persistence Report'!$D:$D,IF(COUNTIFS($B181,"Adjustment*"),$B180,$B181),'7.  Persistence Report'!$H:$H,D148,'7.  Persistence Report'!$J:$J,IF(COUNTIFS($B181,"Adjustment*"),"Adjustment","Current Year Savings"),'7.  Persistence Report'!$C:$C,VLOOKUP(IF(COUNTIFS($B181,"Adjustment*"),$A180,$A181),ExtCalcMap,2,FALSE))</f>
        <v>16.757276457020833</v>
      </c>
      <c r="Y181" s="416">
        <f ca="1">IF(SUMIFS(OFFSET('3-a.  Rate Class Allocations'!$BA:$BA,0,(27*(Y149="kW"))),'3-a.  Rate Class Allocations'!$F:$F,"2011 - 2014 + 2015 Extension Legacy Green Energy Act Framework - Province Wide Program",'3-a.  Rate Class Allocations'!$E:$E,$B181,'3-a.  Rate Class Allocations'!$H:$H,D148),SUMIFS(OFFSET('3-a.  Rate Class Allocations'!$BA:$BA,0,(27*(Y149="kW"))),'3-a.  Rate Class Allocations'!$F:$F,"2011 - 2014 + 2015 Extension Legacy Green Energy Act Framework - Province Wide Program",'3-a.  Rate Class Allocations'!$L:$L,Y148,'3-a.  Rate Class Allocations'!$E:$E,$B181,'3-a.  Rate Class Allocations'!$H:$H,D148) / SUMIFS(OFFSET('3-a.  Rate Class Allocations'!$BA:$BA,0,(27*(Y149="kW"))),'3-a.  Rate Class Allocations'!$F:$F,"2011 - 2014 + 2015 Extension Legacy Green Energy Act Framework - Province Wide Program",'3-a.  Rate Class Allocations'!$E:$E,$B181,'3-a.  Rate Class Allocations'!$H:$H,D148),IF(COUNTIFS(Y148,"*Less Than*"),1/COUNTIFS($Y148:$AL148,"*Less Than*"),0))</f>
        <v>0</v>
      </c>
      <c r="Z181" s="416">
        <f ca="1">IF(SUMIFS(OFFSET('3-a.  Rate Class Allocations'!$BA:$BA,0,(27*(Z149="kW"))),'3-a.  Rate Class Allocations'!$F:$F,"2011 - 2014 + 2015 Extension Legacy Green Energy Act Framework - Province Wide Program",'3-a.  Rate Class Allocations'!$E:$E,$B181,'3-a.  Rate Class Allocations'!$H:$H,D148),SUMIFS(OFFSET('3-a.  Rate Class Allocations'!$BA:$BA,0,(27*(Z149="kW"))),'3-a.  Rate Class Allocations'!$F:$F,"2011 - 2014 + 2015 Extension Legacy Green Energy Act Framework - Province Wide Program",'3-a.  Rate Class Allocations'!$L:$L,Z148,'3-a.  Rate Class Allocations'!$E:$E,$B181,'3-a.  Rate Class Allocations'!$H:$H,D148) / SUMIFS(OFFSET('3-a.  Rate Class Allocations'!$BA:$BA,0,(27*(Z149="kW"))),'3-a.  Rate Class Allocations'!$F:$F,"2011 - 2014 + 2015 Extension Legacy Green Energy Act Framework - Province Wide Program",'3-a.  Rate Class Allocations'!$E:$E,$B181,'3-a.  Rate Class Allocations'!$H:$H,D148),IF(COUNTIFS(Z148,"*Less Than*"),1/COUNTIFS($Y148:$AL148,"*Less Than*"),0))</f>
        <v>1</v>
      </c>
      <c r="AA181" s="416">
        <f ca="1">IF(SUMIFS(OFFSET('3-a.  Rate Class Allocations'!$BA:$BA,0,(27*(AA149="kW"))),'3-a.  Rate Class Allocations'!$F:$F,"2011 - 2014 + 2015 Extension Legacy Green Energy Act Framework - Province Wide Program",'3-a.  Rate Class Allocations'!$E:$E,$B181,'3-a.  Rate Class Allocations'!$H:$H,D148),SUMIFS(OFFSET('3-a.  Rate Class Allocations'!$BA:$BA,0,(27*(AA149="kW"))),'3-a.  Rate Class Allocations'!$F:$F,"2011 - 2014 + 2015 Extension Legacy Green Energy Act Framework - Province Wide Program",'3-a.  Rate Class Allocations'!$L:$L,AA148,'3-a.  Rate Class Allocations'!$E:$E,$B181,'3-a.  Rate Class Allocations'!$H:$H,D148) / SUMIFS(OFFSET('3-a.  Rate Class Allocations'!$BA:$BA,0,(27*(AA149="kW"))),'3-a.  Rate Class Allocations'!$F:$F,"2011 - 2014 + 2015 Extension Legacy Green Energy Act Framework - Province Wide Program",'3-a.  Rate Class Allocations'!$E:$E,$B181,'3-a.  Rate Class Allocations'!$H:$H,D148),IF(COUNTIFS(AA148,"*Less Than*"),1/COUNTIFS($Y148:$AL148,"*Less Than*"),0))</f>
        <v>0</v>
      </c>
      <c r="AB181" s="416">
        <f ca="1">IF(SUMIFS(OFFSET('3-a.  Rate Class Allocations'!$BA:$BA,0,(27*(AB149="kW"))),'3-a.  Rate Class Allocations'!$F:$F,"2011 - 2014 + 2015 Extension Legacy Green Energy Act Framework - Province Wide Program",'3-a.  Rate Class Allocations'!$E:$E,$B181,'3-a.  Rate Class Allocations'!$H:$H,D148),SUMIFS(OFFSET('3-a.  Rate Class Allocations'!$BA:$BA,0,(27*(AB149="kW"))),'3-a.  Rate Class Allocations'!$F:$F,"2011 - 2014 + 2015 Extension Legacy Green Energy Act Framework - Province Wide Program",'3-a.  Rate Class Allocations'!$L:$L,AB148,'3-a.  Rate Class Allocations'!$E:$E,$B181,'3-a.  Rate Class Allocations'!$H:$H,D148) / SUMIFS(OFFSET('3-a.  Rate Class Allocations'!$BA:$BA,0,(27*(AB149="kW"))),'3-a.  Rate Class Allocations'!$F:$F,"2011 - 2014 + 2015 Extension Legacy Green Energy Act Framework - Province Wide Program",'3-a.  Rate Class Allocations'!$E:$E,$B181,'3-a.  Rate Class Allocations'!$H:$H,D148),IF(COUNTIFS(AB148,"*Less Than*"),1/COUNTIFS($Y148:$AL148,"*Less Than*"),0))</f>
        <v>0</v>
      </c>
      <c r="AC181" s="416">
        <f ca="1">IF(SUMIFS(OFFSET('3-a.  Rate Class Allocations'!$BA:$BA,0,(27*(AC149="kW"))),'3-a.  Rate Class Allocations'!$F:$F,"2011 - 2014 + 2015 Extension Legacy Green Energy Act Framework - Province Wide Program",'3-a.  Rate Class Allocations'!$E:$E,$B181,'3-a.  Rate Class Allocations'!$H:$H,D148),SUMIFS(OFFSET('3-a.  Rate Class Allocations'!$BA:$BA,0,(27*(AC149="kW"))),'3-a.  Rate Class Allocations'!$F:$F,"2011 - 2014 + 2015 Extension Legacy Green Energy Act Framework - Province Wide Program",'3-a.  Rate Class Allocations'!$L:$L,AC148,'3-a.  Rate Class Allocations'!$E:$E,$B181,'3-a.  Rate Class Allocations'!$H:$H,D148) / SUMIFS(OFFSET('3-a.  Rate Class Allocations'!$BA:$BA,0,(27*(AC149="kW"))),'3-a.  Rate Class Allocations'!$F:$F,"2011 - 2014 + 2015 Extension Legacy Green Energy Act Framework - Province Wide Program",'3-a.  Rate Class Allocations'!$E:$E,$B181,'3-a.  Rate Class Allocations'!$H:$H,D148),IF(COUNTIFS(AC148,"*Less Than*"),1/COUNTIFS($Y148:$AL148,"*Less Than*"),0))</f>
        <v>0</v>
      </c>
      <c r="AD181" s="416">
        <f ca="1">IF(SUMIFS(OFFSET('3-a.  Rate Class Allocations'!$BA:$BA,0,(27*(AD149="kW"))),'3-a.  Rate Class Allocations'!$F:$F,"2011 - 2014 + 2015 Extension Legacy Green Energy Act Framework - Province Wide Program",'3-a.  Rate Class Allocations'!$E:$E,$B181,'3-a.  Rate Class Allocations'!$H:$H,D148),SUMIFS(OFFSET('3-a.  Rate Class Allocations'!$BA:$BA,0,(27*(AD149="kW"))),'3-a.  Rate Class Allocations'!$F:$F,"2011 - 2014 + 2015 Extension Legacy Green Energy Act Framework - Province Wide Program",'3-a.  Rate Class Allocations'!$L:$L,AD148,'3-a.  Rate Class Allocations'!$E:$E,$B181,'3-a.  Rate Class Allocations'!$H:$H,D148) / SUMIFS(OFFSET('3-a.  Rate Class Allocations'!$BA:$BA,0,(27*(AD149="kW"))),'3-a.  Rate Class Allocations'!$F:$F,"2011 - 2014 + 2015 Extension Legacy Green Energy Act Framework - Province Wide Program",'3-a.  Rate Class Allocations'!$E:$E,$B181,'3-a.  Rate Class Allocations'!$H:$H,D148),IF(COUNTIFS(AD148,"*Less Than*"),1/COUNTIFS($Y148:$AL148,"*Less Than*"),0))</f>
        <v>0</v>
      </c>
      <c r="AE181" s="416">
        <f ca="1">IF(SUMIFS(OFFSET('3-a.  Rate Class Allocations'!$BA:$BA,0,(27*(AE149="kW"))),'3-a.  Rate Class Allocations'!$F:$F,"2011 - 2014 + 2015 Extension Legacy Green Energy Act Framework - Province Wide Program",'3-a.  Rate Class Allocations'!$E:$E,$B181,'3-a.  Rate Class Allocations'!$H:$H,D148),SUMIFS(OFFSET('3-a.  Rate Class Allocations'!$BA:$BA,0,(27*(AE149="kW"))),'3-a.  Rate Class Allocations'!$F:$F,"2011 - 2014 + 2015 Extension Legacy Green Energy Act Framework - Province Wide Program",'3-a.  Rate Class Allocations'!$L:$L,AE148,'3-a.  Rate Class Allocations'!$E:$E,$B181,'3-a.  Rate Class Allocations'!$H:$H,D148) / SUMIFS(OFFSET('3-a.  Rate Class Allocations'!$BA:$BA,0,(27*(AE149="kW"))),'3-a.  Rate Class Allocations'!$F:$F,"2011 - 2014 + 2015 Extension Legacy Green Energy Act Framework - Province Wide Program",'3-a.  Rate Class Allocations'!$E:$E,$B181,'3-a.  Rate Class Allocations'!$H:$H,D148),IF(COUNTIFS(AE148,"*Less Than*"),1/COUNTIFS($Y148:$AL148,"*Less Than*"),0))</f>
        <v>0</v>
      </c>
      <c r="AF181" s="416">
        <f ca="1">IF(SUMIFS(OFFSET('3-a.  Rate Class Allocations'!$BA:$BA,0,(27*(AF149="kW"))),'3-a.  Rate Class Allocations'!$F:$F,"2011 - 2014 + 2015 Extension Legacy Green Energy Act Framework - Province Wide Program",'3-a.  Rate Class Allocations'!$E:$E,$B181,'3-a.  Rate Class Allocations'!$H:$H,D148),SUMIFS(OFFSET('3-a.  Rate Class Allocations'!$BA:$BA,0,(27*(AF149="kW"))),'3-a.  Rate Class Allocations'!$F:$F,"2011 - 2014 + 2015 Extension Legacy Green Energy Act Framework - Province Wide Program",'3-a.  Rate Class Allocations'!$L:$L,AF148,'3-a.  Rate Class Allocations'!$E:$E,$B181,'3-a.  Rate Class Allocations'!$H:$H,D148) / SUMIFS(OFFSET('3-a.  Rate Class Allocations'!$BA:$BA,0,(27*(AF149="kW"))),'3-a.  Rate Class Allocations'!$F:$F,"2011 - 2014 + 2015 Extension Legacy Green Energy Act Framework - Province Wide Program",'3-a.  Rate Class Allocations'!$E:$E,$B181,'3-a.  Rate Class Allocations'!$H:$H,D148),IF(COUNTIFS(AF148,"*Less Than*"),1/COUNTIFS($Y148:$AL148,"*Less Than*"),0))</f>
        <v>0</v>
      </c>
      <c r="AG181" s="416">
        <f ca="1">IF(SUMIFS(OFFSET('3-a.  Rate Class Allocations'!$BA:$BA,0,(27*(AG149="kW"))),'3-a.  Rate Class Allocations'!$F:$F,"2011 - 2014 + 2015 Extension Legacy Green Energy Act Framework - Province Wide Program",'3-a.  Rate Class Allocations'!$E:$E,$B181,'3-a.  Rate Class Allocations'!$H:$H,D148),SUMIFS(OFFSET('3-a.  Rate Class Allocations'!$BA:$BA,0,(27*(AG149="kW"))),'3-a.  Rate Class Allocations'!$F:$F,"2011 - 2014 + 2015 Extension Legacy Green Energy Act Framework - Province Wide Program",'3-a.  Rate Class Allocations'!$L:$L,AG148,'3-a.  Rate Class Allocations'!$E:$E,$B181,'3-a.  Rate Class Allocations'!$H:$H,D148) / SUMIFS(OFFSET('3-a.  Rate Class Allocations'!$BA:$BA,0,(27*(AG149="kW"))),'3-a.  Rate Class Allocations'!$F:$F,"2011 - 2014 + 2015 Extension Legacy Green Energy Act Framework - Province Wide Program",'3-a.  Rate Class Allocations'!$E:$E,$B181,'3-a.  Rate Class Allocations'!$H:$H,D148),IF(COUNTIFS(AG148,"*Less Than*"),1/COUNTIFS($Y148:$AL148,"*Less Than*"),0))</f>
        <v>0</v>
      </c>
      <c r="AH181" s="416">
        <f ca="1">IF(SUMIFS(OFFSET('3-a.  Rate Class Allocations'!$BA:$BA,0,(27*(AH149="kW"))),'3-a.  Rate Class Allocations'!$F:$F,"2011 - 2014 + 2015 Extension Legacy Green Energy Act Framework - Province Wide Program",'3-a.  Rate Class Allocations'!$E:$E,$B181,'3-a.  Rate Class Allocations'!$H:$H,D148),SUMIFS(OFFSET('3-a.  Rate Class Allocations'!$BA:$BA,0,(27*(AH149="kW"))),'3-a.  Rate Class Allocations'!$F:$F,"2011 - 2014 + 2015 Extension Legacy Green Energy Act Framework - Province Wide Program",'3-a.  Rate Class Allocations'!$L:$L,AH148,'3-a.  Rate Class Allocations'!$E:$E,$B181,'3-a.  Rate Class Allocations'!$H:$H,D148) / SUMIFS(OFFSET('3-a.  Rate Class Allocations'!$BA:$BA,0,(27*(AH149="kW"))),'3-a.  Rate Class Allocations'!$F:$F,"2011 - 2014 + 2015 Extension Legacy Green Energy Act Framework - Province Wide Program",'3-a.  Rate Class Allocations'!$E:$E,$B181,'3-a.  Rate Class Allocations'!$H:$H,D148),IF(COUNTIFS(AH148,"*Less Than*"),1/COUNTIFS($Y148:$AL148,"*Less Than*"),0))</f>
        <v>0</v>
      </c>
      <c r="AI181" s="416">
        <f ca="1">IF(SUMIFS(OFFSET('3-a.  Rate Class Allocations'!$BA:$BA,0,(27*(AI149="kW"))),'3-a.  Rate Class Allocations'!$F:$F,"2011 - 2014 + 2015 Extension Legacy Green Energy Act Framework - Province Wide Program",'3-a.  Rate Class Allocations'!$E:$E,$B181,'3-a.  Rate Class Allocations'!$H:$H,D148),SUMIFS(OFFSET('3-a.  Rate Class Allocations'!$BA:$BA,0,(27*(AI149="kW"))),'3-a.  Rate Class Allocations'!$F:$F,"2011 - 2014 + 2015 Extension Legacy Green Energy Act Framework - Province Wide Program",'3-a.  Rate Class Allocations'!$L:$L,AI148,'3-a.  Rate Class Allocations'!$E:$E,$B181,'3-a.  Rate Class Allocations'!$H:$H,D148) / SUMIFS(OFFSET('3-a.  Rate Class Allocations'!$BA:$BA,0,(27*(AI149="kW"))),'3-a.  Rate Class Allocations'!$F:$F,"2011 - 2014 + 2015 Extension Legacy Green Energy Act Framework - Province Wide Program",'3-a.  Rate Class Allocations'!$E:$E,$B181,'3-a.  Rate Class Allocations'!$H:$H,D148),IF(COUNTIFS(AI148,"*Less Than*"),1/COUNTIFS($Y148:$AL148,"*Less Than*"),0))</f>
        <v>0</v>
      </c>
      <c r="AJ181" s="416">
        <f ca="1">IF(SUMIFS(OFFSET('3-a.  Rate Class Allocations'!$BA:$BA,0,(27*(AJ149="kW"))),'3-a.  Rate Class Allocations'!$F:$F,"2011 - 2014 + 2015 Extension Legacy Green Energy Act Framework - Province Wide Program",'3-a.  Rate Class Allocations'!$E:$E,$B181,'3-a.  Rate Class Allocations'!$H:$H,D148),SUMIFS(OFFSET('3-a.  Rate Class Allocations'!$BA:$BA,0,(27*(AJ149="kW"))),'3-a.  Rate Class Allocations'!$F:$F,"2011 - 2014 + 2015 Extension Legacy Green Energy Act Framework - Province Wide Program",'3-a.  Rate Class Allocations'!$L:$L,AJ148,'3-a.  Rate Class Allocations'!$E:$E,$B181,'3-a.  Rate Class Allocations'!$H:$H,D148) / SUMIFS(OFFSET('3-a.  Rate Class Allocations'!$BA:$BA,0,(27*(AJ149="kW"))),'3-a.  Rate Class Allocations'!$F:$F,"2011 - 2014 + 2015 Extension Legacy Green Energy Act Framework - Province Wide Program",'3-a.  Rate Class Allocations'!$E:$E,$B181,'3-a.  Rate Class Allocations'!$H:$H,D148),IF(COUNTIFS(AJ148,"*Less Than*"),1/COUNTIFS($Y148:$AL148,"*Less Than*"),0))</f>
        <v>0</v>
      </c>
      <c r="AK181" s="416">
        <f ca="1">IF(SUMIFS(OFFSET('3-a.  Rate Class Allocations'!$BA:$BA,0,(27*(AK149="kW"))),'3-a.  Rate Class Allocations'!$F:$F,"2011 - 2014 + 2015 Extension Legacy Green Energy Act Framework - Province Wide Program",'3-a.  Rate Class Allocations'!$E:$E,$B181,'3-a.  Rate Class Allocations'!$H:$H,D148),SUMIFS(OFFSET('3-a.  Rate Class Allocations'!$BA:$BA,0,(27*(AK149="kW"))),'3-a.  Rate Class Allocations'!$F:$F,"2011 - 2014 + 2015 Extension Legacy Green Energy Act Framework - Province Wide Program",'3-a.  Rate Class Allocations'!$L:$L,AK148,'3-a.  Rate Class Allocations'!$E:$E,$B181,'3-a.  Rate Class Allocations'!$H:$H,D148) / SUMIFS(OFFSET('3-a.  Rate Class Allocations'!$BA:$BA,0,(27*(AK149="kW"))),'3-a.  Rate Class Allocations'!$F:$F,"2011 - 2014 + 2015 Extension Legacy Green Energy Act Framework - Province Wide Program",'3-a.  Rate Class Allocations'!$E:$E,$B181,'3-a.  Rate Class Allocations'!$H:$H,D148),IF(COUNTIFS(AK148,"*Less Than*"),1/COUNTIFS($Y148:$AL148,"*Less Than*"),0))</f>
        <v>0</v>
      </c>
      <c r="AL181" s="416">
        <f ca="1">IF(SUMIFS(OFFSET('3-a.  Rate Class Allocations'!$BA:$BA,0,(27*(AL149="kW"))),'3-a.  Rate Class Allocations'!$F:$F,"2011 - 2014 + 2015 Extension Legacy Green Energy Act Framework - Province Wide Program",'3-a.  Rate Class Allocations'!$E:$E,$B181,'3-a.  Rate Class Allocations'!$H:$H,D148),SUMIFS(OFFSET('3-a.  Rate Class Allocations'!$BA:$BA,0,(27*(AL149="kW"))),'3-a.  Rate Class Allocations'!$F:$F,"2011 - 2014 + 2015 Extension Legacy Green Energy Act Framework - Province Wide Program",'3-a.  Rate Class Allocations'!$L:$L,AL148,'3-a.  Rate Class Allocations'!$E:$E,$B181,'3-a.  Rate Class Allocations'!$H:$H,D148) / SUMIFS(OFFSET('3-a.  Rate Class Allocations'!$BA:$BA,0,(27*(AL149="kW"))),'3-a.  Rate Class Allocations'!$F:$F,"2011 - 2014 + 2015 Extension Legacy Green Energy Act Framework - Province Wide Program",'3-a.  Rate Class Allocations'!$E:$E,$B181,'3-a.  Rate Class Allocations'!$H:$H,D148),IF(COUNTIFS(AL148,"*Less Than*"),1/COUNTIFS($Y148:$AL148,"*Less Than*"),0))</f>
        <v>0</v>
      </c>
      <c r="AM181" s="298">
        <f ca="1">SUM(Y181:AL181)</f>
        <v>1</v>
      </c>
    </row>
    <row r="182" spans="1:39" ht="15" outlineLevel="1">
      <c r="B182" s="296" t="s">
        <v>245</v>
      </c>
      <c r="C182" s="293" t="s">
        <v>164</v>
      </c>
      <c r="D182" s="724">
        <f ca="1">SUMIFS(OFFSET('7.  Persistence Report'!$AQ:$AQ,0,D148-2011),'7.  Persistence Report'!$D:$D,IF(COUNTIFS($B182,"Adjustment*"),$B181,$B182),'7.  Persistence Report'!$H:$H,D148,'7.  Persistence Report'!$J:$J,IF(COUNTIFS($B182,"Adjustment*"),"Adjustment","Current Year Savings"),'7.  Persistence Report'!$C:$C,VLOOKUP(IF(COUNTIFS($B182,"Adjustment*"),$A181,$A182),ExtCalcMap,2,FALSE))</f>
        <v>0</v>
      </c>
      <c r="E182" s="724">
        <f ca="1">SUMIFS(OFFSET('7.  Persistence Report'!$AQ:$AQ,0,E148-2011),'7.  Persistence Report'!$D:$D,IF(COUNTIFS($B182,"Adjustment*"),$B181,$B182),'7.  Persistence Report'!$H:$H,D148,'7.  Persistence Report'!$J:$J,IF(COUNTIFS($B182,"Adjustment*"),"Adjustment","Current Year Savings"),'7.  Persistence Report'!$C:$C,VLOOKUP(IF(COUNTIFS($B182,"Adjustment*"),$A181,$A182),ExtCalcMap,2,FALSE))</f>
        <v>0</v>
      </c>
      <c r="F182" s="724">
        <f ca="1">SUMIFS(OFFSET('7.  Persistence Report'!$AQ:$AQ,0,F148-2011),'7.  Persistence Report'!$D:$D,IF(COUNTIFS($B182,"Adjustment*"),$B181,$B182),'7.  Persistence Report'!$H:$H,D148,'7.  Persistence Report'!$J:$J,IF(COUNTIFS($B182,"Adjustment*"),"Adjustment","Current Year Savings"),'7.  Persistence Report'!$C:$C,VLOOKUP(IF(COUNTIFS($B182,"Adjustment*"),$A181,$A182),ExtCalcMap,2,FALSE))</f>
        <v>0</v>
      </c>
      <c r="G182" s="724">
        <f ca="1">SUMIFS(OFFSET('7.  Persistence Report'!$AQ:$AQ,0,G148-2011),'7.  Persistence Report'!$D:$D,IF(COUNTIFS($B182,"Adjustment*"),$B181,$B182),'7.  Persistence Report'!$H:$H,D148,'7.  Persistence Report'!$J:$J,IF(COUNTIFS($B182,"Adjustment*"),"Adjustment","Current Year Savings"),'7.  Persistence Report'!$C:$C,VLOOKUP(IF(COUNTIFS($B182,"Adjustment*"),$A181,$A182),ExtCalcMap,2,FALSE))</f>
        <v>0</v>
      </c>
      <c r="H182" s="724">
        <f ca="1">SUMIFS(OFFSET('7.  Persistence Report'!$AQ:$AQ,0,H148-2011),'7.  Persistence Report'!$D:$D,IF(COUNTIFS($B182,"Adjustment*"),$B181,$B182),'7.  Persistence Report'!$H:$H,D148,'7.  Persistence Report'!$J:$J,IF(COUNTIFS($B182,"Adjustment*"),"Adjustment","Current Year Savings"),'7.  Persistence Report'!$C:$C,VLOOKUP(IF(COUNTIFS($B182,"Adjustment*"),$A181,$A182),ExtCalcMap,2,FALSE))</f>
        <v>0</v>
      </c>
      <c r="I182" s="724">
        <f ca="1">SUMIFS(OFFSET('7.  Persistence Report'!$AQ:$AQ,0,I148-2011),'7.  Persistence Report'!$D:$D,IF(COUNTIFS($B182,"Adjustment*"),$B181,$B182),'7.  Persistence Report'!$H:$H,D148,'7.  Persistence Report'!$J:$J,IF(COUNTIFS($B182,"Adjustment*"),"Adjustment","Current Year Savings"),'7.  Persistence Report'!$C:$C,VLOOKUP(IF(COUNTIFS($B182,"Adjustment*"),$A181,$A182),ExtCalcMap,2,FALSE))</f>
        <v>0</v>
      </c>
      <c r="J182" s="724">
        <f ca="1">SUMIFS(OFFSET('7.  Persistence Report'!$AQ:$AQ,0,J148-2011),'7.  Persistence Report'!$D:$D,IF(COUNTIFS($B182,"Adjustment*"),$B181,$B182),'7.  Persistence Report'!$H:$H,D148,'7.  Persistence Report'!$J:$J,IF(COUNTIFS($B182,"Adjustment*"),"Adjustment","Current Year Savings"),'7.  Persistence Report'!$C:$C,VLOOKUP(IF(COUNTIFS($B182,"Adjustment*"),$A181,$A182),ExtCalcMap,2,FALSE))</f>
        <v>0</v>
      </c>
      <c r="K182" s="724">
        <f ca="1">SUMIFS(OFFSET('7.  Persistence Report'!$AQ:$AQ,0,K148-2011),'7.  Persistence Report'!$D:$D,IF(COUNTIFS($B182,"Adjustment*"),$B181,$B182),'7.  Persistence Report'!$H:$H,D148,'7.  Persistence Report'!$J:$J,IF(COUNTIFS($B182,"Adjustment*"),"Adjustment","Current Year Savings"),'7.  Persistence Report'!$C:$C,VLOOKUP(IF(COUNTIFS($B182,"Adjustment*"),$A181,$A182),ExtCalcMap,2,FALSE))</f>
        <v>0</v>
      </c>
      <c r="L182" s="724">
        <f ca="1">SUMIFS(OFFSET('7.  Persistence Report'!$AQ:$AQ,0,L148-2011),'7.  Persistence Report'!$D:$D,IF(COUNTIFS($B182,"Adjustment*"),$B181,$B182),'7.  Persistence Report'!$H:$H,D148,'7.  Persistence Report'!$J:$J,IF(COUNTIFS($B182,"Adjustment*"),"Adjustment","Current Year Savings"),'7.  Persistence Report'!$C:$C,VLOOKUP(IF(COUNTIFS($B182,"Adjustment*"),$A181,$A182),ExtCalcMap,2,FALSE))</f>
        <v>0</v>
      </c>
      <c r="M182" s="724">
        <f ca="1">SUMIFS(OFFSET('7.  Persistence Report'!$AQ:$AQ,0,M148-2011),'7.  Persistence Report'!$D:$D,IF(COUNTIFS($B182,"Adjustment*"),$B181,$B182),'7.  Persistence Report'!$H:$H,D148,'7.  Persistence Report'!$J:$J,IF(COUNTIFS($B182,"Adjustment*"),"Adjustment","Current Year Savings"),'7.  Persistence Report'!$C:$C,VLOOKUP(IF(COUNTIFS($B182,"Adjustment*"),$A181,$A182),ExtCalcMap,2,FALSE))</f>
        <v>0</v>
      </c>
      <c r="N182" s="724">
        <f>N181</f>
        <v>12</v>
      </c>
      <c r="O182" s="731">
        <f ca="1">SUMIFS(OFFSET('7.  Persistence Report'!$L:$L,0,O148-2011),'7.  Persistence Report'!$D:$D,IF(COUNTIFS($B182,"Adjustment*"),$B181,$B182),'7.  Persistence Report'!$H:$H,D148,'7.  Persistence Report'!$J:$J,IF(COUNTIFS($B182,"Adjustment*"),"Adjustment","Current Year Savings"),'7.  Persistence Report'!$C:$C,VLOOKUP(IF(COUNTIFS($B182,"Adjustment*"),$A181,$A182),ExtCalcMap,2,FALSE))</f>
        <v>0</v>
      </c>
      <c r="P182" s="731">
        <f ca="1">SUMIFS(OFFSET('7.  Persistence Report'!$L:$L,0,P148-2011),'7.  Persistence Report'!$D:$D,IF(COUNTIFS($B182,"Adjustment*"),$B181,$B182),'7.  Persistence Report'!$H:$H,D148,'7.  Persistence Report'!$J:$J,IF(COUNTIFS($B182,"Adjustment*"),"Adjustment","Current Year Savings"),'7.  Persistence Report'!$C:$C,VLOOKUP(IF(COUNTIFS($B182,"Adjustment*"),$A181,$A182),ExtCalcMap,2,FALSE))</f>
        <v>0</v>
      </c>
      <c r="Q182" s="731">
        <f ca="1">SUMIFS(OFFSET('7.  Persistence Report'!$L:$L,0,Q148-2011),'7.  Persistence Report'!$D:$D,IF(COUNTIFS($B182,"Adjustment*"),$B181,$B182),'7.  Persistence Report'!$H:$H,D148,'7.  Persistence Report'!$J:$J,IF(COUNTIFS($B182,"Adjustment*"),"Adjustment","Current Year Savings"),'7.  Persistence Report'!$C:$C,VLOOKUP(IF(COUNTIFS($B182,"Adjustment*"),$A181,$A182),ExtCalcMap,2,FALSE))</f>
        <v>0</v>
      </c>
      <c r="R182" s="731">
        <f ca="1">SUMIFS(OFFSET('7.  Persistence Report'!$L:$L,0,R148-2011),'7.  Persistence Report'!$D:$D,IF(COUNTIFS($B182,"Adjustment*"),$B181,$B182),'7.  Persistence Report'!$H:$H,D148,'7.  Persistence Report'!$J:$J,IF(COUNTIFS($B182,"Adjustment*"),"Adjustment","Current Year Savings"),'7.  Persistence Report'!$C:$C,VLOOKUP(IF(COUNTIFS($B182,"Adjustment*"),$A181,$A182),ExtCalcMap,2,FALSE))</f>
        <v>0</v>
      </c>
      <c r="S182" s="731">
        <f ca="1">SUMIFS(OFFSET('7.  Persistence Report'!$L:$L,0,S148-2011),'7.  Persistence Report'!$D:$D,IF(COUNTIFS($B182,"Adjustment*"),$B181,$B182),'7.  Persistence Report'!$H:$H,D148,'7.  Persistence Report'!$J:$J,IF(COUNTIFS($B182,"Adjustment*"),"Adjustment","Current Year Savings"),'7.  Persistence Report'!$C:$C,VLOOKUP(IF(COUNTIFS($B182,"Adjustment*"),$A181,$A182),ExtCalcMap,2,FALSE))</f>
        <v>0</v>
      </c>
      <c r="T182" s="731">
        <f ca="1">SUMIFS(OFFSET('7.  Persistence Report'!$L:$L,0,T148-2011),'7.  Persistence Report'!$D:$D,IF(COUNTIFS($B182,"Adjustment*"),$B181,$B182),'7.  Persistence Report'!$H:$H,D148,'7.  Persistence Report'!$J:$J,IF(COUNTIFS($B182,"Adjustment*"),"Adjustment","Current Year Savings"),'7.  Persistence Report'!$C:$C,VLOOKUP(IF(COUNTIFS($B182,"Adjustment*"),$A181,$A182),ExtCalcMap,2,FALSE))</f>
        <v>0</v>
      </c>
      <c r="U182" s="731">
        <f ca="1">SUMIFS(OFFSET('7.  Persistence Report'!$L:$L,0,U148-2011),'7.  Persistence Report'!$D:$D,IF(COUNTIFS($B182,"Adjustment*"),$B181,$B182),'7.  Persistence Report'!$H:$H,D148,'7.  Persistence Report'!$J:$J,IF(COUNTIFS($B182,"Adjustment*"),"Adjustment","Current Year Savings"),'7.  Persistence Report'!$C:$C,VLOOKUP(IF(COUNTIFS($B182,"Adjustment*"),$A181,$A182),ExtCalcMap,2,FALSE))</f>
        <v>0</v>
      </c>
      <c r="V182" s="731">
        <f ca="1">SUMIFS(OFFSET('7.  Persistence Report'!$L:$L,0,V148-2011),'7.  Persistence Report'!$D:$D,IF(COUNTIFS($B182,"Adjustment*"),$B181,$B182),'7.  Persistence Report'!$H:$H,D148,'7.  Persistence Report'!$J:$J,IF(COUNTIFS($B182,"Adjustment*"),"Adjustment","Current Year Savings"),'7.  Persistence Report'!$C:$C,VLOOKUP(IF(COUNTIFS($B182,"Adjustment*"),$A181,$A182),ExtCalcMap,2,FALSE))</f>
        <v>0</v>
      </c>
      <c r="W182" s="731">
        <f ca="1">SUMIFS(OFFSET('7.  Persistence Report'!$L:$L,0,W148-2011),'7.  Persistence Report'!$D:$D,IF(COUNTIFS($B182,"Adjustment*"),$B181,$B182),'7.  Persistence Report'!$H:$H,D148,'7.  Persistence Report'!$J:$J,IF(COUNTIFS($B182,"Adjustment*"),"Adjustment","Current Year Savings"),'7.  Persistence Report'!$C:$C,VLOOKUP(IF(COUNTIFS($B182,"Adjustment*"),$A181,$A182),ExtCalcMap,2,FALSE))</f>
        <v>0</v>
      </c>
      <c r="X182" s="731">
        <f ca="1">SUMIFS(OFFSET('7.  Persistence Report'!$L:$L,0,X148-2011),'7.  Persistence Report'!$D:$D,IF(COUNTIFS($B182,"Adjustment*"),$B181,$B182),'7.  Persistence Report'!$H:$H,D148,'7.  Persistence Report'!$J:$J,IF(COUNTIFS($B182,"Adjustment*"),"Adjustment","Current Year Savings"),'7.  Persistence Report'!$C:$C,VLOOKUP(IF(COUNTIFS($B182,"Adjustment*"),$A181,$A182),ExtCalcMap,2,FALSE))</f>
        <v>0</v>
      </c>
      <c r="Y182" s="412">
        <f ca="1">Y181</f>
        <v>0</v>
      </c>
      <c r="Z182" s="412">
        <f ca="1">Z181</f>
        <v>1</v>
      </c>
      <c r="AA182" s="412">
        <f t="shared" ref="AA182:AL182" ca="1" si="68">AA181</f>
        <v>0</v>
      </c>
      <c r="AB182" s="412">
        <f t="shared" ca="1" si="68"/>
        <v>0</v>
      </c>
      <c r="AC182" s="412">
        <f t="shared" ca="1" si="68"/>
        <v>0</v>
      </c>
      <c r="AD182" s="412">
        <f t="shared" ca="1" si="68"/>
        <v>0</v>
      </c>
      <c r="AE182" s="412">
        <f t="shared" ca="1" si="68"/>
        <v>0</v>
      </c>
      <c r="AF182" s="412">
        <f t="shared" ca="1" si="68"/>
        <v>0</v>
      </c>
      <c r="AG182" s="412">
        <f t="shared" ca="1" si="68"/>
        <v>0</v>
      </c>
      <c r="AH182" s="412">
        <f t="shared" ca="1" si="68"/>
        <v>0</v>
      </c>
      <c r="AI182" s="412">
        <f t="shared" ca="1" si="68"/>
        <v>0</v>
      </c>
      <c r="AJ182" s="412">
        <f t="shared" ca="1" si="68"/>
        <v>0</v>
      </c>
      <c r="AK182" s="412">
        <f t="shared" ca="1" si="68"/>
        <v>0</v>
      </c>
      <c r="AL182" s="412">
        <f t="shared" ca="1" si="68"/>
        <v>0</v>
      </c>
      <c r="AM182" s="499"/>
    </row>
    <row r="183" spans="1:39" ht="15" outlineLevel="1">
      <c r="B183" s="316"/>
      <c r="C183" s="314"/>
      <c r="D183" s="730"/>
      <c r="E183" s="730"/>
      <c r="F183" s="730"/>
      <c r="G183" s="730"/>
      <c r="H183" s="730"/>
      <c r="I183" s="730"/>
      <c r="J183" s="730"/>
      <c r="K183" s="730"/>
      <c r="L183" s="730"/>
      <c r="M183" s="730"/>
      <c r="N183" s="730"/>
      <c r="O183" s="736"/>
      <c r="P183" s="736"/>
      <c r="Q183" s="736"/>
      <c r="R183" s="736"/>
      <c r="S183" s="736"/>
      <c r="T183" s="736"/>
      <c r="U183" s="736"/>
      <c r="V183" s="736"/>
      <c r="W183" s="736"/>
      <c r="X183" s="736"/>
      <c r="Y183" s="417"/>
      <c r="Z183" s="418"/>
      <c r="AA183" s="417"/>
      <c r="AB183" s="417"/>
      <c r="AC183" s="417"/>
      <c r="AD183" s="417"/>
      <c r="AE183" s="417"/>
      <c r="AF183" s="417"/>
      <c r="AG183" s="417"/>
      <c r="AH183" s="417"/>
      <c r="AI183" s="417"/>
      <c r="AJ183" s="417"/>
      <c r="AK183" s="417"/>
      <c r="AL183" s="417"/>
      <c r="AM183" s="315"/>
    </row>
    <row r="184" spans="1:39" ht="15" outlineLevel="1">
      <c r="A184" s="503">
        <v>12</v>
      </c>
      <c r="B184" s="316" t="s">
        <v>23</v>
      </c>
      <c r="C184" s="293" t="s">
        <v>25</v>
      </c>
      <c r="D184" s="724">
        <f ca="1">SUMIFS(OFFSET('7.  Persistence Report'!$AQ:$AQ,0,D148-2011),'7.  Persistence Report'!$D:$D,IF(COUNTIFS($B184,"Adjustment*"),$B183,$B184),'7.  Persistence Report'!$H:$H,D148,'7.  Persistence Report'!$J:$J,IF(COUNTIFS($B184,"Adjustment*"),"Adjustment","Current Year Savings"),'7.  Persistence Report'!$C:$C,VLOOKUP(IF(COUNTIFS($B184,"Adjustment*"),$A183,$A184),ExtCalcMap,2,FALSE))</f>
        <v>0</v>
      </c>
      <c r="E184" s="724">
        <f ca="1">SUMIFS(OFFSET('7.  Persistence Report'!$AQ:$AQ,0,E148-2011),'7.  Persistence Report'!$D:$D,IF(COUNTIFS($B184,"Adjustment*"),$B183,$B184),'7.  Persistence Report'!$H:$H,D148,'7.  Persistence Report'!$J:$J,IF(COUNTIFS($B184,"Adjustment*"),"Adjustment","Current Year Savings"),'7.  Persistence Report'!$C:$C,VLOOKUP(IF(COUNTIFS($B184,"Adjustment*"),$A183,$A184),ExtCalcMap,2,FALSE))</f>
        <v>0</v>
      </c>
      <c r="F184" s="724">
        <f ca="1">SUMIFS(OFFSET('7.  Persistence Report'!$AQ:$AQ,0,F148-2011),'7.  Persistence Report'!$D:$D,IF(COUNTIFS($B184,"Adjustment*"),$B183,$B184),'7.  Persistence Report'!$H:$H,D148,'7.  Persistence Report'!$J:$J,IF(COUNTIFS($B184,"Adjustment*"),"Adjustment","Current Year Savings"),'7.  Persistence Report'!$C:$C,VLOOKUP(IF(COUNTIFS($B184,"Adjustment*"),$A183,$A184),ExtCalcMap,2,FALSE))</f>
        <v>0</v>
      </c>
      <c r="G184" s="724">
        <f ca="1">SUMIFS(OFFSET('7.  Persistence Report'!$AQ:$AQ,0,G148-2011),'7.  Persistence Report'!$D:$D,IF(COUNTIFS($B184,"Adjustment*"),$B183,$B184),'7.  Persistence Report'!$H:$H,D148,'7.  Persistence Report'!$J:$J,IF(COUNTIFS($B184,"Adjustment*"),"Adjustment","Current Year Savings"),'7.  Persistence Report'!$C:$C,VLOOKUP(IF(COUNTIFS($B184,"Adjustment*"),$A183,$A184),ExtCalcMap,2,FALSE))</f>
        <v>0</v>
      </c>
      <c r="H184" s="724">
        <f ca="1">SUMIFS(OFFSET('7.  Persistence Report'!$AQ:$AQ,0,H148-2011),'7.  Persistence Report'!$D:$D,IF(COUNTIFS($B184,"Adjustment*"),$B183,$B184),'7.  Persistence Report'!$H:$H,D148,'7.  Persistence Report'!$J:$J,IF(COUNTIFS($B184,"Adjustment*"),"Adjustment","Current Year Savings"),'7.  Persistence Report'!$C:$C,VLOOKUP(IF(COUNTIFS($B184,"Adjustment*"),$A183,$A184),ExtCalcMap,2,FALSE))</f>
        <v>0</v>
      </c>
      <c r="I184" s="724">
        <f ca="1">SUMIFS(OFFSET('7.  Persistence Report'!$AQ:$AQ,0,I148-2011),'7.  Persistence Report'!$D:$D,IF(COUNTIFS($B184,"Adjustment*"),$B183,$B184),'7.  Persistence Report'!$H:$H,D148,'7.  Persistence Report'!$J:$J,IF(COUNTIFS($B184,"Adjustment*"),"Adjustment","Current Year Savings"),'7.  Persistence Report'!$C:$C,VLOOKUP(IF(COUNTIFS($B184,"Adjustment*"),$A183,$A184),ExtCalcMap,2,FALSE))</f>
        <v>0</v>
      </c>
      <c r="J184" s="724">
        <f ca="1">SUMIFS(OFFSET('7.  Persistence Report'!$AQ:$AQ,0,J148-2011),'7.  Persistence Report'!$D:$D,IF(COUNTIFS($B184,"Adjustment*"),$B183,$B184),'7.  Persistence Report'!$H:$H,D148,'7.  Persistence Report'!$J:$J,IF(COUNTIFS($B184,"Adjustment*"),"Adjustment","Current Year Savings"),'7.  Persistence Report'!$C:$C,VLOOKUP(IF(COUNTIFS($B184,"Adjustment*"),$A183,$A184),ExtCalcMap,2,FALSE))</f>
        <v>0</v>
      </c>
      <c r="K184" s="724">
        <f ca="1">SUMIFS(OFFSET('7.  Persistence Report'!$AQ:$AQ,0,K148-2011),'7.  Persistence Report'!$D:$D,IF(COUNTIFS($B184,"Adjustment*"),$B183,$B184),'7.  Persistence Report'!$H:$H,D148,'7.  Persistence Report'!$J:$J,IF(COUNTIFS($B184,"Adjustment*"),"Adjustment","Current Year Savings"),'7.  Persistence Report'!$C:$C,VLOOKUP(IF(COUNTIFS($B184,"Adjustment*"),$A183,$A184),ExtCalcMap,2,FALSE))</f>
        <v>0</v>
      </c>
      <c r="L184" s="724">
        <f ca="1">SUMIFS(OFFSET('7.  Persistence Report'!$AQ:$AQ,0,L148-2011),'7.  Persistence Report'!$D:$D,IF(COUNTIFS($B184,"Adjustment*"),$B183,$B184),'7.  Persistence Report'!$H:$H,D148,'7.  Persistence Report'!$J:$J,IF(COUNTIFS($B184,"Adjustment*"),"Adjustment","Current Year Savings"),'7.  Persistence Report'!$C:$C,VLOOKUP(IF(COUNTIFS($B184,"Adjustment*"),$A183,$A184),ExtCalcMap,2,FALSE))</f>
        <v>0</v>
      </c>
      <c r="M184" s="724">
        <f ca="1">SUMIFS(OFFSET('7.  Persistence Report'!$AQ:$AQ,0,M148-2011),'7.  Persistence Report'!$D:$D,IF(COUNTIFS($B184,"Adjustment*"),$B183,$B184),'7.  Persistence Report'!$H:$H,D148,'7.  Persistence Report'!$J:$J,IF(COUNTIFS($B184,"Adjustment*"),"Adjustment","Current Year Savings"),'7.  Persistence Report'!$C:$C,VLOOKUP(IF(COUNTIFS($B184,"Adjustment*"),$A183,$A184),ExtCalcMap,2,FALSE))</f>
        <v>0</v>
      </c>
      <c r="N184" s="724">
        <v>3</v>
      </c>
      <c r="O184" s="731">
        <f ca="1">SUMIFS(OFFSET('7.  Persistence Report'!$L:$L,0,O148-2011),'7.  Persistence Report'!$D:$D,IF(COUNTIFS($B184,"Adjustment*"),$B183,$B184),'7.  Persistence Report'!$H:$H,D148,'7.  Persistence Report'!$J:$J,IF(COUNTIFS($B184,"Adjustment*"),"Adjustment","Current Year Savings"),'7.  Persistence Report'!$C:$C,VLOOKUP(IF(COUNTIFS($B184,"Adjustment*"),$A183,$A184),ExtCalcMap,2,FALSE))</f>
        <v>0</v>
      </c>
      <c r="P184" s="731">
        <f ca="1">SUMIFS(OFFSET('7.  Persistence Report'!$L:$L,0,P148-2011),'7.  Persistence Report'!$D:$D,IF(COUNTIFS($B184,"Adjustment*"),$B183,$B184),'7.  Persistence Report'!$H:$H,D148,'7.  Persistence Report'!$J:$J,IF(COUNTIFS($B184,"Adjustment*"),"Adjustment","Current Year Savings"),'7.  Persistence Report'!$C:$C,VLOOKUP(IF(COUNTIFS($B184,"Adjustment*"),$A183,$A184),ExtCalcMap,2,FALSE))</f>
        <v>0</v>
      </c>
      <c r="Q184" s="731">
        <f ca="1">SUMIFS(OFFSET('7.  Persistence Report'!$L:$L,0,Q148-2011),'7.  Persistence Report'!$D:$D,IF(COUNTIFS($B184,"Adjustment*"),$B183,$B184),'7.  Persistence Report'!$H:$H,D148,'7.  Persistence Report'!$J:$J,IF(COUNTIFS($B184,"Adjustment*"),"Adjustment","Current Year Savings"),'7.  Persistence Report'!$C:$C,VLOOKUP(IF(COUNTIFS($B184,"Adjustment*"),$A183,$A184),ExtCalcMap,2,FALSE))</f>
        <v>0</v>
      </c>
      <c r="R184" s="731">
        <f ca="1">SUMIFS(OFFSET('7.  Persistence Report'!$L:$L,0,R148-2011),'7.  Persistence Report'!$D:$D,IF(COUNTIFS($B184,"Adjustment*"),$B183,$B184),'7.  Persistence Report'!$H:$H,D148,'7.  Persistence Report'!$J:$J,IF(COUNTIFS($B184,"Adjustment*"),"Adjustment","Current Year Savings"),'7.  Persistence Report'!$C:$C,VLOOKUP(IF(COUNTIFS($B184,"Adjustment*"),$A183,$A184),ExtCalcMap,2,FALSE))</f>
        <v>0</v>
      </c>
      <c r="S184" s="731">
        <f ca="1">SUMIFS(OFFSET('7.  Persistence Report'!$L:$L,0,S148-2011),'7.  Persistence Report'!$D:$D,IF(COUNTIFS($B184,"Adjustment*"),$B183,$B184),'7.  Persistence Report'!$H:$H,D148,'7.  Persistence Report'!$J:$J,IF(COUNTIFS($B184,"Adjustment*"),"Adjustment","Current Year Savings"),'7.  Persistence Report'!$C:$C,VLOOKUP(IF(COUNTIFS($B184,"Adjustment*"),$A183,$A184),ExtCalcMap,2,FALSE))</f>
        <v>0</v>
      </c>
      <c r="T184" s="731">
        <f ca="1">SUMIFS(OFFSET('7.  Persistence Report'!$L:$L,0,T148-2011),'7.  Persistence Report'!$D:$D,IF(COUNTIFS($B184,"Adjustment*"),$B183,$B184),'7.  Persistence Report'!$H:$H,D148,'7.  Persistence Report'!$J:$J,IF(COUNTIFS($B184,"Adjustment*"),"Adjustment","Current Year Savings"),'7.  Persistence Report'!$C:$C,VLOOKUP(IF(COUNTIFS($B184,"Adjustment*"),$A183,$A184),ExtCalcMap,2,FALSE))</f>
        <v>0</v>
      </c>
      <c r="U184" s="731">
        <f ca="1">SUMIFS(OFFSET('7.  Persistence Report'!$L:$L,0,U148-2011),'7.  Persistence Report'!$D:$D,IF(COUNTIFS($B184,"Adjustment*"),$B183,$B184),'7.  Persistence Report'!$H:$H,D148,'7.  Persistence Report'!$J:$J,IF(COUNTIFS($B184,"Adjustment*"),"Adjustment","Current Year Savings"),'7.  Persistence Report'!$C:$C,VLOOKUP(IF(COUNTIFS($B184,"Adjustment*"),$A183,$A184),ExtCalcMap,2,FALSE))</f>
        <v>0</v>
      </c>
      <c r="V184" s="731">
        <f ca="1">SUMIFS(OFFSET('7.  Persistence Report'!$L:$L,0,V148-2011),'7.  Persistence Report'!$D:$D,IF(COUNTIFS($B184,"Adjustment*"),$B183,$B184),'7.  Persistence Report'!$H:$H,D148,'7.  Persistence Report'!$J:$J,IF(COUNTIFS($B184,"Adjustment*"),"Adjustment","Current Year Savings"),'7.  Persistence Report'!$C:$C,VLOOKUP(IF(COUNTIFS($B184,"Adjustment*"),$A183,$A184),ExtCalcMap,2,FALSE))</f>
        <v>0</v>
      </c>
      <c r="W184" s="731">
        <f ca="1">SUMIFS(OFFSET('7.  Persistence Report'!$L:$L,0,W148-2011),'7.  Persistence Report'!$D:$D,IF(COUNTIFS($B184,"Adjustment*"),$B183,$B184),'7.  Persistence Report'!$H:$H,D148,'7.  Persistence Report'!$J:$J,IF(COUNTIFS($B184,"Adjustment*"),"Adjustment","Current Year Savings"),'7.  Persistence Report'!$C:$C,VLOOKUP(IF(COUNTIFS($B184,"Adjustment*"),$A183,$A184),ExtCalcMap,2,FALSE))</f>
        <v>0</v>
      </c>
      <c r="X184" s="731">
        <f ca="1">SUMIFS(OFFSET('7.  Persistence Report'!$L:$L,0,X148-2011),'7.  Persistence Report'!$D:$D,IF(COUNTIFS($B184,"Adjustment*"),$B183,$B184),'7.  Persistence Report'!$H:$H,D148,'7.  Persistence Report'!$J:$J,IF(COUNTIFS($B184,"Adjustment*"),"Adjustment","Current Year Savings"),'7.  Persistence Report'!$C:$C,VLOOKUP(IF(COUNTIFS($B184,"Adjustment*"),$A183,$A184),ExtCalcMap,2,FALSE))</f>
        <v>0</v>
      </c>
      <c r="Y184" s="416">
        <f ca="1">IF(SUMIFS(OFFSET('3-a.  Rate Class Allocations'!$BA:$BA,0,(27*(Y149="kW"))),'3-a.  Rate Class Allocations'!$F:$F,"2011 - 2014 + 2015 Extension Legacy Green Energy Act Framework - Province Wide Program",'3-a.  Rate Class Allocations'!$E:$E,$B184,'3-a.  Rate Class Allocations'!$H:$H,D148),SUMIFS(OFFSET('3-a.  Rate Class Allocations'!$BA:$BA,0,(27*(Y149="kW"))),'3-a.  Rate Class Allocations'!$F:$F,"2011 - 2014 + 2015 Extension Legacy Green Energy Act Framework - Province Wide Program",'3-a.  Rate Class Allocations'!$L:$L,Y148,'3-a.  Rate Class Allocations'!$E:$E,$B184,'3-a.  Rate Class Allocations'!$H:$H,D148) / SUMIFS(OFFSET('3-a.  Rate Class Allocations'!$BA:$BA,0,(27*(Y149="kW"))),'3-a.  Rate Class Allocations'!$F:$F,"2011 - 2014 + 2015 Extension Legacy Green Energy Act Framework - Province Wide Program",'3-a.  Rate Class Allocations'!$E:$E,$B184,'3-a.  Rate Class Allocations'!$H:$H,D148),IF(COUNTIFS(Y148,"*Less Than*"),1/COUNTIFS($Y148:$AL148,"*Less Than*"),0))</f>
        <v>0</v>
      </c>
      <c r="Z184" s="416">
        <f ca="1">IF(SUMIFS(OFFSET('3-a.  Rate Class Allocations'!$BA:$BA,0,(27*(Z149="kW"))),'3-a.  Rate Class Allocations'!$F:$F,"2011 - 2014 + 2015 Extension Legacy Green Energy Act Framework - Province Wide Program",'3-a.  Rate Class Allocations'!$E:$E,$B184,'3-a.  Rate Class Allocations'!$H:$H,D148),SUMIFS(OFFSET('3-a.  Rate Class Allocations'!$BA:$BA,0,(27*(Z149="kW"))),'3-a.  Rate Class Allocations'!$F:$F,"2011 - 2014 + 2015 Extension Legacy Green Energy Act Framework - Province Wide Program",'3-a.  Rate Class Allocations'!$L:$L,Z148,'3-a.  Rate Class Allocations'!$E:$E,$B184,'3-a.  Rate Class Allocations'!$H:$H,D148) / SUMIFS(OFFSET('3-a.  Rate Class Allocations'!$BA:$BA,0,(27*(Z149="kW"))),'3-a.  Rate Class Allocations'!$F:$F,"2011 - 2014 + 2015 Extension Legacy Green Energy Act Framework - Province Wide Program",'3-a.  Rate Class Allocations'!$E:$E,$B184,'3-a.  Rate Class Allocations'!$H:$H,D148),IF(COUNTIFS(Z148,"*Less Than*"),1/COUNTIFS($Y148:$AL148,"*Less Than*"),0))</f>
        <v>1</v>
      </c>
      <c r="AA184" s="416">
        <f ca="1">IF(SUMIFS(OFFSET('3-a.  Rate Class Allocations'!$BA:$BA,0,(27*(AA149="kW"))),'3-a.  Rate Class Allocations'!$F:$F,"2011 - 2014 + 2015 Extension Legacy Green Energy Act Framework - Province Wide Program",'3-a.  Rate Class Allocations'!$E:$E,$B184,'3-a.  Rate Class Allocations'!$H:$H,D148),SUMIFS(OFFSET('3-a.  Rate Class Allocations'!$BA:$BA,0,(27*(AA149="kW"))),'3-a.  Rate Class Allocations'!$F:$F,"2011 - 2014 + 2015 Extension Legacy Green Energy Act Framework - Province Wide Program",'3-a.  Rate Class Allocations'!$L:$L,AA148,'3-a.  Rate Class Allocations'!$E:$E,$B184,'3-a.  Rate Class Allocations'!$H:$H,D148) / SUMIFS(OFFSET('3-a.  Rate Class Allocations'!$BA:$BA,0,(27*(AA149="kW"))),'3-a.  Rate Class Allocations'!$F:$F,"2011 - 2014 + 2015 Extension Legacy Green Energy Act Framework - Province Wide Program",'3-a.  Rate Class Allocations'!$E:$E,$B184,'3-a.  Rate Class Allocations'!$H:$H,D148),IF(COUNTIFS(AA148,"*Less Than*"),1/COUNTIFS($Y148:$AL148,"*Less Than*"),0))</f>
        <v>0</v>
      </c>
      <c r="AB184" s="416">
        <f ca="1">IF(SUMIFS(OFFSET('3-a.  Rate Class Allocations'!$BA:$BA,0,(27*(AB149="kW"))),'3-a.  Rate Class Allocations'!$F:$F,"2011 - 2014 + 2015 Extension Legacy Green Energy Act Framework - Province Wide Program",'3-a.  Rate Class Allocations'!$E:$E,$B184,'3-a.  Rate Class Allocations'!$H:$H,D148),SUMIFS(OFFSET('3-a.  Rate Class Allocations'!$BA:$BA,0,(27*(AB149="kW"))),'3-a.  Rate Class Allocations'!$F:$F,"2011 - 2014 + 2015 Extension Legacy Green Energy Act Framework - Province Wide Program",'3-a.  Rate Class Allocations'!$L:$L,AB148,'3-a.  Rate Class Allocations'!$E:$E,$B184,'3-a.  Rate Class Allocations'!$H:$H,D148) / SUMIFS(OFFSET('3-a.  Rate Class Allocations'!$BA:$BA,0,(27*(AB149="kW"))),'3-a.  Rate Class Allocations'!$F:$F,"2011 - 2014 + 2015 Extension Legacy Green Energy Act Framework - Province Wide Program",'3-a.  Rate Class Allocations'!$E:$E,$B184,'3-a.  Rate Class Allocations'!$H:$H,D148),IF(COUNTIFS(AB148,"*Less Than*"),1/COUNTIFS($Y148:$AL148,"*Less Than*"),0))</f>
        <v>0</v>
      </c>
      <c r="AC184" s="416">
        <f ca="1">IF(SUMIFS(OFFSET('3-a.  Rate Class Allocations'!$BA:$BA,0,(27*(AC149="kW"))),'3-a.  Rate Class Allocations'!$F:$F,"2011 - 2014 + 2015 Extension Legacy Green Energy Act Framework - Province Wide Program",'3-a.  Rate Class Allocations'!$E:$E,$B184,'3-a.  Rate Class Allocations'!$H:$H,D148),SUMIFS(OFFSET('3-a.  Rate Class Allocations'!$BA:$BA,0,(27*(AC149="kW"))),'3-a.  Rate Class Allocations'!$F:$F,"2011 - 2014 + 2015 Extension Legacy Green Energy Act Framework - Province Wide Program",'3-a.  Rate Class Allocations'!$L:$L,AC148,'3-a.  Rate Class Allocations'!$E:$E,$B184,'3-a.  Rate Class Allocations'!$H:$H,D148) / SUMIFS(OFFSET('3-a.  Rate Class Allocations'!$BA:$BA,0,(27*(AC149="kW"))),'3-a.  Rate Class Allocations'!$F:$F,"2011 - 2014 + 2015 Extension Legacy Green Energy Act Framework - Province Wide Program",'3-a.  Rate Class Allocations'!$E:$E,$B184,'3-a.  Rate Class Allocations'!$H:$H,D148),IF(COUNTIFS(AC148,"*Less Than*"),1/COUNTIFS($Y148:$AL148,"*Less Than*"),0))</f>
        <v>0</v>
      </c>
      <c r="AD184" s="416">
        <f ca="1">IF(SUMIFS(OFFSET('3-a.  Rate Class Allocations'!$BA:$BA,0,(27*(AD149="kW"))),'3-a.  Rate Class Allocations'!$F:$F,"2011 - 2014 + 2015 Extension Legacy Green Energy Act Framework - Province Wide Program",'3-a.  Rate Class Allocations'!$E:$E,$B184,'3-a.  Rate Class Allocations'!$H:$H,D148),SUMIFS(OFFSET('3-a.  Rate Class Allocations'!$BA:$BA,0,(27*(AD149="kW"))),'3-a.  Rate Class Allocations'!$F:$F,"2011 - 2014 + 2015 Extension Legacy Green Energy Act Framework - Province Wide Program",'3-a.  Rate Class Allocations'!$L:$L,AD148,'3-a.  Rate Class Allocations'!$E:$E,$B184,'3-a.  Rate Class Allocations'!$H:$H,D148) / SUMIFS(OFFSET('3-a.  Rate Class Allocations'!$BA:$BA,0,(27*(AD149="kW"))),'3-a.  Rate Class Allocations'!$F:$F,"2011 - 2014 + 2015 Extension Legacy Green Energy Act Framework - Province Wide Program",'3-a.  Rate Class Allocations'!$E:$E,$B184,'3-a.  Rate Class Allocations'!$H:$H,D148),IF(COUNTIFS(AD148,"*Less Than*"),1/COUNTIFS($Y148:$AL148,"*Less Than*"),0))</f>
        <v>0</v>
      </c>
      <c r="AE184" s="416">
        <f ca="1">IF(SUMIFS(OFFSET('3-a.  Rate Class Allocations'!$BA:$BA,0,(27*(AE149="kW"))),'3-a.  Rate Class Allocations'!$F:$F,"2011 - 2014 + 2015 Extension Legacy Green Energy Act Framework - Province Wide Program",'3-a.  Rate Class Allocations'!$E:$E,$B184,'3-a.  Rate Class Allocations'!$H:$H,D148),SUMIFS(OFFSET('3-a.  Rate Class Allocations'!$BA:$BA,0,(27*(AE149="kW"))),'3-a.  Rate Class Allocations'!$F:$F,"2011 - 2014 + 2015 Extension Legacy Green Energy Act Framework - Province Wide Program",'3-a.  Rate Class Allocations'!$L:$L,AE148,'3-a.  Rate Class Allocations'!$E:$E,$B184,'3-a.  Rate Class Allocations'!$H:$H,D148) / SUMIFS(OFFSET('3-a.  Rate Class Allocations'!$BA:$BA,0,(27*(AE149="kW"))),'3-a.  Rate Class Allocations'!$F:$F,"2011 - 2014 + 2015 Extension Legacy Green Energy Act Framework - Province Wide Program",'3-a.  Rate Class Allocations'!$E:$E,$B184,'3-a.  Rate Class Allocations'!$H:$H,D148),IF(COUNTIFS(AE148,"*Less Than*"),1/COUNTIFS($Y148:$AL148,"*Less Than*"),0))</f>
        <v>0</v>
      </c>
      <c r="AF184" s="416">
        <f ca="1">IF(SUMIFS(OFFSET('3-a.  Rate Class Allocations'!$BA:$BA,0,(27*(AF149="kW"))),'3-a.  Rate Class Allocations'!$F:$F,"2011 - 2014 + 2015 Extension Legacy Green Energy Act Framework - Province Wide Program",'3-a.  Rate Class Allocations'!$E:$E,$B184,'3-a.  Rate Class Allocations'!$H:$H,D148),SUMIFS(OFFSET('3-a.  Rate Class Allocations'!$BA:$BA,0,(27*(AF149="kW"))),'3-a.  Rate Class Allocations'!$F:$F,"2011 - 2014 + 2015 Extension Legacy Green Energy Act Framework - Province Wide Program",'3-a.  Rate Class Allocations'!$L:$L,AF148,'3-a.  Rate Class Allocations'!$E:$E,$B184,'3-a.  Rate Class Allocations'!$H:$H,D148) / SUMIFS(OFFSET('3-a.  Rate Class Allocations'!$BA:$BA,0,(27*(AF149="kW"))),'3-a.  Rate Class Allocations'!$F:$F,"2011 - 2014 + 2015 Extension Legacy Green Energy Act Framework - Province Wide Program",'3-a.  Rate Class Allocations'!$E:$E,$B184,'3-a.  Rate Class Allocations'!$H:$H,D148),IF(COUNTIFS(AF148,"*Less Than*"),1/COUNTIFS($Y148:$AL148,"*Less Than*"),0))</f>
        <v>0</v>
      </c>
      <c r="AG184" s="416">
        <f ca="1">IF(SUMIFS(OFFSET('3-a.  Rate Class Allocations'!$BA:$BA,0,(27*(AG149="kW"))),'3-a.  Rate Class Allocations'!$F:$F,"2011 - 2014 + 2015 Extension Legacy Green Energy Act Framework - Province Wide Program",'3-a.  Rate Class Allocations'!$E:$E,$B184,'3-a.  Rate Class Allocations'!$H:$H,D148),SUMIFS(OFFSET('3-a.  Rate Class Allocations'!$BA:$BA,0,(27*(AG149="kW"))),'3-a.  Rate Class Allocations'!$F:$F,"2011 - 2014 + 2015 Extension Legacy Green Energy Act Framework - Province Wide Program",'3-a.  Rate Class Allocations'!$L:$L,AG148,'3-a.  Rate Class Allocations'!$E:$E,$B184,'3-a.  Rate Class Allocations'!$H:$H,D148) / SUMIFS(OFFSET('3-a.  Rate Class Allocations'!$BA:$BA,0,(27*(AG149="kW"))),'3-a.  Rate Class Allocations'!$F:$F,"2011 - 2014 + 2015 Extension Legacy Green Energy Act Framework - Province Wide Program",'3-a.  Rate Class Allocations'!$E:$E,$B184,'3-a.  Rate Class Allocations'!$H:$H,D148),IF(COUNTIFS(AG148,"*Less Than*"),1/COUNTIFS($Y148:$AL148,"*Less Than*"),0))</f>
        <v>0</v>
      </c>
      <c r="AH184" s="416">
        <f ca="1">IF(SUMIFS(OFFSET('3-a.  Rate Class Allocations'!$BA:$BA,0,(27*(AH149="kW"))),'3-a.  Rate Class Allocations'!$F:$F,"2011 - 2014 + 2015 Extension Legacy Green Energy Act Framework - Province Wide Program",'3-a.  Rate Class Allocations'!$E:$E,$B184,'3-a.  Rate Class Allocations'!$H:$H,D148),SUMIFS(OFFSET('3-a.  Rate Class Allocations'!$BA:$BA,0,(27*(AH149="kW"))),'3-a.  Rate Class Allocations'!$F:$F,"2011 - 2014 + 2015 Extension Legacy Green Energy Act Framework - Province Wide Program",'3-a.  Rate Class Allocations'!$L:$L,AH148,'3-a.  Rate Class Allocations'!$E:$E,$B184,'3-a.  Rate Class Allocations'!$H:$H,D148) / SUMIFS(OFFSET('3-a.  Rate Class Allocations'!$BA:$BA,0,(27*(AH149="kW"))),'3-a.  Rate Class Allocations'!$F:$F,"2011 - 2014 + 2015 Extension Legacy Green Energy Act Framework - Province Wide Program",'3-a.  Rate Class Allocations'!$E:$E,$B184,'3-a.  Rate Class Allocations'!$H:$H,D148),IF(COUNTIFS(AH148,"*Less Than*"),1/COUNTIFS($Y148:$AL148,"*Less Than*"),0))</f>
        <v>0</v>
      </c>
      <c r="AI184" s="416">
        <f ca="1">IF(SUMIFS(OFFSET('3-a.  Rate Class Allocations'!$BA:$BA,0,(27*(AI149="kW"))),'3-a.  Rate Class Allocations'!$F:$F,"2011 - 2014 + 2015 Extension Legacy Green Energy Act Framework - Province Wide Program",'3-a.  Rate Class Allocations'!$E:$E,$B184,'3-a.  Rate Class Allocations'!$H:$H,D148),SUMIFS(OFFSET('3-a.  Rate Class Allocations'!$BA:$BA,0,(27*(AI149="kW"))),'3-a.  Rate Class Allocations'!$F:$F,"2011 - 2014 + 2015 Extension Legacy Green Energy Act Framework - Province Wide Program",'3-a.  Rate Class Allocations'!$L:$L,AI148,'3-a.  Rate Class Allocations'!$E:$E,$B184,'3-a.  Rate Class Allocations'!$H:$H,D148) / SUMIFS(OFFSET('3-a.  Rate Class Allocations'!$BA:$BA,0,(27*(AI149="kW"))),'3-a.  Rate Class Allocations'!$F:$F,"2011 - 2014 + 2015 Extension Legacy Green Energy Act Framework - Province Wide Program",'3-a.  Rate Class Allocations'!$E:$E,$B184,'3-a.  Rate Class Allocations'!$H:$H,D148),IF(COUNTIFS(AI148,"*Less Than*"),1/COUNTIFS($Y148:$AL148,"*Less Than*"),0))</f>
        <v>0</v>
      </c>
      <c r="AJ184" s="416">
        <f ca="1">IF(SUMIFS(OFFSET('3-a.  Rate Class Allocations'!$BA:$BA,0,(27*(AJ149="kW"))),'3-a.  Rate Class Allocations'!$F:$F,"2011 - 2014 + 2015 Extension Legacy Green Energy Act Framework - Province Wide Program",'3-a.  Rate Class Allocations'!$E:$E,$B184,'3-a.  Rate Class Allocations'!$H:$H,D148),SUMIFS(OFFSET('3-a.  Rate Class Allocations'!$BA:$BA,0,(27*(AJ149="kW"))),'3-a.  Rate Class Allocations'!$F:$F,"2011 - 2014 + 2015 Extension Legacy Green Energy Act Framework - Province Wide Program",'3-a.  Rate Class Allocations'!$L:$L,AJ148,'3-a.  Rate Class Allocations'!$E:$E,$B184,'3-a.  Rate Class Allocations'!$H:$H,D148) / SUMIFS(OFFSET('3-a.  Rate Class Allocations'!$BA:$BA,0,(27*(AJ149="kW"))),'3-a.  Rate Class Allocations'!$F:$F,"2011 - 2014 + 2015 Extension Legacy Green Energy Act Framework - Province Wide Program",'3-a.  Rate Class Allocations'!$E:$E,$B184,'3-a.  Rate Class Allocations'!$H:$H,D148),IF(COUNTIFS(AJ148,"*Less Than*"),1/COUNTIFS($Y148:$AL148,"*Less Than*"),0))</f>
        <v>0</v>
      </c>
      <c r="AK184" s="416">
        <f ca="1">IF(SUMIFS(OFFSET('3-a.  Rate Class Allocations'!$BA:$BA,0,(27*(AK149="kW"))),'3-a.  Rate Class Allocations'!$F:$F,"2011 - 2014 + 2015 Extension Legacy Green Energy Act Framework - Province Wide Program",'3-a.  Rate Class Allocations'!$E:$E,$B184,'3-a.  Rate Class Allocations'!$H:$H,D148),SUMIFS(OFFSET('3-a.  Rate Class Allocations'!$BA:$BA,0,(27*(AK149="kW"))),'3-a.  Rate Class Allocations'!$F:$F,"2011 - 2014 + 2015 Extension Legacy Green Energy Act Framework - Province Wide Program",'3-a.  Rate Class Allocations'!$L:$L,AK148,'3-a.  Rate Class Allocations'!$E:$E,$B184,'3-a.  Rate Class Allocations'!$H:$H,D148) / SUMIFS(OFFSET('3-a.  Rate Class Allocations'!$BA:$BA,0,(27*(AK149="kW"))),'3-a.  Rate Class Allocations'!$F:$F,"2011 - 2014 + 2015 Extension Legacy Green Energy Act Framework - Province Wide Program",'3-a.  Rate Class Allocations'!$E:$E,$B184,'3-a.  Rate Class Allocations'!$H:$H,D148),IF(COUNTIFS(AK148,"*Less Than*"),1/COUNTIFS($Y148:$AL148,"*Less Than*"),0))</f>
        <v>0</v>
      </c>
      <c r="AL184" s="416">
        <f ca="1">IF(SUMIFS(OFFSET('3-a.  Rate Class Allocations'!$BA:$BA,0,(27*(AL149="kW"))),'3-a.  Rate Class Allocations'!$F:$F,"2011 - 2014 + 2015 Extension Legacy Green Energy Act Framework - Province Wide Program",'3-a.  Rate Class Allocations'!$E:$E,$B184,'3-a.  Rate Class Allocations'!$H:$H,D148),SUMIFS(OFFSET('3-a.  Rate Class Allocations'!$BA:$BA,0,(27*(AL149="kW"))),'3-a.  Rate Class Allocations'!$F:$F,"2011 - 2014 + 2015 Extension Legacy Green Energy Act Framework - Province Wide Program",'3-a.  Rate Class Allocations'!$L:$L,AL148,'3-a.  Rate Class Allocations'!$E:$E,$B184,'3-a.  Rate Class Allocations'!$H:$H,D148) / SUMIFS(OFFSET('3-a.  Rate Class Allocations'!$BA:$BA,0,(27*(AL149="kW"))),'3-a.  Rate Class Allocations'!$F:$F,"2011 - 2014 + 2015 Extension Legacy Green Energy Act Framework - Province Wide Program",'3-a.  Rate Class Allocations'!$E:$E,$B184,'3-a.  Rate Class Allocations'!$H:$H,D148),IF(COUNTIFS(AL148,"*Less Than*"),1/COUNTIFS($Y148:$AL148,"*Less Than*"),0))</f>
        <v>0</v>
      </c>
      <c r="AM184" s="298">
        <f ca="1">SUM(Y184:AL184)</f>
        <v>1</v>
      </c>
    </row>
    <row r="185" spans="1:39" ht="15" outlineLevel="1">
      <c r="B185" s="296" t="s">
        <v>245</v>
      </c>
      <c r="C185" s="293" t="s">
        <v>164</v>
      </c>
      <c r="D185" s="724">
        <f ca="1">SUMIFS(OFFSET('7.  Persistence Report'!$AQ:$AQ,0,D148-2011),'7.  Persistence Report'!$D:$D,IF(COUNTIFS($B185,"Adjustment*"),$B184,$B185),'7.  Persistence Report'!$H:$H,D148,'7.  Persistence Report'!$J:$J,IF(COUNTIFS($B185,"Adjustment*"),"Adjustment","Current Year Savings"),'7.  Persistence Report'!$C:$C,VLOOKUP(IF(COUNTIFS($B185,"Adjustment*"),$A184,$A185),ExtCalcMap,2,FALSE))</f>
        <v>0</v>
      </c>
      <c r="E185" s="724">
        <f ca="1">SUMIFS(OFFSET('7.  Persistence Report'!$AQ:$AQ,0,E148-2011),'7.  Persistence Report'!$D:$D,IF(COUNTIFS($B185,"Adjustment*"),$B184,$B185),'7.  Persistence Report'!$H:$H,D148,'7.  Persistence Report'!$J:$J,IF(COUNTIFS($B185,"Adjustment*"),"Adjustment","Current Year Savings"),'7.  Persistence Report'!$C:$C,VLOOKUP(IF(COUNTIFS($B185,"Adjustment*"),$A184,$A185),ExtCalcMap,2,FALSE))</f>
        <v>0</v>
      </c>
      <c r="F185" s="724">
        <f ca="1">SUMIFS(OFFSET('7.  Persistence Report'!$AQ:$AQ,0,F148-2011),'7.  Persistence Report'!$D:$D,IF(COUNTIFS($B185,"Adjustment*"),$B184,$B185),'7.  Persistence Report'!$H:$H,D148,'7.  Persistence Report'!$J:$J,IF(COUNTIFS($B185,"Adjustment*"),"Adjustment","Current Year Savings"),'7.  Persistence Report'!$C:$C,VLOOKUP(IF(COUNTIFS($B185,"Adjustment*"),$A184,$A185),ExtCalcMap,2,FALSE))</f>
        <v>0</v>
      </c>
      <c r="G185" s="724">
        <f ca="1">SUMIFS(OFFSET('7.  Persistence Report'!$AQ:$AQ,0,G148-2011),'7.  Persistence Report'!$D:$D,IF(COUNTIFS($B185,"Adjustment*"),$B184,$B185),'7.  Persistence Report'!$H:$H,D148,'7.  Persistence Report'!$J:$J,IF(COUNTIFS($B185,"Adjustment*"),"Adjustment","Current Year Savings"),'7.  Persistence Report'!$C:$C,VLOOKUP(IF(COUNTIFS($B185,"Adjustment*"),$A184,$A185),ExtCalcMap,2,FALSE))</f>
        <v>0</v>
      </c>
      <c r="H185" s="724">
        <f ca="1">SUMIFS(OFFSET('7.  Persistence Report'!$AQ:$AQ,0,H148-2011),'7.  Persistence Report'!$D:$D,IF(COUNTIFS($B185,"Adjustment*"),$B184,$B185),'7.  Persistence Report'!$H:$H,D148,'7.  Persistence Report'!$J:$J,IF(COUNTIFS($B185,"Adjustment*"),"Adjustment","Current Year Savings"),'7.  Persistence Report'!$C:$C,VLOOKUP(IF(COUNTIFS($B185,"Adjustment*"),$A184,$A185),ExtCalcMap,2,FALSE))</f>
        <v>0</v>
      </c>
      <c r="I185" s="724">
        <f ca="1">SUMIFS(OFFSET('7.  Persistence Report'!$AQ:$AQ,0,I148-2011),'7.  Persistence Report'!$D:$D,IF(COUNTIFS($B185,"Adjustment*"),$B184,$B185),'7.  Persistence Report'!$H:$H,D148,'7.  Persistence Report'!$J:$J,IF(COUNTIFS($B185,"Adjustment*"),"Adjustment","Current Year Savings"),'7.  Persistence Report'!$C:$C,VLOOKUP(IF(COUNTIFS($B185,"Adjustment*"),$A184,$A185),ExtCalcMap,2,FALSE))</f>
        <v>0</v>
      </c>
      <c r="J185" s="724">
        <f ca="1">SUMIFS(OFFSET('7.  Persistence Report'!$AQ:$AQ,0,J148-2011),'7.  Persistence Report'!$D:$D,IF(COUNTIFS($B185,"Adjustment*"),$B184,$B185),'7.  Persistence Report'!$H:$H,D148,'7.  Persistence Report'!$J:$J,IF(COUNTIFS($B185,"Adjustment*"),"Adjustment","Current Year Savings"),'7.  Persistence Report'!$C:$C,VLOOKUP(IF(COUNTIFS($B185,"Adjustment*"),$A184,$A185),ExtCalcMap,2,FALSE))</f>
        <v>0</v>
      </c>
      <c r="K185" s="724">
        <f ca="1">SUMIFS(OFFSET('7.  Persistence Report'!$AQ:$AQ,0,K148-2011),'7.  Persistence Report'!$D:$D,IF(COUNTIFS($B185,"Adjustment*"),$B184,$B185),'7.  Persistence Report'!$H:$H,D148,'7.  Persistence Report'!$J:$J,IF(COUNTIFS($B185,"Adjustment*"),"Adjustment","Current Year Savings"),'7.  Persistence Report'!$C:$C,VLOOKUP(IF(COUNTIFS($B185,"Adjustment*"),$A184,$A185),ExtCalcMap,2,FALSE))</f>
        <v>0</v>
      </c>
      <c r="L185" s="724">
        <f ca="1">SUMIFS(OFFSET('7.  Persistence Report'!$AQ:$AQ,0,L148-2011),'7.  Persistence Report'!$D:$D,IF(COUNTIFS($B185,"Adjustment*"),$B184,$B185),'7.  Persistence Report'!$H:$H,D148,'7.  Persistence Report'!$J:$J,IF(COUNTIFS($B185,"Adjustment*"),"Adjustment","Current Year Savings"),'7.  Persistence Report'!$C:$C,VLOOKUP(IF(COUNTIFS($B185,"Adjustment*"),$A184,$A185),ExtCalcMap,2,FALSE))</f>
        <v>0</v>
      </c>
      <c r="M185" s="724">
        <f ca="1">SUMIFS(OFFSET('7.  Persistence Report'!$AQ:$AQ,0,M148-2011),'7.  Persistence Report'!$D:$D,IF(COUNTIFS($B185,"Adjustment*"),$B184,$B185),'7.  Persistence Report'!$H:$H,D148,'7.  Persistence Report'!$J:$J,IF(COUNTIFS($B185,"Adjustment*"),"Adjustment","Current Year Savings"),'7.  Persistence Report'!$C:$C,VLOOKUP(IF(COUNTIFS($B185,"Adjustment*"),$A184,$A185),ExtCalcMap,2,FALSE))</f>
        <v>0</v>
      </c>
      <c r="N185" s="724">
        <v>3</v>
      </c>
      <c r="O185" s="731">
        <f ca="1">SUMIFS(OFFSET('7.  Persistence Report'!$L:$L,0,O148-2011),'7.  Persistence Report'!$D:$D,IF(COUNTIFS($B185,"Adjustment*"),$B184,$B185),'7.  Persistence Report'!$H:$H,D148,'7.  Persistence Report'!$J:$J,IF(COUNTIFS($B185,"Adjustment*"),"Adjustment","Current Year Savings"),'7.  Persistence Report'!$C:$C,VLOOKUP(IF(COUNTIFS($B185,"Adjustment*"),$A184,$A185),ExtCalcMap,2,FALSE))</f>
        <v>0</v>
      </c>
      <c r="P185" s="731">
        <f ca="1">SUMIFS(OFFSET('7.  Persistence Report'!$L:$L,0,P148-2011),'7.  Persistence Report'!$D:$D,IF(COUNTIFS($B185,"Adjustment*"),$B184,$B185),'7.  Persistence Report'!$H:$H,D148,'7.  Persistence Report'!$J:$J,IF(COUNTIFS($B185,"Adjustment*"),"Adjustment","Current Year Savings"),'7.  Persistence Report'!$C:$C,VLOOKUP(IF(COUNTIFS($B185,"Adjustment*"),$A184,$A185),ExtCalcMap,2,FALSE))</f>
        <v>0</v>
      </c>
      <c r="Q185" s="731">
        <f ca="1">SUMIFS(OFFSET('7.  Persistence Report'!$L:$L,0,Q148-2011),'7.  Persistence Report'!$D:$D,IF(COUNTIFS($B185,"Adjustment*"),$B184,$B185),'7.  Persistence Report'!$H:$H,D148,'7.  Persistence Report'!$J:$J,IF(COUNTIFS($B185,"Adjustment*"),"Adjustment","Current Year Savings"),'7.  Persistence Report'!$C:$C,VLOOKUP(IF(COUNTIFS($B185,"Adjustment*"),$A184,$A185),ExtCalcMap,2,FALSE))</f>
        <v>0</v>
      </c>
      <c r="R185" s="731">
        <f ca="1">SUMIFS(OFFSET('7.  Persistence Report'!$L:$L,0,R148-2011),'7.  Persistence Report'!$D:$D,IF(COUNTIFS($B185,"Adjustment*"),$B184,$B185),'7.  Persistence Report'!$H:$H,D148,'7.  Persistence Report'!$J:$J,IF(COUNTIFS($B185,"Adjustment*"),"Adjustment","Current Year Savings"),'7.  Persistence Report'!$C:$C,VLOOKUP(IF(COUNTIFS($B185,"Adjustment*"),$A184,$A185),ExtCalcMap,2,FALSE))</f>
        <v>0</v>
      </c>
      <c r="S185" s="731">
        <f ca="1">SUMIFS(OFFSET('7.  Persistence Report'!$L:$L,0,S148-2011),'7.  Persistence Report'!$D:$D,IF(COUNTIFS($B185,"Adjustment*"),$B184,$B185),'7.  Persistence Report'!$H:$H,D148,'7.  Persistence Report'!$J:$J,IF(COUNTIFS($B185,"Adjustment*"),"Adjustment","Current Year Savings"),'7.  Persistence Report'!$C:$C,VLOOKUP(IF(COUNTIFS($B185,"Adjustment*"),$A184,$A185),ExtCalcMap,2,FALSE))</f>
        <v>0</v>
      </c>
      <c r="T185" s="731">
        <f ca="1">SUMIFS(OFFSET('7.  Persistence Report'!$L:$L,0,T148-2011),'7.  Persistence Report'!$D:$D,IF(COUNTIFS($B185,"Adjustment*"),$B184,$B185),'7.  Persistence Report'!$H:$H,D148,'7.  Persistence Report'!$J:$J,IF(COUNTIFS($B185,"Adjustment*"),"Adjustment","Current Year Savings"),'7.  Persistence Report'!$C:$C,VLOOKUP(IF(COUNTIFS($B185,"Adjustment*"),$A184,$A185),ExtCalcMap,2,FALSE))</f>
        <v>0</v>
      </c>
      <c r="U185" s="731">
        <f ca="1">SUMIFS(OFFSET('7.  Persistence Report'!$L:$L,0,U148-2011),'7.  Persistence Report'!$D:$D,IF(COUNTIFS($B185,"Adjustment*"),$B184,$B185),'7.  Persistence Report'!$H:$H,D148,'7.  Persistence Report'!$J:$J,IF(COUNTIFS($B185,"Adjustment*"),"Adjustment","Current Year Savings"),'7.  Persistence Report'!$C:$C,VLOOKUP(IF(COUNTIFS($B185,"Adjustment*"),$A184,$A185),ExtCalcMap,2,FALSE))</f>
        <v>0</v>
      </c>
      <c r="V185" s="731">
        <f ca="1">SUMIFS(OFFSET('7.  Persistence Report'!$L:$L,0,V148-2011),'7.  Persistence Report'!$D:$D,IF(COUNTIFS($B185,"Adjustment*"),$B184,$B185),'7.  Persistence Report'!$H:$H,D148,'7.  Persistence Report'!$J:$J,IF(COUNTIFS($B185,"Adjustment*"),"Adjustment","Current Year Savings"),'7.  Persistence Report'!$C:$C,VLOOKUP(IF(COUNTIFS($B185,"Adjustment*"),$A184,$A185),ExtCalcMap,2,FALSE))</f>
        <v>0</v>
      </c>
      <c r="W185" s="731">
        <f ca="1">SUMIFS(OFFSET('7.  Persistence Report'!$L:$L,0,W148-2011),'7.  Persistence Report'!$D:$D,IF(COUNTIFS($B185,"Adjustment*"),$B184,$B185),'7.  Persistence Report'!$H:$H,D148,'7.  Persistence Report'!$J:$J,IF(COUNTIFS($B185,"Adjustment*"),"Adjustment","Current Year Savings"),'7.  Persistence Report'!$C:$C,VLOOKUP(IF(COUNTIFS($B185,"Adjustment*"),$A184,$A185),ExtCalcMap,2,FALSE))</f>
        <v>0</v>
      </c>
      <c r="X185" s="731">
        <f ca="1">SUMIFS(OFFSET('7.  Persistence Report'!$L:$L,0,X148-2011),'7.  Persistence Report'!$D:$D,IF(COUNTIFS($B185,"Adjustment*"),$B184,$B185),'7.  Persistence Report'!$H:$H,D148,'7.  Persistence Report'!$J:$J,IF(COUNTIFS($B185,"Adjustment*"),"Adjustment","Current Year Savings"),'7.  Persistence Report'!$C:$C,VLOOKUP(IF(COUNTIFS($B185,"Adjustment*"),$A184,$A185),ExtCalcMap,2,FALSE))</f>
        <v>0</v>
      </c>
      <c r="Y185" s="412">
        <f ca="1">Y184</f>
        <v>0</v>
      </c>
      <c r="Z185" s="412">
        <f ca="1">Z184</f>
        <v>1</v>
      </c>
      <c r="AA185" s="412">
        <f t="shared" ref="AA185:AL185" ca="1" si="69">AA184</f>
        <v>0</v>
      </c>
      <c r="AB185" s="412">
        <f t="shared" ca="1" si="69"/>
        <v>0</v>
      </c>
      <c r="AC185" s="412">
        <f t="shared" ca="1" si="69"/>
        <v>0</v>
      </c>
      <c r="AD185" s="412">
        <f t="shared" ca="1" si="69"/>
        <v>0</v>
      </c>
      <c r="AE185" s="412">
        <f t="shared" ca="1" si="69"/>
        <v>0</v>
      </c>
      <c r="AF185" s="412">
        <f t="shared" ca="1" si="69"/>
        <v>0</v>
      </c>
      <c r="AG185" s="412">
        <f t="shared" ca="1" si="69"/>
        <v>0</v>
      </c>
      <c r="AH185" s="412">
        <f t="shared" ca="1" si="69"/>
        <v>0</v>
      </c>
      <c r="AI185" s="412">
        <f t="shared" ca="1" si="69"/>
        <v>0</v>
      </c>
      <c r="AJ185" s="412">
        <f t="shared" ca="1" si="69"/>
        <v>0</v>
      </c>
      <c r="AK185" s="412">
        <f t="shared" ca="1" si="69"/>
        <v>0</v>
      </c>
      <c r="AL185" s="412">
        <f t="shared" ca="1" si="69"/>
        <v>0</v>
      </c>
      <c r="AM185" s="499"/>
    </row>
    <row r="186" spans="1:39" ht="15" outlineLevel="1">
      <c r="B186" s="316"/>
      <c r="C186" s="314"/>
      <c r="D186" s="740"/>
      <c r="E186" s="740"/>
      <c r="F186" s="740"/>
      <c r="G186" s="740"/>
      <c r="H186" s="740"/>
      <c r="I186" s="740"/>
      <c r="J186" s="740"/>
      <c r="K186" s="740"/>
      <c r="L186" s="740"/>
      <c r="M186" s="740"/>
      <c r="N186" s="730"/>
      <c r="O186" s="734"/>
      <c r="P186" s="734"/>
      <c r="Q186" s="734"/>
      <c r="R186" s="734"/>
      <c r="S186" s="734"/>
      <c r="T186" s="734"/>
      <c r="U186" s="734"/>
      <c r="V186" s="734"/>
      <c r="W186" s="734"/>
      <c r="X186" s="734"/>
      <c r="Y186" s="417"/>
      <c r="Z186" s="418"/>
      <c r="AA186" s="417"/>
      <c r="AB186" s="417"/>
      <c r="AC186" s="417"/>
      <c r="AD186" s="417"/>
      <c r="AE186" s="417"/>
      <c r="AF186" s="417"/>
      <c r="AG186" s="417"/>
      <c r="AH186" s="417"/>
      <c r="AI186" s="417"/>
      <c r="AJ186" s="417"/>
      <c r="AK186" s="417"/>
      <c r="AL186" s="417"/>
      <c r="AM186" s="315"/>
    </row>
    <row r="187" spans="1:39" ht="15" outlineLevel="1">
      <c r="A187" s="503">
        <v>13</v>
      </c>
      <c r="B187" s="316" t="s">
        <v>24</v>
      </c>
      <c r="C187" s="293" t="s">
        <v>25</v>
      </c>
      <c r="D187" s="724">
        <f ca="1">SUMIFS(OFFSET('7.  Persistence Report'!$AQ:$AQ,0,D148-2011),'7.  Persistence Report'!$D:$D,IF(COUNTIFS($B187,"Adjustment*"),$B186,$B187),'7.  Persistence Report'!$H:$H,D148,'7.  Persistence Report'!$J:$J,IF(COUNTIFS($B187,"Adjustment*"),"Adjustment","Current Year Savings"),'7.  Persistence Report'!$C:$C,VLOOKUP(IF(COUNTIFS($B187,"Adjustment*"),$A186,$A187),ExtCalcMap,2,FALSE))</f>
        <v>0</v>
      </c>
      <c r="E187" s="724">
        <f ca="1">SUMIFS(OFFSET('7.  Persistence Report'!$AQ:$AQ,0,E148-2011),'7.  Persistence Report'!$D:$D,IF(COUNTIFS($B187,"Adjustment*"),$B186,$B187),'7.  Persistence Report'!$H:$H,D148,'7.  Persistence Report'!$J:$J,IF(COUNTIFS($B187,"Adjustment*"),"Adjustment","Current Year Savings"),'7.  Persistence Report'!$C:$C,VLOOKUP(IF(COUNTIFS($B187,"Adjustment*"),$A186,$A187),ExtCalcMap,2,FALSE))</f>
        <v>0</v>
      </c>
      <c r="F187" s="724">
        <f ca="1">SUMIFS(OFFSET('7.  Persistence Report'!$AQ:$AQ,0,F148-2011),'7.  Persistence Report'!$D:$D,IF(COUNTIFS($B187,"Adjustment*"),$B186,$B187),'7.  Persistence Report'!$H:$H,D148,'7.  Persistence Report'!$J:$J,IF(COUNTIFS($B187,"Adjustment*"),"Adjustment","Current Year Savings"),'7.  Persistence Report'!$C:$C,VLOOKUP(IF(COUNTIFS($B187,"Adjustment*"),$A186,$A187),ExtCalcMap,2,FALSE))</f>
        <v>0</v>
      </c>
      <c r="G187" s="724">
        <f ca="1">SUMIFS(OFFSET('7.  Persistence Report'!$AQ:$AQ,0,G148-2011),'7.  Persistence Report'!$D:$D,IF(COUNTIFS($B187,"Adjustment*"),$B186,$B187),'7.  Persistence Report'!$H:$H,D148,'7.  Persistence Report'!$J:$J,IF(COUNTIFS($B187,"Adjustment*"),"Adjustment","Current Year Savings"),'7.  Persistence Report'!$C:$C,VLOOKUP(IF(COUNTIFS($B187,"Adjustment*"),$A186,$A187),ExtCalcMap,2,FALSE))</f>
        <v>0</v>
      </c>
      <c r="H187" s="724">
        <f ca="1">SUMIFS(OFFSET('7.  Persistence Report'!$AQ:$AQ,0,H148-2011),'7.  Persistence Report'!$D:$D,IF(COUNTIFS($B187,"Adjustment*"),$B186,$B187),'7.  Persistence Report'!$H:$H,D148,'7.  Persistence Report'!$J:$J,IF(COUNTIFS($B187,"Adjustment*"),"Adjustment","Current Year Savings"),'7.  Persistence Report'!$C:$C,VLOOKUP(IF(COUNTIFS($B187,"Adjustment*"),$A186,$A187),ExtCalcMap,2,FALSE))</f>
        <v>0</v>
      </c>
      <c r="I187" s="724">
        <f ca="1">SUMIFS(OFFSET('7.  Persistence Report'!$AQ:$AQ,0,I148-2011),'7.  Persistence Report'!$D:$D,IF(COUNTIFS($B187,"Adjustment*"),$B186,$B187),'7.  Persistence Report'!$H:$H,D148,'7.  Persistence Report'!$J:$J,IF(COUNTIFS($B187,"Adjustment*"),"Adjustment","Current Year Savings"),'7.  Persistence Report'!$C:$C,VLOOKUP(IF(COUNTIFS($B187,"Adjustment*"),$A186,$A187),ExtCalcMap,2,FALSE))</f>
        <v>0</v>
      </c>
      <c r="J187" s="724">
        <f ca="1">SUMIFS(OFFSET('7.  Persistence Report'!$AQ:$AQ,0,J148-2011),'7.  Persistence Report'!$D:$D,IF(COUNTIFS($B187,"Adjustment*"),$B186,$B187),'7.  Persistence Report'!$H:$H,D148,'7.  Persistence Report'!$J:$J,IF(COUNTIFS($B187,"Adjustment*"),"Adjustment","Current Year Savings"),'7.  Persistence Report'!$C:$C,VLOOKUP(IF(COUNTIFS($B187,"Adjustment*"),$A186,$A187),ExtCalcMap,2,FALSE))</f>
        <v>0</v>
      </c>
      <c r="K187" s="724">
        <f ca="1">SUMIFS(OFFSET('7.  Persistence Report'!$AQ:$AQ,0,K148-2011),'7.  Persistence Report'!$D:$D,IF(COUNTIFS($B187,"Adjustment*"),$B186,$B187),'7.  Persistence Report'!$H:$H,D148,'7.  Persistence Report'!$J:$J,IF(COUNTIFS($B187,"Adjustment*"),"Adjustment","Current Year Savings"),'7.  Persistence Report'!$C:$C,VLOOKUP(IF(COUNTIFS($B187,"Adjustment*"),$A186,$A187),ExtCalcMap,2,FALSE))</f>
        <v>0</v>
      </c>
      <c r="L187" s="724">
        <f ca="1">SUMIFS(OFFSET('7.  Persistence Report'!$AQ:$AQ,0,L148-2011),'7.  Persistence Report'!$D:$D,IF(COUNTIFS($B187,"Adjustment*"),$B186,$B187),'7.  Persistence Report'!$H:$H,D148,'7.  Persistence Report'!$J:$J,IF(COUNTIFS($B187,"Adjustment*"),"Adjustment","Current Year Savings"),'7.  Persistence Report'!$C:$C,VLOOKUP(IF(COUNTIFS($B187,"Adjustment*"),$A186,$A187),ExtCalcMap,2,FALSE))</f>
        <v>0</v>
      </c>
      <c r="M187" s="724">
        <f ca="1">SUMIFS(OFFSET('7.  Persistence Report'!$AQ:$AQ,0,M148-2011),'7.  Persistence Report'!$D:$D,IF(COUNTIFS($B187,"Adjustment*"),$B186,$B187),'7.  Persistence Report'!$H:$H,D148,'7.  Persistence Report'!$J:$J,IF(COUNTIFS($B187,"Adjustment*"),"Adjustment","Current Year Savings"),'7.  Persistence Report'!$C:$C,VLOOKUP(IF(COUNTIFS($B187,"Adjustment*"),$A186,$A187),ExtCalcMap,2,FALSE))</f>
        <v>0</v>
      </c>
      <c r="N187" s="724">
        <v>12</v>
      </c>
      <c r="O187" s="731">
        <f ca="1">SUMIFS(OFFSET('7.  Persistence Report'!$L:$L,0,O148-2011),'7.  Persistence Report'!$D:$D,IF(COUNTIFS($B187,"Adjustment*"),$B186,$B187),'7.  Persistence Report'!$H:$H,D148,'7.  Persistence Report'!$J:$J,IF(COUNTIFS($B187,"Adjustment*"),"Adjustment","Current Year Savings"),'7.  Persistence Report'!$C:$C,VLOOKUP(IF(COUNTIFS($B187,"Adjustment*"),$A186,$A187),ExtCalcMap,2,FALSE))</f>
        <v>0</v>
      </c>
      <c r="P187" s="731">
        <f ca="1">SUMIFS(OFFSET('7.  Persistence Report'!$L:$L,0,P148-2011),'7.  Persistence Report'!$D:$D,IF(COUNTIFS($B187,"Adjustment*"),$B186,$B187),'7.  Persistence Report'!$H:$H,D148,'7.  Persistence Report'!$J:$J,IF(COUNTIFS($B187,"Adjustment*"),"Adjustment","Current Year Savings"),'7.  Persistence Report'!$C:$C,VLOOKUP(IF(COUNTIFS($B187,"Adjustment*"),$A186,$A187),ExtCalcMap,2,FALSE))</f>
        <v>0</v>
      </c>
      <c r="Q187" s="731">
        <f ca="1">SUMIFS(OFFSET('7.  Persistence Report'!$L:$L,0,Q148-2011),'7.  Persistence Report'!$D:$D,IF(COUNTIFS($B187,"Adjustment*"),$B186,$B187),'7.  Persistence Report'!$H:$H,D148,'7.  Persistence Report'!$J:$J,IF(COUNTIFS($B187,"Adjustment*"),"Adjustment","Current Year Savings"),'7.  Persistence Report'!$C:$C,VLOOKUP(IF(COUNTIFS($B187,"Adjustment*"),$A186,$A187),ExtCalcMap,2,FALSE))</f>
        <v>0</v>
      </c>
      <c r="R187" s="731">
        <f ca="1">SUMIFS(OFFSET('7.  Persistence Report'!$L:$L,0,R148-2011),'7.  Persistence Report'!$D:$D,IF(COUNTIFS($B187,"Adjustment*"),$B186,$B187),'7.  Persistence Report'!$H:$H,D148,'7.  Persistence Report'!$J:$J,IF(COUNTIFS($B187,"Adjustment*"),"Adjustment","Current Year Savings"),'7.  Persistence Report'!$C:$C,VLOOKUP(IF(COUNTIFS($B187,"Adjustment*"),$A186,$A187),ExtCalcMap,2,FALSE))</f>
        <v>0</v>
      </c>
      <c r="S187" s="731">
        <f ca="1">SUMIFS(OFFSET('7.  Persistence Report'!$L:$L,0,S148-2011),'7.  Persistence Report'!$D:$D,IF(COUNTIFS($B187,"Adjustment*"),$B186,$B187),'7.  Persistence Report'!$H:$H,D148,'7.  Persistence Report'!$J:$J,IF(COUNTIFS($B187,"Adjustment*"),"Adjustment","Current Year Savings"),'7.  Persistence Report'!$C:$C,VLOOKUP(IF(COUNTIFS($B187,"Adjustment*"),$A186,$A187),ExtCalcMap,2,FALSE))</f>
        <v>0</v>
      </c>
      <c r="T187" s="731">
        <f ca="1">SUMIFS(OFFSET('7.  Persistence Report'!$L:$L,0,T148-2011),'7.  Persistence Report'!$D:$D,IF(COUNTIFS($B187,"Adjustment*"),$B186,$B187),'7.  Persistence Report'!$H:$H,D148,'7.  Persistence Report'!$J:$J,IF(COUNTIFS($B187,"Adjustment*"),"Adjustment","Current Year Savings"),'7.  Persistence Report'!$C:$C,VLOOKUP(IF(COUNTIFS($B187,"Adjustment*"),$A186,$A187),ExtCalcMap,2,FALSE))</f>
        <v>0</v>
      </c>
      <c r="U187" s="731">
        <f ca="1">SUMIFS(OFFSET('7.  Persistence Report'!$L:$L,0,U148-2011),'7.  Persistence Report'!$D:$D,IF(COUNTIFS($B187,"Adjustment*"),$B186,$B187),'7.  Persistence Report'!$H:$H,D148,'7.  Persistence Report'!$J:$J,IF(COUNTIFS($B187,"Adjustment*"),"Adjustment","Current Year Savings"),'7.  Persistence Report'!$C:$C,VLOOKUP(IF(COUNTIFS($B187,"Adjustment*"),$A186,$A187),ExtCalcMap,2,FALSE))</f>
        <v>0</v>
      </c>
      <c r="V187" s="731">
        <f ca="1">SUMIFS(OFFSET('7.  Persistence Report'!$L:$L,0,V148-2011),'7.  Persistence Report'!$D:$D,IF(COUNTIFS($B187,"Adjustment*"),$B186,$B187),'7.  Persistence Report'!$H:$H,D148,'7.  Persistence Report'!$J:$J,IF(COUNTIFS($B187,"Adjustment*"),"Adjustment","Current Year Savings"),'7.  Persistence Report'!$C:$C,VLOOKUP(IF(COUNTIFS($B187,"Adjustment*"),$A186,$A187),ExtCalcMap,2,FALSE))</f>
        <v>0</v>
      </c>
      <c r="W187" s="731">
        <f ca="1">SUMIFS(OFFSET('7.  Persistence Report'!$L:$L,0,W148-2011),'7.  Persistence Report'!$D:$D,IF(COUNTIFS($B187,"Adjustment*"),$B186,$B187),'7.  Persistence Report'!$H:$H,D148,'7.  Persistence Report'!$J:$J,IF(COUNTIFS($B187,"Adjustment*"),"Adjustment","Current Year Savings"),'7.  Persistence Report'!$C:$C,VLOOKUP(IF(COUNTIFS($B187,"Adjustment*"),$A186,$A187),ExtCalcMap,2,FALSE))</f>
        <v>0</v>
      </c>
      <c r="X187" s="731">
        <f ca="1">SUMIFS(OFFSET('7.  Persistence Report'!$L:$L,0,X148-2011),'7.  Persistence Report'!$D:$D,IF(COUNTIFS($B187,"Adjustment*"),$B186,$B187),'7.  Persistence Report'!$H:$H,D148,'7.  Persistence Report'!$J:$J,IF(COUNTIFS($B187,"Adjustment*"),"Adjustment","Current Year Savings"),'7.  Persistence Report'!$C:$C,VLOOKUP(IF(COUNTIFS($B187,"Adjustment*"),$A186,$A187),ExtCalcMap,2,FALSE))</f>
        <v>0</v>
      </c>
      <c r="Y187" s="416">
        <f ca="1">IF(SUMIFS(OFFSET('3-a.  Rate Class Allocations'!$BA:$BA,0,(27*(Y149="kW"))),'3-a.  Rate Class Allocations'!$F:$F,"2011 - 2014 + 2015 Extension Legacy Green Energy Act Framework - Province Wide Program",'3-a.  Rate Class Allocations'!$E:$E,$B187,'3-a.  Rate Class Allocations'!$H:$H,D148),SUMIFS(OFFSET('3-a.  Rate Class Allocations'!$BA:$BA,0,(27*(Y149="kW"))),'3-a.  Rate Class Allocations'!$F:$F,"2011 - 2014 + 2015 Extension Legacy Green Energy Act Framework - Province Wide Program",'3-a.  Rate Class Allocations'!$L:$L,Y148,'3-a.  Rate Class Allocations'!$E:$E,$B187,'3-a.  Rate Class Allocations'!$H:$H,D148) / SUMIFS(OFFSET('3-a.  Rate Class Allocations'!$BA:$BA,0,(27*(Y149="kW"))),'3-a.  Rate Class Allocations'!$F:$F,"2011 - 2014 + 2015 Extension Legacy Green Energy Act Framework - Province Wide Program",'3-a.  Rate Class Allocations'!$E:$E,$B187,'3-a.  Rate Class Allocations'!$H:$H,D148),IF(COUNTIFS(Y148,"*Less Than*"),1/COUNTIFS($Y148:$AL148,"*Less Than*"),0))</f>
        <v>0</v>
      </c>
      <c r="Z187" s="416">
        <f ca="1">IF(SUMIFS(OFFSET('3-a.  Rate Class Allocations'!$BA:$BA,0,(27*(Z149="kW"))),'3-a.  Rate Class Allocations'!$F:$F,"2011 - 2014 + 2015 Extension Legacy Green Energy Act Framework - Province Wide Program",'3-a.  Rate Class Allocations'!$E:$E,$B187,'3-a.  Rate Class Allocations'!$H:$H,D148),SUMIFS(OFFSET('3-a.  Rate Class Allocations'!$BA:$BA,0,(27*(Z149="kW"))),'3-a.  Rate Class Allocations'!$F:$F,"2011 - 2014 + 2015 Extension Legacy Green Energy Act Framework - Province Wide Program",'3-a.  Rate Class Allocations'!$L:$L,Z148,'3-a.  Rate Class Allocations'!$E:$E,$B187,'3-a.  Rate Class Allocations'!$H:$H,D148) / SUMIFS(OFFSET('3-a.  Rate Class Allocations'!$BA:$BA,0,(27*(Z149="kW"))),'3-a.  Rate Class Allocations'!$F:$F,"2011 - 2014 + 2015 Extension Legacy Green Energy Act Framework - Province Wide Program",'3-a.  Rate Class Allocations'!$E:$E,$B187,'3-a.  Rate Class Allocations'!$H:$H,D148),IF(COUNTIFS(Z148,"*Less Than*"),1/COUNTIFS($Y148:$AL148,"*Less Than*"),0))</f>
        <v>1</v>
      </c>
      <c r="AA187" s="416">
        <f ca="1">IF(SUMIFS(OFFSET('3-a.  Rate Class Allocations'!$BA:$BA,0,(27*(AA149="kW"))),'3-a.  Rate Class Allocations'!$F:$F,"2011 - 2014 + 2015 Extension Legacy Green Energy Act Framework - Province Wide Program",'3-a.  Rate Class Allocations'!$E:$E,$B187,'3-a.  Rate Class Allocations'!$H:$H,D148),SUMIFS(OFFSET('3-a.  Rate Class Allocations'!$BA:$BA,0,(27*(AA149="kW"))),'3-a.  Rate Class Allocations'!$F:$F,"2011 - 2014 + 2015 Extension Legacy Green Energy Act Framework - Province Wide Program",'3-a.  Rate Class Allocations'!$L:$L,AA148,'3-a.  Rate Class Allocations'!$E:$E,$B187,'3-a.  Rate Class Allocations'!$H:$H,D148) / SUMIFS(OFFSET('3-a.  Rate Class Allocations'!$BA:$BA,0,(27*(AA149="kW"))),'3-a.  Rate Class Allocations'!$F:$F,"2011 - 2014 + 2015 Extension Legacy Green Energy Act Framework - Province Wide Program",'3-a.  Rate Class Allocations'!$E:$E,$B187,'3-a.  Rate Class Allocations'!$H:$H,D148),IF(COUNTIFS(AA148,"*Less Than*"),1/COUNTIFS($Y148:$AL148,"*Less Than*"),0))</f>
        <v>0</v>
      </c>
      <c r="AB187" s="416">
        <f ca="1">IF(SUMIFS(OFFSET('3-a.  Rate Class Allocations'!$BA:$BA,0,(27*(AB149="kW"))),'3-a.  Rate Class Allocations'!$F:$F,"2011 - 2014 + 2015 Extension Legacy Green Energy Act Framework - Province Wide Program",'3-a.  Rate Class Allocations'!$E:$E,$B187,'3-a.  Rate Class Allocations'!$H:$H,D148),SUMIFS(OFFSET('3-a.  Rate Class Allocations'!$BA:$BA,0,(27*(AB149="kW"))),'3-a.  Rate Class Allocations'!$F:$F,"2011 - 2014 + 2015 Extension Legacy Green Energy Act Framework - Province Wide Program",'3-a.  Rate Class Allocations'!$L:$L,AB148,'3-a.  Rate Class Allocations'!$E:$E,$B187,'3-a.  Rate Class Allocations'!$H:$H,D148) / SUMIFS(OFFSET('3-a.  Rate Class Allocations'!$BA:$BA,0,(27*(AB149="kW"))),'3-a.  Rate Class Allocations'!$F:$F,"2011 - 2014 + 2015 Extension Legacy Green Energy Act Framework - Province Wide Program",'3-a.  Rate Class Allocations'!$E:$E,$B187,'3-a.  Rate Class Allocations'!$H:$H,D148),IF(COUNTIFS(AB148,"*Less Than*"),1/COUNTIFS($Y148:$AL148,"*Less Than*"),0))</f>
        <v>0</v>
      </c>
      <c r="AC187" s="416">
        <f ca="1">IF(SUMIFS(OFFSET('3-a.  Rate Class Allocations'!$BA:$BA,0,(27*(AC149="kW"))),'3-a.  Rate Class Allocations'!$F:$F,"2011 - 2014 + 2015 Extension Legacy Green Energy Act Framework - Province Wide Program",'3-a.  Rate Class Allocations'!$E:$E,$B187,'3-a.  Rate Class Allocations'!$H:$H,D148),SUMIFS(OFFSET('3-a.  Rate Class Allocations'!$BA:$BA,0,(27*(AC149="kW"))),'3-a.  Rate Class Allocations'!$F:$F,"2011 - 2014 + 2015 Extension Legacy Green Energy Act Framework - Province Wide Program",'3-a.  Rate Class Allocations'!$L:$L,AC148,'3-a.  Rate Class Allocations'!$E:$E,$B187,'3-a.  Rate Class Allocations'!$H:$H,D148) / SUMIFS(OFFSET('3-a.  Rate Class Allocations'!$BA:$BA,0,(27*(AC149="kW"))),'3-a.  Rate Class Allocations'!$F:$F,"2011 - 2014 + 2015 Extension Legacy Green Energy Act Framework - Province Wide Program",'3-a.  Rate Class Allocations'!$E:$E,$B187,'3-a.  Rate Class Allocations'!$H:$H,D148),IF(COUNTIFS(AC148,"*Less Than*"),1/COUNTIFS($Y148:$AL148,"*Less Than*"),0))</f>
        <v>0</v>
      </c>
      <c r="AD187" s="416">
        <f ca="1">IF(SUMIFS(OFFSET('3-a.  Rate Class Allocations'!$BA:$BA,0,(27*(AD149="kW"))),'3-a.  Rate Class Allocations'!$F:$F,"2011 - 2014 + 2015 Extension Legacy Green Energy Act Framework - Province Wide Program",'3-a.  Rate Class Allocations'!$E:$E,$B187,'3-a.  Rate Class Allocations'!$H:$H,D148),SUMIFS(OFFSET('3-a.  Rate Class Allocations'!$BA:$BA,0,(27*(AD149="kW"))),'3-a.  Rate Class Allocations'!$F:$F,"2011 - 2014 + 2015 Extension Legacy Green Energy Act Framework - Province Wide Program",'3-a.  Rate Class Allocations'!$L:$L,AD148,'3-a.  Rate Class Allocations'!$E:$E,$B187,'3-a.  Rate Class Allocations'!$H:$H,D148) / SUMIFS(OFFSET('3-a.  Rate Class Allocations'!$BA:$BA,0,(27*(AD149="kW"))),'3-a.  Rate Class Allocations'!$F:$F,"2011 - 2014 + 2015 Extension Legacy Green Energy Act Framework - Province Wide Program",'3-a.  Rate Class Allocations'!$E:$E,$B187,'3-a.  Rate Class Allocations'!$H:$H,D148),IF(COUNTIFS(AD148,"*Less Than*"),1/COUNTIFS($Y148:$AL148,"*Less Than*"),0))</f>
        <v>0</v>
      </c>
      <c r="AE187" s="416">
        <f ca="1">IF(SUMIFS(OFFSET('3-a.  Rate Class Allocations'!$BA:$BA,0,(27*(AE149="kW"))),'3-a.  Rate Class Allocations'!$F:$F,"2011 - 2014 + 2015 Extension Legacy Green Energy Act Framework - Province Wide Program",'3-a.  Rate Class Allocations'!$E:$E,$B187,'3-a.  Rate Class Allocations'!$H:$H,D148),SUMIFS(OFFSET('3-a.  Rate Class Allocations'!$BA:$BA,0,(27*(AE149="kW"))),'3-a.  Rate Class Allocations'!$F:$F,"2011 - 2014 + 2015 Extension Legacy Green Energy Act Framework - Province Wide Program",'3-a.  Rate Class Allocations'!$L:$L,AE148,'3-a.  Rate Class Allocations'!$E:$E,$B187,'3-a.  Rate Class Allocations'!$H:$H,D148) / SUMIFS(OFFSET('3-a.  Rate Class Allocations'!$BA:$BA,0,(27*(AE149="kW"))),'3-a.  Rate Class Allocations'!$F:$F,"2011 - 2014 + 2015 Extension Legacy Green Energy Act Framework - Province Wide Program",'3-a.  Rate Class Allocations'!$E:$E,$B187,'3-a.  Rate Class Allocations'!$H:$H,D148),IF(COUNTIFS(AE148,"*Less Than*"),1/COUNTIFS($Y148:$AL148,"*Less Than*"),0))</f>
        <v>0</v>
      </c>
      <c r="AF187" s="416">
        <f ca="1">IF(SUMIFS(OFFSET('3-a.  Rate Class Allocations'!$BA:$BA,0,(27*(AF149="kW"))),'3-a.  Rate Class Allocations'!$F:$F,"2011 - 2014 + 2015 Extension Legacy Green Energy Act Framework - Province Wide Program",'3-a.  Rate Class Allocations'!$E:$E,$B187,'3-a.  Rate Class Allocations'!$H:$H,D148),SUMIFS(OFFSET('3-a.  Rate Class Allocations'!$BA:$BA,0,(27*(AF149="kW"))),'3-a.  Rate Class Allocations'!$F:$F,"2011 - 2014 + 2015 Extension Legacy Green Energy Act Framework - Province Wide Program",'3-a.  Rate Class Allocations'!$L:$L,AF148,'3-a.  Rate Class Allocations'!$E:$E,$B187,'3-a.  Rate Class Allocations'!$H:$H,D148) / SUMIFS(OFFSET('3-a.  Rate Class Allocations'!$BA:$BA,0,(27*(AF149="kW"))),'3-a.  Rate Class Allocations'!$F:$F,"2011 - 2014 + 2015 Extension Legacy Green Energy Act Framework - Province Wide Program",'3-a.  Rate Class Allocations'!$E:$E,$B187,'3-a.  Rate Class Allocations'!$H:$H,D148),IF(COUNTIFS(AF148,"*Less Than*"),1/COUNTIFS($Y148:$AL148,"*Less Than*"),0))</f>
        <v>0</v>
      </c>
      <c r="AG187" s="416">
        <f ca="1">IF(SUMIFS(OFFSET('3-a.  Rate Class Allocations'!$BA:$BA,0,(27*(AG149="kW"))),'3-a.  Rate Class Allocations'!$F:$F,"2011 - 2014 + 2015 Extension Legacy Green Energy Act Framework - Province Wide Program",'3-a.  Rate Class Allocations'!$E:$E,$B187,'3-a.  Rate Class Allocations'!$H:$H,D148),SUMIFS(OFFSET('3-a.  Rate Class Allocations'!$BA:$BA,0,(27*(AG149="kW"))),'3-a.  Rate Class Allocations'!$F:$F,"2011 - 2014 + 2015 Extension Legacy Green Energy Act Framework - Province Wide Program",'3-a.  Rate Class Allocations'!$L:$L,AG148,'3-a.  Rate Class Allocations'!$E:$E,$B187,'3-a.  Rate Class Allocations'!$H:$H,D148) / SUMIFS(OFFSET('3-a.  Rate Class Allocations'!$BA:$BA,0,(27*(AG149="kW"))),'3-a.  Rate Class Allocations'!$F:$F,"2011 - 2014 + 2015 Extension Legacy Green Energy Act Framework - Province Wide Program",'3-a.  Rate Class Allocations'!$E:$E,$B187,'3-a.  Rate Class Allocations'!$H:$H,D148),IF(COUNTIFS(AG148,"*Less Than*"),1/COUNTIFS($Y148:$AL148,"*Less Than*"),0))</f>
        <v>0</v>
      </c>
      <c r="AH187" s="416">
        <f ca="1">IF(SUMIFS(OFFSET('3-a.  Rate Class Allocations'!$BA:$BA,0,(27*(AH149="kW"))),'3-a.  Rate Class Allocations'!$F:$F,"2011 - 2014 + 2015 Extension Legacy Green Energy Act Framework - Province Wide Program",'3-a.  Rate Class Allocations'!$E:$E,$B187,'3-a.  Rate Class Allocations'!$H:$H,D148),SUMIFS(OFFSET('3-a.  Rate Class Allocations'!$BA:$BA,0,(27*(AH149="kW"))),'3-a.  Rate Class Allocations'!$F:$F,"2011 - 2014 + 2015 Extension Legacy Green Energy Act Framework - Province Wide Program",'3-a.  Rate Class Allocations'!$L:$L,AH148,'3-a.  Rate Class Allocations'!$E:$E,$B187,'3-a.  Rate Class Allocations'!$H:$H,D148) / SUMIFS(OFFSET('3-a.  Rate Class Allocations'!$BA:$BA,0,(27*(AH149="kW"))),'3-a.  Rate Class Allocations'!$F:$F,"2011 - 2014 + 2015 Extension Legacy Green Energy Act Framework - Province Wide Program",'3-a.  Rate Class Allocations'!$E:$E,$B187,'3-a.  Rate Class Allocations'!$H:$H,D148),IF(COUNTIFS(AH148,"*Less Than*"),1/COUNTIFS($Y148:$AL148,"*Less Than*"),0))</f>
        <v>0</v>
      </c>
      <c r="AI187" s="416">
        <f ca="1">IF(SUMIFS(OFFSET('3-a.  Rate Class Allocations'!$BA:$BA,0,(27*(AI149="kW"))),'3-a.  Rate Class Allocations'!$F:$F,"2011 - 2014 + 2015 Extension Legacy Green Energy Act Framework - Province Wide Program",'3-a.  Rate Class Allocations'!$E:$E,$B187,'3-a.  Rate Class Allocations'!$H:$H,D148),SUMIFS(OFFSET('3-a.  Rate Class Allocations'!$BA:$BA,0,(27*(AI149="kW"))),'3-a.  Rate Class Allocations'!$F:$F,"2011 - 2014 + 2015 Extension Legacy Green Energy Act Framework - Province Wide Program",'3-a.  Rate Class Allocations'!$L:$L,AI148,'3-a.  Rate Class Allocations'!$E:$E,$B187,'3-a.  Rate Class Allocations'!$H:$H,D148) / SUMIFS(OFFSET('3-a.  Rate Class Allocations'!$BA:$BA,0,(27*(AI149="kW"))),'3-a.  Rate Class Allocations'!$F:$F,"2011 - 2014 + 2015 Extension Legacy Green Energy Act Framework - Province Wide Program",'3-a.  Rate Class Allocations'!$E:$E,$B187,'3-a.  Rate Class Allocations'!$H:$H,D148),IF(COUNTIFS(AI148,"*Less Than*"),1/COUNTIFS($Y148:$AL148,"*Less Than*"),0))</f>
        <v>0</v>
      </c>
      <c r="AJ187" s="416">
        <f ca="1">IF(SUMIFS(OFFSET('3-a.  Rate Class Allocations'!$BA:$BA,0,(27*(AJ149="kW"))),'3-a.  Rate Class Allocations'!$F:$F,"2011 - 2014 + 2015 Extension Legacy Green Energy Act Framework - Province Wide Program",'3-a.  Rate Class Allocations'!$E:$E,$B187,'3-a.  Rate Class Allocations'!$H:$H,D148),SUMIFS(OFFSET('3-a.  Rate Class Allocations'!$BA:$BA,0,(27*(AJ149="kW"))),'3-a.  Rate Class Allocations'!$F:$F,"2011 - 2014 + 2015 Extension Legacy Green Energy Act Framework - Province Wide Program",'3-a.  Rate Class Allocations'!$L:$L,AJ148,'3-a.  Rate Class Allocations'!$E:$E,$B187,'3-a.  Rate Class Allocations'!$H:$H,D148) / SUMIFS(OFFSET('3-a.  Rate Class Allocations'!$BA:$BA,0,(27*(AJ149="kW"))),'3-a.  Rate Class Allocations'!$F:$F,"2011 - 2014 + 2015 Extension Legacy Green Energy Act Framework - Province Wide Program",'3-a.  Rate Class Allocations'!$E:$E,$B187,'3-a.  Rate Class Allocations'!$H:$H,D148),IF(COUNTIFS(AJ148,"*Less Than*"),1/COUNTIFS($Y148:$AL148,"*Less Than*"),0))</f>
        <v>0</v>
      </c>
      <c r="AK187" s="416">
        <f ca="1">IF(SUMIFS(OFFSET('3-a.  Rate Class Allocations'!$BA:$BA,0,(27*(AK149="kW"))),'3-a.  Rate Class Allocations'!$F:$F,"2011 - 2014 + 2015 Extension Legacy Green Energy Act Framework - Province Wide Program",'3-a.  Rate Class Allocations'!$E:$E,$B187,'3-a.  Rate Class Allocations'!$H:$H,D148),SUMIFS(OFFSET('3-a.  Rate Class Allocations'!$BA:$BA,0,(27*(AK149="kW"))),'3-a.  Rate Class Allocations'!$F:$F,"2011 - 2014 + 2015 Extension Legacy Green Energy Act Framework - Province Wide Program",'3-a.  Rate Class Allocations'!$L:$L,AK148,'3-a.  Rate Class Allocations'!$E:$E,$B187,'3-a.  Rate Class Allocations'!$H:$H,D148) / SUMIFS(OFFSET('3-a.  Rate Class Allocations'!$BA:$BA,0,(27*(AK149="kW"))),'3-a.  Rate Class Allocations'!$F:$F,"2011 - 2014 + 2015 Extension Legacy Green Energy Act Framework - Province Wide Program",'3-a.  Rate Class Allocations'!$E:$E,$B187,'3-a.  Rate Class Allocations'!$H:$H,D148),IF(COUNTIFS(AK148,"*Less Than*"),1/COUNTIFS($Y148:$AL148,"*Less Than*"),0))</f>
        <v>0</v>
      </c>
      <c r="AL187" s="416">
        <f ca="1">IF(SUMIFS(OFFSET('3-a.  Rate Class Allocations'!$BA:$BA,0,(27*(AL149="kW"))),'3-a.  Rate Class Allocations'!$F:$F,"2011 - 2014 + 2015 Extension Legacy Green Energy Act Framework - Province Wide Program",'3-a.  Rate Class Allocations'!$E:$E,$B187,'3-a.  Rate Class Allocations'!$H:$H,D148),SUMIFS(OFFSET('3-a.  Rate Class Allocations'!$BA:$BA,0,(27*(AL149="kW"))),'3-a.  Rate Class Allocations'!$F:$F,"2011 - 2014 + 2015 Extension Legacy Green Energy Act Framework - Province Wide Program",'3-a.  Rate Class Allocations'!$L:$L,AL148,'3-a.  Rate Class Allocations'!$E:$E,$B187,'3-a.  Rate Class Allocations'!$H:$H,D148) / SUMIFS(OFFSET('3-a.  Rate Class Allocations'!$BA:$BA,0,(27*(AL149="kW"))),'3-a.  Rate Class Allocations'!$F:$F,"2011 - 2014 + 2015 Extension Legacy Green Energy Act Framework - Province Wide Program",'3-a.  Rate Class Allocations'!$E:$E,$B187,'3-a.  Rate Class Allocations'!$H:$H,D148),IF(COUNTIFS(AL148,"*Less Than*"),1/COUNTIFS($Y148:$AL148,"*Less Than*"),0))</f>
        <v>0</v>
      </c>
      <c r="AM187" s="298">
        <f ca="1">SUM(Y187:AL187)</f>
        <v>1</v>
      </c>
    </row>
    <row r="188" spans="1:39" ht="15" outlineLevel="1">
      <c r="B188" s="296" t="s">
        <v>245</v>
      </c>
      <c r="C188" s="293" t="s">
        <v>164</v>
      </c>
      <c r="D188" s="724">
        <f ca="1">SUMIFS(OFFSET('7.  Persistence Report'!$AQ:$AQ,0,D148-2011),'7.  Persistence Report'!$D:$D,IF(COUNTIFS($B188,"Adjustment*"),$B187,$B188),'7.  Persistence Report'!$H:$H,D148,'7.  Persistence Report'!$J:$J,IF(COUNTIFS($B188,"Adjustment*"),"Adjustment","Current Year Savings"),'7.  Persistence Report'!$C:$C,VLOOKUP(IF(COUNTIFS($B188,"Adjustment*"),$A187,$A188),ExtCalcMap,2,FALSE))</f>
        <v>0</v>
      </c>
      <c r="E188" s="724">
        <f ca="1">SUMIFS(OFFSET('7.  Persistence Report'!$AQ:$AQ,0,E148-2011),'7.  Persistence Report'!$D:$D,IF(COUNTIFS($B188,"Adjustment*"),$B187,$B188),'7.  Persistence Report'!$H:$H,D148,'7.  Persistence Report'!$J:$J,IF(COUNTIFS($B188,"Adjustment*"),"Adjustment","Current Year Savings"),'7.  Persistence Report'!$C:$C,VLOOKUP(IF(COUNTIFS($B188,"Adjustment*"),$A187,$A188),ExtCalcMap,2,FALSE))</f>
        <v>0</v>
      </c>
      <c r="F188" s="724">
        <f ca="1">SUMIFS(OFFSET('7.  Persistence Report'!$AQ:$AQ,0,F148-2011),'7.  Persistence Report'!$D:$D,IF(COUNTIFS($B188,"Adjustment*"),$B187,$B188),'7.  Persistence Report'!$H:$H,D148,'7.  Persistence Report'!$J:$J,IF(COUNTIFS($B188,"Adjustment*"),"Adjustment","Current Year Savings"),'7.  Persistence Report'!$C:$C,VLOOKUP(IF(COUNTIFS($B188,"Adjustment*"),$A187,$A188),ExtCalcMap,2,FALSE))</f>
        <v>0</v>
      </c>
      <c r="G188" s="724">
        <f ca="1">SUMIFS(OFFSET('7.  Persistence Report'!$AQ:$AQ,0,G148-2011),'7.  Persistence Report'!$D:$D,IF(COUNTIFS($B188,"Adjustment*"),$B187,$B188),'7.  Persistence Report'!$H:$H,D148,'7.  Persistence Report'!$J:$J,IF(COUNTIFS($B188,"Adjustment*"),"Adjustment","Current Year Savings"),'7.  Persistence Report'!$C:$C,VLOOKUP(IF(COUNTIFS($B188,"Adjustment*"),$A187,$A188),ExtCalcMap,2,FALSE))</f>
        <v>0</v>
      </c>
      <c r="H188" s="724">
        <f ca="1">SUMIFS(OFFSET('7.  Persistence Report'!$AQ:$AQ,0,H148-2011),'7.  Persistence Report'!$D:$D,IF(COUNTIFS($B188,"Adjustment*"),$B187,$B188),'7.  Persistence Report'!$H:$H,D148,'7.  Persistence Report'!$J:$J,IF(COUNTIFS($B188,"Adjustment*"),"Adjustment","Current Year Savings"),'7.  Persistence Report'!$C:$C,VLOOKUP(IF(COUNTIFS($B188,"Adjustment*"),$A187,$A188),ExtCalcMap,2,FALSE))</f>
        <v>0</v>
      </c>
      <c r="I188" s="724">
        <f ca="1">SUMIFS(OFFSET('7.  Persistence Report'!$AQ:$AQ,0,I148-2011),'7.  Persistence Report'!$D:$D,IF(COUNTIFS($B188,"Adjustment*"),$B187,$B188),'7.  Persistence Report'!$H:$H,D148,'7.  Persistence Report'!$J:$J,IF(COUNTIFS($B188,"Adjustment*"),"Adjustment","Current Year Savings"),'7.  Persistence Report'!$C:$C,VLOOKUP(IF(COUNTIFS($B188,"Adjustment*"),$A187,$A188),ExtCalcMap,2,FALSE))</f>
        <v>0</v>
      </c>
      <c r="J188" s="724">
        <f ca="1">SUMIFS(OFFSET('7.  Persistence Report'!$AQ:$AQ,0,J148-2011),'7.  Persistence Report'!$D:$D,IF(COUNTIFS($B188,"Adjustment*"),$B187,$B188),'7.  Persistence Report'!$H:$H,D148,'7.  Persistence Report'!$J:$J,IF(COUNTIFS($B188,"Adjustment*"),"Adjustment","Current Year Savings"),'7.  Persistence Report'!$C:$C,VLOOKUP(IF(COUNTIFS($B188,"Adjustment*"),$A187,$A188),ExtCalcMap,2,FALSE))</f>
        <v>0</v>
      </c>
      <c r="K188" s="724">
        <f ca="1">SUMIFS(OFFSET('7.  Persistence Report'!$AQ:$AQ,0,K148-2011),'7.  Persistence Report'!$D:$D,IF(COUNTIFS($B188,"Adjustment*"),$B187,$B188),'7.  Persistence Report'!$H:$H,D148,'7.  Persistence Report'!$J:$J,IF(COUNTIFS($B188,"Adjustment*"),"Adjustment","Current Year Savings"),'7.  Persistence Report'!$C:$C,VLOOKUP(IF(COUNTIFS($B188,"Adjustment*"),$A187,$A188),ExtCalcMap,2,FALSE))</f>
        <v>0</v>
      </c>
      <c r="L188" s="724">
        <f ca="1">SUMIFS(OFFSET('7.  Persistence Report'!$AQ:$AQ,0,L148-2011),'7.  Persistence Report'!$D:$D,IF(COUNTIFS($B188,"Adjustment*"),$B187,$B188),'7.  Persistence Report'!$H:$H,D148,'7.  Persistence Report'!$J:$J,IF(COUNTIFS($B188,"Adjustment*"),"Adjustment","Current Year Savings"),'7.  Persistence Report'!$C:$C,VLOOKUP(IF(COUNTIFS($B188,"Adjustment*"),$A187,$A188),ExtCalcMap,2,FALSE))</f>
        <v>0</v>
      </c>
      <c r="M188" s="724">
        <f ca="1">SUMIFS(OFFSET('7.  Persistence Report'!$AQ:$AQ,0,M148-2011),'7.  Persistence Report'!$D:$D,IF(COUNTIFS($B188,"Adjustment*"),$B187,$B188),'7.  Persistence Report'!$H:$H,D148,'7.  Persistence Report'!$J:$J,IF(COUNTIFS($B188,"Adjustment*"),"Adjustment","Current Year Savings"),'7.  Persistence Report'!$C:$C,VLOOKUP(IF(COUNTIFS($B188,"Adjustment*"),$A187,$A188),ExtCalcMap,2,FALSE))</f>
        <v>0</v>
      </c>
      <c r="N188" s="724">
        <f>N187</f>
        <v>12</v>
      </c>
      <c r="O188" s="731">
        <f ca="1">SUMIFS(OFFSET('7.  Persistence Report'!$L:$L,0,O148-2011),'7.  Persistence Report'!$D:$D,IF(COUNTIFS($B188,"Adjustment*"),$B187,$B188),'7.  Persistence Report'!$H:$H,D148,'7.  Persistence Report'!$J:$J,IF(COUNTIFS($B188,"Adjustment*"),"Adjustment","Current Year Savings"),'7.  Persistence Report'!$C:$C,VLOOKUP(IF(COUNTIFS($B188,"Adjustment*"),$A187,$A188),ExtCalcMap,2,FALSE))</f>
        <v>0</v>
      </c>
      <c r="P188" s="731">
        <f ca="1">SUMIFS(OFFSET('7.  Persistence Report'!$L:$L,0,P148-2011),'7.  Persistence Report'!$D:$D,IF(COUNTIFS($B188,"Adjustment*"),$B187,$B188),'7.  Persistence Report'!$H:$H,D148,'7.  Persistence Report'!$J:$J,IF(COUNTIFS($B188,"Adjustment*"),"Adjustment","Current Year Savings"),'7.  Persistence Report'!$C:$C,VLOOKUP(IF(COUNTIFS($B188,"Adjustment*"),$A187,$A188),ExtCalcMap,2,FALSE))</f>
        <v>0</v>
      </c>
      <c r="Q188" s="731">
        <f ca="1">SUMIFS(OFFSET('7.  Persistence Report'!$L:$L,0,Q148-2011),'7.  Persistence Report'!$D:$D,IF(COUNTIFS($B188,"Adjustment*"),$B187,$B188),'7.  Persistence Report'!$H:$H,D148,'7.  Persistence Report'!$J:$J,IF(COUNTIFS($B188,"Adjustment*"),"Adjustment","Current Year Savings"),'7.  Persistence Report'!$C:$C,VLOOKUP(IF(COUNTIFS($B188,"Adjustment*"),$A187,$A188),ExtCalcMap,2,FALSE))</f>
        <v>0</v>
      </c>
      <c r="R188" s="731">
        <f ca="1">SUMIFS(OFFSET('7.  Persistence Report'!$L:$L,0,R148-2011),'7.  Persistence Report'!$D:$D,IF(COUNTIFS($B188,"Adjustment*"),$B187,$B188),'7.  Persistence Report'!$H:$H,D148,'7.  Persistence Report'!$J:$J,IF(COUNTIFS($B188,"Adjustment*"),"Adjustment","Current Year Savings"),'7.  Persistence Report'!$C:$C,VLOOKUP(IF(COUNTIFS($B188,"Adjustment*"),$A187,$A188),ExtCalcMap,2,FALSE))</f>
        <v>0</v>
      </c>
      <c r="S188" s="731">
        <f ca="1">SUMIFS(OFFSET('7.  Persistence Report'!$L:$L,0,S148-2011),'7.  Persistence Report'!$D:$D,IF(COUNTIFS($B188,"Adjustment*"),$B187,$B188),'7.  Persistence Report'!$H:$H,D148,'7.  Persistence Report'!$J:$J,IF(COUNTIFS($B188,"Adjustment*"),"Adjustment","Current Year Savings"),'7.  Persistence Report'!$C:$C,VLOOKUP(IF(COUNTIFS($B188,"Adjustment*"),$A187,$A188),ExtCalcMap,2,FALSE))</f>
        <v>0</v>
      </c>
      <c r="T188" s="731">
        <f ca="1">SUMIFS(OFFSET('7.  Persistence Report'!$L:$L,0,T148-2011),'7.  Persistence Report'!$D:$D,IF(COUNTIFS($B188,"Adjustment*"),$B187,$B188),'7.  Persistence Report'!$H:$H,D148,'7.  Persistence Report'!$J:$J,IF(COUNTIFS($B188,"Adjustment*"),"Adjustment","Current Year Savings"),'7.  Persistence Report'!$C:$C,VLOOKUP(IF(COUNTIFS($B188,"Adjustment*"),$A187,$A188),ExtCalcMap,2,FALSE))</f>
        <v>0</v>
      </c>
      <c r="U188" s="731">
        <f ca="1">SUMIFS(OFFSET('7.  Persistence Report'!$L:$L,0,U148-2011),'7.  Persistence Report'!$D:$D,IF(COUNTIFS($B188,"Adjustment*"),$B187,$B188),'7.  Persistence Report'!$H:$H,D148,'7.  Persistence Report'!$J:$J,IF(COUNTIFS($B188,"Adjustment*"),"Adjustment","Current Year Savings"),'7.  Persistence Report'!$C:$C,VLOOKUP(IF(COUNTIFS($B188,"Adjustment*"),$A187,$A188),ExtCalcMap,2,FALSE))</f>
        <v>0</v>
      </c>
      <c r="V188" s="731">
        <f ca="1">SUMIFS(OFFSET('7.  Persistence Report'!$L:$L,0,V148-2011),'7.  Persistence Report'!$D:$D,IF(COUNTIFS($B188,"Adjustment*"),$B187,$B188),'7.  Persistence Report'!$H:$H,D148,'7.  Persistence Report'!$J:$J,IF(COUNTIFS($B188,"Adjustment*"),"Adjustment","Current Year Savings"),'7.  Persistence Report'!$C:$C,VLOOKUP(IF(COUNTIFS($B188,"Adjustment*"),$A187,$A188),ExtCalcMap,2,FALSE))</f>
        <v>0</v>
      </c>
      <c r="W188" s="731">
        <f ca="1">SUMIFS(OFFSET('7.  Persistence Report'!$L:$L,0,W148-2011),'7.  Persistence Report'!$D:$D,IF(COUNTIFS($B188,"Adjustment*"),$B187,$B188),'7.  Persistence Report'!$H:$H,D148,'7.  Persistence Report'!$J:$J,IF(COUNTIFS($B188,"Adjustment*"),"Adjustment","Current Year Savings"),'7.  Persistence Report'!$C:$C,VLOOKUP(IF(COUNTIFS($B188,"Adjustment*"),$A187,$A188),ExtCalcMap,2,FALSE))</f>
        <v>0</v>
      </c>
      <c r="X188" s="731">
        <f ca="1">SUMIFS(OFFSET('7.  Persistence Report'!$L:$L,0,X148-2011),'7.  Persistence Report'!$D:$D,IF(COUNTIFS($B188,"Adjustment*"),$B187,$B188),'7.  Persistence Report'!$H:$H,D148,'7.  Persistence Report'!$J:$J,IF(COUNTIFS($B188,"Adjustment*"),"Adjustment","Current Year Savings"),'7.  Persistence Report'!$C:$C,VLOOKUP(IF(COUNTIFS($B188,"Adjustment*"),$A187,$A188),ExtCalcMap,2,FALSE))</f>
        <v>0</v>
      </c>
      <c r="Y188" s="412">
        <f ca="1">Y187</f>
        <v>0</v>
      </c>
      <c r="Z188" s="412">
        <f ca="1">Z187</f>
        <v>1</v>
      </c>
      <c r="AA188" s="412">
        <f t="shared" ref="AA188:AL188" ca="1" si="70">AA187</f>
        <v>0</v>
      </c>
      <c r="AB188" s="412">
        <f t="shared" ca="1" si="70"/>
        <v>0</v>
      </c>
      <c r="AC188" s="412">
        <f t="shared" ca="1" si="70"/>
        <v>0</v>
      </c>
      <c r="AD188" s="412">
        <f t="shared" ca="1" si="70"/>
        <v>0</v>
      </c>
      <c r="AE188" s="412">
        <f t="shared" ca="1" si="70"/>
        <v>0</v>
      </c>
      <c r="AF188" s="412">
        <f t="shared" ca="1" si="70"/>
        <v>0</v>
      </c>
      <c r="AG188" s="412">
        <f t="shared" ca="1" si="70"/>
        <v>0</v>
      </c>
      <c r="AH188" s="412">
        <f t="shared" ca="1" si="70"/>
        <v>0</v>
      </c>
      <c r="AI188" s="412">
        <f t="shared" ca="1" si="70"/>
        <v>0</v>
      </c>
      <c r="AJ188" s="412">
        <f t="shared" ca="1" si="70"/>
        <v>0</v>
      </c>
      <c r="AK188" s="412">
        <f t="shared" ca="1" si="70"/>
        <v>0</v>
      </c>
      <c r="AL188" s="412">
        <f t="shared" ca="1" si="70"/>
        <v>0</v>
      </c>
      <c r="AM188" s="499"/>
    </row>
    <row r="189" spans="1:39" ht="15" outlineLevel="1">
      <c r="B189" s="316"/>
      <c r="C189" s="314"/>
      <c r="D189" s="740"/>
      <c r="E189" s="740"/>
      <c r="F189" s="740"/>
      <c r="G189" s="740"/>
      <c r="H189" s="740"/>
      <c r="I189" s="740"/>
      <c r="J189" s="740"/>
      <c r="K189" s="740"/>
      <c r="L189" s="740"/>
      <c r="M189" s="740"/>
      <c r="N189" s="730"/>
      <c r="O189" s="736"/>
      <c r="P189" s="736"/>
      <c r="Q189" s="736"/>
      <c r="R189" s="736"/>
      <c r="S189" s="736"/>
      <c r="T189" s="736"/>
      <c r="U189" s="736"/>
      <c r="V189" s="736"/>
      <c r="W189" s="736"/>
      <c r="X189" s="736"/>
      <c r="Y189" s="417"/>
      <c r="Z189" s="417"/>
      <c r="AA189" s="417"/>
      <c r="AB189" s="417"/>
      <c r="AC189" s="417"/>
      <c r="AD189" s="417"/>
      <c r="AE189" s="417"/>
      <c r="AF189" s="417"/>
      <c r="AG189" s="417"/>
      <c r="AH189" s="417"/>
      <c r="AI189" s="417"/>
      <c r="AJ189" s="417"/>
      <c r="AK189" s="417"/>
      <c r="AL189" s="417"/>
      <c r="AM189" s="315"/>
    </row>
    <row r="190" spans="1:39" ht="15" outlineLevel="1">
      <c r="A190" s="503">
        <v>14</v>
      </c>
      <c r="B190" s="316" t="s">
        <v>20</v>
      </c>
      <c r="C190" s="293" t="s">
        <v>25</v>
      </c>
      <c r="D190" s="724">
        <f ca="1">SUMIFS(OFFSET('7.  Persistence Report'!$AQ:$AQ,0,D148-2011),'7.  Persistence Report'!$D:$D,IF(COUNTIFS($B190,"Adjustment*"),$B189,$B190),'7.  Persistence Report'!$H:$H,D148,'7.  Persistence Report'!$J:$J,IF(COUNTIFS($B190,"Adjustment*"),"Adjustment","Current Year Savings"),'7.  Persistence Report'!$C:$C,VLOOKUP(IF(COUNTIFS($B190,"Adjustment*"),$A189,$A190),ExtCalcMap,2,FALSE))</f>
        <v>50352.508925126152</v>
      </c>
      <c r="E190" s="724">
        <f ca="1">SUMIFS(OFFSET('7.  Persistence Report'!$AQ:$AQ,0,E148-2011),'7.  Persistence Report'!$D:$D,IF(COUNTIFS($B190,"Adjustment*"),$B189,$B190),'7.  Persistence Report'!$H:$H,D148,'7.  Persistence Report'!$J:$J,IF(COUNTIFS($B190,"Adjustment*"),"Adjustment","Current Year Savings"),'7.  Persistence Report'!$C:$C,VLOOKUP(IF(COUNTIFS($B190,"Adjustment*"),$A189,$A190),ExtCalcMap,2,FALSE))</f>
        <v>50352.508925126152</v>
      </c>
      <c r="F190" s="724">
        <f ca="1">SUMIFS(OFFSET('7.  Persistence Report'!$AQ:$AQ,0,F148-2011),'7.  Persistence Report'!$D:$D,IF(COUNTIFS($B190,"Adjustment*"),$B189,$B190),'7.  Persistence Report'!$H:$H,D148,'7.  Persistence Report'!$J:$J,IF(COUNTIFS($B190,"Adjustment*"),"Adjustment","Current Year Savings"),'7.  Persistence Report'!$C:$C,VLOOKUP(IF(COUNTIFS($B190,"Adjustment*"),$A189,$A190),ExtCalcMap,2,FALSE))</f>
        <v>50352.508925126152</v>
      </c>
      <c r="G190" s="724">
        <f ca="1">SUMIFS(OFFSET('7.  Persistence Report'!$AQ:$AQ,0,G148-2011),'7.  Persistence Report'!$D:$D,IF(COUNTIFS($B190,"Adjustment*"),$B189,$B190),'7.  Persistence Report'!$H:$H,D148,'7.  Persistence Report'!$J:$J,IF(COUNTIFS($B190,"Adjustment*"),"Adjustment","Current Year Savings"),'7.  Persistence Report'!$C:$C,VLOOKUP(IF(COUNTIFS($B190,"Adjustment*"),$A189,$A190),ExtCalcMap,2,FALSE))</f>
        <v>50352.508925126152</v>
      </c>
      <c r="H190" s="724">
        <f ca="1">SUMIFS(OFFSET('7.  Persistence Report'!$AQ:$AQ,0,H148-2011),'7.  Persistence Report'!$D:$D,IF(COUNTIFS($B190,"Adjustment*"),$B189,$B190),'7.  Persistence Report'!$H:$H,D148,'7.  Persistence Report'!$J:$J,IF(COUNTIFS($B190,"Adjustment*"),"Adjustment","Current Year Savings"),'7.  Persistence Report'!$C:$C,VLOOKUP(IF(COUNTIFS($B190,"Adjustment*"),$A189,$A190),ExtCalcMap,2,FALSE))</f>
        <v>0</v>
      </c>
      <c r="I190" s="724">
        <f ca="1">SUMIFS(OFFSET('7.  Persistence Report'!$AQ:$AQ,0,I148-2011),'7.  Persistence Report'!$D:$D,IF(COUNTIFS($B190,"Adjustment*"),$B189,$B190),'7.  Persistence Report'!$H:$H,D148,'7.  Persistence Report'!$J:$J,IF(COUNTIFS($B190,"Adjustment*"),"Adjustment","Current Year Savings"),'7.  Persistence Report'!$C:$C,VLOOKUP(IF(COUNTIFS($B190,"Adjustment*"),$A189,$A190),ExtCalcMap,2,FALSE))</f>
        <v>0</v>
      </c>
      <c r="J190" s="724">
        <f ca="1">SUMIFS(OFFSET('7.  Persistence Report'!$AQ:$AQ,0,J148-2011),'7.  Persistence Report'!$D:$D,IF(COUNTIFS($B190,"Adjustment*"),$B189,$B190),'7.  Persistence Report'!$H:$H,D148,'7.  Persistence Report'!$J:$J,IF(COUNTIFS($B190,"Adjustment*"),"Adjustment","Current Year Savings"),'7.  Persistence Report'!$C:$C,VLOOKUP(IF(COUNTIFS($B190,"Adjustment*"),$A189,$A190),ExtCalcMap,2,FALSE))</f>
        <v>0</v>
      </c>
      <c r="K190" s="724">
        <f ca="1">SUMIFS(OFFSET('7.  Persistence Report'!$AQ:$AQ,0,K148-2011),'7.  Persistence Report'!$D:$D,IF(COUNTIFS($B190,"Adjustment*"),$B189,$B190),'7.  Persistence Report'!$H:$H,D148,'7.  Persistence Report'!$J:$J,IF(COUNTIFS($B190,"Adjustment*"),"Adjustment","Current Year Savings"),'7.  Persistence Report'!$C:$C,VLOOKUP(IF(COUNTIFS($B190,"Adjustment*"),$A189,$A190),ExtCalcMap,2,FALSE))</f>
        <v>0</v>
      </c>
      <c r="L190" s="724">
        <f ca="1">SUMIFS(OFFSET('7.  Persistence Report'!$AQ:$AQ,0,L148-2011),'7.  Persistence Report'!$D:$D,IF(COUNTIFS($B190,"Adjustment*"),$B189,$B190),'7.  Persistence Report'!$H:$H,D148,'7.  Persistence Report'!$J:$J,IF(COUNTIFS($B190,"Adjustment*"),"Adjustment","Current Year Savings"),'7.  Persistence Report'!$C:$C,VLOOKUP(IF(COUNTIFS($B190,"Adjustment*"),$A189,$A190),ExtCalcMap,2,FALSE))</f>
        <v>0</v>
      </c>
      <c r="M190" s="724">
        <f ca="1">SUMIFS(OFFSET('7.  Persistence Report'!$AQ:$AQ,0,M148-2011),'7.  Persistence Report'!$D:$D,IF(COUNTIFS($B190,"Adjustment*"),$B189,$B190),'7.  Persistence Report'!$H:$H,D148,'7.  Persistence Report'!$J:$J,IF(COUNTIFS($B190,"Adjustment*"),"Adjustment","Current Year Savings"),'7.  Persistence Report'!$C:$C,VLOOKUP(IF(COUNTIFS($B190,"Adjustment*"),$A189,$A190),ExtCalcMap,2,FALSE))</f>
        <v>0</v>
      </c>
      <c r="N190" s="724">
        <v>12</v>
      </c>
      <c r="O190" s="731">
        <f ca="1">SUMIFS(OFFSET('7.  Persistence Report'!$L:$L,0,O148-2011),'7.  Persistence Report'!$D:$D,IF(COUNTIFS($B190,"Adjustment*"),$B189,$B190),'7.  Persistence Report'!$H:$H,D148,'7.  Persistence Report'!$J:$J,IF(COUNTIFS($B190,"Adjustment*"),"Adjustment","Current Year Savings"),'7.  Persistence Report'!$C:$C,VLOOKUP(IF(COUNTIFS($B190,"Adjustment*"),$A189,$A190),ExtCalcMap,2,FALSE))</f>
        <v>10.354349259129565</v>
      </c>
      <c r="P190" s="731">
        <f ca="1">SUMIFS(OFFSET('7.  Persistence Report'!$L:$L,0,P148-2011),'7.  Persistence Report'!$D:$D,IF(COUNTIFS($B190,"Adjustment*"),$B189,$B190),'7.  Persistence Report'!$H:$H,D148,'7.  Persistence Report'!$J:$J,IF(COUNTIFS($B190,"Adjustment*"),"Adjustment","Current Year Savings"),'7.  Persistence Report'!$C:$C,VLOOKUP(IF(COUNTIFS($B190,"Adjustment*"),$A189,$A190),ExtCalcMap,2,FALSE))</f>
        <v>10.354349259129565</v>
      </c>
      <c r="Q190" s="731">
        <f ca="1">SUMIFS(OFFSET('7.  Persistence Report'!$L:$L,0,Q148-2011),'7.  Persistence Report'!$D:$D,IF(COUNTIFS($B190,"Adjustment*"),$B189,$B190),'7.  Persistence Report'!$H:$H,D148,'7.  Persistence Report'!$J:$J,IF(COUNTIFS($B190,"Adjustment*"),"Adjustment","Current Year Savings"),'7.  Persistence Report'!$C:$C,VLOOKUP(IF(COUNTIFS($B190,"Adjustment*"),$A189,$A190),ExtCalcMap,2,FALSE))</f>
        <v>10.354349259129565</v>
      </c>
      <c r="R190" s="731">
        <f ca="1">SUMIFS(OFFSET('7.  Persistence Report'!$L:$L,0,R148-2011),'7.  Persistence Report'!$D:$D,IF(COUNTIFS($B190,"Adjustment*"),$B189,$B190),'7.  Persistence Report'!$H:$H,D148,'7.  Persistence Report'!$J:$J,IF(COUNTIFS($B190,"Adjustment*"),"Adjustment","Current Year Savings"),'7.  Persistence Report'!$C:$C,VLOOKUP(IF(COUNTIFS($B190,"Adjustment*"),$A189,$A190),ExtCalcMap,2,FALSE))</f>
        <v>10.354349259129565</v>
      </c>
      <c r="S190" s="731">
        <f ca="1">SUMIFS(OFFSET('7.  Persistence Report'!$L:$L,0,S148-2011),'7.  Persistence Report'!$D:$D,IF(COUNTIFS($B190,"Adjustment*"),$B189,$B190),'7.  Persistence Report'!$H:$H,D148,'7.  Persistence Report'!$J:$J,IF(COUNTIFS($B190,"Adjustment*"),"Adjustment","Current Year Savings"),'7.  Persistence Report'!$C:$C,VLOOKUP(IF(COUNTIFS($B190,"Adjustment*"),$A189,$A190),ExtCalcMap,2,FALSE))</f>
        <v>0</v>
      </c>
      <c r="T190" s="731">
        <f ca="1">SUMIFS(OFFSET('7.  Persistence Report'!$L:$L,0,T148-2011),'7.  Persistence Report'!$D:$D,IF(COUNTIFS($B190,"Adjustment*"),$B189,$B190),'7.  Persistence Report'!$H:$H,D148,'7.  Persistence Report'!$J:$J,IF(COUNTIFS($B190,"Adjustment*"),"Adjustment","Current Year Savings"),'7.  Persistence Report'!$C:$C,VLOOKUP(IF(COUNTIFS($B190,"Adjustment*"),$A189,$A190),ExtCalcMap,2,FALSE))</f>
        <v>0</v>
      </c>
      <c r="U190" s="731">
        <f ca="1">SUMIFS(OFFSET('7.  Persistence Report'!$L:$L,0,U148-2011),'7.  Persistence Report'!$D:$D,IF(COUNTIFS($B190,"Adjustment*"),$B189,$B190),'7.  Persistence Report'!$H:$H,D148,'7.  Persistence Report'!$J:$J,IF(COUNTIFS($B190,"Adjustment*"),"Adjustment","Current Year Savings"),'7.  Persistence Report'!$C:$C,VLOOKUP(IF(COUNTIFS($B190,"Adjustment*"),$A189,$A190),ExtCalcMap,2,FALSE))</f>
        <v>0</v>
      </c>
      <c r="V190" s="731">
        <f ca="1">SUMIFS(OFFSET('7.  Persistence Report'!$L:$L,0,V148-2011),'7.  Persistence Report'!$D:$D,IF(COUNTIFS($B190,"Adjustment*"),$B189,$B190),'7.  Persistence Report'!$H:$H,D148,'7.  Persistence Report'!$J:$J,IF(COUNTIFS($B190,"Adjustment*"),"Adjustment","Current Year Savings"),'7.  Persistence Report'!$C:$C,VLOOKUP(IF(COUNTIFS($B190,"Adjustment*"),$A189,$A190),ExtCalcMap,2,FALSE))</f>
        <v>0</v>
      </c>
      <c r="W190" s="731">
        <f ca="1">SUMIFS(OFFSET('7.  Persistence Report'!$L:$L,0,W148-2011),'7.  Persistence Report'!$D:$D,IF(COUNTIFS($B190,"Adjustment*"),$B189,$B190),'7.  Persistence Report'!$H:$H,D148,'7.  Persistence Report'!$J:$J,IF(COUNTIFS($B190,"Adjustment*"),"Adjustment","Current Year Savings"),'7.  Persistence Report'!$C:$C,VLOOKUP(IF(COUNTIFS($B190,"Adjustment*"),$A189,$A190),ExtCalcMap,2,FALSE))</f>
        <v>0</v>
      </c>
      <c r="X190" s="731">
        <f ca="1">SUMIFS(OFFSET('7.  Persistence Report'!$L:$L,0,X148-2011),'7.  Persistence Report'!$D:$D,IF(COUNTIFS($B190,"Adjustment*"),$B189,$B190),'7.  Persistence Report'!$H:$H,D148,'7.  Persistence Report'!$J:$J,IF(COUNTIFS($B190,"Adjustment*"),"Adjustment","Current Year Savings"),'7.  Persistence Report'!$C:$C,VLOOKUP(IF(COUNTIFS($B190,"Adjustment*"),$A189,$A190),ExtCalcMap,2,FALSE))</f>
        <v>0</v>
      </c>
      <c r="Y190" s="416">
        <f ca="1">IF(SUMIFS(OFFSET('3-a.  Rate Class Allocations'!$BA:$BA,0,(27*(Y149="kW"))),'3-a.  Rate Class Allocations'!$F:$F,"2011 - 2014 + 2015 Extension Legacy Green Energy Act Framework - Province Wide Program",'3-a.  Rate Class Allocations'!$E:$E,$B190,'3-a.  Rate Class Allocations'!$H:$H,D148),SUMIFS(OFFSET('3-a.  Rate Class Allocations'!$BA:$BA,0,(27*(Y149="kW"))),'3-a.  Rate Class Allocations'!$F:$F,"2011 - 2014 + 2015 Extension Legacy Green Energy Act Framework - Province Wide Program",'3-a.  Rate Class Allocations'!$L:$L,Y148,'3-a.  Rate Class Allocations'!$E:$E,$B190,'3-a.  Rate Class Allocations'!$H:$H,D148) / SUMIFS(OFFSET('3-a.  Rate Class Allocations'!$BA:$BA,0,(27*(Y149="kW"))),'3-a.  Rate Class Allocations'!$F:$F,"2011 - 2014 + 2015 Extension Legacy Green Energy Act Framework - Province Wide Program",'3-a.  Rate Class Allocations'!$E:$E,$B190,'3-a.  Rate Class Allocations'!$H:$H,D148),IF(COUNTIFS(Y148,"*Less Than*"),1/COUNTIFS($Y148:$AL148,"*Less Than*"),0))</f>
        <v>0</v>
      </c>
      <c r="Z190" s="416">
        <f ca="1">IF(SUMIFS(OFFSET('3-a.  Rate Class Allocations'!$BA:$BA,0,(27*(Z149="kW"))),'3-a.  Rate Class Allocations'!$F:$F,"2011 - 2014 + 2015 Extension Legacy Green Energy Act Framework - Province Wide Program",'3-a.  Rate Class Allocations'!$E:$E,$B190,'3-a.  Rate Class Allocations'!$H:$H,D148),SUMIFS(OFFSET('3-a.  Rate Class Allocations'!$BA:$BA,0,(27*(Z149="kW"))),'3-a.  Rate Class Allocations'!$F:$F,"2011 - 2014 + 2015 Extension Legacy Green Energy Act Framework - Province Wide Program",'3-a.  Rate Class Allocations'!$L:$L,Z148,'3-a.  Rate Class Allocations'!$E:$E,$B190,'3-a.  Rate Class Allocations'!$H:$H,D148) / SUMIFS(OFFSET('3-a.  Rate Class Allocations'!$BA:$BA,0,(27*(Z149="kW"))),'3-a.  Rate Class Allocations'!$F:$F,"2011 - 2014 + 2015 Extension Legacy Green Energy Act Framework - Province Wide Program",'3-a.  Rate Class Allocations'!$E:$E,$B190,'3-a.  Rate Class Allocations'!$H:$H,D148),IF(COUNTIFS(Z148,"*Less Than*"),1/COUNTIFS($Y148:$AL148,"*Less Than*"),0))</f>
        <v>1</v>
      </c>
      <c r="AA190" s="416">
        <f ca="1">IF(SUMIFS(OFFSET('3-a.  Rate Class Allocations'!$BA:$BA,0,(27*(AA149="kW"))),'3-a.  Rate Class Allocations'!$F:$F,"2011 - 2014 + 2015 Extension Legacy Green Energy Act Framework - Province Wide Program",'3-a.  Rate Class Allocations'!$E:$E,$B190,'3-a.  Rate Class Allocations'!$H:$H,D148),SUMIFS(OFFSET('3-a.  Rate Class Allocations'!$BA:$BA,0,(27*(AA149="kW"))),'3-a.  Rate Class Allocations'!$F:$F,"2011 - 2014 + 2015 Extension Legacy Green Energy Act Framework - Province Wide Program",'3-a.  Rate Class Allocations'!$L:$L,AA148,'3-a.  Rate Class Allocations'!$E:$E,$B190,'3-a.  Rate Class Allocations'!$H:$H,D148) / SUMIFS(OFFSET('3-a.  Rate Class Allocations'!$BA:$BA,0,(27*(AA149="kW"))),'3-a.  Rate Class Allocations'!$F:$F,"2011 - 2014 + 2015 Extension Legacy Green Energy Act Framework - Province Wide Program",'3-a.  Rate Class Allocations'!$E:$E,$B190,'3-a.  Rate Class Allocations'!$H:$H,D148),IF(COUNTIFS(AA148,"*Less Than*"),1/COUNTIFS($Y148:$AL148,"*Less Than*"),0))</f>
        <v>0</v>
      </c>
      <c r="AB190" s="416">
        <f ca="1">IF(SUMIFS(OFFSET('3-a.  Rate Class Allocations'!$BA:$BA,0,(27*(AB149="kW"))),'3-a.  Rate Class Allocations'!$F:$F,"2011 - 2014 + 2015 Extension Legacy Green Energy Act Framework - Province Wide Program",'3-a.  Rate Class Allocations'!$E:$E,$B190,'3-a.  Rate Class Allocations'!$H:$H,D148),SUMIFS(OFFSET('3-a.  Rate Class Allocations'!$BA:$BA,0,(27*(AB149="kW"))),'3-a.  Rate Class Allocations'!$F:$F,"2011 - 2014 + 2015 Extension Legacy Green Energy Act Framework - Province Wide Program",'3-a.  Rate Class Allocations'!$L:$L,AB148,'3-a.  Rate Class Allocations'!$E:$E,$B190,'3-a.  Rate Class Allocations'!$H:$H,D148) / SUMIFS(OFFSET('3-a.  Rate Class Allocations'!$BA:$BA,0,(27*(AB149="kW"))),'3-a.  Rate Class Allocations'!$F:$F,"2011 - 2014 + 2015 Extension Legacy Green Energy Act Framework - Province Wide Program",'3-a.  Rate Class Allocations'!$E:$E,$B190,'3-a.  Rate Class Allocations'!$H:$H,D148),IF(COUNTIFS(AB148,"*Less Than*"),1/COUNTIFS($Y148:$AL148,"*Less Than*"),0))</f>
        <v>0</v>
      </c>
      <c r="AC190" s="416">
        <f ca="1">IF(SUMIFS(OFFSET('3-a.  Rate Class Allocations'!$BA:$BA,0,(27*(AC149="kW"))),'3-a.  Rate Class Allocations'!$F:$F,"2011 - 2014 + 2015 Extension Legacy Green Energy Act Framework - Province Wide Program",'3-a.  Rate Class Allocations'!$E:$E,$B190,'3-a.  Rate Class Allocations'!$H:$H,D148),SUMIFS(OFFSET('3-a.  Rate Class Allocations'!$BA:$BA,0,(27*(AC149="kW"))),'3-a.  Rate Class Allocations'!$F:$F,"2011 - 2014 + 2015 Extension Legacy Green Energy Act Framework - Province Wide Program",'3-a.  Rate Class Allocations'!$L:$L,AC148,'3-a.  Rate Class Allocations'!$E:$E,$B190,'3-a.  Rate Class Allocations'!$H:$H,D148) / SUMIFS(OFFSET('3-a.  Rate Class Allocations'!$BA:$BA,0,(27*(AC149="kW"))),'3-a.  Rate Class Allocations'!$F:$F,"2011 - 2014 + 2015 Extension Legacy Green Energy Act Framework - Province Wide Program",'3-a.  Rate Class Allocations'!$E:$E,$B190,'3-a.  Rate Class Allocations'!$H:$H,D148),IF(COUNTIFS(AC148,"*Less Than*"),1/COUNTIFS($Y148:$AL148,"*Less Than*"),0))</f>
        <v>0</v>
      </c>
      <c r="AD190" s="416">
        <f ca="1">IF(SUMIFS(OFFSET('3-a.  Rate Class Allocations'!$BA:$BA,0,(27*(AD149="kW"))),'3-a.  Rate Class Allocations'!$F:$F,"2011 - 2014 + 2015 Extension Legacy Green Energy Act Framework - Province Wide Program",'3-a.  Rate Class Allocations'!$E:$E,$B190,'3-a.  Rate Class Allocations'!$H:$H,D148),SUMIFS(OFFSET('3-a.  Rate Class Allocations'!$BA:$BA,0,(27*(AD149="kW"))),'3-a.  Rate Class Allocations'!$F:$F,"2011 - 2014 + 2015 Extension Legacy Green Energy Act Framework - Province Wide Program",'3-a.  Rate Class Allocations'!$L:$L,AD148,'3-a.  Rate Class Allocations'!$E:$E,$B190,'3-a.  Rate Class Allocations'!$H:$H,D148) / SUMIFS(OFFSET('3-a.  Rate Class Allocations'!$BA:$BA,0,(27*(AD149="kW"))),'3-a.  Rate Class Allocations'!$F:$F,"2011 - 2014 + 2015 Extension Legacy Green Energy Act Framework - Province Wide Program",'3-a.  Rate Class Allocations'!$E:$E,$B190,'3-a.  Rate Class Allocations'!$H:$H,D148),IF(COUNTIFS(AD148,"*Less Than*"),1/COUNTIFS($Y148:$AL148,"*Less Than*"),0))</f>
        <v>0</v>
      </c>
      <c r="AE190" s="416">
        <f ca="1">IF(SUMIFS(OFFSET('3-a.  Rate Class Allocations'!$BA:$BA,0,(27*(AE149="kW"))),'3-a.  Rate Class Allocations'!$F:$F,"2011 - 2014 + 2015 Extension Legacy Green Energy Act Framework - Province Wide Program",'3-a.  Rate Class Allocations'!$E:$E,$B190,'3-a.  Rate Class Allocations'!$H:$H,D148),SUMIFS(OFFSET('3-a.  Rate Class Allocations'!$BA:$BA,0,(27*(AE149="kW"))),'3-a.  Rate Class Allocations'!$F:$F,"2011 - 2014 + 2015 Extension Legacy Green Energy Act Framework - Province Wide Program",'3-a.  Rate Class Allocations'!$L:$L,AE148,'3-a.  Rate Class Allocations'!$E:$E,$B190,'3-a.  Rate Class Allocations'!$H:$H,D148) / SUMIFS(OFFSET('3-a.  Rate Class Allocations'!$BA:$BA,0,(27*(AE149="kW"))),'3-a.  Rate Class Allocations'!$F:$F,"2011 - 2014 + 2015 Extension Legacy Green Energy Act Framework - Province Wide Program",'3-a.  Rate Class Allocations'!$E:$E,$B190,'3-a.  Rate Class Allocations'!$H:$H,D148),IF(COUNTIFS(AE148,"*Less Than*"),1/COUNTIFS($Y148:$AL148,"*Less Than*"),0))</f>
        <v>0</v>
      </c>
      <c r="AF190" s="416">
        <f ca="1">IF(SUMIFS(OFFSET('3-a.  Rate Class Allocations'!$BA:$BA,0,(27*(AF149="kW"))),'3-a.  Rate Class Allocations'!$F:$F,"2011 - 2014 + 2015 Extension Legacy Green Energy Act Framework - Province Wide Program",'3-a.  Rate Class Allocations'!$E:$E,$B190,'3-a.  Rate Class Allocations'!$H:$H,D148),SUMIFS(OFFSET('3-a.  Rate Class Allocations'!$BA:$BA,0,(27*(AF149="kW"))),'3-a.  Rate Class Allocations'!$F:$F,"2011 - 2014 + 2015 Extension Legacy Green Energy Act Framework - Province Wide Program",'3-a.  Rate Class Allocations'!$L:$L,AF148,'3-a.  Rate Class Allocations'!$E:$E,$B190,'3-a.  Rate Class Allocations'!$H:$H,D148) / SUMIFS(OFFSET('3-a.  Rate Class Allocations'!$BA:$BA,0,(27*(AF149="kW"))),'3-a.  Rate Class Allocations'!$F:$F,"2011 - 2014 + 2015 Extension Legacy Green Energy Act Framework - Province Wide Program",'3-a.  Rate Class Allocations'!$E:$E,$B190,'3-a.  Rate Class Allocations'!$H:$H,D148),IF(COUNTIFS(AF148,"*Less Than*"),1/COUNTIFS($Y148:$AL148,"*Less Than*"),0))</f>
        <v>0</v>
      </c>
      <c r="AG190" s="416">
        <f ca="1">IF(SUMIFS(OFFSET('3-a.  Rate Class Allocations'!$BA:$BA,0,(27*(AG149="kW"))),'3-a.  Rate Class Allocations'!$F:$F,"2011 - 2014 + 2015 Extension Legacy Green Energy Act Framework - Province Wide Program",'3-a.  Rate Class Allocations'!$E:$E,$B190,'3-a.  Rate Class Allocations'!$H:$H,D148),SUMIFS(OFFSET('3-a.  Rate Class Allocations'!$BA:$BA,0,(27*(AG149="kW"))),'3-a.  Rate Class Allocations'!$F:$F,"2011 - 2014 + 2015 Extension Legacy Green Energy Act Framework - Province Wide Program",'3-a.  Rate Class Allocations'!$L:$L,AG148,'3-a.  Rate Class Allocations'!$E:$E,$B190,'3-a.  Rate Class Allocations'!$H:$H,D148) / SUMIFS(OFFSET('3-a.  Rate Class Allocations'!$BA:$BA,0,(27*(AG149="kW"))),'3-a.  Rate Class Allocations'!$F:$F,"2011 - 2014 + 2015 Extension Legacy Green Energy Act Framework - Province Wide Program",'3-a.  Rate Class Allocations'!$E:$E,$B190,'3-a.  Rate Class Allocations'!$H:$H,D148),IF(COUNTIFS(AG148,"*Less Than*"),1/COUNTIFS($Y148:$AL148,"*Less Than*"),0))</f>
        <v>0</v>
      </c>
      <c r="AH190" s="416">
        <f ca="1">IF(SUMIFS(OFFSET('3-a.  Rate Class Allocations'!$BA:$BA,0,(27*(AH149="kW"))),'3-a.  Rate Class Allocations'!$F:$F,"2011 - 2014 + 2015 Extension Legacy Green Energy Act Framework - Province Wide Program",'3-a.  Rate Class Allocations'!$E:$E,$B190,'3-a.  Rate Class Allocations'!$H:$H,D148),SUMIFS(OFFSET('3-a.  Rate Class Allocations'!$BA:$BA,0,(27*(AH149="kW"))),'3-a.  Rate Class Allocations'!$F:$F,"2011 - 2014 + 2015 Extension Legacy Green Energy Act Framework - Province Wide Program",'3-a.  Rate Class Allocations'!$L:$L,AH148,'3-a.  Rate Class Allocations'!$E:$E,$B190,'3-a.  Rate Class Allocations'!$H:$H,D148) / SUMIFS(OFFSET('3-a.  Rate Class Allocations'!$BA:$BA,0,(27*(AH149="kW"))),'3-a.  Rate Class Allocations'!$F:$F,"2011 - 2014 + 2015 Extension Legacy Green Energy Act Framework - Province Wide Program",'3-a.  Rate Class Allocations'!$E:$E,$B190,'3-a.  Rate Class Allocations'!$H:$H,D148),IF(COUNTIFS(AH148,"*Less Than*"),1/COUNTIFS($Y148:$AL148,"*Less Than*"),0))</f>
        <v>0</v>
      </c>
      <c r="AI190" s="416">
        <f ca="1">IF(SUMIFS(OFFSET('3-a.  Rate Class Allocations'!$BA:$BA,0,(27*(AI149="kW"))),'3-a.  Rate Class Allocations'!$F:$F,"2011 - 2014 + 2015 Extension Legacy Green Energy Act Framework - Province Wide Program",'3-a.  Rate Class Allocations'!$E:$E,$B190,'3-a.  Rate Class Allocations'!$H:$H,D148),SUMIFS(OFFSET('3-a.  Rate Class Allocations'!$BA:$BA,0,(27*(AI149="kW"))),'3-a.  Rate Class Allocations'!$F:$F,"2011 - 2014 + 2015 Extension Legacy Green Energy Act Framework - Province Wide Program",'3-a.  Rate Class Allocations'!$L:$L,AI148,'3-a.  Rate Class Allocations'!$E:$E,$B190,'3-a.  Rate Class Allocations'!$H:$H,D148) / SUMIFS(OFFSET('3-a.  Rate Class Allocations'!$BA:$BA,0,(27*(AI149="kW"))),'3-a.  Rate Class Allocations'!$F:$F,"2011 - 2014 + 2015 Extension Legacy Green Energy Act Framework - Province Wide Program",'3-a.  Rate Class Allocations'!$E:$E,$B190,'3-a.  Rate Class Allocations'!$H:$H,D148),IF(COUNTIFS(AI148,"*Less Than*"),1/COUNTIFS($Y148:$AL148,"*Less Than*"),0))</f>
        <v>0</v>
      </c>
      <c r="AJ190" s="416">
        <f ca="1">IF(SUMIFS(OFFSET('3-a.  Rate Class Allocations'!$BA:$BA,0,(27*(AJ149="kW"))),'3-a.  Rate Class Allocations'!$F:$F,"2011 - 2014 + 2015 Extension Legacy Green Energy Act Framework - Province Wide Program",'3-a.  Rate Class Allocations'!$E:$E,$B190,'3-a.  Rate Class Allocations'!$H:$H,D148),SUMIFS(OFFSET('3-a.  Rate Class Allocations'!$BA:$BA,0,(27*(AJ149="kW"))),'3-a.  Rate Class Allocations'!$F:$F,"2011 - 2014 + 2015 Extension Legacy Green Energy Act Framework - Province Wide Program",'3-a.  Rate Class Allocations'!$L:$L,AJ148,'3-a.  Rate Class Allocations'!$E:$E,$B190,'3-a.  Rate Class Allocations'!$H:$H,D148) / SUMIFS(OFFSET('3-a.  Rate Class Allocations'!$BA:$BA,0,(27*(AJ149="kW"))),'3-a.  Rate Class Allocations'!$F:$F,"2011 - 2014 + 2015 Extension Legacy Green Energy Act Framework - Province Wide Program",'3-a.  Rate Class Allocations'!$E:$E,$B190,'3-a.  Rate Class Allocations'!$H:$H,D148),IF(COUNTIFS(AJ148,"*Less Than*"),1/COUNTIFS($Y148:$AL148,"*Less Than*"),0))</f>
        <v>0</v>
      </c>
      <c r="AK190" s="416">
        <f ca="1">IF(SUMIFS(OFFSET('3-a.  Rate Class Allocations'!$BA:$BA,0,(27*(AK149="kW"))),'3-a.  Rate Class Allocations'!$F:$F,"2011 - 2014 + 2015 Extension Legacy Green Energy Act Framework - Province Wide Program",'3-a.  Rate Class Allocations'!$E:$E,$B190,'3-a.  Rate Class Allocations'!$H:$H,D148),SUMIFS(OFFSET('3-a.  Rate Class Allocations'!$BA:$BA,0,(27*(AK149="kW"))),'3-a.  Rate Class Allocations'!$F:$F,"2011 - 2014 + 2015 Extension Legacy Green Energy Act Framework - Province Wide Program",'3-a.  Rate Class Allocations'!$L:$L,AK148,'3-a.  Rate Class Allocations'!$E:$E,$B190,'3-a.  Rate Class Allocations'!$H:$H,D148) / SUMIFS(OFFSET('3-a.  Rate Class Allocations'!$BA:$BA,0,(27*(AK149="kW"))),'3-a.  Rate Class Allocations'!$F:$F,"2011 - 2014 + 2015 Extension Legacy Green Energy Act Framework - Province Wide Program",'3-a.  Rate Class Allocations'!$E:$E,$B190,'3-a.  Rate Class Allocations'!$H:$H,D148),IF(COUNTIFS(AK148,"*Less Than*"),1/COUNTIFS($Y148:$AL148,"*Less Than*"),0))</f>
        <v>0</v>
      </c>
      <c r="AL190" s="416">
        <f ca="1">IF(SUMIFS(OFFSET('3-a.  Rate Class Allocations'!$BA:$BA,0,(27*(AL149="kW"))),'3-a.  Rate Class Allocations'!$F:$F,"2011 - 2014 + 2015 Extension Legacy Green Energy Act Framework - Province Wide Program",'3-a.  Rate Class Allocations'!$E:$E,$B190,'3-a.  Rate Class Allocations'!$H:$H,D148),SUMIFS(OFFSET('3-a.  Rate Class Allocations'!$BA:$BA,0,(27*(AL149="kW"))),'3-a.  Rate Class Allocations'!$F:$F,"2011 - 2014 + 2015 Extension Legacy Green Energy Act Framework - Province Wide Program",'3-a.  Rate Class Allocations'!$L:$L,AL148,'3-a.  Rate Class Allocations'!$E:$E,$B190,'3-a.  Rate Class Allocations'!$H:$H,D148) / SUMIFS(OFFSET('3-a.  Rate Class Allocations'!$BA:$BA,0,(27*(AL149="kW"))),'3-a.  Rate Class Allocations'!$F:$F,"2011 - 2014 + 2015 Extension Legacy Green Energy Act Framework - Province Wide Program",'3-a.  Rate Class Allocations'!$E:$E,$B190,'3-a.  Rate Class Allocations'!$H:$H,D148),IF(COUNTIFS(AL148,"*Less Than*"),1/COUNTIFS($Y148:$AL148,"*Less Than*"),0))</f>
        <v>0</v>
      </c>
      <c r="AM190" s="298">
        <f ca="1">SUM(Y190:AL190)</f>
        <v>1</v>
      </c>
    </row>
    <row r="191" spans="1:39" ht="15" outlineLevel="1">
      <c r="B191" s="296" t="s">
        <v>245</v>
      </c>
      <c r="C191" s="293" t="s">
        <v>164</v>
      </c>
      <c r="D191" s="724">
        <f ca="1">SUMIFS(OFFSET('7.  Persistence Report'!$AQ:$AQ,0,D148-2011),'7.  Persistence Report'!$D:$D,IF(COUNTIFS($B191,"Adjustment*"),$B190,$B191),'7.  Persistence Report'!$H:$H,D148,'7.  Persistence Report'!$J:$J,IF(COUNTIFS($B191,"Adjustment*"),"Adjustment","Current Year Savings"),'7.  Persistence Report'!$C:$C,VLOOKUP(IF(COUNTIFS($B191,"Adjustment*"),$A190,$A191),ExtCalcMap,2,FALSE))</f>
        <v>1708.1195250000001</v>
      </c>
      <c r="E191" s="724">
        <f ca="1">SUMIFS(OFFSET('7.  Persistence Report'!$AQ:$AQ,0,E148-2011),'7.  Persistence Report'!$D:$D,IF(COUNTIFS($B191,"Adjustment*"),$B190,$B191),'7.  Persistence Report'!$H:$H,D148,'7.  Persistence Report'!$J:$J,IF(COUNTIFS($B191,"Adjustment*"),"Adjustment","Current Year Savings"),'7.  Persistence Report'!$C:$C,VLOOKUP(IF(COUNTIFS($B191,"Adjustment*"),$A190,$A191),ExtCalcMap,2,FALSE))</f>
        <v>1708.1195250000001</v>
      </c>
      <c r="F191" s="724">
        <f ca="1">SUMIFS(OFFSET('7.  Persistence Report'!$AQ:$AQ,0,F148-2011),'7.  Persistence Report'!$D:$D,IF(COUNTIFS($B191,"Adjustment*"),$B190,$B191),'7.  Persistence Report'!$H:$H,D148,'7.  Persistence Report'!$J:$J,IF(COUNTIFS($B191,"Adjustment*"),"Adjustment","Current Year Savings"),'7.  Persistence Report'!$C:$C,VLOOKUP(IF(COUNTIFS($B191,"Adjustment*"),$A190,$A191),ExtCalcMap,2,FALSE))</f>
        <v>1708.1195250000001</v>
      </c>
      <c r="G191" s="724">
        <f ca="1">SUMIFS(OFFSET('7.  Persistence Report'!$AQ:$AQ,0,G148-2011),'7.  Persistence Report'!$D:$D,IF(COUNTIFS($B191,"Adjustment*"),$B190,$B191),'7.  Persistence Report'!$H:$H,D148,'7.  Persistence Report'!$J:$J,IF(COUNTIFS($B191,"Adjustment*"),"Adjustment","Current Year Savings"),'7.  Persistence Report'!$C:$C,VLOOKUP(IF(COUNTIFS($B191,"Adjustment*"),$A190,$A191),ExtCalcMap,2,FALSE))</f>
        <v>1708.1195250000001</v>
      </c>
      <c r="H191" s="724">
        <f ca="1">SUMIFS(OFFSET('7.  Persistence Report'!$AQ:$AQ,0,H148-2011),'7.  Persistence Report'!$D:$D,IF(COUNTIFS($B191,"Adjustment*"),$B190,$B191),'7.  Persistence Report'!$H:$H,D148,'7.  Persistence Report'!$J:$J,IF(COUNTIFS($B191,"Adjustment*"),"Adjustment","Current Year Savings"),'7.  Persistence Report'!$C:$C,VLOOKUP(IF(COUNTIFS($B191,"Adjustment*"),$A190,$A191),ExtCalcMap,2,FALSE))</f>
        <v>0</v>
      </c>
      <c r="I191" s="724">
        <f ca="1">SUMIFS(OFFSET('7.  Persistence Report'!$AQ:$AQ,0,I148-2011),'7.  Persistence Report'!$D:$D,IF(COUNTIFS($B191,"Adjustment*"),$B190,$B191),'7.  Persistence Report'!$H:$H,D148,'7.  Persistence Report'!$J:$J,IF(COUNTIFS($B191,"Adjustment*"),"Adjustment","Current Year Savings"),'7.  Persistence Report'!$C:$C,VLOOKUP(IF(COUNTIFS($B191,"Adjustment*"),$A190,$A191),ExtCalcMap,2,FALSE))</f>
        <v>0</v>
      </c>
      <c r="J191" s="724">
        <f ca="1">SUMIFS(OFFSET('7.  Persistence Report'!$AQ:$AQ,0,J148-2011),'7.  Persistence Report'!$D:$D,IF(COUNTIFS($B191,"Adjustment*"),$B190,$B191),'7.  Persistence Report'!$H:$H,D148,'7.  Persistence Report'!$J:$J,IF(COUNTIFS($B191,"Adjustment*"),"Adjustment","Current Year Savings"),'7.  Persistence Report'!$C:$C,VLOOKUP(IF(COUNTIFS($B191,"Adjustment*"),$A190,$A191),ExtCalcMap,2,FALSE))</f>
        <v>0</v>
      </c>
      <c r="K191" s="724">
        <f ca="1">SUMIFS(OFFSET('7.  Persistence Report'!$AQ:$AQ,0,K148-2011),'7.  Persistence Report'!$D:$D,IF(COUNTIFS($B191,"Adjustment*"),$B190,$B191),'7.  Persistence Report'!$H:$H,D148,'7.  Persistence Report'!$J:$J,IF(COUNTIFS($B191,"Adjustment*"),"Adjustment","Current Year Savings"),'7.  Persistence Report'!$C:$C,VLOOKUP(IF(COUNTIFS($B191,"Adjustment*"),$A190,$A191),ExtCalcMap,2,FALSE))</f>
        <v>0</v>
      </c>
      <c r="L191" s="724">
        <f ca="1">SUMIFS(OFFSET('7.  Persistence Report'!$AQ:$AQ,0,L148-2011),'7.  Persistence Report'!$D:$D,IF(COUNTIFS($B191,"Adjustment*"),$B190,$B191),'7.  Persistence Report'!$H:$H,D148,'7.  Persistence Report'!$J:$J,IF(COUNTIFS($B191,"Adjustment*"),"Adjustment","Current Year Savings"),'7.  Persistence Report'!$C:$C,VLOOKUP(IF(COUNTIFS($B191,"Adjustment*"),$A190,$A191),ExtCalcMap,2,FALSE))</f>
        <v>0</v>
      </c>
      <c r="M191" s="724">
        <f ca="1">SUMIFS(OFFSET('7.  Persistence Report'!$AQ:$AQ,0,M148-2011),'7.  Persistence Report'!$D:$D,IF(COUNTIFS($B191,"Adjustment*"),$B190,$B191),'7.  Persistence Report'!$H:$H,D148,'7.  Persistence Report'!$J:$J,IF(COUNTIFS($B191,"Adjustment*"),"Adjustment","Current Year Savings"),'7.  Persistence Report'!$C:$C,VLOOKUP(IF(COUNTIFS($B191,"Adjustment*"),$A190,$A191),ExtCalcMap,2,FALSE))</f>
        <v>0</v>
      </c>
      <c r="N191" s="724">
        <f>N190</f>
        <v>12</v>
      </c>
      <c r="O191" s="731">
        <f ca="1">SUMIFS(OFFSET('7.  Persistence Report'!$L:$L,0,O148-2011),'7.  Persistence Report'!$D:$D,IF(COUNTIFS($B191,"Adjustment*"),$B190,$B191),'7.  Persistence Report'!$H:$H,D148,'7.  Persistence Report'!$J:$J,IF(COUNTIFS($B191,"Adjustment*"),"Adjustment","Current Year Savings"),'7.  Persistence Report'!$C:$C,VLOOKUP(IF(COUNTIFS($B191,"Adjustment*"),$A190,$A191),ExtCalcMap,2,FALSE))</f>
        <v>0.34493254499999998</v>
      </c>
      <c r="P191" s="731">
        <f ca="1">SUMIFS(OFFSET('7.  Persistence Report'!$L:$L,0,P148-2011),'7.  Persistence Report'!$D:$D,IF(COUNTIFS($B191,"Adjustment*"),$B190,$B191),'7.  Persistence Report'!$H:$H,D148,'7.  Persistence Report'!$J:$J,IF(COUNTIFS($B191,"Adjustment*"),"Adjustment","Current Year Savings"),'7.  Persistence Report'!$C:$C,VLOOKUP(IF(COUNTIFS($B191,"Adjustment*"),$A190,$A191),ExtCalcMap,2,FALSE))</f>
        <v>0.34493254499999998</v>
      </c>
      <c r="Q191" s="731">
        <f ca="1">SUMIFS(OFFSET('7.  Persistence Report'!$L:$L,0,Q148-2011),'7.  Persistence Report'!$D:$D,IF(COUNTIFS($B191,"Adjustment*"),$B190,$B191),'7.  Persistence Report'!$H:$H,D148,'7.  Persistence Report'!$J:$J,IF(COUNTIFS($B191,"Adjustment*"),"Adjustment","Current Year Savings"),'7.  Persistence Report'!$C:$C,VLOOKUP(IF(COUNTIFS($B191,"Adjustment*"),$A190,$A191),ExtCalcMap,2,FALSE))</f>
        <v>0.34493254499999998</v>
      </c>
      <c r="R191" s="731">
        <f ca="1">SUMIFS(OFFSET('7.  Persistence Report'!$L:$L,0,R148-2011),'7.  Persistence Report'!$D:$D,IF(COUNTIFS($B191,"Adjustment*"),$B190,$B191),'7.  Persistence Report'!$H:$H,D148,'7.  Persistence Report'!$J:$J,IF(COUNTIFS($B191,"Adjustment*"),"Adjustment","Current Year Savings"),'7.  Persistence Report'!$C:$C,VLOOKUP(IF(COUNTIFS($B191,"Adjustment*"),$A190,$A191),ExtCalcMap,2,FALSE))</f>
        <v>0.34493254499999998</v>
      </c>
      <c r="S191" s="731">
        <f ca="1">SUMIFS(OFFSET('7.  Persistence Report'!$L:$L,0,S148-2011),'7.  Persistence Report'!$D:$D,IF(COUNTIFS($B191,"Adjustment*"),$B190,$B191),'7.  Persistence Report'!$H:$H,D148,'7.  Persistence Report'!$J:$J,IF(COUNTIFS($B191,"Adjustment*"),"Adjustment","Current Year Savings"),'7.  Persistence Report'!$C:$C,VLOOKUP(IF(COUNTIFS($B191,"Adjustment*"),$A190,$A191),ExtCalcMap,2,FALSE))</f>
        <v>0</v>
      </c>
      <c r="T191" s="731">
        <f ca="1">SUMIFS(OFFSET('7.  Persistence Report'!$L:$L,0,T148-2011),'7.  Persistence Report'!$D:$D,IF(COUNTIFS($B191,"Adjustment*"),$B190,$B191),'7.  Persistence Report'!$H:$H,D148,'7.  Persistence Report'!$J:$J,IF(COUNTIFS($B191,"Adjustment*"),"Adjustment","Current Year Savings"),'7.  Persistence Report'!$C:$C,VLOOKUP(IF(COUNTIFS($B191,"Adjustment*"),$A190,$A191),ExtCalcMap,2,FALSE))</f>
        <v>0</v>
      </c>
      <c r="U191" s="731">
        <f ca="1">SUMIFS(OFFSET('7.  Persistence Report'!$L:$L,0,U148-2011),'7.  Persistence Report'!$D:$D,IF(COUNTIFS($B191,"Adjustment*"),$B190,$B191),'7.  Persistence Report'!$H:$H,D148,'7.  Persistence Report'!$J:$J,IF(COUNTIFS($B191,"Adjustment*"),"Adjustment","Current Year Savings"),'7.  Persistence Report'!$C:$C,VLOOKUP(IF(COUNTIFS($B191,"Adjustment*"),$A190,$A191),ExtCalcMap,2,FALSE))</f>
        <v>0</v>
      </c>
      <c r="V191" s="731">
        <f ca="1">SUMIFS(OFFSET('7.  Persistence Report'!$L:$L,0,V148-2011),'7.  Persistence Report'!$D:$D,IF(COUNTIFS($B191,"Adjustment*"),$B190,$B191),'7.  Persistence Report'!$H:$H,D148,'7.  Persistence Report'!$J:$J,IF(COUNTIFS($B191,"Adjustment*"),"Adjustment","Current Year Savings"),'7.  Persistence Report'!$C:$C,VLOOKUP(IF(COUNTIFS($B191,"Adjustment*"),$A190,$A191),ExtCalcMap,2,FALSE))</f>
        <v>0</v>
      </c>
      <c r="W191" s="731">
        <f ca="1">SUMIFS(OFFSET('7.  Persistence Report'!$L:$L,0,W148-2011),'7.  Persistence Report'!$D:$D,IF(COUNTIFS($B191,"Adjustment*"),$B190,$B191),'7.  Persistence Report'!$H:$H,D148,'7.  Persistence Report'!$J:$J,IF(COUNTIFS($B191,"Adjustment*"),"Adjustment","Current Year Savings"),'7.  Persistence Report'!$C:$C,VLOOKUP(IF(COUNTIFS($B191,"Adjustment*"),$A190,$A191),ExtCalcMap,2,FALSE))</f>
        <v>0</v>
      </c>
      <c r="X191" s="731">
        <f ca="1">SUMIFS(OFFSET('7.  Persistence Report'!$L:$L,0,X148-2011),'7.  Persistence Report'!$D:$D,IF(COUNTIFS($B191,"Adjustment*"),$B190,$B191),'7.  Persistence Report'!$H:$H,D148,'7.  Persistence Report'!$J:$J,IF(COUNTIFS($B191,"Adjustment*"),"Adjustment","Current Year Savings"),'7.  Persistence Report'!$C:$C,VLOOKUP(IF(COUNTIFS($B191,"Adjustment*"),$A190,$A191),ExtCalcMap,2,FALSE))</f>
        <v>0</v>
      </c>
      <c r="Y191" s="412">
        <f ca="1">Y190</f>
        <v>0</v>
      </c>
      <c r="Z191" s="412">
        <f ca="1">Z190</f>
        <v>1</v>
      </c>
      <c r="AA191" s="412">
        <f t="shared" ref="AA191:AL191" ca="1" si="71">AA190</f>
        <v>0</v>
      </c>
      <c r="AB191" s="412">
        <f t="shared" ca="1" si="71"/>
        <v>0</v>
      </c>
      <c r="AC191" s="412">
        <f t="shared" ca="1" si="71"/>
        <v>0</v>
      </c>
      <c r="AD191" s="412">
        <f t="shared" ca="1" si="71"/>
        <v>0</v>
      </c>
      <c r="AE191" s="412">
        <f t="shared" ca="1" si="71"/>
        <v>0</v>
      </c>
      <c r="AF191" s="412">
        <f t="shared" ca="1" si="71"/>
        <v>0</v>
      </c>
      <c r="AG191" s="412">
        <f t="shared" ca="1" si="71"/>
        <v>0</v>
      </c>
      <c r="AH191" s="412">
        <f t="shared" ca="1" si="71"/>
        <v>0</v>
      </c>
      <c r="AI191" s="412">
        <f t="shared" ca="1" si="71"/>
        <v>0</v>
      </c>
      <c r="AJ191" s="412">
        <f t="shared" ca="1" si="71"/>
        <v>0</v>
      </c>
      <c r="AK191" s="412">
        <f t="shared" ca="1" si="71"/>
        <v>0</v>
      </c>
      <c r="AL191" s="412">
        <f t="shared" ca="1" si="71"/>
        <v>0</v>
      </c>
      <c r="AM191" s="499"/>
    </row>
    <row r="192" spans="1:39" ht="15" outlineLevel="1">
      <c r="B192" s="316"/>
      <c r="C192" s="314"/>
      <c r="D192" s="740"/>
      <c r="E192" s="740"/>
      <c r="F192" s="740"/>
      <c r="G192" s="740"/>
      <c r="H192" s="740"/>
      <c r="I192" s="740"/>
      <c r="J192" s="740"/>
      <c r="K192" s="740"/>
      <c r="L192" s="740"/>
      <c r="M192" s="740"/>
      <c r="N192" s="730"/>
      <c r="O192" s="741"/>
      <c r="P192" s="741"/>
      <c r="Q192" s="741"/>
      <c r="R192" s="741"/>
      <c r="S192" s="741"/>
      <c r="T192" s="741"/>
      <c r="U192" s="741"/>
      <c r="V192" s="741"/>
      <c r="W192" s="741"/>
      <c r="X192" s="741"/>
      <c r="Y192" s="417"/>
      <c r="Z192" s="418"/>
      <c r="AA192" s="417"/>
      <c r="AB192" s="417"/>
      <c r="AC192" s="417"/>
      <c r="AD192" s="417"/>
      <c r="AE192" s="417"/>
      <c r="AF192" s="417"/>
      <c r="AG192" s="417"/>
      <c r="AH192" s="417"/>
      <c r="AI192" s="417"/>
      <c r="AJ192" s="417"/>
      <c r="AK192" s="417"/>
      <c r="AL192" s="417"/>
      <c r="AM192" s="315"/>
    </row>
    <row r="193" spans="1:39" s="285" customFormat="1" ht="15" outlineLevel="1">
      <c r="A193" s="503">
        <v>15</v>
      </c>
      <c r="B193" s="316" t="s">
        <v>487</v>
      </c>
      <c r="C193" s="293" t="s">
        <v>25</v>
      </c>
      <c r="D193" s="724">
        <f ca="1">SUMIFS(OFFSET('7.  Persistence Report'!$AQ:$AQ,0,D148-2011),'7.  Persistence Report'!$D:$D,IF(COUNTIFS($B193,"Adjustment*"),$B192,$B193),'7.  Persistence Report'!$H:$H,D148,'7.  Persistence Report'!$J:$J,IF(COUNTIFS($B193,"Adjustment*"),"Adjustment","Current Year Savings"),'7.  Persistence Report'!$C:$C,VLOOKUP(IF(COUNTIFS($B193,"Adjustment*"),$A192,$A193),ExtCalcMap,2,FALSE))</f>
        <v>0</v>
      </c>
      <c r="E193" s="724">
        <f ca="1">SUMIFS(OFFSET('7.  Persistence Report'!$AQ:$AQ,0,E148-2011),'7.  Persistence Report'!$D:$D,IF(COUNTIFS($B193,"Adjustment*"),$B192,$B193),'7.  Persistence Report'!$H:$H,D148,'7.  Persistence Report'!$J:$J,IF(COUNTIFS($B193,"Adjustment*"),"Adjustment","Current Year Savings"),'7.  Persistence Report'!$C:$C,VLOOKUP(IF(COUNTIFS($B193,"Adjustment*"),$A192,$A193),ExtCalcMap,2,FALSE))</f>
        <v>0</v>
      </c>
      <c r="F193" s="724">
        <f ca="1">SUMIFS(OFFSET('7.  Persistence Report'!$AQ:$AQ,0,F148-2011),'7.  Persistence Report'!$D:$D,IF(COUNTIFS($B193,"Adjustment*"),$B192,$B193),'7.  Persistence Report'!$H:$H,D148,'7.  Persistence Report'!$J:$J,IF(COUNTIFS($B193,"Adjustment*"),"Adjustment","Current Year Savings"),'7.  Persistence Report'!$C:$C,VLOOKUP(IF(COUNTIFS($B193,"Adjustment*"),$A192,$A193),ExtCalcMap,2,FALSE))</f>
        <v>0</v>
      </c>
      <c r="G193" s="724">
        <f ca="1">SUMIFS(OFFSET('7.  Persistence Report'!$AQ:$AQ,0,G148-2011),'7.  Persistence Report'!$D:$D,IF(COUNTIFS($B193,"Adjustment*"),$B192,$B193),'7.  Persistence Report'!$H:$H,D148,'7.  Persistence Report'!$J:$J,IF(COUNTIFS($B193,"Adjustment*"),"Adjustment","Current Year Savings"),'7.  Persistence Report'!$C:$C,VLOOKUP(IF(COUNTIFS($B193,"Adjustment*"),$A192,$A193),ExtCalcMap,2,FALSE))</f>
        <v>0</v>
      </c>
      <c r="H193" s="724">
        <f ca="1">SUMIFS(OFFSET('7.  Persistence Report'!$AQ:$AQ,0,H148-2011),'7.  Persistence Report'!$D:$D,IF(COUNTIFS($B193,"Adjustment*"),$B192,$B193),'7.  Persistence Report'!$H:$H,D148,'7.  Persistence Report'!$J:$J,IF(COUNTIFS($B193,"Adjustment*"),"Adjustment","Current Year Savings"),'7.  Persistence Report'!$C:$C,VLOOKUP(IF(COUNTIFS($B193,"Adjustment*"),$A192,$A193),ExtCalcMap,2,FALSE))</f>
        <v>0</v>
      </c>
      <c r="I193" s="724">
        <f ca="1">SUMIFS(OFFSET('7.  Persistence Report'!$AQ:$AQ,0,I148-2011),'7.  Persistence Report'!$D:$D,IF(COUNTIFS($B193,"Adjustment*"),$B192,$B193),'7.  Persistence Report'!$H:$H,D148,'7.  Persistence Report'!$J:$J,IF(COUNTIFS($B193,"Adjustment*"),"Adjustment","Current Year Savings"),'7.  Persistence Report'!$C:$C,VLOOKUP(IF(COUNTIFS($B193,"Adjustment*"),$A192,$A193),ExtCalcMap,2,FALSE))</f>
        <v>0</v>
      </c>
      <c r="J193" s="724">
        <f ca="1">SUMIFS(OFFSET('7.  Persistence Report'!$AQ:$AQ,0,J148-2011),'7.  Persistence Report'!$D:$D,IF(COUNTIFS($B193,"Adjustment*"),$B192,$B193),'7.  Persistence Report'!$H:$H,D148,'7.  Persistence Report'!$J:$J,IF(COUNTIFS($B193,"Adjustment*"),"Adjustment","Current Year Savings"),'7.  Persistence Report'!$C:$C,VLOOKUP(IF(COUNTIFS($B193,"Adjustment*"),$A192,$A193),ExtCalcMap,2,FALSE))</f>
        <v>0</v>
      </c>
      <c r="K193" s="724">
        <f ca="1">SUMIFS(OFFSET('7.  Persistence Report'!$AQ:$AQ,0,K148-2011),'7.  Persistence Report'!$D:$D,IF(COUNTIFS($B193,"Adjustment*"),$B192,$B193),'7.  Persistence Report'!$H:$H,D148,'7.  Persistence Report'!$J:$J,IF(COUNTIFS($B193,"Adjustment*"),"Adjustment","Current Year Savings"),'7.  Persistence Report'!$C:$C,VLOOKUP(IF(COUNTIFS($B193,"Adjustment*"),$A192,$A193),ExtCalcMap,2,FALSE))</f>
        <v>0</v>
      </c>
      <c r="L193" s="724">
        <f ca="1">SUMIFS(OFFSET('7.  Persistence Report'!$AQ:$AQ,0,L148-2011),'7.  Persistence Report'!$D:$D,IF(COUNTIFS($B193,"Adjustment*"),$B192,$B193),'7.  Persistence Report'!$H:$H,D148,'7.  Persistence Report'!$J:$J,IF(COUNTIFS($B193,"Adjustment*"),"Adjustment","Current Year Savings"),'7.  Persistence Report'!$C:$C,VLOOKUP(IF(COUNTIFS($B193,"Adjustment*"),$A192,$A193),ExtCalcMap,2,FALSE))</f>
        <v>0</v>
      </c>
      <c r="M193" s="724">
        <f ca="1">SUMIFS(OFFSET('7.  Persistence Report'!$AQ:$AQ,0,M148-2011),'7.  Persistence Report'!$D:$D,IF(COUNTIFS($B193,"Adjustment*"),$B192,$B193),'7.  Persistence Report'!$H:$H,D148,'7.  Persistence Report'!$J:$J,IF(COUNTIFS($B193,"Adjustment*"),"Adjustment","Current Year Savings"),'7.  Persistence Report'!$C:$C,VLOOKUP(IF(COUNTIFS($B193,"Adjustment*"),$A192,$A193),ExtCalcMap,2,FALSE))</f>
        <v>0</v>
      </c>
      <c r="N193" s="730"/>
      <c r="O193" s="731">
        <f ca="1">SUMIFS(OFFSET('7.  Persistence Report'!$L:$L,0,O148-2011),'7.  Persistence Report'!$D:$D,IF(COUNTIFS($B193,"Adjustment*"),$B192,$B193),'7.  Persistence Report'!$H:$H,D148,'7.  Persistence Report'!$J:$J,IF(COUNTIFS($B193,"Adjustment*"),"Adjustment","Current Year Savings"),'7.  Persistence Report'!$C:$C,VLOOKUP(IF(COUNTIFS($B193,"Adjustment*"),$A192,$A193),ExtCalcMap,2,FALSE))</f>
        <v>0</v>
      </c>
      <c r="P193" s="731">
        <f ca="1">SUMIFS(OFFSET('7.  Persistence Report'!$L:$L,0,P148-2011),'7.  Persistence Report'!$D:$D,IF(COUNTIFS($B193,"Adjustment*"),$B192,$B193),'7.  Persistence Report'!$H:$H,D148,'7.  Persistence Report'!$J:$J,IF(COUNTIFS($B193,"Adjustment*"),"Adjustment","Current Year Savings"),'7.  Persistence Report'!$C:$C,VLOOKUP(IF(COUNTIFS($B193,"Adjustment*"),$A192,$A193),ExtCalcMap,2,FALSE))</f>
        <v>0</v>
      </c>
      <c r="Q193" s="731">
        <f ca="1">SUMIFS(OFFSET('7.  Persistence Report'!$L:$L,0,Q148-2011),'7.  Persistence Report'!$D:$D,IF(COUNTIFS($B193,"Adjustment*"),$B192,$B193),'7.  Persistence Report'!$H:$H,D148,'7.  Persistence Report'!$J:$J,IF(COUNTIFS($B193,"Adjustment*"),"Adjustment","Current Year Savings"),'7.  Persistence Report'!$C:$C,VLOOKUP(IF(COUNTIFS($B193,"Adjustment*"),$A192,$A193),ExtCalcMap,2,FALSE))</f>
        <v>0</v>
      </c>
      <c r="R193" s="731">
        <f ca="1">SUMIFS(OFFSET('7.  Persistence Report'!$L:$L,0,R148-2011),'7.  Persistence Report'!$D:$D,IF(COUNTIFS($B193,"Adjustment*"),$B192,$B193),'7.  Persistence Report'!$H:$H,D148,'7.  Persistence Report'!$J:$J,IF(COUNTIFS($B193,"Adjustment*"),"Adjustment","Current Year Savings"),'7.  Persistence Report'!$C:$C,VLOOKUP(IF(COUNTIFS($B193,"Adjustment*"),$A192,$A193),ExtCalcMap,2,FALSE))</f>
        <v>0</v>
      </c>
      <c r="S193" s="731">
        <f ca="1">SUMIFS(OFFSET('7.  Persistence Report'!$L:$L,0,S148-2011),'7.  Persistence Report'!$D:$D,IF(COUNTIFS($B193,"Adjustment*"),$B192,$B193),'7.  Persistence Report'!$H:$H,D148,'7.  Persistence Report'!$J:$J,IF(COUNTIFS($B193,"Adjustment*"),"Adjustment","Current Year Savings"),'7.  Persistence Report'!$C:$C,VLOOKUP(IF(COUNTIFS($B193,"Adjustment*"),$A192,$A193),ExtCalcMap,2,FALSE))</f>
        <v>0</v>
      </c>
      <c r="T193" s="731">
        <f ca="1">SUMIFS(OFFSET('7.  Persistence Report'!$L:$L,0,T148-2011),'7.  Persistence Report'!$D:$D,IF(COUNTIFS($B193,"Adjustment*"),$B192,$B193),'7.  Persistence Report'!$H:$H,D148,'7.  Persistence Report'!$J:$J,IF(COUNTIFS($B193,"Adjustment*"),"Adjustment","Current Year Savings"),'7.  Persistence Report'!$C:$C,VLOOKUP(IF(COUNTIFS($B193,"Adjustment*"),$A192,$A193),ExtCalcMap,2,FALSE))</f>
        <v>0</v>
      </c>
      <c r="U193" s="731">
        <f ca="1">SUMIFS(OFFSET('7.  Persistence Report'!$L:$L,0,U148-2011),'7.  Persistence Report'!$D:$D,IF(COUNTIFS($B193,"Adjustment*"),$B192,$B193),'7.  Persistence Report'!$H:$H,D148,'7.  Persistence Report'!$J:$J,IF(COUNTIFS($B193,"Adjustment*"),"Adjustment","Current Year Savings"),'7.  Persistence Report'!$C:$C,VLOOKUP(IF(COUNTIFS($B193,"Adjustment*"),$A192,$A193),ExtCalcMap,2,FALSE))</f>
        <v>0</v>
      </c>
      <c r="V193" s="731">
        <f ca="1">SUMIFS(OFFSET('7.  Persistence Report'!$L:$L,0,V148-2011),'7.  Persistence Report'!$D:$D,IF(COUNTIFS($B193,"Adjustment*"),$B192,$B193),'7.  Persistence Report'!$H:$H,D148,'7.  Persistence Report'!$J:$J,IF(COUNTIFS($B193,"Adjustment*"),"Adjustment","Current Year Savings"),'7.  Persistence Report'!$C:$C,VLOOKUP(IF(COUNTIFS($B193,"Adjustment*"),$A192,$A193),ExtCalcMap,2,FALSE))</f>
        <v>0</v>
      </c>
      <c r="W193" s="731">
        <f ca="1">SUMIFS(OFFSET('7.  Persistence Report'!$L:$L,0,W148-2011),'7.  Persistence Report'!$D:$D,IF(COUNTIFS($B193,"Adjustment*"),$B192,$B193),'7.  Persistence Report'!$H:$H,D148,'7.  Persistence Report'!$J:$J,IF(COUNTIFS($B193,"Adjustment*"),"Adjustment","Current Year Savings"),'7.  Persistence Report'!$C:$C,VLOOKUP(IF(COUNTIFS($B193,"Adjustment*"),$A192,$A193),ExtCalcMap,2,FALSE))</f>
        <v>0</v>
      </c>
      <c r="X193" s="731">
        <f ca="1">SUMIFS(OFFSET('7.  Persistence Report'!$L:$L,0,X148-2011),'7.  Persistence Report'!$D:$D,IF(COUNTIFS($B193,"Adjustment*"),$B192,$B193),'7.  Persistence Report'!$H:$H,D148,'7.  Persistence Report'!$J:$J,IF(COUNTIFS($B193,"Adjustment*"),"Adjustment","Current Year Savings"),'7.  Persistence Report'!$C:$C,VLOOKUP(IF(COUNTIFS($B193,"Adjustment*"),$A192,$A193),ExtCalcMap,2,FALSE))</f>
        <v>0</v>
      </c>
      <c r="Y193" s="416">
        <f ca="1">IF(SUMIFS(OFFSET('3-a.  Rate Class Allocations'!$BA:$BA,0,(27*(Y149="kW"))),'3-a.  Rate Class Allocations'!$F:$F,"2011 - 2014 + 2015 Extension Legacy Green Energy Act Framework - Province Wide Program",'3-a.  Rate Class Allocations'!$E:$E,$B193,'3-a.  Rate Class Allocations'!$H:$H,D148),SUMIFS(OFFSET('3-a.  Rate Class Allocations'!$BA:$BA,0,(27*(Y149="kW"))),'3-a.  Rate Class Allocations'!$F:$F,"2011 - 2014 + 2015 Extension Legacy Green Energy Act Framework - Province Wide Program",'3-a.  Rate Class Allocations'!$L:$L,Y148,'3-a.  Rate Class Allocations'!$E:$E,$B193,'3-a.  Rate Class Allocations'!$H:$H,D148) / SUMIFS(OFFSET('3-a.  Rate Class Allocations'!$BA:$BA,0,(27*(Y149="kW"))),'3-a.  Rate Class Allocations'!$F:$F,"2011 - 2014 + 2015 Extension Legacy Green Energy Act Framework - Province Wide Program",'3-a.  Rate Class Allocations'!$E:$E,$B193,'3-a.  Rate Class Allocations'!$H:$H,D148),IF(COUNTIFS(Y148,"*Less Than*"),1/COUNTIFS($Y148:$AL148,"*Less Than*"),0))</f>
        <v>0</v>
      </c>
      <c r="Z193" s="416">
        <f ca="1">IF(SUMIFS(OFFSET('3-a.  Rate Class Allocations'!$BA:$BA,0,(27*(Z149="kW"))),'3-a.  Rate Class Allocations'!$F:$F,"2011 - 2014 + 2015 Extension Legacy Green Energy Act Framework - Province Wide Program",'3-a.  Rate Class Allocations'!$E:$E,$B193,'3-a.  Rate Class Allocations'!$H:$H,D148),SUMIFS(OFFSET('3-a.  Rate Class Allocations'!$BA:$BA,0,(27*(Z149="kW"))),'3-a.  Rate Class Allocations'!$F:$F,"2011 - 2014 + 2015 Extension Legacy Green Energy Act Framework - Province Wide Program",'3-a.  Rate Class Allocations'!$L:$L,Z148,'3-a.  Rate Class Allocations'!$E:$E,$B193,'3-a.  Rate Class Allocations'!$H:$H,D148) / SUMIFS(OFFSET('3-a.  Rate Class Allocations'!$BA:$BA,0,(27*(Z149="kW"))),'3-a.  Rate Class Allocations'!$F:$F,"2011 - 2014 + 2015 Extension Legacy Green Energy Act Framework - Province Wide Program",'3-a.  Rate Class Allocations'!$E:$E,$B193,'3-a.  Rate Class Allocations'!$H:$H,D148),IF(COUNTIFS(Z148,"*Less Than*"),1/COUNTIFS($Y148:$AL148,"*Less Than*"),0))</f>
        <v>1</v>
      </c>
      <c r="AA193" s="416">
        <f ca="1">IF(SUMIFS(OFFSET('3-a.  Rate Class Allocations'!$BA:$BA,0,(27*(AA149="kW"))),'3-a.  Rate Class Allocations'!$F:$F,"2011 - 2014 + 2015 Extension Legacy Green Energy Act Framework - Province Wide Program",'3-a.  Rate Class Allocations'!$E:$E,$B193,'3-a.  Rate Class Allocations'!$H:$H,D148),SUMIFS(OFFSET('3-a.  Rate Class Allocations'!$BA:$BA,0,(27*(AA149="kW"))),'3-a.  Rate Class Allocations'!$F:$F,"2011 - 2014 + 2015 Extension Legacy Green Energy Act Framework - Province Wide Program",'3-a.  Rate Class Allocations'!$L:$L,AA148,'3-a.  Rate Class Allocations'!$E:$E,$B193,'3-a.  Rate Class Allocations'!$H:$H,D148) / SUMIFS(OFFSET('3-a.  Rate Class Allocations'!$BA:$BA,0,(27*(AA149="kW"))),'3-a.  Rate Class Allocations'!$F:$F,"2011 - 2014 + 2015 Extension Legacy Green Energy Act Framework - Province Wide Program",'3-a.  Rate Class Allocations'!$E:$E,$B193,'3-a.  Rate Class Allocations'!$H:$H,D148),IF(COUNTIFS(AA148,"*Less Than*"),1/COUNTIFS($Y148:$AL148,"*Less Than*"),0))</f>
        <v>0</v>
      </c>
      <c r="AB193" s="416">
        <f ca="1">IF(SUMIFS(OFFSET('3-a.  Rate Class Allocations'!$BA:$BA,0,(27*(AB149="kW"))),'3-a.  Rate Class Allocations'!$F:$F,"2011 - 2014 + 2015 Extension Legacy Green Energy Act Framework - Province Wide Program",'3-a.  Rate Class Allocations'!$E:$E,$B193,'3-a.  Rate Class Allocations'!$H:$H,D148),SUMIFS(OFFSET('3-a.  Rate Class Allocations'!$BA:$BA,0,(27*(AB149="kW"))),'3-a.  Rate Class Allocations'!$F:$F,"2011 - 2014 + 2015 Extension Legacy Green Energy Act Framework - Province Wide Program",'3-a.  Rate Class Allocations'!$L:$L,AB148,'3-a.  Rate Class Allocations'!$E:$E,$B193,'3-a.  Rate Class Allocations'!$H:$H,D148) / SUMIFS(OFFSET('3-a.  Rate Class Allocations'!$BA:$BA,0,(27*(AB149="kW"))),'3-a.  Rate Class Allocations'!$F:$F,"2011 - 2014 + 2015 Extension Legacy Green Energy Act Framework - Province Wide Program",'3-a.  Rate Class Allocations'!$E:$E,$B193,'3-a.  Rate Class Allocations'!$H:$H,D148),IF(COUNTIFS(AB148,"*Less Than*"),1/COUNTIFS($Y148:$AL148,"*Less Than*"),0))</f>
        <v>0</v>
      </c>
      <c r="AC193" s="416">
        <f ca="1">IF(SUMIFS(OFFSET('3-a.  Rate Class Allocations'!$BA:$BA,0,(27*(AC149="kW"))),'3-a.  Rate Class Allocations'!$F:$F,"2011 - 2014 + 2015 Extension Legacy Green Energy Act Framework - Province Wide Program",'3-a.  Rate Class Allocations'!$E:$E,$B193,'3-a.  Rate Class Allocations'!$H:$H,D148),SUMIFS(OFFSET('3-a.  Rate Class Allocations'!$BA:$BA,0,(27*(AC149="kW"))),'3-a.  Rate Class Allocations'!$F:$F,"2011 - 2014 + 2015 Extension Legacy Green Energy Act Framework - Province Wide Program",'3-a.  Rate Class Allocations'!$L:$L,AC148,'3-a.  Rate Class Allocations'!$E:$E,$B193,'3-a.  Rate Class Allocations'!$H:$H,D148) / SUMIFS(OFFSET('3-a.  Rate Class Allocations'!$BA:$BA,0,(27*(AC149="kW"))),'3-a.  Rate Class Allocations'!$F:$F,"2011 - 2014 + 2015 Extension Legacy Green Energy Act Framework - Province Wide Program",'3-a.  Rate Class Allocations'!$E:$E,$B193,'3-a.  Rate Class Allocations'!$H:$H,D148),IF(COUNTIFS(AC148,"*Less Than*"),1/COUNTIFS($Y148:$AL148,"*Less Than*"),0))</f>
        <v>0</v>
      </c>
      <c r="AD193" s="416">
        <f ca="1">IF(SUMIFS(OFFSET('3-a.  Rate Class Allocations'!$BA:$BA,0,(27*(AD149="kW"))),'3-a.  Rate Class Allocations'!$F:$F,"2011 - 2014 + 2015 Extension Legacy Green Energy Act Framework - Province Wide Program",'3-a.  Rate Class Allocations'!$E:$E,$B193,'3-a.  Rate Class Allocations'!$H:$H,D148),SUMIFS(OFFSET('3-a.  Rate Class Allocations'!$BA:$BA,0,(27*(AD149="kW"))),'3-a.  Rate Class Allocations'!$F:$F,"2011 - 2014 + 2015 Extension Legacy Green Energy Act Framework - Province Wide Program",'3-a.  Rate Class Allocations'!$L:$L,AD148,'3-a.  Rate Class Allocations'!$E:$E,$B193,'3-a.  Rate Class Allocations'!$H:$H,D148) / SUMIFS(OFFSET('3-a.  Rate Class Allocations'!$BA:$BA,0,(27*(AD149="kW"))),'3-a.  Rate Class Allocations'!$F:$F,"2011 - 2014 + 2015 Extension Legacy Green Energy Act Framework - Province Wide Program",'3-a.  Rate Class Allocations'!$E:$E,$B193,'3-a.  Rate Class Allocations'!$H:$H,D148),IF(COUNTIFS(AD148,"*Less Than*"),1/COUNTIFS($Y148:$AL148,"*Less Than*"),0))</f>
        <v>0</v>
      </c>
      <c r="AE193" s="416">
        <f ca="1">IF(SUMIFS(OFFSET('3-a.  Rate Class Allocations'!$BA:$BA,0,(27*(AE149="kW"))),'3-a.  Rate Class Allocations'!$F:$F,"2011 - 2014 + 2015 Extension Legacy Green Energy Act Framework - Province Wide Program",'3-a.  Rate Class Allocations'!$E:$E,$B193,'3-a.  Rate Class Allocations'!$H:$H,D148),SUMIFS(OFFSET('3-a.  Rate Class Allocations'!$BA:$BA,0,(27*(AE149="kW"))),'3-a.  Rate Class Allocations'!$F:$F,"2011 - 2014 + 2015 Extension Legacy Green Energy Act Framework - Province Wide Program",'3-a.  Rate Class Allocations'!$L:$L,AE148,'3-a.  Rate Class Allocations'!$E:$E,$B193,'3-a.  Rate Class Allocations'!$H:$H,D148) / SUMIFS(OFFSET('3-a.  Rate Class Allocations'!$BA:$BA,0,(27*(AE149="kW"))),'3-a.  Rate Class Allocations'!$F:$F,"2011 - 2014 + 2015 Extension Legacy Green Energy Act Framework - Province Wide Program",'3-a.  Rate Class Allocations'!$E:$E,$B193,'3-a.  Rate Class Allocations'!$H:$H,D148),IF(COUNTIFS(AE148,"*Less Than*"),1/COUNTIFS($Y148:$AL148,"*Less Than*"),0))</f>
        <v>0</v>
      </c>
      <c r="AF193" s="416">
        <f ca="1">IF(SUMIFS(OFFSET('3-a.  Rate Class Allocations'!$BA:$BA,0,(27*(AF149="kW"))),'3-a.  Rate Class Allocations'!$F:$F,"2011 - 2014 + 2015 Extension Legacy Green Energy Act Framework - Province Wide Program",'3-a.  Rate Class Allocations'!$E:$E,$B193,'3-a.  Rate Class Allocations'!$H:$H,D148),SUMIFS(OFFSET('3-a.  Rate Class Allocations'!$BA:$BA,0,(27*(AF149="kW"))),'3-a.  Rate Class Allocations'!$F:$F,"2011 - 2014 + 2015 Extension Legacy Green Energy Act Framework - Province Wide Program",'3-a.  Rate Class Allocations'!$L:$L,AF148,'3-a.  Rate Class Allocations'!$E:$E,$B193,'3-a.  Rate Class Allocations'!$H:$H,D148) / SUMIFS(OFFSET('3-a.  Rate Class Allocations'!$BA:$BA,0,(27*(AF149="kW"))),'3-a.  Rate Class Allocations'!$F:$F,"2011 - 2014 + 2015 Extension Legacy Green Energy Act Framework - Province Wide Program",'3-a.  Rate Class Allocations'!$E:$E,$B193,'3-a.  Rate Class Allocations'!$H:$H,D148),IF(COUNTIFS(AF148,"*Less Than*"),1/COUNTIFS($Y148:$AL148,"*Less Than*"),0))</f>
        <v>0</v>
      </c>
      <c r="AG193" s="416">
        <f ca="1">IF(SUMIFS(OFFSET('3-a.  Rate Class Allocations'!$BA:$BA,0,(27*(AG149="kW"))),'3-a.  Rate Class Allocations'!$F:$F,"2011 - 2014 + 2015 Extension Legacy Green Energy Act Framework - Province Wide Program",'3-a.  Rate Class Allocations'!$E:$E,$B193,'3-a.  Rate Class Allocations'!$H:$H,D148),SUMIFS(OFFSET('3-a.  Rate Class Allocations'!$BA:$BA,0,(27*(AG149="kW"))),'3-a.  Rate Class Allocations'!$F:$F,"2011 - 2014 + 2015 Extension Legacy Green Energy Act Framework - Province Wide Program",'3-a.  Rate Class Allocations'!$L:$L,AG148,'3-a.  Rate Class Allocations'!$E:$E,$B193,'3-a.  Rate Class Allocations'!$H:$H,D148) / SUMIFS(OFFSET('3-a.  Rate Class Allocations'!$BA:$BA,0,(27*(AG149="kW"))),'3-a.  Rate Class Allocations'!$F:$F,"2011 - 2014 + 2015 Extension Legacy Green Energy Act Framework - Province Wide Program",'3-a.  Rate Class Allocations'!$E:$E,$B193,'3-a.  Rate Class Allocations'!$H:$H,D148),IF(COUNTIFS(AG148,"*Less Than*"),1/COUNTIFS($Y148:$AL148,"*Less Than*"),0))</f>
        <v>0</v>
      </c>
      <c r="AH193" s="416">
        <f ca="1">IF(SUMIFS(OFFSET('3-a.  Rate Class Allocations'!$BA:$BA,0,(27*(AH149="kW"))),'3-a.  Rate Class Allocations'!$F:$F,"2011 - 2014 + 2015 Extension Legacy Green Energy Act Framework - Province Wide Program",'3-a.  Rate Class Allocations'!$E:$E,$B193,'3-a.  Rate Class Allocations'!$H:$H,D148),SUMIFS(OFFSET('3-a.  Rate Class Allocations'!$BA:$BA,0,(27*(AH149="kW"))),'3-a.  Rate Class Allocations'!$F:$F,"2011 - 2014 + 2015 Extension Legacy Green Energy Act Framework - Province Wide Program",'3-a.  Rate Class Allocations'!$L:$L,AH148,'3-a.  Rate Class Allocations'!$E:$E,$B193,'3-a.  Rate Class Allocations'!$H:$H,D148) / SUMIFS(OFFSET('3-a.  Rate Class Allocations'!$BA:$BA,0,(27*(AH149="kW"))),'3-a.  Rate Class Allocations'!$F:$F,"2011 - 2014 + 2015 Extension Legacy Green Energy Act Framework - Province Wide Program",'3-a.  Rate Class Allocations'!$E:$E,$B193,'3-a.  Rate Class Allocations'!$H:$H,D148),IF(COUNTIFS(AH148,"*Less Than*"),1/COUNTIFS($Y148:$AL148,"*Less Than*"),0))</f>
        <v>0</v>
      </c>
      <c r="AI193" s="416">
        <f ca="1">IF(SUMIFS(OFFSET('3-a.  Rate Class Allocations'!$BA:$BA,0,(27*(AI149="kW"))),'3-a.  Rate Class Allocations'!$F:$F,"2011 - 2014 + 2015 Extension Legacy Green Energy Act Framework - Province Wide Program",'3-a.  Rate Class Allocations'!$E:$E,$B193,'3-a.  Rate Class Allocations'!$H:$H,D148),SUMIFS(OFFSET('3-a.  Rate Class Allocations'!$BA:$BA,0,(27*(AI149="kW"))),'3-a.  Rate Class Allocations'!$F:$F,"2011 - 2014 + 2015 Extension Legacy Green Energy Act Framework - Province Wide Program",'3-a.  Rate Class Allocations'!$L:$L,AI148,'3-a.  Rate Class Allocations'!$E:$E,$B193,'3-a.  Rate Class Allocations'!$H:$H,D148) / SUMIFS(OFFSET('3-a.  Rate Class Allocations'!$BA:$BA,0,(27*(AI149="kW"))),'3-a.  Rate Class Allocations'!$F:$F,"2011 - 2014 + 2015 Extension Legacy Green Energy Act Framework - Province Wide Program",'3-a.  Rate Class Allocations'!$E:$E,$B193,'3-a.  Rate Class Allocations'!$H:$H,D148),IF(COUNTIFS(AI148,"*Less Than*"),1/COUNTIFS($Y148:$AL148,"*Less Than*"),0))</f>
        <v>0</v>
      </c>
      <c r="AJ193" s="416">
        <f ca="1">IF(SUMIFS(OFFSET('3-a.  Rate Class Allocations'!$BA:$BA,0,(27*(AJ149="kW"))),'3-a.  Rate Class Allocations'!$F:$F,"2011 - 2014 + 2015 Extension Legacy Green Energy Act Framework - Province Wide Program",'3-a.  Rate Class Allocations'!$E:$E,$B193,'3-a.  Rate Class Allocations'!$H:$H,D148),SUMIFS(OFFSET('3-a.  Rate Class Allocations'!$BA:$BA,0,(27*(AJ149="kW"))),'3-a.  Rate Class Allocations'!$F:$F,"2011 - 2014 + 2015 Extension Legacy Green Energy Act Framework - Province Wide Program",'3-a.  Rate Class Allocations'!$L:$L,AJ148,'3-a.  Rate Class Allocations'!$E:$E,$B193,'3-a.  Rate Class Allocations'!$H:$H,D148) / SUMIFS(OFFSET('3-a.  Rate Class Allocations'!$BA:$BA,0,(27*(AJ149="kW"))),'3-a.  Rate Class Allocations'!$F:$F,"2011 - 2014 + 2015 Extension Legacy Green Energy Act Framework - Province Wide Program",'3-a.  Rate Class Allocations'!$E:$E,$B193,'3-a.  Rate Class Allocations'!$H:$H,D148),IF(COUNTIFS(AJ148,"*Less Than*"),1/COUNTIFS($Y148:$AL148,"*Less Than*"),0))</f>
        <v>0</v>
      </c>
      <c r="AK193" s="416">
        <f ca="1">IF(SUMIFS(OFFSET('3-a.  Rate Class Allocations'!$BA:$BA,0,(27*(AK149="kW"))),'3-a.  Rate Class Allocations'!$F:$F,"2011 - 2014 + 2015 Extension Legacy Green Energy Act Framework - Province Wide Program",'3-a.  Rate Class Allocations'!$E:$E,$B193,'3-a.  Rate Class Allocations'!$H:$H,D148),SUMIFS(OFFSET('3-a.  Rate Class Allocations'!$BA:$BA,0,(27*(AK149="kW"))),'3-a.  Rate Class Allocations'!$F:$F,"2011 - 2014 + 2015 Extension Legacy Green Energy Act Framework - Province Wide Program",'3-a.  Rate Class Allocations'!$L:$L,AK148,'3-a.  Rate Class Allocations'!$E:$E,$B193,'3-a.  Rate Class Allocations'!$H:$H,D148) / SUMIFS(OFFSET('3-a.  Rate Class Allocations'!$BA:$BA,0,(27*(AK149="kW"))),'3-a.  Rate Class Allocations'!$F:$F,"2011 - 2014 + 2015 Extension Legacy Green Energy Act Framework - Province Wide Program",'3-a.  Rate Class Allocations'!$E:$E,$B193,'3-a.  Rate Class Allocations'!$H:$H,D148),IF(COUNTIFS(AK148,"*Less Than*"),1/COUNTIFS($Y148:$AL148,"*Less Than*"),0))</f>
        <v>0</v>
      </c>
      <c r="AL193" s="416">
        <f ca="1">IF(SUMIFS(OFFSET('3-a.  Rate Class Allocations'!$BA:$BA,0,(27*(AL149="kW"))),'3-a.  Rate Class Allocations'!$F:$F,"2011 - 2014 + 2015 Extension Legacy Green Energy Act Framework - Province Wide Program",'3-a.  Rate Class Allocations'!$E:$E,$B193,'3-a.  Rate Class Allocations'!$H:$H,D148),SUMIFS(OFFSET('3-a.  Rate Class Allocations'!$BA:$BA,0,(27*(AL149="kW"))),'3-a.  Rate Class Allocations'!$F:$F,"2011 - 2014 + 2015 Extension Legacy Green Energy Act Framework - Province Wide Program",'3-a.  Rate Class Allocations'!$L:$L,AL148,'3-a.  Rate Class Allocations'!$E:$E,$B193,'3-a.  Rate Class Allocations'!$H:$H,D148) / SUMIFS(OFFSET('3-a.  Rate Class Allocations'!$BA:$BA,0,(27*(AL149="kW"))),'3-a.  Rate Class Allocations'!$F:$F,"2011 - 2014 + 2015 Extension Legacy Green Energy Act Framework - Province Wide Program",'3-a.  Rate Class Allocations'!$E:$E,$B193,'3-a.  Rate Class Allocations'!$H:$H,D148),IF(COUNTIFS(AL148,"*Less Than*"),1/COUNTIFS($Y148:$AL148,"*Less Than*"),0))</f>
        <v>0</v>
      </c>
      <c r="AM193" s="298">
        <f ca="1">SUM(Y193:AL193)</f>
        <v>1</v>
      </c>
    </row>
    <row r="194" spans="1:39" s="285" customFormat="1" ht="15" outlineLevel="1">
      <c r="A194" s="503"/>
      <c r="B194" s="317" t="s">
        <v>245</v>
      </c>
      <c r="C194" s="293" t="s">
        <v>164</v>
      </c>
      <c r="D194" s="724">
        <f ca="1">SUMIFS(OFFSET('7.  Persistence Report'!$AQ:$AQ,0,D148-2011),'7.  Persistence Report'!$D:$D,IF(COUNTIFS($B194,"Adjustment*"),$B193,$B194),'7.  Persistence Report'!$H:$H,D148,'7.  Persistence Report'!$J:$J,IF(COUNTIFS($B194,"Adjustment*"),"Adjustment","Current Year Savings"),'7.  Persistence Report'!$C:$C,VLOOKUP(IF(COUNTIFS($B194,"Adjustment*"),$A193,$A194),ExtCalcMap,2,FALSE))</f>
        <v>0</v>
      </c>
      <c r="E194" s="724">
        <f ca="1">SUMIFS(OFFSET('7.  Persistence Report'!$AQ:$AQ,0,E148-2011),'7.  Persistence Report'!$D:$D,IF(COUNTIFS($B194,"Adjustment*"),$B193,$B194),'7.  Persistence Report'!$H:$H,D148,'7.  Persistence Report'!$J:$J,IF(COUNTIFS($B194,"Adjustment*"),"Adjustment","Current Year Savings"),'7.  Persistence Report'!$C:$C,VLOOKUP(IF(COUNTIFS($B194,"Adjustment*"),$A193,$A194),ExtCalcMap,2,FALSE))</f>
        <v>0</v>
      </c>
      <c r="F194" s="724">
        <f ca="1">SUMIFS(OFFSET('7.  Persistence Report'!$AQ:$AQ,0,F148-2011),'7.  Persistence Report'!$D:$D,IF(COUNTIFS($B194,"Adjustment*"),$B193,$B194),'7.  Persistence Report'!$H:$H,D148,'7.  Persistence Report'!$J:$J,IF(COUNTIFS($B194,"Adjustment*"),"Adjustment","Current Year Savings"),'7.  Persistence Report'!$C:$C,VLOOKUP(IF(COUNTIFS($B194,"Adjustment*"),$A193,$A194),ExtCalcMap,2,FALSE))</f>
        <v>0</v>
      </c>
      <c r="G194" s="724">
        <f ca="1">SUMIFS(OFFSET('7.  Persistence Report'!$AQ:$AQ,0,G148-2011),'7.  Persistence Report'!$D:$D,IF(COUNTIFS($B194,"Adjustment*"),$B193,$B194),'7.  Persistence Report'!$H:$H,D148,'7.  Persistence Report'!$J:$J,IF(COUNTIFS($B194,"Adjustment*"),"Adjustment","Current Year Savings"),'7.  Persistence Report'!$C:$C,VLOOKUP(IF(COUNTIFS($B194,"Adjustment*"),$A193,$A194),ExtCalcMap,2,FALSE))</f>
        <v>0</v>
      </c>
      <c r="H194" s="724">
        <f ca="1">SUMIFS(OFFSET('7.  Persistence Report'!$AQ:$AQ,0,H148-2011),'7.  Persistence Report'!$D:$D,IF(COUNTIFS($B194,"Adjustment*"),$B193,$B194),'7.  Persistence Report'!$H:$H,D148,'7.  Persistence Report'!$J:$J,IF(COUNTIFS($B194,"Adjustment*"),"Adjustment","Current Year Savings"),'7.  Persistence Report'!$C:$C,VLOOKUP(IF(COUNTIFS($B194,"Adjustment*"),$A193,$A194),ExtCalcMap,2,FALSE))</f>
        <v>0</v>
      </c>
      <c r="I194" s="724">
        <f ca="1">SUMIFS(OFFSET('7.  Persistence Report'!$AQ:$AQ,0,I148-2011),'7.  Persistence Report'!$D:$D,IF(COUNTIFS($B194,"Adjustment*"),$B193,$B194),'7.  Persistence Report'!$H:$H,D148,'7.  Persistence Report'!$J:$J,IF(COUNTIFS($B194,"Adjustment*"),"Adjustment","Current Year Savings"),'7.  Persistence Report'!$C:$C,VLOOKUP(IF(COUNTIFS($B194,"Adjustment*"),$A193,$A194),ExtCalcMap,2,FALSE))</f>
        <v>0</v>
      </c>
      <c r="J194" s="724">
        <f ca="1">SUMIFS(OFFSET('7.  Persistence Report'!$AQ:$AQ,0,J148-2011),'7.  Persistence Report'!$D:$D,IF(COUNTIFS($B194,"Adjustment*"),$B193,$B194),'7.  Persistence Report'!$H:$H,D148,'7.  Persistence Report'!$J:$J,IF(COUNTIFS($B194,"Adjustment*"),"Adjustment","Current Year Savings"),'7.  Persistence Report'!$C:$C,VLOOKUP(IF(COUNTIFS($B194,"Adjustment*"),$A193,$A194),ExtCalcMap,2,FALSE))</f>
        <v>0</v>
      </c>
      <c r="K194" s="724">
        <f ca="1">SUMIFS(OFFSET('7.  Persistence Report'!$AQ:$AQ,0,K148-2011),'7.  Persistence Report'!$D:$D,IF(COUNTIFS($B194,"Adjustment*"),$B193,$B194),'7.  Persistence Report'!$H:$H,D148,'7.  Persistence Report'!$J:$J,IF(COUNTIFS($B194,"Adjustment*"),"Adjustment","Current Year Savings"),'7.  Persistence Report'!$C:$C,VLOOKUP(IF(COUNTIFS($B194,"Adjustment*"),$A193,$A194),ExtCalcMap,2,FALSE))</f>
        <v>0</v>
      </c>
      <c r="L194" s="724">
        <f ca="1">SUMIFS(OFFSET('7.  Persistence Report'!$AQ:$AQ,0,L148-2011),'7.  Persistence Report'!$D:$D,IF(COUNTIFS($B194,"Adjustment*"),$B193,$B194),'7.  Persistence Report'!$H:$H,D148,'7.  Persistence Report'!$J:$J,IF(COUNTIFS($B194,"Adjustment*"),"Adjustment","Current Year Savings"),'7.  Persistence Report'!$C:$C,VLOOKUP(IF(COUNTIFS($B194,"Adjustment*"),$A193,$A194),ExtCalcMap,2,FALSE))</f>
        <v>0</v>
      </c>
      <c r="M194" s="724">
        <f ca="1">SUMIFS(OFFSET('7.  Persistence Report'!$AQ:$AQ,0,M148-2011),'7.  Persistence Report'!$D:$D,IF(COUNTIFS($B194,"Adjustment*"),$B193,$B194),'7.  Persistence Report'!$H:$H,D148,'7.  Persistence Report'!$J:$J,IF(COUNTIFS($B194,"Adjustment*"),"Adjustment","Current Year Savings"),'7.  Persistence Report'!$C:$C,VLOOKUP(IF(COUNTIFS($B194,"Adjustment*"),$A193,$A194),ExtCalcMap,2,FALSE))</f>
        <v>0</v>
      </c>
      <c r="N194" s="732"/>
      <c r="O194" s="731">
        <f ca="1">SUMIFS(OFFSET('7.  Persistence Report'!$L:$L,0,O148-2011),'7.  Persistence Report'!$D:$D,IF(COUNTIFS($B194,"Adjustment*"),$B193,$B194),'7.  Persistence Report'!$H:$H,D148,'7.  Persistence Report'!$J:$J,IF(COUNTIFS($B194,"Adjustment*"),"Adjustment","Current Year Savings"),'7.  Persistence Report'!$C:$C,VLOOKUP(IF(COUNTIFS($B194,"Adjustment*"),$A193,$A194),ExtCalcMap,2,FALSE))</f>
        <v>0</v>
      </c>
      <c r="P194" s="731">
        <f ca="1">SUMIFS(OFFSET('7.  Persistence Report'!$L:$L,0,P148-2011),'7.  Persistence Report'!$D:$D,IF(COUNTIFS($B194,"Adjustment*"),$B193,$B194),'7.  Persistence Report'!$H:$H,D148,'7.  Persistence Report'!$J:$J,IF(COUNTIFS($B194,"Adjustment*"),"Adjustment","Current Year Savings"),'7.  Persistence Report'!$C:$C,VLOOKUP(IF(COUNTIFS($B194,"Adjustment*"),$A193,$A194),ExtCalcMap,2,FALSE))</f>
        <v>0</v>
      </c>
      <c r="Q194" s="731">
        <f ca="1">SUMIFS(OFFSET('7.  Persistence Report'!$L:$L,0,Q148-2011),'7.  Persistence Report'!$D:$D,IF(COUNTIFS($B194,"Adjustment*"),$B193,$B194),'7.  Persistence Report'!$H:$H,D148,'7.  Persistence Report'!$J:$J,IF(COUNTIFS($B194,"Adjustment*"),"Adjustment","Current Year Savings"),'7.  Persistence Report'!$C:$C,VLOOKUP(IF(COUNTIFS($B194,"Adjustment*"),$A193,$A194),ExtCalcMap,2,FALSE))</f>
        <v>0</v>
      </c>
      <c r="R194" s="731">
        <f ca="1">SUMIFS(OFFSET('7.  Persistence Report'!$L:$L,0,R148-2011),'7.  Persistence Report'!$D:$D,IF(COUNTIFS($B194,"Adjustment*"),$B193,$B194),'7.  Persistence Report'!$H:$H,D148,'7.  Persistence Report'!$J:$J,IF(COUNTIFS($B194,"Adjustment*"),"Adjustment","Current Year Savings"),'7.  Persistence Report'!$C:$C,VLOOKUP(IF(COUNTIFS($B194,"Adjustment*"),$A193,$A194),ExtCalcMap,2,FALSE))</f>
        <v>0</v>
      </c>
      <c r="S194" s="731">
        <f ca="1">SUMIFS(OFFSET('7.  Persistence Report'!$L:$L,0,S148-2011),'7.  Persistence Report'!$D:$D,IF(COUNTIFS($B194,"Adjustment*"),$B193,$B194),'7.  Persistence Report'!$H:$H,D148,'7.  Persistence Report'!$J:$J,IF(COUNTIFS($B194,"Adjustment*"),"Adjustment","Current Year Savings"),'7.  Persistence Report'!$C:$C,VLOOKUP(IF(COUNTIFS($B194,"Adjustment*"),$A193,$A194),ExtCalcMap,2,FALSE))</f>
        <v>0</v>
      </c>
      <c r="T194" s="731">
        <f ca="1">SUMIFS(OFFSET('7.  Persistence Report'!$L:$L,0,T148-2011),'7.  Persistence Report'!$D:$D,IF(COUNTIFS($B194,"Adjustment*"),$B193,$B194),'7.  Persistence Report'!$H:$H,D148,'7.  Persistence Report'!$J:$J,IF(COUNTIFS($B194,"Adjustment*"),"Adjustment","Current Year Savings"),'7.  Persistence Report'!$C:$C,VLOOKUP(IF(COUNTIFS($B194,"Adjustment*"),$A193,$A194),ExtCalcMap,2,FALSE))</f>
        <v>0</v>
      </c>
      <c r="U194" s="731">
        <f ca="1">SUMIFS(OFFSET('7.  Persistence Report'!$L:$L,0,U148-2011),'7.  Persistence Report'!$D:$D,IF(COUNTIFS($B194,"Adjustment*"),$B193,$B194),'7.  Persistence Report'!$H:$H,D148,'7.  Persistence Report'!$J:$J,IF(COUNTIFS($B194,"Adjustment*"),"Adjustment","Current Year Savings"),'7.  Persistence Report'!$C:$C,VLOOKUP(IF(COUNTIFS($B194,"Adjustment*"),$A193,$A194),ExtCalcMap,2,FALSE))</f>
        <v>0</v>
      </c>
      <c r="V194" s="731">
        <f ca="1">SUMIFS(OFFSET('7.  Persistence Report'!$L:$L,0,V148-2011),'7.  Persistence Report'!$D:$D,IF(COUNTIFS($B194,"Adjustment*"),$B193,$B194),'7.  Persistence Report'!$H:$H,D148,'7.  Persistence Report'!$J:$J,IF(COUNTIFS($B194,"Adjustment*"),"Adjustment","Current Year Savings"),'7.  Persistence Report'!$C:$C,VLOOKUP(IF(COUNTIFS($B194,"Adjustment*"),$A193,$A194),ExtCalcMap,2,FALSE))</f>
        <v>0</v>
      </c>
      <c r="W194" s="731">
        <f ca="1">SUMIFS(OFFSET('7.  Persistence Report'!$L:$L,0,W148-2011),'7.  Persistence Report'!$D:$D,IF(COUNTIFS($B194,"Adjustment*"),$B193,$B194),'7.  Persistence Report'!$H:$H,D148,'7.  Persistence Report'!$J:$J,IF(COUNTIFS($B194,"Adjustment*"),"Adjustment","Current Year Savings"),'7.  Persistence Report'!$C:$C,VLOOKUP(IF(COUNTIFS($B194,"Adjustment*"),$A193,$A194),ExtCalcMap,2,FALSE))</f>
        <v>0</v>
      </c>
      <c r="X194" s="731">
        <f ca="1">SUMIFS(OFFSET('7.  Persistence Report'!$L:$L,0,X148-2011),'7.  Persistence Report'!$D:$D,IF(COUNTIFS($B194,"Adjustment*"),$B193,$B194),'7.  Persistence Report'!$H:$H,D148,'7.  Persistence Report'!$J:$J,IF(COUNTIFS($B194,"Adjustment*"),"Adjustment","Current Year Savings"),'7.  Persistence Report'!$C:$C,VLOOKUP(IF(COUNTIFS($B194,"Adjustment*"),$A193,$A194),ExtCalcMap,2,FALSE))</f>
        <v>0</v>
      </c>
      <c r="Y194" s="412">
        <f ca="1">Y193</f>
        <v>0</v>
      </c>
      <c r="Z194" s="412">
        <f ca="1">Z193</f>
        <v>1</v>
      </c>
      <c r="AA194" s="412">
        <f t="shared" ref="AA194:AL194" ca="1" si="72">AA193</f>
        <v>0</v>
      </c>
      <c r="AB194" s="412">
        <f t="shared" ca="1" si="72"/>
        <v>0</v>
      </c>
      <c r="AC194" s="412">
        <f t="shared" ca="1" si="72"/>
        <v>0</v>
      </c>
      <c r="AD194" s="412">
        <f t="shared" ca="1" si="72"/>
        <v>0</v>
      </c>
      <c r="AE194" s="412">
        <f t="shared" ca="1" si="72"/>
        <v>0</v>
      </c>
      <c r="AF194" s="412">
        <f t="shared" ca="1" si="72"/>
        <v>0</v>
      </c>
      <c r="AG194" s="412">
        <f t="shared" ca="1" si="72"/>
        <v>0</v>
      </c>
      <c r="AH194" s="412">
        <f t="shared" ca="1" si="72"/>
        <v>0</v>
      </c>
      <c r="AI194" s="412">
        <f t="shared" ca="1" si="72"/>
        <v>0</v>
      </c>
      <c r="AJ194" s="412">
        <f t="shared" ca="1" si="72"/>
        <v>0</v>
      </c>
      <c r="AK194" s="412">
        <f t="shared" ca="1" si="72"/>
        <v>0</v>
      </c>
      <c r="AL194" s="412">
        <f t="shared" ca="1" si="72"/>
        <v>0</v>
      </c>
      <c r="AM194" s="499"/>
    </row>
    <row r="195" spans="1:39" s="285" customFormat="1" ht="15" outlineLevel="1">
      <c r="A195" s="503"/>
      <c r="B195" s="316"/>
      <c r="C195" s="314"/>
      <c r="D195" s="740"/>
      <c r="E195" s="740"/>
      <c r="F195" s="740"/>
      <c r="G195" s="740"/>
      <c r="H195" s="740"/>
      <c r="I195" s="740"/>
      <c r="J195" s="740"/>
      <c r="K195" s="740"/>
      <c r="L195" s="740"/>
      <c r="M195" s="740"/>
      <c r="N195" s="730"/>
      <c r="O195" s="741"/>
      <c r="P195" s="741"/>
      <c r="Q195" s="741"/>
      <c r="R195" s="741"/>
      <c r="S195" s="741"/>
      <c r="T195" s="741"/>
      <c r="U195" s="741"/>
      <c r="V195" s="741"/>
      <c r="W195" s="741"/>
      <c r="X195" s="741"/>
      <c r="Y195" s="419"/>
      <c r="Z195" s="417"/>
      <c r="AA195" s="417"/>
      <c r="AB195" s="417"/>
      <c r="AC195" s="417"/>
      <c r="AD195" s="417"/>
      <c r="AE195" s="417"/>
      <c r="AF195" s="417"/>
      <c r="AG195" s="417"/>
      <c r="AH195" s="417"/>
      <c r="AI195" s="417"/>
      <c r="AJ195" s="417"/>
      <c r="AK195" s="417"/>
      <c r="AL195" s="417"/>
      <c r="AM195" s="315"/>
    </row>
    <row r="196" spans="1:39" s="285" customFormat="1" ht="30" outlineLevel="1">
      <c r="A196" s="503">
        <v>16</v>
      </c>
      <c r="B196" s="316" t="s">
        <v>488</v>
      </c>
      <c r="C196" s="293" t="s">
        <v>25</v>
      </c>
      <c r="D196" s="724">
        <f ca="1">SUMIFS(OFFSET('7.  Persistence Report'!$AQ:$AQ,0,D148-2011),'7.  Persistence Report'!$D:$D,IF(COUNTIFS($B196,"Adjustment*"),$B195,$B196),'7.  Persistence Report'!$H:$H,D148,'7.  Persistence Report'!$J:$J,IF(COUNTIFS($B196,"Adjustment*"),"Adjustment","Current Year Savings"),'7.  Persistence Report'!$C:$C,VLOOKUP(IF(COUNTIFS($B196,"Adjustment*"),$A195,$A196),ExtCalcMap,2,FALSE))</f>
        <v>0</v>
      </c>
      <c r="E196" s="724">
        <f ca="1">SUMIFS(OFFSET('7.  Persistence Report'!$AQ:$AQ,0,E148-2011),'7.  Persistence Report'!$D:$D,IF(COUNTIFS($B196,"Adjustment*"),$B195,$B196),'7.  Persistence Report'!$H:$H,D148,'7.  Persistence Report'!$J:$J,IF(COUNTIFS($B196,"Adjustment*"),"Adjustment","Current Year Savings"),'7.  Persistence Report'!$C:$C,VLOOKUP(IF(COUNTIFS($B196,"Adjustment*"),$A195,$A196),ExtCalcMap,2,FALSE))</f>
        <v>0</v>
      </c>
      <c r="F196" s="724">
        <f ca="1">SUMIFS(OFFSET('7.  Persistence Report'!$AQ:$AQ,0,F148-2011),'7.  Persistence Report'!$D:$D,IF(COUNTIFS($B196,"Adjustment*"),$B195,$B196),'7.  Persistence Report'!$H:$H,D148,'7.  Persistence Report'!$J:$J,IF(COUNTIFS($B196,"Adjustment*"),"Adjustment","Current Year Savings"),'7.  Persistence Report'!$C:$C,VLOOKUP(IF(COUNTIFS($B196,"Adjustment*"),$A195,$A196),ExtCalcMap,2,FALSE))</f>
        <v>0</v>
      </c>
      <c r="G196" s="724">
        <f ca="1">SUMIFS(OFFSET('7.  Persistence Report'!$AQ:$AQ,0,G148-2011),'7.  Persistence Report'!$D:$D,IF(COUNTIFS($B196,"Adjustment*"),$B195,$B196),'7.  Persistence Report'!$H:$H,D148,'7.  Persistence Report'!$J:$J,IF(COUNTIFS($B196,"Adjustment*"),"Adjustment","Current Year Savings"),'7.  Persistence Report'!$C:$C,VLOOKUP(IF(COUNTIFS($B196,"Adjustment*"),$A195,$A196),ExtCalcMap,2,FALSE))</f>
        <v>0</v>
      </c>
      <c r="H196" s="724">
        <f ca="1">SUMIFS(OFFSET('7.  Persistence Report'!$AQ:$AQ,0,H148-2011),'7.  Persistence Report'!$D:$D,IF(COUNTIFS($B196,"Adjustment*"),$B195,$B196),'7.  Persistence Report'!$H:$H,D148,'7.  Persistence Report'!$J:$J,IF(COUNTIFS($B196,"Adjustment*"),"Adjustment","Current Year Savings"),'7.  Persistence Report'!$C:$C,VLOOKUP(IF(COUNTIFS($B196,"Adjustment*"),$A195,$A196),ExtCalcMap,2,FALSE))</f>
        <v>0</v>
      </c>
      <c r="I196" s="724">
        <f ca="1">SUMIFS(OFFSET('7.  Persistence Report'!$AQ:$AQ,0,I148-2011),'7.  Persistence Report'!$D:$D,IF(COUNTIFS($B196,"Adjustment*"),$B195,$B196),'7.  Persistence Report'!$H:$H,D148,'7.  Persistence Report'!$J:$J,IF(COUNTIFS($B196,"Adjustment*"),"Adjustment","Current Year Savings"),'7.  Persistence Report'!$C:$C,VLOOKUP(IF(COUNTIFS($B196,"Adjustment*"),$A195,$A196),ExtCalcMap,2,FALSE))</f>
        <v>0</v>
      </c>
      <c r="J196" s="724">
        <f ca="1">SUMIFS(OFFSET('7.  Persistence Report'!$AQ:$AQ,0,J148-2011),'7.  Persistence Report'!$D:$D,IF(COUNTIFS($B196,"Adjustment*"),$B195,$B196),'7.  Persistence Report'!$H:$H,D148,'7.  Persistence Report'!$J:$J,IF(COUNTIFS($B196,"Adjustment*"),"Adjustment","Current Year Savings"),'7.  Persistence Report'!$C:$C,VLOOKUP(IF(COUNTIFS($B196,"Adjustment*"),$A195,$A196),ExtCalcMap,2,FALSE))</f>
        <v>0</v>
      </c>
      <c r="K196" s="724">
        <f ca="1">SUMIFS(OFFSET('7.  Persistence Report'!$AQ:$AQ,0,K148-2011),'7.  Persistence Report'!$D:$D,IF(COUNTIFS($B196,"Adjustment*"),$B195,$B196),'7.  Persistence Report'!$H:$H,D148,'7.  Persistence Report'!$J:$J,IF(COUNTIFS($B196,"Adjustment*"),"Adjustment","Current Year Savings"),'7.  Persistence Report'!$C:$C,VLOOKUP(IF(COUNTIFS($B196,"Adjustment*"),$A195,$A196),ExtCalcMap,2,FALSE))</f>
        <v>0</v>
      </c>
      <c r="L196" s="724">
        <f ca="1">SUMIFS(OFFSET('7.  Persistence Report'!$AQ:$AQ,0,L148-2011),'7.  Persistence Report'!$D:$D,IF(COUNTIFS($B196,"Adjustment*"),$B195,$B196),'7.  Persistence Report'!$H:$H,D148,'7.  Persistence Report'!$J:$J,IF(COUNTIFS($B196,"Adjustment*"),"Adjustment","Current Year Savings"),'7.  Persistence Report'!$C:$C,VLOOKUP(IF(COUNTIFS($B196,"Adjustment*"),$A195,$A196),ExtCalcMap,2,FALSE))</f>
        <v>0</v>
      </c>
      <c r="M196" s="724">
        <f ca="1">SUMIFS(OFFSET('7.  Persistence Report'!$AQ:$AQ,0,M148-2011),'7.  Persistence Report'!$D:$D,IF(COUNTIFS($B196,"Adjustment*"),$B195,$B196),'7.  Persistence Report'!$H:$H,D148,'7.  Persistence Report'!$J:$J,IF(COUNTIFS($B196,"Adjustment*"),"Adjustment","Current Year Savings"),'7.  Persistence Report'!$C:$C,VLOOKUP(IF(COUNTIFS($B196,"Adjustment*"),$A195,$A196),ExtCalcMap,2,FALSE))</f>
        <v>0</v>
      </c>
      <c r="N196" s="730"/>
      <c r="O196" s="731">
        <f ca="1">SUMIFS(OFFSET('7.  Persistence Report'!$L:$L,0,O148-2011),'7.  Persistence Report'!$D:$D,IF(COUNTIFS($B196,"Adjustment*"),$B195,$B196),'7.  Persistence Report'!$H:$H,D148,'7.  Persistence Report'!$J:$J,IF(COUNTIFS($B196,"Adjustment*"),"Adjustment","Current Year Savings"),'7.  Persistence Report'!$C:$C,VLOOKUP(IF(COUNTIFS($B196,"Adjustment*"),$A195,$A196),ExtCalcMap,2,FALSE))</f>
        <v>0</v>
      </c>
      <c r="P196" s="731">
        <f ca="1">SUMIFS(OFFSET('7.  Persistence Report'!$L:$L,0,P148-2011),'7.  Persistence Report'!$D:$D,IF(COUNTIFS($B196,"Adjustment*"),$B195,$B196),'7.  Persistence Report'!$H:$H,D148,'7.  Persistence Report'!$J:$J,IF(COUNTIFS($B196,"Adjustment*"),"Adjustment","Current Year Savings"),'7.  Persistence Report'!$C:$C,VLOOKUP(IF(COUNTIFS($B196,"Adjustment*"),$A195,$A196),ExtCalcMap,2,FALSE))</f>
        <v>0</v>
      </c>
      <c r="Q196" s="731">
        <f ca="1">SUMIFS(OFFSET('7.  Persistence Report'!$L:$L,0,Q148-2011),'7.  Persistence Report'!$D:$D,IF(COUNTIFS($B196,"Adjustment*"),$B195,$B196),'7.  Persistence Report'!$H:$H,D148,'7.  Persistence Report'!$J:$J,IF(COUNTIFS($B196,"Adjustment*"),"Adjustment","Current Year Savings"),'7.  Persistence Report'!$C:$C,VLOOKUP(IF(COUNTIFS($B196,"Adjustment*"),$A195,$A196),ExtCalcMap,2,FALSE))</f>
        <v>0</v>
      </c>
      <c r="R196" s="731">
        <f ca="1">SUMIFS(OFFSET('7.  Persistence Report'!$L:$L,0,R148-2011),'7.  Persistence Report'!$D:$D,IF(COUNTIFS($B196,"Adjustment*"),$B195,$B196),'7.  Persistence Report'!$H:$H,D148,'7.  Persistence Report'!$J:$J,IF(COUNTIFS($B196,"Adjustment*"),"Adjustment","Current Year Savings"),'7.  Persistence Report'!$C:$C,VLOOKUP(IF(COUNTIFS($B196,"Adjustment*"),$A195,$A196),ExtCalcMap,2,FALSE))</f>
        <v>0</v>
      </c>
      <c r="S196" s="731">
        <f ca="1">SUMIFS(OFFSET('7.  Persistence Report'!$L:$L,0,S148-2011),'7.  Persistence Report'!$D:$D,IF(COUNTIFS($B196,"Adjustment*"),$B195,$B196),'7.  Persistence Report'!$H:$H,D148,'7.  Persistence Report'!$J:$J,IF(COUNTIFS($B196,"Adjustment*"),"Adjustment","Current Year Savings"),'7.  Persistence Report'!$C:$C,VLOOKUP(IF(COUNTIFS($B196,"Adjustment*"),$A195,$A196),ExtCalcMap,2,FALSE))</f>
        <v>0</v>
      </c>
      <c r="T196" s="731">
        <f ca="1">SUMIFS(OFFSET('7.  Persistence Report'!$L:$L,0,T148-2011),'7.  Persistence Report'!$D:$D,IF(COUNTIFS($B196,"Adjustment*"),$B195,$B196),'7.  Persistence Report'!$H:$H,D148,'7.  Persistence Report'!$J:$J,IF(COUNTIFS($B196,"Adjustment*"),"Adjustment","Current Year Savings"),'7.  Persistence Report'!$C:$C,VLOOKUP(IF(COUNTIFS($B196,"Adjustment*"),$A195,$A196),ExtCalcMap,2,FALSE))</f>
        <v>0</v>
      </c>
      <c r="U196" s="731">
        <f ca="1">SUMIFS(OFFSET('7.  Persistence Report'!$L:$L,0,U148-2011),'7.  Persistence Report'!$D:$D,IF(COUNTIFS($B196,"Adjustment*"),$B195,$B196),'7.  Persistence Report'!$H:$H,D148,'7.  Persistence Report'!$J:$J,IF(COUNTIFS($B196,"Adjustment*"),"Adjustment","Current Year Savings"),'7.  Persistence Report'!$C:$C,VLOOKUP(IF(COUNTIFS($B196,"Adjustment*"),$A195,$A196),ExtCalcMap,2,FALSE))</f>
        <v>0</v>
      </c>
      <c r="V196" s="731">
        <f ca="1">SUMIFS(OFFSET('7.  Persistence Report'!$L:$L,0,V148-2011),'7.  Persistence Report'!$D:$D,IF(COUNTIFS($B196,"Adjustment*"),$B195,$B196),'7.  Persistence Report'!$H:$H,D148,'7.  Persistence Report'!$J:$J,IF(COUNTIFS($B196,"Adjustment*"),"Adjustment","Current Year Savings"),'7.  Persistence Report'!$C:$C,VLOOKUP(IF(COUNTIFS($B196,"Adjustment*"),$A195,$A196),ExtCalcMap,2,FALSE))</f>
        <v>0</v>
      </c>
      <c r="W196" s="731">
        <f ca="1">SUMIFS(OFFSET('7.  Persistence Report'!$L:$L,0,W148-2011),'7.  Persistence Report'!$D:$D,IF(COUNTIFS($B196,"Adjustment*"),$B195,$B196),'7.  Persistence Report'!$H:$H,D148,'7.  Persistence Report'!$J:$J,IF(COUNTIFS($B196,"Adjustment*"),"Adjustment","Current Year Savings"),'7.  Persistence Report'!$C:$C,VLOOKUP(IF(COUNTIFS($B196,"Adjustment*"),$A195,$A196),ExtCalcMap,2,FALSE))</f>
        <v>0</v>
      </c>
      <c r="X196" s="731">
        <f ca="1">SUMIFS(OFFSET('7.  Persistence Report'!$L:$L,0,X148-2011),'7.  Persistence Report'!$D:$D,IF(COUNTIFS($B196,"Adjustment*"),$B195,$B196),'7.  Persistence Report'!$H:$H,D148,'7.  Persistence Report'!$J:$J,IF(COUNTIFS($B196,"Adjustment*"),"Adjustment","Current Year Savings"),'7.  Persistence Report'!$C:$C,VLOOKUP(IF(COUNTIFS($B196,"Adjustment*"),$A195,$A196),ExtCalcMap,2,FALSE))</f>
        <v>0</v>
      </c>
      <c r="Y196" s="416">
        <f ca="1">IF(SUMIFS(OFFSET('3-a.  Rate Class Allocations'!$BA:$BA,0,(27*(Y149="kW"))),'3-a.  Rate Class Allocations'!$F:$F,"2011 - 2014 + 2015 Extension Legacy Green Energy Act Framework - Province Wide Program",'3-a.  Rate Class Allocations'!$E:$E,$B196,'3-a.  Rate Class Allocations'!$H:$H,D148),SUMIFS(OFFSET('3-a.  Rate Class Allocations'!$BA:$BA,0,(27*(Y149="kW"))),'3-a.  Rate Class Allocations'!$F:$F,"2011 - 2014 + 2015 Extension Legacy Green Energy Act Framework - Province Wide Program",'3-a.  Rate Class Allocations'!$L:$L,Y148,'3-a.  Rate Class Allocations'!$E:$E,$B196,'3-a.  Rate Class Allocations'!$H:$H,D148) / SUMIFS(OFFSET('3-a.  Rate Class Allocations'!$BA:$BA,0,(27*(Y149="kW"))),'3-a.  Rate Class Allocations'!$F:$F,"2011 - 2014 + 2015 Extension Legacy Green Energy Act Framework - Province Wide Program",'3-a.  Rate Class Allocations'!$E:$E,$B196,'3-a.  Rate Class Allocations'!$H:$H,D148),IF(COUNTIFS(Y148,"*Less Than*"),1/COUNTIFS($Y148:$AL148,"*Less Than*"),0))</f>
        <v>0</v>
      </c>
      <c r="Z196" s="416">
        <f ca="1">IF(SUMIFS(OFFSET('3-a.  Rate Class Allocations'!$BA:$BA,0,(27*(Z149="kW"))),'3-a.  Rate Class Allocations'!$F:$F,"2011 - 2014 + 2015 Extension Legacy Green Energy Act Framework - Province Wide Program",'3-a.  Rate Class Allocations'!$E:$E,$B196,'3-a.  Rate Class Allocations'!$H:$H,D148),SUMIFS(OFFSET('3-a.  Rate Class Allocations'!$BA:$BA,0,(27*(Z149="kW"))),'3-a.  Rate Class Allocations'!$F:$F,"2011 - 2014 + 2015 Extension Legacy Green Energy Act Framework - Province Wide Program",'3-a.  Rate Class Allocations'!$L:$L,Z148,'3-a.  Rate Class Allocations'!$E:$E,$B196,'3-a.  Rate Class Allocations'!$H:$H,D148) / SUMIFS(OFFSET('3-a.  Rate Class Allocations'!$BA:$BA,0,(27*(Z149="kW"))),'3-a.  Rate Class Allocations'!$F:$F,"2011 - 2014 + 2015 Extension Legacy Green Energy Act Framework - Province Wide Program",'3-a.  Rate Class Allocations'!$E:$E,$B196,'3-a.  Rate Class Allocations'!$H:$H,D148),IF(COUNTIFS(Z148,"*Less Than*"),1/COUNTIFS($Y148:$AL148,"*Less Than*"),0))</f>
        <v>1</v>
      </c>
      <c r="AA196" s="416">
        <f ca="1">IF(SUMIFS(OFFSET('3-a.  Rate Class Allocations'!$BA:$BA,0,(27*(AA149="kW"))),'3-a.  Rate Class Allocations'!$F:$F,"2011 - 2014 + 2015 Extension Legacy Green Energy Act Framework - Province Wide Program",'3-a.  Rate Class Allocations'!$E:$E,$B196,'3-a.  Rate Class Allocations'!$H:$H,D148),SUMIFS(OFFSET('3-a.  Rate Class Allocations'!$BA:$BA,0,(27*(AA149="kW"))),'3-a.  Rate Class Allocations'!$F:$F,"2011 - 2014 + 2015 Extension Legacy Green Energy Act Framework - Province Wide Program",'3-a.  Rate Class Allocations'!$L:$L,AA148,'3-a.  Rate Class Allocations'!$E:$E,$B196,'3-a.  Rate Class Allocations'!$H:$H,D148) / SUMIFS(OFFSET('3-a.  Rate Class Allocations'!$BA:$BA,0,(27*(AA149="kW"))),'3-a.  Rate Class Allocations'!$F:$F,"2011 - 2014 + 2015 Extension Legacy Green Energy Act Framework - Province Wide Program",'3-a.  Rate Class Allocations'!$E:$E,$B196,'3-a.  Rate Class Allocations'!$H:$H,D148),IF(COUNTIFS(AA148,"*Less Than*"),1/COUNTIFS($Y148:$AL148,"*Less Than*"),0))</f>
        <v>0</v>
      </c>
      <c r="AB196" s="416">
        <f ca="1">IF(SUMIFS(OFFSET('3-a.  Rate Class Allocations'!$BA:$BA,0,(27*(AB149="kW"))),'3-a.  Rate Class Allocations'!$F:$F,"2011 - 2014 + 2015 Extension Legacy Green Energy Act Framework - Province Wide Program",'3-a.  Rate Class Allocations'!$E:$E,$B196,'3-a.  Rate Class Allocations'!$H:$H,D148),SUMIFS(OFFSET('3-a.  Rate Class Allocations'!$BA:$BA,0,(27*(AB149="kW"))),'3-a.  Rate Class Allocations'!$F:$F,"2011 - 2014 + 2015 Extension Legacy Green Energy Act Framework - Province Wide Program",'3-a.  Rate Class Allocations'!$L:$L,AB148,'3-a.  Rate Class Allocations'!$E:$E,$B196,'3-a.  Rate Class Allocations'!$H:$H,D148) / SUMIFS(OFFSET('3-a.  Rate Class Allocations'!$BA:$BA,0,(27*(AB149="kW"))),'3-a.  Rate Class Allocations'!$F:$F,"2011 - 2014 + 2015 Extension Legacy Green Energy Act Framework - Province Wide Program",'3-a.  Rate Class Allocations'!$E:$E,$B196,'3-a.  Rate Class Allocations'!$H:$H,D148),IF(COUNTIFS(AB148,"*Less Than*"),1/COUNTIFS($Y148:$AL148,"*Less Than*"),0))</f>
        <v>0</v>
      </c>
      <c r="AC196" s="416">
        <f ca="1">IF(SUMIFS(OFFSET('3-a.  Rate Class Allocations'!$BA:$BA,0,(27*(AC149="kW"))),'3-a.  Rate Class Allocations'!$F:$F,"2011 - 2014 + 2015 Extension Legacy Green Energy Act Framework - Province Wide Program",'3-a.  Rate Class Allocations'!$E:$E,$B196,'3-a.  Rate Class Allocations'!$H:$H,D148),SUMIFS(OFFSET('3-a.  Rate Class Allocations'!$BA:$BA,0,(27*(AC149="kW"))),'3-a.  Rate Class Allocations'!$F:$F,"2011 - 2014 + 2015 Extension Legacy Green Energy Act Framework - Province Wide Program",'3-a.  Rate Class Allocations'!$L:$L,AC148,'3-a.  Rate Class Allocations'!$E:$E,$B196,'3-a.  Rate Class Allocations'!$H:$H,D148) / SUMIFS(OFFSET('3-a.  Rate Class Allocations'!$BA:$BA,0,(27*(AC149="kW"))),'3-a.  Rate Class Allocations'!$F:$F,"2011 - 2014 + 2015 Extension Legacy Green Energy Act Framework - Province Wide Program",'3-a.  Rate Class Allocations'!$E:$E,$B196,'3-a.  Rate Class Allocations'!$H:$H,D148),IF(COUNTIFS(AC148,"*Less Than*"),1/COUNTIFS($Y148:$AL148,"*Less Than*"),0))</f>
        <v>0</v>
      </c>
      <c r="AD196" s="416">
        <f ca="1">IF(SUMIFS(OFFSET('3-a.  Rate Class Allocations'!$BA:$BA,0,(27*(AD149="kW"))),'3-a.  Rate Class Allocations'!$F:$F,"2011 - 2014 + 2015 Extension Legacy Green Energy Act Framework - Province Wide Program",'3-a.  Rate Class Allocations'!$E:$E,$B196,'3-a.  Rate Class Allocations'!$H:$H,D148),SUMIFS(OFFSET('3-a.  Rate Class Allocations'!$BA:$BA,0,(27*(AD149="kW"))),'3-a.  Rate Class Allocations'!$F:$F,"2011 - 2014 + 2015 Extension Legacy Green Energy Act Framework - Province Wide Program",'3-a.  Rate Class Allocations'!$L:$L,AD148,'3-a.  Rate Class Allocations'!$E:$E,$B196,'3-a.  Rate Class Allocations'!$H:$H,D148) / SUMIFS(OFFSET('3-a.  Rate Class Allocations'!$BA:$BA,0,(27*(AD149="kW"))),'3-a.  Rate Class Allocations'!$F:$F,"2011 - 2014 + 2015 Extension Legacy Green Energy Act Framework - Province Wide Program",'3-a.  Rate Class Allocations'!$E:$E,$B196,'3-a.  Rate Class Allocations'!$H:$H,D148),IF(COUNTIFS(AD148,"*Less Than*"),1/COUNTIFS($Y148:$AL148,"*Less Than*"),0))</f>
        <v>0</v>
      </c>
      <c r="AE196" s="416">
        <f ca="1">IF(SUMIFS(OFFSET('3-a.  Rate Class Allocations'!$BA:$BA,0,(27*(AE149="kW"))),'3-a.  Rate Class Allocations'!$F:$F,"2011 - 2014 + 2015 Extension Legacy Green Energy Act Framework - Province Wide Program",'3-a.  Rate Class Allocations'!$E:$E,$B196,'3-a.  Rate Class Allocations'!$H:$H,D148),SUMIFS(OFFSET('3-a.  Rate Class Allocations'!$BA:$BA,0,(27*(AE149="kW"))),'3-a.  Rate Class Allocations'!$F:$F,"2011 - 2014 + 2015 Extension Legacy Green Energy Act Framework - Province Wide Program",'3-a.  Rate Class Allocations'!$L:$L,AE148,'3-a.  Rate Class Allocations'!$E:$E,$B196,'3-a.  Rate Class Allocations'!$H:$H,D148) / SUMIFS(OFFSET('3-a.  Rate Class Allocations'!$BA:$BA,0,(27*(AE149="kW"))),'3-a.  Rate Class Allocations'!$F:$F,"2011 - 2014 + 2015 Extension Legacy Green Energy Act Framework - Province Wide Program",'3-a.  Rate Class Allocations'!$E:$E,$B196,'3-a.  Rate Class Allocations'!$H:$H,D148),IF(COUNTIFS(AE148,"*Less Than*"),1/COUNTIFS($Y148:$AL148,"*Less Than*"),0))</f>
        <v>0</v>
      </c>
      <c r="AF196" s="416">
        <f ca="1">IF(SUMIFS(OFFSET('3-a.  Rate Class Allocations'!$BA:$BA,0,(27*(AF149="kW"))),'3-a.  Rate Class Allocations'!$F:$F,"2011 - 2014 + 2015 Extension Legacy Green Energy Act Framework - Province Wide Program",'3-a.  Rate Class Allocations'!$E:$E,$B196,'3-a.  Rate Class Allocations'!$H:$H,D148),SUMIFS(OFFSET('3-a.  Rate Class Allocations'!$BA:$BA,0,(27*(AF149="kW"))),'3-a.  Rate Class Allocations'!$F:$F,"2011 - 2014 + 2015 Extension Legacy Green Energy Act Framework - Province Wide Program",'3-a.  Rate Class Allocations'!$L:$L,AF148,'3-a.  Rate Class Allocations'!$E:$E,$B196,'3-a.  Rate Class Allocations'!$H:$H,D148) / SUMIFS(OFFSET('3-a.  Rate Class Allocations'!$BA:$BA,0,(27*(AF149="kW"))),'3-a.  Rate Class Allocations'!$F:$F,"2011 - 2014 + 2015 Extension Legacy Green Energy Act Framework - Province Wide Program",'3-a.  Rate Class Allocations'!$E:$E,$B196,'3-a.  Rate Class Allocations'!$H:$H,D148),IF(COUNTIFS(AF148,"*Less Than*"),1/COUNTIFS($Y148:$AL148,"*Less Than*"),0))</f>
        <v>0</v>
      </c>
      <c r="AG196" s="416">
        <f ca="1">IF(SUMIFS(OFFSET('3-a.  Rate Class Allocations'!$BA:$BA,0,(27*(AG149="kW"))),'3-a.  Rate Class Allocations'!$F:$F,"2011 - 2014 + 2015 Extension Legacy Green Energy Act Framework - Province Wide Program",'3-a.  Rate Class Allocations'!$E:$E,$B196,'3-a.  Rate Class Allocations'!$H:$H,D148),SUMIFS(OFFSET('3-a.  Rate Class Allocations'!$BA:$BA,0,(27*(AG149="kW"))),'3-a.  Rate Class Allocations'!$F:$F,"2011 - 2014 + 2015 Extension Legacy Green Energy Act Framework - Province Wide Program",'3-a.  Rate Class Allocations'!$L:$L,AG148,'3-a.  Rate Class Allocations'!$E:$E,$B196,'3-a.  Rate Class Allocations'!$H:$H,D148) / SUMIFS(OFFSET('3-a.  Rate Class Allocations'!$BA:$BA,0,(27*(AG149="kW"))),'3-a.  Rate Class Allocations'!$F:$F,"2011 - 2014 + 2015 Extension Legacy Green Energy Act Framework - Province Wide Program",'3-a.  Rate Class Allocations'!$E:$E,$B196,'3-a.  Rate Class Allocations'!$H:$H,D148),IF(COUNTIFS(AG148,"*Less Than*"),1/COUNTIFS($Y148:$AL148,"*Less Than*"),0))</f>
        <v>0</v>
      </c>
      <c r="AH196" s="416">
        <f ca="1">IF(SUMIFS(OFFSET('3-a.  Rate Class Allocations'!$BA:$BA,0,(27*(AH149="kW"))),'3-a.  Rate Class Allocations'!$F:$F,"2011 - 2014 + 2015 Extension Legacy Green Energy Act Framework - Province Wide Program",'3-a.  Rate Class Allocations'!$E:$E,$B196,'3-a.  Rate Class Allocations'!$H:$H,D148),SUMIFS(OFFSET('3-a.  Rate Class Allocations'!$BA:$BA,0,(27*(AH149="kW"))),'3-a.  Rate Class Allocations'!$F:$F,"2011 - 2014 + 2015 Extension Legacy Green Energy Act Framework - Province Wide Program",'3-a.  Rate Class Allocations'!$L:$L,AH148,'3-a.  Rate Class Allocations'!$E:$E,$B196,'3-a.  Rate Class Allocations'!$H:$H,D148) / SUMIFS(OFFSET('3-a.  Rate Class Allocations'!$BA:$BA,0,(27*(AH149="kW"))),'3-a.  Rate Class Allocations'!$F:$F,"2011 - 2014 + 2015 Extension Legacy Green Energy Act Framework - Province Wide Program",'3-a.  Rate Class Allocations'!$E:$E,$B196,'3-a.  Rate Class Allocations'!$H:$H,D148),IF(COUNTIFS(AH148,"*Less Than*"),1/COUNTIFS($Y148:$AL148,"*Less Than*"),0))</f>
        <v>0</v>
      </c>
      <c r="AI196" s="416">
        <f ca="1">IF(SUMIFS(OFFSET('3-a.  Rate Class Allocations'!$BA:$BA,0,(27*(AI149="kW"))),'3-a.  Rate Class Allocations'!$F:$F,"2011 - 2014 + 2015 Extension Legacy Green Energy Act Framework - Province Wide Program",'3-a.  Rate Class Allocations'!$E:$E,$B196,'3-a.  Rate Class Allocations'!$H:$H,D148),SUMIFS(OFFSET('3-a.  Rate Class Allocations'!$BA:$BA,0,(27*(AI149="kW"))),'3-a.  Rate Class Allocations'!$F:$F,"2011 - 2014 + 2015 Extension Legacy Green Energy Act Framework - Province Wide Program",'3-a.  Rate Class Allocations'!$L:$L,AI148,'3-a.  Rate Class Allocations'!$E:$E,$B196,'3-a.  Rate Class Allocations'!$H:$H,D148) / SUMIFS(OFFSET('3-a.  Rate Class Allocations'!$BA:$BA,0,(27*(AI149="kW"))),'3-a.  Rate Class Allocations'!$F:$F,"2011 - 2014 + 2015 Extension Legacy Green Energy Act Framework - Province Wide Program",'3-a.  Rate Class Allocations'!$E:$E,$B196,'3-a.  Rate Class Allocations'!$H:$H,D148),IF(COUNTIFS(AI148,"*Less Than*"),1/COUNTIFS($Y148:$AL148,"*Less Than*"),0))</f>
        <v>0</v>
      </c>
      <c r="AJ196" s="416">
        <f ca="1">IF(SUMIFS(OFFSET('3-a.  Rate Class Allocations'!$BA:$BA,0,(27*(AJ149="kW"))),'3-a.  Rate Class Allocations'!$F:$F,"2011 - 2014 + 2015 Extension Legacy Green Energy Act Framework - Province Wide Program",'3-a.  Rate Class Allocations'!$E:$E,$B196,'3-a.  Rate Class Allocations'!$H:$H,D148),SUMIFS(OFFSET('3-a.  Rate Class Allocations'!$BA:$BA,0,(27*(AJ149="kW"))),'3-a.  Rate Class Allocations'!$F:$F,"2011 - 2014 + 2015 Extension Legacy Green Energy Act Framework - Province Wide Program",'3-a.  Rate Class Allocations'!$L:$L,AJ148,'3-a.  Rate Class Allocations'!$E:$E,$B196,'3-a.  Rate Class Allocations'!$H:$H,D148) / SUMIFS(OFFSET('3-a.  Rate Class Allocations'!$BA:$BA,0,(27*(AJ149="kW"))),'3-a.  Rate Class Allocations'!$F:$F,"2011 - 2014 + 2015 Extension Legacy Green Energy Act Framework - Province Wide Program",'3-a.  Rate Class Allocations'!$E:$E,$B196,'3-a.  Rate Class Allocations'!$H:$H,D148),IF(COUNTIFS(AJ148,"*Less Than*"),1/COUNTIFS($Y148:$AL148,"*Less Than*"),0))</f>
        <v>0</v>
      </c>
      <c r="AK196" s="416">
        <f ca="1">IF(SUMIFS(OFFSET('3-a.  Rate Class Allocations'!$BA:$BA,0,(27*(AK149="kW"))),'3-a.  Rate Class Allocations'!$F:$F,"2011 - 2014 + 2015 Extension Legacy Green Energy Act Framework - Province Wide Program",'3-a.  Rate Class Allocations'!$E:$E,$B196,'3-a.  Rate Class Allocations'!$H:$H,D148),SUMIFS(OFFSET('3-a.  Rate Class Allocations'!$BA:$BA,0,(27*(AK149="kW"))),'3-a.  Rate Class Allocations'!$F:$F,"2011 - 2014 + 2015 Extension Legacy Green Energy Act Framework - Province Wide Program",'3-a.  Rate Class Allocations'!$L:$L,AK148,'3-a.  Rate Class Allocations'!$E:$E,$B196,'3-a.  Rate Class Allocations'!$H:$H,D148) / SUMIFS(OFFSET('3-a.  Rate Class Allocations'!$BA:$BA,0,(27*(AK149="kW"))),'3-a.  Rate Class Allocations'!$F:$F,"2011 - 2014 + 2015 Extension Legacy Green Energy Act Framework - Province Wide Program",'3-a.  Rate Class Allocations'!$E:$E,$B196,'3-a.  Rate Class Allocations'!$H:$H,D148),IF(COUNTIFS(AK148,"*Less Than*"),1/COUNTIFS($Y148:$AL148,"*Less Than*"),0))</f>
        <v>0</v>
      </c>
      <c r="AL196" s="416">
        <f ca="1">IF(SUMIFS(OFFSET('3-a.  Rate Class Allocations'!$BA:$BA,0,(27*(AL149="kW"))),'3-a.  Rate Class Allocations'!$F:$F,"2011 - 2014 + 2015 Extension Legacy Green Energy Act Framework - Province Wide Program",'3-a.  Rate Class Allocations'!$E:$E,$B196,'3-a.  Rate Class Allocations'!$H:$H,D148),SUMIFS(OFFSET('3-a.  Rate Class Allocations'!$BA:$BA,0,(27*(AL149="kW"))),'3-a.  Rate Class Allocations'!$F:$F,"2011 - 2014 + 2015 Extension Legacy Green Energy Act Framework - Province Wide Program",'3-a.  Rate Class Allocations'!$L:$L,AL148,'3-a.  Rate Class Allocations'!$E:$E,$B196,'3-a.  Rate Class Allocations'!$H:$H,D148) / SUMIFS(OFFSET('3-a.  Rate Class Allocations'!$BA:$BA,0,(27*(AL149="kW"))),'3-a.  Rate Class Allocations'!$F:$F,"2011 - 2014 + 2015 Extension Legacy Green Energy Act Framework - Province Wide Program",'3-a.  Rate Class Allocations'!$E:$E,$B196,'3-a.  Rate Class Allocations'!$H:$H,D148),IF(COUNTIFS(AL148,"*Less Than*"),1/COUNTIFS($Y148:$AL148,"*Less Than*"),0))</f>
        <v>0</v>
      </c>
      <c r="AM196" s="298">
        <f ca="1">SUM(Y196:AL196)</f>
        <v>1</v>
      </c>
    </row>
    <row r="197" spans="1:39" s="285" customFormat="1" ht="15" outlineLevel="1">
      <c r="A197" s="503"/>
      <c r="B197" s="317" t="s">
        <v>245</v>
      </c>
      <c r="C197" s="293" t="s">
        <v>164</v>
      </c>
      <c r="D197" s="724">
        <f ca="1">SUMIFS(OFFSET('7.  Persistence Report'!$AQ:$AQ,0,D148-2011),'7.  Persistence Report'!$D:$D,IF(COUNTIFS($B197,"Adjustment*"),$B196,$B197),'7.  Persistence Report'!$H:$H,D148,'7.  Persistence Report'!$J:$J,IF(COUNTIFS($B197,"Adjustment*"),"Adjustment","Current Year Savings"),'7.  Persistence Report'!$C:$C,VLOOKUP(IF(COUNTIFS($B197,"Adjustment*"),$A196,$A197),ExtCalcMap,2,FALSE))</f>
        <v>0</v>
      </c>
      <c r="E197" s="724">
        <f ca="1">SUMIFS(OFFSET('7.  Persistence Report'!$AQ:$AQ,0,E148-2011),'7.  Persistence Report'!$D:$D,IF(COUNTIFS($B197,"Adjustment*"),$B196,$B197),'7.  Persistence Report'!$H:$H,D148,'7.  Persistence Report'!$J:$J,IF(COUNTIFS($B197,"Adjustment*"),"Adjustment","Current Year Savings"),'7.  Persistence Report'!$C:$C,VLOOKUP(IF(COUNTIFS($B197,"Adjustment*"),$A196,$A197),ExtCalcMap,2,FALSE))</f>
        <v>0</v>
      </c>
      <c r="F197" s="724">
        <f ca="1">SUMIFS(OFFSET('7.  Persistence Report'!$AQ:$AQ,0,F148-2011),'7.  Persistence Report'!$D:$D,IF(COUNTIFS($B197,"Adjustment*"),$B196,$B197),'7.  Persistence Report'!$H:$H,D148,'7.  Persistence Report'!$J:$J,IF(COUNTIFS($B197,"Adjustment*"),"Adjustment","Current Year Savings"),'7.  Persistence Report'!$C:$C,VLOOKUP(IF(COUNTIFS($B197,"Adjustment*"),$A196,$A197),ExtCalcMap,2,FALSE))</f>
        <v>0</v>
      </c>
      <c r="G197" s="724">
        <f ca="1">SUMIFS(OFFSET('7.  Persistence Report'!$AQ:$AQ,0,G148-2011),'7.  Persistence Report'!$D:$D,IF(COUNTIFS($B197,"Adjustment*"),$B196,$B197),'7.  Persistence Report'!$H:$H,D148,'7.  Persistence Report'!$J:$J,IF(COUNTIFS($B197,"Adjustment*"),"Adjustment","Current Year Savings"),'7.  Persistence Report'!$C:$C,VLOOKUP(IF(COUNTIFS($B197,"Adjustment*"),$A196,$A197),ExtCalcMap,2,FALSE))</f>
        <v>0</v>
      </c>
      <c r="H197" s="724">
        <f ca="1">SUMIFS(OFFSET('7.  Persistence Report'!$AQ:$AQ,0,H148-2011),'7.  Persistence Report'!$D:$D,IF(COUNTIFS($B197,"Adjustment*"),$B196,$B197),'7.  Persistence Report'!$H:$H,D148,'7.  Persistence Report'!$J:$J,IF(COUNTIFS($B197,"Adjustment*"),"Adjustment","Current Year Savings"),'7.  Persistence Report'!$C:$C,VLOOKUP(IF(COUNTIFS($B197,"Adjustment*"),$A196,$A197),ExtCalcMap,2,FALSE))</f>
        <v>0</v>
      </c>
      <c r="I197" s="724">
        <f ca="1">SUMIFS(OFFSET('7.  Persistence Report'!$AQ:$AQ,0,I148-2011),'7.  Persistence Report'!$D:$D,IF(COUNTIFS($B197,"Adjustment*"),$B196,$B197),'7.  Persistence Report'!$H:$H,D148,'7.  Persistence Report'!$J:$J,IF(COUNTIFS($B197,"Adjustment*"),"Adjustment","Current Year Savings"),'7.  Persistence Report'!$C:$C,VLOOKUP(IF(COUNTIFS($B197,"Adjustment*"),$A196,$A197),ExtCalcMap,2,FALSE))</f>
        <v>0</v>
      </c>
      <c r="J197" s="724">
        <f ca="1">SUMIFS(OFFSET('7.  Persistence Report'!$AQ:$AQ,0,J148-2011),'7.  Persistence Report'!$D:$D,IF(COUNTIFS($B197,"Adjustment*"),$B196,$B197),'7.  Persistence Report'!$H:$H,D148,'7.  Persistence Report'!$J:$J,IF(COUNTIFS($B197,"Adjustment*"),"Adjustment","Current Year Savings"),'7.  Persistence Report'!$C:$C,VLOOKUP(IF(COUNTIFS($B197,"Adjustment*"),$A196,$A197),ExtCalcMap,2,FALSE))</f>
        <v>0</v>
      </c>
      <c r="K197" s="724">
        <f ca="1">SUMIFS(OFFSET('7.  Persistence Report'!$AQ:$AQ,0,K148-2011),'7.  Persistence Report'!$D:$D,IF(COUNTIFS($B197,"Adjustment*"),$B196,$B197),'7.  Persistence Report'!$H:$H,D148,'7.  Persistence Report'!$J:$J,IF(COUNTIFS($B197,"Adjustment*"),"Adjustment","Current Year Savings"),'7.  Persistence Report'!$C:$C,VLOOKUP(IF(COUNTIFS($B197,"Adjustment*"),$A196,$A197),ExtCalcMap,2,FALSE))</f>
        <v>0</v>
      </c>
      <c r="L197" s="724">
        <f ca="1">SUMIFS(OFFSET('7.  Persistence Report'!$AQ:$AQ,0,L148-2011),'7.  Persistence Report'!$D:$D,IF(COUNTIFS($B197,"Adjustment*"),$B196,$B197),'7.  Persistence Report'!$H:$H,D148,'7.  Persistence Report'!$J:$J,IF(COUNTIFS($B197,"Adjustment*"),"Adjustment","Current Year Savings"),'7.  Persistence Report'!$C:$C,VLOOKUP(IF(COUNTIFS($B197,"Adjustment*"),$A196,$A197),ExtCalcMap,2,FALSE))</f>
        <v>0</v>
      </c>
      <c r="M197" s="724">
        <f ca="1">SUMIFS(OFFSET('7.  Persistence Report'!$AQ:$AQ,0,M148-2011),'7.  Persistence Report'!$D:$D,IF(COUNTIFS($B197,"Adjustment*"),$B196,$B197),'7.  Persistence Report'!$H:$H,D148,'7.  Persistence Report'!$J:$J,IF(COUNTIFS($B197,"Adjustment*"),"Adjustment","Current Year Savings"),'7.  Persistence Report'!$C:$C,VLOOKUP(IF(COUNTIFS($B197,"Adjustment*"),$A196,$A197),ExtCalcMap,2,FALSE))</f>
        <v>0</v>
      </c>
      <c r="N197" s="732"/>
      <c r="O197" s="731">
        <f ca="1">SUMIFS(OFFSET('7.  Persistence Report'!$L:$L,0,O148-2011),'7.  Persistence Report'!$D:$D,IF(COUNTIFS($B197,"Adjustment*"),$B196,$B197),'7.  Persistence Report'!$H:$H,D148,'7.  Persistence Report'!$J:$J,IF(COUNTIFS($B197,"Adjustment*"),"Adjustment","Current Year Savings"),'7.  Persistence Report'!$C:$C,VLOOKUP(IF(COUNTIFS($B197,"Adjustment*"),$A196,$A197),ExtCalcMap,2,FALSE))</f>
        <v>0</v>
      </c>
      <c r="P197" s="731">
        <f ca="1">SUMIFS(OFFSET('7.  Persistence Report'!$L:$L,0,P148-2011),'7.  Persistence Report'!$D:$D,IF(COUNTIFS($B197,"Adjustment*"),$B196,$B197),'7.  Persistence Report'!$H:$H,D148,'7.  Persistence Report'!$J:$J,IF(COUNTIFS($B197,"Adjustment*"),"Adjustment","Current Year Savings"),'7.  Persistence Report'!$C:$C,VLOOKUP(IF(COUNTIFS($B197,"Adjustment*"),$A196,$A197),ExtCalcMap,2,FALSE))</f>
        <v>0</v>
      </c>
      <c r="Q197" s="731">
        <f ca="1">SUMIFS(OFFSET('7.  Persistence Report'!$L:$L,0,Q148-2011),'7.  Persistence Report'!$D:$D,IF(COUNTIFS($B197,"Adjustment*"),$B196,$B197),'7.  Persistence Report'!$H:$H,D148,'7.  Persistence Report'!$J:$J,IF(COUNTIFS($B197,"Adjustment*"),"Adjustment","Current Year Savings"),'7.  Persistence Report'!$C:$C,VLOOKUP(IF(COUNTIFS($B197,"Adjustment*"),$A196,$A197),ExtCalcMap,2,FALSE))</f>
        <v>0</v>
      </c>
      <c r="R197" s="731">
        <f ca="1">SUMIFS(OFFSET('7.  Persistence Report'!$L:$L,0,R148-2011),'7.  Persistence Report'!$D:$D,IF(COUNTIFS($B197,"Adjustment*"),$B196,$B197),'7.  Persistence Report'!$H:$H,D148,'7.  Persistence Report'!$J:$J,IF(COUNTIFS($B197,"Adjustment*"),"Adjustment","Current Year Savings"),'7.  Persistence Report'!$C:$C,VLOOKUP(IF(COUNTIFS($B197,"Adjustment*"),$A196,$A197),ExtCalcMap,2,FALSE))</f>
        <v>0</v>
      </c>
      <c r="S197" s="731">
        <f ca="1">SUMIFS(OFFSET('7.  Persistence Report'!$L:$L,0,S148-2011),'7.  Persistence Report'!$D:$D,IF(COUNTIFS($B197,"Adjustment*"),$B196,$B197),'7.  Persistence Report'!$H:$H,D148,'7.  Persistence Report'!$J:$J,IF(COUNTIFS($B197,"Adjustment*"),"Adjustment","Current Year Savings"),'7.  Persistence Report'!$C:$C,VLOOKUP(IF(COUNTIFS($B197,"Adjustment*"),$A196,$A197),ExtCalcMap,2,FALSE))</f>
        <v>0</v>
      </c>
      <c r="T197" s="731">
        <f ca="1">SUMIFS(OFFSET('7.  Persistence Report'!$L:$L,0,T148-2011),'7.  Persistence Report'!$D:$D,IF(COUNTIFS($B197,"Adjustment*"),$B196,$B197),'7.  Persistence Report'!$H:$H,D148,'7.  Persistence Report'!$J:$J,IF(COUNTIFS($B197,"Adjustment*"),"Adjustment","Current Year Savings"),'7.  Persistence Report'!$C:$C,VLOOKUP(IF(COUNTIFS($B197,"Adjustment*"),$A196,$A197),ExtCalcMap,2,FALSE))</f>
        <v>0</v>
      </c>
      <c r="U197" s="731">
        <f ca="1">SUMIFS(OFFSET('7.  Persistence Report'!$L:$L,0,U148-2011),'7.  Persistence Report'!$D:$D,IF(COUNTIFS($B197,"Adjustment*"),$B196,$B197),'7.  Persistence Report'!$H:$H,D148,'7.  Persistence Report'!$J:$J,IF(COUNTIFS($B197,"Adjustment*"),"Adjustment","Current Year Savings"),'7.  Persistence Report'!$C:$C,VLOOKUP(IF(COUNTIFS($B197,"Adjustment*"),$A196,$A197),ExtCalcMap,2,FALSE))</f>
        <v>0</v>
      </c>
      <c r="V197" s="731">
        <f ca="1">SUMIFS(OFFSET('7.  Persistence Report'!$L:$L,0,V148-2011),'7.  Persistence Report'!$D:$D,IF(COUNTIFS($B197,"Adjustment*"),$B196,$B197),'7.  Persistence Report'!$H:$H,D148,'7.  Persistence Report'!$J:$J,IF(COUNTIFS($B197,"Adjustment*"),"Adjustment","Current Year Savings"),'7.  Persistence Report'!$C:$C,VLOOKUP(IF(COUNTIFS($B197,"Adjustment*"),$A196,$A197),ExtCalcMap,2,FALSE))</f>
        <v>0</v>
      </c>
      <c r="W197" s="731">
        <f ca="1">SUMIFS(OFFSET('7.  Persistence Report'!$L:$L,0,W148-2011),'7.  Persistence Report'!$D:$D,IF(COUNTIFS($B197,"Adjustment*"),$B196,$B197),'7.  Persistence Report'!$H:$H,D148,'7.  Persistence Report'!$J:$J,IF(COUNTIFS($B197,"Adjustment*"),"Adjustment","Current Year Savings"),'7.  Persistence Report'!$C:$C,VLOOKUP(IF(COUNTIFS($B197,"Adjustment*"),$A196,$A197),ExtCalcMap,2,FALSE))</f>
        <v>0</v>
      </c>
      <c r="X197" s="731">
        <f ca="1">SUMIFS(OFFSET('7.  Persistence Report'!$L:$L,0,X148-2011),'7.  Persistence Report'!$D:$D,IF(COUNTIFS($B197,"Adjustment*"),$B196,$B197),'7.  Persistence Report'!$H:$H,D148,'7.  Persistence Report'!$J:$J,IF(COUNTIFS($B197,"Adjustment*"),"Adjustment","Current Year Savings"),'7.  Persistence Report'!$C:$C,VLOOKUP(IF(COUNTIFS($B197,"Adjustment*"),$A196,$A197),ExtCalcMap,2,FALSE))</f>
        <v>0</v>
      </c>
      <c r="Y197" s="412">
        <f ca="1">Y196</f>
        <v>0</v>
      </c>
      <c r="Z197" s="412">
        <f ca="1">Z196</f>
        <v>1</v>
      </c>
      <c r="AA197" s="412">
        <f t="shared" ref="AA197:AL197" ca="1" si="73">AA196</f>
        <v>0</v>
      </c>
      <c r="AB197" s="412">
        <f t="shared" ca="1" si="73"/>
        <v>0</v>
      </c>
      <c r="AC197" s="412">
        <f t="shared" ca="1" si="73"/>
        <v>0</v>
      </c>
      <c r="AD197" s="412">
        <f t="shared" ca="1" si="73"/>
        <v>0</v>
      </c>
      <c r="AE197" s="412">
        <f t="shared" ca="1" si="73"/>
        <v>0</v>
      </c>
      <c r="AF197" s="412">
        <f t="shared" ca="1" si="73"/>
        <v>0</v>
      </c>
      <c r="AG197" s="412">
        <f t="shared" ca="1" si="73"/>
        <v>0</v>
      </c>
      <c r="AH197" s="412">
        <f t="shared" ca="1" si="73"/>
        <v>0</v>
      </c>
      <c r="AI197" s="412">
        <f t="shared" ca="1" si="73"/>
        <v>0</v>
      </c>
      <c r="AJ197" s="412">
        <f t="shared" ca="1" si="73"/>
        <v>0</v>
      </c>
      <c r="AK197" s="412">
        <f t="shared" ca="1" si="73"/>
        <v>0</v>
      </c>
      <c r="AL197" s="412">
        <f t="shared" ca="1" si="73"/>
        <v>0</v>
      </c>
      <c r="AM197" s="499"/>
    </row>
    <row r="198" spans="1:39" s="285" customFormat="1" ht="15" outlineLevel="1">
      <c r="A198" s="503"/>
      <c r="B198" s="316"/>
      <c r="C198" s="314"/>
      <c r="D198" s="740"/>
      <c r="E198" s="740"/>
      <c r="F198" s="740"/>
      <c r="G198" s="740"/>
      <c r="H198" s="740"/>
      <c r="I198" s="740"/>
      <c r="J198" s="740"/>
      <c r="K198" s="740"/>
      <c r="L198" s="740"/>
      <c r="M198" s="740"/>
      <c r="N198" s="730"/>
      <c r="O198" s="741"/>
      <c r="P198" s="741"/>
      <c r="Q198" s="741"/>
      <c r="R198" s="741"/>
      <c r="S198" s="741"/>
      <c r="T198" s="741"/>
      <c r="U198" s="741"/>
      <c r="V198" s="741"/>
      <c r="W198" s="741"/>
      <c r="X198" s="741"/>
      <c r="Y198" s="419"/>
      <c r="Z198" s="417"/>
      <c r="AA198" s="417"/>
      <c r="AB198" s="417"/>
      <c r="AC198" s="417"/>
      <c r="AD198" s="417"/>
      <c r="AE198" s="417"/>
      <c r="AF198" s="417"/>
      <c r="AG198" s="417"/>
      <c r="AH198" s="417"/>
      <c r="AI198" s="417"/>
      <c r="AJ198" s="417"/>
      <c r="AK198" s="417"/>
      <c r="AL198" s="417"/>
      <c r="AM198" s="315"/>
    </row>
    <row r="199" spans="1:39" ht="15" outlineLevel="1">
      <c r="A199" s="503">
        <v>17</v>
      </c>
      <c r="B199" s="316" t="s">
        <v>9</v>
      </c>
      <c r="C199" s="293" t="s">
        <v>25</v>
      </c>
      <c r="D199" s="724">
        <f ca="1">SUMIFS(OFFSET('7.  Persistence Report'!$AQ:$AQ,0,D148-2011),'7.  Persistence Report'!$D:$D,IF(COUNTIFS($B199,"Adjustment*"),$B198,$B199),'7.  Persistence Report'!$H:$H,D148,'7.  Persistence Report'!$J:$J,IF(COUNTIFS($B199,"Adjustment*"),"Adjustment","Current Year Savings"),'7.  Persistence Report'!$C:$C,VLOOKUP(IF(COUNTIFS($B199,"Adjustment*"),$A198,$A199),ExtCalcMap,2,FALSE))</f>
        <v>995.13890000000004</v>
      </c>
      <c r="E199" s="724">
        <f ca="1">SUMIFS(OFFSET('7.  Persistence Report'!$AQ:$AQ,0,E148-2011),'7.  Persistence Report'!$D:$D,IF(COUNTIFS($B199,"Adjustment*"),$B198,$B199),'7.  Persistence Report'!$H:$H,D148,'7.  Persistence Report'!$J:$J,IF(COUNTIFS($B199,"Adjustment*"),"Adjustment","Current Year Savings"),'7.  Persistence Report'!$C:$C,VLOOKUP(IF(COUNTIFS($B199,"Adjustment*"),$A198,$A199),ExtCalcMap,2,FALSE))</f>
        <v>0</v>
      </c>
      <c r="F199" s="724">
        <f ca="1">SUMIFS(OFFSET('7.  Persistence Report'!$AQ:$AQ,0,F148-2011),'7.  Persistence Report'!$D:$D,IF(COUNTIFS($B199,"Adjustment*"),$B198,$B199),'7.  Persistence Report'!$H:$H,D148,'7.  Persistence Report'!$J:$J,IF(COUNTIFS($B199,"Adjustment*"),"Adjustment","Current Year Savings"),'7.  Persistence Report'!$C:$C,VLOOKUP(IF(COUNTIFS($B199,"Adjustment*"),$A198,$A199),ExtCalcMap,2,FALSE))</f>
        <v>0</v>
      </c>
      <c r="G199" s="724">
        <f ca="1">SUMIFS(OFFSET('7.  Persistence Report'!$AQ:$AQ,0,G148-2011),'7.  Persistence Report'!$D:$D,IF(COUNTIFS($B199,"Adjustment*"),$B198,$B199),'7.  Persistence Report'!$H:$H,D148,'7.  Persistence Report'!$J:$J,IF(COUNTIFS($B199,"Adjustment*"),"Adjustment","Current Year Savings"),'7.  Persistence Report'!$C:$C,VLOOKUP(IF(COUNTIFS($B199,"Adjustment*"),$A198,$A199),ExtCalcMap,2,FALSE))</f>
        <v>0</v>
      </c>
      <c r="H199" s="724">
        <f ca="1">SUMIFS(OFFSET('7.  Persistence Report'!$AQ:$AQ,0,H148-2011),'7.  Persistence Report'!$D:$D,IF(COUNTIFS($B199,"Adjustment*"),$B198,$B199),'7.  Persistence Report'!$H:$H,D148,'7.  Persistence Report'!$J:$J,IF(COUNTIFS($B199,"Adjustment*"),"Adjustment","Current Year Savings"),'7.  Persistence Report'!$C:$C,VLOOKUP(IF(COUNTIFS($B199,"Adjustment*"),$A198,$A199),ExtCalcMap,2,FALSE))</f>
        <v>0</v>
      </c>
      <c r="I199" s="724">
        <f ca="1">SUMIFS(OFFSET('7.  Persistence Report'!$AQ:$AQ,0,I148-2011),'7.  Persistence Report'!$D:$D,IF(COUNTIFS($B199,"Adjustment*"),$B198,$B199),'7.  Persistence Report'!$H:$H,D148,'7.  Persistence Report'!$J:$J,IF(COUNTIFS($B199,"Adjustment*"),"Adjustment","Current Year Savings"),'7.  Persistence Report'!$C:$C,VLOOKUP(IF(COUNTIFS($B199,"Adjustment*"),$A198,$A199),ExtCalcMap,2,FALSE))</f>
        <v>0</v>
      </c>
      <c r="J199" s="724">
        <f ca="1">SUMIFS(OFFSET('7.  Persistence Report'!$AQ:$AQ,0,J148-2011),'7.  Persistence Report'!$D:$D,IF(COUNTIFS($B199,"Adjustment*"),$B198,$B199),'7.  Persistence Report'!$H:$H,D148,'7.  Persistence Report'!$J:$J,IF(COUNTIFS($B199,"Adjustment*"),"Adjustment","Current Year Savings"),'7.  Persistence Report'!$C:$C,VLOOKUP(IF(COUNTIFS($B199,"Adjustment*"),$A198,$A199),ExtCalcMap,2,FALSE))</f>
        <v>0</v>
      </c>
      <c r="K199" s="724">
        <f ca="1">SUMIFS(OFFSET('7.  Persistence Report'!$AQ:$AQ,0,K148-2011),'7.  Persistence Report'!$D:$D,IF(COUNTIFS($B199,"Adjustment*"),$B198,$B199),'7.  Persistence Report'!$H:$H,D148,'7.  Persistence Report'!$J:$J,IF(COUNTIFS($B199,"Adjustment*"),"Adjustment","Current Year Savings"),'7.  Persistence Report'!$C:$C,VLOOKUP(IF(COUNTIFS($B199,"Adjustment*"),$A198,$A199),ExtCalcMap,2,FALSE))</f>
        <v>0</v>
      </c>
      <c r="L199" s="724">
        <f ca="1">SUMIFS(OFFSET('7.  Persistence Report'!$AQ:$AQ,0,L148-2011),'7.  Persistence Report'!$D:$D,IF(COUNTIFS($B199,"Adjustment*"),$B198,$B199),'7.  Persistence Report'!$H:$H,D148,'7.  Persistence Report'!$J:$J,IF(COUNTIFS($B199,"Adjustment*"),"Adjustment","Current Year Savings"),'7.  Persistence Report'!$C:$C,VLOOKUP(IF(COUNTIFS($B199,"Adjustment*"),$A198,$A199),ExtCalcMap,2,FALSE))</f>
        <v>0</v>
      </c>
      <c r="M199" s="724">
        <f ca="1">SUMIFS(OFFSET('7.  Persistence Report'!$AQ:$AQ,0,M148-2011),'7.  Persistence Report'!$D:$D,IF(COUNTIFS($B199,"Adjustment*"),$B198,$B199),'7.  Persistence Report'!$H:$H,D148,'7.  Persistence Report'!$J:$J,IF(COUNTIFS($B199,"Adjustment*"),"Adjustment","Current Year Savings"),'7.  Persistence Report'!$C:$C,VLOOKUP(IF(COUNTIFS($B199,"Adjustment*"),$A198,$A199),ExtCalcMap,2,FALSE))</f>
        <v>0</v>
      </c>
      <c r="N199" s="730"/>
      <c r="O199" s="731">
        <f ca="1">SUMIFS(OFFSET('7.  Persistence Report'!$L:$L,0,O148-2011),'7.  Persistence Report'!$D:$D,IF(COUNTIFS($B199,"Adjustment*"),$B198,$B199),'7.  Persistence Report'!$H:$H,D148,'7.  Persistence Report'!$J:$J,IF(COUNTIFS($B199,"Adjustment*"),"Adjustment","Current Year Savings"),'7.  Persistence Report'!$C:$C,VLOOKUP(IF(COUNTIFS($B199,"Adjustment*"),$A198,$A199),ExtCalcMap,2,FALSE))</f>
        <v>68.463495000000009</v>
      </c>
      <c r="P199" s="731">
        <f ca="1">SUMIFS(OFFSET('7.  Persistence Report'!$L:$L,0,P148-2011),'7.  Persistence Report'!$D:$D,IF(COUNTIFS($B199,"Adjustment*"),$B198,$B199),'7.  Persistence Report'!$H:$H,D148,'7.  Persistence Report'!$J:$J,IF(COUNTIFS($B199,"Adjustment*"),"Adjustment","Current Year Savings"),'7.  Persistence Report'!$C:$C,VLOOKUP(IF(COUNTIFS($B199,"Adjustment*"),$A198,$A199),ExtCalcMap,2,FALSE))</f>
        <v>0</v>
      </c>
      <c r="Q199" s="731">
        <f ca="1">SUMIFS(OFFSET('7.  Persistence Report'!$L:$L,0,Q148-2011),'7.  Persistence Report'!$D:$D,IF(COUNTIFS($B199,"Adjustment*"),$B198,$B199),'7.  Persistence Report'!$H:$H,D148,'7.  Persistence Report'!$J:$J,IF(COUNTIFS($B199,"Adjustment*"),"Adjustment","Current Year Savings"),'7.  Persistence Report'!$C:$C,VLOOKUP(IF(COUNTIFS($B199,"Adjustment*"),$A198,$A199),ExtCalcMap,2,FALSE))</f>
        <v>0</v>
      </c>
      <c r="R199" s="731">
        <f ca="1">SUMIFS(OFFSET('7.  Persistence Report'!$L:$L,0,R148-2011),'7.  Persistence Report'!$D:$D,IF(COUNTIFS($B199,"Adjustment*"),$B198,$B199),'7.  Persistence Report'!$H:$H,D148,'7.  Persistence Report'!$J:$J,IF(COUNTIFS($B199,"Adjustment*"),"Adjustment","Current Year Savings"),'7.  Persistence Report'!$C:$C,VLOOKUP(IF(COUNTIFS($B199,"Adjustment*"),$A198,$A199),ExtCalcMap,2,FALSE))</f>
        <v>0</v>
      </c>
      <c r="S199" s="731">
        <f ca="1">SUMIFS(OFFSET('7.  Persistence Report'!$L:$L,0,S148-2011),'7.  Persistence Report'!$D:$D,IF(COUNTIFS($B199,"Adjustment*"),$B198,$B199),'7.  Persistence Report'!$H:$H,D148,'7.  Persistence Report'!$J:$J,IF(COUNTIFS($B199,"Adjustment*"),"Adjustment","Current Year Savings"),'7.  Persistence Report'!$C:$C,VLOOKUP(IF(COUNTIFS($B199,"Adjustment*"),$A198,$A199),ExtCalcMap,2,FALSE))</f>
        <v>0</v>
      </c>
      <c r="T199" s="731">
        <f ca="1">SUMIFS(OFFSET('7.  Persistence Report'!$L:$L,0,T148-2011),'7.  Persistence Report'!$D:$D,IF(COUNTIFS($B199,"Adjustment*"),$B198,$B199),'7.  Persistence Report'!$H:$H,D148,'7.  Persistence Report'!$J:$J,IF(COUNTIFS($B199,"Adjustment*"),"Adjustment","Current Year Savings"),'7.  Persistence Report'!$C:$C,VLOOKUP(IF(COUNTIFS($B199,"Adjustment*"),$A198,$A199),ExtCalcMap,2,FALSE))</f>
        <v>0</v>
      </c>
      <c r="U199" s="731">
        <f ca="1">SUMIFS(OFFSET('7.  Persistence Report'!$L:$L,0,U148-2011),'7.  Persistence Report'!$D:$D,IF(COUNTIFS($B199,"Adjustment*"),$B198,$B199),'7.  Persistence Report'!$H:$H,D148,'7.  Persistence Report'!$J:$J,IF(COUNTIFS($B199,"Adjustment*"),"Adjustment","Current Year Savings"),'7.  Persistence Report'!$C:$C,VLOOKUP(IF(COUNTIFS($B199,"Adjustment*"),$A198,$A199),ExtCalcMap,2,FALSE))</f>
        <v>0</v>
      </c>
      <c r="V199" s="731">
        <f ca="1">SUMIFS(OFFSET('7.  Persistence Report'!$L:$L,0,V148-2011),'7.  Persistence Report'!$D:$D,IF(COUNTIFS($B199,"Adjustment*"),$B198,$B199),'7.  Persistence Report'!$H:$H,D148,'7.  Persistence Report'!$J:$J,IF(COUNTIFS($B199,"Adjustment*"),"Adjustment","Current Year Savings"),'7.  Persistence Report'!$C:$C,VLOOKUP(IF(COUNTIFS($B199,"Adjustment*"),$A198,$A199),ExtCalcMap,2,FALSE))</f>
        <v>0</v>
      </c>
      <c r="W199" s="731">
        <f ca="1">SUMIFS(OFFSET('7.  Persistence Report'!$L:$L,0,W148-2011),'7.  Persistence Report'!$D:$D,IF(COUNTIFS($B199,"Adjustment*"),$B198,$B199),'7.  Persistence Report'!$H:$H,D148,'7.  Persistence Report'!$J:$J,IF(COUNTIFS($B199,"Adjustment*"),"Adjustment","Current Year Savings"),'7.  Persistence Report'!$C:$C,VLOOKUP(IF(COUNTIFS($B199,"Adjustment*"),$A198,$A199),ExtCalcMap,2,FALSE))</f>
        <v>0</v>
      </c>
      <c r="X199" s="731">
        <f ca="1">SUMIFS(OFFSET('7.  Persistence Report'!$L:$L,0,X148-2011),'7.  Persistence Report'!$D:$D,IF(COUNTIFS($B199,"Adjustment*"),$B198,$B199),'7.  Persistence Report'!$H:$H,D148,'7.  Persistence Report'!$J:$J,IF(COUNTIFS($B199,"Adjustment*"),"Adjustment","Current Year Savings"),'7.  Persistence Report'!$C:$C,VLOOKUP(IF(COUNTIFS($B199,"Adjustment*"),$A198,$A199),ExtCalcMap,2,FALSE))</f>
        <v>0</v>
      </c>
      <c r="Y199" s="416">
        <f ca="1">IF(SUMIFS(OFFSET('3-a.  Rate Class Allocations'!$BA:$BA,0,(27*(Y149="kW"))),'3-a.  Rate Class Allocations'!$F:$F,"2011 - 2014 + 2015 Extension Legacy Green Energy Act Framework - Province Wide Program",'3-a.  Rate Class Allocations'!$E:$E,$B199,'3-a.  Rate Class Allocations'!$H:$H,D148),SUMIFS(OFFSET('3-a.  Rate Class Allocations'!$BA:$BA,0,(27*(Y149="kW"))),'3-a.  Rate Class Allocations'!$F:$F,"2011 - 2014 + 2015 Extension Legacy Green Energy Act Framework - Province Wide Program",'3-a.  Rate Class Allocations'!$L:$L,Y148,'3-a.  Rate Class Allocations'!$E:$E,$B199,'3-a.  Rate Class Allocations'!$H:$H,D148) / SUMIFS(OFFSET('3-a.  Rate Class Allocations'!$BA:$BA,0,(27*(Y149="kW"))),'3-a.  Rate Class Allocations'!$F:$F,"2011 - 2014 + 2015 Extension Legacy Green Energy Act Framework - Province Wide Program",'3-a.  Rate Class Allocations'!$E:$E,$B199,'3-a.  Rate Class Allocations'!$H:$H,D148),IF(COUNTIFS(Y148,"*Less Than*"),1/COUNTIFS($Y148:$AL148,"*Less Than*"),0))</f>
        <v>0</v>
      </c>
      <c r="Z199" s="416">
        <f ca="1">IF(SUMIFS(OFFSET('3-a.  Rate Class Allocations'!$BA:$BA,0,(27*(Z149="kW"))),'3-a.  Rate Class Allocations'!$F:$F,"2011 - 2014 + 2015 Extension Legacy Green Energy Act Framework - Province Wide Program",'3-a.  Rate Class Allocations'!$E:$E,$B199,'3-a.  Rate Class Allocations'!$H:$H,D148),SUMIFS(OFFSET('3-a.  Rate Class Allocations'!$BA:$BA,0,(27*(Z149="kW"))),'3-a.  Rate Class Allocations'!$F:$F,"2011 - 2014 + 2015 Extension Legacy Green Energy Act Framework - Province Wide Program",'3-a.  Rate Class Allocations'!$L:$L,Z148,'3-a.  Rate Class Allocations'!$E:$E,$B199,'3-a.  Rate Class Allocations'!$H:$H,D148) / SUMIFS(OFFSET('3-a.  Rate Class Allocations'!$BA:$BA,0,(27*(Z149="kW"))),'3-a.  Rate Class Allocations'!$F:$F,"2011 - 2014 + 2015 Extension Legacy Green Energy Act Framework - Province Wide Program",'3-a.  Rate Class Allocations'!$E:$E,$B199,'3-a.  Rate Class Allocations'!$H:$H,D148),IF(COUNTIFS(Z148,"*Less Than*"),1/COUNTIFS($Y148:$AL148,"*Less Than*"),0))</f>
        <v>1</v>
      </c>
      <c r="AA199" s="416">
        <f ca="1">IF(SUMIFS(OFFSET('3-a.  Rate Class Allocations'!$BA:$BA,0,(27*(AA149="kW"))),'3-a.  Rate Class Allocations'!$F:$F,"2011 - 2014 + 2015 Extension Legacy Green Energy Act Framework - Province Wide Program",'3-a.  Rate Class Allocations'!$E:$E,$B199,'3-a.  Rate Class Allocations'!$H:$H,D148),SUMIFS(OFFSET('3-a.  Rate Class Allocations'!$BA:$BA,0,(27*(AA149="kW"))),'3-a.  Rate Class Allocations'!$F:$F,"2011 - 2014 + 2015 Extension Legacy Green Energy Act Framework - Province Wide Program",'3-a.  Rate Class Allocations'!$L:$L,AA148,'3-a.  Rate Class Allocations'!$E:$E,$B199,'3-a.  Rate Class Allocations'!$H:$H,D148) / SUMIFS(OFFSET('3-a.  Rate Class Allocations'!$BA:$BA,0,(27*(AA149="kW"))),'3-a.  Rate Class Allocations'!$F:$F,"2011 - 2014 + 2015 Extension Legacy Green Energy Act Framework - Province Wide Program",'3-a.  Rate Class Allocations'!$E:$E,$B199,'3-a.  Rate Class Allocations'!$H:$H,D148),IF(COUNTIFS(AA148,"*Less Than*"),1/COUNTIFS($Y148:$AL148,"*Less Than*"),0))</f>
        <v>0</v>
      </c>
      <c r="AB199" s="416">
        <f ca="1">IF(SUMIFS(OFFSET('3-a.  Rate Class Allocations'!$BA:$BA,0,(27*(AB149="kW"))),'3-a.  Rate Class Allocations'!$F:$F,"2011 - 2014 + 2015 Extension Legacy Green Energy Act Framework - Province Wide Program",'3-a.  Rate Class Allocations'!$E:$E,$B199,'3-a.  Rate Class Allocations'!$H:$H,D148),SUMIFS(OFFSET('3-a.  Rate Class Allocations'!$BA:$BA,0,(27*(AB149="kW"))),'3-a.  Rate Class Allocations'!$F:$F,"2011 - 2014 + 2015 Extension Legacy Green Energy Act Framework - Province Wide Program",'3-a.  Rate Class Allocations'!$L:$L,AB148,'3-a.  Rate Class Allocations'!$E:$E,$B199,'3-a.  Rate Class Allocations'!$H:$H,D148) / SUMIFS(OFFSET('3-a.  Rate Class Allocations'!$BA:$BA,0,(27*(AB149="kW"))),'3-a.  Rate Class Allocations'!$F:$F,"2011 - 2014 + 2015 Extension Legacy Green Energy Act Framework - Province Wide Program",'3-a.  Rate Class Allocations'!$E:$E,$B199,'3-a.  Rate Class Allocations'!$H:$H,D148),IF(COUNTIFS(AB148,"*Less Than*"),1/COUNTIFS($Y148:$AL148,"*Less Than*"),0))</f>
        <v>0</v>
      </c>
      <c r="AC199" s="416">
        <f ca="1">IF(SUMIFS(OFFSET('3-a.  Rate Class Allocations'!$BA:$BA,0,(27*(AC149="kW"))),'3-a.  Rate Class Allocations'!$F:$F,"2011 - 2014 + 2015 Extension Legacy Green Energy Act Framework - Province Wide Program",'3-a.  Rate Class Allocations'!$E:$E,$B199,'3-a.  Rate Class Allocations'!$H:$H,D148),SUMIFS(OFFSET('3-a.  Rate Class Allocations'!$BA:$BA,0,(27*(AC149="kW"))),'3-a.  Rate Class Allocations'!$F:$F,"2011 - 2014 + 2015 Extension Legacy Green Energy Act Framework - Province Wide Program",'3-a.  Rate Class Allocations'!$L:$L,AC148,'3-a.  Rate Class Allocations'!$E:$E,$B199,'3-a.  Rate Class Allocations'!$H:$H,D148) / SUMIFS(OFFSET('3-a.  Rate Class Allocations'!$BA:$BA,0,(27*(AC149="kW"))),'3-a.  Rate Class Allocations'!$F:$F,"2011 - 2014 + 2015 Extension Legacy Green Energy Act Framework - Province Wide Program",'3-a.  Rate Class Allocations'!$E:$E,$B199,'3-a.  Rate Class Allocations'!$H:$H,D148),IF(COUNTIFS(AC148,"*Less Than*"),1/COUNTIFS($Y148:$AL148,"*Less Than*"),0))</f>
        <v>0</v>
      </c>
      <c r="AD199" s="416">
        <f ca="1">IF(SUMIFS(OFFSET('3-a.  Rate Class Allocations'!$BA:$BA,0,(27*(AD149="kW"))),'3-a.  Rate Class Allocations'!$F:$F,"2011 - 2014 + 2015 Extension Legacy Green Energy Act Framework - Province Wide Program",'3-a.  Rate Class Allocations'!$E:$E,$B199,'3-a.  Rate Class Allocations'!$H:$H,D148),SUMIFS(OFFSET('3-a.  Rate Class Allocations'!$BA:$BA,0,(27*(AD149="kW"))),'3-a.  Rate Class Allocations'!$F:$F,"2011 - 2014 + 2015 Extension Legacy Green Energy Act Framework - Province Wide Program",'3-a.  Rate Class Allocations'!$L:$L,AD148,'3-a.  Rate Class Allocations'!$E:$E,$B199,'3-a.  Rate Class Allocations'!$H:$H,D148) / SUMIFS(OFFSET('3-a.  Rate Class Allocations'!$BA:$BA,0,(27*(AD149="kW"))),'3-a.  Rate Class Allocations'!$F:$F,"2011 - 2014 + 2015 Extension Legacy Green Energy Act Framework - Province Wide Program",'3-a.  Rate Class Allocations'!$E:$E,$B199,'3-a.  Rate Class Allocations'!$H:$H,D148),IF(COUNTIFS(AD148,"*Less Than*"),1/COUNTIFS($Y148:$AL148,"*Less Than*"),0))</f>
        <v>0</v>
      </c>
      <c r="AE199" s="416">
        <f ca="1">IF(SUMIFS(OFFSET('3-a.  Rate Class Allocations'!$BA:$BA,0,(27*(AE149="kW"))),'3-a.  Rate Class Allocations'!$F:$F,"2011 - 2014 + 2015 Extension Legacy Green Energy Act Framework - Province Wide Program",'3-a.  Rate Class Allocations'!$E:$E,$B199,'3-a.  Rate Class Allocations'!$H:$H,D148),SUMIFS(OFFSET('3-a.  Rate Class Allocations'!$BA:$BA,0,(27*(AE149="kW"))),'3-a.  Rate Class Allocations'!$F:$F,"2011 - 2014 + 2015 Extension Legacy Green Energy Act Framework - Province Wide Program",'3-a.  Rate Class Allocations'!$L:$L,AE148,'3-a.  Rate Class Allocations'!$E:$E,$B199,'3-a.  Rate Class Allocations'!$H:$H,D148) / SUMIFS(OFFSET('3-a.  Rate Class Allocations'!$BA:$BA,0,(27*(AE149="kW"))),'3-a.  Rate Class Allocations'!$F:$F,"2011 - 2014 + 2015 Extension Legacy Green Energy Act Framework - Province Wide Program",'3-a.  Rate Class Allocations'!$E:$E,$B199,'3-a.  Rate Class Allocations'!$H:$H,D148),IF(COUNTIFS(AE148,"*Less Than*"),1/COUNTIFS($Y148:$AL148,"*Less Than*"),0))</f>
        <v>0</v>
      </c>
      <c r="AF199" s="416">
        <f ca="1">IF(SUMIFS(OFFSET('3-a.  Rate Class Allocations'!$BA:$BA,0,(27*(AF149="kW"))),'3-a.  Rate Class Allocations'!$F:$F,"2011 - 2014 + 2015 Extension Legacy Green Energy Act Framework - Province Wide Program",'3-a.  Rate Class Allocations'!$E:$E,$B199,'3-a.  Rate Class Allocations'!$H:$H,D148),SUMIFS(OFFSET('3-a.  Rate Class Allocations'!$BA:$BA,0,(27*(AF149="kW"))),'3-a.  Rate Class Allocations'!$F:$F,"2011 - 2014 + 2015 Extension Legacy Green Energy Act Framework - Province Wide Program",'3-a.  Rate Class Allocations'!$L:$L,AF148,'3-a.  Rate Class Allocations'!$E:$E,$B199,'3-a.  Rate Class Allocations'!$H:$H,D148) / SUMIFS(OFFSET('3-a.  Rate Class Allocations'!$BA:$BA,0,(27*(AF149="kW"))),'3-a.  Rate Class Allocations'!$F:$F,"2011 - 2014 + 2015 Extension Legacy Green Energy Act Framework - Province Wide Program",'3-a.  Rate Class Allocations'!$E:$E,$B199,'3-a.  Rate Class Allocations'!$H:$H,D148),IF(COUNTIFS(AF148,"*Less Than*"),1/COUNTIFS($Y148:$AL148,"*Less Than*"),0))</f>
        <v>0</v>
      </c>
      <c r="AG199" s="416">
        <f ca="1">IF(SUMIFS(OFFSET('3-a.  Rate Class Allocations'!$BA:$BA,0,(27*(AG149="kW"))),'3-a.  Rate Class Allocations'!$F:$F,"2011 - 2014 + 2015 Extension Legacy Green Energy Act Framework - Province Wide Program",'3-a.  Rate Class Allocations'!$E:$E,$B199,'3-a.  Rate Class Allocations'!$H:$H,D148),SUMIFS(OFFSET('3-a.  Rate Class Allocations'!$BA:$BA,0,(27*(AG149="kW"))),'3-a.  Rate Class Allocations'!$F:$F,"2011 - 2014 + 2015 Extension Legacy Green Energy Act Framework - Province Wide Program",'3-a.  Rate Class Allocations'!$L:$L,AG148,'3-a.  Rate Class Allocations'!$E:$E,$B199,'3-a.  Rate Class Allocations'!$H:$H,D148) / SUMIFS(OFFSET('3-a.  Rate Class Allocations'!$BA:$BA,0,(27*(AG149="kW"))),'3-a.  Rate Class Allocations'!$F:$F,"2011 - 2014 + 2015 Extension Legacy Green Energy Act Framework - Province Wide Program",'3-a.  Rate Class Allocations'!$E:$E,$B199,'3-a.  Rate Class Allocations'!$H:$H,D148),IF(COUNTIFS(AG148,"*Less Than*"),1/COUNTIFS($Y148:$AL148,"*Less Than*"),0))</f>
        <v>0</v>
      </c>
      <c r="AH199" s="416">
        <f ca="1">IF(SUMIFS(OFFSET('3-a.  Rate Class Allocations'!$BA:$BA,0,(27*(AH149="kW"))),'3-a.  Rate Class Allocations'!$F:$F,"2011 - 2014 + 2015 Extension Legacy Green Energy Act Framework - Province Wide Program",'3-a.  Rate Class Allocations'!$E:$E,$B199,'3-a.  Rate Class Allocations'!$H:$H,D148),SUMIFS(OFFSET('3-a.  Rate Class Allocations'!$BA:$BA,0,(27*(AH149="kW"))),'3-a.  Rate Class Allocations'!$F:$F,"2011 - 2014 + 2015 Extension Legacy Green Energy Act Framework - Province Wide Program",'3-a.  Rate Class Allocations'!$L:$L,AH148,'3-a.  Rate Class Allocations'!$E:$E,$B199,'3-a.  Rate Class Allocations'!$H:$H,D148) / SUMIFS(OFFSET('3-a.  Rate Class Allocations'!$BA:$BA,0,(27*(AH149="kW"))),'3-a.  Rate Class Allocations'!$F:$F,"2011 - 2014 + 2015 Extension Legacy Green Energy Act Framework - Province Wide Program",'3-a.  Rate Class Allocations'!$E:$E,$B199,'3-a.  Rate Class Allocations'!$H:$H,D148),IF(COUNTIFS(AH148,"*Less Than*"),1/COUNTIFS($Y148:$AL148,"*Less Than*"),0))</f>
        <v>0</v>
      </c>
      <c r="AI199" s="416">
        <f ca="1">IF(SUMIFS(OFFSET('3-a.  Rate Class Allocations'!$BA:$BA,0,(27*(AI149="kW"))),'3-a.  Rate Class Allocations'!$F:$F,"2011 - 2014 + 2015 Extension Legacy Green Energy Act Framework - Province Wide Program",'3-a.  Rate Class Allocations'!$E:$E,$B199,'3-a.  Rate Class Allocations'!$H:$H,D148),SUMIFS(OFFSET('3-a.  Rate Class Allocations'!$BA:$BA,0,(27*(AI149="kW"))),'3-a.  Rate Class Allocations'!$F:$F,"2011 - 2014 + 2015 Extension Legacy Green Energy Act Framework - Province Wide Program",'3-a.  Rate Class Allocations'!$L:$L,AI148,'3-a.  Rate Class Allocations'!$E:$E,$B199,'3-a.  Rate Class Allocations'!$H:$H,D148) / SUMIFS(OFFSET('3-a.  Rate Class Allocations'!$BA:$BA,0,(27*(AI149="kW"))),'3-a.  Rate Class Allocations'!$F:$F,"2011 - 2014 + 2015 Extension Legacy Green Energy Act Framework - Province Wide Program",'3-a.  Rate Class Allocations'!$E:$E,$B199,'3-a.  Rate Class Allocations'!$H:$H,D148),IF(COUNTIFS(AI148,"*Less Than*"),1/COUNTIFS($Y148:$AL148,"*Less Than*"),0))</f>
        <v>0</v>
      </c>
      <c r="AJ199" s="416">
        <f ca="1">IF(SUMIFS(OFFSET('3-a.  Rate Class Allocations'!$BA:$BA,0,(27*(AJ149="kW"))),'3-a.  Rate Class Allocations'!$F:$F,"2011 - 2014 + 2015 Extension Legacy Green Energy Act Framework - Province Wide Program",'3-a.  Rate Class Allocations'!$E:$E,$B199,'3-a.  Rate Class Allocations'!$H:$H,D148),SUMIFS(OFFSET('3-a.  Rate Class Allocations'!$BA:$BA,0,(27*(AJ149="kW"))),'3-a.  Rate Class Allocations'!$F:$F,"2011 - 2014 + 2015 Extension Legacy Green Energy Act Framework - Province Wide Program",'3-a.  Rate Class Allocations'!$L:$L,AJ148,'3-a.  Rate Class Allocations'!$E:$E,$B199,'3-a.  Rate Class Allocations'!$H:$H,D148) / SUMIFS(OFFSET('3-a.  Rate Class Allocations'!$BA:$BA,0,(27*(AJ149="kW"))),'3-a.  Rate Class Allocations'!$F:$F,"2011 - 2014 + 2015 Extension Legacy Green Energy Act Framework - Province Wide Program",'3-a.  Rate Class Allocations'!$E:$E,$B199,'3-a.  Rate Class Allocations'!$H:$H,D148),IF(COUNTIFS(AJ148,"*Less Than*"),1/COUNTIFS($Y148:$AL148,"*Less Than*"),0))</f>
        <v>0</v>
      </c>
      <c r="AK199" s="416">
        <f ca="1">IF(SUMIFS(OFFSET('3-a.  Rate Class Allocations'!$BA:$BA,0,(27*(AK149="kW"))),'3-a.  Rate Class Allocations'!$F:$F,"2011 - 2014 + 2015 Extension Legacy Green Energy Act Framework - Province Wide Program",'3-a.  Rate Class Allocations'!$E:$E,$B199,'3-a.  Rate Class Allocations'!$H:$H,D148),SUMIFS(OFFSET('3-a.  Rate Class Allocations'!$BA:$BA,0,(27*(AK149="kW"))),'3-a.  Rate Class Allocations'!$F:$F,"2011 - 2014 + 2015 Extension Legacy Green Energy Act Framework - Province Wide Program",'3-a.  Rate Class Allocations'!$L:$L,AK148,'3-a.  Rate Class Allocations'!$E:$E,$B199,'3-a.  Rate Class Allocations'!$H:$H,D148) / SUMIFS(OFFSET('3-a.  Rate Class Allocations'!$BA:$BA,0,(27*(AK149="kW"))),'3-a.  Rate Class Allocations'!$F:$F,"2011 - 2014 + 2015 Extension Legacy Green Energy Act Framework - Province Wide Program",'3-a.  Rate Class Allocations'!$E:$E,$B199,'3-a.  Rate Class Allocations'!$H:$H,D148),IF(COUNTIFS(AK148,"*Less Than*"),1/COUNTIFS($Y148:$AL148,"*Less Than*"),0))</f>
        <v>0</v>
      </c>
      <c r="AL199" s="416">
        <f ca="1">IF(SUMIFS(OFFSET('3-a.  Rate Class Allocations'!$BA:$BA,0,(27*(AL149="kW"))),'3-a.  Rate Class Allocations'!$F:$F,"2011 - 2014 + 2015 Extension Legacy Green Energy Act Framework - Province Wide Program",'3-a.  Rate Class Allocations'!$E:$E,$B199,'3-a.  Rate Class Allocations'!$H:$H,D148),SUMIFS(OFFSET('3-a.  Rate Class Allocations'!$BA:$BA,0,(27*(AL149="kW"))),'3-a.  Rate Class Allocations'!$F:$F,"2011 - 2014 + 2015 Extension Legacy Green Energy Act Framework - Province Wide Program",'3-a.  Rate Class Allocations'!$L:$L,AL148,'3-a.  Rate Class Allocations'!$E:$E,$B199,'3-a.  Rate Class Allocations'!$H:$H,D148) / SUMIFS(OFFSET('3-a.  Rate Class Allocations'!$BA:$BA,0,(27*(AL149="kW"))),'3-a.  Rate Class Allocations'!$F:$F,"2011 - 2014 + 2015 Extension Legacy Green Energy Act Framework - Province Wide Program",'3-a.  Rate Class Allocations'!$E:$E,$B199,'3-a.  Rate Class Allocations'!$H:$H,D148),IF(COUNTIFS(AL148,"*Less Than*"),1/COUNTIFS($Y148:$AL148,"*Less Than*"),0))</f>
        <v>0</v>
      </c>
      <c r="AM199" s="298">
        <f ca="1">SUM(Y199:AL199)</f>
        <v>1</v>
      </c>
    </row>
    <row r="200" spans="1:39" ht="15" outlineLevel="1">
      <c r="B200" s="296" t="s">
        <v>245</v>
      </c>
      <c r="C200" s="293" t="s">
        <v>164</v>
      </c>
      <c r="D200" s="724">
        <f ca="1">SUMIFS(OFFSET('7.  Persistence Report'!$AQ:$AQ,0,D148-2011),'7.  Persistence Report'!$D:$D,IF(COUNTIFS($B200,"Adjustment*"),$B199,$B200),'7.  Persistence Report'!$H:$H,D148,'7.  Persistence Report'!$J:$J,IF(COUNTIFS($B200,"Adjustment*"),"Adjustment","Current Year Savings"),'7.  Persistence Report'!$C:$C,VLOOKUP(IF(COUNTIFS($B200,"Adjustment*"),$A199,$A200),ExtCalcMap,2,FALSE))</f>
        <v>0</v>
      </c>
      <c r="E200" s="724">
        <f ca="1">SUMIFS(OFFSET('7.  Persistence Report'!$AQ:$AQ,0,E148-2011),'7.  Persistence Report'!$D:$D,IF(COUNTIFS($B200,"Adjustment*"),$B199,$B200),'7.  Persistence Report'!$H:$H,D148,'7.  Persistence Report'!$J:$J,IF(COUNTIFS($B200,"Adjustment*"),"Adjustment","Current Year Savings"),'7.  Persistence Report'!$C:$C,VLOOKUP(IF(COUNTIFS($B200,"Adjustment*"),$A199,$A200),ExtCalcMap,2,FALSE))</f>
        <v>0</v>
      </c>
      <c r="F200" s="724">
        <f ca="1">SUMIFS(OFFSET('7.  Persistence Report'!$AQ:$AQ,0,F148-2011),'7.  Persistence Report'!$D:$D,IF(COUNTIFS($B200,"Adjustment*"),$B199,$B200),'7.  Persistence Report'!$H:$H,D148,'7.  Persistence Report'!$J:$J,IF(COUNTIFS($B200,"Adjustment*"),"Adjustment","Current Year Savings"),'7.  Persistence Report'!$C:$C,VLOOKUP(IF(COUNTIFS($B200,"Adjustment*"),$A199,$A200),ExtCalcMap,2,FALSE))</f>
        <v>0</v>
      </c>
      <c r="G200" s="724">
        <f ca="1">SUMIFS(OFFSET('7.  Persistence Report'!$AQ:$AQ,0,G148-2011),'7.  Persistence Report'!$D:$D,IF(COUNTIFS($B200,"Adjustment*"),$B199,$B200),'7.  Persistence Report'!$H:$H,D148,'7.  Persistence Report'!$J:$J,IF(COUNTIFS($B200,"Adjustment*"),"Adjustment","Current Year Savings"),'7.  Persistence Report'!$C:$C,VLOOKUP(IF(COUNTIFS($B200,"Adjustment*"),$A199,$A200),ExtCalcMap,2,FALSE))</f>
        <v>0</v>
      </c>
      <c r="H200" s="724">
        <f ca="1">SUMIFS(OFFSET('7.  Persistence Report'!$AQ:$AQ,0,H148-2011),'7.  Persistence Report'!$D:$D,IF(COUNTIFS($B200,"Adjustment*"),$B199,$B200),'7.  Persistence Report'!$H:$H,D148,'7.  Persistence Report'!$J:$J,IF(COUNTIFS($B200,"Adjustment*"),"Adjustment","Current Year Savings"),'7.  Persistence Report'!$C:$C,VLOOKUP(IF(COUNTIFS($B200,"Adjustment*"),$A199,$A200),ExtCalcMap,2,FALSE))</f>
        <v>0</v>
      </c>
      <c r="I200" s="724">
        <f ca="1">SUMIFS(OFFSET('7.  Persistence Report'!$AQ:$AQ,0,I148-2011),'7.  Persistence Report'!$D:$D,IF(COUNTIFS($B200,"Adjustment*"),$B199,$B200),'7.  Persistence Report'!$H:$H,D148,'7.  Persistence Report'!$J:$J,IF(COUNTIFS($B200,"Adjustment*"),"Adjustment","Current Year Savings"),'7.  Persistence Report'!$C:$C,VLOOKUP(IF(COUNTIFS($B200,"Adjustment*"),$A199,$A200),ExtCalcMap,2,FALSE))</f>
        <v>0</v>
      </c>
      <c r="J200" s="724">
        <f ca="1">SUMIFS(OFFSET('7.  Persistence Report'!$AQ:$AQ,0,J148-2011),'7.  Persistence Report'!$D:$D,IF(COUNTIFS($B200,"Adjustment*"),$B199,$B200),'7.  Persistence Report'!$H:$H,D148,'7.  Persistence Report'!$J:$J,IF(COUNTIFS($B200,"Adjustment*"),"Adjustment","Current Year Savings"),'7.  Persistence Report'!$C:$C,VLOOKUP(IF(COUNTIFS($B200,"Adjustment*"),$A199,$A200),ExtCalcMap,2,FALSE))</f>
        <v>0</v>
      </c>
      <c r="K200" s="724">
        <f ca="1">SUMIFS(OFFSET('7.  Persistence Report'!$AQ:$AQ,0,K148-2011),'7.  Persistence Report'!$D:$D,IF(COUNTIFS($B200,"Adjustment*"),$B199,$B200),'7.  Persistence Report'!$H:$H,D148,'7.  Persistence Report'!$J:$J,IF(COUNTIFS($B200,"Adjustment*"),"Adjustment","Current Year Savings"),'7.  Persistence Report'!$C:$C,VLOOKUP(IF(COUNTIFS($B200,"Adjustment*"),$A199,$A200),ExtCalcMap,2,FALSE))</f>
        <v>0</v>
      </c>
      <c r="L200" s="724">
        <f ca="1">SUMIFS(OFFSET('7.  Persistence Report'!$AQ:$AQ,0,L148-2011),'7.  Persistence Report'!$D:$D,IF(COUNTIFS($B200,"Adjustment*"),$B199,$B200),'7.  Persistence Report'!$H:$H,D148,'7.  Persistence Report'!$J:$J,IF(COUNTIFS($B200,"Adjustment*"),"Adjustment","Current Year Savings"),'7.  Persistence Report'!$C:$C,VLOOKUP(IF(COUNTIFS($B200,"Adjustment*"),$A199,$A200),ExtCalcMap,2,FALSE))</f>
        <v>0</v>
      </c>
      <c r="M200" s="724">
        <f ca="1">SUMIFS(OFFSET('7.  Persistence Report'!$AQ:$AQ,0,M148-2011),'7.  Persistence Report'!$D:$D,IF(COUNTIFS($B200,"Adjustment*"),$B199,$B200),'7.  Persistence Report'!$H:$H,D148,'7.  Persistence Report'!$J:$J,IF(COUNTIFS($B200,"Adjustment*"),"Adjustment","Current Year Savings"),'7.  Persistence Report'!$C:$C,VLOOKUP(IF(COUNTIFS($B200,"Adjustment*"),$A199,$A200),ExtCalcMap,2,FALSE))</f>
        <v>0</v>
      </c>
      <c r="N200" s="732"/>
      <c r="O200" s="731">
        <f ca="1">SUMIFS(OFFSET('7.  Persistence Report'!$L:$L,0,O148-2011),'7.  Persistence Report'!$D:$D,IF(COUNTIFS($B200,"Adjustment*"),$B199,$B200),'7.  Persistence Report'!$H:$H,D148,'7.  Persistence Report'!$J:$J,IF(COUNTIFS($B200,"Adjustment*"),"Adjustment","Current Year Savings"),'7.  Persistence Report'!$C:$C,VLOOKUP(IF(COUNTIFS($B200,"Adjustment*"),$A199,$A200),ExtCalcMap,2,FALSE))</f>
        <v>0</v>
      </c>
      <c r="P200" s="731">
        <f ca="1">SUMIFS(OFFSET('7.  Persistence Report'!$L:$L,0,P148-2011),'7.  Persistence Report'!$D:$D,IF(COUNTIFS($B200,"Adjustment*"),$B199,$B200),'7.  Persistence Report'!$H:$H,D148,'7.  Persistence Report'!$J:$J,IF(COUNTIFS($B200,"Adjustment*"),"Adjustment","Current Year Savings"),'7.  Persistence Report'!$C:$C,VLOOKUP(IF(COUNTIFS($B200,"Adjustment*"),$A199,$A200),ExtCalcMap,2,FALSE))</f>
        <v>0</v>
      </c>
      <c r="Q200" s="731">
        <f ca="1">SUMIFS(OFFSET('7.  Persistence Report'!$L:$L,0,Q148-2011),'7.  Persistence Report'!$D:$D,IF(COUNTIFS($B200,"Adjustment*"),$B199,$B200),'7.  Persistence Report'!$H:$H,D148,'7.  Persistence Report'!$J:$J,IF(COUNTIFS($B200,"Adjustment*"),"Adjustment","Current Year Savings"),'7.  Persistence Report'!$C:$C,VLOOKUP(IF(COUNTIFS($B200,"Adjustment*"),$A199,$A200),ExtCalcMap,2,FALSE))</f>
        <v>0</v>
      </c>
      <c r="R200" s="731">
        <f ca="1">SUMIFS(OFFSET('7.  Persistence Report'!$L:$L,0,R148-2011),'7.  Persistence Report'!$D:$D,IF(COUNTIFS($B200,"Adjustment*"),$B199,$B200),'7.  Persistence Report'!$H:$H,D148,'7.  Persistence Report'!$J:$J,IF(COUNTIFS($B200,"Adjustment*"),"Adjustment","Current Year Savings"),'7.  Persistence Report'!$C:$C,VLOOKUP(IF(COUNTIFS($B200,"Adjustment*"),$A199,$A200),ExtCalcMap,2,FALSE))</f>
        <v>0</v>
      </c>
      <c r="S200" s="731">
        <f ca="1">SUMIFS(OFFSET('7.  Persistence Report'!$L:$L,0,S148-2011),'7.  Persistence Report'!$D:$D,IF(COUNTIFS($B200,"Adjustment*"),$B199,$B200),'7.  Persistence Report'!$H:$H,D148,'7.  Persistence Report'!$J:$J,IF(COUNTIFS($B200,"Adjustment*"),"Adjustment","Current Year Savings"),'7.  Persistence Report'!$C:$C,VLOOKUP(IF(COUNTIFS($B200,"Adjustment*"),$A199,$A200),ExtCalcMap,2,FALSE))</f>
        <v>0</v>
      </c>
      <c r="T200" s="731">
        <f ca="1">SUMIFS(OFFSET('7.  Persistence Report'!$L:$L,0,T148-2011),'7.  Persistence Report'!$D:$D,IF(COUNTIFS($B200,"Adjustment*"),$B199,$B200),'7.  Persistence Report'!$H:$H,D148,'7.  Persistence Report'!$J:$J,IF(COUNTIFS($B200,"Adjustment*"),"Adjustment","Current Year Savings"),'7.  Persistence Report'!$C:$C,VLOOKUP(IF(COUNTIFS($B200,"Adjustment*"),$A199,$A200),ExtCalcMap,2,FALSE))</f>
        <v>0</v>
      </c>
      <c r="U200" s="731">
        <f ca="1">SUMIFS(OFFSET('7.  Persistence Report'!$L:$L,0,U148-2011),'7.  Persistence Report'!$D:$D,IF(COUNTIFS($B200,"Adjustment*"),$B199,$B200),'7.  Persistence Report'!$H:$H,D148,'7.  Persistence Report'!$J:$J,IF(COUNTIFS($B200,"Adjustment*"),"Adjustment","Current Year Savings"),'7.  Persistence Report'!$C:$C,VLOOKUP(IF(COUNTIFS($B200,"Adjustment*"),$A199,$A200),ExtCalcMap,2,FALSE))</f>
        <v>0</v>
      </c>
      <c r="V200" s="731">
        <f ca="1">SUMIFS(OFFSET('7.  Persistence Report'!$L:$L,0,V148-2011),'7.  Persistence Report'!$D:$D,IF(COUNTIFS($B200,"Adjustment*"),$B199,$B200),'7.  Persistence Report'!$H:$H,D148,'7.  Persistence Report'!$J:$J,IF(COUNTIFS($B200,"Adjustment*"),"Adjustment","Current Year Savings"),'7.  Persistence Report'!$C:$C,VLOOKUP(IF(COUNTIFS($B200,"Adjustment*"),$A199,$A200),ExtCalcMap,2,FALSE))</f>
        <v>0</v>
      </c>
      <c r="W200" s="731">
        <f ca="1">SUMIFS(OFFSET('7.  Persistence Report'!$L:$L,0,W148-2011),'7.  Persistence Report'!$D:$D,IF(COUNTIFS($B200,"Adjustment*"),$B199,$B200),'7.  Persistence Report'!$H:$H,D148,'7.  Persistence Report'!$J:$J,IF(COUNTIFS($B200,"Adjustment*"),"Adjustment","Current Year Savings"),'7.  Persistence Report'!$C:$C,VLOOKUP(IF(COUNTIFS($B200,"Adjustment*"),$A199,$A200),ExtCalcMap,2,FALSE))</f>
        <v>0</v>
      </c>
      <c r="X200" s="731">
        <f ca="1">SUMIFS(OFFSET('7.  Persistence Report'!$L:$L,0,X148-2011),'7.  Persistence Report'!$D:$D,IF(COUNTIFS($B200,"Adjustment*"),$B199,$B200),'7.  Persistence Report'!$H:$H,D148,'7.  Persistence Report'!$J:$J,IF(COUNTIFS($B200,"Adjustment*"),"Adjustment","Current Year Savings"),'7.  Persistence Report'!$C:$C,VLOOKUP(IF(COUNTIFS($B200,"Adjustment*"),$A199,$A200),ExtCalcMap,2,FALSE))</f>
        <v>0</v>
      </c>
      <c r="Y200" s="412">
        <f ca="1">Y199</f>
        <v>0</v>
      </c>
      <c r="Z200" s="412">
        <f ca="1">Z199</f>
        <v>1</v>
      </c>
      <c r="AA200" s="412">
        <f t="shared" ref="AA200:AL200" ca="1" si="74">AA199</f>
        <v>0</v>
      </c>
      <c r="AB200" s="412">
        <f t="shared" ca="1" si="74"/>
        <v>0</v>
      </c>
      <c r="AC200" s="412">
        <f t="shared" ca="1" si="74"/>
        <v>0</v>
      </c>
      <c r="AD200" s="412">
        <f t="shared" ca="1" si="74"/>
        <v>0</v>
      </c>
      <c r="AE200" s="412">
        <f t="shared" ca="1" si="74"/>
        <v>0</v>
      </c>
      <c r="AF200" s="412">
        <f t="shared" ca="1" si="74"/>
        <v>0</v>
      </c>
      <c r="AG200" s="412">
        <f t="shared" ca="1" si="74"/>
        <v>0</v>
      </c>
      <c r="AH200" s="412">
        <f t="shared" ca="1" si="74"/>
        <v>0</v>
      </c>
      <c r="AI200" s="412">
        <f t="shared" ca="1" si="74"/>
        <v>0</v>
      </c>
      <c r="AJ200" s="412">
        <f t="shared" ca="1" si="74"/>
        <v>0</v>
      </c>
      <c r="AK200" s="412">
        <f t="shared" ca="1" si="74"/>
        <v>0</v>
      </c>
      <c r="AL200" s="412">
        <f t="shared" ca="1" si="74"/>
        <v>0</v>
      </c>
      <c r="AM200" s="499"/>
    </row>
    <row r="201" spans="1:39" ht="15" outlineLevel="1">
      <c r="B201" s="317"/>
      <c r="C201" s="307"/>
      <c r="D201" s="730"/>
      <c r="E201" s="730"/>
      <c r="F201" s="730"/>
      <c r="G201" s="730"/>
      <c r="H201" s="730"/>
      <c r="I201" s="730"/>
      <c r="J201" s="730"/>
      <c r="K201" s="730"/>
      <c r="L201" s="730"/>
      <c r="M201" s="730"/>
      <c r="N201" s="730"/>
      <c r="O201" s="737"/>
      <c r="P201" s="737"/>
      <c r="Q201" s="737"/>
      <c r="R201" s="737"/>
      <c r="S201" s="737"/>
      <c r="T201" s="737"/>
      <c r="U201" s="737"/>
      <c r="V201" s="737"/>
      <c r="W201" s="737"/>
      <c r="X201" s="737"/>
      <c r="Y201" s="420"/>
      <c r="Z201" s="421"/>
      <c r="AA201" s="421"/>
      <c r="AB201" s="421"/>
      <c r="AC201" s="421"/>
      <c r="AD201" s="421"/>
      <c r="AE201" s="421"/>
      <c r="AF201" s="421"/>
      <c r="AG201" s="421"/>
      <c r="AH201" s="421"/>
      <c r="AI201" s="421"/>
      <c r="AJ201" s="421"/>
      <c r="AK201" s="421"/>
      <c r="AL201" s="421"/>
      <c r="AM201" s="319"/>
    </row>
    <row r="202" spans="1:39" ht="15.75" outlineLevel="1">
      <c r="A202" s="504"/>
      <c r="B202" s="290" t="s">
        <v>10</v>
      </c>
      <c r="C202" s="291"/>
      <c r="D202" s="738"/>
      <c r="E202" s="738"/>
      <c r="F202" s="738"/>
      <c r="G202" s="738"/>
      <c r="H202" s="738"/>
      <c r="I202" s="738"/>
      <c r="J202" s="738"/>
      <c r="K202" s="738"/>
      <c r="L202" s="738"/>
      <c r="M202" s="738"/>
      <c r="N202" s="742"/>
      <c r="O202" s="739"/>
      <c r="P202" s="739"/>
      <c r="Q202" s="739"/>
      <c r="R202" s="739"/>
      <c r="S202" s="739"/>
      <c r="T202" s="739"/>
      <c r="U202" s="739"/>
      <c r="V202" s="739"/>
      <c r="W202" s="739"/>
      <c r="X202" s="739"/>
      <c r="Y202" s="415"/>
      <c r="Z202" s="415"/>
      <c r="AA202" s="415"/>
      <c r="AB202" s="415"/>
      <c r="AC202" s="415"/>
      <c r="AD202" s="415"/>
      <c r="AE202" s="415"/>
      <c r="AF202" s="415"/>
      <c r="AG202" s="415"/>
      <c r="AH202" s="415"/>
      <c r="AI202" s="415"/>
      <c r="AJ202" s="415"/>
      <c r="AK202" s="415"/>
      <c r="AL202" s="415"/>
      <c r="AM202" s="294"/>
    </row>
    <row r="203" spans="1:39" ht="15" outlineLevel="1">
      <c r="A203" s="503">
        <v>18</v>
      </c>
      <c r="B203" s="317" t="s">
        <v>11</v>
      </c>
      <c r="C203" s="293" t="s">
        <v>25</v>
      </c>
      <c r="D203" s="724">
        <f ca="1">SUMIFS(OFFSET('7.  Persistence Report'!$AQ:$AQ,0,D148-2011),'7.  Persistence Report'!$D:$D,IF(COUNTIFS($B203,"Adjustment*"),$B202,$B203),'7.  Persistence Report'!$H:$H,D148,'7.  Persistence Report'!$J:$J,IF(COUNTIFS($B203,"Adjustment*"),"Adjustment","Current Year Savings"),'7.  Persistence Report'!$C:$C,VLOOKUP(IF(COUNTIFS($B203,"Adjustment*"),$A202,$A203),ExtCalcMap,2,FALSE))</f>
        <v>0</v>
      </c>
      <c r="E203" s="724">
        <f ca="1">SUMIFS(OFFSET('7.  Persistence Report'!$AQ:$AQ,0,E148-2011),'7.  Persistence Report'!$D:$D,IF(COUNTIFS($B203,"Adjustment*"),$B202,$B203),'7.  Persistence Report'!$H:$H,D148,'7.  Persistence Report'!$J:$J,IF(COUNTIFS($B203,"Adjustment*"),"Adjustment","Current Year Savings"),'7.  Persistence Report'!$C:$C,VLOOKUP(IF(COUNTIFS($B203,"Adjustment*"),$A202,$A203),ExtCalcMap,2,FALSE))</f>
        <v>0</v>
      </c>
      <c r="F203" s="724">
        <f ca="1">SUMIFS(OFFSET('7.  Persistence Report'!$AQ:$AQ,0,F148-2011),'7.  Persistence Report'!$D:$D,IF(COUNTIFS($B203,"Adjustment*"),$B202,$B203),'7.  Persistence Report'!$H:$H,D148,'7.  Persistence Report'!$J:$J,IF(COUNTIFS($B203,"Adjustment*"),"Adjustment","Current Year Savings"),'7.  Persistence Report'!$C:$C,VLOOKUP(IF(COUNTIFS($B203,"Adjustment*"),$A202,$A203),ExtCalcMap,2,FALSE))</f>
        <v>0</v>
      </c>
      <c r="G203" s="724">
        <f ca="1">SUMIFS(OFFSET('7.  Persistence Report'!$AQ:$AQ,0,G148-2011),'7.  Persistence Report'!$D:$D,IF(COUNTIFS($B203,"Adjustment*"),$B202,$B203),'7.  Persistence Report'!$H:$H,D148,'7.  Persistence Report'!$J:$J,IF(COUNTIFS($B203,"Adjustment*"),"Adjustment","Current Year Savings"),'7.  Persistence Report'!$C:$C,VLOOKUP(IF(COUNTIFS($B203,"Adjustment*"),$A202,$A203),ExtCalcMap,2,FALSE))</f>
        <v>0</v>
      </c>
      <c r="H203" s="724">
        <f ca="1">SUMIFS(OFFSET('7.  Persistence Report'!$AQ:$AQ,0,H148-2011),'7.  Persistence Report'!$D:$D,IF(COUNTIFS($B203,"Adjustment*"),$B202,$B203),'7.  Persistence Report'!$H:$H,D148,'7.  Persistence Report'!$J:$J,IF(COUNTIFS($B203,"Adjustment*"),"Adjustment","Current Year Savings"),'7.  Persistence Report'!$C:$C,VLOOKUP(IF(COUNTIFS($B203,"Adjustment*"),$A202,$A203),ExtCalcMap,2,FALSE))</f>
        <v>0</v>
      </c>
      <c r="I203" s="724">
        <f ca="1">SUMIFS(OFFSET('7.  Persistence Report'!$AQ:$AQ,0,I148-2011),'7.  Persistence Report'!$D:$D,IF(COUNTIFS($B203,"Adjustment*"),$B202,$B203),'7.  Persistence Report'!$H:$H,D148,'7.  Persistence Report'!$J:$J,IF(COUNTIFS($B203,"Adjustment*"),"Adjustment","Current Year Savings"),'7.  Persistence Report'!$C:$C,VLOOKUP(IF(COUNTIFS($B203,"Adjustment*"),$A202,$A203),ExtCalcMap,2,FALSE))</f>
        <v>0</v>
      </c>
      <c r="J203" s="724">
        <f ca="1">SUMIFS(OFFSET('7.  Persistence Report'!$AQ:$AQ,0,J148-2011),'7.  Persistence Report'!$D:$D,IF(COUNTIFS($B203,"Adjustment*"),$B202,$B203),'7.  Persistence Report'!$H:$H,D148,'7.  Persistence Report'!$J:$J,IF(COUNTIFS($B203,"Adjustment*"),"Adjustment","Current Year Savings"),'7.  Persistence Report'!$C:$C,VLOOKUP(IF(COUNTIFS($B203,"Adjustment*"),$A202,$A203),ExtCalcMap,2,FALSE))</f>
        <v>0</v>
      </c>
      <c r="K203" s="724">
        <f ca="1">SUMIFS(OFFSET('7.  Persistence Report'!$AQ:$AQ,0,K148-2011),'7.  Persistence Report'!$D:$D,IF(COUNTIFS($B203,"Adjustment*"),$B202,$B203),'7.  Persistence Report'!$H:$H,D148,'7.  Persistence Report'!$J:$J,IF(COUNTIFS($B203,"Adjustment*"),"Adjustment","Current Year Savings"),'7.  Persistence Report'!$C:$C,VLOOKUP(IF(COUNTIFS($B203,"Adjustment*"),$A202,$A203),ExtCalcMap,2,FALSE))</f>
        <v>0</v>
      </c>
      <c r="L203" s="724">
        <f ca="1">SUMIFS(OFFSET('7.  Persistence Report'!$AQ:$AQ,0,L148-2011),'7.  Persistence Report'!$D:$D,IF(COUNTIFS($B203,"Adjustment*"),$B202,$B203),'7.  Persistence Report'!$H:$H,D148,'7.  Persistence Report'!$J:$J,IF(COUNTIFS($B203,"Adjustment*"),"Adjustment","Current Year Savings"),'7.  Persistence Report'!$C:$C,VLOOKUP(IF(COUNTIFS($B203,"Adjustment*"),$A202,$A203),ExtCalcMap,2,FALSE))</f>
        <v>0</v>
      </c>
      <c r="M203" s="724">
        <f ca="1">SUMIFS(OFFSET('7.  Persistence Report'!$AQ:$AQ,0,M148-2011),'7.  Persistence Report'!$D:$D,IF(COUNTIFS($B203,"Adjustment*"),$B202,$B203),'7.  Persistence Report'!$H:$H,D148,'7.  Persistence Report'!$J:$J,IF(COUNTIFS($B203,"Adjustment*"),"Adjustment","Current Year Savings"),'7.  Persistence Report'!$C:$C,VLOOKUP(IF(COUNTIFS($B203,"Adjustment*"),$A202,$A203),ExtCalcMap,2,FALSE))</f>
        <v>0</v>
      </c>
      <c r="N203" s="724">
        <v>12</v>
      </c>
      <c r="O203" s="731">
        <f ca="1">SUMIFS(OFFSET('7.  Persistence Report'!$L:$L,0,O148-2011),'7.  Persistence Report'!$D:$D,IF(COUNTIFS($B203,"Adjustment*"),$B202,$B203),'7.  Persistence Report'!$H:$H,D148,'7.  Persistence Report'!$J:$J,IF(COUNTIFS($B203,"Adjustment*"),"Adjustment","Current Year Savings"),'7.  Persistence Report'!$C:$C,VLOOKUP(IF(COUNTIFS($B203,"Adjustment*"),$A202,$A203),ExtCalcMap,2,FALSE))</f>
        <v>0</v>
      </c>
      <c r="P203" s="731">
        <f ca="1">SUMIFS(OFFSET('7.  Persistence Report'!$L:$L,0,P148-2011),'7.  Persistence Report'!$D:$D,IF(COUNTIFS($B203,"Adjustment*"),$B202,$B203),'7.  Persistence Report'!$H:$H,D148,'7.  Persistence Report'!$J:$J,IF(COUNTIFS($B203,"Adjustment*"),"Adjustment","Current Year Savings"),'7.  Persistence Report'!$C:$C,VLOOKUP(IF(COUNTIFS($B203,"Adjustment*"),$A202,$A203),ExtCalcMap,2,FALSE))</f>
        <v>0</v>
      </c>
      <c r="Q203" s="731">
        <f ca="1">SUMIFS(OFFSET('7.  Persistence Report'!$L:$L,0,Q148-2011),'7.  Persistence Report'!$D:$D,IF(COUNTIFS($B203,"Adjustment*"),$B202,$B203),'7.  Persistence Report'!$H:$H,D148,'7.  Persistence Report'!$J:$J,IF(COUNTIFS($B203,"Adjustment*"),"Adjustment","Current Year Savings"),'7.  Persistence Report'!$C:$C,VLOOKUP(IF(COUNTIFS($B203,"Adjustment*"),$A202,$A203),ExtCalcMap,2,FALSE))</f>
        <v>0</v>
      </c>
      <c r="R203" s="731">
        <f ca="1">SUMIFS(OFFSET('7.  Persistence Report'!$L:$L,0,R148-2011),'7.  Persistence Report'!$D:$D,IF(COUNTIFS($B203,"Adjustment*"),$B202,$B203),'7.  Persistence Report'!$H:$H,D148,'7.  Persistence Report'!$J:$J,IF(COUNTIFS($B203,"Adjustment*"),"Adjustment","Current Year Savings"),'7.  Persistence Report'!$C:$C,VLOOKUP(IF(COUNTIFS($B203,"Adjustment*"),$A202,$A203),ExtCalcMap,2,FALSE))</f>
        <v>0</v>
      </c>
      <c r="S203" s="731">
        <f ca="1">SUMIFS(OFFSET('7.  Persistence Report'!$L:$L,0,S148-2011),'7.  Persistence Report'!$D:$D,IF(COUNTIFS($B203,"Adjustment*"),$B202,$B203),'7.  Persistence Report'!$H:$H,D148,'7.  Persistence Report'!$J:$J,IF(COUNTIFS($B203,"Adjustment*"),"Adjustment","Current Year Savings"),'7.  Persistence Report'!$C:$C,VLOOKUP(IF(COUNTIFS($B203,"Adjustment*"),$A202,$A203),ExtCalcMap,2,FALSE))</f>
        <v>0</v>
      </c>
      <c r="T203" s="731">
        <f ca="1">SUMIFS(OFFSET('7.  Persistence Report'!$L:$L,0,T148-2011),'7.  Persistence Report'!$D:$D,IF(COUNTIFS($B203,"Adjustment*"),$B202,$B203),'7.  Persistence Report'!$H:$H,D148,'7.  Persistence Report'!$J:$J,IF(COUNTIFS($B203,"Adjustment*"),"Adjustment","Current Year Savings"),'7.  Persistence Report'!$C:$C,VLOOKUP(IF(COUNTIFS($B203,"Adjustment*"),$A202,$A203),ExtCalcMap,2,FALSE))</f>
        <v>0</v>
      </c>
      <c r="U203" s="731">
        <f ca="1">SUMIFS(OFFSET('7.  Persistence Report'!$L:$L,0,U148-2011),'7.  Persistence Report'!$D:$D,IF(COUNTIFS($B203,"Adjustment*"),$B202,$B203),'7.  Persistence Report'!$H:$H,D148,'7.  Persistence Report'!$J:$J,IF(COUNTIFS($B203,"Adjustment*"),"Adjustment","Current Year Savings"),'7.  Persistence Report'!$C:$C,VLOOKUP(IF(COUNTIFS($B203,"Adjustment*"),$A202,$A203),ExtCalcMap,2,FALSE))</f>
        <v>0</v>
      </c>
      <c r="V203" s="731">
        <f ca="1">SUMIFS(OFFSET('7.  Persistence Report'!$L:$L,0,V148-2011),'7.  Persistence Report'!$D:$D,IF(COUNTIFS($B203,"Adjustment*"),$B202,$B203),'7.  Persistence Report'!$H:$H,D148,'7.  Persistence Report'!$J:$J,IF(COUNTIFS($B203,"Adjustment*"),"Adjustment","Current Year Savings"),'7.  Persistence Report'!$C:$C,VLOOKUP(IF(COUNTIFS($B203,"Adjustment*"),$A202,$A203),ExtCalcMap,2,FALSE))</f>
        <v>0</v>
      </c>
      <c r="W203" s="731">
        <f ca="1">SUMIFS(OFFSET('7.  Persistence Report'!$L:$L,0,W148-2011),'7.  Persistence Report'!$D:$D,IF(COUNTIFS($B203,"Adjustment*"),$B202,$B203),'7.  Persistence Report'!$H:$H,D148,'7.  Persistence Report'!$J:$J,IF(COUNTIFS($B203,"Adjustment*"),"Adjustment","Current Year Savings"),'7.  Persistence Report'!$C:$C,VLOOKUP(IF(COUNTIFS($B203,"Adjustment*"),$A202,$A203),ExtCalcMap,2,FALSE))</f>
        <v>0</v>
      </c>
      <c r="X203" s="731">
        <f ca="1">SUMIFS(OFFSET('7.  Persistence Report'!$L:$L,0,X148-2011),'7.  Persistence Report'!$D:$D,IF(COUNTIFS($B203,"Adjustment*"),$B202,$B203),'7.  Persistence Report'!$H:$H,D148,'7.  Persistence Report'!$J:$J,IF(COUNTIFS($B203,"Adjustment*"),"Adjustment","Current Year Savings"),'7.  Persistence Report'!$C:$C,VLOOKUP(IF(COUNTIFS($B203,"Adjustment*"),$A202,$A203),ExtCalcMap,2,FALSE))</f>
        <v>0</v>
      </c>
      <c r="Y203" s="416">
        <f ca="1">IF(SUMIFS(OFFSET('3-a.  Rate Class Allocations'!$BA:$BA,0,(27*(Y149="kW"))),'3-a.  Rate Class Allocations'!$F:$F,"2011 - 2014 + 2015 Extension Legacy Green Energy Act Framework - Province Wide Program",'3-a.  Rate Class Allocations'!$E:$E,$B203,'3-a.  Rate Class Allocations'!$H:$H,D148),SUMIFS(OFFSET('3-a.  Rate Class Allocations'!$BA:$BA,0,(27*(Y149="kW"))),'3-a.  Rate Class Allocations'!$F:$F,"2011 - 2014 + 2015 Extension Legacy Green Energy Act Framework - Province Wide Program",'3-a.  Rate Class Allocations'!$L:$L,Y148,'3-a.  Rate Class Allocations'!$E:$E,$B203,'3-a.  Rate Class Allocations'!$H:$H,D148) / SUMIFS(OFFSET('3-a.  Rate Class Allocations'!$BA:$BA,0,(27*(Y149="kW"))),'3-a.  Rate Class Allocations'!$F:$F,"2011 - 2014 + 2015 Extension Legacy Green Energy Act Framework - Province Wide Program",'3-a.  Rate Class Allocations'!$E:$E,$B203,'3-a.  Rate Class Allocations'!$H:$H,D148),IF(COUNTIFS(Y148,"*50 to*"),1/COUNTIFS($Y148:$AL148,"*50 to*"),0))</f>
        <v>1</v>
      </c>
      <c r="Z203" s="416">
        <f ca="1">IF(SUMIFS(OFFSET('3-a.  Rate Class Allocations'!$BA:$BA,0,(27*(Z149="kW"))),'3-a.  Rate Class Allocations'!$F:$F,"2011 - 2014 + 2015 Extension Legacy Green Energy Act Framework - Province Wide Program",'3-a.  Rate Class Allocations'!$E:$E,$B203,'3-a.  Rate Class Allocations'!$H:$H,D148),SUMIFS(OFFSET('3-a.  Rate Class Allocations'!$BA:$BA,0,(27*(Z149="kW"))),'3-a.  Rate Class Allocations'!$F:$F,"2011 - 2014 + 2015 Extension Legacy Green Energy Act Framework - Province Wide Program",'3-a.  Rate Class Allocations'!$L:$L,Z148,'3-a.  Rate Class Allocations'!$E:$E,$B203,'3-a.  Rate Class Allocations'!$H:$H,D148) / SUMIFS(OFFSET('3-a.  Rate Class Allocations'!$BA:$BA,0,(27*(Z149="kW"))),'3-a.  Rate Class Allocations'!$F:$F,"2011 - 2014 + 2015 Extension Legacy Green Energy Act Framework - Province Wide Program",'3-a.  Rate Class Allocations'!$E:$E,$B203,'3-a.  Rate Class Allocations'!$H:$H,D148),IF(COUNTIFS(Z148,"*50 to*"),1/COUNTIFS($Y148:$AL148,"*50 to*"),0))</f>
        <v>0</v>
      </c>
      <c r="AA203" s="416">
        <f ca="1">IF(SUMIFS(OFFSET('3-a.  Rate Class Allocations'!$BA:$BA,0,(27*(AA149="kW"))),'3-a.  Rate Class Allocations'!$F:$F,"2011 - 2014 + 2015 Extension Legacy Green Energy Act Framework - Province Wide Program",'3-a.  Rate Class Allocations'!$E:$E,$B203,'3-a.  Rate Class Allocations'!$H:$H,D148),SUMIFS(OFFSET('3-a.  Rate Class Allocations'!$BA:$BA,0,(27*(AA149="kW"))),'3-a.  Rate Class Allocations'!$F:$F,"2011 - 2014 + 2015 Extension Legacy Green Energy Act Framework - Province Wide Program",'3-a.  Rate Class Allocations'!$L:$L,AA148,'3-a.  Rate Class Allocations'!$E:$E,$B203,'3-a.  Rate Class Allocations'!$H:$H,D148) / SUMIFS(OFFSET('3-a.  Rate Class Allocations'!$BA:$BA,0,(27*(AA149="kW"))),'3-a.  Rate Class Allocations'!$F:$F,"2011 - 2014 + 2015 Extension Legacy Green Energy Act Framework - Province Wide Program",'3-a.  Rate Class Allocations'!$E:$E,$B203,'3-a.  Rate Class Allocations'!$H:$H,D148),IF(COUNTIFS(AA148,"*50 to*"),1/COUNTIFS($Y148:$AL148,"*50 to*"),0))</f>
        <v>0</v>
      </c>
      <c r="AB203" s="416">
        <f ca="1">IF(SUMIFS(OFFSET('3-a.  Rate Class Allocations'!$BA:$BA,0,(27*(AB149="kW"))),'3-a.  Rate Class Allocations'!$F:$F,"2011 - 2014 + 2015 Extension Legacy Green Energy Act Framework - Province Wide Program",'3-a.  Rate Class Allocations'!$E:$E,$B203,'3-a.  Rate Class Allocations'!$H:$H,D148),SUMIFS(OFFSET('3-a.  Rate Class Allocations'!$BA:$BA,0,(27*(AB149="kW"))),'3-a.  Rate Class Allocations'!$F:$F,"2011 - 2014 + 2015 Extension Legacy Green Energy Act Framework - Province Wide Program",'3-a.  Rate Class Allocations'!$L:$L,AB148,'3-a.  Rate Class Allocations'!$E:$E,$B203,'3-a.  Rate Class Allocations'!$H:$H,D148) / SUMIFS(OFFSET('3-a.  Rate Class Allocations'!$BA:$BA,0,(27*(AB149="kW"))),'3-a.  Rate Class Allocations'!$F:$F,"2011 - 2014 + 2015 Extension Legacy Green Energy Act Framework - Province Wide Program",'3-a.  Rate Class Allocations'!$E:$E,$B203,'3-a.  Rate Class Allocations'!$H:$H,D148),IF(COUNTIFS(AB148,"*50 to*"),1/COUNTIFS($Y148:$AL148,"*50 to*"),0))</f>
        <v>0</v>
      </c>
      <c r="AC203" s="416">
        <f ca="1">IF(SUMIFS(OFFSET('3-a.  Rate Class Allocations'!$BA:$BA,0,(27*(AC149="kW"))),'3-a.  Rate Class Allocations'!$F:$F,"2011 - 2014 + 2015 Extension Legacy Green Energy Act Framework - Province Wide Program",'3-a.  Rate Class Allocations'!$E:$E,$B203,'3-a.  Rate Class Allocations'!$H:$H,D148),SUMIFS(OFFSET('3-a.  Rate Class Allocations'!$BA:$BA,0,(27*(AC149="kW"))),'3-a.  Rate Class Allocations'!$F:$F,"2011 - 2014 + 2015 Extension Legacy Green Energy Act Framework - Province Wide Program",'3-a.  Rate Class Allocations'!$L:$L,AC148,'3-a.  Rate Class Allocations'!$E:$E,$B203,'3-a.  Rate Class Allocations'!$H:$H,D148) / SUMIFS(OFFSET('3-a.  Rate Class Allocations'!$BA:$BA,0,(27*(AC149="kW"))),'3-a.  Rate Class Allocations'!$F:$F,"2011 - 2014 + 2015 Extension Legacy Green Energy Act Framework - Province Wide Program",'3-a.  Rate Class Allocations'!$E:$E,$B203,'3-a.  Rate Class Allocations'!$H:$H,D148),IF(COUNTIFS(AC148,"*50 to*"),1/COUNTIFS($Y148:$AL148,"*50 to*"),0))</f>
        <v>0</v>
      </c>
      <c r="AD203" s="416">
        <f ca="1">IF(SUMIFS(OFFSET('3-a.  Rate Class Allocations'!$BA:$BA,0,(27*(AD149="kW"))),'3-a.  Rate Class Allocations'!$F:$F,"2011 - 2014 + 2015 Extension Legacy Green Energy Act Framework - Province Wide Program",'3-a.  Rate Class Allocations'!$E:$E,$B203,'3-a.  Rate Class Allocations'!$H:$H,D148),SUMIFS(OFFSET('3-a.  Rate Class Allocations'!$BA:$BA,0,(27*(AD149="kW"))),'3-a.  Rate Class Allocations'!$F:$F,"2011 - 2014 + 2015 Extension Legacy Green Energy Act Framework - Province Wide Program",'3-a.  Rate Class Allocations'!$L:$L,AD148,'3-a.  Rate Class Allocations'!$E:$E,$B203,'3-a.  Rate Class Allocations'!$H:$H,D148) / SUMIFS(OFFSET('3-a.  Rate Class Allocations'!$BA:$BA,0,(27*(AD149="kW"))),'3-a.  Rate Class Allocations'!$F:$F,"2011 - 2014 + 2015 Extension Legacy Green Energy Act Framework - Province Wide Program",'3-a.  Rate Class Allocations'!$E:$E,$B203,'3-a.  Rate Class Allocations'!$H:$H,D148),IF(COUNTIFS(AD148,"*50 to*"),1/COUNTIFS($Y148:$AL148,"*50 to*"),0))</f>
        <v>0</v>
      </c>
      <c r="AE203" s="416">
        <f ca="1">IF(SUMIFS(OFFSET('3-a.  Rate Class Allocations'!$BA:$BA,0,(27*(AE149="kW"))),'3-a.  Rate Class Allocations'!$F:$F,"2011 - 2014 + 2015 Extension Legacy Green Energy Act Framework - Province Wide Program",'3-a.  Rate Class Allocations'!$E:$E,$B203,'3-a.  Rate Class Allocations'!$H:$H,D148),SUMIFS(OFFSET('3-a.  Rate Class Allocations'!$BA:$BA,0,(27*(AE149="kW"))),'3-a.  Rate Class Allocations'!$F:$F,"2011 - 2014 + 2015 Extension Legacy Green Energy Act Framework - Province Wide Program",'3-a.  Rate Class Allocations'!$L:$L,AE148,'3-a.  Rate Class Allocations'!$E:$E,$B203,'3-a.  Rate Class Allocations'!$H:$H,D148) / SUMIFS(OFFSET('3-a.  Rate Class Allocations'!$BA:$BA,0,(27*(AE149="kW"))),'3-a.  Rate Class Allocations'!$F:$F,"2011 - 2014 + 2015 Extension Legacy Green Energy Act Framework - Province Wide Program",'3-a.  Rate Class Allocations'!$E:$E,$B203,'3-a.  Rate Class Allocations'!$H:$H,D148),IF(COUNTIFS(AE148,"*50 to*"),1/COUNTIFS($Y148:$AL148,"*50 to*"),0))</f>
        <v>0</v>
      </c>
      <c r="AF203" s="416">
        <f ca="1">IF(SUMIFS(OFFSET('3-a.  Rate Class Allocations'!$BA:$BA,0,(27*(AF149="kW"))),'3-a.  Rate Class Allocations'!$F:$F,"2011 - 2014 + 2015 Extension Legacy Green Energy Act Framework - Province Wide Program",'3-a.  Rate Class Allocations'!$E:$E,$B203,'3-a.  Rate Class Allocations'!$H:$H,D148),SUMIFS(OFFSET('3-a.  Rate Class Allocations'!$BA:$BA,0,(27*(AF149="kW"))),'3-a.  Rate Class Allocations'!$F:$F,"2011 - 2014 + 2015 Extension Legacy Green Energy Act Framework - Province Wide Program",'3-a.  Rate Class Allocations'!$L:$L,AF148,'3-a.  Rate Class Allocations'!$E:$E,$B203,'3-a.  Rate Class Allocations'!$H:$H,D148) / SUMIFS(OFFSET('3-a.  Rate Class Allocations'!$BA:$BA,0,(27*(AF149="kW"))),'3-a.  Rate Class Allocations'!$F:$F,"2011 - 2014 + 2015 Extension Legacy Green Energy Act Framework - Province Wide Program",'3-a.  Rate Class Allocations'!$E:$E,$B203,'3-a.  Rate Class Allocations'!$H:$H,D148),IF(COUNTIFS(AF148,"*50 to*"),1/COUNTIFS($Y148:$AL148,"*50 to*"),0))</f>
        <v>0</v>
      </c>
      <c r="AG203" s="416">
        <f ca="1">IF(SUMIFS(OFFSET('3-a.  Rate Class Allocations'!$BA:$BA,0,(27*(AG149="kW"))),'3-a.  Rate Class Allocations'!$F:$F,"2011 - 2014 + 2015 Extension Legacy Green Energy Act Framework - Province Wide Program",'3-a.  Rate Class Allocations'!$E:$E,$B203,'3-a.  Rate Class Allocations'!$H:$H,D148),SUMIFS(OFFSET('3-a.  Rate Class Allocations'!$BA:$BA,0,(27*(AG149="kW"))),'3-a.  Rate Class Allocations'!$F:$F,"2011 - 2014 + 2015 Extension Legacy Green Energy Act Framework - Province Wide Program",'3-a.  Rate Class Allocations'!$L:$L,AG148,'3-a.  Rate Class Allocations'!$E:$E,$B203,'3-a.  Rate Class Allocations'!$H:$H,D148) / SUMIFS(OFFSET('3-a.  Rate Class Allocations'!$BA:$BA,0,(27*(AG149="kW"))),'3-a.  Rate Class Allocations'!$F:$F,"2011 - 2014 + 2015 Extension Legacy Green Energy Act Framework - Province Wide Program",'3-a.  Rate Class Allocations'!$E:$E,$B203,'3-a.  Rate Class Allocations'!$H:$H,D148),IF(COUNTIFS(AG148,"*50 to*"),1/COUNTIFS($Y148:$AL148,"*50 to*"),0))</f>
        <v>0</v>
      </c>
      <c r="AH203" s="416">
        <f ca="1">IF(SUMIFS(OFFSET('3-a.  Rate Class Allocations'!$BA:$BA,0,(27*(AH149="kW"))),'3-a.  Rate Class Allocations'!$F:$F,"2011 - 2014 + 2015 Extension Legacy Green Energy Act Framework - Province Wide Program",'3-a.  Rate Class Allocations'!$E:$E,$B203,'3-a.  Rate Class Allocations'!$H:$H,D148),SUMIFS(OFFSET('3-a.  Rate Class Allocations'!$BA:$BA,0,(27*(AH149="kW"))),'3-a.  Rate Class Allocations'!$F:$F,"2011 - 2014 + 2015 Extension Legacy Green Energy Act Framework - Province Wide Program",'3-a.  Rate Class Allocations'!$L:$L,AH148,'3-a.  Rate Class Allocations'!$E:$E,$B203,'3-a.  Rate Class Allocations'!$H:$H,D148) / SUMIFS(OFFSET('3-a.  Rate Class Allocations'!$BA:$BA,0,(27*(AH149="kW"))),'3-a.  Rate Class Allocations'!$F:$F,"2011 - 2014 + 2015 Extension Legacy Green Energy Act Framework - Province Wide Program",'3-a.  Rate Class Allocations'!$E:$E,$B203,'3-a.  Rate Class Allocations'!$H:$H,D148),IF(COUNTIFS(AH148,"*50 to*"),1/COUNTIFS($Y148:$AL148,"*50 to*"),0))</f>
        <v>0</v>
      </c>
      <c r="AI203" s="416">
        <f ca="1">IF(SUMIFS(OFFSET('3-a.  Rate Class Allocations'!$BA:$BA,0,(27*(AI149="kW"))),'3-a.  Rate Class Allocations'!$F:$F,"2011 - 2014 + 2015 Extension Legacy Green Energy Act Framework - Province Wide Program",'3-a.  Rate Class Allocations'!$E:$E,$B203,'3-a.  Rate Class Allocations'!$H:$H,D148),SUMIFS(OFFSET('3-a.  Rate Class Allocations'!$BA:$BA,0,(27*(AI149="kW"))),'3-a.  Rate Class Allocations'!$F:$F,"2011 - 2014 + 2015 Extension Legacy Green Energy Act Framework - Province Wide Program",'3-a.  Rate Class Allocations'!$L:$L,AI148,'3-a.  Rate Class Allocations'!$E:$E,$B203,'3-a.  Rate Class Allocations'!$H:$H,D148) / SUMIFS(OFFSET('3-a.  Rate Class Allocations'!$BA:$BA,0,(27*(AI149="kW"))),'3-a.  Rate Class Allocations'!$F:$F,"2011 - 2014 + 2015 Extension Legacy Green Energy Act Framework - Province Wide Program",'3-a.  Rate Class Allocations'!$E:$E,$B203,'3-a.  Rate Class Allocations'!$H:$H,D148),IF(COUNTIFS(AI148,"*50 to*"),1/COUNTIFS($Y148:$AL148,"*50 to*"),0))</f>
        <v>0</v>
      </c>
      <c r="AJ203" s="416">
        <f ca="1">IF(SUMIFS(OFFSET('3-a.  Rate Class Allocations'!$BA:$BA,0,(27*(AJ149="kW"))),'3-a.  Rate Class Allocations'!$F:$F,"2011 - 2014 + 2015 Extension Legacy Green Energy Act Framework - Province Wide Program",'3-a.  Rate Class Allocations'!$E:$E,$B203,'3-a.  Rate Class Allocations'!$H:$H,D148),SUMIFS(OFFSET('3-a.  Rate Class Allocations'!$BA:$BA,0,(27*(AJ149="kW"))),'3-a.  Rate Class Allocations'!$F:$F,"2011 - 2014 + 2015 Extension Legacy Green Energy Act Framework - Province Wide Program",'3-a.  Rate Class Allocations'!$L:$L,AJ148,'3-a.  Rate Class Allocations'!$E:$E,$B203,'3-a.  Rate Class Allocations'!$H:$H,D148) / SUMIFS(OFFSET('3-a.  Rate Class Allocations'!$BA:$BA,0,(27*(AJ149="kW"))),'3-a.  Rate Class Allocations'!$F:$F,"2011 - 2014 + 2015 Extension Legacy Green Energy Act Framework - Province Wide Program",'3-a.  Rate Class Allocations'!$E:$E,$B203,'3-a.  Rate Class Allocations'!$H:$H,D148),IF(COUNTIFS(AJ148,"*50 to*"),1/COUNTIFS($Y148:$AL148,"*50 to*"),0))</f>
        <v>0</v>
      </c>
      <c r="AK203" s="416">
        <f ca="1">IF(SUMIFS(OFFSET('3-a.  Rate Class Allocations'!$BA:$BA,0,(27*(AK149="kW"))),'3-a.  Rate Class Allocations'!$F:$F,"2011 - 2014 + 2015 Extension Legacy Green Energy Act Framework - Province Wide Program",'3-a.  Rate Class Allocations'!$E:$E,$B203,'3-a.  Rate Class Allocations'!$H:$H,D148),SUMIFS(OFFSET('3-a.  Rate Class Allocations'!$BA:$BA,0,(27*(AK149="kW"))),'3-a.  Rate Class Allocations'!$F:$F,"2011 - 2014 + 2015 Extension Legacy Green Energy Act Framework - Province Wide Program",'3-a.  Rate Class Allocations'!$L:$L,AK148,'3-a.  Rate Class Allocations'!$E:$E,$B203,'3-a.  Rate Class Allocations'!$H:$H,D148) / SUMIFS(OFFSET('3-a.  Rate Class Allocations'!$BA:$BA,0,(27*(AK149="kW"))),'3-a.  Rate Class Allocations'!$F:$F,"2011 - 2014 + 2015 Extension Legacy Green Energy Act Framework - Province Wide Program",'3-a.  Rate Class Allocations'!$E:$E,$B203,'3-a.  Rate Class Allocations'!$H:$H,D148),IF(COUNTIFS(AK148,"*50 to*"),1/COUNTIFS($Y148:$AL148,"*50 to*"),0))</f>
        <v>0</v>
      </c>
      <c r="AL203" s="416">
        <f ca="1">IF(SUMIFS(OFFSET('3-a.  Rate Class Allocations'!$BA:$BA,0,(27*(AL149="kW"))),'3-a.  Rate Class Allocations'!$F:$F,"2011 - 2014 + 2015 Extension Legacy Green Energy Act Framework - Province Wide Program",'3-a.  Rate Class Allocations'!$E:$E,$B203,'3-a.  Rate Class Allocations'!$H:$H,D148),SUMIFS(OFFSET('3-a.  Rate Class Allocations'!$BA:$BA,0,(27*(AL149="kW"))),'3-a.  Rate Class Allocations'!$F:$F,"2011 - 2014 + 2015 Extension Legacy Green Energy Act Framework - Province Wide Program",'3-a.  Rate Class Allocations'!$L:$L,AL148,'3-a.  Rate Class Allocations'!$E:$E,$B203,'3-a.  Rate Class Allocations'!$H:$H,D148) / SUMIFS(OFFSET('3-a.  Rate Class Allocations'!$BA:$BA,0,(27*(AL149="kW"))),'3-a.  Rate Class Allocations'!$F:$F,"2011 - 2014 + 2015 Extension Legacy Green Energy Act Framework - Province Wide Program",'3-a.  Rate Class Allocations'!$E:$E,$B203,'3-a.  Rate Class Allocations'!$H:$H,D148),IF(COUNTIFS(AL148,"*50 to*"),1/COUNTIFS($Y148:$AL148,"*50 to*"),0))</f>
        <v>0</v>
      </c>
      <c r="AM203" s="298">
        <f ca="1">SUM(Y203:AL203)</f>
        <v>1</v>
      </c>
    </row>
    <row r="204" spans="1:39" ht="15" outlineLevel="1">
      <c r="B204" s="296" t="s">
        <v>245</v>
      </c>
      <c r="C204" s="293" t="s">
        <v>164</v>
      </c>
      <c r="D204" s="724">
        <f ca="1">SUMIFS(OFFSET('7.  Persistence Report'!$AQ:$AQ,0,D148-2011),'7.  Persistence Report'!$D:$D,IF(COUNTIFS($B204,"Adjustment*"),$B203,$B204),'7.  Persistence Report'!$H:$H,D148,'7.  Persistence Report'!$J:$J,IF(COUNTIFS($B204,"Adjustment*"),"Adjustment","Current Year Savings"),'7.  Persistence Report'!$C:$C,VLOOKUP(IF(COUNTIFS($B204,"Adjustment*"),$A203,$A204),ExtCalcMap,2,FALSE))</f>
        <v>0</v>
      </c>
      <c r="E204" s="724">
        <f ca="1">SUMIFS(OFFSET('7.  Persistence Report'!$AQ:$AQ,0,E148-2011),'7.  Persistence Report'!$D:$D,IF(COUNTIFS($B204,"Adjustment*"),$B203,$B204),'7.  Persistence Report'!$H:$H,D148,'7.  Persistence Report'!$J:$J,IF(COUNTIFS($B204,"Adjustment*"),"Adjustment","Current Year Savings"),'7.  Persistence Report'!$C:$C,VLOOKUP(IF(COUNTIFS($B204,"Adjustment*"),$A203,$A204),ExtCalcMap,2,FALSE))</f>
        <v>0</v>
      </c>
      <c r="F204" s="724">
        <f ca="1">SUMIFS(OFFSET('7.  Persistence Report'!$AQ:$AQ,0,F148-2011),'7.  Persistence Report'!$D:$D,IF(COUNTIFS($B204,"Adjustment*"),$B203,$B204),'7.  Persistence Report'!$H:$H,D148,'7.  Persistence Report'!$J:$J,IF(COUNTIFS($B204,"Adjustment*"),"Adjustment","Current Year Savings"),'7.  Persistence Report'!$C:$C,VLOOKUP(IF(COUNTIFS($B204,"Adjustment*"),$A203,$A204),ExtCalcMap,2,FALSE))</f>
        <v>0</v>
      </c>
      <c r="G204" s="724">
        <f ca="1">SUMIFS(OFFSET('7.  Persistence Report'!$AQ:$AQ,0,G148-2011),'7.  Persistence Report'!$D:$D,IF(COUNTIFS($B204,"Adjustment*"),$B203,$B204),'7.  Persistence Report'!$H:$H,D148,'7.  Persistence Report'!$J:$J,IF(COUNTIFS($B204,"Adjustment*"),"Adjustment","Current Year Savings"),'7.  Persistence Report'!$C:$C,VLOOKUP(IF(COUNTIFS($B204,"Adjustment*"),$A203,$A204),ExtCalcMap,2,FALSE))</f>
        <v>0</v>
      </c>
      <c r="H204" s="724">
        <f ca="1">SUMIFS(OFFSET('7.  Persistence Report'!$AQ:$AQ,0,H148-2011),'7.  Persistence Report'!$D:$D,IF(COUNTIFS($B204,"Adjustment*"),$B203,$B204),'7.  Persistence Report'!$H:$H,D148,'7.  Persistence Report'!$J:$J,IF(COUNTIFS($B204,"Adjustment*"),"Adjustment","Current Year Savings"),'7.  Persistence Report'!$C:$C,VLOOKUP(IF(COUNTIFS($B204,"Adjustment*"),$A203,$A204),ExtCalcMap,2,FALSE))</f>
        <v>0</v>
      </c>
      <c r="I204" s="724">
        <f ca="1">SUMIFS(OFFSET('7.  Persistence Report'!$AQ:$AQ,0,I148-2011),'7.  Persistence Report'!$D:$D,IF(COUNTIFS($B204,"Adjustment*"),$B203,$B204),'7.  Persistence Report'!$H:$H,D148,'7.  Persistence Report'!$J:$J,IF(COUNTIFS($B204,"Adjustment*"),"Adjustment","Current Year Savings"),'7.  Persistence Report'!$C:$C,VLOOKUP(IF(COUNTIFS($B204,"Adjustment*"),$A203,$A204),ExtCalcMap,2,FALSE))</f>
        <v>0</v>
      </c>
      <c r="J204" s="724">
        <f ca="1">SUMIFS(OFFSET('7.  Persistence Report'!$AQ:$AQ,0,J148-2011),'7.  Persistence Report'!$D:$D,IF(COUNTIFS($B204,"Adjustment*"),$B203,$B204),'7.  Persistence Report'!$H:$H,D148,'7.  Persistence Report'!$J:$J,IF(COUNTIFS($B204,"Adjustment*"),"Adjustment","Current Year Savings"),'7.  Persistence Report'!$C:$C,VLOOKUP(IF(COUNTIFS($B204,"Adjustment*"),$A203,$A204),ExtCalcMap,2,FALSE))</f>
        <v>0</v>
      </c>
      <c r="K204" s="724">
        <f ca="1">SUMIFS(OFFSET('7.  Persistence Report'!$AQ:$AQ,0,K148-2011),'7.  Persistence Report'!$D:$D,IF(COUNTIFS($B204,"Adjustment*"),$B203,$B204),'7.  Persistence Report'!$H:$H,D148,'7.  Persistence Report'!$J:$J,IF(COUNTIFS($B204,"Adjustment*"),"Adjustment","Current Year Savings"),'7.  Persistence Report'!$C:$C,VLOOKUP(IF(COUNTIFS($B204,"Adjustment*"),$A203,$A204),ExtCalcMap,2,FALSE))</f>
        <v>0</v>
      </c>
      <c r="L204" s="724">
        <f ca="1">SUMIFS(OFFSET('7.  Persistence Report'!$AQ:$AQ,0,L148-2011),'7.  Persistence Report'!$D:$D,IF(COUNTIFS($B204,"Adjustment*"),$B203,$B204),'7.  Persistence Report'!$H:$H,D148,'7.  Persistence Report'!$J:$J,IF(COUNTIFS($B204,"Adjustment*"),"Adjustment","Current Year Savings"),'7.  Persistence Report'!$C:$C,VLOOKUP(IF(COUNTIFS($B204,"Adjustment*"),$A203,$A204),ExtCalcMap,2,FALSE))</f>
        <v>0</v>
      </c>
      <c r="M204" s="724">
        <f ca="1">SUMIFS(OFFSET('7.  Persistence Report'!$AQ:$AQ,0,M148-2011),'7.  Persistence Report'!$D:$D,IF(COUNTIFS($B204,"Adjustment*"),$B203,$B204),'7.  Persistence Report'!$H:$H,D148,'7.  Persistence Report'!$J:$J,IF(COUNTIFS($B204,"Adjustment*"),"Adjustment","Current Year Savings"),'7.  Persistence Report'!$C:$C,VLOOKUP(IF(COUNTIFS($B204,"Adjustment*"),$A203,$A204),ExtCalcMap,2,FALSE))</f>
        <v>0</v>
      </c>
      <c r="N204" s="724">
        <f>N203</f>
        <v>12</v>
      </c>
      <c r="O204" s="731">
        <f ca="1">SUMIFS(OFFSET('7.  Persistence Report'!$L:$L,0,O148-2011),'7.  Persistence Report'!$D:$D,IF(COUNTIFS($B204,"Adjustment*"),$B203,$B204),'7.  Persistence Report'!$H:$H,D148,'7.  Persistence Report'!$J:$J,IF(COUNTIFS($B204,"Adjustment*"),"Adjustment","Current Year Savings"),'7.  Persistence Report'!$C:$C,VLOOKUP(IF(COUNTIFS($B204,"Adjustment*"),$A203,$A204),ExtCalcMap,2,FALSE))</f>
        <v>0</v>
      </c>
      <c r="P204" s="731">
        <f ca="1">SUMIFS(OFFSET('7.  Persistence Report'!$L:$L,0,P148-2011),'7.  Persistence Report'!$D:$D,IF(COUNTIFS($B204,"Adjustment*"),$B203,$B204),'7.  Persistence Report'!$H:$H,D148,'7.  Persistence Report'!$J:$J,IF(COUNTIFS($B204,"Adjustment*"),"Adjustment","Current Year Savings"),'7.  Persistence Report'!$C:$C,VLOOKUP(IF(COUNTIFS($B204,"Adjustment*"),$A203,$A204),ExtCalcMap,2,FALSE))</f>
        <v>0</v>
      </c>
      <c r="Q204" s="731">
        <f ca="1">SUMIFS(OFFSET('7.  Persistence Report'!$L:$L,0,Q148-2011),'7.  Persistence Report'!$D:$D,IF(COUNTIFS($B204,"Adjustment*"),$B203,$B204),'7.  Persistence Report'!$H:$H,D148,'7.  Persistence Report'!$J:$J,IF(COUNTIFS($B204,"Adjustment*"),"Adjustment","Current Year Savings"),'7.  Persistence Report'!$C:$C,VLOOKUP(IF(COUNTIFS($B204,"Adjustment*"),$A203,$A204),ExtCalcMap,2,FALSE))</f>
        <v>0</v>
      </c>
      <c r="R204" s="731">
        <f ca="1">SUMIFS(OFFSET('7.  Persistence Report'!$L:$L,0,R148-2011),'7.  Persistence Report'!$D:$D,IF(COUNTIFS($B204,"Adjustment*"),$B203,$B204),'7.  Persistence Report'!$H:$H,D148,'7.  Persistence Report'!$J:$J,IF(COUNTIFS($B204,"Adjustment*"),"Adjustment","Current Year Savings"),'7.  Persistence Report'!$C:$C,VLOOKUP(IF(COUNTIFS($B204,"Adjustment*"),$A203,$A204),ExtCalcMap,2,FALSE))</f>
        <v>0</v>
      </c>
      <c r="S204" s="731">
        <f ca="1">SUMIFS(OFFSET('7.  Persistence Report'!$L:$L,0,S148-2011),'7.  Persistence Report'!$D:$D,IF(COUNTIFS($B204,"Adjustment*"),$B203,$B204),'7.  Persistence Report'!$H:$H,D148,'7.  Persistence Report'!$J:$J,IF(COUNTIFS($B204,"Adjustment*"),"Adjustment","Current Year Savings"),'7.  Persistence Report'!$C:$C,VLOOKUP(IF(COUNTIFS($B204,"Adjustment*"),$A203,$A204),ExtCalcMap,2,FALSE))</f>
        <v>0</v>
      </c>
      <c r="T204" s="731">
        <f ca="1">SUMIFS(OFFSET('7.  Persistence Report'!$L:$L,0,T148-2011),'7.  Persistence Report'!$D:$D,IF(COUNTIFS($B204,"Adjustment*"),$B203,$B204),'7.  Persistence Report'!$H:$H,D148,'7.  Persistence Report'!$J:$J,IF(COUNTIFS($B204,"Adjustment*"),"Adjustment","Current Year Savings"),'7.  Persistence Report'!$C:$C,VLOOKUP(IF(COUNTIFS($B204,"Adjustment*"),$A203,$A204),ExtCalcMap,2,FALSE))</f>
        <v>0</v>
      </c>
      <c r="U204" s="731">
        <f ca="1">SUMIFS(OFFSET('7.  Persistence Report'!$L:$L,0,U148-2011),'7.  Persistence Report'!$D:$D,IF(COUNTIFS($B204,"Adjustment*"),$B203,$B204),'7.  Persistence Report'!$H:$H,D148,'7.  Persistence Report'!$J:$J,IF(COUNTIFS($B204,"Adjustment*"),"Adjustment","Current Year Savings"),'7.  Persistence Report'!$C:$C,VLOOKUP(IF(COUNTIFS($B204,"Adjustment*"),$A203,$A204),ExtCalcMap,2,FALSE))</f>
        <v>0</v>
      </c>
      <c r="V204" s="731">
        <f ca="1">SUMIFS(OFFSET('7.  Persistence Report'!$L:$L,0,V148-2011),'7.  Persistence Report'!$D:$D,IF(COUNTIFS($B204,"Adjustment*"),$B203,$B204),'7.  Persistence Report'!$H:$H,D148,'7.  Persistence Report'!$J:$J,IF(COUNTIFS($B204,"Adjustment*"),"Adjustment","Current Year Savings"),'7.  Persistence Report'!$C:$C,VLOOKUP(IF(COUNTIFS($B204,"Adjustment*"),$A203,$A204),ExtCalcMap,2,FALSE))</f>
        <v>0</v>
      </c>
      <c r="W204" s="731">
        <f ca="1">SUMIFS(OFFSET('7.  Persistence Report'!$L:$L,0,W148-2011),'7.  Persistence Report'!$D:$D,IF(COUNTIFS($B204,"Adjustment*"),$B203,$B204),'7.  Persistence Report'!$H:$H,D148,'7.  Persistence Report'!$J:$J,IF(COUNTIFS($B204,"Adjustment*"),"Adjustment","Current Year Savings"),'7.  Persistence Report'!$C:$C,VLOOKUP(IF(COUNTIFS($B204,"Adjustment*"),$A203,$A204),ExtCalcMap,2,FALSE))</f>
        <v>0</v>
      </c>
      <c r="X204" s="731">
        <f ca="1">SUMIFS(OFFSET('7.  Persistence Report'!$L:$L,0,X148-2011),'7.  Persistence Report'!$D:$D,IF(COUNTIFS($B204,"Adjustment*"),$B203,$B204),'7.  Persistence Report'!$H:$H,D148,'7.  Persistence Report'!$J:$J,IF(COUNTIFS($B204,"Adjustment*"),"Adjustment","Current Year Savings"),'7.  Persistence Report'!$C:$C,VLOOKUP(IF(COUNTIFS($B204,"Adjustment*"),$A203,$A204),ExtCalcMap,2,FALSE))</f>
        <v>0</v>
      </c>
      <c r="Y204" s="412">
        <f ca="1">Y203</f>
        <v>1</v>
      </c>
      <c r="Z204" s="412">
        <f ca="1">Z203</f>
        <v>0</v>
      </c>
      <c r="AA204" s="412">
        <f t="shared" ref="AA204:AL204" ca="1" si="75">AA203</f>
        <v>0</v>
      </c>
      <c r="AB204" s="412">
        <f t="shared" ca="1" si="75"/>
        <v>0</v>
      </c>
      <c r="AC204" s="412">
        <f t="shared" ca="1" si="75"/>
        <v>0</v>
      </c>
      <c r="AD204" s="412">
        <f t="shared" ca="1" si="75"/>
        <v>0</v>
      </c>
      <c r="AE204" s="412">
        <f t="shared" ca="1" si="75"/>
        <v>0</v>
      </c>
      <c r="AF204" s="412">
        <f t="shared" ca="1" si="75"/>
        <v>0</v>
      </c>
      <c r="AG204" s="412">
        <f t="shared" ca="1" si="75"/>
        <v>0</v>
      </c>
      <c r="AH204" s="412">
        <f t="shared" ca="1" si="75"/>
        <v>0</v>
      </c>
      <c r="AI204" s="412">
        <f t="shared" ca="1" si="75"/>
        <v>0</v>
      </c>
      <c r="AJ204" s="412">
        <f t="shared" ca="1" si="75"/>
        <v>0</v>
      </c>
      <c r="AK204" s="412">
        <f t="shared" ca="1" si="75"/>
        <v>0</v>
      </c>
      <c r="AL204" s="412">
        <f t="shared" ca="1" si="75"/>
        <v>0</v>
      </c>
      <c r="AM204" s="499"/>
    </row>
    <row r="205" spans="1:39" ht="15" outlineLevel="1">
      <c r="A205" s="506"/>
      <c r="B205" s="317"/>
      <c r="C205" s="307"/>
      <c r="D205" s="730"/>
      <c r="E205" s="730"/>
      <c r="F205" s="730"/>
      <c r="G205" s="730"/>
      <c r="H205" s="730"/>
      <c r="I205" s="730"/>
      <c r="J205" s="730"/>
      <c r="K205" s="730"/>
      <c r="L205" s="730"/>
      <c r="M205" s="730"/>
      <c r="N205" s="730"/>
      <c r="O205" s="741"/>
      <c r="P205" s="741"/>
      <c r="Q205" s="741"/>
      <c r="R205" s="741"/>
      <c r="S205" s="741"/>
      <c r="T205" s="741"/>
      <c r="U205" s="741"/>
      <c r="V205" s="741"/>
      <c r="W205" s="741"/>
      <c r="X205" s="741"/>
      <c r="Y205" s="413"/>
      <c r="Z205" s="422"/>
      <c r="AA205" s="422"/>
      <c r="AB205" s="422"/>
      <c r="AC205" s="422"/>
      <c r="AD205" s="422"/>
      <c r="AE205" s="422"/>
      <c r="AF205" s="422"/>
      <c r="AG205" s="422"/>
      <c r="AH205" s="422"/>
      <c r="AI205" s="422"/>
      <c r="AJ205" s="422"/>
      <c r="AK205" s="422"/>
      <c r="AL205" s="422"/>
      <c r="AM205" s="308"/>
    </row>
    <row r="206" spans="1:39" ht="15" outlineLevel="1">
      <c r="A206" s="503">
        <v>19</v>
      </c>
      <c r="B206" s="317" t="s">
        <v>12</v>
      </c>
      <c r="C206" s="293" t="s">
        <v>25</v>
      </c>
      <c r="D206" s="724">
        <f ca="1">SUMIFS(OFFSET('7.  Persistence Report'!$AQ:$AQ,0,D148-2011),'7.  Persistence Report'!$D:$D,IF(COUNTIFS($B206,"Adjustment*"),$B205,$B206),'7.  Persistence Report'!$H:$H,D148,'7.  Persistence Report'!$J:$J,IF(COUNTIFS($B206,"Adjustment*"),"Adjustment","Current Year Savings"),'7.  Persistence Report'!$C:$C,VLOOKUP(IF(COUNTIFS($B206,"Adjustment*"),$A205,$A206),ExtCalcMap,2,FALSE))</f>
        <v>0</v>
      </c>
      <c r="E206" s="724">
        <f ca="1">SUMIFS(OFFSET('7.  Persistence Report'!$AQ:$AQ,0,E148-2011),'7.  Persistence Report'!$D:$D,IF(COUNTIFS($B206,"Adjustment*"),$B205,$B206),'7.  Persistence Report'!$H:$H,D148,'7.  Persistence Report'!$J:$J,IF(COUNTIFS($B206,"Adjustment*"),"Adjustment","Current Year Savings"),'7.  Persistence Report'!$C:$C,VLOOKUP(IF(COUNTIFS($B206,"Adjustment*"),$A205,$A206),ExtCalcMap,2,FALSE))</f>
        <v>0</v>
      </c>
      <c r="F206" s="724">
        <f ca="1">SUMIFS(OFFSET('7.  Persistence Report'!$AQ:$AQ,0,F148-2011),'7.  Persistence Report'!$D:$D,IF(COUNTIFS($B206,"Adjustment*"),$B205,$B206),'7.  Persistence Report'!$H:$H,D148,'7.  Persistence Report'!$J:$J,IF(COUNTIFS($B206,"Adjustment*"),"Adjustment","Current Year Savings"),'7.  Persistence Report'!$C:$C,VLOOKUP(IF(COUNTIFS($B206,"Adjustment*"),$A205,$A206),ExtCalcMap,2,FALSE))</f>
        <v>0</v>
      </c>
      <c r="G206" s="724">
        <f ca="1">SUMIFS(OFFSET('7.  Persistence Report'!$AQ:$AQ,0,G148-2011),'7.  Persistence Report'!$D:$D,IF(COUNTIFS($B206,"Adjustment*"),$B205,$B206),'7.  Persistence Report'!$H:$H,D148,'7.  Persistence Report'!$J:$J,IF(COUNTIFS($B206,"Adjustment*"),"Adjustment","Current Year Savings"),'7.  Persistence Report'!$C:$C,VLOOKUP(IF(COUNTIFS($B206,"Adjustment*"),$A205,$A206),ExtCalcMap,2,FALSE))</f>
        <v>0</v>
      </c>
      <c r="H206" s="724">
        <f ca="1">SUMIFS(OFFSET('7.  Persistence Report'!$AQ:$AQ,0,H148-2011),'7.  Persistence Report'!$D:$D,IF(COUNTIFS($B206,"Adjustment*"),$B205,$B206),'7.  Persistence Report'!$H:$H,D148,'7.  Persistence Report'!$J:$J,IF(COUNTIFS($B206,"Adjustment*"),"Adjustment","Current Year Savings"),'7.  Persistence Report'!$C:$C,VLOOKUP(IF(COUNTIFS($B206,"Adjustment*"),$A205,$A206),ExtCalcMap,2,FALSE))</f>
        <v>0</v>
      </c>
      <c r="I206" s="724">
        <f ca="1">SUMIFS(OFFSET('7.  Persistence Report'!$AQ:$AQ,0,I148-2011),'7.  Persistence Report'!$D:$D,IF(COUNTIFS($B206,"Adjustment*"),$B205,$B206),'7.  Persistence Report'!$H:$H,D148,'7.  Persistence Report'!$J:$J,IF(COUNTIFS($B206,"Adjustment*"),"Adjustment","Current Year Savings"),'7.  Persistence Report'!$C:$C,VLOOKUP(IF(COUNTIFS($B206,"Adjustment*"),$A205,$A206),ExtCalcMap,2,FALSE))</f>
        <v>0</v>
      </c>
      <c r="J206" s="724">
        <f ca="1">SUMIFS(OFFSET('7.  Persistence Report'!$AQ:$AQ,0,J148-2011),'7.  Persistence Report'!$D:$D,IF(COUNTIFS($B206,"Adjustment*"),$B205,$B206),'7.  Persistence Report'!$H:$H,D148,'7.  Persistence Report'!$J:$J,IF(COUNTIFS($B206,"Adjustment*"),"Adjustment","Current Year Savings"),'7.  Persistence Report'!$C:$C,VLOOKUP(IF(COUNTIFS($B206,"Adjustment*"),$A205,$A206),ExtCalcMap,2,FALSE))</f>
        <v>0</v>
      </c>
      <c r="K206" s="724">
        <f ca="1">SUMIFS(OFFSET('7.  Persistence Report'!$AQ:$AQ,0,K148-2011),'7.  Persistence Report'!$D:$D,IF(COUNTIFS($B206,"Adjustment*"),$B205,$B206),'7.  Persistence Report'!$H:$H,D148,'7.  Persistence Report'!$J:$J,IF(COUNTIFS($B206,"Adjustment*"),"Adjustment","Current Year Savings"),'7.  Persistence Report'!$C:$C,VLOOKUP(IF(COUNTIFS($B206,"Adjustment*"),$A205,$A206),ExtCalcMap,2,FALSE))</f>
        <v>0</v>
      </c>
      <c r="L206" s="724">
        <f ca="1">SUMIFS(OFFSET('7.  Persistence Report'!$AQ:$AQ,0,L148-2011),'7.  Persistence Report'!$D:$D,IF(COUNTIFS($B206,"Adjustment*"),$B205,$B206),'7.  Persistence Report'!$H:$H,D148,'7.  Persistence Report'!$J:$J,IF(COUNTIFS($B206,"Adjustment*"),"Adjustment","Current Year Savings"),'7.  Persistence Report'!$C:$C,VLOOKUP(IF(COUNTIFS($B206,"Adjustment*"),$A205,$A206),ExtCalcMap,2,FALSE))</f>
        <v>0</v>
      </c>
      <c r="M206" s="724">
        <f ca="1">SUMIFS(OFFSET('7.  Persistence Report'!$AQ:$AQ,0,M148-2011),'7.  Persistence Report'!$D:$D,IF(COUNTIFS($B206,"Adjustment*"),$B205,$B206),'7.  Persistence Report'!$H:$H,D148,'7.  Persistence Report'!$J:$J,IF(COUNTIFS($B206,"Adjustment*"),"Adjustment","Current Year Savings"),'7.  Persistence Report'!$C:$C,VLOOKUP(IF(COUNTIFS($B206,"Adjustment*"),$A205,$A206),ExtCalcMap,2,FALSE))</f>
        <v>0</v>
      </c>
      <c r="N206" s="724">
        <v>12</v>
      </c>
      <c r="O206" s="731">
        <f ca="1">SUMIFS(OFFSET('7.  Persistence Report'!$L:$L,0,O148-2011),'7.  Persistence Report'!$D:$D,IF(COUNTIFS($B206,"Adjustment*"),$B205,$B206),'7.  Persistence Report'!$H:$H,D148,'7.  Persistence Report'!$J:$J,IF(COUNTIFS($B206,"Adjustment*"),"Adjustment","Current Year Savings"),'7.  Persistence Report'!$C:$C,VLOOKUP(IF(COUNTIFS($B206,"Adjustment*"),$A205,$A206),ExtCalcMap,2,FALSE))</f>
        <v>0</v>
      </c>
      <c r="P206" s="731">
        <f ca="1">SUMIFS(OFFSET('7.  Persistence Report'!$L:$L,0,P148-2011),'7.  Persistence Report'!$D:$D,IF(COUNTIFS($B206,"Adjustment*"),$B205,$B206),'7.  Persistence Report'!$H:$H,D148,'7.  Persistence Report'!$J:$J,IF(COUNTIFS($B206,"Adjustment*"),"Adjustment","Current Year Savings"),'7.  Persistence Report'!$C:$C,VLOOKUP(IF(COUNTIFS($B206,"Adjustment*"),$A205,$A206),ExtCalcMap,2,FALSE))</f>
        <v>0</v>
      </c>
      <c r="Q206" s="731">
        <f ca="1">SUMIFS(OFFSET('7.  Persistence Report'!$L:$L,0,Q148-2011),'7.  Persistence Report'!$D:$D,IF(COUNTIFS($B206,"Adjustment*"),$B205,$B206),'7.  Persistence Report'!$H:$H,D148,'7.  Persistence Report'!$J:$J,IF(COUNTIFS($B206,"Adjustment*"),"Adjustment","Current Year Savings"),'7.  Persistence Report'!$C:$C,VLOOKUP(IF(COUNTIFS($B206,"Adjustment*"),$A205,$A206),ExtCalcMap,2,FALSE))</f>
        <v>0</v>
      </c>
      <c r="R206" s="731">
        <f ca="1">SUMIFS(OFFSET('7.  Persistence Report'!$L:$L,0,R148-2011),'7.  Persistence Report'!$D:$D,IF(COUNTIFS($B206,"Adjustment*"),$B205,$B206),'7.  Persistence Report'!$H:$H,D148,'7.  Persistence Report'!$J:$J,IF(COUNTIFS($B206,"Adjustment*"),"Adjustment","Current Year Savings"),'7.  Persistence Report'!$C:$C,VLOOKUP(IF(COUNTIFS($B206,"Adjustment*"),$A205,$A206),ExtCalcMap,2,FALSE))</f>
        <v>0</v>
      </c>
      <c r="S206" s="731">
        <f ca="1">SUMIFS(OFFSET('7.  Persistence Report'!$L:$L,0,S148-2011),'7.  Persistence Report'!$D:$D,IF(COUNTIFS($B206,"Adjustment*"),$B205,$B206),'7.  Persistence Report'!$H:$H,D148,'7.  Persistence Report'!$J:$J,IF(COUNTIFS($B206,"Adjustment*"),"Adjustment","Current Year Savings"),'7.  Persistence Report'!$C:$C,VLOOKUP(IF(COUNTIFS($B206,"Adjustment*"),$A205,$A206),ExtCalcMap,2,FALSE))</f>
        <v>0</v>
      </c>
      <c r="T206" s="731">
        <f ca="1">SUMIFS(OFFSET('7.  Persistence Report'!$L:$L,0,T148-2011),'7.  Persistence Report'!$D:$D,IF(COUNTIFS($B206,"Adjustment*"),$B205,$B206),'7.  Persistence Report'!$H:$H,D148,'7.  Persistence Report'!$J:$J,IF(COUNTIFS($B206,"Adjustment*"),"Adjustment","Current Year Savings"),'7.  Persistence Report'!$C:$C,VLOOKUP(IF(COUNTIFS($B206,"Adjustment*"),$A205,$A206),ExtCalcMap,2,FALSE))</f>
        <v>0</v>
      </c>
      <c r="U206" s="731">
        <f ca="1">SUMIFS(OFFSET('7.  Persistence Report'!$L:$L,0,U148-2011),'7.  Persistence Report'!$D:$D,IF(COUNTIFS($B206,"Adjustment*"),$B205,$B206),'7.  Persistence Report'!$H:$H,D148,'7.  Persistence Report'!$J:$J,IF(COUNTIFS($B206,"Adjustment*"),"Adjustment","Current Year Savings"),'7.  Persistence Report'!$C:$C,VLOOKUP(IF(COUNTIFS($B206,"Adjustment*"),$A205,$A206),ExtCalcMap,2,FALSE))</f>
        <v>0</v>
      </c>
      <c r="V206" s="731">
        <f ca="1">SUMIFS(OFFSET('7.  Persistence Report'!$L:$L,0,V148-2011),'7.  Persistence Report'!$D:$D,IF(COUNTIFS($B206,"Adjustment*"),$B205,$B206),'7.  Persistence Report'!$H:$H,D148,'7.  Persistence Report'!$J:$J,IF(COUNTIFS($B206,"Adjustment*"),"Adjustment","Current Year Savings"),'7.  Persistence Report'!$C:$C,VLOOKUP(IF(COUNTIFS($B206,"Adjustment*"),$A205,$A206),ExtCalcMap,2,FALSE))</f>
        <v>0</v>
      </c>
      <c r="W206" s="731">
        <f ca="1">SUMIFS(OFFSET('7.  Persistence Report'!$L:$L,0,W148-2011),'7.  Persistence Report'!$D:$D,IF(COUNTIFS($B206,"Adjustment*"),$B205,$B206),'7.  Persistence Report'!$H:$H,D148,'7.  Persistence Report'!$J:$J,IF(COUNTIFS($B206,"Adjustment*"),"Adjustment","Current Year Savings"),'7.  Persistence Report'!$C:$C,VLOOKUP(IF(COUNTIFS($B206,"Adjustment*"),$A205,$A206),ExtCalcMap,2,FALSE))</f>
        <v>0</v>
      </c>
      <c r="X206" s="731">
        <f ca="1">SUMIFS(OFFSET('7.  Persistence Report'!$L:$L,0,X148-2011),'7.  Persistence Report'!$D:$D,IF(COUNTIFS($B206,"Adjustment*"),$B205,$B206),'7.  Persistence Report'!$H:$H,D148,'7.  Persistence Report'!$J:$J,IF(COUNTIFS($B206,"Adjustment*"),"Adjustment","Current Year Savings"),'7.  Persistence Report'!$C:$C,VLOOKUP(IF(COUNTIFS($B206,"Adjustment*"),$A205,$A206),ExtCalcMap,2,FALSE))</f>
        <v>0</v>
      </c>
      <c r="Y206" s="416">
        <f ca="1">IF(SUMIFS(OFFSET('3-a.  Rate Class Allocations'!$BA:$BA,0,(27*(Y149="kW"))),'3-a.  Rate Class Allocations'!$F:$F,"2011 - 2014 + 2015 Extension Legacy Green Energy Act Framework - Province Wide Program",'3-a.  Rate Class Allocations'!$E:$E,$B206,'3-a.  Rate Class Allocations'!$H:$H,D148),SUMIFS(OFFSET('3-a.  Rate Class Allocations'!$BA:$BA,0,(27*(Y149="kW"))),'3-a.  Rate Class Allocations'!$F:$F,"2011 - 2014 + 2015 Extension Legacy Green Energy Act Framework - Province Wide Program",'3-a.  Rate Class Allocations'!$L:$L,Y148,'3-a.  Rate Class Allocations'!$E:$E,$B206,'3-a.  Rate Class Allocations'!$H:$H,D148) / SUMIFS(OFFSET('3-a.  Rate Class Allocations'!$BA:$BA,0,(27*(Y149="kW"))),'3-a.  Rate Class Allocations'!$F:$F,"2011 - 2014 + 2015 Extension Legacy Green Energy Act Framework - Province Wide Program",'3-a.  Rate Class Allocations'!$E:$E,$B206,'3-a.  Rate Class Allocations'!$H:$H,D148),IF(COUNTIFS(Y148,"*50 to*"),1/COUNTIFS($Y148:$AL148,"*50 to*"),0))</f>
        <v>1</v>
      </c>
      <c r="Z206" s="416">
        <f ca="1">IF(SUMIFS(OFFSET('3-a.  Rate Class Allocations'!$BA:$BA,0,(27*(Z149="kW"))),'3-a.  Rate Class Allocations'!$F:$F,"2011 - 2014 + 2015 Extension Legacy Green Energy Act Framework - Province Wide Program",'3-a.  Rate Class Allocations'!$E:$E,$B206,'3-a.  Rate Class Allocations'!$H:$H,D148),SUMIFS(OFFSET('3-a.  Rate Class Allocations'!$BA:$BA,0,(27*(Z149="kW"))),'3-a.  Rate Class Allocations'!$F:$F,"2011 - 2014 + 2015 Extension Legacy Green Energy Act Framework - Province Wide Program",'3-a.  Rate Class Allocations'!$L:$L,Z148,'3-a.  Rate Class Allocations'!$E:$E,$B206,'3-a.  Rate Class Allocations'!$H:$H,D148) / SUMIFS(OFFSET('3-a.  Rate Class Allocations'!$BA:$BA,0,(27*(Z149="kW"))),'3-a.  Rate Class Allocations'!$F:$F,"2011 - 2014 + 2015 Extension Legacy Green Energy Act Framework - Province Wide Program",'3-a.  Rate Class Allocations'!$E:$E,$B206,'3-a.  Rate Class Allocations'!$H:$H,D148),IF(COUNTIFS(Z148,"*50 to*"),1/COUNTIFS($Y148:$AL148,"*50 to*"),0))</f>
        <v>0</v>
      </c>
      <c r="AA206" s="416">
        <f ca="1">IF(SUMIFS(OFFSET('3-a.  Rate Class Allocations'!$BA:$BA,0,(27*(AA149="kW"))),'3-a.  Rate Class Allocations'!$F:$F,"2011 - 2014 + 2015 Extension Legacy Green Energy Act Framework - Province Wide Program",'3-a.  Rate Class Allocations'!$E:$E,$B206,'3-a.  Rate Class Allocations'!$H:$H,D148),SUMIFS(OFFSET('3-a.  Rate Class Allocations'!$BA:$BA,0,(27*(AA149="kW"))),'3-a.  Rate Class Allocations'!$F:$F,"2011 - 2014 + 2015 Extension Legacy Green Energy Act Framework - Province Wide Program",'3-a.  Rate Class Allocations'!$L:$L,AA148,'3-a.  Rate Class Allocations'!$E:$E,$B206,'3-a.  Rate Class Allocations'!$H:$H,D148) / SUMIFS(OFFSET('3-a.  Rate Class Allocations'!$BA:$BA,0,(27*(AA149="kW"))),'3-a.  Rate Class Allocations'!$F:$F,"2011 - 2014 + 2015 Extension Legacy Green Energy Act Framework - Province Wide Program",'3-a.  Rate Class Allocations'!$E:$E,$B206,'3-a.  Rate Class Allocations'!$H:$H,D148),IF(COUNTIFS(AA148,"*50 to*"),1/COUNTIFS($Y148:$AL148,"*50 to*"),0))</f>
        <v>0</v>
      </c>
      <c r="AB206" s="416">
        <f ca="1">IF(SUMIFS(OFFSET('3-a.  Rate Class Allocations'!$BA:$BA,0,(27*(AB149="kW"))),'3-a.  Rate Class Allocations'!$F:$F,"2011 - 2014 + 2015 Extension Legacy Green Energy Act Framework - Province Wide Program",'3-a.  Rate Class Allocations'!$E:$E,$B206,'3-a.  Rate Class Allocations'!$H:$H,D148),SUMIFS(OFFSET('3-a.  Rate Class Allocations'!$BA:$BA,0,(27*(AB149="kW"))),'3-a.  Rate Class Allocations'!$F:$F,"2011 - 2014 + 2015 Extension Legacy Green Energy Act Framework - Province Wide Program",'3-a.  Rate Class Allocations'!$L:$L,AB148,'3-a.  Rate Class Allocations'!$E:$E,$B206,'3-a.  Rate Class Allocations'!$H:$H,D148) / SUMIFS(OFFSET('3-a.  Rate Class Allocations'!$BA:$BA,0,(27*(AB149="kW"))),'3-a.  Rate Class Allocations'!$F:$F,"2011 - 2014 + 2015 Extension Legacy Green Energy Act Framework - Province Wide Program",'3-a.  Rate Class Allocations'!$E:$E,$B206,'3-a.  Rate Class Allocations'!$H:$H,D148),IF(COUNTIFS(AB148,"*50 to*"),1/COUNTIFS($Y148:$AL148,"*50 to*"),0))</f>
        <v>0</v>
      </c>
      <c r="AC206" s="416">
        <f ca="1">IF(SUMIFS(OFFSET('3-a.  Rate Class Allocations'!$BA:$BA,0,(27*(AC149="kW"))),'3-a.  Rate Class Allocations'!$F:$F,"2011 - 2014 + 2015 Extension Legacy Green Energy Act Framework - Province Wide Program",'3-a.  Rate Class Allocations'!$E:$E,$B206,'3-a.  Rate Class Allocations'!$H:$H,D148),SUMIFS(OFFSET('3-a.  Rate Class Allocations'!$BA:$BA,0,(27*(AC149="kW"))),'3-a.  Rate Class Allocations'!$F:$F,"2011 - 2014 + 2015 Extension Legacy Green Energy Act Framework - Province Wide Program",'3-a.  Rate Class Allocations'!$L:$L,AC148,'3-a.  Rate Class Allocations'!$E:$E,$B206,'3-a.  Rate Class Allocations'!$H:$H,D148) / SUMIFS(OFFSET('3-a.  Rate Class Allocations'!$BA:$BA,0,(27*(AC149="kW"))),'3-a.  Rate Class Allocations'!$F:$F,"2011 - 2014 + 2015 Extension Legacy Green Energy Act Framework - Province Wide Program",'3-a.  Rate Class Allocations'!$E:$E,$B206,'3-a.  Rate Class Allocations'!$H:$H,D148),IF(COUNTIFS(AC148,"*50 to*"),1/COUNTIFS($Y148:$AL148,"*50 to*"),0))</f>
        <v>0</v>
      </c>
      <c r="AD206" s="416">
        <f ca="1">IF(SUMIFS(OFFSET('3-a.  Rate Class Allocations'!$BA:$BA,0,(27*(AD149="kW"))),'3-a.  Rate Class Allocations'!$F:$F,"2011 - 2014 + 2015 Extension Legacy Green Energy Act Framework - Province Wide Program",'3-a.  Rate Class Allocations'!$E:$E,$B206,'3-a.  Rate Class Allocations'!$H:$H,D148),SUMIFS(OFFSET('3-a.  Rate Class Allocations'!$BA:$BA,0,(27*(AD149="kW"))),'3-a.  Rate Class Allocations'!$F:$F,"2011 - 2014 + 2015 Extension Legacy Green Energy Act Framework - Province Wide Program",'3-a.  Rate Class Allocations'!$L:$L,AD148,'3-a.  Rate Class Allocations'!$E:$E,$B206,'3-a.  Rate Class Allocations'!$H:$H,D148) / SUMIFS(OFFSET('3-a.  Rate Class Allocations'!$BA:$BA,0,(27*(AD149="kW"))),'3-a.  Rate Class Allocations'!$F:$F,"2011 - 2014 + 2015 Extension Legacy Green Energy Act Framework - Province Wide Program",'3-a.  Rate Class Allocations'!$E:$E,$B206,'3-a.  Rate Class Allocations'!$H:$H,D148),IF(COUNTIFS(AD148,"*50 to*"),1/COUNTIFS($Y148:$AL148,"*50 to*"),0))</f>
        <v>0</v>
      </c>
      <c r="AE206" s="416">
        <f ca="1">IF(SUMIFS(OFFSET('3-a.  Rate Class Allocations'!$BA:$BA,0,(27*(AE149="kW"))),'3-a.  Rate Class Allocations'!$F:$F,"2011 - 2014 + 2015 Extension Legacy Green Energy Act Framework - Province Wide Program",'3-a.  Rate Class Allocations'!$E:$E,$B206,'3-a.  Rate Class Allocations'!$H:$H,D148),SUMIFS(OFFSET('3-a.  Rate Class Allocations'!$BA:$BA,0,(27*(AE149="kW"))),'3-a.  Rate Class Allocations'!$F:$F,"2011 - 2014 + 2015 Extension Legacy Green Energy Act Framework - Province Wide Program",'3-a.  Rate Class Allocations'!$L:$L,AE148,'3-a.  Rate Class Allocations'!$E:$E,$B206,'3-a.  Rate Class Allocations'!$H:$H,D148) / SUMIFS(OFFSET('3-a.  Rate Class Allocations'!$BA:$BA,0,(27*(AE149="kW"))),'3-a.  Rate Class Allocations'!$F:$F,"2011 - 2014 + 2015 Extension Legacy Green Energy Act Framework - Province Wide Program",'3-a.  Rate Class Allocations'!$E:$E,$B206,'3-a.  Rate Class Allocations'!$H:$H,D148),IF(COUNTIFS(AE148,"*50 to*"),1/COUNTIFS($Y148:$AL148,"*50 to*"),0))</f>
        <v>0</v>
      </c>
      <c r="AF206" s="416">
        <f ca="1">IF(SUMIFS(OFFSET('3-a.  Rate Class Allocations'!$BA:$BA,0,(27*(AF149="kW"))),'3-a.  Rate Class Allocations'!$F:$F,"2011 - 2014 + 2015 Extension Legacy Green Energy Act Framework - Province Wide Program",'3-a.  Rate Class Allocations'!$E:$E,$B206,'3-a.  Rate Class Allocations'!$H:$H,D148),SUMIFS(OFFSET('3-a.  Rate Class Allocations'!$BA:$BA,0,(27*(AF149="kW"))),'3-a.  Rate Class Allocations'!$F:$F,"2011 - 2014 + 2015 Extension Legacy Green Energy Act Framework - Province Wide Program",'3-a.  Rate Class Allocations'!$L:$L,AF148,'3-a.  Rate Class Allocations'!$E:$E,$B206,'3-a.  Rate Class Allocations'!$H:$H,D148) / SUMIFS(OFFSET('3-a.  Rate Class Allocations'!$BA:$BA,0,(27*(AF149="kW"))),'3-a.  Rate Class Allocations'!$F:$F,"2011 - 2014 + 2015 Extension Legacy Green Energy Act Framework - Province Wide Program",'3-a.  Rate Class Allocations'!$E:$E,$B206,'3-a.  Rate Class Allocations'!$H:$H,D148),IF(COUNTIFS(AF148,"*50 to*"),1/COUNTIFS($Y148:$AL148,"*50 to*"),0))</f>
        <v>0</v>
      </c>
      <c r="AG206" s="416">
        <f ca="1">IF(SUMIFS(OFFSET('3-a.  Rate Class Allocations'!$BA:$BA,0,(27*(AG149="kW"))),'3-a.  Rate Class Allocations'!$F:$F,"2011 - 2014 + 2015 Extension Legacy Green Energy Act Framework - Province Wide Program",'3-a.  Rate Class Allocations'!$E:$E,$B206,'3-a.  Rate Class Allocations'!$H:$H,D148),SUMIFS(OFFSET('3-a.  Rate Class Allocations'!$BA:$BA,0,(27*(AG149="kW"))),'3-a.  Rate Class Allocations'!$F:$F,"2011 - 2014 + 2015 Extension Legacy Green Energy Act Framework - Province Wide Program",'3-a.  Rate Class Allocations'!$L:$L,AG148,'3-a.  Rate Class Allocations'!$E:$E,$B206,'3-a.  Rate Class Allocations'!$H:$H,D148) / SUMIFS(OFFSET('3-a.  Rate Class Allocations'!$BA:$BA,0,(27*(AG149="kW"))),'3-a.  Rate Class Allocations'!$F:$F,"2011 - 2014 + 2015 Extension Legacy Green Energy Act Framework - Province Wide Program",'3-a.  Rate Class Allocations'!$E:$E,$B206,'3-a.  Rate Class Allocations'!$H:$H,D148),IF(COUNTIFS(AG148,"*50 to*"),1/COUNTIFS($Y148:$AL148,"*50 to*"),0))</f>
        <v>0</v>
      </c>
      <c r="AH206" s="416">
        <f ca="1">IF(SUMIFS(OFFSET('3-a.  Rate Class Allocations'!$BA:$BA,0,(27*(AH149="kW"))),'3-a.  Rate Class Allocations'!$F:$F,"2011 - 2014 + 2015 Extension Legacy Green Energy Act Framework - Province Wide Program",'3-a.  Rate Class Allocations'!$E:$E,$B206,'3-a.  Rate Class Allocations'!$H:$H,D148),SUMIFS(OFFSET('3-a.  Rate Class Allocations'!$BA:$BA,0,(27*(AH149="kW"))),'3-a.  Rate Class Allocations'!$F:$F,"2011 - 2014 + 2015 Extension Legacy Green Energy Act Framework - Province Wide Program",'3-a.  Rate Class Allocations'!$L:$L,AH148,'3-a.  Rate Class Allocations'!$E:$E,$B206,'3-a.  Rate Class Allocations'!$H:$H,D148) / SUMIFS(OFFSET('3-a.  Rate Class Allocations'!$BA:$BA,0,(27*(AH149="kW"))),'3-a.  Rate Class Allocations'!$F:$F,"2011 - 2014 + 2015 Extension Legacy Green Energy Act Framework - Province Wide Program",'3-a.  Rate Class Allocations'!$E:$E,$B206,'3-a.  Rate Class Allocations'!$H:$H,D148),IF(COUNTIFS(AH148,"*50 to*"),1/COUNTIFS($Y148:$AL148,"*50 to*"),0))</f>
        <v>0</v>
      </c>
      <c r="AI206" s="416">
        <f ca="1">IF(SUMIFS(OFFSET('3-a.  Rate Class Allocations'!$BA:$BA,0,(27*(AI149="kW"))),'3-a.  Rate Class Allocations'!$F:$F,"2011 - 2014 + 2015 Extension Legacy Green Energy Act Framework - Province Wide Program",'3-a.  Rate Class Allocations'!$E:$E,$B206,'3-a.  Rate Class Allocations'!$H:$H,D148),SUMIFS(OFFSET('3-a.  Rate Class Allocations'!$BA:$BA,0,(27*(AI149="kW"))),'3-a.  Rate Class Allocations'!$F:$F,"2011 - 2014 + 2015 Extension Legacy Green Energy Act Framework - Province Wide Program",'3-a.  Rate Class Allocations'!$L:$L,AI148,'3-a.  Rate Class Allocations'!$E:$E,$B206,'3-a.  Rate Class Allocations'!$H:$H,D148) / SUMIFS(OFFSET('3-a.  Rate Class Allocations'!$BA:$BA,0,(27*(AI149="kW"))),'3-a.  Rate Class Allocations'!$F:$F,"2011 - 2014 + 2015 Extension Legacy Green Energy Act Framework - Province Wide Program",'3-a.  Rate Class Allocations'!$E:$E,$B206,'3-a.  Rate Class Allocations'!$H:$H,D148),IF(COUNTIFS(AI148,"*50 to*"),1/COUNTIFS($Y148:$AL148,"*50 to*"),0))</f>
        <v>0</v>
      </c>
      <c r="AJ206" s="416">
        <f ca="1">IF(SUMIFS(OFFSET('3-a.  Rate Class Allocations'!$BA:$BA,0,(27*(AJ149="kW"))),'3-a.  Rate Class Allocations'!$F:$F,"2011 - 2014 + 2015 Extension Legacy Green Energy Act Framework - Province Wide Program",'3-a.  Rate Class Allocations'!$E:$E,$B206,'3-a.  Rate Class Allocations'!$H:$H,D148),SUMIFS(OFFSET('3-a.  Rate Class Allocations'!$BA:$BA,0,(27*(AJ149="kW"))),'3-a.  Rate Class Allocations'!$F:$F,"2011 - 2014 + 2015 Extension Legacy Green Energy Act Framework - Province Wide Program",'3-a.  Rate Class Allocations'!$L:$L,AJ148,'3-a.  Rate Class Allocations'!$E:$E,$B206,'3-a.  Rate Class Allocations'!$H:$H,D148) / SUMIFS(OFFSET('3-a.  Rate Class Allocations'!$BA:$BA,0,(27*(AJ149="kW"))),'3-a.  Rate Class Allocations'!$F:$F,"2011 - 2014 + 2015 Extension Legacy Green Energy Act Framework - Province Wide Program",'3-a.  Rate Class Allocations'!$E:$E,$B206,'3-a.  Rate Class Allocations'!$H:$H,D148),IF(COUNTIFS(AJ148,"*50 to*"),1/COUNTIFS($Y148:$AL148,"*50 to*"),0))</f>
        <v>0</v>
      </c>
      <c r="AK206" s="416">
        <f ca="1">IF(SUMIFS(OFFSET('3-a.  Rate Class Allocations'!$BA:$BA,0,(27*(AK149="kW"))),'3-a.  Rate Class Allocations'!$F:$F,"2011 - 2014 + 2015 Extension Legacy Green Energy Act Framework - Province Wide Program",'3-a.  Rate Class Allocations'!$E:$E,$B206,'3-a.  Rate Class Allocations'!$H:$H,D148),SUMIFS(OFFSET('3-a.  Rate Class Allocations'!$BA:$BA,0,(27*(AK149="kW"))),'3-a.  Rate Class Allocations'!$F:$F,"2011 - 2014 + 2015 Extension Legacy Green Energy Act Framework - Province Wide Program",'3-a.  Rate Class Allocations'!$L:$L,AK148,'3-a.  Rate Class Allocations'!$E:$E,$B206,'3-a.  Rate Class Allocations'!$H:$H,D148) / SUMIFS(OFFSET('3-a.  Rate Class Allocations'!$BA:$BA,0,(27*(AK149="kW"))),'3-a.  Rate Class Allocations'!$F:$F,"2011 - 2014 + 2015 Extension Legacy Green Energy Act Framework - Province Wide Program",'3-a.  Rate Class Allocations'!$E:$E,$B206,'3-a.  Rate Class Allocations'!$H:$H,D148),IF(COUNTIFS(AK148,"*50 to*"),1/COUNTIFS($Y148:$AL148,"*50 to*"),0))</f>
        <v>0</v>
      </c>
      <c r="AL206" s="416">
        <f ca="1">IF(SUMIFS(OFFSET('3-a.  Rate Class Allocations'!$BA:$BA,0,(27*(AL149="kW"))),'3-a.  Rate Class Allocations'!$F:$F,"2011 - 2014 + 2015 Extension Legacy Green Energy Act Framework - Province Wide Program",'3-a.  Rate Class Allocations'!$E:$E,$B206,'3-a.  Rate Class Allocations'!$H:$H,D148),SUMIFS(OFFSET('3-a.  Rate Class Allocations'!$BA:$BA,0,(27*(AL149="kW"))),'3-a.  Rate Class Allocations'!$F:$F,"2011 - 2014 + 2015 Extension Legacy Green Energy Act Framework - Province Wide Program",'3-a.  Rate Class Allocations'!$L:$L,AL148,'3-a.  Rate Class Allocations'!$E:$E,$B206,'3-a.  Rate Class Allocations'!$H:$H,D148) / SUMIFS(OFFSET('3-a.  Rate Class Allocations'!$BA:$BA,0,(27*(AL149="kW"))),'3-a.  Rate Class Allocations'!$F:$F,"2011 - 2014 + 2015 Extension Legacy Green Energy Act Framework - Province Wide Program",'3-a.  Rate Class Allocations'!$E:$E,$B206,'3-a.  Rate Class Allocations'!$H:$H,D148),IF(COUNTIFS(AL148,"*50 to*"),1/COUNTIFS($Y148:$AL148,"*50 to*"),0))</f>
        <v>0</v>
      </c>
      <c r="AM206" s="298">
        <f ca="1">SUM(Y206:AL206)</f>
        <v>1</v>
      </c>
    </row>
    <row r="207" spans="1:39" ht="15" outlineLevel="1">
      <c r="B207" s="296" t="s">
        <v>245</v>
      </c>
      <c r="C207" s="293" t="s">
        <v>164</v>
      </c>
      <c r="D207" s="724">
        <f ca="1">SUMIFS(OFFSET('7.  Persistence Report'!$AQ:$AQ,0,D148-2011),'7.  Persistence Report'!$D:$D,IF(COUNTIFS($B207,"Adjustment*"),$B206,$B207),'7.  Persistence Report'!$H:$H,D148,'7.  Persistence Report'!$J:$J,IF(COUNTIFS($B207,"Adjustment*"),"Adjustment","Current Year Savings"),'7.  Persistence Report'!$C:$C,VLOOKUP(IF(COUNTIFS($B207,"Adjustment*"),$A206,$A207),ExtCalcMap,2,FALSE))</f>
        <v>0</v>
      </c>
      <c r="E207" s="724">
        <f ca="1">SUMIFS(OFFSET('7.  Persistence Report'!$AQ:$AQ,0,E148-2011),'7.  Persistence Report'!$D:$D,IF(COUNTIFS($B207,"Adjustment*"),$B206,$B207),'7.  Persistence Report'!$H:$H,D148,'7.  Persistence Report'!$J:$J,IF(COUNTIFS($B207,"Adjustment*"),"Adjustment","Current Year Savings"),'7.  Persistence Report'!$C:$C,VLOOKUP(IF(COUNTIFS($B207,"Adjustment*"),$A206,$A207),ExtCalcMap,2,FALSE))</f>
        <v>0</v>
      </c>
      <c r="F207" s="724">
        <f ca="1">SUMIFS(OFFSET('7.  Persistence Report'!$AQ:$AQ,0,F148-2011),'7.  Persistence Report'!$D:$D,IF(COUNTIFS($B207,"Adjustment*"),$B206,$B207),'7.  Persistence Report'!$H:$H,D148,'7.  Persistence Report'!$J:$J,IF(COUNTIFS($B207,"Adjustment*"),"Adjustment","Current Year Savings"),'7.  Persistence Report'!$C:$C,VLOOKUP(IF(COUNTIFS($B207,"Adjustment*"),$A206,$A207),ExtCalcMap,2,FALSE))</f>
        <v>0</v>
      </c>
      <c r="G207" s="724">
        <f ca="1">SUMIFS(OFFSET('7.  Persistence Report'!$AQ:$AQ,0,G148-2011),'7.  Persistence Report'!$D:$D,IF(COUNTIFS($B207,"Adjustment*"),$B206,$B207),'7.  Persistence Report'!$H:$H,D148,'7.  Persistence Report'!$J:$J,IF(COUNTIFS($B207,"Adjustment*"),"Adjustment","Current Year Savings"),'7.  Persistence Report'!$C:$C,VLOOKUP(IF(COUNTIFS($B207,"Adjustment*"),$A206,$A207),ExtCalcMap,2,FALSE))</f>
        <v>0</v>
      </c>
      <c r="H207" s="724">
        <f ca="1">SUMIFS(OFFSET('7.  Persistence Report'!$AQ:$AQ,0,H148-2011),'7.  Persistence Report'!$D:$D,IF(COUNTIFS($B207,"Adjustment*"),$B206,$B207),'7.  Persistence Report'!$H:$H,D148,'7.  Persistence Report'!$J:$J,IF(COUNTIFS($B207,"Adjustment*"),"Adjustment","Current Year Savings"),'7.  Persistence Report'!$C:$C,VLOOKUP(IF(COUNTIFS($B207,"Adjustment*"),$A206,$A207),ExtCalcMap,2,FALSE))</f>
        <v>0</v>
      </c>
      <c r="I207" s="724">
        <f ca="1">SUMIFS(OFFSET('7.  Persistence Report'!$AQ:$AQ,0,I148-2011),'7.  Persistence Report'!$D:$D,IF(COUNTIFS($B207,"Adjustment*"),$B206,$B207),'7.  Persistence Report'!$H:$H,D148,'7.  Persistence Report'!$J:$J,IF(COUNTIFS($B207,"Adjustment*"),"Adjustment","Current Year Savings"),'7.  Persistence Report'!$C:$C,VLOOKUP(IF(COUNTIFS($B207,"Adjustment*"),$A206,$A207),ExtCalcMap,2,FALSE))</f>
        <v>0</v>
      </c>
      <c r="J207" s="724">
        <f ca="1">SUMIFS(OFFSET('7.  Persistence Report'!$AQ:$AQ,0,J148-2011),'7.  Persistence Report'!$D:$D,IF(COUNTIFS($B207,"Adjustment*"),$B206,$B207),'7.  Persistence Report'!$H:$H,D148,'7.  Persistence Report'!$J:$J,IF(COUNTIFS($B207,"Adjustment*"),"Adjustment","Current Year Savings"),'7.  Persistence Report'!$C:$C,VLOOKUP(IF(COUNTIFS($B207,"Adjustment*"),$A206,$A207),ExtCalcMap,2,FALSE))</f>
        <v>0</v>
      </c>
      <c r="K207" s="724">
        <f ca="1">SUMIFS(OFFSET('7.  Persistence Report'!$AQ:$AQ,0,K148-2011),'7.  Persistence Report'!$D:$D,IF(COUNTIFS($B207,"Adjustment*"),$B206,$B207),'7.  Persistence Report'!$H:$H,D148,'7.  Persistence Report'!$J:$J,IF(COUNTIFS($B207,"Adjustment*"),"Adjustment","Current Year Savings"),'7.  Persistence Report'!$C:$C,VLOOKUP(IF(COUNTIFS($B207,"Adjustment*"),$A206,$A207),ExtCalcMap,2,FALSE))</f>
        <v>0</v>
      </c>
      <c r="L207" s="724">
        <f ca="1">SUMIFS(OFFSET('7.  Persistence Report'!$AQ:$AQ,0,L148-2011),'7.  Persistence Report'!$D:$D,IF(COUNTIFS($B207,"Adjustment*"),$B206,$B207),'7.  Persistence Report'!$H:$H,D148,'7.  Persistence Report'!$J:$J,IF(COUNTIFS($B207,"Adjustment*"),"Adjustment","Current Year Savings"),'7.  Persistence Report'!$C:$C,VLOOKUP(IF(COUNTIFS($B207,"Adjustment*"),$A206,$A207),ExtCalcMap,2,FALSE))</f>
        <v>0</v>
      </c>
      <c r="M207" s="724">
        <f ca="1">SUMIFS(OFFSET('7.  Persistence Report'!$AQ:$AQ,0,M148-2011),'7.  Persistence Report'!$D:$D,IF(COUNTIFS($B207,"Adjustment*"),$B206,$B207),'7.  Persistence Report'!$H:$H,D148,'7.  Persistence Report'!$J:$J,IF(COUNTIFS($B207,"Adjustment*"),"Adjustment","Current Year Savings"),'7.  Persistence Report'!$C:$C,VLOOKUP(IF(COUNTIFS($B207,"Adjustment*"),$A206,$A207),ExtCalcMap,2,FALSE))</f>
        <v>0</v>
      </c>
      <c r="N207" s="724">
        <f>N206</f>
        <v>12</v>
      </c>
      <c r="O207" s="731">
        <f ca="1">SUMIFS(OFFSET('7.  Persistence Report'!$L:$L,0,O148-2011),'7.  Persistence Report'!$D:$D,IF(COUNTIFS($B207,"Adjustment*"),$B206,$B207),'7.  Persistence Report'!$H:$H,D148,'7.  Persistence Report'!$J:$J,IF(COUNTIFS($B207,"Adjustment*"),"Adjustment","Current Year Savings"),'7.  Persistence Report'!$C:$C,VLOOKUP(IF(COUNTIFS($B207,"Adjustment*"),$A206,$A207),ExtCalcMap,2,FALSE))</f>
        <v>0</v>
      </c>
      <c r="P207" s="731">
        <f ca="1">SUMIFS(OFFSET('7.  Persistence Report'!$L:$L,0,P148-2011),'7.  Persistence Report'!$D:$D,IF(COUNTIFS($B207,"Adjustment*"),$B206,$B207),'7.  Persistence Report'!$H:$H,D148,'7.  Persistence Report'!$J:$J,IF(COUNTIFS($B207,"Adjustment*"),"Adjustment","Current Year Savings"),'7.  Persistence Report'!$C:$C,VLOOKUP(IF(COUNTIFS($B207,"Adjustment*"),$A206,$A207),ExtCalcMap,2,FALSE))</f>
        <v>0</v>
      </c>
      <c r="Q207" s="731">
        <f ca="1">SUMIFS(OFFSET('7.  Persistence Report'!$L:$L,0,Q148-2011),'7.  Persistence Report'!$D:$D,IF(COUNTIFS($B207,"Adjustment*"),$B206,$B207),'7.  Persistence Report'!$H:$H,D148,'7.  Persistence Report'!$J:$J,IF(COUNTIFS($B207,"Adjustment*"),"Adjustment","Current Year Savings"),'7.  Persistence Report'!$C:$C,VLOOKUP(IF(COUNTIFS($B207,"Adjustment*"),$A206,$A207),ExtCalcMap,2,FALSE))</f>
        <v>0</v>
      </c>
      <c r="R207" s="731">
        <f ca="1">SUMIFS(OFFSET('7.  Persistence Report'!$L:$L,0,R148-2011),'7.  Persistence Report'!$D:$D,IF(COUNTIFS($B207,"Adjustment*"),$B206,$B207),'7.  Persistence Report'!$H:$H,D148,'7.  Persistence Report'!$J:$J,IF(COUNTIFS($B207,"Adjustment*"),"Adjustment","Current Year Savings"),'7.  Persistence Report'!$C:$C,VLOOKUP(IF(COUNTIFS($B207,"Adjustment*"),$A206,$A207),ExtCalcMap,2,FALSE))</f>
        <v>0</v>
      </c>
      <c r="S207" s="731">
        <f ca="1">SUMIFS(OFFSET('7.  Persistence Report'!$L:$L,0,S148-2011),'7.  Persistence Report'!$D:$D,IF(COUNTIFS($B207,"Adjustment*"),$B206,$B207),'7.  Persistence Report'!$H:$H,D148,'7.  Persistence Report'!$J:$J,IF(COUNTIFS($B207,"Adjustment*"),"Adjustment","Current Year Savings"),'7.  Persistence Report'!$C:$C,VLOOKUP(IF(COUNTIFS($B207,"Adjustment*"),$A206,$A207),ExtCalcMap,2,FALSE))</f>
        <v>0</v>
      </c>
      <c r="T207" s="731">
        <f ca="1">SUMIFS(OFFSET('7.  Persistence Report'!$L:$L,0,T148-2011),'7.  Persistence Report'!$D:$D,IF(COUNTIFS($B207,"Adjustment*"),$B206,$B207),'7.  Persistence Report'!$H:$H,D148,'7.  Persistence Report'!$J:$J,IF(COUNTIFS($B207,"Adjustment*"),"Adjustment","Current Year Savings"),'7.  Persistence Report'!$C:$C,VLOOKUP(IF(COUNTIFS($B207,"Adjustment*"),$A206,$A207),ExtCalcMap,2,FALSE))</f>
        <v>0</v>
      </c>
      <c r="U207" s="731">
        <f ca="1">SUMIFS(OFFSET('7.  Persistence Report'!$L:$L,0,U148-2011),'7.  Persistence Report'!$D:$D,IF(COUNTIFS($B207,"Adjustment*"),$B206,$B207),'7.  Persistence Report'!$H:$H,D148,'7.  Persistence Report'!$J:$J,IF(COUNTIFS($B207,"Adjustment*"),"Adjustment","Current Year Savings"),'7.  Persistence Report'!$C:$C,VLOOKUP(IF(COUNTIFS($B207,"Adjustment*"),$A206,$A207),ExtCalcMap,2,FALSE))</f>
        <v>0</v>
      </c>
      <c r="V207" s="731">
        <f ca="1">SUMIFS(OFFSET('7.  Persistence Report'!$L:$L,0,V148-2011),'7.  Persistence Report'!$D:$D,IF(COUNTIFS($B207,"Adjustment*"),$B206,$B207),'7.  Persistence Report'!$H:$H,D148,'7.  Persistence Report'!$J:$J,IF(COUNTIFS($B207,"Adjustment*"),"Adjustment","Current Year Savings"),'7.  Persistence Report'!$C:$C,VLOOKUP(IF(COUNTIFS($B207,"Adjustment*"),$A206,$A207),ExtCalcMap,2,FALSE))</f>
        <v>0</v>
      </c>
      <c r="W207" s="731">
        <f ca="1">SUMIFS(OFFSET('7.  Persistence Report'!$L:$L,0,W148-2011),'7.  Persistence Report'!$D:$D,IF(COUNTIFS($B207,"Adjustment*"),$B206,$B207),'7.  Persistence Report'!$H:$H,D148,'7.  Persistence Report'!$J:$J,IF(COUNTIFS($B207,"Adjustment*"),"Adjustment","Current Year Savings"),'7.  Persistence Report'!$C:$C,VLOOKUP(IF(COUNTIFS($B207,"Adjustment*"),$A206,$A207),ExtCalcMap,2,FALSE))</f>
        <v>0</v>
      </c>
      <c r="X207" s="731">
        <f ca="1">SUMIFS(OFFSET('7.  Persistence Report'!$L:$L,0,X148-2011),'7.  Persistence Report'!$D:$D,IF(COUNTIFS($B207,"Adjustment*"),$B206,$B207),'7.  Persistence Report'!$H:$H,D148,'7.  Persistence Report'!$J:$J,IF(COUNTIFS($B207,"Adjustment*"),"Adjustment","Current Year Savings"),'7.  Persistence Report'!$C:$C,VLOOKUP(IF(COUNTIFS($B207,"Adjustment*"),$A206,$A207),ExtCalcMap,2,FALSE))</f>
        <v>0</v>
      </c>
      <c r="Y207" s="412">
        <f ca="1">Y206</f>
        <v>1</v>
      </c>
      <c r="Z207" s="412">
        <f ca="1">Z206</f>
        <v>0</v>
      </c>
      <c r="AA207" s="412">
        <f t="shared" ref="AA207:AL207" ca="1" si="76">AA206</f>
        <v>0</v>
      </c>
      <c r="AB207" s="412">
        <f t="shared" ca="1" si="76"/>
        <v>0</v>
      </c>
      <c r="AC207" s="412">
        <f t="shared" ca="1" si="76"/>
        <v>0</v>
      </c>
      <c r="AD207" s="412">
        <f t="shared" ca="1" si="76"/>
        <v>0</v>
      </c>
      <c r="AE207" s="412">
        <f t="shared" ca="1" si="76"/>
        <v>0</v>
      </c>
      <c r="AF207" s="412">
        <f t="shared" ca="1" si="76"/>
        <v>0</v>
      </c>
      <c r="AG207" s="412">
        <f t="shared" ca="1" si="76"/>
        <v>0</v>
      </c>
      <c r="AH207" s="412">
        <f t="shared" ca="1" si="76"/>
        <v>0</v>
      </c>
      <c r="AI207" s="412">
        <f t="shared" ca="1" si="76"/>
        <v>0</v>
      </c>
      <c r="AJ207" s="412">
        <f t="shared" ca="1" si="76"/>
        <v>0</v>
      </c>
      <c r="AK207" s="412">
        <f t="shared" ca="1" si="76"/>
        <v>0</v>
      </c>
      <c r="AL207" s="412">
        <f t="shared" ca="1" si="76"/>
        <v>0</v>
      </c>
      <c r="AM207" s="499"/>
    </row>
    <row r="208" spans="1:39" ht="15" outlineLevel="1">
      <c r="B208" s="317"/>
      <c r="C208" s="307"/>
      <c r="D208" s="730"/>
      <c r="E208" s="730"/>
      <c r="F208" s="730"/>
      <c r="G208" s="730"/>
      <c r="H208" s="730"/>
      <c r="I208" s="730"/>
      <c r="J208" s="730"/>
      <c r="K208" s="730"/>
      <c r="L208" s="730"/>
      <c r="M208" s="730"/>
      <c r="N208" s="730"/>
      <c r="O208" s="741"/>
      <c r="P208" s="741"/>
      <c r="Q208" s="741"/>
      <c r="R208" s="741"/>
      <c r="S208" s="741"/>
      <c r="T208" s="741"/>
      <c r="U208" s="741"/>
      <c r="V208" s="741"/>
      <c r="W208" s="741"/>
      <c r="X208" s="741"/>
      <c r="Y208" s="423"/>
      <c r="Z208" s="423"/>
      <c r="AA208" s="413"/>
      <c r="AB208" s="413"/>
      <c r="AC208" s="413"/>
      <c r="AD208" s="413"/>
      <c r="AE208" s="413"/>
      <c r="AF208" s="413"/>
      <c r="AG208" s="413"/>
      <c r="AH208" s="413"/>
      <c r="AI208" s="413"/>
      <c r="AJ208" s="413"/>
      <c r="AK208" s="413"/>
      <c r="AL208" s="413"/>
      <c r="AM208" s="308"/>
    </row>
    <row r="209" spans="1:39" ht="15" outlineLevel="1">
      <c r="A209" s="503">
        <v>20</v>
      </c>
      <c r="B209" s="317" t="s">
        <v>13</v>
      </c>
      <c r="C209" s="293" t="s">
        <v>25</v>
      </c>
      <c r="D209" s="724">
        <f ca="1">SUMIFS(OFFSET('7.  Persistence Report'!$AQ:$AQ,0,D148-2011),'7.  Persistence Report'!$D:$D,IF(COUNTIFS($B209,"Adjustment*"),$B208,$B209),'7.  Persistence Report'!$H:$H,D148,'7.  Persistence Report'!$J:$J,IF(COUNTIFS($B209,"Adjustment*"),"Adjustment","Current Year Savings"),'7.  Persistence Report'!$C:$C,VLOOKUP(IF(COUNTIFS($B209,"Adjustment*"),$A208,$A209),ExtCalcMap,2,FALSE))</f>
        <v>0</v>
      </c>
      <c r="E209" s="724">
        <f ca="1">SUMIFS(OFFSET('7.  Persistence Report'!$AQ:$AQ,0,E148-2011),'7.  Persistence Report'!$D:$D,IF(COUNTIFS($B209,"Adjustment*"),$B208,$B209),'7.  Persistence Report'!$H:$H,D148,'7.  Persistence Report'!$J:$J,IF(COUNTIFS($B209,"Adjustment*"),"Adjustment","Current Year Savings"),'7.  Persistence Report'!$C:$C,VLOOKUP(IF(COUNTIFS($B209,"Adjustment*"),$A208,$A209),ExtCalcMap,2,FALSE))</f>
        <v>0</v>
      </c>
      <c r="F209" s="724">
        <f ca="1">SUMIFS(OFFSET('7.  Persistence Report'!$AQ:$AQ,0,F148-2011),'7.  Persistence Report'!$D:$D,IF(COUNTIFS($B209,"Adjustment*"),$B208,$B209),'7.  Persistence Report'!$H:$H,D148,'7.  Persistence Report'!$J:$J,IF(COUNTIFS($B209,"Adjustment*"),"Adjustment","Current Year Savings"),'7.  Persistence Report'!$C:$C,VLOOKUP(IF(COUNTIFS($B209,"Adjustment*"),$A208,$A209),ExtCalcMap,2,FALSE))</f>
        <v>0</v>
      </c>
      <c r="G209" s="724">
        <f ca="1">SUMIFS(OFFSET('7.  Persistence Report'!$AQ:$AQ,0,G148-2011),'7.  Persistence Report'!$D:$D,IF(COUNTIFS($B209,"Adjustment*"),$B208,$B209),'7.  Persistence Report'!$H:$H,D148,'7.  Persistence Report'!$J:$J,IF(COUNTIFS($B209,"Adjustment*"),"Adjustment","Current Year Savings"),'7.  Persistence Report'!$C:$C,VLOOKUP(IF(COUNTIFS($B209,"Adjustment*"),$A208,$A209),ExtCalcMap,2,FALSE))</f>
        <v>0</v>
      </c>
      <c r="H209" s="724">
        <f ca="1">SUMIFS(OFFSET('7.  Persistence Report'!$AQ:$AQ,0,H148-2011),'7.  Persistence Report'!$D:$D,IF(COUNTIFS($B209,"Adjustment*"),$B208,$B209),'7.  Persistence Report'!$H:$H,D148,'7.  Persistence Report'!$J:$J,IF(COUNTIFS($B209,"Adjustment*"),"Adjustment","Current Year Savings"),'7.  Persistence Report'!$C:$C,VLOOKUP(IF(COUNTIFS($B209,"Adjustment*"),$A208,$A209),ExtCalcMap,2,FALSE))</f>
        <v>0</v>
      </c>
      <c r="I209" s="724">
        <f ca="1">SUMIFS(OFFSET('7.  Persistence Report'!$AQ:$AQ,0,I148-2011),'7.  Persistence Report'!$D:$D,IF(COUNTIFS($B209,"Adjustment*"),$B208,$B209),'7.  Persistence Report'!$H:$H,D148,'7.  Persistence Report'!$J:$J,IF(COUNTIFS($B209,"Adjustment*"),"Adjustment","Current Year Savings"),'7.  Persistence Report'!$C:$C,VLOOKUP(IF(COUNTIFS($B209,"Adjustment*"),$A208,$A209),ExtCalcMap,2,FALSE))</f>
        <v>0</v>
      </c>
      <c r="J209" s="724">
        <f ca="1">SUMIFS(OFFSET('7.  Persistence Report'!$AQ:$AQ,0,J148-2011),'7.  Persistence Report'!$D:$D,IF(COUNTIFS($B209,"Adjustment*"),$B208,$B209),'7.  Persistence Report'!$H:$H,D148,'7.  Persistence Report'!$J:$J,IF(COUNTIFS($B209,"Adjustment*"),"Adjustment","Current Year Savings"),'7.  Persistence Report'!$C:$C,VLOOKUP(IF(COUNTIFS($B209,"Adjustment*"),$A208,$A209),ExtCalcMap,2,FALSE))</f>
        <v>0</v>
      </c>
      <c r="K209" s="724">
        <f ca="1">SUMIFS(OFFSET('7.  Persistence Report'!$AQ:$AQ,0,K148-2011),'7.  Persistence Report'!$D:$D,IF(COUNTIFS($B209,"Adjustment*"),$B208,$B209),'7.  Persistence Report'!$H:$H,D148,'7.  Persistence Report'!$J:$J,IF(COUNTIFS($B209,"Adjustment*"),"Adjustment","Current Year Savings"),'7.  Persistence Report'!$C:$C,VLOOKUP(IF(COUNTIFS($B209,"Adjustment*"),$A208,$A209),ExtCalcMap,2,FALSE))</f>
        <v>0</v>
      </c>
      <c r="L209" s="724">
        <f ca="1">SUMIFS(OFFSET('7.  Persistence Report'!$AQ:$AQ,0,L148-2011),'7.  Persistence Report'!$D:$D,IF(COUNTIFS($B209,"Adjustment*"),$B208,$B209),'7.  Persistence Report'!$H:$H,D148,'7.  Persistence Report'!$J:$J,IF(COUNTIFS($B209,"Adjustment*"),"Adjustment","Current Year Savings"),'7.  Persistence Report'!$C:$C,VLOOKUP(IF(COUNTIFS($B209,"Adjustment*"),$A208,$A209),ExtCalcMap,2,FALSE))</f>
        <v>0</v>
      </c>
      <c r="M209" s="724">
        <f ca="1">SUMIFS(OFFSET('7.  Persistence Report'!$AQ:$AQ,0,M148-2011),'7.  Persistence Report'!$D:$D,IF(COUNTIFS($B209,"Adjustment*"),$B208,$B209),'7.  Persistence Report'!$H:$H,D148,'7.  Persistence Report'!$J:$J,IF(COUNTIFS($B209,"Adjustment*"),"Adjustment","Current Year Savings"),'7.  Persistence Report'!$C:$C,VLOOKUP(IF(COUNTIFS($B209,"Adjustment*"),$A208,$A209),ExtCalcMap,2,FALSE))</f>
        <v>0</v>
      </c>
      <c r="N209" s="724">
        <v>12</v>
      </c>
      <c r="O209" s="731">
        <f ca="1">SUMIFS(OFFSET('7.  Persistence Report'!$L:$L,0,O148-2011),'7.  Persistence Report'!$D:$D,IF(COUNTIFS($B209,"Adjustment*"),$B208,$B209),'7.  Persistence Report'!$H:$H,D148,'7.  Persistence Report'!$J:$J,IF(COUNTIFS($B209,"Adjustment*"),"Adjustment","Current Year Savings"),'7.  Persistence Report'!$C:$C,VLOOKUP(IF(COUNTIFS($B209,"Adjustment*"),$A208,$A209),ExtCalcMap,2,FALSE))</f>
        <v>0</v>
      </c>
      <c r="P209" s="731">
        <f ca="1">SUMIFS(OFFSET('7.  Persistence Report'!$L:$L,0,P148-2011),'7.  Persistence Report'!$D:$D,IF(COUNTIFS($B209,"Adjustment*"),$B208,$B209),'7.  Persistence Report'!$H:$H,D148,'7.  Persistence Report'!$J:$J,IF(COUNTIFS($B209,"Adjustment*"),"Adjustment","Current Year Savings"),'7.  Persistence Report'!$C:$C,VLOOKUP(IF(COUNTIFS($B209,"Adjustment*"),$A208,$A209),ExtCalcMap,2,FALSE))</f>
        <v>0</v>
      </c>
      <c r="Q209" s="731">
        <f ca="1">SUMIFS(OFFSET('7.  Persistence Report'!$L:$L,0,Q148-2011),'7.  Persistence Report'!$D:$D,IF(COUNTIFS($B209,"Adjustment*"),$B208,$B209),'7.  Persistence Report'!$H:$H,D148,'7.  Persistence Report'!$J:$J,IF(COUNTIFS($B209,"Adjustment*"),"Adjustment","Current Year Savings"),'7.  Persistence Report'!$C:$C,VLOOKUP(IF(COUNTIFS($B209,"Adjustment*"),$A208,$A209),ExtCalcMap,2,FALSE))</f>
        <v>0</v>
      </c>
      <c r="R209" s="731">
        <f ca="1">SUMIFS(OFFSET('7.  Persistence Report'!$L:$L,0,R148-2011),'7.  Persistence Report'!$D:$D,IF(COUNTIFS($B209,"Adjustment*"),$B208,$B209),'7.  Persistence Report'!$H:$H,D148,'7.  Persistence Report'!$J:$J,IF(COUNTIFS($B209,"Adjustment*"),"Adjustment","Current Year Savings"),'7.  Persistence Report'!$C:$C,VLOOKUP(IF(COUNTIFS($B209,"Adjustment*"),$A208,$A209),ExtCalcMap,2,FALSE))</f>
        <v>0</v>
      </c>
      <c r="S209" s="731">
        <f ca="1">SUMIFS(OFFSET('7.  Persistence Report'!$L:$L,0,S148-2011),'7.  Persistence Report'!$D:$D,IF(COUNTIFS($B209,"Adjustment*"),$B208,$B209),'7.  Persistence Report'!$H:$H,D148,'7.  Persistence Report'!$J:$J,IF(COUNTIFS($B209,"Adjustment*"),"Adjustment","Current Year Savings"),'7.  Persistence Report'!$C:$C,VLOOKUP(IF(COUNTIFS($B209,"Adjustment*"),$A208,$A209),ExtCalcMap,2,FALSE))</f>
        <v>0</v>
      </c>
      <c r="T209" s="731">
        <f ca="1">SUMIFS(OFFSET('7.  Persistence Report'!$L:$L,0,T148-2011),'7.  Persistence Report'!$D:$D,IF(COUNTIFS($B209,"Adjustment*"),$B208,$B209),'7.  Persistence Report'!$H:$H,D148,'7.  Persistence Report'!$J:$J,IF(COUNTIFS($B209,"Adjustment*"),"Adjustment","Current Year Savings"),'7.  Persistence Report'!$C:$C,VLOOKUP(IF(COUNTIFS($B209,"Adjustment*"),$A208,$A209),ExtCalcMap,2,FALSE))</f>
        <v>0</v>
      </c>
      <c r="U209" s="731">
        <f ca="1">SUMIFS(OFFSET('7.  Persistence Report'!$L:$L,0,U148-2011),'7.  Persistence Report'!$D:$D,IF(COUNTIFS($B209,"Adjustment*"),$B208,$B209),'7.  Persistence Report'!$H:$H,D148,'7.  Persistence Report'!$J:$J,IF(COUNTIFS($B209,"Adjustment*"),"Adjustment","Current Year Savings"),'7.  Persistence Report'!$C:$C,VLOOKUP(IF(COUNTIFS($B209,"Adjustment*"),$A208,$A209),ExtCalcMap,2,FALSE))</f>
        <v>0</v>
      </c>
      <c r="V209" s="731">
        <f ca="1">SUMIFS(OFFSET('7.  Persistence Report'!$L:$L,0,V148-2011),'7.  Persistence Report'!$D:$D,IF(COUNTIFS($B209,"Adjustment*"),$B208,$B209),'7.  Persistence Report'!$H:$H,D148,'7.  Persistence Report'!$J:$J,IF(COUNTIFS($B209,"Adjustment*"),"Adjustment","Current Year Savings"),'7.  Persistence Report'!$C:$C,VLOOKUP(IF(COUNTIFS($B209,"Adjustment*"),$A208,$A209),ExtCalcMap,2,FALSE))</f>
        <v>0</v>
      </c>
      <c r="W209" s="731">
        <f ca="1">SUMIFS(OFFSET('7.  Persistence Report'!$L:$L,0,W148-2011),'7.  Persistence Report'!$D:$D,IF(COUNTIFS($B209,"Adjustment*"),$B208,$B209),'7.  Persistence Report'!$H:$H,D148,'7.  Persistence Report'!$J:$J,IF(COUNTIFS($B209,"Adjustment*"),"Adjustment","Current Year Savings"),'7.  Persistence Report'!$C:$C,VLOOKUP(IF(COUNTIFS($B209,"Adjustment*"),$A208,$A209),ExtCalcMap,2,FALSE))</f>
        <v>0</v>
      </c>
      <c r="X209" s="731">
        <f ca="1">SUMIFS(OFFSET('7.  Persistence Report'!$L:$L,0,X148-2011),'7.  Persistence Report'!$D:$D,IF(COUNTIFS($B209,"Adjustment*"),$B208,$B209),'7.  Persistence Report'!$H:$H,D148,'7.  Persistence Report'!$J:$J,IF(COUNTIFS($B209,"Adjustment*"),"Adjustment","Current Year Savings"),'7.  Persistence Report'!$C:$C,VLOOKUP(IF(COUNTIFS($B209,"Adjustment*"),$A208,$A209),ExtCalcMap,2,FALSE))</f>
        <v>0</v>
      </c>
      <c r="Y209" s="416">
        <f ca="1">IF(SUMIFS(OFFSET('3-a.  Rate Class Allocations'!$BA:$BA,0,(27*(Y149="kW"))),'3-a.  Rate Class Allocations'!$F:$F,"2011 - 2014 + 2015 Extension Legacy Green Energy Act Framework - Province Wide Program",'3-a.  Rate Class Allocations'!$E:$E,$B209,'3-a.  Rate Class Allocations'!$H:$H,D148),SUMIFS(OFFSET('3-a.  Rate Class Allocations'!$BA:$BA,0,(27*(Y149="kW"))),'3-a.  Rate Class Allocations'!$F:$F,"2011 - 2014 + 2015 Extension Legacy Green Energy Act Framework - Province Wide Program",'3-a.  Rate Class Allocations'!$L:$L,Y148,'3-a.  Rate Class Allocations'!$E:$E,$B209,'3-a.  Rate Class Allocations'!$H:$H,D148) / SUMIFS(OFFSET('3-a.  Rate Class Allocations'!$BA:$BA,0,(27*(Y149="kW"))),'3-a.  Rate Class Allocations'!$F:$F,"2011 - 2014 + 2015 Extension Legacy Green Energy Act Framework - Province Wide Program",'3-a.  Rate Class Allocations'!$E:$E,$B209,'3-a.  Rate Class Allocations'!$H:$H,D148),IF(COUNTIFS(Y148,"*50 to*"),1/COUNTIFS($Y148:$AL148,"*50 to*"),0))</f>
        <v>1</v>
      </c>
      <c r="Z209" s="416">
        <f ca="1">IF(SUMIFS(OFFSET('3-a.  Rate Class Allocations'!$BA:$BA,0,(27*(Z149="kW"))),'3-a.  Rate Class Allocations'!$F:$F,"2011 - 2014 + 2015 Extension Legacy Green Energy Act Framework - Province Wide Program",'3-a.  Rate Class Allocations'!$E:$E,$B209,'3-a.  Rate Class Allocations'!$H:$H,D148),SUMIFS(OFFSET('3-a.  Rate Class Allocations'!$BA:$BA,0,(27*(Z149="kW"))),'3-a.  Rate Class Allocations'!$F:$F,"2011 - 2014 + 2015 Extension Legacy Green Energy Act Framework - Province Wide Program",'3-a.  Rate Class Allocations'!$L:$L,Z148,'3-a.  Rate Class Allocations'!$E:$E,$B209,'3-a.  Rate Class Allocations'!$H:$H,D148) / SUMIFS(OFFSET('3-a.  Rate Class Allocations'!$BA:$BA,0,(27*(Z149="kW"))),'3-a.  Rate Class Allocations'!$F:$F,"2011 - 2014 + 2015 Extension Legacy Green Energy Act Framework - Province Wide Program",'3-a.  Rate Class Allocations'!$E:$E,$B209,'3-a.  Rate Class Allocations'!$H:$H,D148),IF(COUNTIFS(Z148,"*50 to*"),1/COUNTIFS($Y148:$AL148,"*50 to*"),0))</f>
        <v>0</v>
      </c>
      <c r="AA209" s="416">
        <f ca="1">IF(SUMIFS(OFFSET('3-a.  Rate Class Allocations'!$BA:$BA,0,(27*(AA149="kW"))),'3-a.  Rate Class Allocations'!$F:$F,"2011 - 2014 + 2015 Extension Legacy Green Energy Act Framework - Province Wide Program",'3-a.  Rate Class Allocations'!$E:$E,$B209,'3-a.  Rate Class Allocations'!$H:$H,D148),SUMIFS(OFFSET('3-a.  Rate Class Allocations'!$BA:$BA,0,(27*(AA149="kW"))),'3-a.  Rate Class Allocations'!$F:$F,"2011 - 2014 + 2015 Extension Legacy Green Energy Act Framework - Province Wide Program",'3-a.  Rate Class Allocations'!$L:$L,AA148,'3-a.  Rate Class Allocations'!$E:$E,$B209,'3-a.  Rate Class Allocations'!$H:$H,D148) / SUMIFS(OFFSET('3-a.  Rate Class Allocations'!$BA:$BA,0,(27*(AA149="kW"))),'3-a.  Rate Class Allocations'!$F:$F,"2011 - 2014 + 2015 Extension Legacy Green Energy Act Framework - Province Wide Program",'3-a.  Rate Class Allocations'!$E:$E,$B209,'3-a.  Rate Class Allocations'!$H:$H,D148),IF(COUNTIFS(AA148,"*50 to*"),1/COUNTIFS($Y148:$AL148,"*50 to*"),0))</f>
        <v>0</v>
      </c>
      <c r="AB209" s="416">
        <f ca="1">IF(SUMIFS(OFFSET('3-a.  Rate Class Allocations'!$BA:$BA,0,(27*(AB149="kW"))),'3-a.  Rate Class Allocations'!$F:$F,"2011 - 2014 + 2015 Extension Legacy Green Energy Act Framework - Province Wide Program",'3-a.  Rate Class Allocations'!$E:$E,$B209,'3-a.  Rate Class Allocations'!$H:$H,D148),SUMIFS(OFFSET('3-a.  Rate Class Allocations'!$BA:$BA,0,(27*(AB149="kW"))),'3-a.  Rate Class Allocations'!$F:$F,"2011 - 2014 + 2015 Extension Legacy Green Energy Act Framework - Province Wide Program",'3-a.  Rate Class Allocations'!$L:$L,AB148,'3-a.  Rate Class Allocations'!$E:$E,$B209,'3-a.  Rate Class Allocations'!$H:$H,D148) / SUMIFS(OFFSET('3-a.  Rate Class Allocations'!$BA:$BA,0,(27*(AB149="kW"))),'3-a.  Rate Class Allocations'!$F:$F,"2011 - 2014 + 2015 Extension Legacy Green Energy Act Framework - Province Wide Program",'3-a.  Rate Class Allocations'!$E:$E,$B209,'3-a.  Rate Class Allocations'!$H:$H,D148),IF(COUNTIFS(AB148,"*50 to*"),1/COUNTIFS($Y148:$AL148,"*50 to*"),0))</f>
        <v>0</v>
      </c>
      <c r="AC209" s="416">
        <f ca="1">IF(SUMIFS(OFFSET('3-a.  Rate Class Allocations'!$BA:$BA,0,(27*(AC149="kW"))),'3-a.  Rate Class Allocations'!$F:$F,"2011 - 2014 + 2015 Extension Legacy Green Energy Act Framework - Province Wide Program",'3-a.  Rate Class Allocations'!$E:$E,$B209,'3-a.  Rate Class Allocations'!$H:$H,D148),SUMIFS(OFFSET('3-a.  Rate Class Allocations'!$BA:$BA,0,(27*(AC149="kW"))),'3-a.  Rate Class Allocations'!$F:$F,"2011 - 2014 + 2015 Extension Legacy Green Energy Act Framework - Province Wide Program",'3-a.  Rate Class Allocations'!$L:$L,AC148,'3-a.  Rate Class Allocations'!$E:$E,$B209,'3-a.  Rate Class Allocations'!$H:$H,D148) / SUMIFS(OFFSET('3-a.  Rate Class Allocations'!$BA:$BA,0,(27*(AC149="kW"))),'3-a.  Rate Class Allocations'!$F:$F,"2011 - 2014 + 2015 Extension Legacy Green Energy Act Framework - Province Wide Program",'3-a.  Rate Class Allocations'!$E:$E,$B209,'3-a.  Rate Class Allocations'!$H:$H,D148),IF(COUNTIFS(AC148,"*50 to*"),1/COUNTIFS($Y148:$AL148,"*50 to*"),0))</f>
        <v>0</v>
      </c>
      <c r="AD209" s="416">
        <f ca="1">IF(SUMIFS(OFFSET('3-a.  Rate Class Allocations'!$BA:$BA,0,(27*(AD149="kW"))),'3-a.  Rate Class Allocations'!$F:$F,"2011 - 2014 + 2015 Extension Legacy Green Energy Act Framework - Province Wide Program",'3-a.  Rate Class Allocations'!$E:$E,$B209,'3-a.  Rate Class Allocations'!$H:$H,D148),SUMIFS(OFFSET('3-a.  Rate Class Allocations'!$BA:$BA,0,(27*(AD149="kW"))),'3-a.  Rate Class Allocations'!$F:$F,"2011 - 2014 + 2015 Extension Legacy Green Energy Act Framework - Province Wide Program",'3-a.  Rate Class Allocations'!$L:$L,AD148,'3-a.  Rate Class Allocations'!$E:$E,$B209,'3-a.  Rate Class Allocations'!$H:$H,D148) / SUMIFS(OFFSET('3-a.  Rate Class Allocations'!$BA:$BA,0,(27*(AD149="kW"))),'3-a.  Rate Class Allocations'!$F:$F,"2011 - 2014 + 2015 Extension Legacy Green Energy Act Framework - Province Wide Program",'3-a.  Rate Class Allocations'!$E:$E,$B209,'3-a.  Rate Class Allocations'!$H:$H,D148),IF(COUNTIFS(AD148,"*50 to*"),1/COUNTIFS($Y148:$AL148,"*50 to*"),0))</f>
        <v>0</v>
      </c>
      <c r="AE209" s="416">
        <f ca="1">IF(SUMIFS(OFFSET('3-a.  Rate Class Allocations'!$BA:$BA,0,(27*(AE149="kW"))),'3-a.  Rate Class Allocations'!$F:$F,"2011 - 2014 + 2015 Extension Legacy Green Energy Act Framework - Province Wide Program",'3-a.  Rate Class Allocations'!$E:$E,$B209,'3-a.  Rate Class Allocations'!$H:$H,D148),SUMIFS(OFFSET('3-a.  Rate Class Allocations'!$BA:$BA,0,(27*(AE149="kW"))),'3-a.  Rate Class Allocations'!$F:$F,"2011 - 2014 + 2015 Extension Legacy Green Energy Act Framework - Province Wide Program",'3-a.  Rate Class Allocations'!$L:$L,AE148,'3-a.  Rate Class Allocations'!$E:$E,$B209,'3-a.  Rate Class Allocations'!$H:$H,D148) / SUMIFS(OFFSET('3-a.  Rate Class Allocations'!$BA:$BA,0,(27*(AE149="kW"))),'3-a.  Rate Class Allocations'!$F:$F,"2011 - 2014 + 2015 Extension Legacy Green Energy Act Framework - Province Wide Program",'3-a.  Rate Class Allocations'!$E:$E,$B209,'3-a.  Rate Class Allocations'!$H:$H,D148),IF(COUNTIFS(AE148,"*50 to*"),1/COUNTIFS($Y148:$AL148,"*50 to*"),0))</f>
        <v>0</v>
      </c>
      <c r="AF209" s="416">
        <f ca="1">IF(SUMIFS(OFFSET('3-a.  Rate Class Allocations'!$BA:$BA,0,(27*(AF149="kW"))),'3-a.  Rate Class Allocations'!$F:$F,"2011 - 2014 + 2015 Extension Legacy Green Energy Act Framework - Province Wide Program",'3-a.  Rate Class Allocations'!$E:$E,$B209,'3-a.  Rate Class Allocations'!$H:$H,D148),SUMIFS(OFFSET('3-a.  Rate Class Allocations'!$BA:$BA,0,(27*(AF149="kW"))),'3-a.  Rate Class Allocations'!$F:$F,"2011 - 2014 + 2015 Extension Legacy Green Energy Act Framework - Province Wide Program",'3-a.  Rate Class Allocations'!$L:$L,AF148,'3-a.  Rate Class Allocations'!$E:$E,$B209,'3-a.  Rate Class Allocations'!$H:$H,D148) / SUMIFS(OFFSET('3-a.  Rate Class Allocations'!$BA:$BA,0,(27*(AF149="kW"))),'3-a.  Rate Class Allocations'!$F:$F,"2011 - 2014 + 2015 Extension Legacy Green Energy Act Framework - Province Wide Program",'3-a.  Rate Class Allocations'!$E:$E,$B209,'3-a.  Rate Class Allocations'!$H:$H,D148),IF(COUNTIFS(AF148,"*50 to*"),1/COUNTIFS($Y148:$AL148,"*50 to*"),0))</f>
        <v>0</v>
      </c>
      <c r="AG209" s="416">
        <f ca="1">IF(SUMIFS(OFFSET('3-a.  Rate Class Allocations'!$BA:$BA,0,(27*(AG149="kW"))),'3-a.  Rate Class Allocations'!$F:$F,"2011 - 2014 + 2015 Extension Legacy Green Energy Act Framework - Province Wide Program",'3-a.  Rate Class Allocations'!$E:$E,$B209,'3-a.  Rate Class Allocations'!$H:$H,D148),SUMIFS(OFFSET('3-a.  Rate Class Allocations'!$BA:$BA,0,(27*(AG149="kW"))),'3-a.  Rate Class Allocations'!$F:$F,"2011 - 2014 + 2015 Extension Legacy Green Energy Act Framework - Province Wide Program",'3-a.  Rate Class Allocations'!$L:$L,AG148,'3-a.  Rate Class Allocations'!$E:$E,$B209,'3-a.  Rate Class Allocations'!$H:$H,D148) / SUMIFS(OFFSET('3-a.  Rate Class Allocations'!$BA:$BA,0,(27*(AG149="kW"))),'3-a.  Rate Class Allocations'!$F:$F,"2011 - 2014 + 2015 Extension Legacy Green Energy Act Framework - Province Wide Program",'3-a.  Rate Class Allocations'!$E:$E,$B209,'3-a.  Rate Class Allocations'!$H:$H,D148),IF(COUNTIFS(AG148,"*50 to*"),1/COUNTIFS($Y148:$AL148,"*50 to*"),0))</f>
        <v>0</v>
      </c>
      <c r="AH209" s="416">
        <f ca="1">IF(SUMIFS(OFFSET('3-a.  Rate Class Allocations'!$BA:$BA,0,(27*(AH149="kW"))),'3-a.  Rate Class Allocations'!$F:$F,"2011 - 2014 + 2015 Extension Legacy Green Energy Act Framework - Province Wide Program",'3-a.  Rate Class Allocations'!$E:$E,$B209,'3-a.  Rate Class Allocations'!$H:$H,D148),SUMIFS(OFFSET('3-a.  Rate Class Allocations'!$BA:$BA,0,(27*(AH149="kW"))),'3-a.  Rate Class Allocations'!$F:$F,"2011 - 2014 + 2015 Extension Legacy Green Energy Act Framework - Province Wide Program",'3-a.  Rate Class Allocations'!$L:$L,AH148,'3-a.  Rate Class Allocations'!$E:$E,$B209,'3-a.  Rate Class Allocations'!$H:$H,D148) / SUMIFS(OFFSET('3-a.  Rate Class Allocations'!$BA:$BA,0,(27*(AH149="kW"))),'3-a.  Rate Class Allocations'!$F:$F,"2011 - 2014 + 2015 Extension Legacy Green Energy Act Framework - Province Wide Program",'3-a.  Rate Class Allocations'!$E:$E,$B209,'3-a.  Rate Class Allocations'!$H:$H,D148),IF(COUNTIFS(AH148,"*50 to*"),1/COUNTIFS($Y148:$AL148,"*50 to*"),0))</f>
        <v>0</v>
      </c>
      <c r="AI209" s="416">
        <f ca="1">IF(SUMIFS(OFFSET('3-a.  Rate Class Allocations'!$BA:$BA,0,(27*(AI149="kW"))),'3-a.  Rate Class Allocations'!$F:$F,"2011 - 2014 + 2015 Extension Legacy Green Energy Act Framework - Province Wide Program",'3-a.  Rate Class Allocations'!$E:$E,$B209,'3-a.  Rate Class Allocations'!$H:$H,D148),SUMIFS(OFFSET('3-a.  Rate Class Allocations'!$BA:$BA,0,(27*(AI149="kW"))),'3-a.  Rate Class Allocations'!$F:$F,"2011 - 2014 + 2015 Extension Legacy Green Energy Act Framework - Province Wide Program",'3-a.  Rate Class Allocations'!$L:$L,AI148,'3-a.  Rate Class Allocations'!$E:$E,$B209,'3-a.  Rate Class Allocations'!$H:$H,D148) / SUMIFS(OFFSET('3-a.  Rate Class Allocations'!$BA:$BA,0,(27*(AI149="kW"))),'3-a.  Rate Class Allocations'!$F:$F,"2011 - 2014 + 2015 Extension Legacy Green Energy Act Framework - Province Wide Program",'3-a.  Rate Class Allocations'!$E:$E,$B209,'3-a.  Rate Class Allocations'!$H:$H,D148),IF(COUNTIFS(AI148,"*50 to*"),1/COUNTIFS($Y148:$AL148,"*50 to*"),0))</f>
        <v>0</v>
      </c>
      <c r="AJ209" s="416">
        <f ca="1">IF(SUMIFS(OFFSET('3-a.  Rate Class Allocations'!$BA:$BA,0,(27*(AJ149="kW"))),'3-a.  Rate Class Allocations'!$F:$F,"2011 - 2014 + 2015 Extension Legacy Green Energy Act Framework - Province Wide Program",'3-a.  Rate Class Allocations'!$E:$E,$B209,'3-a.  Rate Class Allocations'!$H:$H,D148),SUMIFS(OFFSET('3-a.  Rate Class Allocations'!$BA:$BA,0,(27*(AJ149="kW"))),'3-a.  Rate Class Allocations'!$F:$F,"2011 - 2014 + 2015 Extension Legacy Green Energy Act Framework - Province Wide Program",'3-a.  Rate Class Allocations'!$L:$L,AJ148,'3-a.  Rate Class Allocations'!$E:$E,$B209,'3-a.  Rate Class Allocations'!$H:$H,D148) / SUMIFS(OFFSET('3-a.  Rate Class Allocations'!$BA:$BA,0,(27*(AJ149="kW"))),'3-a.  Rate Class Allocations'!$F:$F,"2011 - 2014 + 2015 Extension Legacy Green Energy Act Framework - Province Wide Program",'3-a.  Rate Class Allocations'!$E:$E,$B209,'3-a.  Rate Class Allocations'!$H:$H,D148),IF(COUNTIFS(AJ148,"*50 to*"),1/COUNTIFS($Y148:$AL148,"*50 to*"),0))</f>
        <v>0</v>
      </c>
      <c r="AK209" s="416">
        <f ca="1">IF(SUMIFS(OFFSET('3-a.  Rate Class Allocations'!$BA:$BA,0,(27*(AK149="kW"))),'3-a.  Rate Class Allocations'!$F:$F,"2011 - 2014 + 2015 Extension Legacy Green Energy Act Framework - Province Wide Program",'3-a.  Rate Class Allocations'!$E:$E,$B209,'3-a.  Rate Class Allocations'!$H:$H,D148),SUMIFS(OFFSET('3-a.  Rate Class Allocations'!$BA:$BA,0,(27*(AK149="kW"))),'3-a.  Rate Class Allocations'!$F:$F,"2011 - 2014 + 2015 Extension Legacy Green Energy Act Framework - Province Wide Program",'3-a.  Rate Class Allocations'!$L:$L,AK148,'3-a.  Rate Class Allocations'!$E:$E,$B209,'3-a.  Rate Class Allocations'!$H:$H,D148) / SUMIFS(OFFSET('3-a.  Rate Class Allocations'!$BA:$BA,0,(27*(AK149="kW"))),'3-a.  Rate Class Allocations'!$F:$F,"2011 - 2014 + 2015 Extension Legacy Green Energy Act Framework - Province Wide Program",'3-a.  Rate Class Allocations'!$E:$E,$B209,'3-a.  Rate Class Allocations'!$H:$H,D148),IF(COUNTIFS(AK148,"*50 to*"),1/COUNTIFS($Y148:$AL148,"*50 to*"),0))</f>
        <v>0</v>
      </c>
      <c r="AL209" s="416">
        <f ca="1">IF(SUMIFS(OFFSET('3-a.  Rate Class Allocations'!$BA:$BA,0,(27*(AL149="kW"))),'3-a.  Rate Class Allocations'!$F:$F,"2011 - 2014 + 2015 Extension Legacy Green Energy Act Framework - Province Wide Program",'3-a.  Rate Class Allocations'!$E:$E,$B209,'3-a.  Rate Class Allocations'!$H:$H,D148),SUMIFS(OFFSET('3-a.  Rate Class Allocations'!$BA:$BA,0,(27*(AL149="kW"))),'3-a.  Rate Class Allocations'!$F:$F,"2011 - 2014 + 2015 Extension Legacy Green Energy Act Framework - Province Wide Program",'3-a.  Rate Class Allocations'!$L:$L,AL148,'3-a.  Rate Class Allocations'!$E:$E,$B209,'3-a.  Rate Class Allocations'!$H:$H,D148) / SUMIFS(OFFSET('3-a.  Rate Class Allocations'!$BA:$BA,0,(27*(AL149="kW"))),'3-a.  Rate Class Allocations'!$F:$F,"2011 - 2014 + 2015 Extension Legacy Green Energy Act Framework - Province Wide Program",'3-a.  Rate Class Allocations'!$E:$E,$B209,'3-a.  Rate Class Allocations'!$H:$H,D148),IF(COUNTIFS(AL148,"*50 to*"),1/COUNTIFS($Y148:$AL148,"*50 to*"),0))</f>
        <v>0</v>
      </c>
      <c r="AM209" s="298">
        <f ca="1">SUM(Y209:AL209)</f>
        <v>1</v>
      </c>
    </row>
    <row r="210" spans="1:39" ht="15" outlineLevel="1">
      <c r="B210" s="296" t="s">
        <v>245</v>
      </c>
      <c r="C210" s="293" t="s">
        <v>164</v>
      </c>
      <c r="D210" s="724">
        <f ca="1">SUMIFS(OFFSET('7.  Persistence Report'!$AQ:$AQ,0,D148-2011),'7.  Persistence Report'!$D:$D,IF(COUNTIFS($B210,"Adjustment*"),$B209,$B210),'7.  Persistence Report'!$H:$H,D148,'7.  Persistence Report'!$J:$J,IF(COUNTIFS($B210,"Adjustment*"),"Adjustment","Current Year Savings"),'7.  Persistence Report'!$C:$C,VLOOKUP(IF(COUNTIFS($B210,"Adjustment*"),$A209,$A210),ExtCalcMap,2,FALSE))</f>
        <v>0</v>
      </c>
      <c r="E210" s="724">
        <f ca="1">SUMIFS(OFFSET('7.  Persistence Report'!$AQ:$AQ,0,E148-2011),'7.  Persistence Report'!$D:$D,IF(COUNTIFS($B210,"Adjustment*"),$B209,$B210),'7.  Persistence Report'!$H:$H,D148,'7.  Persistence Report'!$J:$J,IF(COUNTIFS($B210,"Adjustment*"),"Adjustment","Current Year Savings"),'7.  Persistence Report'!$C:$C,VLOOKUP(IF(COUNTIFS($B210,"Adjustment*"),$A209,$A210),ExtCalcMap,2,FALSE))</f>
        <v>0</v>
      </c>
      <c r="F210" s="724">
        <f ca="1">SUMIFS(OFFSET('7.  Persistence Report'!$AQ:$AQ,0,F148-2011),'7.  Persistence Report'!$D:$D,IF(COUNTIFS($B210,"Adjustment*"),$B209,$B210),'7.  Persistence Report'!$H:$H,D148,'7.  Persistence Report'!$J:$J,IF(COUNTIFS($B210,"Adjustment*"),"Adjustment","Current Year Savings"),'7.  Persistence Report'!$C:$C,VLOOKUP(IF(COUNTIFS($B210,"Adjustment*"),$A209,$A210),ExtCalcMap,2,FALSE))</f>
        <v>0</v>
      </c>
      <c r="G210" s="724">
        <f ca="1">SUMIFS(OFFSET('7.  Persistence Report'!$AQ:$AQ,0,G148-2011),'7.  Persistence Report'!$D:$D,IF(COUNTIFS($B210,"Adjustment*"),$B209,$B210),'7.  Persistence Report'!$H:$H,D148,'7.  Persistence Report'!$J:$J,IF(COUNTIFS($B210,"Adjustment*"),"Adjustment","Current Year Savings"),'7.  Persistence Report'!$C:$C,VLOOKUP(IF(COUNTIFS($B210,"Adjustment*"),$A209,$A210),ExtCalcMap,2,FALSE))</f>
        <v>0</v>
      </c>
      <c r="H210" s="724">
        <f ca="1">SUMIFS(OFFSET('7.  Persistence Report'!$AQ:$AQ,0,H148-2011),'7.  Persistence Report'!$D:$D,IF(COUNTIFS($B210,"Adjustment*"),$B209,$B210),'7.  Persistence Report'!$H:$H,D148,'7.  Persistence Report'!$J:$J,IF(COUNTIFS($B210,"Adjustment*"),"Adjustment","Current Year Savings"),'7.  Persistence Report'!$C:$C,VLOOKUP(IF(COUNTIFS($B210,"Adjustment*"),$A209,$A210),ExtCalcMap,2,FALSE))</f>
        <v>0</v>
      </c>
      <c r="I210" s="724">
        <f ca="1">SUMIFS(OFFSET('7.  Persistence Report'!$AQ:$AQ,0,I148-2011),'7.  Persistence Report'!$D:$D,IF(COUNTIFS($B210,"Adjustment*"),$B209,$B210),'7.  Persistence Report'!$H:$H,D148,'7.  Persistence Report'!$J:$J,IF(COUNTIFS($B210,"Adjustment*"),"Adjustment","Current Year Savings"),'7.  Persistence Report'!$C:$C,VLOOKUP(IF(COUNTIFS($B210,"Adjustment*"),$A209,$A210),ExtCalcMap,2,FALSE))</f>
        <v>0</v>
      </c>
      <c r="J210" s="724">
        <f ca="1">SUMIFS(OFFSET('7.  Persistence Report'!$AQ:$AQ,0,J148-2011),'7.  Persistence Report'!$D:$D,IF(COUNTIFS($B210,"Adjustment*"),$B209,$B210),'7.  Persistence Report'!$H:$H,D148,'7.  Persistence Report'!$J:$J,IF(COUNTIFS($B210,"Adjustment*"),"Adjustment","Current Year Savings"),'7.  Persistence Report'!$C:$C,VLOOKUP(IF(COUNTIFS($B210,"Adjustment*"),$A209,$A210),ExtCalcMap,2,FALSE))</f>
        <v>0</v>
      </c>
      <c r="K210" s="724">
        <f ca="1">SUMIFS(OFFSET('7.  Persistence Report'!$AQ:$AQ,0,K148-2011),'7.  Persistence Report'!$D:$D,IF(COUNTIFS($B210,"Adjustment*"),$B209,$B210),'7.  Persistence Report'!$H:$H,D148,'7.  Persistence Report'!$J:$J,IF(COUNTIFS($B210,"Adjustment*"),"Adjustment","Current Year Savings"),'7.  Persistence Report'!$C:$C,VLOOKUP(IF(COUNTIFS($B210,"Adjustment*"),$A209,$A210),ExtCalcMap,2,FALSE))</f>
        <v>0</v>
      </c>
      <c r="L210" s="724">
        <f ca="1">SUMIFS(OFFSET('7.  Persistence Report'!$AQ:$AQ,0,L148-2011),'7.  Persistence Report'!$D:$D,IF(COUNTIFS($B210,"Adjustment*"),$B209,$B210),'7.  Persistence Report'!$H:$H,D148,'7.  Persistence Report'!$J:$J,IF(COUNTIFS($B210,"Adjustment*"),"Adjustment","Current Year Savings"),'7.  Persistence Report'!$C:$C,VLOOKUP(IF(COUNTIFS($B210,"Adjustment*"),$A209,$A210),ExtCalcMap,2,FALSE))</f>
        <v>0</v>
      </c>
      <c r="M210" s="724">
        <f ca="1">SUMIFS(OFFSET('7.  Persistence Report'!$AQ:$AQ,0,M148-2011),'7.  Persistence Report'!$D:$D,IF(COUNTIFS($B210,"Adjustment*"),$B209,$B210),'7.  Persistence Report'!$H:$H,D148,'7.  Persistence Report'!$J:$J,IF(COUNTIFS($B210,"Adjustment*"),"Adjustment","Current Year Savings"),'7.  Persistence Report'!$C:$C,VLOOKUP(IF(COUNTIFS($B210,"Adjustment*"),$A209,$A210),ExtCalcMap,2,FALSE))</f>
        <v>0</v>
      </c>
      <c r="N210" s="724">
        <f>N209</f>
        <v>12</v>
      </c>
      <c r="O210" s="731">
        <f ca="1">SUMIFS(OFFSET('7.  Persistence Report'!$L:$L,0,O148-2011),'7.  Persistence Report'!$D:$D,IF(COUNTIFS($B210,"Adjustment*"),$B209,$B210),'7.  Persistence Report'!$H:$H,D148,'7.  Persistence Report'!$J:$J,IF(COUNTIFS($B210,"Adjustment*"),"Adjustment","Current Year Savings"),'7.  Persistence Report'!$C:$C,VLOOKUP(IF(COUNTIFS($B210,"Adjustment*"),$A209,$A210),ExtCalcMap,2,FALSE))</f>
        <v>0</v>
      </c>
      <c r="P210" s="731">
        <f ca="1">SUMIFS(OFFSET('7.  Persistence Report'!$L:$L,0,P148-2011),'7.  Persistence Report'!$D:$D,IF(COUNTIFS($B210,"Adjustment*"),$B209,$B210),'7.  Persistence Report'!$H:$H,D148,'7.  Persistence Report'!$J:$J,IF(COUNTIFS($B210,"Adjustment*"),"Adjustment","Current Year Savings"),'7.  Persistence Report'!$C:$C,VLOOKUP(IF(COUNTIFS($B210,"Adjustment*"),$A209,$A210),ExtCalcMap,2,FALSE))</f>
        <v>0</v>
      </c>
      <c r="Q210" s="731">
        <f ca="1">SUMIFS(OFFSET('7.  Persistence Report'!$L:$L,0,Q148-2011),'7.  Persistence Report'!$D:$D,IF(COUNTIFS($B210,"Adjustment*"),$B209,$B210),'7.  Persistence Report'!$H:$H,D148,'7.  Persistence Report'!$J:$J,IF(COUNTIFS($B210,"Adjustment*"),"Adjustment","Current Year Savings"),'7.  Persistence Report'!$C:$C,VLOOKUP(IF(COUNTIFS($B210,"Adjustment*"),$A209,$A210),ExtCalcMap,2,FALSE))</f>
        <v>0</v>
      </c>
      <c r="R210" s="731">
        <f ca="1">SUMIFS(OFFSET('7.  Persistence Report'!$L:$L,0,R148-2011),'7.  Persistence Report'!$D:$D,IF(COUNTIFS($B210,"Adjustment*"),$B209,$B210),'7.  Persistence Report'!$H:$H,D148,'7.  Persistence Report'!$J:$J,IF(COUNTIFS($B210,"Adjustment*"),"Adjustment","Current Year Savings"),'7.  Persistence Report'!$C:$C,VLOOKUP(IF(COUNTIFS($B210,"Adjustment*"),$A209,$A210),ExtCalcMap,2,FALSE))</f>
        <v>0</v>
      </c>
      <c r="S210" s="731">
        <f ca="1">SUMIFS(OFFSET('7.  Persistence Report'!$L:$L,0,S148-2011),'7.  Persistence Report'!$D:$D,IF(COUNTIFS($B210,"Adjustment*"),$B209,$B210),'7.  Persistence Report'!$H:$H,D148,'7.  Persistence Report'!$J:$J,IF(COUNTIFS($B210,"Adjustment*"),"Adjustment","Current Year Savings"),'7.  Persistence Report'!$C:$C,VLOOKUP(IF(COUNTIFS($B210,"Adjustment*"),$A209,$A210),ExtCalcMap,2,FALSE))</f>
        <v>0</v>
      </c>
      <c r="T210" s="731">
        <f ca="1">SUMIFS(OFFSET('7.  Persistence Report'!$L:$L,0,T148-2011),'7.  Persistence Report'!$D:$D,IF(COUNTIFS($B210,"Adjustment*"),$B209,$B210),'7.  Persistence Report'!$H:$H,D148,'7.  Persistence Report'!$J:$J,IF(COUNTIFS($B210,"Adjustment*"),"Adjustment","Current Year Savings"),'7.  Persistence Report'!$C:$C,VLOOKUP(IF(COUNTIFS($B210,"Adjustment*"),$A209,$A210),ExtCalcMap,2,FALSE))</f>
        <v>0</v>
      </c>
      <c r="U210" s="731">
        <f ca="1">SUMIFS(OFFSET('7.  Persistence Report'!$L:$L,0,U148-2011),'7.  Persistence Report'!$D:$D,IF(COUNTIFS($B210,"Adjustment*"),$B209,$B210),'7.  Persistence Report'!$H:$H,D148,'7.  Persistence Report'!$J:$J,IF(COUNTIFS($B210,"Adjustment*"),"Adjustment","Current Year Savings"),'7.  Persistence Report'!$C:$C,VLOOKUP(IF(COUNTIFS($B210,"Adjustment*"),$A209,$A210),ExtCalcMap,2,FALSE))</f>
        <v>0</v>
      </c>
      <c r="V210" s="731">
        <f ca="1">SUMIFS(OFFSET('7.  Persistence Report'!$L:$L,0,V148-2011),'7.  Persistence Report'!$D:$D,IF(COUNTIFS($B210,"Adjustment*"),$B209,$B210),'7.  Persistence Report'!$H:$H,D148,'7.  Persistence Report'!$J:$J,IF(COUNTIFS($B210,"Adjustment*"),"Adjustment","Current Year Savings"),'7.  Persistence Report'!$C:$C,VLOOKUP(IF(COUNTIFS($B210,"Adjustment*"),$A209,$A210),ExtCalcMap,2,FALSE))</f>
        <v>0</v>
      </c>
      <c r="W210" s="731">
        <f ca="1">SUMIFS(OFFSET('7.  Persistence Report'!$L:$L,0,W148-2011),'7.  Persistence Report'!$D:$D,IF(COUNTIFS($B210,"Adjustment*"),$B209,$B210),'7.  Persistence Report'!$H:$H,D148,'7.  Persistence Report'!$J:$J,IF(COUNTIFS($B210,"Adjustment*"),"Adjustment","Current Year Savings"),'7.  Persistence Report'!$C:$C,VLOOKUP(IF(COUNTIFS($B210,"Adjustment*"),$A209,$A210),ExtCalcMap,2,FALSE))</f>
        <v>0</v>
      </c>
      <c r="X210" s="731">
        <f ca="1">SUMIFS(OFFSET('7.  Persistence Report'!$L:$L,0,X148-2011),'7.  Persistence Report'!$D:$D,IF(COUNTIFS($B210,"Adjustment*"),$B209,$B210),'7.  Persistence Report'!$H:$H,D148,'7.  Persistence Report'!$J:$J,IF(COUNTIFS($B210,"Adjustment*"),"Adjustment","Current Year Savings"),'7.  Persistence Report'!$C:$C,VLOOKUP(IF(COUNTIFS($B210,"Adjustment*"),$A209,$A210),ExtCalcMap,2,FALSE))</f>
        <v>0</v>
      </c>
      <c r="Y210" s="412">
        <f ca="1">Y209</f>
        <v>1</v>
      </c>
      <c r="Z210" s="412">
        <f ca="1">Z209</f>
        <v>0</v>
      </c>
      <c r="AA210" s="412">
        <f t="shared" ref="AA210:AL210" ca="1" si="77">AA209</f>
        <v>0</v>
      </c>
      <c r="AB210" s="412">
        <f t="shared" ca="1" si="77"/>
        <v>0</v>
      </c>
      <c r="AC210" s="412">
        <f t="shared" ca="1" si="77"/>
        <v>0</v>
      </c>
      <c r="AD210" s="412">
        <f t="shared" ca="1" si="77"/>
        <v>0</v>
      </c>
      <c r="AE210" s="412">
        <f t="shared" ca="1" si="77"/>
        <v>0</v>
      </c>
      <c r="AF210" s="412">
        <f t="shared" ca="1" si="77"/>
        <v>0</v>
      </c>
      <c r="AG210" s="412">
        <f t="shared" ca="1" si="77"/>
        <v>0</v>
      </c>
      <c r="AH210" s="412">
        <f t="shared" ca="1" si="77"/>
        <v>0</v>
      </c>
      <c r="AI210" s="412">
        <f t="shared" ca="1" si="77"/>
        <v>0</v>
      </c>
      <c r="AJ210" s="412">
        <f t="shared" ca="1" si="77"/>
        <v>0</v>
      </c>
      <c r="AK210" s="412">
        <f t="shared" ca="1" si="77"/>
        <v>0</v>
      </c>
      <c r="AL210" s="412">
        <f t="shared" ca="1" si="77"/>
        <v>0</v>
      </c>
      <c r="AM210" s="499"/>
    </row>
    <row r="211" spans="1:39" ht="15" outlineLevel="1">
      <c r="B211" s="317"/>
      <c r="C211" s="307"/>
      <c r="D211" s="730"/>
      <c r="E211" s="730"/>
      <c r="F211" s="730"/>
      <c r="G211" s="730"/>
      <c r="H211" s="730"/>
      <c r="I211" s="730"/>
      <c r="J211" s="730"/>
      <c r="K211" s="730"/>
      <c r="L211" s="730"/>
      <c r="M211" s="730"/>
      <c r="N211" s="743"/>
      <c r="O211" s="741"/>
      <c r="P211" s="741"/>
      <c r="Q211" s="741"/>
      <c r="R211" s="741"/>
      <c r="S211" s="741"/>
      <c r="T211" s="741"/>
      <c r="U211" s="741"/>
      <c r="V211" s="741"/>
      <c r="W211" s="741"/>
      <c r="X211" s="741"/>
      <c r="Y211" s="413"/>
      <c r="Z211" s="413"/>
      <c r="AA211" s="413"/>
      <c r="AB211" s="413"/>
      <c r="AC211" s="413"/>
      <c r="AD211" s="413"/>
      <c r="AE211" s="413"/>
      <c r="AF211" s="413"/>
      <c r="AG211" s="413"/>
      <c r="AH211" s="413"/>
      <c r="AI211" s="413"/>
      <c r="AJ211" s="413"/>
      <c r="AK211" s="413"/>
      <c r="AL211" s="413"/>
      <c r="AM211" s="308"/>
    </row>
    <row r="212" spans="1:39" ht="15" outlineLevel="1">
      <c r="A212" s="503">
        <v>21</v>
      </c>
      <c r="B212" s="317" t="s">
        <v>22</v>
      </c>
      <c r="C212" s="293" t="s">
        <v>25</v>
      </c>
      <c r="D212" s="724">
        <f ca="1">SUMIFS(OFFSET('7.  Persistence Report'!$AQ:$AQ,0,D148-2011),'7.  Persistence Report'!$D:$D,IF(COUNTIFS($B212,"Adjustment*"),$B211,$B212),'7.  Persistence Report'!$H:$H,D148,'7.  Persistence Report'!$J:$J,IF(COUNTIFS($B212,"Adjustment*"),"Adjustment","Current Year Savings"),'7.  Persistence Report'!$C:$C,VLOOKUP(IF(COUNTIFS($B212,"Adjustment*"),$A211,$A212),ExtCalcMap,2,FALSE))</f>
        <v>0</v>
      </c>
      <c r="E212" s="724">
        <f ca="1">SUMIFS(OFFSET('7.  Persistence Report'!$AQ:$AQ,0,E148-2011),'7.  Persistence Report'!$D:$D,IF(COUNTIFS($B212,"Adjustment*"),$B211,$B212),'7.  Persistence Report'!$H:$H,D148,'7.  Persistence Report'!$J:$J,IF(COUNTIFS($B212,"Adjustment*"),"Adjustment","Current Year Savings"),'7.  Persistence Report'!$C:$C,VLOOKUP(IF(COUNTIFS($B212,"Adjustment*"),$A211,$A212),ExtCalcMap,2,FALSE))</f>
        <v>0</v>
      </c>
      <c r="F212" s="724">
        <f ca="1">SUMIFS(OFFSET('7.  Persistence Report'!$AQ:$AQ,0,F148-2011),'7.  Persistence Report'!$D:$D,IF(COUNTIFS($B212,"Adjustment*"),$B211,$B212),'7.  Persistence Report'!$H:$H,D148,'7.  Persistence Report'!$J:$J,IF(COUNTIFS($B212,"Adjustment*"),"Adjustment","Current Year Savings"),'7.  Persistence Report'!$C:$C,VLOOKUP(IF(COUNTIFS($B212,"Adjustment*"),$A211,$A212),ExtCalcMap,2,FALSE))</f>
        <v>0</v>
      </c>
      <c r="G212" s="724">
        <f ca="1">SUMIFS(OFFSET('7.  Persistence Report'!$AQ:$AQ,0,G148-2011),'7.  Persistence Report'!$D:$D,IF(COUNTIFS($B212,"Adjustment*"),$B211,$B212),'7.  Persistence Report'!$H:$H,D148,'7.  Persistence Report'!$J:$J,IF(COUNTIFS($B212,"Adjustment*"),"Adjustment","Current Year Savings"),'7.  Persistence Report'!$C:$C,VLOOKUP(IF(COUNTIFS($B212,"Adjustment*"),$A211,$A212),ExtCalcMap,2,FALSE))</f>
        <v>0</v>
      </c>
      <c r="H212" s="724">
        <f ca="1">SUMIFS(OFFSET('7.  Persistence Report'!$AQ:$AQ,0,H148-2011),'7.  Persistence Report'!$D:$D,IF(COUNTIFS($B212,"Adjustment*"),$B211,$B212),'7.  Persistence Report'!$H:$H,D148,'7.  Persistence Report'!$J:$J,IF(COUNTIFS($B212,"Adjustment*"),"Adjustment","Current Year Savings"),'7.  Persistence Report'!$C:$C,VLOOKUP(IF(COUNTIFS($B212,"Adjustment*"),$A211,$A212),ExtCalcMap,2,FALSE))</f>
        <v>0</v>
      </c>
      <c r="I212" s="724">
        <f ca="1">SUMIFS(OFFSET('7.  Persistence Report'!$AQ:$AQ,0,I148-2011),'7.  Persistence Report'!$D:$D,IF(COUNTIFS($B212,"Adjustment*"),$B211,$B212),'7.  Persistence Report'!$H:$H,D148,'7.  Persistence Report'!$J:$J,IF(COUNTIFS($B212,"Adjustment*"),"Adjustment","Current Year Savings"),'7.  Persistence Report'!$C:$C,VLOOKUP(IF(COUNTIFS($B212,"Adjustment*"),$A211,$A212),ExtCalcMap,2,FALSE))</f>
        <v>0</v>
      </c>
      <c r="J212" s="724">
        <f ca="1">SUMIFS(OFFSET('7.  Persistence Report'!$AQ:$AQ,0,J148-2011),'7.  Persistence Report'!$D:$D,IF(COUNTIFS($B212,"Adjustment*"),$B211,$B212),'7.  Persistence Report'!$H:$H,D148,'7.  Persistence Report'!$J:$J,IF(COUNTIFS($B212,"Adjustment*"),"Adjustment","Current Year Savings"),'7.  Persistence Report'!$C:$C,VLOOKUP(IF(COUNTIFS($B212,"Adjustment*"),$A211,$A212),ExtCalcMap,2,FALSE))</f>
        <v>0</v>
      </c>
      <c r="K212" s="724">
        <f ca="1">SUMIFS(OFFSET('7.  Persistence Report'!$AQ:$AQ,0,K148-2011),'7.  Persistence Report'!$D:$D,IF(COUNTIFS($B212,"Adjustment*"),$B211,$B212),'7.  Persistence Report'!$H:$H,D148,'7.  Persistence Report'!$J:$J,IF(COUNTIFS($B212,"Adjustment*"),"Adjustment","Current Year Savings"),'7.  Persistence Report'!$C:$C,VLOOKUP(IF(COUNTIFS($B212,"Adjustment*"),$A211,$A212),ExtCalcMap,2,FALSE))</f>
        <v>0</v>
      </c>
      <c r="L212" s="724">
        <f ca="1">SUMIFS(OFFSET('7.  Persistence Report'!$AQ:$AQ,0,L148-2011),'7.  Persistence Report'!$D:$D,IF(COUNTIFS($B212,"Adjustment*"),$B211,$B212),'7.  Persistence Report'!$H:$H,D148,'7.  Persistence Report'!$J:$J,IF(COUNTIFS($B212,"Adjustment*"),"Adjustment","Current Year Savings"),'7.  Persistence Report'!$C:$C,VLOOKUP(IF(COUNTIFS($B212,"Adjustment*"),$A211,$A212),ExtCalcMap,2,FALSE))</f>
        <v>0</v>
      </c>
      <c r="M212" s="724">
        <f ca="1">SUMIFS(OFFSET('7.  Persistence Report'!$AQ:$AQ,0,M148-2011),'7.  Persistence Report'!$D:$D,IF(COUNTIFS($B212,"Adjustment*"),$B211,$B212),'7.  Persistence Report'!$H:$H,D148,'7.  Persistence Report'!$J:$J,IF(COUNTIFS($B212,"Adjustment*"),"Adjustment","Current Year Savings"),'7.  Persistence Report'!$C:$C,VLOOKUP(IF(COUNTIFS($B212,"Adjustment*"),$A211,$A212),ExtCalcMap,2,FALSE))</f>
        <v>0</v>
      </c>
      <c r="N212" s="724">
        <v>12</v>
      </c>
      <c r="O212" s="731">
        <f ca="1">SUMIFS(OFFSET('7.  Persistence Report'!$L:$L,0,O148-2011),'7.  Persistence Report'!$D:$D,IF(COUNTIFS($B212,"Adjustment*"),$B211,$B212),'7.  Persistence Report'!$H:$H,D148,'7.  Persistence Report'!$J:$J,IF(COUNTIFS($B212,"Adjustment*"),"Adjustment","Current Year Savings"),'7.  Persistence Report'!$C:$C,VLOOKUP(IF(COUNTIFS($B212,"Adjustment*"),$A211,$A212),ExtCalcMap,2,FALSE))</f>
        <v>0</v>
      </c>
      <c r="P212" s="731">
        <f ca="1">SUMIFS(OFFSET('7.  Persistence Report'!$L:$L,0,P148-2011),'7.  Persistence Report'!$D:$D,IF(COUNTIFS($B212,"Adjustment*"),$B211,$B212),'7.  Persistence Report'!$H:$H,D148,'7.  Persistence Report'!$J:$J,IF(COUNTIFS($B212,"Adjustment*"),"Adjustment","Current Year Savings"),'7.  Persistence Report'!$C:$C,VLOOKUP(IF(COUNTIFS($B212,"Adjustment*"),$A211,$A212),ExtCalcMap,2,FALSE))</f>
        <v>0</v>
      </c>
      <c r="Q212" s="731">
        <f ca="1">SUMIFS(OFFSET('7.  Persistence Report'!$L:$L,0,Q148-2011),'7.  Persistence Report'!$D:$D,IF(COUNTIFS($B212,"Adjustment*"),$B211,$B212),'7.  Persistence Report'!$H:$H,D148,'7.  Persistence Report'!$J:$J,IF(COUNTIFS($B212,"Adjustment*"),"Adjustment","Current Year Savings"),'7.  Persistence Report'!$C:$C,VLOOKUP(IF(COUNTIFS($B212,"Adjustment*"),$A211,$A212),ExtCalcMap,2,FALSE))</f>
        <v>0</v>
      </c>
      <c r="R212" s="731">
        <f ca="1">SUMIFS(OFFSET('7.  Persistence Report'!$L:$L,0,R148-2011),'7.  Persistence Report'!$D:$D,IF(COUNTIFS($B212,"Adjustment*"),$B211,$B212),'7.  Persistence Report'!$H:$H,D148,'7.  Persistence Report'!$J:$J,IF(COUNTIFS($B212,"Adjustment*"),"Adjustment","Current Year Savings"),'7.  Persistence Report'!$C:$C,VLOOKUP(IF(COUNTIFS($B212,"Adjustment*"),$A211,$A212),ExtCalcMap,2,FALSE))</f>
        <v>0</v>
      </c>
      <c r="S212" s="731">
        <f ca="1">SUMIFS(OFFSET('7.  Persistence Report'!$L:$L,0,S148-2011),'7.  Persistence Report'!$D:$D,IF(COUNTIFS($B212,"Adjustment*"),$B211,$B212),'7.  Persistence Report'!$H:$H,D148,'7.  Persistence Report'!$J:$J,IF(COUNTIFS($B212,"Adjustment*"),"Adjustment","Current Year Savings"),'7.  Persistence Report'!$C:$C,VLOOKUP(IF(COUNTIFS($B212,"Adjustment*"),$A211,$A212),ExtCalcMap,2,FALSE))</f>
        <v>0</v>
      </c>
      <c r="T212" s="731">
        <f ca="1">SUMIFS(OFFSET('7.  Persistence Report'!$L:$L,0,T148-2011),'7.  Persistence Report'!$D:$D,IF(COUNTIFS($B212,"Adjustment*"),$B211,$B212),'7.  Persistence Report'!$H:$H,D148,'7.  Persistence Report'!$J:$J,IF(COUNTIFS($B212,"Adjustment*"),"Adjustment","Current Year Savings"),'7.  Persistence Report'!$C:$C,VLOOKUP(IF(COUNTIFS($B212,"Adjustment*"),$A211,$A212),ExtCalcMap,2,FALSE))</f>
        <v>0</v>
      </c>
      <c r="U212" s="731">
        <f ca="1">SUMIFS(OFFSET('7.  Persistence Report'!$L:$L,0,U148-2011),'7.  Persistence Report'!$D:$D,IF(COUNTIFS($B212,"Adjustment*"),$B211,$B212),'7.  Persistence Report'!$H:$H,D148,'7.  Persistence Report'!$J:$J,IF(COUNTIFS($B212,"Adjustment*"),"Adjustment","Current Year Savings"),'7.  Persistence Report'!$C:$C,VLOOKUP(IF(COUNTIFS($B212,"Adjustment*"),$A211,$A212),ExtCalcMap,2,FALSE))</f>
        <v>0</v>
      </c>
      <c r="V212" s="731">
        <f ca="1">SUMIFS(OFFSET('7.  Persistence Report'!$L:$L,0,V148-2011),'7.  Persistence Report'!$D:$D,IF(COUNTIFS($B212,"Adjustment*"),$B211,$B212),'7.  Persistence Report'!$H:$H,D148,'7.  Persistence Report'!$J:$J,IF(COUNTIFS($B212,"Adjustment*"),"Adjustment","Current Year Savings"),'7.  Persistence Report'!$C:$C,VLOOKUP(IF(COUNTIFS($B212,"Adjustment*"),$A211,$A212),ExtCalcMap,2,FALSE))</f>
        <v>0</v>
      </c>
      <c r="W212" s="731">
        <f ca="1">SUMIFS(OFFSET('7.  Persistence Report'!$L:$L,0,W148-2011),'7.  Persistence Report'!$D:$D,IF(COUNTIFS($B212,"Adjustment*"),$B211,$B212),'7.  Persistence Report'!$H:$H,D148,'7.  Persistence Report'!$J:$J,IF(COUNTIFS($B212,"Adjustment*"),"Adjustment","Current Year Savings"),'7.  Persistence Report'!$C:$C,VLOOKUP(IF(COUNTIFS($B212,"Adjustment*"),$A211,$A212),ExtCalcMap,2,FALSE))</f>
        <v>0</v>
      </c>
      <c r="X212" s="731">
        <f ca="1">SUMIFS(OFFSET('7.  Persistence Report'!$L:$L,0,X148-2011),'7.  Persistence Report'!$D:$D,IF(COUNTIFS($B212,"Adjustment*"),$B211,$B212),'7.  Persistence Report'!$H:$H,D148,'7.  Persistence Report'!$J:$J,IF(COUNTIFS($B212,"Adjustment*"),"Adjustment","Current Year Savings"),'7.  Persistence Report'!$C:$C,VLOOKUP(IF(COUNTIFS($B212,"Adjustment*"),$A211,$A212),ExtCalcMap,2,FALSE))</f>
        <v>0</v>
      </c>
      <c r="Y212" s="416">
        <f ca="1">IF(SUMIFS(OFFSET('3-a.  Rate Class Allocations'!$BA:$BA,0,(27*(Y149="kW"))),'3-a.  Rate Class Allocations'!$F:$F,"2011 - 2014 + 2015 Extension Legacy Green Energy Act Framework - Province Wide Program",'3-a.  Rate Class Allocations'!$E:$E,$B212,'3-a.  Rate Class Allocations'!$H:$H,D148),SUMIFS(OFFSET('3-a.  Rate Class Allocations'!$BA:$BA,0,(27*(Y149="kW"))),'3-a.  Rate Class Allocations'!$F:$F,"2011 - 2014 + 2015 Extension Legacy Green Energy Act Framework - Province Wide Program",'3-a.  Rate Class Allocations'!$L:$L,Y148,'3-a.  Rate Class Allocations'!$E:$E,$B212,'3-a.  Rate Class Allocations'!$H:$H,D148) / SUMIFS(OFFSET('3-a.  Rate Class Allocations'!$BA:$BA,0,(27*(Y149="kW"))),'3-a.  Rate Class Allocations'!$F:$F,"2011 - 2014 + 2015 Extension Legacy Green Energy Act Framework - Province Wide Program",'3-a.  Rate Class Allocations'!$E:$E,$B212,'3-a.  Rate Class Allocations'!$H:$H,D148),IF(COUNTIFS(Y148,"*50 to*"),1/COUNTIFS($Y148:$AL148,"*50 to*"),0))</f>
        <v>0.91547886876516582</v>
      </c>
      <c r="Z212" s="416">
        <f ca="1">IF(SUMIFS(OFFSET('3-a.  Rate Class Allocations'!$BA:$BA,0,(27*(Z149="kW"))),'3-a.  Rate Class Allocations'!$F:$F,"2011 - 2014 + 2015 Extension Legacy Green Energy Act Framework - Province Wide Program",'3-a.  Rate Class Allocations'!$E:$E,$B212,'3-a.  Rate Class Allocations'!$H:$H,D148),SUMIFS(OFFSET('3-a.  Rate Class Allocations'!$BA:$BA,0,(27*(Z149="kW"))),'3-a.  Rate Class Allocations'!$F:$F,"2011 - 2014 + 2015 Extension Legacy Green Energy Act Framework - Province Wide Program",'3-a.  Rate Class Allocations'!$L:$L,Z148,'3-a.  Rate Class Allocations'!$E:$E,$B212,'3-a.  Rate Class Allocations'!$H:$H,D148) / SUMIFS(OFFSET('3-a.  Rate Class Allocations'!$BA:$BA,0,(27*(Z149="kW"))),'3-a.  Rate Class Allocations'!$F:$F,"2011 - 2014 + 2015 Extension Legacy Green Energy Act Framework - Province Wide Program",'3-a.  Rate Class Allocations'!$E:$E,$B212,'3-a.  Rate Class Allocations'!$H:$H,D148),IF(COUNTIFS(Z148,"*50 to*"),1/COUNTIFS($Y148:$AL148,"*50 to*"),0))</f>
        <v>6.1032328177630962E-2</v>
      </c>
      <c r="AA212" s="416">
        <f ca="1">IF(SUMIFS(OFFSET('3-a.  Rate Class Allocations'!$BA:$BA,0,(27*(AA149="kW"))),'3-a.  Rate Class Allocations'!$F:$F,"2011 - 2014 + 2015 Extension Legacy Green Energy Act Framework - Province Wide Program",'3-a.  Rate Class Allocations'!$E:$E,$B212,'3-a.  Rate Class Allocations'!$H:$H,D148),SUMIFS(OFFSET('3-a.  Rate Class Allocations'!$BA:$BA,0,(27*(AA149="kW"))),'3-a.  Rate Class Allocations'!$F:$F,"2011 - 2014 + 2015 Extension Legacy Green Energy Act Framework - Province Wide Program",'3-a.  Rate Class Allocations'!$L:$L,AA148,'3-a.  Rate Class Allocations'!$E:$E,$B212,'3-a.  Rate Class Allocations'!$H:$H,D148) / SUMIFS(OFFSET('3-a.  Rate Class Allocations'!$BA:$BA,0,(27*(AA149="kW"))),'3-a.  Rate Class Allocations'!$F:$F,"2011 - 2014 + 2015 Extension Legacy Green Energy Act Framework - Province Wide Program",'3-a.  Rate Class Allocations'!$E:$E,$B212,'3-a.  Rate Class Allocations'!$H:$H,D148),IF(COUNTIFS(AA148,"*50 to*"),1/COUNTIFS($Y148:$AL148,"*50 to*"),0))</f>
        <v>0</v>
      </c>
      <c r="AB212" s="416">
        <f ca="1">IF(SUMIFS(OFFSET('3-a.  Rate Class Allocations'!$BA:$BA,0,(27*(AB149="kW"))),'3-a.  Rate Class Allocations'!$F:$F,"2011 - 2014 + 2015 Extension Legacy Green Energy Act Framework - Province Wide Program",'3-a.  Rate Class Allocations'!$E:$E,$B212,'3-a.  Rate Class Allocations'!$H:$H,D148),SUMIFS(OFFSET('3-a.  Rate Class Allocations'!$BA:$BA,0,(27*(AB149="kW"))),'3-a.  Rate Class Allocations'!$F:$F,"2011 - 2014 + 2015 Extension Legacy Green Energy Act Framework - Province Wide Program",'3-a.  Rate Class Allocations'!$L:$L,AB148,'3-a.  Rate Class Allocations'!$E:$E,$B212,'3-a.  Rate Class Allocations'!$H:$H,D148) / SUMIFS(OFFSET('3-a.  Rate Class Allocations'!$BA:$BA,0,(27*(AB149="kW"))),'3-a.  Rate Class Allocations'!$F:$F,"2011 - 2014 + 2015 Extension Legacy Green Energy Act Framework - Province Wide Program",'3-a.  Rate Class Allocations'!$E:$E,$B212,'3-a.  Rate Class Allocations'!$H:$H,D148),IF(COUNTIFS(AB148,"*50 to*"),1/COUNTIFS($Y148:$AL148,"*50 to*"),0))</f>
        <v>0</v>
      </c>
      <c r="AC212" s="416">
        <f ca="1">IF(SUMIFS(OFFSET('3-a.  Rate Class Allocations'!$BA:$BA,0,(27*(AC149="kW"))),'3-a.  Rate Class Allocations'!$F:$F,"2011 - 2014 + 2015 Extension Legacy Green Energy Act Framework - Province Wide Program",'3-a.  Rate Class Allocations'!$E:$E,$B212,'3-a.  Rate Class Allocations'!$H:$H,D148),SUMIFS(OFFSET('3-a.  Rate Class Allocations'!$BA:$BA,0,(27*(AC149="kW"))),'3-a.  Rate Class Allocations'!$F:$F,"2011 - 2014 + 2015 Extension Legacy Green Energy Act Framework - Province Wide Program",'3-a.  Rate Class Allocations'!$L:$L,AC148,'3-a.  Rate Class Allocations'!$E:$E,$B212,'3-a.  Rate Class Allocations'!$H:$H,D148) / SUMIFS(OFFSET('3-a.  Rate Class Allocations'!$BA:$BA,0,(27*(AC149="kW"))),'3-a.  Rate Class Allocations'!$F:$F,"2011 - 2014 + 2015 Extension Legacy Green Energy Act Framework - Province Wide Program",'3-a.  Rate Class Allocations'!$E:$E,$B212,'3-a.  Rate Class Allocations'!$H:$H,D148),IF(COUNTIFS(AC148,"*50 to*"),1/COUNTIFS($Y148:$AL148,"*50 to*"),0))</f>
        <v>0</v>
      </c>
      <c r="AD212" s="416">
        <f ca="1">IF(SUMIFS(OFFSET('3-a.  Rate Class Allocations'!$BA:$BA,0,(27*(AD149="kW"))),'3-a.  Rate Class Allocations'!$F:$F,"2011 - 2014 + 2015 Extension Legacy Green Energy Act Framework - Province Wide Program",'3-a.  Rate Class Allocations'!$E:$E,$B212,'3-a.  Rate Class Allocations'!$H:$H,D148),SUMIFS(OFFSET('3-a.  Rate Class Allocations'!$BA:$BA,0,(27*(AD149="kW"))),'3-a.  Rate Class Allocations'!$F:$F,"2011 - 2014 + 2015 Extension Legacy Green Energy Act Framework - Province Wide Program",'3-a.  Rate Class Allocations'!$L:$L,AD148,'3-a.  Rate Class Allocations'!$E:$E,$B212,'3-a.  Rate Class Allocations'!$H:$H,D148) / SUMIFS(OFFSET('3-a.  Rate Class Allocations'!$BA:$BA,0,(27*(AD149="kW"))),'3-a.  Rate Class Allocations'!$F:$F,"2011 - 2014 + 2015 Extension Legacy Green Energy Act Framework - Province Wide Program",'3-a.  Rate Class Allocations'!$E:$E,$B212,'3-a.  Rate Class Allocations'!$H:$H,D148),IF(COUNTIFS(AD148,"*50 to*"),1/COUNTIFS($Y148:$AL148,"*50 to*"),0))</f>
        <v>0</v>
      </c>
      <c r="AE212" s="416">
        <f ca="1">IF(SUMIFS(OFFSET('3-a.  Rate Class Allocations'!$BA:$BA,0,(27*(AE149="kW"))),'3-a.  Rate Class Allocations'!$F:$F,"2011 - 2014 + 2015 Extension Legacy Green Energy Act Framework - Province Wide Program",'3-a.  Rate Class Allocations'!$E:$E,$B212,'3-a.  Rate Class Allocations'!$H:$H,D148),SUMIFS(OFFSET('3-a.  Rate Class Allocations'!$BA:$BA,0,(27*(AE149="kW"))),'3-a.  Rate Class Allocations'!$F:$F,"2011 - 2014 + 2015 Extension Legacy Green Energy Act Framework - Province Wide Program",'3-a.  Rate Class Allocations'!$L:$L,AE148,'3-a.  Rate Class Allocations'!$E:$E,$B212,'3-a.  Rate Class Allocations'!$H:$H,D148) / SUMIFS(OFFSET('3-a.  Rate Class Allocations'!$BA:$BA,0,(27*(AE149="kW"))),'3-a.  Rate Class Allocations'!$F:$F,"2011 - 2014 + 2015 Extension Legacy Green Energy Act Framework - Province Wide Program",'3-a.  Rate Class Allocations'!$E:$E,$B212,'3-a.  Rate Class Allocations'!$H:$H,D148),IF(COUNTIFS(AE148,"*50 to*"),1/COUNTIFS($Y148:$AL148,"*50 to*"),0))</f>
        <v>0</v>
      </c>
      <c r="AF212" s="416">
        <f ca="1">IF(SUMIFS(OFFSET('3-a.  Rate Class Allocations'!$BA:$BA,0,(27*(AF149="kW"))),'3-a.  Rate Class Allocations'!$F:$F,"2011 - 2014 + 2015 Extension Legacy Green Energy Act Framework - Province Wide Program",'3-a.  Rate Class Allocations'!$E:$E,$B212,'3-a.  Rate Class Allocations'!$H:$H,D148),SUMIFS(OFFSET('3-a.  Rate Class Allocations'!$BA:$BA,0,(27*(AF149="kW"))),'3-a.  Rate Class Allocations'!$F:$F,"2011 - 2014 + 2015 Extension Legacy Green Energy Act Framework - Province Wide Program",'3-a.  Rate Class Allocations'!$L:$L,AF148,'3-a.  Rate Class Allocations'!$E:$E,$B212,'3-a.  Rate Class Allocations'!$H:$H,D148) / SUMIFS(OFFSET('3-a.  Rate Class Allocations'!$BA:$BA,0,(27*(AF149="kW"))),'3-a.  Rate Class Allocations'!$F:$F,"2011 - 2014 + 2015 Extension Legacy Green Energy Act Framework - Province Wide Program",'3-a.  Rate Class Allocations'!$E:$E,$B212,'3-a.  Rate Class Allocations'!$H:$H,D148),IF(COUNTIFS(AF148,"*50 to*"),1/COUNTIFS($Y148:$AL148,"*50 to*"),0))</f>
        <v>0</v>
      </c>
      <c r="AG212" s="416">
        <f ca="1">IF(SUMIFS(OFFSET('3-a.  Rate Class Allocations'!$BA:$BA,0,(27*(AG149="kW"))),'3-a.  Rate Class Allocations'!$F:$F,"2011 - 2014 + 2015 Extension Legacy Green Energy Act Framework - Province Wide Program",'3-a.  Rate Class Allocations'!$E:$E,$B212,'3-a.  Rate Class Allocations'!$H:$H,D148),SUMIFS(OFFSET('3-a.  Rate Class Allocations'!$BA:$BA,0,(27*(AG149="kW"))),'3-a.  Rate Class Allocations'!$F:$F,"2011 - 2014 + 2015 Extension Legacy Green Energy Act Framework - Province Wide Program",'3-a.  Rate Class Allocations'!$L:$L,AG148,'3-a.  Rate Class Allocations'!$E:$E,$B212,'3-a.  Rate Class Allocations'!$H:$H,D148) / SUMIFS(OFFSET('3-a.  Rate Class Allocations'!$BA:$BA,0,(27*(AG149="kW"))),'3-a.  Rate Class Allocations'!$F:$F,"2011 - 2014 + 2015 Extension Legacy Green Energy Act Framework - Province Wide Program",'3-a.  Rate Class Allocations'!$E:$E,$B212,'3-a.  Rate Class Allocations'!$H:$H,D148),IF(COUNTIFS(AG148,"*50 to*"),1/COUNTIFS($Y148:$AL148,"*50 to*"),0))</f>
        <v>0</v>
      </c>
      <c r="AH212" s="416">
        <f ca="1">IF(SUMIFS(OFFSET('3-a.  Rate Class Allocations'!$BA:$BA,0,(27*(AH149="kW"))),'3-a.  Rate Class Allocations'!$F:$F,"2011 - 2014 + 2015 Extension Legacy Green Energy Act Framework - Province Wide Program",'3-a.  Rate Class Allocations'!$E:$E,$B212,'3-a.  Rate Class Allocations'!$H:$H,D148),SUMIFS(OFFSET('3-a.  Rate Class Allocations'!$BA:$BA,0,(27*(AH149="kW"))),'3-a.  Rate Class Allocations'!$F:$F,"2011 - 2014 + 2015 Extension Legacy Green Energy Act Framework - Province Wide Program",'3-a.  Rate Class Allocations'!$L:$L,AH148,'3-a.  Rate Class Allocations'!$E:$E,$B212,'3-a.  Rate Class Allocations'!$H:$H,D148) / SUMIFS(OFFSET('3-a.  Rate Class Allocations'!$BA:$BA,0,(27*(AH149="kW"))),'3-a.  Rate Class Allocations'!$F:$F,"2011 - 2014 + 2015 Extension Legacy Green Energy Act Framework - Province Wide Program",'3-a.  Rate Class Allocations'!$E:$E,$B212,'3-a.  Rate Class Allocations'!$H:$H,D148),IF(COUNTIFS(AH148,"*50 to*"),1/COUNTIFS($Y148:$AL148,"*50 to*"),0))</f>
        <v>0</v>
      </c>
      <c r="AI212" s="416">
        <f ca="1">IF(SUMIFS(OFFSET('3-a.  Rate Class Allocations'!$BA:$BA,0,(27*(AI149="kW"))),'3-a.  Rate Class Allocations'!$F:$F,"2011 - 2014 + 2015 Extension Legacy Green Energy Act Framework - Province Wide Program",'3-a.  Rate Class Allocations'!$E:$E,$B212,'3-a.  Rate Class Allocations'!$H:$H,D148),SUMIFS(OFFSET('3-a.  Rate Class Allocations'!$BA:$BA,0,(27*(AI149="kW"))),'3-a.  Rate Class Allocations'!$F:$F,"2011 - 2014 + 2015 Extension Legacy Green Energy Act Framework - Province Wide Program",'3-a.  Rate Class Allocations'!$L:$L,AI148,'3-a.  Rate Class Allocations'!$E:$E,$B212,'3-a.  Rate Class Allocations'!$H:$H,D148) / SUMIFS(OFFSET('3-a.  Rate Class Allocations'!$BA:$BA,0,(27*(AI149="kW"))),'3-a.  Rate Class Allocations'!$F:$F,"2011 - 2014 + 2015 Extension Legacy Green Energy Act Framework - Province Wide Program",'3-a.  Rate Class Allocations'!$E:$E,$B212,'3-a.  Rate Class Allocations'!$H:$H,D148),IF(COUNTIFS(AI148,"*50 to*"),1/COUNTIFS($Y148:$AL148,"*50 to*"),0))</f>
        <v>0</v>
      </c>
      <c r="AJ212" s="416">
        <f ca="1">IF(SUMIFS(OFFSET('3-a.  Rate Class Allocations'!$BA:$BA,0,(27*(AJ149="kW"))),'3-a.  Rate Class Allocations'!$F:$F,"2011 - 2014 + 2015 Extension Legacy Green Energy Act Framework - Province Wide Program",'3-a.  Rate Class Allocations'!$E:$E,$B212,'3-a.  Rate Class Allocations'!$H:$H,D148),SUMIFS(OFFSET('3-a.  Rate Class Allocations'!$BA:$BA,0,(27*(AJ149="kW"))),'3-a.  Rate Class Allocations'!$F:$F,"2011 - 2014 + 2015 Extension Legacy Green Energy Act Framework - Province Wide Program",'3-a.  Rate Class Allocations'!$L:$L,AJ148,'3-a.  Rate Class Allocations'!$E:$E,$B212,'3-a.  Rate Class Allocations'!$H:$H,D148) / SUMIFS(OFFSET('3-a.  Rate Class Allocations'!$BA:$BA,0,(27*(AJ149="kW"))),'3-a.  Rate Class Allocations'!$F:$F,"2011 - 2014 + 2015 Extension Legacy Green Energy Act Framework - Province Wide Program",'3-a.  Rate Class Allocations'!$E:$E,$B212,'3-a.  Rate Class Allocations'!$H:$H,D148),IF(COUNTIFS(AJ148,"*50 to*"),1/COUNTIFS($Y148:$AL148,"*50 to*"),0))</f>
        <v>0</v>
      </c>
      <c r="AK212" s="416">
        <f ca="1">IF(SUMIFS(OFFSET('3-a.  Rate Class Allocations'!$BA:$BA,0,(27*(AK149="kW"))),'3-a.  Rate Class Allocations'!$F:$F,"2011 - 2014 + 2015 Extension Legacy Green Energy Act Framework - Province Wide Program",'3-a.  Rate Class Allocations'!$E:$E,$B212,'3-a.  Rate Class Allocations'!$H:$H,D148),SUMIFS(OFFSET('3-a.  Rate Class Allocations'!$BA:$BA,0,(27*(AK149="kW"))),'3-a.  Rate Class Allocations'!$F:$F,"2011 - 2014 + 2015 Extension Legacy Green Energy Act Framework - Province Wide Program",'3-a.  Rate Class Allocations'!$L:$L,AK148,'3-a.  Rate Class Allocations'!$E:$E,$B212,'3-a.  Rate Class Allocations'!$H:$H,D148) / SUMIFS(OFFSET('3-a.  Rate Class Allocations'!$BA:$BA,0,(27*(AK149="kW"))),'3-a.  Rate Class Allocations'!$F:$F,"2011 - 2014 + 2015 Extension Legacy Green Energy Act Framework - Province Wide Program",'3-a.  Rate Class Allocations'!$E:$E,$B212,'3-a.  Rate Class Allocations'!$H:$H,D148),IF(COUNTIFS(AK148,"*50 to*"),1/COUNTIFS($Y148:$AL148,"*50 to*"),0))</f>
        <v>0</v>
      </c>
      <c r="AL212" s="416">
        <f ca="1">IF(SUMIFS(OFFSET('3-a.  Rate Class Allocations'!$BA:$BA,0,(27*(AL149="kW"))),'3-a.  Rate Class Allocations'!$F:$F,"2011 - 2014 + 2015 Extension Legacy Green Energy Act Framework - Province Wide Program",'3-a.  Rate Class Allocations'!$E:$E,$B212,'3-a.  Rate Class Allocations'!$H:$H,D148),SUMIFS(OFFSET('3-a.  Rate Class Allocations'!$BA:$BA,0,(27*(AL149="kW"))),'3-a.  Rate Class Allocations'!$F:$F,"2011 - 2014 + 2015 Extension Legacy Green Energy Act Framework - Province Wide Program",'3-a.  Rate Class Allocations'!$L:$L,AL148,'3-a.  Rate Class Allocations'!$E:$E,$B212,'3-a.  Rate Class Allocations'!$H:$H,D148) / SUMIFS(OFFSET('3-a.  Rate Class Allocations'!$BA:$BA,0,(27*(AL149="kW"))),'3-a.  Rate Class Allocations'!$F:$F,"2011 - 2014 + 2015 Extension Legacy Green Energy Act Framework - Province Wide Program",'3-a.  Rate Class Allocations'!$E:$E,$B212,'3-a.  Rate Class Allocations'!$H:$H,D148),IF(COUNTIFS(AL148,"*50 to*"),1/COUNTIFS($Y148:$AL148,"*50 to*"),0))</f>
        <v>0</v>
      </c>
      <c r="AM212" s="298">
        <f ca="1">SUM(Y212:AL212)</f>
        <v>0.97651119694279676</v>
      </c>
    </row>
    <row r="213" spans="1:39" ht="15" outlineLevel="1">
      <c r="B213" s="296" t="s">
        <v>245</v>
      </c>
      <c r="C213" s="293" t="s">
        <v>164</v>
      </c>
      <c r="D213" s="724">
        <f ca="1">SUMIFS(OFFSET('7.  Persistence Report'!$AQ:$AQ,0,D148-2011),'7.  Persistence Report'!$D:$D,IF(COUNTIFS($B213,"Adjustment*"),$B212,$B213),'7.  Persistence Report'!$H:$H,D148,'7.  Persistence Report'!$J:$J,IF(COUNTIFS($B213,"Adjustment*"),"Adjustment","Current Year Savings"),'7.  Persistence Report'!$C:$C,VLOOKUP(IF(COUNTIFS($B213,"Adjustment*"),$A212,$A213),ExtCalcMap,2,FALSE))</f>
        <v>0</v>
      </c>
      <c r="E213" s="724">
        <f ca="1">SUMIFS(OFFSET('7.  Persistence Report'!$AQ:$AQ,0,E148-2011),'7.  Persistence Report'!$D:$D,IF(COUNTIFS($B213,"Adjustment*"),$B212,$B213),'7.  Persistence Report'!$H:$H,D148,'7.  Persistence Report'!$J:$J,IF(COUNTIFS($B213,"Adjustment*"),"Adjustment","Current Year Savings"),'7.  Persistence Report'!$C:$C,VLOOKUP(IF(COUNTIFS($B213,"Adjustment*"),$A212,$A213),ExtCalcMap,2,FALSE))</f>
        <v>0</v>
      </c>
      <c r="F213" s="724">
        <f ca="1">SUMIFS(OFFSET('7.  Persistence Report'!$AQ:$AQ,0,F148-2011),'7.  Persistence Report'!$D:$D,IF(COUNTIFS($B213,"Adjustment*"),$B212,$B213),'7.  Persistence Report'!$H:$H,D148,'7.  Persistence Report'!$J:$J,IF(COUNTIFS($B213,"Adjustment*"),"Adjustment","Current Year Savings"),'7.  Persistence Report'!$C:$C,VLOOKUP(IF(COUNTIFS($B213,"Adjustment*"),$A212,$A213),ExtCalcMap,2,FALSE))</f>
        <v>0</v>
      </c>
      <c r="G213" s="724">
        <f ca="1">SUMIFS(OFFSET('7.  Persistence Report'!$AQ:$AQ,0,G148-2011),'7.  Persistence Report'!$D:$D,IF(COUNTIFS($B213,"Adjustment*"),$B212,$B213),'7.  Persistence Report'!$H:$H,D148,'7.  Persistence Report'!$J:$J,IF(COUNTIFS($B213,"Adjustment*"),"Adjustment","Current Year Savings"),'7.  Persistence Report'!$C:$C,VLOOKUP(IF(COUNTIFS($B213,"Adjustment*"),$A212,$A213),ExtCalcMap,2,FALSE))</f>
        <v>0</v>
      </c>
      <c r="H213" s="724">
        <f ca="1">SUMIFS(OFFSET('7.  Persistence Report'!$AQ:$AQ,0,H148-2011),'7.  Persistence Report'!$D:$D,IF(COUNTIFS($B213,"Adjustment*"),$B212,$B213),'7.  Persistence Report'!$H:$H,D148,'7.  Persistence Report'!$J:$J,IF(COUNTIFS($B213,"Adjustment*"),"Adjustment","Current Year Savings"),'7.  Persistence Report'!$C:$C,VLOOKUP(IF(COUNTIFS($B213,"Adjustment*"),$A212,$A213),ExtCalcMap,2,FALSE))</f>
        <v>0</v>
      </c>
      <c r="I213" s="724">
        <f ca="1">SUMIFS(OFFSET('7.  Persistence Report'!$AQ:$AQ,0,I148-2011),'7.  Persistence Report'!$D:$D,IF(COUNTIFS($B213,"Adjustment*"),$B212,$B213),'7.  Persistence Report'!$H:$H,D148,'7.  Persistence Report'!$J:$J,IF(COUNTIFS($B213,"Adjustment*"),"Adjustment","Current Year Savings"),'7.  Persistence Report'!$C:$C,VLOOKUP(IF(COUNTIFS($B213,"Adjustment*"),$A212,$A213),ExtCalcMap,2,FALSE))</f>
        <v>0</v>
      </c>
      <c r="J213" s="724">
        <f ca="1">SUMIFS(OFFSET('7.  Persistence Report'!$AQ:$AQ,0,J148-2011),'7.  Persistence Report'!$D:$D,IF(COUNTIFS($B213,"Adjustment*"),$B212,$B213),'7.  Persistence Report'!$H:$H,D148,'7.  Persistence Report'!$J:$J,IF(COUNTIFS($B213,"Adjustment*"),"Adjustment","Current Year Savings"),'7.  Persistence Report'!$C:$C,VLOOKUP(IF(COUNTIFS($B213,"Adjustment*"),$A212,$A213),ExtCalcMap,2,FALSE))</f>
        <v>0</v>
      </c>
      <c r="K213" s="724">
        <f ca="1">SUMIFS(OFFSET('7.  Persistence Report'!$AQ:$AQ,0,K148-2011),'7.  Persistence Report'!$D:$D,IF(COUNTIFS($B213,"Adjustment*"),$B212,$B213),'7.  Persistence Report'!$H:$H,D148,'7.  Persistence Report'!$J:$J,IF(COUNTIFS($B213,"Adjustment*"),"Adjustment","Current Year Savings"),'7.  Persistence Report'!$C:$C,VLOOKUP(IF(COUNTIFS($B213,"Adjustment*"),$A212,$A213),ExtCalcMap,2,FALSE))</f>
        <v>0</v>
      </c>
      <c r="L213" s="724">
        <f ca="1">SUMIFS(OFFSET('7.  Persistence Report'!$AQ:$AQ,0,L148-2011),'7.  Persistence Report'!$D:$D,IF(COUNTIFS($B213,"Adjustment*"),$B212,$B213),'7.  Persistence Report'!$H:$H,D148,'7.  Persistence Report'!$J:$J,IF(COUNTIFS($B213,"Adjustment*"),"Adjustment","Current Year Savings"),'7.  Persistence Report'!$C:$C,VLOOKUP(IF(COUNTIFS($B213,"Adjustment*"),$A212,$A213),ExtCalcMap,2,FALSE))</f>
        <v>0</v>
      </c>
      <c r="M213" s="724">
        <f ca="1">SUMIFS(OFFSET('7.  Persistence Report'!$AQ:$AQ,0,M148-2011),'7.  Persistence Report'!$D:$D,IF(COUNTIFS($B213,"Adjustment*"),$B212,$B213),'7.  Persistence Report'!$H:$H,D148,'7.  Persistence Report'!$J:$J,IF(COUNTIFS($B213,"Adjustment*"),"Adjustment","Current Year Savings"),'7.  Persistence Report'!$C:$C,VLOOKUP(IF(COUNTIFS($B213,"Adjustment*"),$A212,$A213),ExtCalcMap,2,FALSE))</f>
        <v>0</v>
      </c>
      <c r="N213" s="724">
        <f>N212</f>
        <v>12</v>
      </c>
      <c r="O213" s="731">
        <f ca="1">SUMIFS(OFFSET('7.  Persistence Report'!$L:$L,0,O148-2011),'7.  Persistence Report'!$D:$D,IF(COUNTIFS($B213,"Adjustment*"),$B212,$B213),'7.  Persistence Report'!$H:$H,D148,'7.  Persistence Report'!$J:$J,IF(COUNTIFS($B213,"Adjustment*"),"Adjustment","Current Year Savings"),'7.  Persistence Report'!$C:$C,VLOOKUP(IF(COUNTIFS($B213,"Adjustment*"),$A212,$A213),ExtCalcMap,2,FALSE))</f>
        <v>0</v>
      </c>
      <c r="P213" s="731">
        <f ca="1">SUMIFS(OFFSET('7.  Persistence Report'!$L:$L,0,P148-2011),'7.  Persistence Report'!$D:$D,IF(COUNTIFS($B213,"Adjustment*"),$B212,$B213),'7.  Persistence Report'!$H:$H,D148,'7.  Persistence Report'!$J:$J,IF(COUNTIFS($B213,"Adjustment*"),"Adjustment","Current Year Savings"),'7.  Persistence Report'!$C:$C,VLOOKUP(IF(COUNTIFS($B213,"Adjustment*"),$A212,$A213),ExtCalcMap,2,FALSE))</f>
        <v>0</v>
      </c>
      <c r="Q213" s="731">
        <f ca="1">SUMIFS(OFFSET('7.  Persistence Report'!$L:$L,0,Q148-2011),'7.  Persistence Report'!$D:$D,IF(COUNTIFS($B213,"Adjustment*"),$B212,$B213),'7.  Persistence Report'!$H:$H,D148,'7.  Persistence Report'!$J:$J,IF(COUNTIFS($B213,"Adjustment*"),"Adjustment","Current Year Savings"),'7.  Persistence Report'!$C:$C,VLOOKUP(IF(COUNTIFS($B213,"Adjustment*"),$A212,$A213),ExtCalcMap,2,FALSE))</f>
        <v>0</v>
      </c>
      <c r="R213" s="731">
        <f ca="1">SUMIFS(OFFSET('7.  Persistence Report'!$L:$L,0,R148-2011),'7.  Persistence Report'!$D:$D,IF(COUNTIFS($B213,"Adjustment*"),$B212,$B213),'7.  Persistence Report'!$H:$H,D148,'7.  Persistence Report'!$J:$J,IF(COUNTIFS($B213,"Adjustment*"),"Adjustment","Current Year Savings"),'7.  Persistence Report'!$C:$C,VLOOKUP(IF(COUNTIFS($B213,"Adjustment*"),$A212,$A213),ExtCalcMap,2,FALSE))</f>
        <v>0</v>
      </c>
      <c r="S213" s="731">
        <f ca="1">SUMIFS(OFFSET('7.  Persistence Report'!$L:$L,0,S148-2011),'7.  Persistence Report'!$D:$D,IF(COUNTIFS($B213,"Adjustment*"),$B212,$B213),'7.  Persistence Report'!$H:$H,D148,'7.  Persistence Report'!$J:$J,IF(COUNTIFS($B213,"Adjustment*"),"Adjustment","Current Year Savings"),'7.  Persistence Report'!$C:$C,VLOOKUP(IF(COUNTIFS($B213,"Adjustment*"),$A212,$A213),ExtCalcMap,2,FALSE))</f>
        <v>0</v>
      </c>
      <c r="T213" s="731">
        <f ca="1">SUMIFS(OFFSET('7.  Persistence Report'!$L:$L,0,T148-2011),'7.  Persistence Report'!$D:$D,IF(COUNTIFS($B213,"Adjustment*"),$B212,$B213),'7.  Persistence Report'!$H:$H,D148,'7.  Persistence Report'!$J:$J,IF(COUNTIFS($B213,"Adjustment*"),"Adjustment","Current Year Savings"),'7.  Persistence Report'!$C:$C,VLOOKUP(IF(COUNTIFS($B213,"Adjustment*"),$A212,$A213),ExtCalcMap,2,FALSE))</f>
        <v>0</v>
      </c>
      <c r="U213" s="731">
        <f ca="1">SUMIFS(OFFSET('7.  Persistence Report'!$L:$L,0,U148-2011),'7.  Persistence Report'!$D:$D,IF(COUNTIFS($B213,"Adjustment*"),$B212,$B213),'7.  Persistence Report'!$H:$H,D148,'7.  Persistence Report'!$J:$J,IF(COUNTIFS($B213,"Adjustment*"),"Adjustment","Current Year Savings"),'7.  Persistence Report'!$C:$C,VLOOKUP(IF(COUNTIFS($B213,"Adjustment*"),$A212,$A213),ExtCalcMap,2,FALSE))</f>
        <v>0</v>
      </c>
      <c r="V213" s="731">
        <f ca="1">SUMIFS(OFFSET('7.  Persistence Report'!$L:$L,0,V148-2011),'7.  Persistence Report'!$D:$D,IF(COUNTIFS($B213,"Adjustment*"),$B212,$B213),'7.  Persistence Report'!$H:$H,D148,'7.  Persistence Report'!$J:$J,IF(COUNTIFS($B213,"Adjustment*"),"Adjustment","Current Year Savings"),'7.  Persistence Report'!$C:$C,VLOOKUP(IF(COUNTIFS($B213,"Adjustment*"),$A212,$A213),ExtCalcMap,2,FALSE))</f>
        <v>0</v>
      </c>
      <c r="W213" s="731">
        <f ca="1">SUMIFS(OFFSET('7.  Persistence Report'!$L:$L,0,W148-2011),'7.  Persistence Report'!$D:$D,IF(COUNTIFS($B213,"Adjustment*"),$B212,$B213),'7.  Persistence Report'!$H:$H,D148,'7.  Persistence Report'!$J:$J,IF(COUNTIFS($B213,"Adjustment*"),"Adjustment","Current Year Savings"),'7.  Persistence Report'!$C:$C,VLOOKUP(IF(COUNTIFS($B213,"Adjustment*"),$A212,$A213),ExtCalcMap,2,FALSE))</f>
        <v>0</v>
      </c>
      <c r="X213" s="731">
        <f ca="1">SUMIFS(OFFSET('7.  Persistence Report'!$L:$L,0,X148-2011),'7.  Persistence Report'!$D:$D,IF(COUNTIFS($B213,"Adjustment*"),$B212,$B213),'7.  Persistence Report'!$H:$H,D148,'7.  Persistence Report'!$J:$J,IF(COUNTIFS($B213,"Adjustment*"),"Adjustment","Current Year Savings"),'7.  Persistence Report'!$C:$C,VLOOKUP(IF(COUNTIFS($B213,"Adjustment*"),$A212,$A213),ExtCalcMap,2,FALSE))</f>
        <v>0</v>
      </c>
      <c r="Y213" s="412">
        <f ca="1">Y212</f>
        <v>0.91547886876516582</v>
      </c>
      <c r="Z213" s="412">
        <f ca="1">Z212</f>
        <v>6.1032328177630962E-2</v>
      </c>
      <c r="AA213" s="412">
        <f t="shared" ref="AA213:AL213" ca="1" si="78">AA212</f>
        <v>0</v>
      </c>
      <c r="AB213" s="412">
        <f t="shared" ca="1" si="78"/>
        <v>0</v>
      </c>
      <c r="AC213" s="412">
        <f t="shared" ca="1" si="78"/>
        <v>0</v>
      </c>
      <c r="AD213" s="412">
        <f t="shared" ca="1" si="78"/>
        <v>0</v>
      </c>
      <c r="AE213" s="412">
        <f t="shared" ca="1" si="78"/>
        <v>0</v>
      </c>
      <c r="AF213" s="412">
        <f t="shared" ca="1" si="78"/>
        <v>0</v>
      </c>
      <c r="AG213" s="412">
        <f t="shared" ca="1" si="78"/>
        <v>0</v>
      </c>
      <c r="AH213" s="412">
        <f t="shared" ca="1" si="78"/>
        <v>0</v>
      </c>
      <c r="AI213" s="412">
        <f t="shared" ca="1" si="78"/>
        <v>0</v>
      </c>
      <c r="AJ213" s="412">
        <f t="shared" ca="1" si="78"/>
        <v>0</v>
      </c>
      <c r="AK213" s="412">
        <f t="shared" ca="1" si="78"/>
        <v>0</v>
      </c>
      <c r="AL213" s="412">
        <f t="shared" ca="1" si="78"/>
        <v>0</v>
      </c>
      <c r="AM213" s="499"/>
    </row>
    <row r="214" spans="1:39" ht="15" outlineLevel="1">
      <c r="B214" s="317"/>
      <c r="C214" s="307"/>
      <c r="D214" s="730"/>
      <c r="E214" s="730"/>
      <c r="F214" s="730"/>
      <c r="G214" s="730"/>
      <c r="H214" s="730"/>
      <c r="I214" s="730"/>
      <c r="J214" s="730"/>
      <c r="K214" s="730"/>
      <c r="L214" s="730"/>
      <c r="M214" s="730"/>
      <c r="N214" s="730"/>
      <c r="O214" s="737"/>
      <c r="P214" s="737"/>
      <c r="Q214" s="737"/>
      <c r="R214" s="737"/>
      <c r="S214" s="737"/>
      <c r="T214" s="737"/>
      <c r="U214" s="737"/>
      <c r="V214" s="737"/>
      <c r="W214" s="737"/>
      <c r="X214" s="737"/>
      <c r="Y214" s="423"/>
      <c r="Z214" s="413"/>
      <c r="AA214" s="413"/>
      <c r="AB214" s="413"/>
      <c r="AC214" s="413"/>
      <c r="AD214" s="413"/>
      <c r="AE214" s="413"/>
      <c r="AF214" s="413"/>
      <c r="AG214" s="413"/>
      <c r="AH214" s="413"/>
      <c r="AI214" s="413"/>
      <c r="AJ214" s="413"/>
      <c r="AK214" s="413"/>
      <c r="AL214" s="413"/>
      <c r="AM214" s="308"/>
    </row>
    <row r="215" spans="1:39" ht="15" outlineLevel="1">
      <c r="A215" s="503">
        <v>22</v>
      </c>
      <c r="B215" s="317" t="s">
        <v>9</v>
      </c>
      <c r="C215" s="293" t="s">
        <v>25</v>
      </c>
      <c r="D215" s="724">
        <f ca="1">SUMIFS(OFFSET('7.  Persistence Report'!$AQ:$AQ,0,D148-2011),'7.  Persistence Report'!$D:$D,IF(COUNTIFS($B215,"Adjustment*"),$B214,$B215),'7.  Persistence Report'!$H:$H,D148,'7.  Persistence Report'!$J:$J,IF(COUNTIFS($B215,"Adjustment*"),"Adjustment","Current Year Savings"),'7.  Persistence Report'!$C:$C,VLOOKUP(IF(COUNTIFS($B215,"Adjustment*"),$A214,$A215),ExtCalcMap,2,FALSE))</f>
        <v>0</v>
      </c>
      <c r="E215" s="724">
        <f ca="1">SUMIFS(OFFSET('7.  Persistence Report'!$AQ:$AQ,0,E148-2011),'7.  Persistence Report'!$D:$D,IF(COUNTIFS($B215,"Adjustment*"),$B214,$B215),'7.  Persistence Report'!$H:$H,D148,'7.  Persistence Report'!$J:$J,IF(COUNTIFS($B215,"Adjustment*"),"Adjustment","Current Year Savings"),'7.  Persistence Report'!$C:$C,VLOOKUP(IF(COUNTIFS($B215,"Adjustment*"),$A214,$A215),ExtCalcMap,2,FALSE))</f>
        <v>0</v>
      </c>
      <c r="F215" s="724">
        <f ca="1">SUMIFS(OFFSET('7.  Persistence Report'!$AQ:$AQ,0,F148-2011),'7.  Persistence Report'!$D:$D,IF(COUNTIFS($B215,"Adjustment*"),$B214,$B215),'7.  Persistence Report'!$H:$H,D148,'7.  Persistence Report'!$J:$J,IF(COUNTIFS($B215,"Adjustment*"),"Adjustment","Current Year Savings"),'7.  Persistence Report'!$C:$C,VLOOKUP(IF(COUNTIFS($B215,"Adjustment*"),$A214,$A215),ExtCalcMap,2,FALSE))</f>
        <v>0</v>
      </c>
      <c r="G215" s="724">
        <f ca="1">SUMIFS(OFFSET('7.  Persistence Report'!$AQ:$AQ,0,G148-2011),'7.  Persistence Report'!$D:$D,IF(COUNTIFS($B215,"Adjustment*"),$B214,$B215),'7.  Persistence Report'!$H:$H,D148,'7.  Persistence Report'!$J:$J,IF(COUNTIFS($B215,"Adjustment*"),"Adjustment","Current Year Savings"),'7.  Persistence Report'!$C:$C,VLOOKUP(IF(COUNTIFS($B215,"Adjustment*"),$A214,$A215),ExtCalcMap,2,FALSE))</f>
        <v>0</v>
      </c>
      <c r="H215" s="724">
        <f ca="1">SUMIFS(OFFSET('7.  Persistence Report'!$AQ:$AQ,0,H148-2011),'7.  Persistence Report'!$D:$D,IF(COUNTIFS($B215,"Adjustment*"),$B214,$B215),'7.  Persistence Report'!$H:$H,D148,'7.  Persistence Report'!$J:$J,IF(COUNTIFS($B215,"Adjustment*"),"Adjustment","Current Year Savings"),'7.  Persistence Report'!$C:$C,VLOOKUP(IF(COUNTIFS($B215,"Adjustment*"),$A214,$A215),ExtCalcMap,2,FALSE))</f>
        <v>0</v>
      </c>
      <c r="I215" s="724">
        <f ca="1">SUMIFS(OFFSET('7.  Persistence Report'!$AQ:$AQ,0,I148-2011),'7.  Persistence Report'!$D:$D,IF(COUNTIFS($B215,"Adjustment*"),$B214,$B215),'7.  Persistence Report'!$H:$H,D148,'7.  Persistence Report'!$J:$J,IF(COUNTIFS($B215,"Adjustment*"),"Adjustment","Current Year Savings"),'7.  Persistence Report'!$C:$C,VLOOKUP(IF(COUNTIFS($B215,"Adjustment*"),$A214,$A215),ExtCalcMap,2,FALSE))</f>
        <v>0</v>
      </c>
      <c r="J215" s="724">
        <f ca="1">SUMIFS(OFFSET('7.  Persistence Report'!$AQ:$AQ,0,J148-2011),'7.  Persistence Report'!$D:$D,IF(COUNTIFS($B215,"Adjustment*"),$B214,$B215),'7.  Persistence Report'!$H:$H,D148,'7.  Persistence Report'!$J:$J,IF(COUNTIFS($B215,"Adjustment*"),"Adjustment","Current Year Savings"),'7.  Persistence Report'!$C:$C,VLOOKUP(IF(COUNTIFS($B215,"Adjustment*"),$A214,$A215),ExtCalcMap,2,FALSE))</f>
        <v>0</v>
      </c>
      <c r="K215" s="724">
        <f ca="1">SUMIFS(OFFSET('7.  Persistence Report'!$AQ:$AQ,0,K148-2011),'7.  Persistence Report'!$D:$D,IF(COUNTIFS($B215,"Adjustment*"),$B214,$B215),'7.  Persistence Report'!$H:$H,D148,'7.  Persistence Report'!$J:$J,IF(COUNTIFS($B215,"Adjustment*"),"Adjustment","Current Year Savings"),'7.  Persistence Report'!$C:$C,VLOOKUP(IF(COUNTIFS($B215,"Adjustment*"),$A214,$A215),ExtCalcMap,2,FALSE))</f>
        <v>0</v>
      </c>
      <c r="L215" s="724">
        <f ca="1">SUMIFS(OFFSET('7.  Persistence Report'!$AQ:$AQ,0,L148-2011),'7.  Persistence Report'!$D:$D,IF(COUNTIFS($B215,"Adjustment*"),$B214,$B215),'7.  Persistence Report'!$H:$H,D148,'7.  Persistence Report'!$J:$J,IF(COUNTIFS($B215,"Adjustment*"),"Adjustment","Current Year Savings"),'7.  Persistence Report'!$C:$C,VLOOKUP(IF(COUNTIFS($B215,"Adjustment*"),$A214,$A215),ExtCalcMap,2,FALSE))</f>
        <v>0</v>
      </c>
      <c r="M215" s="724">
        <f ca="1">SUMIFS(OFFSET('7.  Persistence Report'!$AQ:$AQ,0,M148-2011),'7.  Persistence Report'!$D:$D,IF(COUNTIFS($B215,"Adjustment*"),$B214,$B215),'7.  Persistence Report'!$H:$H,D148,'7.  Persistence Report'!$J:$J,IF(COUNTIFS($B215,"Adjustment*"),"Adjustment","Current Year Savings"),'7.  Persistence Report'!$C:$C,VLOOKUP(IF(COUNTIFS($B215,"Adjustment*"),$A214,$A215),ExtCalcMap,2,FALSE))</f>
        <v>0</v>
      </c>
      <c r="N215" s="730"/>
      <c r="O215" s="731">
        <f ca="1">SUMIFS(OFFSET('7.  Persistence Report'!$L:$L,0,O148-2011),'7.  Persistence Report'!$D:$D,IF(COUNTIFS($B215,"Adjustment*"),$B214,$B215),'7.  Persistence Report'!$H:$H,D148,'7.  Persistence Report'!$J:$J,IF(COUNTIFS($B215,"Adjustment*"),"Adjustment","Current Year Savings"),'7.  Persistence Report'!$C:$C,VLOOKUP(IF(COUNTIFS($B215,"Adjustment*"),$A214,$A215),ExtCalcMap,2,FALSE))</f>
        <v>0</v>
      </c>
      <c r="P215" s="731">
        <f ca="1">SUMIFS(OFFSET('7.  Persistence Report'!$L:$L,0,P148-2011),'7.  Persistence Report'!$D:$D,IF(COUNTIFS($B215,"Adjustment*"),$B214,$B215),'7.  Persistence Report'!$H:$H,D148,'7.  Persistence Report'!$J:$J,IF(COUNTIFS($B215,"Adjustment*"),"Adjustment","Current Year Savings"),'7.  Persistence Report'!$C:$C,VLOOKUP(IF(COUNTIFS($B215,"Adjustment*"),$A214,$A215),ExtCalcMap,2,FALSE))</f>
        <v>0</v>
      </c>
      <c r="Q215" s="731">
        <f ca="1">SUMIFS(OFFSET('7.  Persistence Report'!$L:$L,0,Q148-2011),'7.  Persistence Report'!$D:$D,IF(COUNTIFS($B215,"Adjustment*"),$B214,$B215),'7.  Persistence Report'!$H:$H,D148,'7.  Persistence Report'!$J:$J,IF(COUNTIFS($B215,"Adjustment*"),"Adjustment","Current Year Savings"),'7.  Persistence Report'!$C:$C,VLOOKUP(IF(COUNTIFS($B215,"Adjustment*"),$A214,$A215),ExtCalcMap,2,FALSE))</f>
        <v>0</v>
      </c>
      <c r="R215" s="731">
        <f ca="1">SUMIFS(OFFSET('7.  Persistence Report'!$L:$L,0,R148-2011),'7.  Persistence Report'!$D:$D,IF(COUNTIFS($B215,"Adjustment*"),$B214,$B215),'7.  Persistence Report'!$H:$H,D148,'7.  Persistence Report'!$J:$J,IF(COUNTIFS($B215,"Adjustment*"),"Adjustment","Current Year Savings"),'7.  Persistence Report'!$C:$C,VLOOKUP(IF(COUNTIFS($B215,"Adjustment*"),$A214,$A215),ExtCalcMap,2,FALSE))</f>
        <v>0</v>
      </c>
      <c r="S215" s="731">
        <f ca="1">SUMIFS(OFFSET('7.  Persistence Report'!$L:$L,0,S148-2011),'7.  Persistence Report'!$D:$D,IF(COUNTIFS($B215,"Adjustment*"),$B214,$B215),'7.  Persistence Report'!$H:$H,D148,'7.  Persistence Report'!$J:$J,IF(COUNTIFS($B215,"Adjustment*"),"Adjustment","Current Year Savings"),'7.  Persistence Report'!$C:$C,VLOOKUP(IF(COUNTIFS($B215,"Adjustment*"),$A214,$A215),ExtCalcMap,2,FALSE))</f>
        <v>0</v>
      </c>
      <c r="T215" s="731">
        <f ca="1">SUMIFS(OFFSET('7.  Persistence Report'!$L:$L,0,T148-2011),'7.  Persistence Report'!$D:$D,IF(COUNTIFS($B215,"Adjustment*"),$B214,$B215),'7.  Persistence Report'!$H:$H,D148,'7.  Persistence Report'!$J:$J,IF(COUNTIFS($B215,"Adjustment*"),"Adjustment","Current Year Savings"),'7.  Persistence Report'!$C:$C,VLOOKUP(IF(COUNTIFS($B215,"Adjustment*"),$A214,$A215),ExtCalcMap,2,FALSE))</f>
        <v>0</v>
      </c>
      <c r="U215" s="731">
        <f ca="1">SUMIFS(OFFSET('7.  Persistence Report'!$L:$L,0,U148-2011),'7.  Persistence Report'!$D:$D,IF(COUNTIFS($B215,"Adjustment*"),$B214,$B215),'7.  Persistence Report'!$H:$H,D148,'7.  Persistence Report'!$J:$J,IF(COUNTIFS($B215,"Adjustment*"),"Adjustment","Current Year Savings"),'7.  Persistence Report'!$C:$C,VLOOKUP(IF(COUNTIFS($B215,"Adjustment*"),$A214,$A215),ExtCalcMap,2,FALSE))</f>
        <v>0</v>
      </c>
      <c r="V215" s="731">
        <f ca="1">SUMIFS(OFFSET('7.  Persistence Report'!$L:$L,0,V148-2011),'7.  Persistence Report'!$D:$D,IF(COUNTIFS($B215,"Adjustment*"),$B214,$B215),'7.  Persistence Report'!$H:$H,D148,'7.  Persistence Report'!$J:$J,IF(COUNTIFS($B215,"Adjustment*"),"Adjustment","Current Year Savings"),'7.  Persistence Report'!$C:$C,VLOOKUP(IF(COUNTIFS($B215,"Adjustment*"),$A214,$A215),ExtCalcMap,2,FALSE))</f>
        <v>0</v>
      </c>
      <c r="W215" s="731">
        <f ca="1">SUMIFS(OFFSET('7.  Persistence Report'!$L:$L,0,W148-2011),'7.  Persistence Report'!$D:$D,IF(COUNTIFS($B215,"Adjustment*"),$B214,$B215),'7.  Persistence Report'!$H:$H,D148,'7.  Persistence Report'!$J:$J,IF(COUNTIFS($B215,"Adjustment*"),"Adjustment","Current Year Savings"),'7.  Persistence Report'!$C:$C,VLOOKUP(IF(COUNTIFS($B215,"Adjustment*"),$A214,$A215),ExtCalcMap,2,FALSE))</f>
        <v>0</v>
      </c>
      <c r="X215" s="731">
        <f ca="1">SUMIFS(OFFSET('7.  Persistence Report'!$L:$L,0,X148-2011),'7.  Persistence Report'!$D:$D,IF(COUNTIFS($B215,"Adjustment*"),$B214,$B215),'7.  Persistence Report'!$H:$H,D148,'7.  Persistence Report'!$J:$J,IF(COUNTIFS($B215,"Adjustment*"),"Adjustment","Current Year Savings"),'7.  Persistence Report'!$C:$C,VLOOKUP(IF(COUNTIFS($B215,"Adjustment*"),$A214,$A215),ExtCalcMap,2,FALSE))</f>
        <v>0</v>
      </c>
      <c r="Y215" s="416">
        <f ca="1">IF(SUMIFS(OFFSET('3-a.  Rate Class Allocations'!$BA:$BA,0,(27*(Y149="kW"))),'3-a.  Rate Class Allocations'!$F:$F,"2011 - 2014 + 2015 Extension Legacy Green Energy Act Framework - Province Wide Program",'3-a.  Rate Class Allocations'!$E:$E,$B215,'3-a.  Rate Class Allocations'!$H:$H,D148),SUMIFS(OFFSET('3-a.  Rate Class Allocations'!$BA:$BA,0,(27*(Y149="kW"))),'3-a.  Rate Class Allocations'!$F:$F,"2011 - 2014 + 2015 Extension Legacy Green Energy Act Framework - Province Wide Program",'3-a.  Rate Class Allocations'!$L:$L,Y148,'3-a.  Rate Class Allocations'!$E:$E,$B215,'3-a.  Rate Class Allocations'!$H:$H,D148) / SUMIFS(OFFSET('3-a.  Rate Class Allocations'!$BA:$BA,0,(27*(Y149="kW"))),'3-a.  Rate Class Allocations'!$F:$F,"2011 - 2014 + 2015 Extension Legacy Green Energy Act Framework - Province Wide Program",'3-a.  Rate Class Allocations'!$E:$E,$B215,'3-a.  Rate Class Allocations'!$H:$H,D148),IF(COUNTIFS(Y148,"*50 to*"),1/COUNTIFS($Y148:$AL148,"*50 to*"),0))</f>
        <v>1</v>
      </c>
      <c r="Z215" s="416">
        <f ca="1">IF(SUMIFS(OFFSET('3-a.  Rate Class Allocations'!$BA:$BA,0,(27*(Z149="kW"))),'3-a.  Rate Class Allocations'!$F:$F,"2011 - 2014 + 2015 Extension Legacy Green Energy Act Framework - Province Wide Program",'3-a.  Rate Class Allocations'!$E:$E,$B215,'3-a.  Rate Class Allocations'!$H:$H,D148),SUMIFS(OFFSET('3-a.  Rate Class Allocations'!$BA:$BA,0,(27*(Z149="kW"))),'3-a.  Rate Class Allocations'!$F:$F,"2011 - 2014 + 2015 Extension Legacy Green Energy Act Framework - Province Wide Program",'3-a.  Rate Class Allocations'!$L:$L,Z148,'3-a.  Rate Class Allocations'!$E:$E,$B215,'3-a.  Rate Class Allocations'!$H:$H,D148) / SUMIFS(OFFSET('3-a.  Rate Class Allocations'!$BA:$BA,0,(27*(Z149="kW"))),'3-a.  Rate Class Allocations'!$F:$F,"2011 - 2014 + 2015 Extension Legacy Green Energy Act Framework - Province Wide Program",'3-a.  Rate Class Allocations'!$E:$E,$B215,'3-a.  Rate Class Allocations'!$H:$H,D148),IF(COUNTIFS(Z148,"*50 to*"),1/COUNTIFS($Y148:$AL148,"*50 to*"),0))</f>
        <v>0</v>
      </c>
      <c r="AA215" s="416">
        <f ca="1">IF(SUMIFS(OFFSET('3-a.  Rate Class Allocations'!$BA:$BA,0,(27*(AA149="kW"))),'3-a.  Rate Class Allocations'!$F:$F,"2011 - 2014 + 2015 Extension Legacy Green Energy Act Framework - Province Wide Program",'3-a.  Rate Class Allocations'!$E:$E,$B215,'3-a.  Rate Class Allocations'!$H:$H,D148),SUMIFS(OFFSET('3-a.  Rate Class Allocations'!$BA:$BA,0,(27*(AA149="kW"))),'3-a.  Rate Class Allocations'!$F:$F,"2011 - 2014 + 2015 Extension Legacy Green Energy Act Framework - Province Wide Program",'3-a.  Rate Class Allocations'!$L:$L,AA148,'3-a.  Rate Class Allocations'!$E:$E,$B215,'3-a.  Rate Class Allocations'!$H:$H,D148) / SUMIFS(OFFSET('3-a.  Rate Class Allocations'!$BA:$BA,0,(27*(AA149="kW"))),'3-a.  Rate Class Allocations'!$F:$F,"2011 - 2014 + 2015 Extension Legacy Green Energy Act Framework - Province Wide Program",'3-a.  Rate Class Allocations'!$E:$E,$B215,'3-a.  Rate Class Allocations'!$H:$H,D148),IF(COUNTIFS(AA148,"*50 to*"),1/COUNTIFS($Y148:$AL148,"*50 to*"),0))</f>
        <v>0</v>
      </c>
      <c r="AB215" s="416">
        <f ca="1">IF(SUMIFS(OFFSET('3-a.  Rate Class Allocations'!$BA:$BA,0,(27*(AB149="kW"))),'3-a.  Rate Class Allocations'!$F:$F,"2011 - 2014 + 2015 Extension Legacy Green Energy Act Framework - Province Wide Program",'3-a.  Rate Class Allocations'!$E:$E,$B215,'3-a.  Rate Class Allocations'!$H:$H,D148),SUMIFS(OFFSET('3-a.  Rate Class Allocations'!$BA:$BA,0,(27*(AB149="kW"))),'3-a.  Rate Class Allocations'!$F:$F,"2011 - 2014 + 2015 Extension Legacy Green Energy Act Framework - Province Wide Program",'3-a.  Rate Class Allocations'!$L:$L,AB148,'3-a.  Rate Class Allocations'!$E:$E,$B215,'3-a.  Rate Class Allocations'!$H:$H,D148) / SUMIFS(OFFSET('3-a.  Rate Class Allocations'!$BA:$BA,0,(27*(AB149="kW"))),'3-a.  Rate Class Allocations'!$F:$F,"2011 - 2014 + 2015 Extension Legacy Green Energy Act Framework - Province Wide Program",'3-a.  Rate Class Allocations'!$E:$E,$B215,'3-a.  Rate Class Allocations'!$H:$H,D148),IF(COUNTIFS(AB148,"*50 to*"),1/COUNTIFS($Y148:$AL148,"*50 to*"),0))</f>
        <v>0</v>
      </c>
      <c r="AC215" s="416">
        <f ca="1">IF(SUMIFS(OFFSET('3-a.  Rate Class Allocations'!$BA:$BA,0,(27*(AC149="kW"))),'3-a.  Rate Class Allocations'!$F:$F,"2011 - 2014 + 2015 Extension Legacy Green Energy Act Framework - Province Wide Program",'3-a.  Rate Class Allocations'!$E:$E,$B215,'3-a.  Rate Class Allocations'!$H:$H,D148),SUMIFS(OFFSET('3-a.  Rate Class Allocations'!$BA:$BA,0,(27*(AC149="kW"))),'3-a.  Rate Class Allocations'!$F:$F,"2011 - 2014 + 2015 Extension Legacy Green Energy Act Framework - Province Wide Program",'3-a.  Rate Class Allocations'!$L:$L,AC148,'3-a.  Rate Class Allocations'!$E:$E,$B215,'3-a.  Rate Class Allocations'!$H:$H,D148) / SUMIFS(OFFSET('3-a.  Rate Class Allocations'!$BA:$BA,0,(27*(AC149="kW"))),'3-a.  Rate Class Allocations'!$F:$F,"2011 - 2014 + 2015 Extension Legacy Green Energy Act Framework - Province Wide Program",'3-a.  Rate Class Allocations'!$E:$E,$B215,'3-a.  Rate Class Allocations'!$H:$H,D148),IF(COUNTIFS(AC148,"*50 to*"),1/COUNTIFS($Y148:$AL148,"*50 to*"),0))</f>
        <v>0</v>
      </c>
      <c r="AD215" s="416">
        <f ca="1">IF(SUMIFS(OFFSET('3-a.  Rate Class Allocations'!$BA:$BA,0,(27*(AD149="kW"))),'3-a.  Rate Class Allocations'!$F:$F,"2011 - 2014 + 2015 Extension Legacy Green Energy Act Framework - Province Wide Program",'3-a.  Rate Class Allocations'!$E:$E,$B215,'3-a.  Rate Class Allocations'!$H:$H,D148),SUMIFS(OFFSET('3-a.  Rate Class Allocations'!$BA:$BA,0,(27*(AD149="kW"))),'3-a.  Rate Class Allocations'!$F:$F,"2011 - 2014 + 2015 Extension Legacy Green Energy Act Framework - Province Wide Program",'3-a.  Rate Class Allocations'!$L:$L,AD148,'3-a.  Rate Class Allocations'!$E:$E,$B215,'3-a.  Rate Class Allocations'!$H:$H,D148) / SUMIFS(OFFSET('3-a.  Rate Class Allocations'!$BA:$BA,0,(27*(AD149="kW"))),'3-a.  Rate Class Allocations'!$F:$F,"2011 - 2014 + 2015 Extension Legacy Green Energy Act Framework - Province Wide Program",'3-a.  Rate Class Allocations'!$E:$E,$B215,'3-a.  Rate Class Allocations'!$H:$H,D148),IF(COUNTIFS(AD148,"*50 to*"),1/COUNTIFS($Y148:$AL148,"*50 to*"),0))</f>
        <v>0</v>
      </c>
      <c r="AE215" s="416">
        <f ca="1">IF(SUMIFS(OFFSET('3-a.  Rate Class Allocations'!$BA:$BA,0,(27*(AE149="kW"))),'3-a.  Rate Class Allocations'!$F:$F,"2011 - 2014 + 2015 Extension Legacy Green Energy Act Framework - Province Wide Program",'3-a.  Rate Class Allocations'!$E:$E,$B215,'3-a.  Rate Class Allocations'!$H:$H,D148),SUMIFS(OFFSET('3-a.  Rate Class Allocations'!$BA:$BA,0,(27*(AE149="kW"))),'3-a.  Rate Class Allocations'!$F:$F,"2011 - 2014 + 2015 Extension Legacy Green Energy Act Framework - Province Wide Program",'3-a.  Rate Class Allocations'!$L:$L,AE148,'3-a.  Rate Class Allocations'!$E:$E,$B215,'3-a.  Rate Class Allocations'!$H:$H,D148) / SUMIFS(OFFSET('3-a.  Rate Class Allocations'!$BA:$BA,0,(27*(AE149="kW"))),'3-a.  Rate Class Allocations'!$F:$F,"2011 - 2014 + 2015 Extension Legacy Green Energy Act Framework - Province Wide Program",'3-a.  Rate Class Allocations'!$E:$E,$B215,'3-a.  Rate Class Allocations'!$H:$H,D148),IF(COUNTIFS(AE148,"*50 to*"),1/COUNTIFS($Y148:$AL148,"*50 to*"),0))</f>
        <v>0</v>
      </c>
      <c r="AF215" s="416">
        <f ca="1">IF(SUMIFS(OFFSET('3-a.  Rate Class Allocations'!$BA:$BA,0,(27*(AF149="kW"))),'3-a.  Rate Class Allocations'!$F:$F,"2011 - 2014 + 2015 Extension Legacy Green Energy Act Framework - Province Wide Program",'3-a.  Rate Class Allocations'!$E:$E,$B215,'3-a.  Rate Class Allocations'!$H:$H,D148),SUMIFS(OFFSET('3-a.  Rate Class Allocations'!$BA:$BA,0,(27*(AF149="kW"))),'3-a.  Rate Class Allocations'!$F:$F,"2011 - 2014 + 2015 Extension Legacy Green Energy Act Framework - Province Wide Program",'3-a.  Rate Class Allocations'!$L:$L,AF148,'3-a.  Rate Class Allocations'!$E:$E,$B215,'3-a.  Rate Class Allocations'!$H:$H,D148) / SUMIFS(OFFSET('3-a.  Rate Class Allocations'!$BA:$BA,0,(27*(AF149="kW"))),'3-a.  Rate Class Allocations'!$F:$F,"2011 - 2014 + 2015 Extension Legacy Green Energy Act Framework - Province Wide Program",'3-a.  Rate Class Allocations'!$E:$E,$B215,'3-a.  Rate Class Allocations'!$H:$H,D148),IF(COUNTIFS(AF148,"*50 to*"),1/COUNTIFS($Y148:$AL148,"*50 to*"),0))</f>
        <v>0</v>
      </c>
      <c r="AG215" s="416">
        <f ca="1">IF(SUMIFS(OFFSET('3-a.  Rate Class Allocations'!$BA:$BA,0,(27*(AG149="kW"))),'3-a.  Rate Class Allocations'!$F:$F,"2011 - 2014 + 2015 Extension Legacy Green Energy Act Framework - Province Wide Program",'3-a.  Rate Class Allocations'!$E:$E,$B215,'3-a.  Rate Class Allocations'!$H:$H,D148),SUMIFS(OFFSET('3-a.  Rate Class Allocations'!$BA:$BA,0,(27*(AG149="kW"))),'3-a.  Rate Class Allocations'!$F:$F,"2011 - 2014 + 2015 Extension Legacy Green Energy Act Framework - Province Wide Program",'3-a.  Rate Class Allocations'!$L:$L,AG148,'3-a.  Rate Class Allocations'!$E:$E,$B215,'3-a.  Rate Class Allocations'!$H:$H,D148) / SUMIFS(OFFSET('3-a.  Rate Class Allocations'!$BA:$BA,0,(27*(AG149="kW"))),'3-a.  Rate Class Allocations'!$F:$F,"2011 - 2014 + 2015 Extension Legacy Green Energy Act Framework - Province Wide Program",'3-a.  Rate Class Allocations'!$E:$E,$B215,'3-a.  Rate Class Allocations'!$H:$H,D148),IF(COUNTIFS(AG148,"*50 to*"),1/COUNTIFS($Y148:$AL148,"*50 to*"),0))</f>
        <v>0</v>
      </c>
      <c r="AH215" s="416">
        <f ca="1">IF(SUMIFS(OFFSET('3-a.  Rate Class Allocations'!$BA:$BA,0,(27*(AH149="kW"))),'3-a.  Rate Class Allocations'!$F:$F,"2011 - 2014 + 2015 Extension Legacy Green Energy Act Framework - Province Wide Program",'3-a.  Rate Class Allocations'!$E:$E,$B215,'3-a.  Rate Class Allocations'!$H:$H,D148),SUMIFS(OFFSET('3-a.  Rate Class Allocations'!$BA:$BA,0,(27*(AH149="kW"))),'3-a.  Rate Class Allocations'!$F:$F,"2011 - 2014 + 2015 Extension Legacy Green Energy Act Framework - Province Wide Program",'3-a.  Rate Class Allocations'!$L:$L,AH148,'3-a.  Rate Class Allocations'!$E:$E,$B215,'3-a.  Rate Class Allocations'!$H:$H,D148) / SUMIFS(OFFSET('3-a.  Rate Class Allocations'!$BA:$BA,0,(27*(AH149="kW"))),'3-a.  Rate Class Allocations'!$F:$F,"2011 - 2014 + 2015 Extension Legacy Green Energy Act Framework - Province Wide Program",'3-a.  Rate Class Allocations'!$E:$E,$B215,'3-a.  Rate Class Allocations'!$H:$H,D148),IF(COUNTIFS(AH148,"*50 to*"),1/COUNTIFS($Y148:$AL148,"*50 to*"),0))</f>
        <v>0</v>
      </c>
      <c r="AI215" s="416">
        <f ca="1">IF(SUMIFS(OFFSET('3-a.  Rate Class Allocations'!$BA:$BA,0,(27*(AI149="kW"))),'3-a.  Rate Class Allocations'!$F:$F,"2011 - 2014 + 2015 Extension Legacy Green Energy Act Framework - Province Wide Program",'3-a.  Rate Class Allocations'!$E:$E,$B215,'3-a.  Rate Class Allocations'!$H:$H,D148),SUMIFS(OFFSET('3-a.  Rate Class Allocations'!$BA:$BA,0,(27*(AI149="kW"))),'3-a.  Rate Class Allocations'!$F:$F,"2011 - 2014 + 2015 Extension Legacy Green Energy Act Framework - Province Wide Program",'3-a.  Rate Class Allocations'!$L:$L,AI148,'3-a.  Rate Class Allocations'!$E:$E,$B215,'3-a.  Rate Class Allocations'!$H:$H,D148) / SUMIFS(OFFSET('3-a.  Rate Class Allocations'!$BA:$BA,0,(27*(AI149="kW"))),'3-a.  Rate Class Allocations'!$F:$F,"2011 - 2014 + 2015 Extension Legacy Green Energy Act Framework - Province Wide Program",'3-a.  Rate Class Allocations'!$E:$E,$B215,'3-a.  Rate Class Allocations'!$H:$H,D148),IF(COUNTIFS(AI148,"*50 to*"),1/COUNTIFS($Y148:$AL148,"*50 to*"),0))</f>
        <v>0</v>
      </c>
      <c r="AJ215" s="416">
        <f ca="1">IF(SUMIFS(OFFSET('3-a.  Rate Class Allocations'!$BA:$BA,0,(27*(AJ149="kW"))),'3-a.  Rate Class Allocations'!$F:$F,"2011 - 2014 + 2015 Extension Legacy Green Energy Act Framework - Province Wide Program",'3-a.  Rate Class Allocations'!$E:$E,$B215,'3-a.  Rate Class Allocations'!$H:$H,D148),SUMIFS(OFFSET('3-a.  Rate Class Allocations'!$BA:$BA,0,(27*(AJ149="kW"))),'3-a.  Rate Class Allocations'!$F:$F,"2011 - 2014 + 2015 Extension Legacy Green Energy Act Framework - Province Wide Program",'3-a.  Rate Class Allocations'!$L:$L,AJ148,'3-a.  Rate Class Allocations'!$E:$E,$B215,'3-a.  Rate Class Allocations'!$H:$H,D148) / SUMIFS(OFFSET('3-a.  Rate Class Allocations'!$BA:$BA,0,(27*(AJ149="kW"))),'3-a.  Rate Class Allocations'!$F:$F,"2011 - 2014 + 2015 Extension Legacy Green Energy Act Framework - Province Wide Program",'3-a.  Rate Class Allocations'!$E:$E,$B215,'3-a.  Rate Class Allocations'!$H:$H,D148),IF(COUNTIFS(AJ148,"*50 to*"),1/COUNTIFS($Y148:$AL148,"*50 to*"),0))</f>
        <v>0</v>
      </c>
      <c r="AK215" s="416">
        <f ca="1">IF(SUMIFS(OFFSET('3-a.  Rate Class Allocations'!$BA:$BA,0,(27*(AK149="kW"))),'3-a.  Rate Class Allocations'!$F:$F,"2011 - 2014 + 2015 Extension Legacy Green Energy Act Framework - Province Wide Program",'3-a.  Rate Class Allocations'!$E:$E,$B215,'3-a.  Rate Class Allocations'!$H:$H,D148),SUMIFS(OFFSET('3-a.  Rate Class Allocations'!$BA:$BA,0,(27*(AK149="kW"))),'3-a.  Rate Class Allocations'!$F:$F,"2011 - 2014 + 2015 Extension Legacy Green Energy Act Framework - Province Wide Program",'3-a.  Rate Class Allocations'!$L:$L,AK148,'3-a.  Rate Class Allocations'!$E:$E,$B215,'3-a.  Rate Class Allocations'!$H:$H,D148) / SUMIFS(OFFSET('3-a.  Rate Class Allocations'!$BA:$BA,0,(27*(AK149="kW"))),'3-a.  Rate Class Allocations'!$F:$F,"2011 - 2014 + 2015 Extension Legacy Green Energy Act Framework - Province Wide Program",'3-a.  Rate Class Allocations'!$E:$E,$B215,'3-a.  Rate Class Allocations'!$H:$H,D148),IF(COUNTIFS(AK148,"*50 to*"),1/COUNTIFS($Y148:$AL148,"*50 to*"),0))</f>
        <v>0</v>
      </c>
      <c r="AL215" s="416">
        <f ca="1">IF(SUMIFS(OFFSET('3-a.  Rate Class Allocations'!$BA:$BA,0,(27*(AL149="kW"))),'3-a.  Rate Class Allocations'!$F:$F,"2011 - 2014 + 2015 Extension Legacy Green Energy Act Framework - Province Wide Program",'3-a.  Rate Class Allocations'!$E:$E,$B215,'3-a.  Rate Class Allocations'!$H:$H,D148),SUMIFS(OFFSET('3-a.  Rate Class Allocations'!$BA:$BA,0,(27*(AL149="kW"))),'3-a.  Rate Class Allocations'!$F:$F,"2011 - 2014 + 2015 Extension Legacy Green Energy Act Framework - Province Wide Program",'3-a.  Rate Class Allocations'!$L:$L,AL148,'3-a.  Rate Class Allocations'!$E:$E,$B215,'3-a.  Rate Class Allocations'!$H:$H,D148) / SUMIFS(OFFSET('3-a.  Rate Class Allocations'!$BA:$BA,0,(27*(AL149="kW"))),'3-a.  Rate Class Allocations'!$F:$F,"2011 - 2014 + 2015 Extension Legacy Green Energy Act Framework - Province Wide Program",'3-a.  Rate Class Allocations'!$E:$E,$B215,'3-a.  Rate Class Allocations'!$H:$H,D148),IF(COUNTIFS(AL148,"*50 to*"),1/COUNTIFS($Y148:$AL148,"*50 to*"),0))</f>
        <v>0</v>
      </c>
      <c r="AM215" s="298">
        <f ca="1">SUM(Y215:AL215)</f>
        <v>1</v>
      </c>
    </row>
    <row r="216" spans="1:39" ht="15" outlineLevel="1">
      <c r="B216" s="296" t="s">
        <v>245</v>
      </c>
      <c r="C216" s="293" t="s">
        <v>164</v>
      </c>
      <c r="D216" s="724">
        <f ca="1">SUMIFS(OFFSET('7.  Persistence Report'!$AQ:$AQ,0,D148-2011),'7.  Persistence Report'!$D:$D,IF(COUNTIFS($B216,"Adjustment*"),$B215,$B216),'7.  Persistence Report'!$H:$H,D148,'7.  Persistence Report'!$J:$J,IF(COUNTIFS($B216,"Adjustment*"),"Adjustment","Current Year Savings"),'7.  Persistence Report'!$C:$C,VLOOKUP(IF(COUNTIFS($B216,"Adjustment*"),$A215,$A216),ExtCalcMap,2,FALSE))</f>
        <v>0</v>
      </c>
      <c r="E216" s="724">
        <f ca="1">SUMIFS(OFFSET('7.  Persistence Report'!$AQ:$AQ,0,E148-2011),'7.  Persistence Report'!$D:$D,IF(COUNTIFS($B216,"Adjustment*"),$B215,$B216),'7.  Persistence Report'!$H:$H,D148,'7.  Persistence Report'!$J:$J,IF(COUNTIFS($B216,"Adjustment*"),"Adjustment","Current Year Savings"),'7.  Persistence Report'!$C:$C,VLOOKUP(IF(COUNTIFS($B216,"Adjustment*"),$A215,$A216),ExtCalcMap,2,FALSE))</f>
        <v>0</v>
      </c>
      <c r="F216" s="724">
        <f ca="1">SUMIFS(OFFSET('7.  Persistence Report'!$AQ:$AQ,0,F148-2011),'7.  Persistence Report'!$D:$D,IF(COUNTIFS($B216,"Adjustment*"),$B215,$B216),'7.  Persistence Report'!$H:$H,D148,'7.  Persistence Report'!$J:$J,IF(COUNTIFS($B216,"Adjustment*"),"Adjustment","Current Year Savings"),'7.  Persistence Report'!$C:$C,VLOOKUP(IF(COUNTIFS($B216,"Adjustment*"),$A215,$A216),ExtCalcMap,2,FALSE))</f>
        <v>0</v>
      </c>
      <c r="G216" s="724">
        <f ca="1">SUMIFS(OFFSET('7.  Persistence Report'!$AQ:$AQ,0,G148-2011),'7.  Persistence Report'!$D:$D,IF(COUNTIFS($B216,"Adjustment*"),$B215,$B216),'7.  Persistence Report'!$H:$H,D148,'7.  Persistence Report'!$J:$J,IF(COUNTIFS($B216,"Adjustment*"),"Adjustment","Current Year Savings"),'7.  Persistence Report'!$C:$C,VLOOKUP(IF(COUNTIFS($B216,"Adjustment*"),$A215,$A216),ExtCalcMap,2,FALSE))</f>
        <v>0</v>
      </c>
      <c r="H216" s="724">
        <f ca="1">SUMIFS(OFFSET('7.  Persistence Report'!$AQ:$AQ,0,H148-2011),'7.  Persistence Report'!$D:$D,IF(COUNTIFS($B216,"Adjustment*"),$B215,$B216),'7.  Persistence Report'!$H:$H,D148,'7.  Persistence Report'!$J:$J,IF(COUNTIFS($B216,"Adjustment*"),"Adjustment","Current Year Savings"),'7.  Persistence Report'!$C:$C,VLOOKUP(IF(COUNTIFS($B216,"Adjustment*"),$A215,$A216),ExtCalcMap,2,FALSE))</f>
        <v>0</v>
      </c>
      <c r="I216" s="724">
        <f ca="1">SUMIFS(OFFSET('7.  Persistence Report'!$AQ:$AQ,0,I148-2011),'7.  Persistence Report'!$D:$D,IF(COUNTIFS($B216,"Adjustment*"),$B215,$B216),'7.  Persistence Report'!$H:$H,D148,'7.  Persistence Report'!$J:$J,IF(COUNTIFS($B216,"Adjustment*"),"Adjustment","Current Year Savings"),'7.  Persistence Report'!$C:$C,VLOOKUP(IF(COUNTIFS($B216,"Adjustment*"),$A215,$A216),ExtCalcMap,2,FALSE))</f>
        <v>0</v>
      </c>
      <c r="J216" s="724">
        <f ca="1">SUMIFS(OFFSET('7.  Persistence Report'!$AQ:$AQ,0,J148-2011),'7.  Persistence Report'!$D:$D,IF(COUNTIFS($B216,"Adjustment*"),$B215,$B216),'7.  Persistence Report'!$H:$H,D148,'7.  Persistence Report'!$J:$J,IF(COUNTIFS($B216,"Adjustment*"),"Adjustment","Current Year Savings"),'7.  Persistence Report'!$C:$C,VLOOKUP(IF(COUNTIFS($B216,"Adjustment*"),$A215,$A216),ExtCalcMap,2,FALSE))</f>
        <v>0</v>
      </c>
      <c r="K216" s="724">
        <f ca="1">SUMIFS(OFFSET('7.  Persistence Report'!$AQ:$AQ,0,K148-2011),'7.  Persistence Report'!$D:$D,IF(COUNTIFS($B216,"Adjustment*"),$B215,$B216),'7.  Persistence Report'!$H:$H,D148,'7.  Persistence Report'!$J:$J,IF(COUNTIFS($B216,"Adjustment*"),"Adjustment","Current Year Savings"),'7.  Persistence Report'!$C:$C,VLOOKUP(IF(COUNTIFS($B216,"Adjustment*"),$A215,$A216),ExtCalcMap,2,FALSE))</f>
        <v>0</v>
      </c>
      <c r="L216" s="724">
        <f ca="1">SUMIFS(OFFSET('7.  Persistence Report'!$AQ:$AQ,0,L148-2011),'7.  Persistence Report'!$D:$D,IF(COUNTIFS($B216,"Adjustment*"),$B215,$B216),'7.  Persistence Report'!$H:$H,D148,'7.  Persistence Report'!$J:$J,IF(COUNTIFS($B216,"Adjustment*"),"Adjustment","Current Year Savings"),'7.  Persistence Report'!$C:$C,VLOOKUP(IF(COUNTIFS($B216,"Adjustment*"),$A215,$A216),ExtCalcMap,2,FALSE))</f>
        <v>0</v>
      </c>
      <c r="M216" s="724">
        <f ca="1">SUMIFS(OFFSET('7.  Persistence Report'!$AQ:$AQ,0,M148-2011),'7.  Persistence Report'!$D:$D,IF(COUNTIFS($B216,"Adjustment*"),$B215,$B216),'7.  Persistence Report'!$H:$H,D148,'7.  Persistence Report'!$J:$J,IF(COUNTIFS($B216,"Adjustment*"),"Adjustment","Current Year Savings"),'7.  Persistence Report'!$C:$C,VLOOKUP(IF(COUNTIFS($B216,"Adjustment*"),$A215,$A216),ExtCalcMap,2,FALSE))</f>
        <v>0</v>
      </c>
      <c r="N216" s="732"/>
      <c r="O216" s="731">
        <f ca="1">SUMIFS(OFFSET('7.  Persistence Report'!$L:$L,0,O148-2011),'7.  Persistence Report'!$D:$D,IF(COUNTIFS($B216,"Adjustment*"),$B215,$B216),'7.  Persistence Report'!$H:$H,D148,'7.  Persistence Report'!$J:$J,IF(COUNTIFS($B216,"Adjustment*"),"Adjustment","Current Year Savings"),'7.  Persistence Report'!$C:$C,VLOOKUP(IF(COUNTIFS($B216,"Adjustment*"),$A215,$A216),ExtCalcMap,2,FALSE))</f>
        <v>0</v>
      </c>
      <c r="P216" s="731">
        <f ca="1">SUMIFS(OFFSET('7.  Persistence Report'!$L:$L,0,P148-2011),'7.  Persistence Report'!$D:$D,IF(COUNTIFS($B216,"Adjustment*"),$B215,$B216),'7.  Persistence Report'!$H:$H,D148,'7.  Persistence Report'!$J:$J,IF(COUNTIFS($B216,"Adjustment*"),"Adjustment","Current Year Savings"),'7.  Persistence Report'!$C:$C,VLOOKUP(IF(COUNTIFS($B216,"Adjustment*"),$A215,$A216),ExtCalcMap,2,FALSE))</f>
        <v>0</v>
      </c>
      <c r="Q216" s="731">
        <f ca="1">SUMIFS(OFFSET('7.  Persistence Report'!$L:$L,0,Q148-2011),'7.  Persistence Report'!$D:$D,IF(COUNTIFS($B216,"Adjustment*"),$B215,$B216),'7.  Persistence Report'!$H:$H,D148,'7.  Persistence Report'!$J:$J,IF(COUNTIFS($B216,"Adjustment*"),"Adjustment","Current Year Savings"),'7.  Persistence Report'!$C:$C,VLOOKUP(IF(COUNTIFS($B216,"Adjustment*"),$A215,$A216),ExtCalcMap,2,FALSE))</f>
        <v>0</v>
      </c>
      <c r="R216" s="731">
        <f ca="1">SUMIFS(OFFSET('7.  Persistence Report'!$L:$L,0,R148-2011),'7.  Persistence Report'!$D:$D,IF(COUNTIFS($B216,"Adjustment*"),$B215,$B216),'7.  Persistence Report'!$H:$H,D148,'7.  Persistence Report'!$J:$J,IF(COUNTIFS($B216,"Adjustment*"),"Adjustment","Current Year Savings"),'7.  Persistence Report'!$C:$C,VLOOKUP(IF(COUNTIFS($B216,"Adjustment*"),$A215,$A216),ExtCalcMap,2,FALSE))</f>
        <v>0</v>
      </c>
      <c r="S216" s="731">
        <f ca="1">SUMIFS(OFFSET('7.  Persistence Report'!$L:$L,0,S148-2011),'7.  Persistence Report'!$D:$D,IF(COUNTIFS($B216,"Adjustment*"),$B215,$B216),'7.  Persistence Report'!$H:$H,D148,'7.  Persistence Report'!$J:$J,IF(COUNTIFS($B216,"Adjustment*"),"Adjustment","Current Year Savings"),'7.  Persistence Report'!$C:$C,VLOOKUP(IF(COUNTIFS($B216,"Adjustment*"),$A215,$A216),ExtCalcMap,2,FALSE))</f>
        <v>0</v>
      </c>
      <c r="T216" s="731">
        <f ca="1">SUMIFS(OFFSET('7.  Persistence Report'!$L:$L,0,T148-2011),'7.  Persistence Report'!$D:$D,IF(COUNTIFS($B216,"Adjustment*"),$B215,$B216),'7.  Persistence Report'!$H:$H,D148,'7.  Persistence Report'!$J:$J,IF(COUNTIFS($B216,"Adjustment*"),"Adjustment","Current Year Savings"),'7.  Persistence Report'!$C:$C,VLOOKUP(IF(COUNTIFS($B216,"Adjustment*"),$A215,$A216),ExtCalcMap,2,FALSE))</f>
        <v>0</v>
      </c>
      <c r="U216" s="731">
        <f ca="1">SUMIFS(OFFSET('7.  Persistence Report'!$L:$L,0,U148-2011),'7.  Persistence Report'!$D:$D,IF(COUNTIFS($B216,"Adjustment*"),$B215,$B216),'7.  Persistence Report'!$H:$H,D148,'7.  Persistence Report'!$J:$J,IF(COUNTIFS($B216,"Adjustment*"),"Adjustment","Current Year Savings"),'7.  Persistence Report'!$C:$C,VLOOKUP(IF(COUNTIFS($B216,"Adjustment*"),$A215,$A216),ExtCalcMap,2,FALSE))</f>
        <v>0</v>
      </c>
      <c r="V216" s="731">
        <f ca="1">SUMIFS(OFFSET('7.  Persistence Report'!$L:$L,0,V148-2011),'7.  Persistence Report'!$D:$D,IF(COUNTIFS($B216,"Adjustment*"),$B215,$B216),'7.  Persistence Report'!$H:$H,D148,'7.  Persistence Report'!$J:$J,IF(COUNTIFS($B216,"Adjustment*"),"Adjustment","Current Year Savings"),'7.  Persistence Report'!$C:$C,VLOOKUP(IF(COUNTIFS($B216,"Adjustment*"),$A215,$A216),ExtCalcMap,2,FALSE))</f>
        <v>0</v>
      </c>
      <c r="W216" s="731">
        <f ca="1">SUMIFS(OFFSET('7.  Persistence Report'!$L:$L,0,W148-2011),'7.  Persistence Report'!$D:$D,IF(COUNTIFS($B216,"Adjustment*"),$B215,$B216),'7.  Persistence Report'!$H:$H,D148,'7.  Persistence Report'!$J:$J,IF(COUNTIFS($B216,"Adjustment*"),"Adjustment","Current Year Savings"),'7.  Persistence Report'!$C:$C,VLOOKUP(IF(COUNTIFS($B216,"Adjustment*"),$A215,$A216),ExtCalcMap,2,FALSE))</f>
        <v>0</v>
      </c>
      <c r="X216" s="731">
        <f ca="1">SUMIFS(OFFSET('7.  Persistence Report'!$L:$L,0,X148-2011),'7.  Persistence Report'!$D:$D,IF(COUNTIFS($B216,"Adjustment*"),$B215,$B216),'7.  Persistence Report'!$H:$H,D148,'7.  Persistence Report'!$J:$J,IF(COUNTIFS($B216,"Adjustment*"),"Adjustment","Current Year Savings"),'7.  Persistence Report'!$C:$C,VLOOKUP(IF(COUNTIFS($B216,"Adjustment*"),$A215,$A216),ExtCalcMap,2,FALSE))</f>
        <v>0</v>
      </c>
      <c r="Y216" s="412">
        <f ca="1">Y215</f>
        <v>1</v>
      </c>
      <c r="Z216" s="412">
        <f ca="1">Z215</f>
        <v>0</v>
      </c>
      <c r="AA216" s="412">
        <f t="shared" ref="AA216:AL216" ca="1" si="79">AA215</f>
        <v>0</v>
      </c>
      <c r="AB216" s="412">
        <f t="shared" ca="1" si="79"/>
        <v>0</v>
      </c>
      <c r="AC216" s="412">
        <f t="shared" ca="1" si="79"/>
        <v>0</v>
      </c>
      <c r="AD216" s="412">
        <f t="shared" ca="1" si="79"/>
        <v>0</v>
      </c>
      <c r="AE216" s="412">
        <f t="shared" ca="1" si="79"/>
        <v>0</v>
      </c>
      <c r="AF216" s="412">
        <f t="shared" ca="1" si="79"/>
        <v>0</v>
      </c>
      <c r="AG216" s="412">
        <f t="shared" ca="1" si="79"/>
        <v>0</v>
      </c>
      <c r="AH216" s="412">
        <f t="shared" ca="1" si="79"/>
        <v>0</v>
      </c>
      <c r="AI216" s="412">
        <f t="shared" ca="1" si="79"/>
        <v>0</v>
      </c>
      <c r="AJ216" s="412">
        <f t="shared" ca="1" si="79"/>
        <v>0</v>
      </c>
      <c r="AK216" s="412">
        <f t="shared" ca="1" si="79"/>
        <v>0</v>
      </c>
      <c r="AL216" s="412">
        <f t="shared" ca="1" si="79"/>
        <v>0</v>
      </c>
      <c r="AM216" s="499"/>
    </row>
    <row r="217" spans="1:39" ht="15" outlineLevel="1">
      <c r="B217" s="317"/>
      <c r="C217" s="307"/>
      <c r="D217" s="730"/>
      <c r="E217" s="730"/>
      <c r="F217" s="730"/>
      <c r="G217" s="730"/>
      <c r="H217" s="730"/>
      <c r="I217" s="730"/>
      <c r="J217" s="730"/>
      <c r="K217" s="730"/>
      <c r="L217" s="730"/>
      <c r="M217" s="730"/>
      <c r="N217" s="730"/>
      <c r="O217" s="737"/>
      <c r="P217" s="737"/>
      <c r="Q217" s="737"/>
      <c r="R217" s="737"/>
      <c r="S217" s="737"/>
      <c r="T217" s="737"/>
      <c r="U217" s="737"/>
      <c r="V217" s="737"/>
      <c r="W217" s="737"/>
      <c r="X217" s="737"/>
      <c r="Y217" s="413"/>
      <c r="Z217" s="413"/>
      <c r="AA217" s="413"/>
      <c r="AB217" s="413"/>
      <c r="AC217" s="413"/>
      <c r="AD217" s="413"/>
      <c r="AE217" s="413"/>
      <c r="AF217" s="413"/>
      <c r="AG217" s="413"/>
      <c r="AH217" s="413"/>
      <c r="AI217" s="413"/>
      <c r="AJ217" s="413"/>
      <c r="AK217" s="413"/>
      <c r="AL217" s="413"/>
      <c r="AM217" s="308"/>
    </row>
    <row r="218" spans="1:39" ht="15.75" outlineLevel="1">
      <c r="A218" s="504"/>
      <c r="B218" s="290" t="s">
        <v>14</v>
      </c>
      <c r="C218" s="291"/>
      <c r="D218" s="742"/>
      <c r="E218" s="742"/>
      <c r="F218" s="742"/>
      <c r="G218" s="742"/>
      <c r="H218" s="742"/>
      <c r="I218" s="742"/>
      <c r="J218" s="742"/>
      <c r="K218" s="742"/>
      <c r="L218" s="742"/>
      <c r="M218" s="742"/>
      <c r="N218" s="742"/>
      <c r="O218" s="744"/>
      <c r="P218" s="739"/>
      <c r="Q218" s="739"/>
      <c r="R218" s="739"/>
      <c r="S218" s="739"/>
      <c r="T218" s="739"/>
      <c r="U218" s="739"/>
      <c r="V218" s="739"/>
      <c r="W218" s="739"/>
      <c r="X218" s="739"/>
      <c r="Y218" s="415"/>
      <c r="Z218" s="415"/>
      <c r="AA218" s="415"/>
      <c r="AB218" s="415"/>
      <c r="AC218" s="415"/>
      <c r="AD218" s="415"/>
      <c r="AE218" s="415"/>
      <c r="AF218" s="415"/>
      <c r="AG218" s="415"/>
      <c r="AH218" s="415"/>
      <c r="AI218" s="415"/>
      <c r="AJ218" s="415"/>
      <c r="AK218" s="415"/>
      <c r="AL218" s="415"/>
      <c r="AM218" s="294"/>
    </row>
    <row r="219" spans="1:39" ht="15" outlineLevel="1">
      <c r="A219" s="503">
        <v>23</v>
      </c>
      <c r="B219" s="317" t="s">
        <v>14</v>
      </c>
      <c r="C219" s="293" t="s">
        <v>25</v>
      </c>
      <c r="D219" s="724">
        <f ca="1">SUMIFS(OFFSET('7.  Persistence Report'!$AQ:$AQ,0,D148-2011),'7.  Persistence Report'!$D:$D,IF(COUNTIFS($B219,"Adjustment*"),$B218,$B219),'7.  Persistence Report'!$H:$H,D148,'7.  Persistence Report'!$J:$J,IF(COUNTIFS($B219,"Adjustment*"),"Adjustment","Current Year Savings"),'7.  Persistence Report'!$C:$C,VLOOKUP(IF(COUNTIFS($B219,"Adjustment*"),$A218,$A219),ExtCalcMap,2,FALSE))</f>
        <v>4983</v>
      </c>
      <c r="E219" s="724">
        <f ca="1">SUMIFS(OFFSET('7.  Persistence Report'!$AQ:$AQ,0,E148-2011),'7.  Persistence Report'!$D:$D,IF(COUNTIFS($B219,"Adjustment*"),$B218,$B219),'7.  Persistence Report'!$H:$H,D148,'7.  Persistence Report'!$J:$J,IF(COUNTIFS($B219,"Adjustment*"),"Adjustment","Current Year Savings"),'7.  Persistence Report'!$C:$C,VLOOKUP(IF(COUNTIFS($B219,"Adjustment*"),$A218,$A219),ExtCalcMap,2,FALSE))</f>
        <v>4983</v>
      </c>
      <c r="F219" s="724">
        <f ca="1">SUMIFS(OFFSET('7.  Persistence Report'!$AQ:$AQ,0,F148-2011),'7.  Persistence Report'!$D:$D,IF(COUNTIFS($B219,"Adjustment*"),$B218,$B219),'7.  Persistence Report'!$H:$H,D148,'7.  Persistence Report'!$J:$J,IF(COUNTIFS($B219,"Adjustment*"),"Adjustment","Current Year Savings"),'7.  Persistence Report'!$C:$C,VLOOKUP(IF(COUNTIFS($B219,"Adjustment*"),$A218,$A219),ExtCalcMap,2,FALSE))</f>
        <v>4983</v>
      </c>
      <c r="G219" s="724">
        <f ca="1">SUMIFS(OFFSET('7.  Persistence Report'!$AQ:$AQ,0,G148-2011),'7.  Persistence Report'!$D:$D,IF(COUNTIFS($B219,"Adjustment*"),$B218,$B219),'7.  Persistence Report'!$H:$H,D148,'7.  Persistence Report'!$J:$J,IF(COUNTIFS($B219,"Adjustment*"),"Adjustment","Current Year Savings"),'7.  Persistence Report'!$C:$C,VLOOKUP(IF(COUNTIFS($B219,"Adjustment*"),$A218,$A219),ExtCalcMap,2,FALSE))</f>
        <v>4983</v>
      </c>
      <c r="H219" s="724">
        <f ca="1">SUMIFS(OFFSET('7.  Persistence Report'!$AQ:$AQ,0,H148-2011),'7.  Persistence Report'!$D:$D,IF(COUNTIFS($B219,"Adjustment*"),$B218,$B219),'7.  Persistence Report'!$H:$H,D148,'7.  Persistence Report'!$J:$J,IF(COUNTIFS($B219,"Adjustment*"),"Adjustment","Current Year Savings"),'7.  Persistence Report'!$C:$C,VLOOKUP(IF(COUNTIFS($B219,"Adjustment*"),$A218,$A219),ExtCalcMap,2,FALSE))</f>
        <v>4353</v>
      </c>
      <c r="I219" s="724">
        <f ca="1">SUMIFS(OFFSET('7.  Persistence Report'!$AQ:$AQ,0,I148-2011),'7.  Persistence Report'!$D:$D,IF(COUNTIFS($B219,"Adjustment*"),$B218,$B219),'7.  Persistence Report'!$H:$H,D148,'7.  Persistence Report'!$J:$J,IF(COUNTIFS($B219,"Adjustment*"),"Adjustment","Current Year Savings"),'7.  Persistence Report'!$C:$C,VLOOKUP(IF(COUNTIFS($B219,"Adjustment*"),$A218,$A219),ExtCalcMap,2,FALSE))</f>
        <v>4353</v>
      </c>
      <c r="J219" s="724">
        <f ca="1">SUMIFS(OFFSET('7.  Persistence Report'!$AQ:$AQ,0,J148-2011),'7.  Persistence Report'!$D:$D,IF(COUNTIFS($B219,"Adjustment*"),$B218,$B219),'7.  Persistence Report'!$H:$H,D148,'7.  Persistence Report'!$J:$J,IF(COUNTIFS($B219,"Adjustment*"),"Adjustment","Current Year Savings"),'7.  Persistence Report'!$C:$C,VLOOKUP(IF(COUNTIFS($B219,"Adjustment*"),$A218,$A219),ExtCalcMap,2,FALSE))</f>
        <v>4353</v>
      </c>
      <c r="K219" s="724">
        <f ca="1">SUMIFS(OFFSET('7.  Persistence Report'!$AQ:$AQ,0,K148-2011),'7.  Persistence Report'!$D:$D,IF(COUNTIFS($B219,"Adjustment*"),$B218,$B219),'7.  Persistence Report'!$H:$H,D148,'7.  Persistence Report'!$J:$J,IF(COUNTIFS($B219,"Adjustment*"),"Adjustment","Current Year Savings"),'7.  Persistence Report'!$C:$C,VLOOKUP(IF(COUNTIFS($B219,"Adjustment*"),$A218,$A219),ExtCalcMap,2,FALSE))</f>
        <v>4353</v>
      </c>
      <c r="L219" s="724">
        <f ca="1">SUMIFS(OFFSET('7.  Persistence Report'!$AQ:$AQ,0,L148-2011),'7.  Persistence Report'!$D:$D,IF(COUNTIFS($B219,"Adjustment*"),$B218,$B219),'7.  Persistence Report'!$H:$H,D148,'7.  Persistence Report'!$J:$J,IF(COUNTIFS($B219,"Adjustment*"),"Adjustment","Current Year Savings"),'7.  Persistence Report'!$C:$C,VLOOKUP(IF(COUNTIFS($B219,"Adjustment*"),$A218,$A219),ExtCalcMap,2,FALSE))</f>
        <v>675</v>
      </c>
      <c r="M219" s="724">
        <f ca="1">SUMIFS(OFFSET('7.  Persistence Report'!$AQ:$AQ,0,M148-2011),'7.  Persistence Report'!$D:$D,IF(COUNTIFS($B219,"Adjustment*"),$B218,$B219),'7.  Persistence Report'!$H:$H,D148,'7.  Persistence Report'!$J:$J,IF(COUNTIFS($B219,"Adjustment*"),"Adjustment","Current Year Savings"),'7.  Persistence Report'!$C:$C,VLOOKUP(IF(COUNTIFS($B219,"Adjustment*"),$A218,$A219),ExtCalcMap,2,FALSE))</f>
        <v>675</v>
      </c>
      <c r="N219" s="730"/>
      <c r="O219" s="731">
        <f ca="1">SUMIFS(OFFSET('7.  Persistence Report'!$L:$L,0,O148-2011),'7.  Persistence Report'!$D:$D,IF(COUNTIFS($B219,"Adjustment*"),$B218,$B219),'7.  Persistence Report'!$H:$H,D148,'7.  Persistence Report'!$J:$J,IF(COUNTIFS($B219,"Adjustment*"),"Adjustment","Current Year Savings"),'7.  Persistence Report'!$C:$C,VLOOKUP(IF(COUNTIFS($B219,"Adjustment*"),$A218,$A219),ExtCalcMap,2,FALSE))</f>
        <v>0.27726873941719532</v>
      </c>
      <c r="P219" s="731">
        <f ca="1">SUMIFS(OFFSET('7.  Persistence Report'!$L:$L,0,P148-2011),'7.  Persistence Report'!$D:$D,IF(COUNTIFS($B219,"Adjustment*"),$B218,$B219),'7.  Persistence Report'!$H:$H,D148,'7.  Persistence Report'!$J:$J,IF(COUNTIFS($B219,"Adjustment*"),"Adjustment","Current Year Savings"),'7.  Persistence Report'!$C:$C,VLOOKUP(IF(COUNTIFS($B219,"Adjustment*"),$A218,$A219),ExtCalcMap,2,FALSE))</f>
        <v>0.27726873941719532</v>
      </c>
      <c r="Q219" s="731">
        <f ca="1">SUMIFS(OFFSET('7.  Persistence Report'!$L:$L,0,Q148-2011),'7.  Persistence Report'!$D:$D,IF(COUNTIFS($B219,"Adjustment*"),$B218,$B219),'7.  Persistence Report'!$H:$H,D148,'7.  Persistence Report'!$J:$J,IF(COUNTIFS($B219,"Adjustment*"),"Adjustment","Current Year Savings"),'7.  Persistence Report'!$C:$C,VLOOKUP(IF(COUNTIFS($B219,"Adjustment*"),$A218,$A219),ExtCalcMap,2,FALSE))</f>
        <v>0.27726873941719532</v>
      </c>
      <c r="R219" s="731">
        <f ca="1">SUMIFS(OFFSET('7.  Persistence Report'!$L:$L,0,R148-2011),'7.  Persistence Report'!$D:$D,IF(COUNTIFS($B219,"Adjustment*"),$B218,$B219),'7.  Persistence Report'!$H:$H,D148,'7.  Persistence Report'!$J:$J,IF(COUNTIFS($B219,"Adjustment*"),"Adjustment","Current Year Savings"),'7.  Persistence Report'!$C:$C,VLOOKUP(IF(COUNTIFS($B219,"Adjustment*"),$A218,$A219),ExtCalcMap,2,FALSE))</f>
        <v>0.27726873941719532</v>
      </c>
      <c r="S219" s="731">
        <f ca="1">SUMIFS(OFFSET('7.  Persistence Report'!$L:$L,0,S148-2011),'7.  Persistence Report'!$D:$D,IF(COUNTIFS($B219,"Adjustment*"),$B218,$B219),'7.  Persistence Report'!$H:$H,D148,'7.  Persistence Report'!$J:$J,IF(COUNTIFS($B219,"Adjustment*"),"Adjustment","Current Year Savings"),'7.  Persistence Report'!$C:$C,VLOOKUP(IF(COUNTIFS($B219,"Adjustment*"),$A218,$A219),ExtCalcMap,2,FALSE))</f>
        <v>0.27726873941719532</v>
      </c>
      <c r="T219" s="731">
        <f ca="1">SUMIFS(OFFSET('7.  Persistence Report'!$L:$L,0,T148-2011),'7.  Persistence Report'!$D:$D,IF(COUNTIFS($B219,"Adjustment*"),$B218,$B219),'7.  Persistence Report'!$H:$H,D148,'7.  Persistence Report'!$J:$J,IF(COUNTIFS($B219,"Adjustment*"),"Adjustment","Current Year Savings"),'7.  Persistence Report'!$C:$C,VLOOKUP(IF(COUNTIFS($B219,"Adjustment*"),$A218,$A219),ExtCalcMap,2,FALSE))</f>
        <v>0.27726873941719532</v>
      </c>
      <c r="U219" s="731">
        <f ca="1">SUMIFS(OFFSET('7.  Persistence Report'!$L:$L,0,U148-2011),'7.  Persistence Report'!$D:$D,IF(COUNTIFS($B219,"Adjustment*"),$B218,$B219),'7.  Persistence Report'!$H:$H,D148,'7.  Persistence Report'!$J:$J,IF(COUNTIFS($B219,"Adjustment*"),"Adjustment","Current Year Savings"),'7.  Persistence Report'!$C:$C,VLOOKUP(IF(COUNTIFS($B219,"Adjustment*"),$A218,$A219),ExtCalcMap,2,FALSE))</f>
        <v>0.27726873941719532</v>
      </c>
      <c r="V219" s="731">
        <f ca="1">SUMIFS(OFFSET('7.  Persistence Report'!$L:$L,0,V148-2011),'7.  Persistence Report'!$D:$D,IF(COUNTIFS($B219,"Adjustment*"),$B218,$B219),'7.  Persistence Report'!$H:$H,D148,'7.  Persistence Report'!$J:$J,IF(COUNTIFS($B219,"Adjustment*"),"Adjustment","Current Year Savings"),'7.  Persistence Report'!$C:$C,VLOOKUP(IF(COUNTIFS($B219,"Adjustment*"),$A218,$A219),ExtCalcMap,2,FALSE))</f>
        <v>0.27726873941719532</v>
      </c>
      <c r="W219" s="731">
        <f ca="1">SUMIFS(OFFSET('7.  Persistence Report'!$L:$L,0,W148-2011),'7.  Persistence Report'!$D:$D,IF(COUNTIFS($B219,"Adjustment*"),$B218,$B219),'7.  Persistence Report'!$H:$H,D148,'7.  Persistence Report'!$J:$J,IF(COUNTIFS($B219,"Adjustment*"),"Adjustment","Current Year Savings"),'7.  Persistence Report'!$C:$C,VLOOKUP(IF(COUNTIFS($B219,"Adjustment*"),$A218,$A219),ExtCalcMap,2,FALSE))</f>
        <v>8.6210295557975769E-2</v>
      </c>
      <c r="X219" s="731">
        <f ca="1">SUMIFS(OFFSET('7.  Persistence Report'!$L:$L,0,X148-2011),'7.  Persistence Report'!$D:$D,IF(COUNTIFS($B219,"Adjustment*"),$B218,$B219),'7.  Persistence Report'!$H:$H,D148,'7.  Persistence Report'!$J:$J,IF(COUNTIFS($B219,"Adjustment*"),"Adjustment","Current Year Savings"),'7.  Persistence Report'!$C:$C,VLOOKUP(IF(COUNTIFS($B219,"Adjustment*"),$A218,$A219),ExtCalcMap,2,FALSE))</f>
        <v>8.6210295557975769E-2</v>
      </c>
      <c r="Y219" s="411">
        <f t="shared" ref="Y219:AL219" si="80">IF(COUNTIFS(Y148,"Res*"),1/COUNTIFS(Y148:AL148,"Res*"),0)</f>
        <v>0</v>
      </c>
      <c r="Z219" s="411">
        <f t="shared" si="80"/>
        <v>0</v>
      </c>
      <c r="AA219" s="411">
        <f t="shared" si="80"/>
        <v>0</v>
      </c>
      <c r="AB219" s="411">
        <f t="shared" si="80"/>
        <v>1</v>
      </c>
      <c r="AC219" s="411">
        <f t="shared" si="80"/>
        <v>0</v>
      </c>
      <c r="AD219" s="411">
        <f t="shared" si="80"/>
        <v>0</v>
      </c>
      <c r="AE219" s="411">
        <f t="shared" si="80"/>
        <v>0</v>
      </c>
      <c r="AF219" s="411">
        <f t="shared" si="80"/>
        <v>0</v>
      </c>
      <c r="AG219" s="411">
        <f t="shared" si="80"/>
        <v>0</v>
      </c>
      <c r="AH219" s="411">
        <f t="shared" si="80"/>
        <v>0</v>
      </c>
      <c r="AI219" s="411">
        <f t="shared" si="80"/>
        <v>0</v>
      </c>
      <c r="AJ219" s="411">
        <f t="shared" si="80"/>
        <v>0</v>
      </c>
      <c r="AK219" s="411">
        <f t="shared" si="80"/>
        <v>0</v>
      </c>
      <c r="AL219" s="411">
        <f t="shared" si="80"/>
        <v>0</v>
      </c>
      <c r="AM219" s="298">
        <f>SUM(Y219:AL219)</f>
        <v>1</v>
      </c>
    </row>
    <row r="220" spans="1:39" ht="15" outlineLevel="1">
      <c r="B220" s="296" t="s">
        <v>245</v>
      </c>
      <c r="C220" s="293" t="s">
        <v>164</v>
      </c>
      <c r="D220" s="724">
        <f ca="1">SUMIFS(OFFSET('7.  Persistence Report'!$AQ:$AQ,0,D148-2011),'7.  Persistence Report'!$D:$D,IF(COUNTIFS($B220,"Adjustment*"),$B219,$B220),'7.  Persistence Report'!$H:$H,D148,'7.  Persistence Report'!$J:$J,IF(COUNTIFS($B220,"Adjustment*"),"Adjustment","Current Year Savings"),'7.  Persistence Report'!$C:$C,VLOOKUP(IF(COUNTIFS($B220,"Adjustment*"),$A219,$A220),ExtCalcMap,2,FALSE))</f>
        <v>5379.9033200000003</v>
      </c>
      <c r="E220" s="724">
        <f ca="1">SUMIFS(OFFSET('7.  Persistence Report'!$AQ:$AQ,0,E148-2011),'7.  Persistence Report'!$D:$D,IF(COUNTIFS($B220,"Adjustment*"),$B219,$B220),'7.  Persistence Report'!$H:$H,D148,'7.  Persistence Report'!$J:$J,IF(COUNTIFS($B220,"Adjustment*"),"Adjustment","Current Year Savings"),'7.  Persistence Report'!$C:$C,VLOOKUP(IF(COUNTIFS($B220,"Adjustment*"),$A219,$A220),ExtCalcMap,2,FALSE))</f>
        <v>5379.9033200000003</v>
      </c>
      <c r="F220" s="724">
        <f ca="1">SUMIFS(OFFSET('7.  Persistence Report'!$AQ:$AQ,0,F148-2011),'7.  Persistence Report'!$D:$D,IF(COUNTIFS($B220,"Adjustment*"),$B219,$B220),'7.  Persistence Report'!$H:$H,D148,'7.  Persistence Report'!$J:$J,IF(COUNTIFS($B220,"Adjustment*"),"Adjustment","Current Year Savings"),'7.  Persistence Report'!$C:$C,VLOOKUP(IF(COUNTIFS($B220,"Adjustment*"),$A219,$A220),ExtCalcMap,2,FALSE))</f>
        <v>5302.9033200000003</v>
      </c>
      <c r="G220" s="724">
        <f ca="1">SUMIFS(OFFSET('7.  Persistence Report'!$AQ:$AQ,0,G148-2011),'7.  Persistence Report'!$D:$D,IF(COUNTIFS($B220,"Adjustment*"),$B219,$B220),'7.  Persistence Report'!$H:$H,D148,'7.  Persistence Report'!$J:$J,IF(COUNTIFS($B220,"Adjustment*"),"Adjustment","Current Year Savings"),'7.  Persistence Report'!$C:$C,VLOOKUP(IF(COUNTIFS($B220,"Adjustment*"),$A219,$A220),ExtCalcMap,2,FALSE))</f>
        <v>5295.9033280000003</v>
      </c>
      <c r="H220" s="724">
        <f ca="1">SUMIFS(OFFSET('7.  Persistence Report'!$AQ:$AQ,0,H148-2011),'7.  Persistence Report'!$D:$D,IF(COUNTIFS($B220,"Adjustment*"),$B219,$B220),'7.  Persistence Report'!$H:$H,D148,'7.  Persistence Report'!$J:$J,IF(COUNTIFS($B220,"Adjustment*"),"Adjustment","Current Year Savings"),'7.  Persistence Report'!$C:$C,VLOOKUP(IF(COUNTIFS($B220,"Adjustment*"),$A219,$A220),ExtCalcMap,2,FALSE))</f>
        <v>4948.7330929999998</v>
      </c>
      <c r="I220" s="724">
        <f ca="1">SUMIFS(OFFSET('7.  Persistence Report'!$AQ:$AQ,0,I148-2011),'7.  Persistence Report'!$D:$D,IF(COUNTIFS($B220,"Adjustment*"),$B219,$B220),'7.  Persistence Report'!$H:$H,D148,'7.  Persistence Report'!$J:$J,IF(COUNTIFS($B220,"Adjustment*"),"Adjustment","Current Year Savings"),'7.  Persistence Report'!$C:$C,VLOOKUP(IF(COUNTIFS($B220,"Adjustment*"),$A219,$A220),ExtCalcMap,2,FALSE))</f>
        <v>4702.1480099999999</v>
      </c>
      <c r="J220" s="724">
        <f ca="1">SUMIFS(OFFSET('7.  Persistence Report'!$AQ:$AQ,0,J148-2011),'7.  Persistence Report'!$D:$D,IF(COUNTIFS($B220,"Adjustment*"),$B219,$B220),'7.  Persistence Report'!$H:$H,D148,'7.  Persistence Report'!$J:$J,IF(COUNTIFS($B220,"Adjustment*"),"Adjustment","Current Year Savings"),'7.  Persistence Report'!$C:$C,VLOOKUP(IF(COUNTIFS($B220,"Adjustment*"),$A219,$A220),ExtCalcMap,2,FALSE))</f>
        <v>4556.5628660000002</v>
      </c>
      <c r="K220" s="724">
        <f ca="1">SUMIFS(OFFSET('7.  Persistence Report'!$AQ:$AQ,0,K148-2011),'7.  Persistence Report'!$D:$D,IF(COUNTIFS($B220,"Adjustment*"),$B219,$B220),'7.  Persistence Report'!$H:$H,D148,'7.  Persistence Report'!$J:$J,IF(COUNTIFS($B220,"Adjustment*"),"Adjustment","Current Year Savings"),'7.  Persistence Report'!$C:$C,VLOOKUP(IF(COUNTIFS($B220,"Adjustment*"),$A219,$A220),ExtCalcMap,2,FALSE))</f>
        <v>4556.5628660000002</v>
      </c>
      <c r="L220" s="724">
        <f ca="1">SUMIFS(OFFSET('7.  Persistence Report'!$AQ:$AQ,0,L148-2011),'7.  Persistence Report'!$D:$D,IF(COUNTIFS($B220,"Adjustment*"),$B219,$B220),'7.  Persistence Report'!$H:$H,D148,'7.  Persistence Report'!$J:$J,IF(COUNTIFS($B220,"Adjustment*"),"Adjustment","Current Year Savings"),'7.  Persistence Report'!$C:$C,VLOOKUP(IF(COUNTIFS($B220,"Adjustment*"),$A219,$A220),ExtCalcMap,2,FALSE))</f>
        <v>4556.5628660000002</v>
      </c>
      <c r="M220" s="724">
        <f ca="1">SUMIFS(OFFSET('7.  Persistence Report'!$AQ:$AQ,0,M148-2011),'7.  Persistence Report'!$D:$D,IF(COUNTIFS($B220,"Adjustment*"),$B219,$B220),'7.  Persistence Report'!$H:$H,D148,'7.  Persistence Report'!$J:$J,IF(COUNTIFS($B220,"Adjustment*"),"Adjustment","Current Year Savings"),'7.  Persistence Report'!$C:$C,VLOOKUP(IF(COUNTIFS($B220,"Adjustment*"),$A219,$A220),ExtCalcMap,2,FALSE))</f>
        <v>3298.9033199999999</v>
      </c>
      <c r="N220" s="732"/>
      <c r="O220" s="731">
        <f ca="1">SUMIFS(OFFSET('7.  Persistence Report'!$L:$L,0,O148-2011),'7.  Persistence Report'!$D:$D,IF(COUNTIFS($B220,"Adjustment*"),$B219,$B220),'7.  Persistence Report'!$H:$H,D148,'7.  Persistence Report'!$J:$J,IF(COUNTIFS($B220,"Adjustment*"),"Adjustment","Current Year Savings"),'7.  Persistence Report'!$C:$C,VLOOKUP(IF(COUNTIFS($B220,"Adjustment*"),$A219,$A220),ExtCalcMap,2,FALSE))</f>
        <v>1.3791270339999999</v>
      </c>
      <c r="P220" s="731">
        <f ca="1">SUMIFS(OFFSET('7.  Persistence Report'!$L:$L,0,P148-2011),'7.  Persistence Report'!$D:$D,IF(COUNTIFS($B220,"Adjustment*"),$B219,$B220),'7.  Persistence Report'!$H:$H,D148,'7.  Persistence Report'!$J:$J,IF(COUNTIFS($B220,"Adjustment*"),"Adjustment","Current Year Savings"),'7.  Persistence Report'!$C:$C,VLOOKUP(IF(COUNTIFS($B220,"Adjustment*"),$A219,$A220),ExtCalcMap,2,FALSE))</f>
        <v>1.3791270339999999</v>
      </c>
      <c r="Q220" s="731">
        <f ca="1">SUMIFS(OFFSET('7.  Persistence Report'!$L:$L,0,Q148-2011),'7.  Persistence Report'!$D:$D,IF(COUNTIFS($B220,"Adjustment*"),$B219,$B220),'7.  Persistence Report'!$H:$H,D148,'7.  Persistence Report'!$J:$J,IF(COUNTIFS($B220,"Adjustment*"),"Adjustment","Current Year Savings"),'7.  Persistence Report'!$C:$C,VLOOKUP(IF(COUNTIFS($B220,"Adjustment*"),$A219,$A220),ExtCalcMap,2,FALSE))</f>
        <v>1.3751729800000001</v>
      </c>
      <c r="R220" s="731">
        <f ca="1">SUMIFS(OFFSET('7.  Persistence Report'!$L:$L,0,R148-2011),'7.  Persistence Report'!$D:$D,IF(COUNTIFS($B220,"Adjustment*"),$B219,$B220),'7.  Persistence Report'!$H:$H,D148,'7.  Persistence Report'!$J:$J,IF(COUNTIFS($B220,"Adjustment*"),"Adjustment","Current Year Savings"),'7.  Persistence Report'!$C:$C,VLOOKUP(IF(COUNTIFS($B220,"Adjustment*"),$A219,$A220),ExtCalcMap,2,FALSE))</f>
        <v>1.3748135210000001</v>
      </c>
      <c r="S220" s="731">
        <f ca="1">SUMIFS(OFFSET('7.  Persistence Report'!$L:$L,0,S148-2011),'7.  Persistence Report'!$D:$D,IF(COUNTIFS($B220,"Adjustment*"),$B219,$B220),'7.  Persistence Report'!$H:$H,D148,'7.  Persistence Report'!$J:$J,IF(COUNTIFS($B220,"Adjustment*"),"Adjustment","Current Year Savings"),'7.  Persistence Report'!$C:$C,VLOOKUP(IF(COUNTIFS($B220,"Adjustment*"),$A219,$A220),ExtCalcMap,2,FALSE))</f>
        <v>1.3567463529999999</v>
      </c>
      <c r="T220" s="731">
        <f ca="1">SUMIFS(OFFSET('7.  Persistence Report'!$L:$L,0,T148-2011),'7.  Persistence Report'!$D:$D,IF(COUNTIFS($B220,"Adjustment*"),$B219,$B220),'7.  Persistence Report'!$H:$H,D148,'7.  Persistence Report'!$J:$J,IF(COUNTIFS($B220,"Adjustment*"),"Adjustment","Current Year Savings"),'7.  Persistence Report'!$C:$C,VLOOKUP(IF(COUNTIFS($B220,"Adjustment*"),$A219,$A220),ExtCalcMap,2,FALSE))</f>
        <v>1.343950609</v>
      </c>
      <c r="U220" s="731">
        <f ca="1">SUMIFS(OFFSET('7.  Persistence Report'!$L:$L,0,U148-2011),'7.  Persistence Report'!$D:$D,IF(COUNTIFS($B220,"Adjustment*"),$B219,$B220),'7.  Persistence Report'!$H:$H,D148,'7.  Persistence Report'!$J:$J,IF(COUNTIFS($B220,"Adjustment*"),"Adjustment","Current Year Savings"),'7.  Persistence Report'!$C:$C,VLOOKUP(IF(COUNTIFS($B220,"Adjustment*"),$A219,$A220),ExtCalcMap,2,FALSE))</f>
        <v>1.3363548649999999</v>
      </c>
      <c r="V220" s="731">
        <f ca="1">SUMIFS(OFFSET('7.  Persistence Report'!$L:$L,0,V148-2011),'7.  Persistence Report'!$D:$D,IF(COUNTIFS($B220,"Adjustment*"),$B219,$B220),'7.  Persistence Report'!$H:$H,D148,'7.  Persistence Report'!$J:$J,IF(COUNTIFS($B220,"Adjustment*"),"Adjustment","Current Year Savings"),'7.  Persistence Report'!$C:$C,VLOOKUP(IF(COUNTIFS($B220,"Adjustment*"),$A219,$A220),ExtCalcMap,2,FALSE))</f>
        <v>1.3363548649999999</v>
      </c>
      <c r="W220" s="731">
        <f ca="1">SUMIFS(OFFSET('7.  Persistence Report'!$L:$L,0,W148-2011),'7.  Persistence Report'!$D:$D,IF(COUNTIFS($B220,"Adjustment*"),$B219,$B220),'7.  Persistence Report'!$H:$H,D148,'7.  Persistence Report'!$J:$J,IF(COUNTIFS($B220,"Adjustment*"),"Adjustment","Current Year Savings"),'7.  Persistence Report'!$C:$C,VLOOKUP(IF(COUNTIFS($B220,"Adjustment*"),$A219,$A220),ExtCalcMap,2,FALSE))</f>
        <v>1.3363548649999999</v>
      </c>
      <c r="X220" s="731">
        <f ca="1">SUMIFS(OFFSET('7.  Persistence Report'!$L:$L,0,X148-2011),'7.  Persistence Report'!$D:$D,IF(COUNTIFS($B220,"Adjustment*"),$B219,$B220),'7.  Persistence Report'!$H:$H,D148,'7.  Persistence Report'!$J:$J,IF(COUNTIFS($B220,"Adjustment*"),"Adjustment","Current Year Savings"),'7.  Persistence Report'!$C:$C,VLOOKUP(IF(COUNTIFS($B220,"Adjustment*"),$A219,$A220),ExtCalcMap,2,FALSE))</f>
        <v>1.270927031</v>
      </c>
      <c r="Y220" s="412">
        <f>Y219</f>
        <v>0</v>
      </c>
      <c r="Z220" s="412">
        <f>Z219</f>
        <v>0</v>
      </c>
      <c r="AA220" s="412">
        <f t="shared" ref="AA220:AL220" si="81">AA219</f>
        <v>0</v>
      </c>
      <c r="AB220" s="412">
        <f t="shared" si="81"/>
        <v>1</v>
      </c>
      <c r="AC220" s="412">
        <f t="shared" si="81"/>
        <v>0</v>
      </c>
      <c r="AD220" s="412">
        <f t="shared" si="81"/>
        <v>0</v>
      </c>
      <c r="AE220" s="412">
        <f t="shared" si="81"/>
        <v>0</v>
      </c>
      <c r="AF220" s="412">
        <f t="shared" si="81"/>
        <v>0</v>
      </c>
      <c r="AG220" s="412">
        <f t="shared" si="81"/>
        <v>0</v>
      </c>
      <c r="AH220" s="412">
        <f t="shared" si="81"/>
        <v>0</v>
      </c>
      <c r="AI220" s="412">
        <f t="shared" si="81"/>
        <v>0</v>
      </c>
      <c r="AJ220" s="412">
        <f t="shared" si="81"/>
        <v>0</v>
      </c>
      <c r="AK220" s="412">
        <f t="shared" si="81"/>
        <v>0</v>
      </c>
      <c r="AL220" s="412">
        <f t="shared" si="81"/>
        <v>0</v>
      </c>
      <c r="AM220" s="499"/>
    </row>
    <row r="221" spans="1:39" ht="15" outlineLevel="1">
      <c r="B221" s="317"/>
      <c r="C221" s="307"/>
      <c r="D221" s="730"/>
      <c r="E221" s="730"/>
      <c r="F221" s="730"/>
      <c r="G221" s="730"/>
      <c r="H221" s="730"/>
      <c r="I221" s="730"/>
      <c r="J221" s="730"/>
      <c r="K221" s="730"/>
      <c r="L221" s="730"/>
      <c r="M221" s="730"/>
      <c r="N221" s="730"/>
      <c r="O221" s="737"/>
      <c r="P221" s="737"/>
      <c r="Q221" s="737"/>
      <c r="R221" s="737"/>
      <c r="S221" s="737"/>
      <c r="T221" s="737"/>
      <c r="U221" s="737"/>
      <c r="V221" s="737"/>
      <c r="W221" s="737"/>
      <c r="X221" s="737"/>
      <c r="Y221" s="413"/>
      <c r="Z221" s="413"/>
      <c r="AA221" s="413"/>
      <c r="AB221" s="413"/>
      <c r="AC221" s="413"/>
      <c r="AD221" s="413"/>
      <c r="AE221" s="413"/>
      <c r="AF221" s="413"/>
      <c r="AG221" s="413"/>
      <c r="AH221" s="413"/>
      <c r="AI221" s="413"/>
      <c r="AJ221" s="413"/>
      <c r="AK221" s="413"/>
      <c r="AL221" s="413"/>
      <c r="AM221" s="308"/>
    </row>
    <row r="222" spans="1:39" s="295" customFormat="1" ht="15.75" outlineLevel="1">
      <c r="A222" s="504"/>
      <c r="B222" s="290" t="s">
        <v>489</v>
      </c>
      <c r="C222" s="291"/>
      <c r="D222" s="742"/>
      <c r="E222" s="742"/>
      <c r="F222" s="742"/>
      <c r="G222" s="742"/>
      <c r="H222" s="742"/>
      <c r="I222" s="742"/>
      <c r="J222" s="742"/>
      <c r="K222" s="742"/>
      <c r="L222" s="742"/>
      <c r="M222" s="742"/>
      <c r="N222" s="742"/>
      <c r="O222" s="744"/>
      <c r="P222" s="739"/>
      <c r="Q222" s="739"/>
      <c r="R222" s="739"/>
      <c r="S222" s="739"/>
      <c r="T222" s="739"/>
      <c r="U222" s="739"/>
      <c r="V222" s="739"/>
      <c r="W222" s="739"/>
      <c r="X222" s="739"/>
      <c r="Y222" s="415"/>
      <c r="Z222" s="415"/>
      <c r="AA222" s="415"/>
      <c r="AB222" s="415"/>
      <c r="AC222" s="415"/>
      <c r="AD222" s="415"/>
      <c r="AE222" s="415"/>
      <c r="AF222" s="415"/>
      <c r="AG222" s="415"/>
      <c r="AH222" s="415"/>
      <c r="AI222" s="415"/>
      <c r="AJ222" s="415"/>
      <c r="AK222" s="415"/>
      <c r="AL222" s="415"/>
      <c r="AM222" s="294"/>
    </row>
    <row r="223" spans="1:39" s="285" customFormat="1" ht="15" outlineLevel="1">
      <c r="A223" s="503">
        <v>24</v>
      </c>
      <c r="B223" s="317" t="s">
        <v>14</v>
      </c>
      <c r="C223" s="293" t="s">
        <v>25</v>
      </c>
      <c r="D223" s="724">
        <f ca="1">SUMIFS(OFFSET('7.  Persistence Report'!$AQ:$AQ,0,D148-2011),'7.  Persistence Report'!$D:$D,IF(COUNTIFS($B223,"Adjustment*"),$B222,$B223),'7.  Persistence Report'!$H:$H,D148,'7.  Persistence Report'!$J:$J,IF(COUNTIFS($B223,"Adjustment*"),"Adjustment","Current Year Savings"),'7.  Persistence Report'!$C:$C,VLOOKUP(IF(COUNTIFS($B223,"Adjustment*"),$A222,$A223),ExtCalcMap,2,FALSE))</f>
        <v>0</v>
      </c>
      <c r="E223" s="724">
        <f ca="1">SUMIFS(OFFSET('7.  Persistence Report'!$AQ:$AQ,0,E148-2011),'7.  Persistence Report'!$D:$D,IF(COUNTIFS($B223,"Adjustment*"),$B222,$B223),'7.  Persistence Report'!$H:$H,D148,'7.  Persistence Report'!$J:$J,IF(COUNTIFS($B223,"Adjustment*"),"Adjustment","Current Year Savings"),'7.  Persistence Report'!$C:$C,VLOOKUP(IF(COUNTIFS($B223,"Adjustment*"),$A222,$A223),ExtCalcMap,2,FALSE))</f>
        <v>0</v>
      </c>
      <c r="F223" s="724">
        <f ca="1">SUMIFS(OFFSET('7.  Persistence Report'!$AQ:$AQ,0,F148-2011),'7.  Persistence Report'!$D:$D,IF(COUNTIFS($B223,"Adjustment*"),$B222,$B223),'7.  Persistence Report'!$H:$H,D148,'7.  Persistence Report'!$J:$J,IF(COUNTIFS($B223,"Adjustment*"),"Adjustment","Current Year Savings"),'7.  Persistence Report'!$C:$C,VLOOKUP(IF(COUNTIFS($B223,"Adjustment*"),$A222,$A223),ExtCalcMap,2,FALSE))</f>
        <v>0</v>
      </c>
      <c r="G223" s="724">
        <f ca="1">SUMIFS(OFFSET('7.  Persistence Report'!$AQ:$AQ,0,G148-2011),'7.  Persistence Report'!$D:$D,IF(COUNTIFS($B223,"Adjustment*"),$B222,$B223),'7.  Persistence Report'!$H:$H,D148,'7.  Persistence Report'!$J:$J,IF(COUNTIFS($B223,"Adjustment*"),"Adjustment","Current Year Savings"),'7.  Persistence Report'!$C:$C,VLOOKUP(IF(COUNTIFS($B223,"Adjustment*"),$A222,$A223),ExtCalcMap,2,FALSE))</f>
        <v>0</v>
      </c>
      <c r="H223" s="724">
        <f ca="1">SUMIFS(OFFSET('7.  Persistence Report'!$AQ:$AQ,0,H148-2011),'7.  Persistence Report'!$D:$D,IF(COUNTIFS($B223,"Adjustment*"),$B222,$B223),'7.  Persistence Report'!$H:$H,D148,'7.  Persistence Report'!$J:$J,IF(COUNTIFS($B223,"Adjustment*"),"Adjustment","Current Year Savings"),'7.  Persistence Report'!$C:$C,VLOOKUP(IF(COUNTIFS($B223,"Adjustment*"),$A222,$A223),ExtCalcMap,2,FALSE))</f>
        <v>0</v>
      </c>
      <c r="I223" s="724">
        <f ca="1">SUMIFS(OFFSET('7.  Persistence Report'!$AQ:$AQ,0,I148-2011),'7.  Persistence Report'!$D:$D,IF(COUNTIFS($B223,"Adjustment*"),$B222,$B223),'7.  Persistence Report'!$H:$H,D148,'7.  Persistence Report'!$J:$J,IF(COUNTIFS($B223,"Adjustment*"),"Adjustment","Current Year Savings"),'7.  Persistence Report'!$C:$C,VLOOKUP(IF(COUNTIFS($B223,"Adjustment*"),$A222,$A223),ExtCalcMap,2,FALSE))</f>
        <v>0</v>
      </c>
      <c r="J223" s="724">
        <f ca="1">SUMIFS(OFFSET('7.  Persistence Report'!$AQ:$AQ,0,J148-2011),'7.  Persistence Report'!$D:$D,IF(COUNTIFS($B223,"Adjustment*"),$B222,$B223),'7.  Persistence Report'!$H:$H,D148,'7.  Persistence Report'!$J:$J,IF(COUNTIFS($B223,"Adjustment*"),"Adjustment","Current Year Savings"),'7.  Persistence Report'!$C:$C,VLOOKUP(IF(COUNTIFS($B223,"Adjustment*"),$A222,$A223),ExtCalcMap,2,FALSE))</f>
        <v>0</v>
      </c>
      <c r="K223" s="724">
        <f ca="1">SUMIFS(OFFSET('7.  Persistence Report'!$AQ:$AQ,0,K148-2011),'7.  Persistence Report'!$D:$D,IF(COUNTIFS($B223,"Adjustment*"),$B222,$B223),'7.  Persistence Report'!$H:$H,D148,'7.  Persistence Report'!$J:$J,IF(COUNTIFS($B223,"Adjustment*"),"Adjustment","Current Year Savings"),'7.  Persistence Report'!$C:$C,VLOOKUP(IF(COUNTIFS($B223,"Adjustment*"),$A222,$A223),ExtCalcMap,2,FALSE))</f>
        <v>0</v>
      </c>
      <c r="L223" s="724">
        <f ca="1">SUMIFS(OFFSET('7.  Persistence Report'!$AQ:$AQ,0,L148-2011),'7.  Persistence Report'!$D:$D,IF(COUNTIFS($B223,"Adjustment*"),$B222,$B223),'7.  Persistence Report'!$H:$H,D148,'7.  Persistence Report'!$J:$J,IF(COUNTIFS($B223,"Adjustment*"),"Adjustment","Current Year Savings"),'7.  Persistence Report'!$C:$C,VLOOKUP(IF(COUNTIFS($B223,"Adjustment*"),$A222,$A223),ExtCalcMap,2,FALSE))</f>
        <v>0</v>
      </c>
      <c r="M223" s="724">
        <f ca="1">SUMIFS(OFFSET('7.  Persistence Report'!$AQ:$AQ,0,M148-2011),'7.  Persistence Report'!$D:$D,IF(COUNTIFS($B223,"Adjustment*"),$B222,$B223),'7.  Persistence Report'!$H:$H,D148,'7.  Persistence Report'!$J:$J,IF(COUNTIFS($B223,"Adjustment*"),"Adjustment","Current Year Savings"),'7.  Persistence Report'!$C:$C,VLOOKUP(IF(COUNTIFS($B223,"Adjustment*"),$A222,$A223),ExtCalcMap,2,FALSE))</f>
        <v>0</v>
      </c>
      <c r="N223" s="730"/>
      <c r="O223" s="731">
        <f ca="1">SUMIFS(OFFSET('7.  Persistence Report'!$L:$L,0,O148-2011),'7.  Persistence Report'!$D:$D,IF(COUNTIFS($B223,"Adjustment*"),$B222,$B223),'7.  Persistence Report'!$H:$H,D148,'7.  Persistence Report'!$J:$J,IF(COUNTIFS($B223,"Adjustment*"),"Adjustment","Current Year Savings"),'7.  Persistence Report'!$C:$C,VLOOKUP(IF(COUNTIFS($B223,"Adjustment*"),$A222,$A223),ExtCalcMap,2,FALSE))</f>
        <v>0</v>
      </c>
      <c r="P223" s="731">
        <f ca="1">SUMIFS(OFFSET('7.  Persistence Report'!$L:$L,0,P148-2011),'7.  Persistence Report'!$D:$D,IF(COUNTIFS($B223,"Adjustment*"),$B222,$B223),'7.  Persistence Report'!$H:$H,D148,'7.  Persistence Report'!$J:$J,IF(COUNTIFS($B223,"Adjustment*"),"Adjustment","Current Year Savings"),'7.  Persistence Report'!$C:$C,VLOOKUP(IF(COUNTIFS($B223,"Adjustment*"),$A222,$A223),ExtCalcMap,2,FALSE))</f>
        <v>0</v>
      </c>
      <c r="Q223" s="731">
        <f ca="1">SUMIFS(OFFSET('7.  Persistence Report'!$L:$L,0,Q148-2011),'7.  Persistence Report'!$D:$D,IF(COUNTIFS($B223,"Adjustment*"),$B222,$B223),'7.  Persistence Report'!$H:$H,D148,'7.  Persistence Report'!$J:$J,IF(COUNTIFS($B223,"Adjustment*"),"Adjustment","Current Year Savings"),'7.  Persistence Report'!$C:$C,VLOOKUP(IF(COUNTIFS($B223,"Adjustment*"),$A222,$A223),ExtCalcMap,2,FALSE))</f>
        <v>0</v>
      </c>
      <c r="R223" s="731">
        <f ca="1">SUMIFS(OFFSET('7.  Persistence Report'!$L:$L,0,R148-2011),'7.  Persistence Report'!$D:$D,IF(COUNTIFS($B223,"Adjustment*"),$B222,$B223),'7.  Persistence Report'!$H:$H,D148,'7.  Persistence Report'!$J:$J,IF(COUNTIFS($B223,"Adjustment*"),"Adjustment","Current Year Savings"),'7.  Persistence Report'!$C:$C,VLOOKUP(IF(COUNTIFS($B223,"Adjustment*"),$A222,$A223),ExtCalcMap,2,FALSE))</f>
        <v>0</v>
      </c>
      <c r="S223" s="731">
        <f ca="1">SUMIFS(OFFSET('7.  Persistence Report'!$L:$L,0,S148-2011),'7.  Persistence Report'!$D:$D,IF(COUNTIFS($B223,"Adjustment*"),$B222,$B223),'7.  Persistence Report'!$H:$H,D148,'7.  Persistence Report'!$J:$J,IF(COUNTIFS($B223,"Adjustment*"),"Adjustment","Current Year Savings"),'7.  Persistence Report'!$C:$C,VLOOKUP(IF(COUNTIFS($B223,"Adjustment*"),$A222,$A223),ExtCalcMap,2,FALSE))</f>
        <v>0</v>
      </c>
      <c r="T223" s="731">
        <f ca="1">SUMIFS(OFFSET('7.  Persistence Report'!$L:$L,0,T148-2011),'7.  Persistence Report'!$D:$D,IF(COUNTIFS($B223,"Adjustment*"),$B222,$B223),'7.  Persistence Report'!$H:$H,D148,'7.  Persistence Report'!$J:$J,IF(COUNTIFS($B223,"Adjustment*"),"Adjustment","Current Year Savings"),'7.  Persistence Report'!$C:$C,VLOOKUP(IF(COUNTIFS($B223,"Adjustment*"),$A222,$A223),ExtCalcMap,2,FALSE))</f>
        <v>0</v>
      </c>
      <c r="U223" s="731">
        <f ca="1">SUMIFS(OFFSET('7.  Persistence Report'!$L:$L,0,U148-2011),'7.  Persistence Report'!$D:$D,IF(COUNTIFS($B223,"Adjustment*"),$B222,$B223),'7.  Persistence Report'!$H:$H,D148,'7.  Persistence Report'!$J:$J,IF(COUNTIFS($B223,"Adjustment*"),"Adjustment","Current Year Savings"),'7.  Persistence Report'!$C:$C,VLOOKUP(IF(COUNTIFS($B223,"Adjustment*"),$A222,$A223),ExtCalcMap,2,FALSE))</f>
        <v>0</v>
      </c>
      <c r="V223" s="731">
        <f ca="1">SUMIFS(OFFSET('7.  Persistence Report'!$L:$L,0,V148-2011),'7.  Persistence Report'!$D:$D,IF(COUNTIFS($B223,"Adjustment*"),$B222,$B223),'7.  Persistence Report'!$H:$H,D148,'7.  Persistence Report'!$J:$J,IF(COUNTIFS($B223,"Adjustment*"),"Adjustment","Current Year Savings"),'7.  Persistence Report'!$C:$C,VLOOKUP(IF(COUNTIFS($B223,"Adjustment*"),$A222,$A223),ExtCalcMap,2,FALSE))</f>
        <v>0</v>
      </c>
      <c r="W223" s="731">
        <f ca="1">SUMIFS(OFFSET('7.  Persistence Report'!$L:$L,0,W148-2011),'7.  Persistence Report'!$D:$D,IF(COUNTIFS($B223,"Adjustment*"),$B222,$B223),'7.  Persistence Report'!$H:$H,D148,'7.  Persistence Report'!$J:$J,IF(COUNTIFS($B223,"Adjustment*"),"Adjustment","Current Year Savings"),'7.  Persistence Report'!$C:$C,VLOOKUP(IF(COUNTIFS($B223,"Adjustment*"),$A222,$A223),ExtCalcMap,2,FALSE))</f>
        <v>0</v>
      </c>
      <c r="X223" s="731">
        <f ca="1">SUMIFS(OFFSET('7.  Persistence Report'!$L:$L,0,X148-2011),'7.  Persistence Report'!$D:$D,IF(COUNTIFS($B223,"Adjustment*"),$B222,$B223),'7.  Persistence Report'!$H:$H,D148,'7.  Persistence Report'!$J:$J,IF(COUNTIFS($B223,"Adjustment*"),"Adjustment","Current Year Savings"),'7.  Persistence Report'!$C:$C,VLOOKUP(IF(COUNTIFS($B223,"Adjustment*"),$A222,$A223),ExtCalcMap,2,FALSE))</f>
        <v>0</v>
      </c>
      <c r="Y223" s="411">
        <f t="shared" ref="Y223:AL223" si="82">IF(COUNTIFS(Y148,"Res*"),1/COUNTIFS(Y148:AL148,"Res*"),0)</f>
        <v>0</v>
      </c>
      <c r="Z223" s="411">
        <f t="shared" si="82"/>
        <v>0</v>
      </c>
      <c r="AA223" s="411">
        <f t="shared" si="82"/>
        <v>0</v>
      </c>
      <c r="AB223" s="411">
        <f t="shared" si="82"/>
        <v>1</v>
      </c>
      <c r="AC223" s="411">
        <f t="shared" si="82"/>
        <v>0</v>
      </c>
      <c r="AD223" s="411">
        <f t="shared" si="82"/>
        <v>0</v>
      </c>
      <c r="AE223" s="411">
        <f t="shared" si="82"/>
        <v>0</v>
      </c>
      <c r="AF223" s="411">
        <f t="shared" si="82"/>
        <v>0</v>
      </c>
      <c r="AG223" s="411">
        <f t="shared" si="82"/>
        <v>0</v>
      </c>
      <c r="AH223" s="411">
        <f t="shared" si="82"/>
        <v>0</v>
      </c>
      <c r="AI223" s="411">
        <f t="shared" si="82"/>
        <v>0</v>
      </c>
      <c r="AJ223" s="411">
        <f t="shared" si="82"/>
        <v>0</v>
      </c>
      <c r="AK223" s="411">
        <f t="shared" si="82"/>
        <v>0</v>
      </c>
      <c r="AL223" s="411">
        <f t="shared" si="82"/>
        <v>0</v>
      </c>
      <c r="AM223" s="298">
        <f>SUM(Y223:AL223)</f>
        <v>1</v>
      </c>
    </row>
    <row r="224" spans="1:39" s="285" customFormat="1" ht="15" outlineLevel="1">
      <c r="A224" s="503"/>
      <c r="B224" s="317" t="s">
        <v>245</v>
      </c>
      <c r="C224" s="293" t="s">
        <v>164</v>
      </c>
      <c r="D224" s="724">
        <f ca="1">SUMIFS(OFFSET('7.  Persistence Report'!$AQ:$AQ,0,D148-2011),'7.  Persistence Report'!$D:$D,IF(COUNTIFS($B224,"Adjustment*"),$B223,$B224),'7.  Persistence Report'!$H:$H,D148,'7.  Persistence Report'!$J:$J,IF(COUNTIFS($B224,"Adjustment*"),"Adjustment","Current Year Savings"),'7.  Persistence Report'!$C:$C,VLOOKUP(IF(COUNTIFS($B224,"Adjustment*"),$A223,$A224),ExtCalcMap,2,FALSE))</f>
        <v>0</v>
      </c>
      <c r="E224" s="724">
        <f ca="1">SUMIFS(OFFSET('7.  Persistence Report'!$AQ:$AQ,0,E148-2011),'7.  Persistence Report'!$D:$D,IF(COUNTIFS($B224,"Adjustment*"),$B223,$B224),'7.  Persistence Report'!$H:$H,D148,'7.  Persistence Report'!$J:$J,IF(COUNTIFS($B224,"Adjustment*"),"Adjustment","Current Year Savings"),'7.  Persistence Report'!$C:$C,VLOOKUP(IF(COUNTIFS($B224,"Adjustment*"),$A223,$A224),ExtCalcMap,2,FALSE))</f>
        <v>0</v>
      </c>
      <c r="F224" s="724">
        <f ca="1">SUMIFS(OFFSET('7.  Persistence Report'!$AQ:$AQ,0,F148-2011),'7.  Persistence Report'!$D:$D,IF(COUNTIFS($B224,"Adjustment*"),$B223,$B224),'7.  Persistence Report'!$H:$H,D148,'7.  Persistence Report'!$J:$J,IF(COUNTIFS($B224,"Adjustment*"),"Adjustment","Current Year Savings"),'7.  Persistence Report'!$C:$C,VLOOKUP(IF(COUNTIFS($B224,"Adjustment*"),$A223,$A224),ExtCalcMap,2,FALSE))</f>
        <v>0</v>
      </c>
      <c r="G224" s="724">
        <f ca="1">SUMIFS(OFFSET('7.  Persistence Report'!$AQ:$AQ,0,G148-2011),'7.  Persistence Report'!$D:$D,IF(COUNTIFS($B224,"Adjustment*"),$B223,$B224),'7.  Persistence Report'!$H:$H,D148,'7.  Persistence Report'!$J:$J,IF(COUNTIFS($B224,"Adjustment*"),"Adjustment","Current Year Savings"),'7.  Persistence Report'!$C:$C,VLOOKUP(IF(COUNTIFS($B224,"Adjustment*"),$A223,$A224),ExtCalcMap,2,FALSE))</f>
        <v>0</v>
      </c>
      <c r="H224" s="724">
        <f ca="1">SUMIFS(OFFSET('7.  Persistence Report'!$AQ:$AQ,0,H148-2011),'7.  Persistence Report'!$D:$D,IF(COUNTIFS($B224,"Adjustment*"),$B223,$B224),'7.  Persistence Report'!$H:$H,D148,'7.  Persistence Report'!$J:$J,IF(COUNTIFS($B224,"Adjustment*"),"Adjustment","Current Year Savings"),'7.  Persistence Report'!$C:$C,VLOOKUP(IF(COUNTIFS($B224,"Adjustment*"),$A223,$A224),ExtCalcMap,2,FALSE))</f>
        <v>0</v>
      </c>
      <c r="I224" s="724">
        <f ca="1">SUMIFS(OFFSET('7.  Persistence Report'!$AQ:$AQ,0,I148-2011),'7.  Persistence Report'!$D:$D,IF(COUNTIFS($B224,"Adjustment*"),$B223,$B224),'7.  Persistence Report'!$H:$H,D148,'7.  Persistence Report'!$J:$J,IF(COUNTIFS($B224,"Adjustment*"),"Adjustment","Current Year Savings"),'7.  Persistence Report'!$C:$C,VLOOKUP(IF(COUNTIFS($B224,"Adjustment*"),$A223,$A224),ExtCalcMap,2,FALSE))</f>
        <v>0</v>
      </c>
      <c r="J224" s="724">
        <f ca="1">SUMIFS(OFFSET('7.  Persistence Report'!$AQ:$AQ,0,J148-2011),'7.  Persistence Report'!$D:$D,IF(COUNTIFS($B224,"Adjustment*"),$B223,$B224),'7.  Persistence Report'!$H:$H,D148,'7.  Persistence Report'!$J:$J,IF(COUNTIFS($B224,"Adjustment*"),"Adjustment","Current Year Savings"),'7.  Persistence Report'!$C:$C,VLOOKUP(IF(COUNTIFS($B224,"Adjustment*"),$A223,$A224),ExtCalcMap,2,FALSE))</f>
        <v>0</v>
      </c>
      <c r="K224" s="724">
        <f ca="1">SUMIFS(OFFSET('7.  Persistence Report'!$AQ:$AQ,0,K148-2011),'7.  Persistence Report'!$D:$D,IF(COUNTIFS($B224,"Adjustment*"),$B223,$B224),'7.  Persistence Report'!$H:$H,D148,'7.  Persistence Report'!$J:$J,IF(COUNTIFS($B224,"Adjustment*"),"Adjustment","Current Year Savings"),'7.  Persistence Report'!$C:$C,VLOOKUP(IF(COUNTIFS($B224,"Adjustment*"),$A223,$A224),ExtCalcMap,2,FALSE))</f>
        <v>0</v>
      </c>
      <c r="L224" s="724">
        <f ca="1">SUMIFS(OFFSET('7.  Persistence Report'!$AQ:$AQ,0,L148-2011),'7.  Persistence Report'!$D:$D,IF(COUNTIFS($B224,"Adjustment*"),$B223,$B224),'7.  Persistence Report'!$H:$H,D148,'7.  Persistence Report'!$J:$J,IF(COUNTIFS($B224,"Adjustment*"),"Adjustment","Current Year Savings"),'7.  Persistence Report'!$C:$C,VLOOKUP(IF(COUNTIFS($B224,"Adjustment*"),$A223,$A224),ExtCalcMap,2,FALSE))</f>
        <v>0</v>
      </c>
      <c r="M224" s="724">
        <f ca="1">SUMIFS(OFFSET('7.  Persistence Report'!$AQ:$AQ,0,M148-2011),'7.  Persistence Report'!$D:$D,IF(COUNTIFS($B224,"Adjustment*"),$B223,$B224),'7.  Persistence Report'!$H:$H,D148,'7.  Persistence Report'!$J:$J,IF(COUNTIFS($B224,"Adjustment*"),"Adjustment","Current Year Savings"),'7.  Persistence Report'!$C:$C,VLOOKUP(IF(COUNTIFS($B224,"Adjustment*"),$A223,$A224),ExtCalcMap,2,FALSE))</f>
        <v>0</v>
      </c>
      <c r="N224" s="732"/>
      <c r="O224" s="731">
        <f ca="1">SUMIFS(OFFSET('7.  Persistence Report'!$L:$L,0,O148-2011),'7.  Persistence Report'!$D:$D,IF(COUNTIFS($B224,"Adjustment*"),$B223,$B224),'7.  Persistence Report'!$H:$H,D148,'7.  Persistence Report'!$J:$J,IF(COUNTIFS($B224,"Adjustment*"),"Adjustment","Current Year Savings"),'7.  Persistence Report'!$C:$C,VLOOKUP(IF(COUNTIFS($B224,"Adjustment*"),$A223,$A224),ExtCalcMap,2,FALSE))</f>
        <v>0</v>
      </c>
      <c r="P224" s="731">
        <f ca="1">SUMIFS(OFFSET('7.  Persistence Report'!$L:$L,0,P148-2011),'7.  Persistence Report'!$D:$D,IF(COUNTIFS($B224,"Adjustment*"),$B223,$B224),'7.  Persistence Report'!$H:$H,D148,'7.  Persistence Report'!$J:$J,IF(COUNTIFS($B224,"Adjustment*"),"Adjustment","Current Year Savings"),'7.  Persistence Report'!$C:$C,VLOOKUP(IF(COUNTIFS($B224,"Adjustment*"),$A223,$A224),ExtCalcMap,2,FALSE))</f>
        <v>0</v>
      </c>
      <c r="Q224" s="731">
        <f ca="1">SUMIFS(OFFSET('7.  Persistence Report'!$L:$L,0,Q148-2011),'7.  Persistence Report'!$D:$D,IF(COUNTIFS($B224,"Adjustment*"),$B223,$B224),'7.  Persistence Report'!$H:$H,D148,'7.  Persistence Report'!$J:$J,IF(COUNTIFS($B224,"Adjustment*"),"Adjustment","Current Year Savings"),'7.  Persistence Report'!$C:$C,VLOOKUP(IF(COUNTIFS($B224,"Adjustment*"),$A223,$A224),ExtCalcMap,2,FALSE))</f>
        <v>0</v>
      </c>
      <c r="R224" s="731">
        <f ca="1">SUMIFS(OFFSET('7.  Persistence Report'!$L:$L,0,R148-2011),'7.  Persistence Report'!$D:$D,IF(COUNTIFS($B224,"Adjustment*"),$B223,$B224),'7.  Persistence Report'!$H:$H,D148,'7.  Persistence Report'!$J:$J,IF(COUNTIFS($B224,"Adjustment*"),"Adjustment","Current Year Savings"),'7.  Persistence Report'!$C:$C,VLOOKUP(IF(COUNTIFS($B224,"Adjustment*"),$A223,$A224),ExtCalcMap,2,FALSE))</f>
        <v>0</v>
      </c>
      <c r="S224" s="731">
        <f ca="1">SUMIFS(OFFSET('7.  Persistence Report'!$L:$L,0,S148-2011),'7.  Persistence Report'!$D:$D,IF(COUNTIFS($B224,"Adjustment*"),$B223,$B224),'7.  Persistence Report'!$H:$H,D148,'7.  Persistence Report'!$J:$J,IF(COUNTIFS($B224,"Adjustment*"),"Adjustment","Current Year Savings"),'7.  Persistence Report'!$C:$C,VLOOKUP(IF(COUNTIFS($B224,"Adjustment*"),$A223,$A224),ExtCalcMap,2,FALSE))</f>
        <v>0</v>
      </c>
      <c r="T224" s="731">
        <f ca="1">SUMIFS(OFFSET('7.  Persistence Report'!$L:$L,0,T148-2011),'7.  Persistence Report'!$D:$D,IF(COUNTIFS($B224,"Adjustment*"),$B223,$B224),'7.  Persistence Report'!$H:$H,D148,'7.  Persistence Report'!$J:$J,IF(COUNTIFS($B224,"Adjustment*"),"Adjustment","Current Year Savings"),'7.  Persistence Report'!$C:$C,VLOOKUP(IF(COUNTIFS($B224,"Adjustment*"),$A223,$A224),ExtCalcMap,2,FALSE))</f>
        <v>0</v>
      </c>
      <c r="U224" s="731">
        <f ca="1">SUMIFS(OFFSET('7.  Persistence Report'!$L:$L,0,U148-2011),'7.  Persistence Report'!$D:$D,IF(COUNTIFS($B224,"Adjustment*"),$B223,$B224),'7.  Persistence Report'!$H:$H,D148,'7.  Persistence Report'!$J:$J,IF(COUNTIFS($B224,"Adjustment*"),"Adjustment","Current Year Savings"),'7.  Persistence Report'!$C:$C,VLOOKUP(IF(COUNTIFS($B224,"Adjustment*"),$A223,$A224),ExtCalcMap,2,FALSE))</f>
        <v>0</v>
      </c>
      <c r="V224" s="731">
        <f ca="1">SUMIFS(OFFSET('7.  Persistence Report'!$L:$L,0,V148-2011),'7.  Persistence Report'!$D:$D,IF(COUNTIFS($B224,"Adjustment*"),$B223,$B224),'7.  Persistence Report'!$H:$H,D148,'7.  Persistence Report'!$J:$J,IF(COUNTIFS($B224,"Adjustment*"),"Adjustment","Current Year Savings"),'7.  Persistence Report'!$C:$C,VLOOKUP(IF(COUNTIFS($B224,"Adjustment*"),$A223,$A224),ExtCalcMap,2,FALSE))</f>
        <v>0</v>
      </c>
      <c r="W224" s="731">
        <f ca="1">SUMIFS(OFFSET('7.  Persistence Report'!$L:$L,0,W148-2011),'7.  Persistence Report'!$D:$D,IF(COUNTIFS($B224,"Adjustment*"),$B223,$B224),'7.  Persistence Report'!$H:$H,D148,'7.  Persistence Report'!$J:$J,IF(COUNTIFS($B224,"Adjustment*"),"Adjustment","Current Year Savings"),'7.  Persistence Report'!$C:$C,VLOOKUP(IF(COUNTIFS($B224,"Adjustment*"),$A223,$A224),ExtCalcMap,2,FALSE))</f>
        <v>0</v>
      </c>
      <c r="X224" s="731">
        <f ca="1">SUMIFS(OFFSET('7.  Persistence Report'!$L:$L,0,X148-2011),'7.  Persistence Report'!$D:$D,IF(COUNTIFS($B224,"Adjustment*"),$B223,$B224),'7.  Persistence Report'!$H:$H,D148,'7.  Persistence Report'!$J:$J,IF(COUNTIFS($B224,"Adjustment*"),"Adjustment","Current Year Savings"),'7.  Persistence Report'!$C:$C,VLOOKUP(IF(COUNTIFS($B224,"Adjustment*"),$A223,$A224),ExtCalcMap,2,FALSE))</f>
        <v>0</v>
      </c>
      <c r="Y224" s="412">
        <f>Y223</f>
        <v>0</v>
      </c>
      <c r="Z224" s="412">
        <f>Z223</f>
        <v>0</v>
      </c>
      <c r="AA224" s="412">
        <f t="shared" ref="AA224:AL224" si="83">AA223</f>
        <v>0</v>
      </c>
      <c r="AB224" s="412">
        <f t="shared" si="83"/>
        <v>1</v>
      </c>
      <c r="AC224" s="412">
        <f t="shared" si="83"/>
        <v>0</v>
      </c>
      <c r="AD224" s="412">
        <f t="shared" si="83"/>
        <v>0</v>
      </c>
      <c r="AE224" s="412">
        <f t="shared" si="83"/>
        <v>0</v>
      </c>
      <c r="AF224" s="412">
        <f t="shared" si="83"/>
        <v>0</v>
      </c>
      <c r="AG224" s="412">
        <f t="shared" si="83"/>
        <v>0</v>
      </c>
      <c r="AH224" s="412">
        <f t="shared" si="83"/>
        <v>0</v>
      </c>
      <c r="AI224" s="412">
        <f t="shared" si="83"/>
        <v>0</v>
      </c>
      <c r="AJ224" s="412">
        <f t="shared" si="83"/>
        <v>0</v>
      </c>
      <c r="AK224" s="412">
        <f t="shared" si="83"/>
        <v>0</v>
      </c>
      <c r="AL224" s="412">
        <f t="shared" si="83"/>
        <v>0</v>
      </c>
      <c r="AM224" s="499"/>
    </row>
    <row r="225" spans="1:39" s="285" customFormat="1" ht="15" outlineLevel="1">
      <c r="A225" s="503"/>
      <c r="B225" s="317"/>
      <c r="C225" s="307"/>
      <c r="D225" s="730"/>
      <c r="E225" s="730"/>
      <c r="F225" s="730"/>
      <c r="G225" s="730"/>
      <c r="H225" s="730"/>
      <c r="I225" s="730"/>
      <c r="J225" s="730"/>
      <c r="K225" s="730"/>
      <c r="L225" s="730"/>
      <c r="M225" s="730"/>
      <c r="N225" s="730"/>
      <c r="O225" s="737"/>
      <c r="P225" s="737"/>
      <c r="Q225" s="737"/>
      <c r="R225" s="737"/>
      <c r="S225" s="737"/>
      <c r="T225" s="737"/>
      <c r="U225" s="737"/>
      <c r="V225" s="737"/>
      <c r="W225" s="737"/>
      <c r="X225" s="737"/>
      <c r="Y225" s="413"/>
      <c r="Z225" s="413"/>
      <c r="AA225" s="413"/>
      <c r="AB225" s="413"/>
      <c r="AC225" s="413"/>
      <c r="AD225" s="413"/>
      <c r="AE225" s="413"/>
      <c r="AF225" s="413"/>
      <c r="AG225" s="413"/>
      <c r="AH225" s="413"/>
      <c r="AI225" s="413"/>
      <c r="AJ225" s="413"/>
      <c r="AK225" s="413"/>
      <c r="AL225" s="413"/>
      <c r="AM225" s="308"/>
    </row>
    <row r="226" spans="1:39" s="285" customFormat="1" ht="15" outlineLevel="1">
      <c r="A226" s="503">
        <v>25</v>
      </c>
      <c r="B226" s="316" t="s">
        <v>21</v>
      </c>
      <c r="C226" s="293" t="s">
        <v>25</v>
      </c>
      <c r="D226" s="724">
        <f ca="1">SUMIFS(OFFSET('7.  Persistence Report'!$AQ:$AQ,0,D148-2011),'7.  Persistence Report'!$D:$D,IF(COUNTIFS($B226,"Adjustment*"),$B225,$B226),'7.  Persistence Report'!$H:$H,D148,'7.  Persistence Report'!$J:$J,IF(COUNTIFS($B226,"Adjustment*"),"Adjustment","Current Year Savings"),'7.  Persistence Report'!$C:$C,VLOOKUP(IF(COUNTIFS($B226,"Adjustment*"),$A225,$A226),ExtCalcMap,2,FALSE))</f>
        <v>0</v>
      </c>
      <c r="E226" s="724">
        <f ca="1">SUMIFS(OFFSET('7.  Persistence Report'!$AQ:$AQ,0,E148-2011),'7.  Persistence Report'!$D:$D,IF(COUNTIFS($B226,"Adjustment*"),$B225,$B226),'7.  Persistence Report'!$H:$H,D148,'7.  Persistence Report'!$J:$J,IF(COUNTIFS($B226,"Adjustment*"),"Adjustment","Current Year Savings"),'7.  Persistence Report'!$C:$C,VLOOKUP(IF(COUNTIFS($B226,"Adjustment*"),$A225,$A226),ExtCalcMap,2,FALSE))</f>
        <v>0</v>
      </c>
      <c r="F226" s="724">
        <f ca="1">SUMIFS(OFFSET('7.  Persistence Report'!$AQ:$AQ,0,F148-2011),'7.  Persistence Report'!$D:$D,IF(COUNTIFS($B226,"Adjustment*"),$B225,$B226),'7.  Persistence Report'!$H:$H,D148,'7.  Persistence Report'!$J:$J,IF(COUNTIFS($B226,"Adjustment*"),"Adjustment","Current Year Savings"),'7.  Persistence Report'!$C:$C,VLOOKUP(IF(COUNTIFS($B226,"Adjustment*"),$A225,$A226),ExtCalcMap,2,FALSE))</f>
        <v>0</v>
      </c>
      <c r="G226" s="724">
        <f ca="1">SUMIFS(OFFSET('7.  Persistence Report'!$AQ:$AQ,0,G148-2011),'7.  Persistence Report'!$D:$D,IF(COUNTIFS($B226,"Adjustment*"),$B225,$B226),'7.  Persistence Report'!$H:$H,D148,'7.  Persistence Report'!$J:$J,IF(COUNTIFS($B226,"Adjustment*"),"Adjustment","Current Year Savings"),'7.  Persistence Report'!$C:$C,VLOOKUP(IF(COUNTIFS($B226,"Adjustment*"),$A225,$A226),ExtCalcMap,2,FALSE))</f>
        <v>0</v>
      </c>
      <c r="H226" s="724">
        <f ca="1">SUMIFS(OFFSET('7.  Persistence Report'!$AQ:$AQ,0,H148-2011),'7.  Persistence Report'!$D:$D,IF(COUNTIFS($B226,"Adjustment*"),$B225,$B226),'7.  Persistence Report'!$H:$H,D148,'7.  Persistence Report'!$J:$J,IF(COUNTIFS($B226,"Adjustment*"),"Adjustment","Current Year Savings"),'7.  Persistence Report'!$C:$C,VLOOKUP(IF(COUNTIFS($B226,"Adjustment*"),$A225,$A226),ExtCalcMap,2,FALSE))</f>
        <v>0</v>
      </c>
      <c r="I226" s="724">
        <f ca="1">SUMIFS(OFFSET('7.  Persistence Report'!$AQ:$AQ,0,I148-2011),'7.  Persistence Report'!$D:$D,IF(COUNTIFS($B226,"Adjustment*"),$B225,$B226),'7.  Persistence Report'!$H:$H,D148,'7.  Persistence Report'!$J:$J,IF(COUNTIFS($B226,"Adjustment*"),"Adjustment","Current Year Savings"),'7.  Persistence Report'!$C:$C,VLOOKUP(IF(COUNTIFS($B226,"Adjustment*"),$A225,$A226),ExtCalcMap,2,FALSE))</f>
        <v>0</v>
      </c>
      <c r="J226" s="724">
        <f ca="1">SUMIFS(OFFSET('7.  Persistence Report'!$AQ:$AQ,0,J148-2011),'7.  Persistence Report'!$D:$D,IF(COUNTIFS($B226,"Adjustment*"),$B225,$B226),'7.  Persistence Report'!$H:$H,D148,'7.  Persistence Report'!$J:$J,IF(COUNTIFS($B226,"Adjustment*"),"Adjustment","Current Year Savings"),'7.  Persistence Report'!$C:$C,VLOOKUP(IF(COUNTIFS($B226,"Adjustment*"),$A225,$A226),ExtCalcMap,2,FALSE))</f>
        <v>0</v>
      </c>
      <c r="K226" s="724">
        <f ca="1">SUMIFS(OFFSET('7.  Persistence Report'!$AQ:$AQ,0,K148-2011),'7.  Persistence Report'!$D:$D,IF(COUNTIFS($B226,"Adjustment*"),$B225,$B226),'7.  Persistence Report'!$H:$H,D148,'7.  Persistence Report'!$J:$J,IF(COUNTIFS($B226,"Adjustment*"),"Adjustment","Current Year Savings"),'7.  Persistence Report'!$C:$C,VLOOKUP(IF(COUNTIFS($B226,"Adjustment*"),$A225,$A226),ExtCalcMap,2,FALSE))</f>
        <v>0</v>
      </c>
      <c r="L226" s="724">
        <f ca="1">SUMIFS(OFFSET('7.  Persistence Report'!$AQ:$AQ,0,L148-2011),'7.  Persistence Report'!$D:$D,IF(COUNTIFS($B226,"Adjustment*"),$B225,$B226),'7.  Persistence Report'!$H:$H,D148,'7.  Persistence Report'!$J:$J,IF(COUNTIFS($B226,"Adjustment*"),"Adjustment","Current Year Savings"),'7.  Persistence Report'!$C:$C,VLOOKUP(IF(COUNTIFS($B226,"Adjustment*"),$A225,$A226),ExtCalcMap,2,FALSE))</f>
        <v>0</v>
      </c>
      <c r="M226" s="724">
        <f ca="1">SUMIFS(OFFSET('7.  Persistence Report'!$AQ:$AQ,0,M148-2011),'7.  Persistence Report'!$D:$D,IF(COUNTIFS($B226,"Adjustment*"),$B225,$B226),'7.  Persistence Report'!$H:$H,D148,'7.  Persistence Report'!$J:$J,IF(COUNTIFS($B226,"Adjustment*"),"Adjustment","Current Year Savings"),'7.  Persistence Report'!$C:$C,VLOOKUP(IF(COUNTIFS($B226,"Adjustment*"),$A225,$A226),ExtCalcMap,2,FALSE))</f>
        <v>0</v>
      </c>
      <c r="N226" s="724">
        <v>0</v>
      </c>
      <c r="O226" s="731">
        <f ca="1">SUMIFS(OFFSET('7.  Persistence Report'!$L:$L,0,O148-2011),'7.  Persistence Report'!$D:$D,IF(COUNTIFS($B226,"Adjustment*"),$B225,$B226),'7.  Persistence Report'!$H:$H,D148,'7.  Persistence Report'!$J:$J,IF(COUNTIFS($B226,"Adjustment*"),"Adjustment","Current Year Savings"),'7.  Persistence Report'!$C:$C,VLOOKUP(IF(COUNTIFS($B226,"Adjustment*"),$A225,$A226),ExtCalcMap,2,FALSE))</f>
        <v>0</v>
      </c>
      <c r="P226" s="731">
        <f ca="1">SUMIFS(OFFSET('7.  Persistence Report'!$L:$L,0,P148-2011),'7.  Persistence Report'!$D:$D,IF(COUNTIFS($B226,"Adjustment*"),$B225,$B226),'7.  Persistence Report'!$H:$H,D148,'7.  Persistence Report'!$J:$J,IF(COUNTIFS($B226,"Adjustment*"),"Adjustment","Current Year Savings"),'7.  Persistence Report'!$C:$C,VLOOKUP(IF(COUNTIFS($B226,"Adjustment*"),$A225,$A226),ExtCalcMap,2,FALSE))</f>
        <v>0</v>
      </c>
      <c r="Q226" s="731">
        <f ca="1">SUMIFS(OFFSET('7.  Persistence Report'!$L:$L,0,Q148-2011),'7.  Persistence Report'!$D:$D,IF(COUNTIFS($B226,"Adjustment*"),$B225,$B226),'7.  Persistence Report'!$H:$H,D148,'7.  Persistence Report'!$J:$J,IF(COUNTIFS($B226,"Adjustment*"),"Adjustment","Current Year Savings"),'7.  Persistence Report'!$C:$C,VLOOKUP(IF(COUNTIFS($B226,"Adjustment*"),$A225,$A226),ExtCalcMap,2,FALSE))</f>
        <v>0</v>
      </c>
      <c r="R226" s="731">
        <f ca="1">SUMIFS(OFFSET('7.  Persistence Report'!$L:$L,0,R148-2011),'7.  Persistence Report'!$D:$D,IF(COUNTIFS($B226,"Adjustment*"),$B225,$B226),'7.  Persistence Report'!$H:$H,D148,'7.  Persistence Report'!$J:$J,IF(COUNTIFS($B226,"Adjustment*"),"Adjustment","Current Year Savings"),'7.  Persistence Report'!$C:$C,VLOOKUP(IF(COUNTIFS($B226,"Adjustment*"),$A225,$A226),ExtCalcMap,2,FALSE))</f>
        <v>0</v>
      </c>
      <c r="S226" s="731">
        <f ca="1">SUMIFS(OFFSET('7.  Persistence Report'!$L:$L,0,S148-2011),'7.  Persistence Report'!$D:$D,IF(COUNTIFS($B226,"Adjustment*"),$B225,$B226),'7.  Persistence Report'!$H:$H,D148,'7.  Persistence Report'!$J:$J,IF(COUNTIFS($B226,"Adjustment*"),"Adjustment","Current Year Savings"),'7.  Persistence Report'!$C:$C,VLOOKUP(IF(COUNTIFS($B226,"Adjustment*"),$A225,$A226),ExtCalcMap,2,FALSE))</f>
        <v>0</v>
      </c>
      <c r="T226" s="731">
        <f ca="1">SUMIFS(OFFSET('7.  Persistence Report'!$L:$L,0,T148-2011),'7.  Persistence Report'!$D:$D,IF(COUNTIFS($B226,"Adjustment*"),$B225,$B226),'7.  Persistence Report'!$H:$H,D148,'7.  Persistence Report'!$J:$J,IF(COUNTIFS($B226,"Adjustment*"),"Adjustment","Current Year Savings"),'7.  Persistence Report'!$C:$C,VLOOKUP(IF(COUNTIFS($B226,"Adjustment*"),$A225,$A226),ExtCalcMap,2,FALSE))</f>
        <v>0</v>
      </c>
      <c r="U226" s="731">
        <f ca="1">SUMIFS(OFFSET('7.  Persistence Report'!$L:$L,0,U148-2011),'7.  Persistence Report'!$D:$D,IF(COUNTIFS($B226,"Adjustment*"),$B225,$B226),'7.  Persistence Report'!$H:$H,D148,'7.  Persistence Report'!$J:$J,IF(COUNTIFS($B226,"Adjustment*"),"Adjustment","Current Year Savings"),'7.  Persistence Report'!$C:$C,VLOOKUP(IF(COUNTIFS($B226,"Adjustment*"),$A225,$A226),ExtCalcMap,2,FALSE))</f>
        <v>0</v>
      </c>
      <c r="V226" s="731">
        <f ca="1">SUMIFS(OFFSET('7.  Persistence Report'!$L:$L,0,V148-2011),'7.  Persistence Report'!$D:$D,IF(COUNTIFS($B226,"Adjustment*"),$B225,$B226),'7.  Persistence Report'!$H:$H,D148,'7.  Persistence Report'!$J:$J,IF(COUNTIFS($B226,"Adjustment*"),"Adjustment","Current Year Savings"),'7.  Persistence Report'!$C:$C,VLOOKUP(IF(COUNTIFS($B226,"Adjustment*"),$A225,$A226),ExtCalcMap,2,FALSE))</f>
        <v>0</v>
      </c>
      <c r="W226" s="731">
        <f ca="1">SUMIFS(OFFSET('7.  Persistence Report'!$L:$L,0,W148-2011),'7.  Persistence Report'!$D:$D,IF(COUNTIFS($B226,"Adjustment*"),$B225,$B226),'7.  Persistence Report'!$H:$H,D148,'7.  Persistence Report'!$J:$J,IF(COUNTIFS($B226,"Adjustment*"),"Adjustment","Current Year Savings"),'7.  Persistence Report'!$C:$C,VLOOKUP(IF(COUNTIFS($B226,"Adjustment*"),$A225,$A226),ExtCalcMap,2,FALSE))</f>
        <v>0</v>
      </c>
      <c r="X226" s="731">
        <f ca="1">SUMIFS(OFFSET('7.  Persistence Report'!$L:$L,0,X148-2011),'7.  Persistence Report'!$D:$D,IF(COUNTIFS($B226,"Adjustment*"),$B225,$B226),'7.  Persistence Report'!$H:$H,D148,'7.  Persistence Report'!$J:$J,IF(COUNTIFS($B226,"Adjustment*"),"Adjustment","Current Year Savings"),'7.  Persistence Report'!$C:$C,VLOOKUP(IF(COUNTIFS($B226,"Adjustment*"),$A225,$A226),ExtCalcMap,2,FALSE))</f>
        <v>0</v>
      </c>
      <c r="Y226" s="416">
        <f ca="1">IF(SUMIFS(OFFSET('3-a.  Rate Class Allocations'!$BA:$BA,0,(27*(Y149="kW"))),'3-a.  Rate Class Allocations'!$F:$F,"2011 - 2014 + 2015 Extension Legacy Green Energy Act Framework - Province Wide Program",'3-a.  Rate Class Allocations'!$E:$E,$B226,'3-a.  Rate Class Allocations'!$H:$H,D148),SUMIFS(OFFSET('3-a.  Rate Class Allocations'!$BA:$BA,0,(27*(Y149="kW"))),'3-a.  Rate Class Allocations'!$F:$F,"2011 - 2014 + 2015 Extension Legacy Green Energy Act Framework - Province Wide Program",'3-a.  Rate Class Allocations'!$L:$L,Y148,'3-a.  Rate Class Allocations'!$E:$E,$B226,'3-a.  Rate Class Allocations'!$H:$H,D148) / SUMIFS(OFFSET('3-a.  Rate Class Allocations'!$BA:$BA,0,(27*(Y149="kW"))),'3-a.  Rate Class Allocations'!$F:$F,"2011 - 2014 + 2015 Extension Legacy Green Energy Act Framework - Province Wide Program",'3-a.  Rate Class Allocations'!$E:$E,$B226,'3-a.  Rate Class Allocations'!$H:$H,D148),IF(COUNTIFS(Y148,"*Less Than*"),1/COUNTIFS($Y148:$AL148,"*Less Than*"),0))</f>
        <v>0</v>
      </c>
      <c r="Z226" s="416">
        <f ca="1">IF(SUMIFS(OFFSET('3-a.  Rate Class Allocations'!$BA:$BA,0,(27*(Z149="kW"))),'3-a.  Rate Class Allocations'!$F:$F,"2011 - 2014 + 2015 Extension Legacy Green Energy Act Framework - Province Wide Program",'3-a.  Rate Class Allocations'!$E:$E,$B226,'3-a.  Rate Class Allocations'!$H:$H,D148),SUMIFS(OFFSET('3-a.  Rate Class Allocations'!$BA:$BA,0,(27*(Z149="kW"))),'3-a.  Rate Class Allocations'!$F:$F,"2011 - 2014 + 2015 Extension Legacy Green Energy Act Framework - Province Wide Program",'3-a.  Rate Class Allocations'!$L:$L,Z148,'3-a.  Rate Class Allocations'!$E:$E,$B226,'3-a.  Rate Class Allocations'!$H:$H,D148) / SUMIFS(OFFSET('3-a.  Rate Class Allocations'!$BA:$BA,0,(27*(Z149="kW"))),'3-a.  Rate Class Allocations'!$F:$F,"2011 - 2014 + 2015 Extension Legacy Green Energy Act Framework - Province Wide Program",'3-a.  Rate Class Allocations'!$E:$E,$B226,'3-a.  Rate Class Allocations'!$H:$H,D148),IF(COUNTIFS(Z148,"*Less Than*"),1/COUNTIFS($Y148:$AL148,"*Less Than*"),0))</f>
        <v>1</v>
      </c>
      <c r="AA226" s="416">
        <f ca="1">IF(SUMIFS(OFFSET('3-a.  Rate Class Allocations'!$BA:$BA,0,(27*(AA149="kW"))),'3-a.  Rate Class Allocations'!$F:$F,"2011 - 2014 + 2015 Extension Legacy Green Energy Act Framework - Province Wide Program",'3-a.  Rate Class Allocations'!$E:$E,$B226,'3-a.  Rate Class Allocations'!$H:$H,D148),SUMIFS(OFFSET('3-a.  Rate Class Allocations'!$BA:$BA,0,(27*(AA149="kW"))),'3-a.  Rate Class Allocations'!$F:$F,"2011 - 2014 + 2015 Extension Legacy Green Energy Act Framework - Province Wide Program",'3-a.  Rate Class Allocations'!$L:$L,AA148,'3-a.  Rate Class Allocations'!$E:$E,$B226,'3-a.  Rate Class Allocations'!$H:$H,D148) / SUMIFS(OFFSET('3-a.  Rate Class Allocations'!$BA:$BA,0,(27*(AA149="kW"))),'3-a.  Rate Class Allocations'!$F:$F,"2011 - 2014 + 2015 Extension Legacy Green Energy Act Framework - Province Wide Program",'3-a.  Rate Class Allocations'!$E:$E,$B226,'3-a.  Rate Class Allocations'!$H:$H,D148),IF(COUNTIFS(AA148,"*Less Than*"),1/COUNTIFS($Y148:$AL148,"*Less Than*"),0))</f>
        <v>0</v>
      </c>
      <c r="AB226" s="416">
        <f ca="1">IF(SUMIFS(OFFSET('3-a.  Rate Class Allocations'!$BA:$BA,0,(27*(AB149="kW"))),'3-a.  Rate Class Allocations'!$F:$F,"2011 - 2014 + 2015 Extension Legacy Green Energy Act Framework - Province Wide Program",'3-a.  Rate Class Allocations'!$E:$E,$B226,'3-a.  Rate Class Allocations'!$H:$H,D148),SUMIFS(OFFSET('3-a.  Rate Class Allocations'!$BA:$BA,0,(27*(AB149="kW"))),'3-a.  Rate Class Allocations'!$F:$F,"2011 - 2014 + 2015 Extension Legacy Green Energy Act Framework - Province Wide Program",'3-a.  Rate Class Allocations'!$L:$L,AB148,'3-a.  Rate Class Allocations'!$E:$E,$B226,'3-a.  Rate Class Allocations'!$H:$H,D148) / SUMIFS(OFFSET('3-a.  Rate Class Allocations'!$BA:$BA,0,(27*(AB149="kW"))),'3-a.  Rate Class Allocations'!$F:$F,"2011 - 2014 + 2015 Extension Legacy Green Energy Act Framework - Province Wide Program",'3-a.  Rate Class Allocations'!$E:$E,$B226,'3-a.  Rate Class Allocations'!$H:$H,D148),IF(COUNTIFS(AB148,"*Less Than*"),1/COUNTIFS($Y148:$AL148,"*Less Than*"),0))</f>
        <v>0</v>
      </c>
      <c r="AC226" s="416">
        <f ca="1">IF(SUMIFS(OFFSET('3-a.  Rate Class Allocations'!$BA:$BA,0,(27*(AC149="kW"))),'3-a.  Rate Class Allocations'!$F:$F,"2011 - 2014 + 2015 Extension Legacy Green Energy Act Framework - Province Wide Program",'3-a.  Rate Class Allocations'!$E:$E,$B226,'3-a.  Rate Class Allocations'!$H:$H,D148),SUMIFS(OFFSET('3-a.  Rate Class Allocations'!$BA:$BA,0,(27*(AC149="kW"))),'3-a.  Rate Class Allocations'!$F:$F,"2011 - 2014 + 2015 Extension Legacy Green Energy Act Framework - Province Wide Program",'3-a.  Rate Class Allocations'!$L:$L,AC148,'3-a.  Rate Class Allocations'!$E:$E,$B226,'3-a.  Rate Class Allocations'!$H:$H,D148) / SUMIFS(OFFSET('3-a.  Rate Class Allocations'!$BA:$BA,0,(27*(AC149="kW"))),'3-a.  Rate Class Allocations'!$F:$F,"2011 - 2014 + 2015 Extension Legacy Green Energy Act Framework - Province Wide Program",'3-a.  Rate Class Allocations'!$E:$E,$B226,'3-a.  Rate Class Allocations'!$H:$H,D148),IF(COUNTIFS(AC148,"*Less Than*"),1/COUNTIFS($Y148:$AL148,"*Less Than*"),0))</f>
        <v>0</v>
      </c>
      <c r="AD226" s="416">
        <f ca="1">IF(SUMIFS(OFFSET('3-a.  Rate Class Allocations'!$BA:$BA,0,(27*(AD149="kW"))),'3-a.  Rate Class Allocations'!$F:$F,"2011 - 2014 + 2015 Extension Legacy Green Energy Act Framework - Province Wide Program",'3-a.  Rate Class Allocations'!$E:$E,$B226,'3-a.  Rate Class Allocations'!$H:$H,D148),SUMIFS(OFFSET('3-a.  Rate Class Allocations'!$BA:$BA,0,(27*(AD149="kW"))),'3-a.  Rate Class Allocations'!$F:$F,"2011 - 2014 + 2015 Extension Legacy Green Energy Act Framework - Province Wide Program",'3-a.  Rate Class Allocations'!$L:$L,AD148,'3-a.  Rate Class Allocations'!$E:$E,$B226,'3-a.  Rate Class Allocations'!$H:$H,D148) / SUMIFS(OFFSET('3-a.  Rate Class Allocations'!$BA:$BA,0,(27*(AD149="kW"))),'3-a.  Rate Class Allocations'!$F:$F,"2011 - 2014 + 2015 Extension Legacy Green Energy Act Framework - Province Wide Program",'3-a.  Rate Class Allocations'!$E:$E,$B226,'3-a.  Rate Class Allocations'!$H:$H,D148),IF(COUNTIFS(AD148,"*Less Than*"),1/COUNTIFS($Y148:$AL148,"*Less Than*"),0))</f>
        <v>0</v>
      </c>
      <c r="AE226" s="416">
        <f ca="1">IF(SUMIFS(OFFSET('3-a.  Rate Class Allocations'!$BA:$BA,0,(27*(AE149="kW"))),'3-a.  Rate Class Allocations'!$F:$F,"2011 - 2014 + 2015 Extension Legacy Green Energy Act Framework - Province Wide Program",'3-a.  Rate Class Allocations'!$E:$E,$B226,'3-a.  Rate Class Allocations'!$H:$H,D148),SUMIFS(OFFSET('3-a.  Rate Class Allocations'!$BA:$BA,0,(27*(AE149="kW"))),'3-a.  Rate Class Allocations'!$F:$F,"2011 - 2014 + 2015 Extension Legacy Green Energy Act Framework - Province Wide Program",'3-a.  Rate Class Allocations'!$L:$L,AE148,'3-a.  Rate Class Allocations'!$E:$E,$B226,'3-a.  Rate Class Allocations'!$H:$H,D148) / SUMIFS(OFFSET('3-a.  Rate Class Allocations'!$BA:$BA,0,(27*(AE149="kW"))),'3-a.  Rate Class Allocations'!$F:$F,"2011 - 2014 + 2015 Extension Legacy Green Energy Act Framework - Province Wide Program",'3-a.  Rate Class Allocations'!$E:$E,$B226,'3-a.  Rate Class Allocations'!$H:$H,D148),IF(COUNTIFS(AE148,"*Less Than*"),1/COUNTIFS($Y148:$AL148,"*Less Than*"),0))</f>
        <v>0</v>
      </c>
      <c r="AF226" s="416">
        <f ca="1">IF(SUMIFS(OFFSET('3-a.  Rate Class Allocations'!$BA:$BA,0,(27*(AF149="kW"))),'3-a.  Rate Class Allocations'!$F:$F,"2011 - 2014 + 2015 Extension Legacy Green Energy Act Framework - Province Wide Program",'3-a.  Rate Class Allocations'!$E:$E,$B226,'3-a.  Rate Class Allocations'!$H:$H,D148),SUMIFS(OFFSET('3-a.  Rate Class Allocations'!$BA:$BA,0,(27*(AF149="kW"))),'3-a.  Rate Class Allocations'!$F:$F,"2011 - 2014 + 2015 Extension Legacy Green Energy Act Framework - Province Wide Program",'3-a.  Rate Class Allocations'!$L:$L,AF148,'3-a.  Rate Class Allocations'!$E:$E,$B226,'3-a.  Rate Class Allocations'!$H:$H,D148) / SUMIFS(OFFSET('3-a.  Rate Class Allocations'!$BA:$BA,0,(27*(AF149="kW"))),'3-a.  Rate Class Allocations'!$F:$F,"2011 - 2014 + 2015 Extension Legacy Green Energy Act Framework - Province Wide Program",'3-a.  Rate Class Allocations'!$E:$E,$B226,'3-a.  Rate Class Allocations'!$H:$H,D148),IF(COUNTIFS(AF148,"*Less Than*"),1/COUNTIFS($Y148:$AL148,"*Less Than*"),0))</f>
        <v>0</v>
      </c>
      <c r="AG226" s="416">
        <f ca="1">IF(SUMIFS(OFFSET('3-a.  Rate Class Allocations'!$BA:$BA,0,(27*(AG149="kW"))),'3-a.  Rate Class Allocations'!$F:$F,"2011 - 2014 + 2015 Extension Legacy Green Energy Act Framework - Province Wide Program",'3-a.  Rate Class Allocations'!$E:$E,$B226,'3-a.  Rate Class Allocations'!$H:$H,D148),SUMIFS(OFFSET('3-a.  Rate Class Allocations'!$BA:$BA,0,(27*(AG149="kW"))),'3-a.  Rate Class Allocations'!$F:$F,"2011 - 2014 + 2015 Extension Legacy Green Energy Act Framework - Province Wide Program",'3-a.  Rate Class Allocations'!$L:$L,AG148,'3-a.  Rate Class Allocations'!$E:$E,$B226,'3-a.  Rate Class Allocations'!$H:$H,D148) / SUMIFS(OFFSET('3-a.  Rate Class Allocations'!$BA:$BA,0,(27*(AG149="kW"))),'3-a.  Rate Class Allocations'!$F:$F,"2011 - 2014 + 2015 Extension Legacy Green Energy Act Framework - Province Wide Program",'3-a.  Rate Class Allocations'!$E:$E,$B226,'3-a.  Rate Class Allocations'!$H:$H,D148),IF(COUNTIFS(AG148,"*Less Than*"),1/COUNTIFS($Y148:$AL148,"*Less Than*"),0))</f>
        <v>0</v>
      </c>
      <c r="AH226" s="416">
        <f ca="1">IF(SUMIFS(OFFSET('3-a.  Rate Class Allocations'!$BA:$BA,0,(27*(AH149="kW"))),'3-a.  Rate Class Allocations'!$F:$F,"2011 - 2014 + 2015 Extension Legacy Green Energy Act Framework - Province Wide Program",'3-a.  Rate Class Allocations'!$E:$E,$B226,'3-a.  Rate Class Allocations'!$H:$H,D148),SUMIFS(OFFSET('3-a.  Rate Class Allocations'!$BA:$BA,0,(27*(AH149="kW"))),'3-a.  Rate Class Allocations'!$F:$F,"2011 - 2014 + 2015 Extension Legacy Green Energy Act Framework - Province Wide Program",'3-a.  Rate Class Allocations'!$L:$L,AH148,'3-a.  Rate Class Allocations'!$E:$E,$B226,'3-a.  Rate Class Allocations'!$H:$H,D148) / SUMIFS(OFFSET('3-a.  Rate Class Allocations'!$BA:$BA,0,(27*(AH149="kW"))),'3-a.  Rate Class Allocations'!$F:$F,"2011 - 2014 + 2015 Extension Legacy Green Energy Act Framework - Province Wide Program",'3-a.  Rate Class Allocations'!$E:$E,$B226,'3-a.  Rate Class Allocations'!$H:$H,D148),IF(COUNTIFS(AH148,"*Less Than*"),1/COUNTIFS($Y148:$AL148,"*Less Than*"),0))</f>
        <v>0</v>
      </c>
      <c r="AI226" s="416">
        <f ca="1">IF(SUMIFS(OFFSET('3-a.  Rate Class Allocations'!$BA:$BA,0,(27*(AI149="kW"))),'3-a.  Rate Class Allocations'!$F:$F,"2011 - 2014 + 2015 Extension Legacy Green Energy Act Framework - Province Wide Program",'3-a.  Rate Class Allocations'!$E:$E,$B226,'3-a.  Rate Class Allocations'!$H:$H,D148),SUMIFS(OFFSET('3-a.  Rate Class Allocations'!$BA:$BA,0,(27*(AI149="kW"))),'3-a.  Rate Class Allocations'!$F:$F,"2011 - 2014 + 2015 Extension Legacy Green Energy Act Framework - Province Wide Program",'3-a.  Rate Class Allocations'!$L:$L,AI148,'3-a.  Rate Class Allocations'!$E:$E,$B226,'3-a.  Rate Class Allocations'!$H:$H,D148) / SUMIFS(OFFSET('3-a.  Rate Class Allocations'!$BA:$BA,0,(27*(AI149="kW"))),'3-a.  Rate Class Allocations'!$F:$F,"2011 - 2014 + 2015 Extension Legacy Green Energy Act Framework - Province Wide Program",'3-a.  Rate Class Allocations'!$E:$E,$B226,'3-a.  Rate Class Allocations'!$H:$H,D148),IF(COUNTIFS(AI148,"*Less Than*"),1/COUNTIFS($Y148:$AL148,"*Less Than*"),0))</f>
        <v>0</v>
      </c>
      <c r="AJ226" s="416">
        <f ca="1">IF(SUMIFS(OFFSET('3-a.  Rate Class Allocations'!$BA:$BA,0,(27*(AJ149="kW"))),'3-a.  Rate Class Allocations'!$F:$F,"2011 - 2014 + 2015 Extension Legacy Green Energy Act Framework - Province Wide Program",'3-a.  Rate Class Allocations'!$E:$E,$B226,'3-a.  Rate Class Allocations'!$H:$H,D148),SUMIFS(OFFSET('3-a.  Rate Class Allocations'!$BA:$BA,0,(27*(AJ149="kW"))),'3-a.  Rate Class Allocations'!$F:$F,"2011 - 2014 + 2015 Extension Legacy Green Energy Act Framework - Province Wide Program",'3-a.  Rate Class Allocations'!$L:$L,AJ148,'3-a.  Rate Class Allocations'!$E:$E,$B226,'3-a.  Rate Class Allocations'!$H:$H,D148) / SUMIFS(OFFSET('3-a.  Rate Class Allocations'!$BA:$BA,0,(27*(AJ149="kW"))),'3-a.  Rate Class Allocations'!$F:$F,"2011 - 2014 + 2015 Extension Legacy Green Energy Act Framework - Province Wide Program",'3-a.  Rate Class Allocations'!$E:$E,$B226,'3-a.  Rate Class Allocations'!$H:$H,D148),IF(COUNTIFS(AJ148,"*Less Than*"),1/COUNTIFS($Y148:$AL148,"*Less Than*"),0))</f>
        <v>0</v>
      </c>
      <c r="AK226" s="416">
        <f ca="1">IF(SUMIFS(OFFSET('3-a.  Rate Class Allocations'!$BA:$BA,0,(27*(AK149="kW"))),'3-a.  Rate Class Allocations'!$F:$F,"2011 - 2014 + 2015 Extension Legacy Green Energy Act Framework - Province Wide Program",'3-a.  Rate Class Allocations'!$E:$E,$B226,'3-a.  Rate Class Allocations'!$H:$H,D148),SUMIFS(OFFSET('3-a.  Rate Class Allocations'!$BA:$BA,0,(27*(AK149="kW"))),'3-a.  Rate Class Allocations'!$F:$F,"2011 - 2014 + 2015 Extension Legacy Green Energy Act Framework - Province Wide Program",'3-a.  Rate Class Allocations'!$L:$L,AK148,'3-a.  Rate Class Allocations'!$E:$E,$B226,'3-a.  Rate Class Allocations'!$H:$H,D148) / SUMIFS(OFFSET('3-a.  Rate Class Allocations'!$BA:$BA,0,(27*(AK149="kW"))),'3-a.  Rate Class Allocations'!$F:$F,"2011 - 2014 + 2015 Extension Legacy Green Energy Act Framework - Province Wide Program",'3-a.  Rate Class Allocations'!$E:$E,$B226,'3-a.  Rate Class Allocations'!$H:$H,D148),IF(COUNTIFS(AK148,"*Less Than*"),1/COUNTIFS($Y148:$AL148,"*Less Than*"),0))</f>
        <v>0</v>
      </c>
      <c r="AL226" s="416">
        <f ca="1">IF(SUMIFS(OFFSET('3-a.  Rate Class Allocations'!$BA:$BA,0,(27*(AL149="kW"))),'3-a.  Rate Class Allocations'!$F:$F,"2011 - 2014 + 2015 Extension Legacy Green Energy Act Framework - Province Wide Program",'3-a.  Rate Class Allocations'!$E:$E,$B226,'3-a.  Rate Class Allocations'!$H:$H,D148),SUMIFS(OFFSET('3-a.  Rate Class Allocations'!$BA:$BA,0,(27*(AL149="kW"))),'3-a.  Rate Class Allocations'!$F:$F,"2011 - 2014 + 2015 Extension Legacy Green Energy Act Framework - Province Wide Program",'3-a.  Rate Class Allocations'!$L:$L,AL148,'3-a.  Rate Class Allocations'!$E:$E,$B226,'3-a.  Rate Class Allocations'!$H:$H,D148) / SUMIFS(OFFSET('3-a.  Rate Class Allocations'!$BA:$BA,0,(27*(AL149="kW"))),'3-a.  Rate Class Allocations'!$F:$F,"2011 - 2014 + 2015 Extension Legacy Green Energy Act Framework - Province Wide Program",'3-a.  Rate Class Allocations'!$E:$E,$B226,'3-a.  Rate Class Allocations'!$H:$H,D148),IF(COUNTIFS(AL148,"*Less Than*"),1/COUNTIFS($Y148:$AL148,"*Less Than*"),0))</f>
        <v>0</v>
      </c>
      <c r="AM226" s="298">
        <f ca="1">SUM(Y226:AL226)</f>
        <v>1</v>
      </c>
    </row>
    <row r="227" spans="1:39" s="285" customFormat="1" ht="15" outlineLevel="1">
      <c r="A227" s="503"/>
      <c r="B227" s="317" t="s">
        <v>245</v>
      </c>
      <c r="C227" s="293" t="s">
        <v>164</v>
      </c>
      <c r="D227" s="724">
        <f ca="1">SUMIFS(OFFSET('7.  Persistence Report'!$AQ:$AQ,0,D148-2011),'7.  Persistence Report'!$D:$D,IF(COUNTIFS($B227,"Adjustment*"),$B226,$B227),'7.  Persistence Report'!$H:$H,D148,'7.  Persistence Report'!$J:$J,IF(COUNTIFS($B227,"Adjustment*"),"Adjustment","Current Year Savings"),'7.  Persistence Report'!$C:$C,VLOOKUP(IF(COUNTIFS($B227,"Adjustment*"),$A226,$A227),ExtCalcMap,2,FALSE))</f>
        <v>0</v>
      </c>
      <c r="E227" s="724">
        <f ca="1">SUMIFS(OFFSET('7.  Persistence Report'!$AQ:$AQ,0,E148-2011),'7.  Persistence Report'!$D:$D,IF(COUNTIFS($B227,"Adjustment*"),$B226,$B227),'7.  Persistence Report'!$H:$H,D148,'7.  Persistence Report'!$J:$J,IF(COUNTIFS($B227,"Adjustment*"),"Adjustment","Current Year Savings"),'7.  Persistence Report'!$C:$C,VLOOKUP(IF(COUNTIFS($B227,"Adjustment*"),$A226,$A227),ExtCalcMap,2,FALSE))</f>
        <v>0</v>
      </c>
      <c r="F227" s="724">
        <f ca="1">SUMIFS(OFFSET('7.  Persistence Report'!$AQ:$AQ,0,F148-2011),'7.  Persistence Report'!$D:$D,IF(COUNTIFS($B227,"Adjustment*"),$B226,$B227),'7.  Persistence Report'!$H:$H,D148,'7.  Persistence Report'!$J:$J,IF(COUNTIFS($B227,"Adjustment*"),"Adjustment","Current Year Savings"),'7.  Persistence Report'!$C:$C,VLOOKUP(IF(COUNTIFS($B227,"Adjustment*"),$A226,$A227),ExtCalcMap,2,FALSE))</f>
        <v>0</v>
      </c>
      <c r="G227" s="724">
        <f ca="1">SUMIFS(OFFSET('7.  Persistence Report'!$AQ:$AQ,0,G148-2011),'7.  Persistence Report'!$D:$D,IF(COUNTIFS($B227,"Adjustment*"),$B226,$B227),'7.  Persistence Report'!$H:$H,D148,'7.  Persistence Report'!$J:$J,IF(COUNTIFS($B227,"Adjustment*"),"Adjustment","Current Year Savings"),'7.  Persistence Report'!$C:$C,VLOOKUP(IF(COUNTIFS($B227,"Adjustment*"),$A226,$A227),ExtCalcMap,2,FALSE))</f>
        <v>0</v>
      </c>
      <c r="H227" s="724">
        <f ca="1">SUMIFS(OFFSET('7.  Persistence Report'!$AQ:$AQ,0,H148-2011),'7.  Persistence Report'!$D:$D,IF(COUNTIFS($B227,"Adjustment*"),$B226,$B227),'7.  Persistence Report'!$H:$H,D148,'7.  Persistence Report'!$J:$J,IF(COUNTIFS($B227,"Adjustment*"),"Adjustment","Current Year Savings"),'7.  Persistence Report'!$C:$C,VLOOKUP(IF(COUNTIFS($B227,"Adjustment*"),$A226,$A227),ExtCalcMap,2,FALSE))</f>
        <v>0</v>
      </c>
      <c r="I227" s="724">
        <f ca="1">SUMIFS(OFFSET('7.  Persistence Report'!$AQ:$AQ,0,I148-2011),'7.  Persistence Report'!$D:$D,IF(COUNTIFS($B227,"Adjustment*"),$B226,$B227),'7.  Persistence Report'!$H:$H,D148,'7.  Persistence Report'!$J:$J,IF(COUNTIFS($B227,"Adjustment*"),"Adjustment","Current Year Savings"),'7.  Persistence Report'!$C:$C,VLOOKUP(IF(COUNTIFS($B227,"Adjustment*"),$A226,$A227),ExtCalcMap,2,FALSE))</f>
        <v>0</v>
      </c>
      <c r="J227" s="724">
        <f ca="1">SUMIFS(OFFSET('7.  Persistence Report'!$AQ:$AQ,0,J148-2011),'7.  Persistence Report'!$D:$D,IF(COUNTIFS($B227,"Adjustment*"),$B226,$B227),'7.  Persistence Report'!$H:$H,D148,'7.  Persistence Report'!$J:$J,IF(COUNTIFS($B227,"Adjustment*"),"Adjustment","Current Year Savings"),'7.  Persistence Report'!$C:$C,VLOOKUP(IF(COUNTIFS($B227,"Adjustment*"),$A226,$A227),ExtCalcMap,2,FALSE))</f>
        <v>0</v>
      </c>
      <c r="K227" s="724">
        <f ca="1">SUMIFS(OFFSET('7.  Persistence Report'!$AQ:$AQ,0,K148-2011),'7.  Persistence Report'!$D:$D,IF(COUNTIFS($B227,"Adjustment*"),$B226,$B227),'7.  Persistence Report'!$H:$H,D148,'7.  Persistence Report'!$J:$J,IF(COUNTIFS($B227,"Adjustment*"),"Adjustment","Current Year Savings"),'7.  Persistence Report'!$C:$C,VLOOKUP(IF(COUNTIFS($B227,"Adjustment*"),$A226,$A227),ExtCalcMap,2,FALSE))</f>
        <v>0</v>
      </c>
      <c r="L227" s="724">
        <f ca="1">SUMIFS(OFFSET('7.  Persistence Report'!$AQ:$AQ,0,L148-2011),'7.  Persistence Report'!$D:$D,IF(COUNTIFS($B227,"Adjustment*"),$B226,$B227),'7.  Persistence Report'!$H:$H,D148,'7.  Persistence Report'!$J:$J,IF(COUNTIFS($B227,"Adjustment*"),"Adjustment","Current Year Savings"),'7.  Persistence Report'!$C:$C,VLOOKUP(IF(COUNTIFS($B227,"Adjustment*"),$A226,$A227),ExtCalcMap,2,FALSE))</f>
        <v>0</v>
      </c>
      <c r="M227" s="724">
        <f ca="1">SUMIFS(OFFSET('7.  Persistence Report'!$AQ:$AQ,0,M148-2011),'7.  Persistence Report'!$D:$D,IF(COUNTIFS($B227,"Adjustment*"),$B226,$B227),'7.  Persistence Report'!$H:$H,D148,'7.  Persistence Report'!$J:$J,IF(COUNTIFS($B227,"Adjustment*"),"Adjustment","Current Year Savings"),'7.  Persistence Report'!$C:$C,VLOOKUP(IF(COUNTIFS($B227,"Adjustment*"),$A226,$A227),ExtCalcMap,2,FALSE))</f>
        <v>0</v>
      </c>
      <c r="N227" s="724">
        <v>0</v>
      </c>
      <c r="O227" s="731">
        <f ca="1">SUMIFS(OFFSET('7.  Persistence Report'!$L:$L,0,O148-2011),'7.  Persistence Report'!$D:$D,IF(COUNTIFS($B227,"Adjustment*"),$B226,$B227),'7.  Persistence Report'!$H:$H,D148,'7.  Persistence Report'!$J:$J,IF(COUNTIFS($B227,"Adjustment*"),"Adjustment","Current Year Savings"),'7.  Persistence Report'!$C:$C,VLOOKUP(IF(COUNTIFS($B227,"Adjustment*"),$A226,$A227),ExtCalcMap,2,FALSE))</f>
        <v>0</v>
      </c>
      <c r="P227" s="731">
        <f ca="1">SUMIFS(OFFSET('7.  Persistence Report'!$L:$L,0,P148-2011),'7.  Persistence Report'!$D:$D,IF(COUNTIFS($B227,"Adjustment*"),$B226,$B227),'7.  Persistence Report'!$H:$H,D148,'7.  Persistence Report'!$J:$J,IF(COUNTIFS($B227,"Adjustment*"),"Adjustment","Current Year Savings"),'7.  Persistence Report'!$C:$C,VLOOKUP(IF(COUNTIFS($B227,"Adjustment*"),$A226,$A227),ExtCalcMap,2,FALSE))</f>
        <v>0</v>
      </c>
      <c r="Q227" s="731">
        <f ca="1">SUMIFS(OFFSET('7.  Persistence Report'!$L:$L,0,Q148-2011),'7.  Persistence Report'!$D:$D,IF(COUNTIFS($B227,"Adjustment*"),$B226,$B227),'7.  Persistence Report'!$H:$H,D148,'7.  Persistence Report'!$J:$J,IF(COUNTIFS($B227,"Adjustment*"),"Adjustment","Current Year Savings"),'7.  Persistence Report'!$C:$C,VLOOKUP(IF(COUNTIFS($B227,"Adjustment*"),$A226,$A227),ExtCalcMap,2,FALSE))</f>
        <v>0</v>
      </c>
      <c r="R227" s="731">
        <f ca="1">SUMIFS(OFFSET('7.  Persistence Report'!$L:$L,0,R148-2011),'7.  Persistence Report'!$D:$D,IF(COUNTIFS($B227,"Adjustment*"),$B226,$B227),'7.  Persistence Report'!$H:$H,D148,'7.  Persistence Report'!$J:$J,IF(COUNTIFS($B227,"Adjustment*"),"Adjustment","Current Year Savings"),'7.  Persistence Report'!$C:$C,VLOOKUP(IF(COUNTIFS($B227,"Adjustment*"),$A226,$A227),ExtCalcMap,2,FALSE))</f>
        <v>0</v>
      </c>
      <c r="S227" s="731">
        <f ca="1">SUMIFS(OFFSET('7.  Persistence Report'!$L:$L,0,S148-2011),'7.  Persistence Report'!$D:$D,IF(COUNTIFS($B227,"Adjustment*"),$B226,$B227),'7.  Persistence Report'!$H:$H,D148,'7.  Persistence Report'!$J:$J,IF(COUNTIFS($B227,"Adjustment*"),"Adjustment","Current Year Savings"),'7.  Persistence Report'!$C:$C,VLOOKUP(IF(COUNTIFS($B227,"Adjustment*"),$A226,$A227),ExtCalcMap,2,FALSE))</f>
        <v>0</v>
      </c>
      <c r="T227" s="731">
        <f ca="1">SUMIFS(OFFSET('7.  Persistence Report'!$L:$L,0,T148-2011),'7.  Persistence Report'!$D:$D,IF(COUNTIFS($B227,"Adjustment*"),$B226,$B227),'7.  Persistence Report'!$H:$H,D148,'7.  Persistence Report'!$J:$J,IF(COUNTIFS($B227,"Adjustment*"),"Adjustment","Current Year Savings"),'7.  Persistence Report'!$C:$C,VLOOKUP(IF(COUNTIFS($B227,"Adjustment*"),$A226,$A227),ExtCalcMap,2,FALSE))</f>
        <v>0</v>
      </c>
      <c r="U227" s="731">
        <f ca="1">SUMIFS(OFFSET('7.  Persistence Report'!$L:$L,0,U148-2011),'7.  Persistence Report'!$D:$D,IF(COUNTIFS($B227,"Adjustment*"),$B226,$B227),'7.  Persistence Report'!$H:$H,D148,'7.  Persistence Report'!$J:$J,IF(COUNTIFS($B227,"Adjustment*"),"Adjustment","Current Year Savings"),'7.  Persistence Report'!$C:$C,VLOOKUP(IF(COUNTIFS($B227,"Adjustment*"),$A226,$A227),ExtCalcMap,2,FALSE))</f>
        <v>0</v>
      </c>
      <c r="V227" s="731">
        <f ca="1">SUMIFS(OFFSET('7.  Persistence Report'!$L:$L,0,V148-2011),'7.  Persistence Report'!$D:$D,IF(COUNTIFS($B227,"Adjustment*"),$B226,$B227),'7.  Persistence Report'!$H:$H,D148,'7.  Persistence Report'!$J:$J,IF(COUNTIFS($B227,"Adjustment*"),"Adjustment","Current Year Savings"),'7.  Persistence Report'!$C:$C,VLOOKUP(IF(COUNTIFS($B227,"Adjustment*"),$A226,$A227),ExtCalcMap,2,FALSE))</f>
        <v>0</v>
      </c>
      <c r="W227" s="731">
        <f ca="1">SUMIFS(OFFSET('7.  Persistence Report'!$L:$L,0,W148-2011),'7.  Persistence Report'!$D:$D,IF(COUNTIFS($B227,"Adjustment*"),$B226,$B227),'7.  Persistence Report'!$H:$H,D148,'7.  Persistence Report'!$J:$J,IF(COUNTIFS($B227,"Adjustment*"),"Adjustment","Current Year Savings"),'7.  Persistence Report'!$C:$C,VLOOKUP(IF(COUNTIFS($B227,"Adjustment*"),$A226,$A227),ExtCalcMap,2,FALSE))</f>
        <v>0</v>
      </c>
      <c r="X227" s="731">
        <f ca="1">SUMIFS(OFFSET('7.  Persistence Report'!$L:$L,0,X148-2011),'7.  Persistence Report'!$D:$D,IF(COUNTIFS($B227,"Adjustment*"),$B226,$B227),'7.  Persistence Report'!$H:$H,D148,'7.  Persistence Report'!$J:$J,IF(COUNTIFS($B227,"Adjustment*"),"Adjustment","Current Year Savings"),'7.  Persistence Report'!$C:$C,VLOOKUP(IF(COUNTIFS($B227,"Adjustment*"),$A226,$A227),ExtCalcMap,2,FALSE))</f>
        <v>0</v>
      </c>
      <c r="Y227" s="412">
        <f ca="1">Y226</f>
        <v>0</v>
      </c>
      <c r="Z227" s="412">
        <f ca="1">Z226</f>
        <v>1</v>
      </c>
      <c r="AA227" s="412">
        <f t="shared" ref="AA227:AL227" ca="1" si="84">AA226</f>
        <v>0</v>
      </c>
      <c r="AB227" s="412">
        <f t="shared" ca="1" si="84"/>
        <v>0</v>
      </c>
      <c r="AC227" s="412">
        <f t="shared" ca="1" si="84"/>
        <v>0</v>
      </c>
      <c r="AD227" s="412">
        <f t="shared" ca="1" si="84"/>
        <v>0</v>
      </c>
      <c r="AE227" s="412">
        <f t="shared" ca="1" si="84"/>
        <v>0</v>
      </c>
      <c r="AF227" s="412">
        <f t="shared" ca="1" si="84"/>
        <v>0</v>
      </c>
      <c r="AG227" s="412">
        <f t="shared" ca="1" si="84"/>
        <v>0</v>
      </c>
      <c r="AH227" s="412">
        <f t="shared" ca="1" si="84"/>
        <v>0</v>
      </c>
      <c r="AI227" s="412">
        <f t="shared" ca="1" si="84"/>
        <v>0</v>
      </c>
      <c r="AJ227" s="412">
        <f t="shared" ca="1" si="84"/>
        <v>0</v>
      </c>
      <c r="AK227" s="412">
        <f t="shared" ca="1" si="84"/>
        <v>0</v>
      </c>
      <c r="AL227" s="412">
        <f t="shared" ca="1" si="84"/>
        <v>0</v>
      </c>
      <c r="AM227" s="499"/>
    </row>
    <row r="228" spans="1:39" s="285" customFormat="1" ht="15" outlineLevel="1">
      <c r="A228" s="503"/>
      <c r="B228" s="316"/>
      <c r="C228" s="314"/>
      <c r="D228" s="730"/>
      <c r="E228" s="730"/>
      <c r="F228" s="730"/>
      <c r="G228" s="730"/>
      <c r="H228" s="730"/>
      <c r="I228" s="730"/>
      <c r="J228" s="730"/>
      <c r="K228" s="730"/>
      <c r="L228" s="730"/>
      <c r="M228" s="730"/>
      <c r="N228" s="730"/>
      <c r="O228" s="737"/>
      <c r="P228" s="737"/>
      <c r="Q228" s="737"/>
      <c r="R228" s="737"/>
      <c r="S228" s="737"/>
      <c r="T228" s="737"/>
      <c r="U228" s="737"/>
      <c r="V228" s="737"/>
      <c r="W228" s="737"/>
      <c r="X228" s="737"/>
      <c r="Y228" s="417"/>
      <c r="Z228" s="418"/>
      <c r="AA228" s="417"/>
      <c r="AB228" s="417"/>
      <c r="AC228" s="417"/>
      <c r="AD228" s="417"/>
      <c r="AE228" s="417"/>
      <c r="AF228" s="417"/>
      <c r="AG228" s="417"/>
      <c r="AH228" s="417"/>
      <c r="AI228" s="417"/>
      <c r="AJ228" s="417"/>
      <c r="AK228" s="417"/>
      <c r="AL228" s="417"/>
      <c r="AM228" s="315"/>
    </row>
    <row r="229" spans="1:39" ht="15.75" outlineLevel="1">
      <c r="A229" s="504"/>
      <c r="B229" s="290" t="s">
        <v>15</v>
      </c>
      <c r="C229" s="321"/>
      <c r="D229" s="742"/>
      <c r="E229" s="738"/>
      <c r="F229" s="738"/>
      <c r="G229" s="738"/>
      <c r="H229" s="738"/>
      <c r="I229" s="738"/>
      <c r="J229" s="738"/>
      <c r="K229" s="738"/>
      <c r="L229" s="738"/>
      <c r="M229" s="738"/>
      <c r="N229" s="730"/>
      <c r="O229" s="739"/>
      <c r="P229" s="739"/>
      <c r="Q229" s="739"/>
      <c r="R229" s="739"/>
      <c r="S229" s="739"/>
      <c r="T229" s="739"/>
      <c r="U229" s="739"/>
      <c r="V229" s="739"/>
      <c r="W229" s="739"/>
      <c r="X229" s="739"/>
      <c r="Y229" s="415"/>
      <c r="Z229" s="415"/>
      <c r="AA229" s="415"/>
      <c r="AB229" s="415"/>
      <c r="AC229" s="415"/>
      <c r="AD229" s="415"/>
      <c r="AE229" s="415"/>
      <c r="AF229" s="415"/>
      <c r="AG229" s="415"/>
      <c r="AH229" s="415"/>
      <c r="AI229" s="415"/>
      <c r="AJ229" s="415"/>
      <c r="AK229" s="415"/>
      <c r="AL229" s="415"/>
      <c r="AM229" s="294"/>
    </row>
    <row r="230" spans="1:39" ht="15" outlineLevel="1">
      <c r="A230" s="503">
        <v>26</v>
      </c>
      <c r="B230" s="322" t="s">
        <v>16</v>
      </c>
      <c r="C230" s="293" t="s">
        <v>25</v>
      </c>
      <c r="D230" s="724">
        <f ca="1">SUMIFS(OFFSET('7.  Persistence Report'!$AQ:$AQ,0,D148-2011),'7.  Persistence Report'!$D:$D,IF(COUNTIFS($B230,"Adjustment*"),$B229,$B230),'7.  Persistence Report'!$H:$H,D148,'7.  Persistence Report'!$J:$J,IF(COUNTIFS($B230,"Adjustment*"),"Adjustment","Current Year Savings"),'7.  Persistence Report'!$C:$C,VLOOKUP(IF(COUNTIFS($B230,"Adjustment*"),$A229,$A230),ExtCalcMap,2,FALSE))</f>
        <v>0</v>
      </c>
      <c r="E230" s="724">
        <f ca="1">SUMIFS(OFFSET('7.  Persistence Report'!$AQ:$AQ,0,E148-2011),'7.  Persistence Report'!$D:$D,IF(COUNTIFS($B230,"Adjustment*"),$B229,$B230),'7.  Persistence Report'!$H:$H,D148,'7.  Persistence Report'!$J:$J,IF(COUNTIFS($B230,"Adjustment*"),"Adjustment","Current Year Savings"),'7.  Persistence Report'!$C:$C,VLOOKUP(IF(COUNTIFS($B230,"Adjustment*"),$A229,$A230),ExtCalcMap,2,FALSE))</f>
        <v>0</v>
      </c>
      <c r="F230" s="724">
        <f ca="1">SUMIFS(OFFSET('7.  Persistence Report'!$AQ:$AQ,0,F148-2011),'7.  Persistence Report'!$D:$D,IF(COUNTIFS($B230,"Adjustment*"),$B229,$B230),'7.  Persistence Report'!$H:$H,D148,'7.  Persistence Report'!$J:$J,IF(COUNTIFS($B230,"Adjustment*"),"Adjustment","Current Year Savings"),'7.  Persistence Report'!$C:$C,VLOOKUP(IF(COUNTIFS($B230,"Adjustment*"),$A229,$A230),ExtCalcMap,2,FALSE))</f>
        <v>0</v>
      </c>
      <c r="G230" s="724">
        <f ca="1">SUMIFS(OFFSET('7.  Persistence Report'!$AQ:$AQ,0,G148-2011),'7.  Persistence Report'!$D:$D,IF(COUNTIFS($B230,"Adjustment*"),$B229,$B230),'7.  Persistence Report'!$H:$H,D148,'7.  Persistence Report'!$J:$J,IF(COUNTIFS($B230,"Adjustment*"),"Adjustment","Current Year Savings"),'7.  Persistence Report'!$C:$C,VLOOKUP(IF(COUNTIFS($B230,"Adjustment*"),$A229,$A230),ExtCalcMap,2,FALSE))</f>
        <v>0</v>
      </c>
      <c r="H230" s="724">
        <f ca="1">SUMIFS(OFFSET('7.  Persistence Report'!$AQ:$AQ,0,H148-2011),'7.  Persistence Report'!$D:$D,IF(COUNTIFS($B230,"Adjustment*"),$B229,$B230),'7.  Persistence Report'!$H:$H,D148,'7.  Persistence Report'!$J:$J,IF(COUNTIFS($B230,"Adjustment*"),"Adjustment","Current Year Savings"),'7.  Persistence Report'!$C:$C,VLOOKUP(IF(COUNTIFS($B230,"Adjustment*"),$A229,$A230),ExtCalcMap,2,FALSE))</f>
        <v>0</v>
      </c>
      <c r="I230" s="724">
        <f ca="1">SUMIFS(OFFSET('7.  Persistence Report'!$AQ:$AQ,0,I148-2011),'7.  Persistence Report'!$D:$D,IF(COUNTIFS($B230,"Adjustment*"),$B229,$B230),'7.  Persistence Report'!$H:$H,D148,'7.  Persistence Report'!$J:$J,IF(COUNTIFS($B230,"Adjustment*"),"Adjustment","Current Year Savings"),'7.  Persistence Report'!$C:$C,VLOOKUP(IF(COUNTIFS($B230,"Adjustment*"),$A229,$A230),ExtCalcMap,2,FALSE))</f>
        <v>0</v>
      </c>
      <c r="J230" s="724">
        <f ca="1">SUMIFS(OFFSET('7.  Persistence Report'!$AQ:$AQ,0,J148-2011),'7.  Persistence Report'!$D:$D,IF(COUNTIFS($B230,"Adjustment*"),$B229,$B230),'7.  Persistence Report'!$H:$H,D148,'7.  Persistence Report'!$J:$J,IF(COUNTIFS($B230,"Adjustment*"),"Adjustment","Current Year Savings"),'7.  Persistence Report'!$C:$C,VLOOKUP(IF(COUNTIFS($B230,"Adjustment*"),$A229,$A230),ExtCalcMap,2,FALSE))</f>
        <v>0</v>
      </c>
      <c r="K230" s="724">
        <f ca="1">SUMIFS(OFFSET('7.  Persistence Report'!$AQ:$AQ,0,K148-2011),'7.  Persistence Report'!$D:$D,IF(COUNTIFS($B230,"Adjustment*"),$B229,$B230),'7.  Persistence Report'!$H:$H,D148,'7.  Persistence Report'!$J:$J,IF(COUNTIFS($B230,"Adjustment*"),"Adjustment","Current Year Savings"),'7.  Persistence Report'!$C:$C,VLOOKUP(IF(COUNTIFS($B230,"Adjustment*"),$A229,$A230),ExtCalcMap,2,FALSE))</f>
        <v>0</v>
      </c>
      <c r="L230" s="724">
        <f ca="1">SUMIFS(OFFSET('7.  Persistence Report'!$AQ:$AQ,0,L148-2011),'7.  Persistence Report'!$D:$D,IF(COUNTIFS($B230,"Adjustment*"),$B229,$B230),'7.  Persistence Report'!$H:$H,D148,'7.  Persistence Report'!$J:$J,IF(COUNTIFS($B230,"Adjustment*"),"Adjustment","Current Year Savings"),'7.  Persistence Report'!$C:$C,VLOOKUP(IF(COUNTIFS($B230,"Adjustment*"),$A229,$A230),ExtCalcMap,2,FALSE))</f>
        <v>0</v>
      </c>
      <c r="M230" s="724">
        <f ca="1">SUMIFS(OFFSET('7.  Persistence Report'!$AQ:$AQ,0,M148-2011),'7.  Persistence Report'!$D:$D,IF(COUNTIFS($B230,"Adjustment*"),$B229,$B230),'7.  Persistence Report'!$H:$H,D148,'7.  Persistence Report'!$J:$J,IF(COUNTIFS($B230,"Adjustment*"),"Adjustment","Current Year Savings"),'7.  Persistence Report'!$C:$C,VLOOKUP(IF(COUNTIFS($B230,"Adjustment*"),$A229,$A230),ExtCalcMap,2,FALSE))</f>
        <v>0</v>
      </c>
      <c r="N230" s="724">
        <v>12</v>
      </c>
      <c r="O230" s="731">
        <f ca="1">SUMIFS(OFFSET('7.  Persistence Report'!$L:$L,0,O148-2011),'7.  Persistence Report'!$D:$D,IF(COUNTIFS($B230,"Adjustment*"),$B229,$B230),'7.  Persistence Report'!$H:$H,D148,'7.  Persistence Report'!$J:$J,IF(COUNTIFS($B230,"Adjustment*"),"Adjustment","Current Year Savings"),'7.  Persistence Report'!$C:$C,VLOOKUP(IF(COUNTIFS($B230,"Adjustment*"),$A229,$A230),ExtCalcMap,2,FALSE))</f>
        <v>0</v>
      </c>
      <c r="P230" s="731">
        <f ca="1">SUMIFS(OFFSET('7.  Persistence Report'!$L:$L,0,P148-2011),'7.  Persistence Report'!$D:$D,IF(COUNTIFS($B230,"Adjustment*"),$B229,$B230),'7.  Persistence Report'!$H:$H,D148,'7.  Persistence Report'!$J:$J,IF(COUNTIFS($B230,"Adjustment*"),"Adjustment","Current Year Savings"),'7.  Persistence Report'!$C:$C,VLOOKUP(IF(COUNTIFS($B230,"Adjustment*"),$A229,$A230),ExtCalcMap,2,FALSE))</f>
        <v>0</v>
      </c>
      <c r="Q230" s="731">
        <f ca="1">SUMIFS(OFFSET('7.  Persistence Report'!$L:$L,0,Q148-2011),'7.  Persistence Report'!$D:$D,IF(COUNTIFS($B230,"Adjustment*"),$B229,$B230),'7.  Persistence Report'!$H:$H,D148,'7.  Persistence Report'!$J:$J,IF(COUNTIFS($B230,"Adjustment*"),"Adjustment","Current Year Savings"),'7.  Persistence Report'!$C:$C,VLOOKUP(IF(COUNTIFS($B230,"Adjustment*"),$A229,$A230),ExtCalcMap,2,FALSE))</f>
        <v>0</v>
      </c>
      <c r="R230" s="731">
        <f ca="1">SUMIFS(OFFSET('7.  Persistence Report'!$L:$L,0,R148-2011),'7.  Persistence Report'!$D:$D,IF(COUNTIFS($B230,"Adjustment*"),$B229,$B230),'7.  Persistence Report'!$H:$H,D148,'7.  Persistence Report'!$J:$J,IF(COUNTIFS($B230,"Adjustment*"),"Adjustment","Current Year Savings"),'7.  Persistence Report'!$C:$C,VLOOKUP(IF(COUNTIFS($B230,"Adjustment*"),$A229,$A230),ExtCalcMap,2,FALSE))</f>
        <v>0</v>
      </c>
      <c r="S230" s="731">
        <f ca="1">SUMIFS(OFFSET('7.  Persistence Report'!$L:$L,0,S148-2011),'7.  Persistence Report'!$D:$D,IF(COUNTIFS($B230,"Adjustment*"),$B229,$B230),'7.  Persistence Report'!$H:$H,D148,'7.  Persistence Report'!$J:$J,IF(COUNTIFS($B230,"Adjustment*"),"Adjustment","Current Year Savings"),'7.  Persistence Report'!$C:$C,VLOOKUP(IF(COUNTIFS($B230,"Adjustment*"),$A229,$A230),ExtCalcMap,2,FALSE))</f>
        <v>0</v>
      </c>
      <c r="T230" s="731">
        <f ca="1">SUMIFS(OFFSET('7.  Persistence Report'!$L:$L,0,T148-2011),'7.  Persistence Report'!$D:$D,IF(COUNTIFS($B230,"Adjustment*"),$B229,$B230),'7.  Persistence Report'!$H:$H,D148,'7.  Persistence Report'!$J:$J,IF(COUNTIFS($B230,"Adjustment*"),"Adjustment","Current Year Savings"),'7.  Persistence Report'!$C:$C,VLOOKUP(IF(COUNTIFS($B230,"Adjustment*"),$A229,$A230),ExtCalcMap,2,FALSE))</f>
        <v>0</v>
      </c>
      <c r="U230" s="731">
        <f ca="1">SUMIFS(OFFSET('7.  Persistence Report'!$L:$L,0,U148-2011),'7.  Persistence Report'!$D:$D,IF(COUNTIFS($B230,"Adjustment*"),$B229,$B230),'7.  Persistence Report'!$H:$H,D148,'7.  Persistence Report'!$J:$J,IF(COUNTIFS($B230,"Adjustment*"),"Adjustment","Current Year Savings"),'7.  Persistence Report'!$C:$C,VLOOKUP(IF(COUNTIFS($B230,"Adjustment*"),$A229,$A230),ExtCalcMap,2,FALSE))</f>
        <v>0</v>
      </c>
      <c r="V230" s="731">
        <f ca="1">SUMIFS(OFFSET('7.  Persistence Report'!$L:$L,0,V148-2011),'7.  Persistence Report'!$D:$D,IF(COUNTIFS($B230,"Adjustment*"),$B229,$B230),'7.  Persistence Report'!$H:$H,D148,'7.  Persistence Report'!$J:$J,IF(COUNTIFS($B230,"Adjustment*"),"Adjustment","Current Year Savings"),'7.  Persistence Report'!$C:$C,VLOOKUP(IF(COUNTIFS($B230,"Adjustment*"),$A229,$A230),ExtCalcMap,2,FALSE))</f>
        <v>0</v>
      </c>
      <c r="W230" s="731">
        <f ca="1">SUMIFS(OFFSET('7.  Persistence Report'!$L:$L,0,W148-2011),'7.  Persistence Report'!$D:$D,IF(COUNTIFS($B230,"Adjustment*"),$B229,$B230),'7.  Persistence Report'!$H:$H,D148,'7.  Persistence Report'!$J:$J,IF(COUNTIFS($B230,"Adjustment*"),"Adjustment","Current Year Savings"),'7.  Persistence Report'!$C:$C,VLOOKUP(IF(COUNTIFS($B230,"Adjustment*"),$A229,$A230),ExtCalcMap,2,FALSE))</f>
        <v>0</v>
      </c>
      <c r="X230" s="731">
        <f ca="1">SUMIFS(OFFSET('7.  Persistence Report'!$L:$L,0,X148-2011),'7.  Persistence Report'!$D:$D,IF(COUNTIFS($B230,"Adjustment*"),$B229,$B230),'7.  Persistence Report'!$H:$H,D148,'7.  Persistence Report'!$J:$J,IF(COUNTIFS($B230,"Adjustment*"),"Adjustment","Current Year Savings"),'7.  Persistence Report'!$C:$C,VLOOKUP(IF(COUNTIFS($B230,"Adjustment*"),$A229,$A230),ExtCalcMap,2,FALSE))</f>
        <v>0</v>
      </c>
      <c r="Y230" s="416">
        <f ca="1">IF(SUMIFS(OFFSET('3-a.  Rate Class Allocations'!$BA:$BA,0,(27*(Y149="kW"))),'3-a.  Rate Class Allocations'!$F:$F,"2011 - 2014 + 2015 Extension Legacy Green Energy Act Framework - Province Wide Program",'3-a.  Rate Class Allocations'!$E:$E,$B230,'3-a.  Rate Class Allocations'!$H:$H,D148),SUMIFS(OFFSET('3-a.  Rate Class Allocations'!$BA:$BA,0,(27*(Y149="kW"))),'3-a.  Rate Class Allocations'!$F:$F,"2011 - 2014 + 2015 Extension Legacy Green Energy Act Framework - Province Wide Program",'3-a.  Rate Class Allocations'!$L:$L,Y148,'3-a.  Rate Class Allocations'!$E:$E,$B230,'3-a.  Rate Class Allocations'!$H:$H,D148) / SUMIFS(OFFSET('3-a.  Rate Class Allocations'!$BA:$BA,0,(27*(Y149="kW"))),'3-a.  Rate Class Allocations'!$F:$F,"2011 - 2014 + 2015 Extension Legacy Green Energy Act Framework - Province Wide Program",'3-a.  Rate Class Allocations'!$E:$E,$B230,'3-a.  Rate Class Allocations'!$H:$H,D148),IF(COUNTIFS(Y148,"General Service*"),1/COUNTIFS($Y148:$AL148,"General Service*"),0))</f>
        <v>0.5</v>
      </c>
      <c r="Z230" s="416">
        <f ca="1">IF(SUMIFS(OFFSET('3-a.  Rate Class Allocations'!$BA:$BA,0,(27*(Z149="kW"))),'3-a.  Rate Class Allocations'!$F:$F,"2011 - 2014 + 2015 Extension Legacy Green Energy Act Framework - Province Wide Program",'3-a.  Rate Class Allocations'!$E:$E,$B230,'3-a.  Rate Class Allocations'!$H:$H,D148),SUMIFS(OFFSET('3-a.  Rate Class Allocations'!$BA:$BA,0,(27*(Z149="kW"))),'3-a.  Rate Class Allocations'!$F:$F,"2011 - 2014 + 2015 Extension Legacy Green Energy Act Framework - Province Wide Program",'3-a.  Rate Class Allocations'!$L:$L,Z148,'3-a.  Rate Class Allocations'!$E:$E,$B230,'3-a.  Rate Class Allocations'!$H:$H,D148) / SUMIFS(OFFSET('3-a.  Rate Class Allocations'!$BA:$BA,0,(27*(Z149="kW"))),'3-a.  Rate Class Allocations'!$F:$F,"2011 - 2014 + 2015 Extension Legacy Green Energy Act Framework - Province Wide Program",'3-a.  Rate Class Allocations'!$E:$E,$B230,'3-a.  Rate Class Allocations'!$H:$H,D148),IF(COUNTIFS(Z148,"General Service*"),1/COUNTIFS($Y148:$AL148,"General Service*"),0))</f>
        <v>0.5</v>
      </c>
      <c r="AA230" s="416">
        <f ca="1">IF(SUMIFS(OFFSET('3-a.  Rate Class Allocations'!$BA:$BA,0,(27*(AA149="kW"))),'3-a.  Rate Class Allocations'!$F:$F,"2011 - 2014 + 2015 Extension Legacy Green Energy Act Framework - Province Wide Program",'3-a.  Rate Class Allocations'!$E:$E,$B230,'3-a.  Rate Class Allocations'!$H:$H,D148),SUMIFS(OFFSET('3-a.  Rate Class Allocations'!$BA:$BA,0,(27*(AA149="kW"))),'3-a.  Rate Class Allocations'!$F:$F,"2011 - 2014 + 2015 Extension Legacy Green Energy Act Framework - Province Wide Program",'3-a.  Rate Class Allocations'!$L:$L,AA148,'3-a.  Rate Class Allocations'!$E:$E,$B230,'3-a.  Rate Class Allocations'!$H:$H,D148) / SUMIFS(OFFSET('3-a.  Rate Class Allocations'!$BA:$BA,0,(27*(AA149="kW"))),'3-a.  Rate Class Allocations'!$F:$F,"2011 - 2014 + 2015 Extension Legacy Green Energy Act Framework - Province Wide Program",'3-a.  Rate Class Allocations'!$E:$E,$B230,'3-a.  Rate Class Allocations'!$H:$H,D148),IF(COUNTIFS(AA148,"General Service*"),1/COUNTIFS($Y148:$AL148,"General Service*"),0))</f>
        <v>0</v>
      </c>
      <c r="AB230" s="416">
        <f ca="1">IF(SUMIFS(OFFSET('3-a.  Rate Class Allocations'!$BA:$BA,0,(27*(AB149="kW"))),'3-a.  Rate Class Allocations'!$F:$F,"2011 - 2014 + 2015 Extension Legacy Green Energy Act Framework - Province Wide Program",'3-a.  Rate Class Allocations'!$E:$E,$B230,'3-a.  Rate Class Allocations'!$H:$H,D148),SUMIFS(OFFSET('3-a.  Rate Class Allocations'!$BA:$BA,0,(27*(AB149="kW"))),'3-a.  Rate Class Allocations'!$F:$F,"2011 - 2014 + 2015 Extension Legacy Green Energy Act Framework - Province Wide Program",'3-a.  Rate Class Allocations'!$L:$L,AB148,'3-a.  Rate Class Allocations'!$E:$E,$B230,'3-a.  Rate Class Allocations'!$H:$H,D148) / SUMIFS(OFFSET('3-a.  Rate Class Allocations'!$BA:$BA,0,(27*(AB149="kW"))),'3-a.  Rate Class Allocations'!$F:$F,"2011 - 2014 + 2015 Extension Legacy Green Energy Act Framework - Province Wide Program",'3-a.  Rate Class Allocations'!$E:$E,$B230,'3-a.  Rate Class Allocations'!$H:$H,D148),IF(COUNTIFS(AB148,"General Service*"),1/COUNTIFS($Y148:$AL148,"General Service*"),0))</f>
        <v>0</v>
      </c>
      <c r="AC230" s="416">
        <f ca="1">IF(SUMIFS(OFFSET('3-a.  Rate Class Allocations'!$BA:$BA,0,(27*(AC149="kW"))),'3-a.  Rate Class Allocations'!$F:$F,"2011 - 2014 + 2015 Extension Legacy Green Energy Act Framework - Province Wide Program",'3-a.  Rate Class Allocations'!$E:$E,$B230,'3-a.  Rate Class Allocations'!$H:$H,D148),SUMIFS(OFFSET('3-a.  Rate Class Allocations'!$BA:$BA,0,(27*(AC149="kW"))),'3-a.  Rate Class Allocations'!$F:$F,"2011 - 2014 + 2015 Extension Legacy Green Energy Act Framework - Province Wide Program",'3-a.  Rate Class Allocations'!$L:$L,AC148,'3-a.  Rate Class Allocations'!$E:$E,$B230,'3-a.  Rate Class Allocations'!$H:$H,D148) / SUMIFS(OFFSET('3-a.  Rate Class Allocations'!$BA:$BA,0,(27*(AC149="kW"))),'3-a.  Rate Class Allocations'!$F:$F,"2011 - 2014 + 2015 Extension Legacy Green Energy Act Framework - Province Wide Program",'3-a.  Rate Class Allocations'!$E:$E,$B230,'3-a.  Rate Class Allocations'!$H:$H,D148),IF(COUNTIFS(AC148,"General Service*"),1/COUNTIFS($Y148:$AL148,"General Service*"),0))</f>
        <v>0</v>
      </c>
      <c r="AD230" s="416">
        <f ca="1">IF(SUMIFS(OFFSET('3-a.  Rate Class Allocations'!$BA:$BA,0,(27*(AD149="kW"))),'3-a.  Rate Class Allocations'!$F:$F,"2011 - 2014 + 2015 Extension Legacy Green Energy Act Framework - Province Wide Program",'3-a.  Rate Class Allocations'!$E:$E,$B230,'3-a.  Rate Class Allocations'!$H:$H,D148),SUMIFS(OFFSET('3-a.  Rate Class Allocations'!$BA:$BA,0,(27*(AD149="kW"))),'3-a.  Rate Class Allocations'!$F:$F,"2011 - 2014 + 2015 Extension Legacy Green Energy Act Framework - Province Wide Program",'3-a.  Rate Class Allocations'!$L:$L,AD148,'3-a.  Rate Class Allocations'!$E:$E,$B230,'3-a.  Rate Class Allocations'!$H:$H,D148) / SUMIFS(OFFSET('3-a.  Rate Class Allocations'!$BA:$BA,0,(27*(AD149="kW"))),'3-a.  Rate Class Allocations'!$F:$F,"2011 - 2014 + 2015 Extension Legacy Green Energy Act Framework - Province Wide Program",'3-a.  Rate Class Allocations'!$E:$E,$B230,'3-a.  Rate Class Allocations'!$H:$H,D148),IF(COUNTIFS(AD148,"General Service*"),1/COUNTIFS($Y148:$AL148,"General Service*"),0))</f>
        <v>0</v>
      </c>
      <c r="AE230" s="416">
        <f ca="1">IF(SUMIFS(OFFSET('3-a.  Rate Class Allocations'!$BA:$BA,0,(27*(AE149="kW"))),'3-a.  Rate Class Allocations'!$F:$F,"2011 - 2014 + 2015 Extension Legacy Green Energy Act Framework - Province Wide Program",'3-a.  Rate Class Allocations'!$E:$E,$B230,'3-a.  Rate Class Allocations'!$H:$H,D148),SUMIFS(OFFSET('3-a.  Rate Class Allocations'!$BA:$BA,0,(27*(AE149="kW"))),'3-a.  Rate Class Allocations'!$F:$F,"2011 - 2014 + 2015 Extension Legacy Green Energy Act Framework - Province Wide Program",'3-a.  Rate Class Allocations'!$L:$L,AE148,'3-a.  Rate Class Allocations'!$E:$E,$B230,'3-a.  Rate Class Allocations'!$H:$H,D148) / SUMIFS(OFFSET('3-a.  Rate Class Allocations'!$BA:$BA,0,(27*(AE149="kW"))),'3-a.  Rate Class Allocations'!$F:$F,"2011 - 2014 + 2015 Extension Legacy Green Energy Act Framework - Province Wide Program",'3-a.  Rate Class Allocations'!$E:$E,$B230,'3-a.  Rate Class Allocations'!$H:$H,D148),IF(COUNTIFS(AE148,"General Service*"),1/COUNTIFS($Y148:$AL148,"General Service*"),0))</f>
        <v>0</v>
      </c>
      <c r="AF230" s="416">
        <f ca="1">IF(SUMIFS(OFFSET('3-a.  Rate Class Allocations'!$BA:$BA,0,(27*(AF149="kW"))),'3-a.  Rate Class Allocations'!$F:$F,"2011 - 2014 + 2015 Extension Legacy Green Energy Act Framework - Province Wide Program",'3-a.  Rate Class Allocations'!$E:$E,$B230,'3-a.  Rate Class Allocations'!$H:$H,D148),SUMIFS(OFFSET('3-a.  Rate Class Allocations'!$BA:$BA,0,(27*(AF149="kW"))),'3-a.  Rate Class Allocations'!$F:$F,"2011 - 2014 + 2015 Extension Legacy Green Energy Act Framework - Province Wide Program",'3-a.  Rate Class Allocations'!$L:$L,AF148,'3-a.  Rate Class Allocations'!$E:$E,$B230,'3-a.  Rate Class Allocations'!$H:$H,D148) / SUMIFS(OFFSET('3-a.  Rate Class Allocations'!$BA:$BA,0,(27*(AF149="kW"))),'3-a.  Rate Class Allocations'!$F:$F,"2011 - 2014 + 2015 Extension Legacy Green Energy Act Framework - Province Wide Program",'3-a.  Rate Class Allocations'!$E:$E,$B230,'3-a.  Rate Class Allocations'!$H:$H,D148),IF(COUNTIFS(AF148,"General Service*"),1/COUNTIFS($Y148:$AL148,"General Service*"),0))</f>
        <v>0</v>
      </c>
      <c r="AG230" s="416">
        <f ca="1">IF(SUMIFS(OFFSET('3-a.  Rate Class Allocations'!$BA:$BA,0,(27*(AG149="kW"))),'3-a.  Rate Class Allocations'!$F:$F,"2011 - 2014 + 2015 Extension Legacy Green Energy Act Framework - Province Wide Program",'3-a.  Rate Class Allocations'!$E:$E,$B230,'3-a.  Rate Class Allocations'!$H:$H,D148),SUMIFS(OFFSET('3-a.  Rate Class Allocations'!$BA:$BA,0,(27*(AG149="kW"))),'3-a.  Rate Class Allocations'!$F:$F,"2011 - 2014 + 2015 Extension Legacy Green Energy Act Framework - Province Wide Program",'3-a.  Rate Class Allocations'!$L:$L,AG148,'3-a.  Rate Class Allocations'!$E:$E,$B230,'3-a.  Rate Class Allocations'!$H:$H,D148) / SUMIFS(OFFSET('3-a.  Rate Class Allocations'!$BA:$BA,0,(27*(AG149="kW"))),'3-a.  Rate Class Allocations'!$F:$F,"2011 - 2014 + 2015 Extension Legacy Green Energy Act Framework - Province Wide Program",'3-a.  Rate Class Allocations'!$E:$E,$B230,'3-a.  Rate Class Allocations'!$H:$H,D148),IF(COUNTIFS(AG148,"General Service*"),1/COUNTIFS($Y148:$AL148,"General Service*"),0))</f>
        <v>0</v>
      </c>
      <c r="AH230" s="416">
        <f ca="1">IF(SUMIFS(OFFSET('3-a.  Rate Class Allocations'!$BA:$BA,0,(27*(AH149="kW"))),'3-a.  Rate Class Allocations'!$F:$F,"2011 - 2014 + 2015 Extension Legacy Green Energy Act Framework - Province Wide Program",'3-a.  Rate Class Allocations'!$E:$E,$B230,'3-a.  Rate Class Allocations'!$H:$H,D148),SUMIFS(OFFSET('3-a.  Rate Class Allocations'!$BA:$BA,0,(27*(AH149="kW"))),'3-a.  Rate Class Allocations'!$F:$F,"2011 - 2014 + 2015 Extension Legacy Green Energy Act Framework - Province Wide Program",'3-a.  Rate Class Allocations'!$L:$L,AH148,'3-a.  Rate Class Allocations'!$E:$E,$B230,'3-a.  Rate Class Allocations'!$H:$H,D148) / SUMIFS(OFFSET('3-a.  Rate Class Allocations'!$BA:$BA,0,(27*(AH149="kW"))),'3-a.  Rate Class Allocations'!$F:$F,"2011 - 2014 + 2015 Extension Legacy Green Energy Act Framework - Province Wide Program",'3-a.  Rate Class Allocations'!$E:$E,$B230,'3-a.  Rate Class Allocations'!$H:$H,D148),IF(COUNTIFS(AH148,"General Service*"),1/COUNTIFS($Y148:$AL148,"General Service*"),0))</f>
        <v>0</v>
      </c>
      <c r="AI230" s="416">
        <f ca="1">IF(SUMIFS(OFFSET('3-a.  Rate Class Allocations'!$BA:$BA,0,(27*(AI149="kW"))),'3-a.  Rate Class Allocations'!$F:$F,"2011 - 2014 + 2015 Extension Legacy Green Energy Act Framework - Province Wide Program",'3-a.  Rate Class Allocations'!$E:$E,$B230,'3-a.  Rate Class Allocations'!$H:$H,D148),SUMIFS(OFFSET('3-a.  Rate Class Allocations'!$BA:$BA,0,(27*(AI149="kW"))),'3-a.  Rate Class Allocations'!$F:$F,"2011 - 2014 + 2015 Extension Legacy Green Energy Act Framework - Province Wide Program",'3-a.  Rate Class Allocations'!$L:$L,AI148,'3-a.  Rate Class Allocations'!$E:$E,$B230,'3-a.  Rate Class Allocations'!$H:$H,D148) / SUMIFS(OFFSET('3-a.  Rate Class Allocations'!$BA:$BA,0,(27*(AI149="kW"))),'3-a.  Rate Class Allocations'!$F:$F,"2011 - 2014 + 2015 Extension Legacy Green Energy Act Framework - Province Wide Program",'3-a.  Rate Class Allocations'!$E:$E,$B230,'3-a.  Rate Class Allocations'!$H:$H,D148),IF(COUNTIFS(AI148,"General Service*"),1/COUNTIFS($Y148:$AL148,"General Service*"),0))</f>
        <v>0</v>
      </c>
      <c r="AJ230" s="416">
        <f ca="1">IF(SUMIFS(OFFSET('3-a.  Rate Class Allocations'!$BA:$BA,0,(27*(AJ149="kW"))),'3-a.  Rate Class Allocations'!$F:$F,"2011 - 2014 + 2015 Extension Legacy Green Energy Act Framework - Province Wide Program",'3-a.  Rate Class Allocations'!$E:$E,$B230,'3-a.  Rate Class Allocations'!$H:$H,D148),SUMIFS(OFFSET('3-a.  Rate Class Allocations'!$BA:$BA,0,(27*(AJ149="kW"))),'3-a.  Rate Class Allocations'!$F:$F,"2011 - 2014 + 2015 Extension Legacy Green Energy Act Framework - Province Wide Program",'3-a.  Rate Class Allocations'!$L:$L,AJ148,'3-a.  Rate Class Allocations'!$E:$E,$B230,'3-a.  Rate Class Allocations'!$H:$H,D148) / SUMIFS(OFFSET('3-a.  Rate Class Allocations'!$BA:$BA,0,(27*(AJ149="kW"))),'3-a.  Rate Class Allocations'!$F:$F,"2011 - 2014 + 2015 Extension Legacy Green Energy Act Framework - Province Wide Program",'3-a.  Rate Class Allocations'!$E:$E,$B230,'3-a.  Rate Class Allocations'!$H:$H,D148),IF(COUNTIFS(AJ148,"General Service*"),1/COUNTIFS($Y148:$AL148,"General Service*"),0))</f>
        <v>0</v>
      </c>
      <c r="AK230" s="416">
        <f ca="1">IF(SUMIFS(OFFSET('3-a.  Rate Class Allocations'!$BA:$BA,0,(27*(AK149="kW"))),'3-a.  Rate Class Allocations'!$F:$F,"2011 - 2014 + 2015 Extension Legacy Green Energy Act Framework - Province Wide Program",'3-a.  Rate Class Allocations'!$E:$E,$B230,'3-a.  Rate Class Allocations'!$H:$H,D148),SUMIFS(OFFSET('3-a.  Rate Class Allocations'!$BA:$BA,0,(27*(AK149="kW"))),'3-a.  Rate Class Allocations'!$F:$F,"2011 - 2014 + 2015 Extension Legacy Green Energy Act Framework - Province Wide Program",'3-a.  Rate Class Allocations'!$L:$L,AK148,'3-a.  Rate Class Allocations'!$E:$E,$B230,'3-a.  Rate Class Allocations'!$H:$H,D148) / SUMIFS(OFFSET('3-a.  Rate Class Allocations'!$BA:$BA,0,(27*(AK149="kW"))),'3-a.  Rate Class Allocations'!$F:$F,"2011 - 2014 + 2015 Extension Legacy Green Energy Act Framework - Province Wide Program",'3-a.  Rate Class Allocations'!$E:$E,$B230,'3-a.  Rate Class Allocations'!$H:$H,D148),IF(COUNTIFS(AK148,"General Service*"),1/COUNTIFS($Y148:$AL148,"General Service*"),0))</f>
        <v>0</v>
      </c>
      <c r="AL230" s="416">
        <f ca="1">IF(SUMIFS(OFFSET('3-a.  Rate Class Allocations'!$BA:$BA,0,(27*(AL149="kW"))),'3-a.  Rate Class Allocations'!$F:$F,"2011 - 2014 + 2015 Extension Legacy Green Energy Act Framework - Province Wide Program",'3-a.  Rate Class Allocations'!$E:$E,$B230,'3-a.  Rate Class Allocations'!$H:$H,D148),SUMIFS(OFFSET('3-a.  Rate Class Allocations'!$BA:$BA,0,(27*(AL149="kW"))),'3-a.  Rate Class Allocations'!$F:$F,"2011 - 2014 + 2015 Extension Legacy Green Energy Act Framework - Province Wide Program",'3-a.  Rate Class Allocations'!$L:$L,AL148,'3-a.  Rate Class Allocations'!$E:$E,$B230,'3-a.  Rate Class Allocations'!$H:$H,D148) / SUMIFS(OFFSET('3-a.  Rate Class Allocations'!$BA:$BA,0,(27*(AL149="kW"))),'3-a.  Rate Class Allocations'!$F:$F,"2011 - 2014 + 2015 Extension Legacy Green Energy Act Framework - Province Wide Program",'3-a.  Rate Class Allocations'!$E:$E,$B230,'3-a.  Rate Class Allocations'!$H:$H,D148),IF(COUNTIFS(AL148,"General Service*"),1/COUNTIFS($Y148:$AL148,"General Service*"),0))</f>
        <v>0</v>
      </c>
      <c r="AM230" s="298">
        <f ca="1">SUM(Y230:AL230)</f>
        <v>1</v>
      </c>
    </row>
    <row r="231" spans="1:39" ht="15" outlineLevel="1">
      <c r="B231" s="296" t="s">
        <v>245</v>
      </c>
      <c r="C231" s="293" t="s">
        <v>164</v>
      </c>
      <c r="D231" s="724">
        <f ca="1">SUMIFS(OFFSET('7.  Persistence Report'!$AQ:$AQ,0,D148-2011),'7.  Persistence Report'!$D:$D,IF(COUNTIFS($B231,"Adjustment*"),$B230,$B231),'7.  Persistence Report'!$H:$H,D148,'7.  Persistence Report'!$J:$J,IF(COUNTIFS($B231,"Adjustment*"),"Adjustment","Current Year Savings"),'7.  Persistence Report'!$C:$C,VLOOKUP(IF(COUNTIFS($B231,"Adjustment*"),$A230,$A231),ExtCalcMap,2,FALSE))</f>
        <v>0</v>
      </c>
      <c r="E231" s="724">
        <f ca="1">SUMIFS(OFFSET('7.  Persistence Report'!$AQ:$AQ,0,E148-2011),'7.  Persistence Report'!$D:$D,IF(COUNTIFS($B231,"Adjustment*"),$B230,$B231),'7.  Persistence Report'!$H:$H,D148,'7.  Persistence Report'!$J:$J,IF(COUNTIFS($B231,"Adjustment*"),"Adjustment","Current Year Savings"),'7.  Persistence Report'!$C:$C,VLOOKUP(IF(COUNTIFS($B231,"Adjustment*"),$A230,$A231),ExtCalcMap,2,FALSE))</f>
        <v>0</v>
      </c>
      <c r="F231" s="724">
        <f ca="1">SUMIFS(OFFSET('7.  Persistence Report'!$AQ:$AQ,0,F148-2011),'7.  Persistence Report'!$D:$D,IF(COUNTIFS($B231,"Adjustment*"),$B230,$B231),'7.  Persistence Report'!$H:$H,D148,'7.  Persistence Report'!$J:$J,IF(COUNTIFS($B231,"Adjustment*"),"Adjustment","Current Year Savings"),'7.  Persistence Report'!$C:$C,VLOOKUP(IF(COUNTIFS($B231,"Adjustment*"),$A230,$A231),ExtCalcMap,2,FALSE))</f>
        <v>0</v>
      </c>
      <c r="G231" s="724">
        <f ca="1">SUMIFS(OFFSET('7.  Persistence Report'!$AQ:$AQ,0,G148-2011),'7.  Persistence Report'!$D:$D,IF(COUNTIFS($B231,"Adjustment*"),$B230,$B231),'7.  Persistence Report'!$H:$H,D148,'7.  Persistence Report'!$J:$J,IF(COUNTIFS($B231,"Adjustment*"),"Adjustment","Current Year Savings"),'7.  Persistence Report'!$C:$C,VLOOKUP(IF(COUNTIFS($B231,"Adjustment*"),$A230,$A231),ExtCalcMap,2,FALSE))</f>
        <v>0</v>
      </c>
      <c r="H231" s="724">
        <f ca="1">SUMIFS(OFFSET('7.  Persistence Report'!$AQ:$AQ,0,H148-2011),'7.  Persistence Report'!$D:$D,IF(COUNTIFS($B231,"Adjustment*"),$B230,$B231),'7.  Persistence Report'!$H:$H,D148,'7.  Persistence Report'!$J:$J,IF(COUNTIFS($B231,"Adjustment*"),"Adjustment","Current Year Savings"),'7.  Persistence Report'!$C:$C,VLOOKUP(IF(COUNTIFS($B231,"Adjustment*"),$A230,$A231),ExtCalcMap,2,FALSE))</f>
        <v>0</v>
      </c>
      <c r="I231" s="724">
        <f ca="1">SUMIFS(OFFSET('7.  Persistence Report'!$AQ:$AQ,0,I148-2011),'7.  Persistence Report'!$D:$D,IF(COUNTIFS($B231,"Adjustment*"),$B230,$B231),'7.  Persistence Report'!$H:$H,D148,'7.  Persistence Report'!$J:$J,IF(COUNTIFS($B231,"Adjustment*"),"Adjustment","Current Year Savings"),'7.  Persistence Report'!$C:$C,VLOOKUP(IF(COUNTIFS($B231,"Adjustment*"),$A230,$A231),ExtCalcMap,2,FALSE))</f>
        <v>0</v>
      </c>
      <c r="J231" s="724">
        <f ca="1">SUMIFS(OFFSET('7.  Persistence Report'!$AQ:$AQ,0,J148-2011),'7.  Persistence Report'!$D:$D,IF(COUNTIFS($B231,"Adjustment*"),$B230,$B231),'7.  Persistence Report'!$H:$H,D148,'7.  Persistence Report'!$J:$J,IF(COUNTIFS($B231,"Adjustment*"),"Adjustment","Current Year Savings"),'7.  Persistence Report'!$C:$C,VLOOKUP(IF(COUNTIFS($B231,"Adjustment*"),$A230,$A231),ExtCalcMap,2,FALSE))</f>
        <v>0</v>
      </c>
      <c r="K231" s="724">
        <f ca="1">SUMIFS(OFFSET('7.  Persistence Report'!$AQ:$AQ,0,K148-2011),'7.  Persistence Report'!$D:$D,IF(COUNTIFS($B231,"Adjustment*"),$B230,$B231),'7.  Persistence Report'!$H:$H,D148,'7.  Persistence Report'!$J:$J,IF(COUNTIFS($B231,"Adjustment*"),"Adjustment","Current Year Savings"),'7.  Persistence Report'!$C:$C,VLOOKUP(IF(COUNTIFS($B231,"Adjustment*"),$A230,$A231),ExtCalcMap,2,FALSE))</f>
        <v>0</v>
      </c>
      <c r="L231" s="724">
        <f ca="1">SUMIFS(OFFSET('7.  Persistence Report'!$AQ:$AQ,0,L148-2011),'7.  Persistence Report'!$D:$D,IF(COUNTIFS($B231,"Adjustment*"),$B230,$B231),'7.  Persistence Report'!$H:$H,D148,'7.  Persistence Report'!$J:$J,IF(COUNTIFS($B231,"Adjustment*"),"Adjustment","Current Year Savings"),'7.  Persistence Report'!$C:$C,VLOOKUP(IF(COUNTIFS($B231,"Adjustment*"),$A230,$A231),ExtCalcMap,2,FALSE))</f>
        <v>0</v>
      </c>
      <c r="M231" s="724">
        <f ca="1">SUMIFS(OFFSET('7.  Persistence Report'!$AQ:$AQ,0,M148-2011),'7.  Persistence Report'!$D:$D,IF(COUNTIFS($B231,"Adjustment*"),$B230,$B231),'7.  Persistence Report'!$H:$H,D148,'7.  Persistence Report'!$J:$J,IF(COUNTIFS($B231,"Adjustment*"),"Adjustment","Current Year Savings"),'7.  Persistence Report'!$C:$C,VLOOKUP(IF(COUNTIFS($B231,"Adjustment*"),$A230,$A231),ExtCalcMap,2,FALSE))</f>
        <v>0</v>
      </c>
      <c r="N231" s="724">
        <v>12</v>
      </c>
      <c r="O231" s="731">
        <f ca="1">SUMIFS(OFFSET('7.  Persistence Report'!$L:$L,0,O148-2011),'7.  Persistence Report'!$D:$D,IF(COUNTIFS($B231,"Adjustment*"),$B230,$B231),'7.  Persistence Report'!$H:$H,D148,'7.  Persistence Report'!$J:$J,IF(COUNTIFS($B231,"Adjustment*"),"Adjustment","Current Year Savings"),'7.  Persistence Report'!$C:$C,VLOOKUP(IF(COUNTIFS($B231,"Adjustment*"),$A230,$A231),ExtCalcMap,2,FALSE))</f>
        <v>0</v>
      </c>
      <c r="P231" s="731">
        <f ca="1">SUMIFS(OFFSET('7.  Persistence Report'!$L:$L,0,P148-2011),'7.  Persistence Report'!$D:$D,IF(COUNTIFS($B231,"Adjustment*"),$B230,$B231),'7.  Persistence Report'!$H:$H,D148,'7.  Persistence Report'!$J:$J,IF(COUNTIFS($B231,"Adjustment*"),"Adjustment","Current Year Savings"),'7.  Persistence Report'!$C:$C,VLOOKUP(IF(COUNTIFS($B231,"Adjustment*"),$A230,$A231),ExtCalcMap,2,FALSE))</f>
        <v>0</v>
      </c>
      <c r="Q231" s="731">
        <f ca="1">SUMIFS(OFFSET('7.  Persistence Report'!$L:$L,0,Q148-2011),'7.  Persistence Report'!$D:$D,IF(COUNTIFS($B231,"Adjustment*"),$B230,$B231),'7.  Persistence Report'!$H:$H,D148,'7.  Persistence Report'!$J:$J,IF(COUNTIFS($B231,"Adjustment*"),"Adjustment","Current Year Savings"),'7.  Persistence Report'!$C:$C,VLOOKUP(IF(COUNTIFS($B231,"Adjustment*"),$A230,$A231),ExtCalcMap,2,FALSE))</f>
        <v>0</v>
      </c>
      <c r="R231" s="731">
        <f ca="1">SUMIFS(OFFSET('7.  Persistence Report'!$L:$L,0,R148-2011),'7.  Persistence Report'!$D:$D,IF(COUNTIFS($B231,"Adjustment*"),$B230,$B231),'7.  Persistence Report'!$H:$H,D148,'7.  Persistence Report'!$J:$J,IF(COUNTIFS($B231,"Adjustment*"),"Adjustment","Current Year Savings"),'7.  Persistence Report'!$C:$C,VLOOKUP(IF(COUNTIFS($B231,"Adjustment*"),$A230,$A231),ExtCalcMap,2,FALSE))</f>
        <v>0</v>
      </c>
      <c r="S231" s="731">
        <f ca="1">SUMIFS(OFFSET('7.  Persistence Report'!$L:$L,0,S148-2011),'7.  Persistence Report'!$D:$D,IF(COUNTIFS($B231,"Adjustment*"),$B230,$B231),'7.  Persistence Report'!$H:$H,D148,'7.  Persistence Report'!$J:$J,IF(COUNTIFS($B231,"Adjustment*"),"Adjustment","Current Year Savings"),'7.  Persistence Report'!$C:$C,VLOOKUP(IF(COUNTIFS($B231,"Adjustment*"),$A230,$A231),ExtCalcMap,2,FALSE))</f>
        <v>0</v>
      </c>
      <c r="T231" s="731">
        <f ca="1">SUMIFS(OFFSET('7.  Persistence Report'!$L:$L,0,T148-2011),'7.  Persistence Report'!$D:$D,IF(COUNTIFS($B231,"Adjustment*"),$B230,$B231),'7.  Persistence Report'!$H:$H,D148,'7.  Persistence Report'!$J:$J,IF(COUNTIFS($B231,"Adjustment*"),"Adjustment","Current Year Savings"),'7.  Persistence Report'!$C:$C,VLOOKUP(IF(COUNTIFS($B231,"Adjustment*"),$A230,$A231),ExtCalcMap,2,FALSE))</f>
        <v>0</v>
      </c>
      <c r="U231" s="731">
        <f ca="1">SUMIFS(OFFSET('7.  Persistence Report'!$L:$L,0,U148-2011),'7.  Persistence Report'!$D:$D,IF(COUNTIFS($B231,"Adjustment*"),$B230,$B231),'7.  Persistence Report'!$H:$H,D148,'7.  Persistence Report'!$J:$J,IF(COUNTIFS($B231,"Adjustment*"),"Adjustment","Current Year Savings"),'7.  Persistence Report'!$C:$C,VLOOKUP(IF(COUNTIFS($B231,"Adjustment*"),$A230,$A231),ExtCalcMap,2,FALSE))</f>
        <v>0</v>
      </c>
      <c r="V231" s="731">
        <f ca="1">SUMIFS(OFFSET('7.  Persistence Report'!$L:$L,0,V148-2011),'7.  Persistence Report'!$D:$D,IF(COUNTIFS($B231,"Adjustment*"),$B230,$B231),'7.  Persistence Report'!$H:$H,D148,'7.  Persistence Report'!$J:$J,IF(COUNTIFS($B231,"Adjustment*"),"Adjustment","Current Year Savings"),'7.  Persistence Report'!$C:$C,VLOOKUP(IF(COUNTIFS($B231,"Adjustment*"),$A230,$A231),ExtCalcMap,2,FALSE))</f>
        <v>0</v>
      </c>
      <c r="W231" s="731">
        <f ca="1">SUMIFS(OFFSET('7.  Persistence Report'!$L:$L,0,W148-2011),'7.  Persistence Report'!$D:$D,IF(COUNTIFS($B231,"Adjustment*"),$B230,$B231),'7.  Persistence Report'!$H:$H,D148,'7.  Persistence Report'!$J:$J,IF(COUNTIFS($B231,"Adjustment*"),"Adjustment","Current Year Savings"),'7.  Persistence Report'!$C:$C,VLOOKUP(IF(COUNTIFS($B231,"Adjustment*"),$A230,$A231),ExtCalcMap,2,FALSE))</f>
        <v>0</v>
      </c>
      <c r="X231" s="731">
        <f ca="1">SUMIFS(OFFSET('7.  Persistence Report'!$L:$L,0,X148-2011),'7.  Persistence Report'!$D:$D,IF(COUNTIFS($B231,"Adjustment*"),$B230,$B231),'7.  Persistence Report'!$H:$H,D148,'7.  Persistence Report'!$J:$J,IF(COUNTIFS($B231,"Adjustment*"),"Adjustment","Current Year Savings"),'7.  Persistence Report'!$C:$C,VLOOKUP(IF(COUNTIFS($B231,"Adjustment*"),$A230,$A231),ExtCalcMap,2,FALSE))</f>
        <v>0</v>
      </c>
      <c r="Y231" s="412">
        <f ca="1">Y230</f>
        <v>0.5</v>
      </c>
      <c r="Z231" s="412">
        <f ca="1">Z230</f>
        <v>0.5</v>
      </c>
      <c r="AA231" s="412">
        <f t="shared" ref="AA231:AL231" ca="1" si="85">AA230</f>
        <v>0</v>
      </c>
      <c r="AB231" s="412">
        <f t="shared" ca="1" si="85"/>
        <v>0</v>
      </c>
      <c r="AC231" s="412">
        <f t="shared" ca="1" si="85"/>
        <v>0</v>
      </c>
      <c r="AD231" s="412">
        <f t="shared" ca="1" si="85"/>
        <v>0</v>
      </c>
      <c r="AE231" s="412">
        <f t="shared" ca="1" si="85"/>
        <v>0</v>
      </c>
      <c r="AF231" s="412">
        <f t="shared" ca="1" si="85"/>
        <v>0</v>
      </c>
      <c r="AG231" s="412">
        <f t="shared" ca="1" si="85"/>
        <v>0</v>
      </c>
      <c r="AH231" s="412">
        <f t="shared" ca="1" si="85"/>
        <v>0</v>
      </c>
      <c r="AI231" s="412">
        <f t="shared" ca="1" si="85"/>
        <v>0</v>
      </c>
      <c r="AJ231" s="412">
        <f t="shared" ca="1" si="85"/>
        <v>0</v>
      </c>
      <c r="AK231" s="412">
        <f t="shared" ca="1" si="85"/>
        <v>0</v>
      </c>
      <c r="AL231" s="412">
        <f t="shared" ca="1" si="85"/>
        <v>0</v>
      </c>
      <c r="AM231" s="499"/>
    </row>
    <row r="232" spans="1:39" ht="15" outlineLevel="1">
      <c r="A232" s="506"/>
      <c r="B232" s="323"/>
      <c r="C232" s="293"/>
      <c r="D232" s="730"/>
      <c r="E232" s="730"/>
      <c r="F232" s="730"/>
      <c r="G232" s="730"/>
      <c r="H232" s="730"/>
      <c r="I232" s="730"/>
      <c r="J232" s="730"/>
      <c r="K232" s="730"/>
      <c r="L232" s="730"/>
      <c r="M232" s="730"/>
      <c r="N232" s="730"/>
      <c r="O232" s="737"/>
      <c r="P232" s="737"/>
      <c r="Q232" s="737"/>
      <c r="R232" s="737"/>
      <c r="S232" s="737"/>
      <c r="T232" s="737"/>
      <c r="U232" s="737"/>
      <c r="V232" s="737"/>
      <c r="W232" s="737"/>
      <c r="X232" s="737"/>
      <c r="Y232" s="424"/>
      <c r="Z232" s="425"/>
      <c r="AA232" s="425"/>
      <c r="AB232" s="425"/>
      <c r="AC232" s="425"/>
      <c r="AD232" s="425"/>
      <c r="AE232" s="425"/>
      <c r="AF232" s="425"/>
      <c r="AG232" s="425"/>
      <c r="AH232" s="425"/>
      <c r="AI232" s="425"/>
      <c r="AJ232" s="425"/>
      <c r="AK232" s="425"/>
      <c r="AL232" s="425"/>
      <c r="AM232" s="299"/>
    </row>
    <row r="233" spans="1:39" ht="15" outlineLevel="1">
      <c r="A233" s="503">
        <v>27</v>
      </c>
      <c r="B233" s="322" t="s">
        <v>17</v>
      </c>
      <c r="C233" s="293" t="s">
        <v>25</v>
      </c>
      <c r="D233" s="724">
        <f ca="1">SUMIFS(OFFSET('7.  Persistence Report'!$AQ:$AQ,0,D148-2011),'7.  Persistence Report'!$D:$D,IF(COUNTIFS($B233,"Adjustment*"),$B232,$B233),'7.  Persistence Report'!$H:$H,D148,'7.  Persistence Report'!$J:$J,IF(COUNTIFS($B233,"Adjustment*"),"Adjustment","Current Year Savings"),'7.  Persistence Report'!$C:$C,VLOOKUP(IF(COUNTIFS($B233,"Adjustment*"),$A232,$A233),ExtCalcMap,2,FALSE))</f>
        <v>35869.743441460538</v>
      </c>
      <c r="E233" s="724">
        <f ca="1">SUMIFS(OFFSET('7.  Persistence Report'!$AQ:$AQ,0,E148-2011),'7.  Persistence Report'!$D:$D,IF(COUNTIFS($B233,"Adjustment*"),$B232,$B233),'7.  Persistence Report'!$H:$H,D148,'7.  Persistence Report'!$J:$J,IF(COUNTIFS($B233,"Adjustment*"),"Adjustment","Current Year Savings"),'7.  Persistence Report'!$C:$C,VLOOKUP(IF(COUNTIFS($B233,"Adjustment*"),$A232,$A233),ExtCalcMap,2,FALSE))</f>
        <v>35869.743441460538</v>
      </c>
      <c r="F233" s="724">
        <f ca="1">SUMIFS(OFFSET('7.  Persistence Report'!$AQ:$AQ,0,F148-2011),'7.  Persistence Report'!$D:$D,IF(COUNTIFS($B233,"Adjustment*"),$B232,$B233),'7.  Persistence Report'!$H:$H,D148,'7.  Persistence Report'!$J:$J,IF(COUNTIFS($B233,"Adjustment*"),"Adjustment","Current Year Savings"),'7.  Persistence Report'!$C:$C,VLOOKUP(IF(COUNTIFS($B233,"Adjustment*"),$A232,$A233),ExtCalcMap,2,FALSE))</f>
        <v>35869.743441460538</v>
      </c>
      <c r="G233" s="724">
        <f ca="1">SUMIFS(OFFSET('7.  Persistence Report'!$AQ:$AQ,0,G148-2011),'7.  Persistence Report'!$D:$D,IF(COUNTIFS($B233,"Adjustment*"),$B232,$B233),'7.  Persistence Report'!$H:$H,D148,'7.  Persistence Report'!$J:$J,IF(COUNTIFS($B233,"Adjustment*"),"Adjustment","Current Year Savings"),'7.  Persistence Report'!$C:$C,VLOOKUP(IF(COUNTIFS($B233,"Adjustment*"),$A232,$A233),ExtCalcMap,2,FALSE))</f>
        <v>35869.743441460538</v>
      </c>
      <c r="H233" s="724">
        <f ca="1">SUMIFS(OFFSET('7.  Persistence Report'!$AQ:$AQ,0,H148-2011),'7.  Persistence Report'!$D:$D,IF(COUNTIFS($B233,"Adjustment*"),$B232,$B233),'7.  Persistence Report'!$H:$H,D148,'7.  Persistence Report'!$J:$J,IF(COUNTIFS($B233,"Adjustment*"),"Adjustment","Current Year Savings"),'7.  Persistence Report'!$C:$C,VLOOKUP(IF(COUNTIFS($B233,"Adjustment*"),$A232,$A233),ExtCalcMap,2,FALSE))</f>
        <v>35869.743441460538</v>
      </c>
      <c r="I233" s="724">
        <f ca="1">SUMIFS(OFFSET('7.  Persistence Report'!$AQ:$AQ,0,I148-2011),'7.  Persistence Report'!$D:$D,IF(COUNTIFS($B233,"Adjustment*"),$B232,$B233),'7.  Persistence Report'!$H:$H,D148,'7.  Persistence Report'!$J:$J,IF(COUNTIFS($B233,"Adjustment*"),"Adjustment","Current Year Savings"),'7.  Persistence Report'!$C:$C,VLOOKUP(IF(COUNTIFS($B233,"Adjustment*"),$A232,$A233),ExtCalcMap,2,FALSE))</f>
        <v>35869.743441460538</v>
      </c>
      <c r="J233" s="724">
        <f ca="1">SUMIFS(OFFSET('7.  Persistence Report'!$AQ:$AQ,0,J148-2011),'7.  Persistence Report'!$D:$D,IF(COUNTIFS($B233,"Adjustment*"),$B232,$B233),'7.  Persistence Report'!$H:$H,D148,'7.  Persistence Report'!$J:$J,IF(COUNTIFS($B233,"Adjustment*"),"Adjustment","Current Year Savings"),'7.  Persistence Report'!$C:$C,VLOOKUP(IF(COUNTIFS($B233,"Adjustment*"),$A232,$A233),ExtCalcMap,2,FALSE))</f>
        <v>35869.743441460538</v>
      </c>
      <c r="K233" s="724">
        <f ca="1">SUMIFS(OFFSET('7.  Persistence Report'!$AQ:$AQ,0,K148-2011),'7.  Persistence Report'!$D:$D,IF(COUNTIFS($B233,"Adjustment*"),$B232,$B233),'7.  Persistence Report'!$H:$H,D148,'7.  Persistence Report'!$J:$J,IF(COUNTIFS($B233,"Adjustment*"),"Adjustment","Current Year Savings"),'7.  Persistence Report'!$C:$C,VLOOKUP(IF(COUNTIFS($B233,"Adjustment*"),$A232,$A233),ExtCalcMap,2,FALSE))</f>
        <v>35869.743441460538</v>
      </c>
      <c r="L233" s="724">
        <f ca="1">SUMIFS(OFFSET('7.  Persistence Report'!$AQ:$AQ,0,L148-2011),'7.  Persistence Report'!$D:$D,IF(COUNTIFS($B233,"Adjustment*"),$B232,$B233),'7.  Persistence Report'!$H:$H,D148,'7.  Persistence Report'!$J:$J,IF(COUNTIFS($B233,"Adjustment*"),"Adjustment","Current Year Savings"),'7.  Persistence Report'!$C:$C,VLOOKUP(IF(COUNTIFS($B233,"Adjustment*"),$A232,$A233),ExtCalcMap,2,FALSE))</f>
        <v>35869.743441460538</v>
      </c>
      <c r="M233" s="724">
        <f ca="1">SUMIFS(OFFSET('7.  Persistence Report'!$AQ:$AQ,0,M148-2011),'7.  Persistence Report'!$D:$D,IF(COUNTIFS($B233,"Adjustment*"),$B232,$B233),'7.  Persistence Report'!$H:$H,D148,'7.  Persistence Report'!$J:$J,IF(COUNTIFS($B233,"Adjustment*"),"Adjustment","Current Year Savings"),'7.  Persistence Report'!$C:$C,VLOOKUP(IF(COUNTIFS($B233,"Adjustment*"),$A232,$A233),ExtCalcMap,2,FALSE))</f>
        <v>35869.743441460538</v>
      </c>
      <c r="N233" s="724">
        <v>12</v>
      </c>
      <c r="O233" s="731">
        <f ca="1">SUMIFS(OFFSET('7.  Persistence Report'!$L:$L,0,O148-2011),'7.  Persistence Report'!$D:$D,IF(COUNTIFS($B233,"Adjustment*"),$B232,$B233),'7.  Persistence Report'!$H:$H,D148,'7.  Persistence Report'!$J:$J,IF(COUNTIFS($B233,"Adjustment*"),"Adjustment","Current Year Savings"),'7.  Persistence Report'!$C:$C,VLOOKUP(IF(COUNTIFS($B233,"Adjustment*"),$A232,$A233),ExtCalcMap,2,FALSE))</f>
        <v>10.251141894481931</v>
      </c>
      <c r="P233" s="731">
        <f ca="1">SUMIFS(OFFSET('7.  Persistence Report'!$L:$L,0,P148-2011),'7.  Persistence Report'!$D:$D,IF(COUNTIFS($B233,"Adjustment*"),$B232,$B233),'7.  Persistence Report'!$H:$H,D148,'7.  Persistence Report'!$J:$J,IF(COUNTIFS($B233,"Adjustment*"),"Adjustment","Current Year Savings"),'7.  Persistence Report'!$C:$C,VLOOKUP(IF(COUNTIFS($B233,"Adjustment*"),$A232,$A233),ExtCalcMap,2,FALSE))</f>
        <v>10.251141894481931</v>
      </c>
      <c r="Q233" s="731">
        <f ca="1">SUMIFS(OFFSET('7.  Persistence Report'!$L:$L,0,Q148-2011),'7.  Persistence Report'!$D:$D,IF(COUNTIFS($B233,"Adjustment*"),$B232,$B233),'7.  Persistence Report'!$H:$H,D148,'7.  Persistence Report'!$J:$J,IF(COUNTIFS($B233,"Adjustment*"),"Adjustment","Current Year Savings"),'7.  Persistence Report'!$C:$C,VLOOKUP(IF(COUNTIFS($B233,"Adjustment*"),$A232,$A233),ExtCalcMap,2,FALSE))</f>
        <v>10.251141894481931</v>
      </c>
      <c r="R233" s="731">
        <f ca="1">SUMIFS(OFFSET('7.  Persistence Report'!$L:$L,0,R148-2011),'7.  Persistence Report'!$D:$D,IF(COUNTIFS($B233,"Adjustment*"),$B232,$B233),'7.  Persistence Report'!$H:$H,D148,'7.  Persistence Report'!$J:$J,IF(COUNTIFS($B233,"Adjustment*"),"Adjustment","Current Year Savings"),'7.  Persistence Report'!$C:$C,VLOOKUP(IF(COUNTIFS($B233,"Adjustment*"),$A232,$A233),ExtCalcMap,2,FALSE))</f>
        <v>10.251141894481931</v>
      </c>
      <c r="S233" s="731">
        <f ca="1">SUMIFS(OFFSET('7.  Persistence Report'!$L:$L,0,S148-2011),'7.  Persistence Report'!$D:$D,IF(COUNTIFS($B233,"Adjustment*"),$B232,$B233),'7.  Persistence Report'!$H:$H,D148,'7.  Persistence Report'!$J:$J,IF(COUNTIFS($B233,"Adjustment*"),"Adjustment","Current Year Savings"),'7.  Persistence Report'!$C:$C,VLOOKUP(IF(COUNTIFS($B233,"Adjustment*"),$A232,$A233),ExtCalcMap,2,FALSE))</f>
        <v>10.251141894481931</v>
      </c>
      <c r="T233" s="731">
        <f ca="1">SUMIFS(OFFSET('7.  Persistence Report'!$L:$L,0,T148-2011),'7.  Persistence Report'!$D:$D,IF(COUNTIFS($B233,"Adjustment*"),$B232,$B233),'7.  Persistence Report'!$H:$H,D148,'7.  Persistence Report'!$J:$J,IF(COUNTIFS($B233,"Adjustment*"),"Adjustment","Current Year Savings"),'7.  Persistence Report'!$C:$C,VLOOKUP(IF(COUNTIFS($B233,"Adjustment*"),$A232,$A233),ExtCalcMap,2,FALSE))</f>
        <v>10.251141894481931</v>
      </c>
      <c r="U233" s="731">
        <f ca="1">SUMIFS(OFFSET('7.  Persistence Report'!$L:$L,0,U148-2011),'7.  Persistence Report'!$D:$D,IF(COUNTIFS($B233,"Adjustment*"),$B232,$B233),'7.  Persistence Report'!$H:$H,D148,'7.  Persistence Report'!$J:$J,IF(COUNTIFS($B233,"Adjustment*"),"Adjustment","Current Year Savings"),'7.  Persistence Report'!$C:$C,VLOOKUP(IF(COUNTIFS($B233,"Adjustment*"),$A232,$A233),ExtCalcMap,2,FALSE))</f>
        <v>10.251141894481931</v>
      </c>
      <c r="V233" s="731">
        <f ca="1">SUMIFS(OFFSET('7.  Persistence Report'!$L:$L,0,V148-2011),'7.  Persistence Report'!$D:$D,IF(COUNTIFS($B233,"Adjustment*"),$B232,$B233),'7.  Persistence Report'!$H:$H,D148,'7.  Persistence Report'!$J:$J,IF(COUNTIFS($B233,"Adjustment*"),"Adjustment","Current Year Savings"),'7.  Persistence Report'!$C:$C,VLOOKUP(IF(COUNTIFS($B233,"Adjustment*"),$A232,$A233),ExtCalcMap,2,FALSE))</f>
        <v>10.251141894481931</v>
      </c>
      <c r="W233" s="731">
        <f ca="1">SUMIFS(OFFSET('7.  Persistence Report'!$L:$L,0,W148-2011),'7.  Persistence Report'!$D:$D,IF(COUNTIFS($B233,"Adjustment*"),$B232,$B233),'7.  Persistence Report'!$H:$H,D148,'7.  Persistence Report'!$J:$J,IF(COUNTIFS($B233,"Adjustment*"),"Adjustment","Current Year Savings"),'7.  Persistence Report'!$C:$C,VLOOKUP(IF(COUNTIFS($B233,"Adjustment*"),$A232,$A233),ExtCalcMap,2,FALSE))</f>
        <v>10.251141894481931</v>
      </c>
      <c r="X233" s="731">
        <f ca="1">SUMIFS(OFFSET('7.  Persistence Report'!$L:$L,0,X148-2011),'7.  Persistence Report'!$D:$D,IF(COUNTIFS($B233,"Adjustment*"),$B232,$B233),'7.  Persistence Report'!$H:$H,D148,'7.  Persistence Report'!$J:$J,IF(COUNTIFS($B233,"Adjustment*"),"Adjustment","Current Year Savings"),'7.  Persistence Report'!$C:$C,VLOOKUP(IF(COUNTIFS($B233,"Adjustment*"),$A232,$A233),ExtCalcMap,2,FALSE))</f>
        <v>10.251141894481931</v>
      </c>
      <c r="Y233" s="416">
        <f ca="1">IF(SUMIFS(OFFSET('3-a.  Rate Class Allocations'!$BA:$BA,0,(27*(Y149="kW"))),'3-a.  Rate Class Allocations'!$F:$F,"2011 - 2014 + 2015 Extension Legacy Green Energy Act Framework - Province Wide Program",'3-a.  Rate Class Allocations'!$E:$E,$B233,'3-a.  Rate Class Allocations'!$H:$H,D148),SUMIFS(OFFSET('3-a.  Rate Class Allocations'!$BA:$BA,0,(27*(Y149="kW"))),'3-a.  Rate Class Allocations'!$F:$F,"2011 - 2014 + 2015 Extension Legacy Green Energy Act Framework - Province Wide Program",'3-a.  Rate Class Allocations'!$L:$L,Y148,'3-a.  Rate Class Allocations'!$E:$E,$B233,'3-a.  Rate Class Allocations'!$H:$H,D148) / SUMIFS(OFFSET('3-a.  Rate Class Allocations'!$BA:$BA,0,(27*(Y149="kW"))),'3-a.  Rate Class Allocations'!$F:$F,"2011 - 2014 + 2015 Extension Legacy Green Energy Act Framework - Province Wide Program",'3-a.  Rate Class Allocations'!$E:$E,$B233,'3-a.  Rate Class Allocations'!$H:$H,D148),IF(COUNTIFS(Y148,"General Service*"),1/COUNTIFS($Y148:$AL148,"General Service*"),0))</f>
        <v>1</v>
      </c>
      <c r="Z233" s="416">
        <f ca="1">IF(SUMIFS(OFFSET('3-a.  Rate Class Allocations'!$BA:$BA,0,(27*(Z149="kW"))),'3-a.  Rate Class Allocations'!$F:$F,"2011 - 2014 + 2015 Extension Legacy Green Energy Act Framework - Province Wide Program",'3-a.  Rate Class Allocations'!$E:$E,$B233,'3-a.  Rate Class Allocations'!$H:$H,D148),SUMIFS(OFFSET('3-a.  Rate Class Allocations'!$BA:$BA,0,(27*(Z149="kW"))),'3-a.  Rate Class Allocations'!$F:$F,"2011 - 2014 + 2015 Extension Legacy Green Energy Act Framework - Province Wide Program",'3-a.  Rate Class Allocations'!$L:$L,Z148,'3-a.  Rate Class Allocations'!$E:$E,$B233,'3-a.  Rate Class Allocations'!$H:$H,D148) / SUMIFS(OFFSET('3-a.  Rate Class Allocations'!$BA:$BA,0,(27*(Z149="kW"))),'3-a.  Rate Class Allocations'!$F:$F,"2011 - 2014 + 2015 Extension Legacy Green Energy Act Framework - Province Wide Program",'3-a.  Rate Class Allocations'!$E:$E,$B233,'3-a.  Rate Class Allocations'!$H:$H,D148),IF(COUNTIFS(Z148,"General Service*"),1/COUNTIFS($Y148:$AL148,"General Service*"),0))</f>
        <v>0</v>
      </c>
      <c r="AA233" s="416">
        <f ca="1">IF(SUMIFS(OFFSET('3-a.  Rate Class Allocations'!$BA:$BA,0,(27*(AA149="kW"))),'3-a.  Rate Class Allocations'!$F:$F,"2011 - 2014 + 2015 Extension Legacy Green Energy Act Framework - Province Wide Program",'3-a.  Rate Class Allocations'!$E:$E,$B233,'3-a.  Rate Class Allocations'!$H:$H,D148),SUMIFS(OFFSET('3-a.  Rate Class Allocations'!$BA:$BA,0,(27*(AA149="kW"))),'3-a.  Rate Class Allocations'!$F:$F,"2011 - 2014 + 2015 Extension Legacy Green Energy Act Framework - Province Wide Program",'3-a.  Rate Class Allocations'!$L:$L,AA148,'3-a.  Rate Class Allocations'!$E:$E,$B233,'3-a.  Rate Class Allocations'!$H:$H,D148) / SUMIFS(OFFSET('3-a.  Rate Class Allocations'!$BA:$BA,0,(27*(AA149="kW"))),'3-a.  Rate Class Allocations'!$F:$F,"2011 - 2014 + 2015 Extension Legacy Green Energy Act Framework - Province Wide Program",'3-a.  Rate Class Allocations'!$E:$E,$B233,'3-a.  Rate Class Allocations'!$H:$H,D148),IF(COUNTIFS(AA148,"General Service*"),1/COUNTIFS($Y148:$AL148,"General Service*"),0))</f>
        <v>0</v>
      </c>
      <c r="AB233" s="416">
        <f ca="1">IF(SUMIFS(OFFSET('3-a.  Rate Class Allocations'!$BA:$BA,0,(27*(AB149="kW"))),'3-a.  Rate Class Allocations'!$F:$F,"2011 - 2014 + 2015 Extension Legacy Green Energy Act Framework - Province Wide Program",'3-a.  Rate Class Allocations'!$E:$E,$B233,'3-a.  Rate Class Allocations'!$H:$H,D148),SUMIFS(OFFSET('3-a.  Rate Class Allocations'!$BA:$BA,0,(27*(AB149="kW"))),'3-a.  Rate Class Allocations'!$F:$F,"2011 - 2014 + 2015 Extension Legacy Green Energy Act Framework - Province Wide Program",'3-a.  Rate Class Allocations'!$L:$L,AB148,'3-a.  Rate Class Allocations'!$E:$E,$B233,'3-a.  Rate Class Allocations'!$H:$H,D148) / SUMIFS(OFFSET('3-a.  Rate Class Allocations'!$BA:$BA,0,(27*(AB149="kW"))),'3-a.  Rate Class Allocations'!$F:$F,"2011 - 2014 + 2015 Extension Legacy Green Energy Act Framework - Province Wide Program",'3-a.  Rate Class Allocations'!$E:$E,$B233,'3-a.  Rate Class Allocations'!$H:$H,D148),IF(COUNTIFS(AB148,"General Service*"),1/COUNTIFS($Y148:$AL148,"General Service*"),0))</f>
        <v>0</v>
      </c>
      <c r="AC233" s="416">
        <f ca="1">IF(SUMIFS(OFFSET('3-a.  Rate Class Allocations'!$BA:$BA,0,(27*(AC149="kW"))),'3-a.  Rate Class Allocations'!$F:$F,"2011 - 2014 + 2015 Extension Legacy Green Energy Act Framework - Province Wide Program",'3-a.  Rate Class Allocations'!$E:$E,$B233,'3-a.  Rate Class Allocations'!$H:$H,D148),SUMIFS(OFFSET('3-a.  Rate Class Allocations'!$BA:$BA,0,(27*(AC149="kW"))),'3-a.  Rate Class Allocations'!$F:$F,"2011 - 2014 + 2015 Extension Legacy Green Energy Act Framework - Province Wide Program",'3-a.  Rate Class Allocations'!$L:$L,AC148,'3-a.  Rate Class Allocations'!$E:$E,$B233,'3-a.  Rate Class Allocations'!$H:$H,D148) / SUMIFS(OFFSET('3-a.  Rate Class Allocations'!$BA:$BA,0,(27*(AC149="kW"))),'3-a.  Rate Class Allocations'!$F:$F,"2011 - 2014 + 2015 Extension Legacy Green Energy Act Framework - Province Wide Program",'3-a.  Rate Class Allocations'!$E:$E,$B233,'3-a.  Rate Class Allocations'!$H:$H,D148),IF(COUNTIFS(AC148,"General Service*"),1/COUNTIFS($Y148:$AL148,"General Service*"),0))</f>
        <v>0</v>
      </c>
      <c r="AD233" s="416">
        <f ca="1">IF(SUMIFS(OFFSET('3-a.  Rate Class Allocations'!$BA:$BA,0,(27*(AD149="kW"))),'3-a.  Rate Class Allocations'!$F:$F,"2011 - 2014 + 2015 Extension Legacy Green Energy Act Framework - Province Wide Program",'3-a.  Rate Class Allocations'!$E:$E,$B233,'3-a.  Rate Class Allocations'!$H:$H,D148),SUMIFS(OFFSET('3-a.  Rate Class Allocations'!$BA:$BA,0,(27*(AD149="kW"))),'3-a.  Rate Class Allocations'!$F:$F,"2011 - 2014 + 2015 Extension Legacy Green Energy Act Framework - Province Wide Program",'3-a.  Rate Class Allocations'!$L:$L,AD148,'3-a.  Rate Class Allocations'!$E:$E,$B233,'3-a.  Rate Class Allocations'!$H:$H,D148) / SUMIFS(OFFSET('3-a.  Rate Class Allocations'!$BA:$BA,0,(27*(AD149="kW"))),'3-a.  Rate Class Allocations'!$F:$F,"2011 - 2014 + 2015 Extension Legacy Green Energy Act Framework - Province Wide Program",'3-a.  Rate Class Allocations'!$E:$E,$B233,'3-a.  Rate Class Allocations'!$H:$H,D148),IF(COUNTIFS(AD148,"General Service*"),1/COUNTIFS($Y148:$AL148,"General Service*"),0))</f>
        <v>0</v>
      </c>
      <c r="AE233" s="416">
        <f ca="1">IF(SUMIFS(OFFSET('3-a.  Rate Class Allocations'!$BA:$BA,0,(27*(AE149="kW"))),'3-a.  Rate Class Allocations'!$F:$F,"2011 - 2014 + 2015 Extension Legacy Green Energy Act Framework - Province Wide Program",'3-a.  Rate Class Allocations'!$E:$E,$B233,'3-a.  Rate Class Allocations'!$H:$H,D148),SUMIFS(OFFSET('3-a.  Rate Class Allocations'!$BA:$BA,0,(27*(AE149="kW"))),'3-a.  Rate Class Allocations'!$F:$F,"2011 - 2014 + 2015 Extension Legacy Green Energy Act Framework - Province Wide Program",'3-a.  Rate Class Allocations'!$L:$L,AE148,'3-a.  Rate Class Allocations'!$E:$E,$B233,'3-a.  Rate Class Allocations'!$H:$H,D148) / SUMIFS(OFFSET('3-a.  Rate Class Allocations'!$BA:$BA,0,(27*(AE149="kW"))),'3-a.  Rate Class Allocations'!$F:$F,"2011 - 2014 + 2015 Extension Legacy Green Energy Act Framework - Province Wide Program",'3-a.  Rate Class Allocations'!$E:$E,$B233,'3-a.  Rate Class Allocations'!$H:$H,D148),IF(COUNTIFS(AE148,"General Service*"),1/COUNTIFS($Y148:$AL148,"General Service*"),0))</f>
        <v>0</v>
      </c>
      <c r="AF233" s="416">
        <f ca="1">IF(SUMIFS(OFFSET('3-a.  Rate Class Allocations'!$BA:$BA,0,(27*(AF149="kW"))),'3-a.  Rate Class Allocations'!$F:$F,"2011 - 2014 + 2015 Extension Legacy Green Energy Act Framework - Province Wide Program",'3-a.  Rate Class Allocations'!$E:$E,$B233,'3-a.  Rate Class Allocations'!$H:$H,D148),SUMIFS(OFFSET('3-a.  Rate Class Allocations'!$BA:$BA,0,(27*(AF149="kW"))),'3-a.  Rate Class Allocations'!$F:$F,"2011 - 2014 + 2015 Extension Legacy Green Energy Act Framework - Province Wide Program",'3-a.  Rate Class Allocations'!$L:$L,AF148,'3-a.  Rate Class Allocations'!$E:$E,$B233,'3-a.  Rate Class Allocations'!$H:$H,D148) / SUMIFS(OFFSET('3-a.  Rate Class Allocations'!$BA:$BA,0,(27*(AF149="kW"))),'3-a.  Rate Class Allocations'!$F:$F,"2011 - 2014 + 2015 Extension Legacy Green Energy Act Framework - Province Wide Program",'3-a.  Rate Class Allocations'!$E:$E,$B233,'3-a.  Rate Class Allocations'!$H:$H,D148),IF(COUNTIFS(AF148,"General Service*"),1/COUNTIFS($Y148:$AL148,"General Service*"),0))</f>
        <v>0</v>
      </c>
      <c r="AG233" s="416">
        <f ca="1">IF(SUMIFS(OFFSET('3-a.  Rate Class Allocations'!$BA:$BA,0,(27*(AG149="kW"))),'3-a.  Rate Class Allocations'!$F:$F,"2011 - 2014 + 2015 Extension Legacy Green Energy Act Framework - Province Wide Program",'3-a.  Rate Class Allocations'!$E:$E,$B233,'3-a.  Rate Class Allocations'!$H:$H,D148),SUMIFS(OFFSET('3-a.  Rate Class Allocations'!$BA:$BA,0,(27*(AG149="kW"))),'3-a.  Rate Class Allocations'!$F:$F,"2011 - 2014 + 2015 Extension Legacy Green Energy Act Framework - Province Wide Program",'3-a.  Rate Class Allocations'!$L:$L,AG148,'3-a.  Rate Class Allocations'!$E:$E,$B233,'3-a.  Rate Class Allocations'!$H:$H,D148) / SUMIFS(OFFSET('3-a.  Rate Class Allocations'!$BA:$BA,0,(27*(AG149="kW"))),'3-a.  Rate Class Allocations'!$F:$F,"2011 - 2014 + 2015 Extension Legacy Green Energy Act Framework - Province Wide Program",'3-a.  Rate Class Allocations'!$E:$E,$B233,'3-a.  Rate Class Allocations'!$H:$H,D148),IF(COUNTIFS(AG148,"General Service*"),1/COUNTIFS($Y148:$AL148,"General Service*"),0))</f>
        <v>0</v>
      </c>
      <c r="AH233" s="416">
        <f ca="1">IF(SUMIFS(OFFSET('3-a.  Rate Class Allocations'!$BA:$BA,0,(27*(AH149="kW"))),'3-a.  Rate Class Allocations'!$F:$F,"2011 - 2014 + 2015 Extension Legacy Green Energy Act Framework - Province Wide Program",'3-a.  Rate Class Allocations'!$E:$E,$B233,'3-a.  Rate Class Allocations'!$H:$H,D148),SUMIFS(OFFSET('3-a.  Rate Class Allocations'!$BA:$BA,0,(27*(AH149="kW"))),'3-a.  Rate Class Allocations'!$F:$F,"2011 - 2014 + 2015 Extension Legacy Green Energy Act Framework - Province Wide Program",'3-a.  Rate Class Allocations'!$L:$L,AH148,'3-a.  Rate Class Allocations'!$E:$E,$B233,'3-a.  Rate Class Allocations'!$H:$H,D148) / SUMIFS(OFFSET('3-a.  Rate Class Allocations'!$BA:$BA,0,(27*(AH149="kW"))),'3-a.  Rate Class Allocations'!$F:$F,"2011 - 2014 + 2015 Extension Legacy Green Energy Act Framework - Province Wide Program",'3-a.  Rate Class Allocations'!$E:$E,$B233,'3-a.  Rate Class Allocations'!$H:$H,D148),IF(COUNTIFS(AH148,"General Service*"),1/COUNTIFS($Y148:$AL148,"General Service*"),0))</f>
        <v>0</v>
      </c>
      <c r="AI233" s="416">
        <f ca="1">IF(SUMIFS(OFFSET('3-a.  Rate Class Allocations'!$BA:$BA,0,(27*(AI149="kW"))),'3-a.  Rate Class Allocations'!$F:$F,"2011 - 2014 + 2015 Extension Legacy Green Energy Act Framework - Province Wide Program",'3-a.  Rate Class Allocations'!$E:$E,$B233,'3-a.  Rate Class Allocations'!$H:$H,D148),SUMIFS(OFFSET('3-a.  Rate Class Allocations'!$BA:$BA,0,(27*(AI149="kW"))),'3-a.  Rate Class Allocations'!$F:$F,"2011 - 2014 + 2015 Extension Legacy Green Energy Act Framework - Province Wide Program",'3-a.  Rate Class Allocations'!$L:$L,AI148,'3-a.  Rate Class Allocations'!$E:$E,$B233,'3-a.  Rate Class Allocations'!$H:$H,D148) / SUMIFS(OFFSET('3-a.  Rate Class Allocations'!$BA:$BA,0,(27*(AI149="kW"))),'3-a.  Rate Class Allocations'!$F:$F,"2011 - 2014 + 2015 Extension Legacy Green Energy Act Framework - Province Wide Program",'3-a.  Rate Class Allocations'!$E:$E,$B233,'3-a.  Rate Class Allocations'!$H:$H,D148),IF(COUNTIFS(AI148,"General Service*"),1/COUNTIFS($Y148:$AL148,"General Service*"),0))</f>
        <v>0</v>
      </c>
      <c r="AJ233" s="416">
        <f ca="1">IF(SUMIFS(OFFSET('3-a.  Rate Class Allocations'!$BA:$BA,0,(27*(AJ149="kW"))),'3-a.  Rate Class Allocations'!$F:$F,"2011 - 2014 + 2015 Extension Legacy Green Energy Act Framework - Province Wide Program",'3-a.  Rate Class Allocations'!$E:$E,$B233,'3-a.  Rate Class Allocations'!$H:$H,D148),SUMIFS(OFFSET('3-a.  Rate Class Allocations'!$BA:$BA,0,(27*(AJ149="kW"))),'3-a.  Rate Class Allocations'!$F:$F,"2011 - 2014 + 2015 Extension Legacy Green Energy Act Framework - Province Wide Program",'3-a.  Rate Class Allocations'!$L:$L,AJ148,'3-a.  Rate Class Allocations'!$E:$E,$B233,'3-a.  Rate Class Allocations'!$H:$H,D148) / SUMIFS(OFFSET('3-a.  Rate Class Allocations'!$BA:$BA,0,(27*(AJ149="kW"))),'3-a.  Rate Class Allocations'!$F:$F,"2011 - 2014 + 2015 Extension Legacy Green Energy Act Framework - Province Wide Program",'3-a.  Rate Class Allocations'!$E:$E,$B233,'3-a.  Rate Class Allocations'!$H:$H,D148),IF(COUNTIFS(AJ148,"General Service*"),1/COUNTIFS($Y148:$AL148,"General Service*"),0))</f>
        <v>0</v>
      </c>
      <c r="AK233" s="416">
        <f ca="1">IF(SUMIFS(OFFSET('3-a.  Rate Class Allocations'!$BA:$BA,0,(27*(AK149="kW"))),'3-a.  Rate Class Allocations'!$F:$F,"2011 - 2014 + 2015 Extension Legacy Green Energy Act Framework - Province Wide Program",'3-a.  Rate Class Allocations'!$E:$E,$B233,'3-a.  Rate Class Allocations'!$H:$H,D148),SUMIFS(OFFSET('3-a.  Rate Class Allocations'!$BA:$BA,0,(27*(AK149="kW"))),'3-a.  Rate Class Allocations'!$F:$F,"2011 - 2014 + 2015 Extension Legacy Green Energy Act Framework - Province Wide Program",'3-a.  Rate Class Allocations'!$L:$L,AK148,'3-a.  Rate Class Allocations'!$E:$E,$B233,'3-a.  Rate Class Allocations'!$H:$H,D148) / SUMIFS(OFFSET('3-a.  Rate Class Allocations'!$BA:$BA,0,(27*(AK149="kW"))),'3-a.  Rate Class Allocations'!$F:$F,"2011 - 2014 + 2015 Extension Legacy Green Energy Act Framework - Province Wide Program",'3-a.  Rate Class Allocations'!$E:$E,$B233,'3-a.  Rate Class Allocations'!$H:$H,D148),IF(COUNTIFS(AK148,"General Service*"),1/COUNTIFS($Y148:$AL148,"General Service*"),0))</f>
        <v>0</v>
      </c>
      <c r="AL233" s="416">
        <f ca="1">IF(SUMIFS(OFFSET('3-a.  Rate Class Allocations'!$BA:$BA,0,(27*(AL149="kW"))),'3-a.  Rate Class Allocations'!$F:$F,"2011 - 2014 + 2015 Extension Legacy Green Energy Act Framework - Province Wide Program",'3-a.  Rate Class Allocations'!$E:$E,$B233,'3-a.  Rate Class Allocations'!$H:$H,D148),SUMIFS(OFFSET('3-a.  Rate Class Allocations'!$BA:$BA,0,(27*(AL149="kW"))),'3-a.  Rate Class Allocations'!$F:$F,"2011 - 2014 + 2015 Extension Legacy Green Energy Act Framework - Province Wide Program",'3-a.  Rate Class Allocations'!$L:$L,AL148,'3-a.  Rate Class Allocations'!$E:$E,$B233,'3-a.  Rate Class Allocations'!$H:$H,D148) / SUMIFS(OFFSET('3-a.  Rate Class Allocations'!$BA:$BA,0,(27*(AL149="kW"))),'3-a.  Rate Class Allocations'!$F:$F,"2011 - 2014 + 2015 Extension Legacy Green Energy Act Framework - Province Wide Program",'3-a.  Rate Class Allocations'!$E:$E,$B233,'3-a.  Rate Class Allocations'!$H:$H,D148),IF(COUNTIFS(AL148,"General Service*"),1/COUNTIFS($Y148:$AL148,"General Service*"),0))</f>
        <v>0</v>
      </c>
      <c r="AM233" s="298">
        <f ca="1">SUM(Y233:AL233)</f>
        <v>1</v>
      </c>
    </row>
    <row r="234" spans="1:39" ht="15" outlineLevel="1">
      <c r="B234" s="296" t="s">
        <v>245</v>
      </c>
      <c r="C234" s="293" t="s">
        <v>164</v>
      </c>
      <c r="D234" s="724">
        <f ca="1">SUMIFS(OFFSET('7.  Persistence Report'!$AQ:$AQ,0,D148-2011),'7.  Persistence Report'!$D:$D,IF(COUNTIFS($B234,"Adjustment*"),$B233,$B234),'7.  Persistence Report'!$H:$H,D148,'7.  Persistence Report'!$J:$J,IF(COUNTIFS($B234,"Adjustment*"),"Adjustment","Current Year Savings"),'7.  Persistence Report'!$C:$C,VLOOKUP(IF(COUNTIFS($B234,"Adjustment*"),$A233,$A234),ExtCalcMap,2,FALSE))</f>
        <v>0</v>
      </c>
      <c r="E234" s="724">
        <f ca="1">SUMIFS(OFFSET('7.  Persistence Report'!$AQ:$AQ,0,E148-2011),'7.  Persistence Report'!$D:$D,IF(COUNTIFS($B234,"Adjustment*"),$B233,$B234),'7.  Persistence Report'!$H:$H,D148,'7.  Persistence Report'!$J:$J,IF(COUNTIFS($B234,"Adjustment*"),"Adjustment","Current Year Savings"),'7.  Persistence Report'!$C:$C,VLOOKUP(IF(COUNTIFS($B234,"Adjustment*"),$A233,$A234),ExtCalcMap,2,FALSE))</f>
        <v>0</v>
      </c>
      <c r="F234" s="724">
        <f ca="1">SUMIFS(OFFSET('7.  Persistence Report'!$AQ:$AQ,0,F148-2011),'7.  Persistence Report'!$D:$D,IF(COUNTIFS($B234,"Adjustment*"),$B233,$B234),'7.  Persistence Report'!$H:$H,D148,'7.  Persistence Report'!$J:$J,IF(COUNTIFS($B234,"Adjustment*"),"Adjustment","Current Year Savings"),'7.  Persistence Report'!$C:$C,VLOOKUP(IF(COUNTIFS($B234,"Adjustment*"),$A233,$A234),ExtCalcMap,2,FALSE))</f>
        <v>0</v>
      </c>
      <c r="G234" s="724">
        <f ca="1">SUMIFS(OFFSET('7.  Persistence Report'!$AQ:$AQ,0,G148-2011),'7.  Persistence Report'!$D:$D,IF(COUNTIFS($B234,"Adjustment*"),$B233,$B234),'7.  Persistence Report'!$H:$H,D148,'7.  Persistence Report'!$J:$J,IF(COUNTIFS($B234,"Adjustment*"),"Adjustment","Current Year Savings"),'7.  Persistence Report'!$C:$C,VLOOKUP(IF(COUNTIFS($B234,"Adjustment*"),$A233,$A234),ExtCalcMap,2,FALSE))</f>
        <v>0</v>
      </c>
      <c r="H234" s="724">
        <f ca="1">SUMIFS(OFFSET('7.  Persistence Report'!$AQ:$AQ,0,H148-2011),'7.  Persistence Report'!$D:$D,IF(COUNTIFS($B234,"Adjustment*"),$B233,$B234),'7.  Persistence Report'!$H:$H,D148,'7.  Persistence Report'!$J:$J,IF(COUNTIFS($B234,"Adjustment*"),"Adjustment","Current Year Savings"),'7.  Persistence Report'!$C:$C,VLOOKUP(IF(COUNTIFS($B234,"Adjustment*"),$A233,$A234),ExtCalcMap,2,FALSE))</f>
        <v>0</v>
      </c>
      <c r="I234" s="724">
        <f ca="1">SUMIFS(OFFSET('7.  Persistence Report'!$AQ:$AQ,0,I148-2011),'7.  Persistence Report'!$D:$D,IF(COUNTIFS($B234,"Adjustment*"),$B233,$B234),'7.  Persistence Report'!$H:$H,D148,'7.  Persistence Report'!$J:$J,IF(COUNTIFS($B234,"Adjustment*"),"Adjustment","Current Year Savings"),'7.  Persistence Report'!$C:$C,VLOOKUP(IF(COUNTIFS($B234,"Adjustment*"),$A233,$A234),ExtCalcMap,2,FALSE))</f>
        <v>0</v>
      </c>
      <c r="J234" s="724">
        <f ca="1">SUMIFS(OFFSET('7.  Persistence Report'!$AQ:$AQ,0,J148-2011),'7.  Persistence Report'!$D:$D,IF(COUNTIFS($B234,"Adjustment*"),$B233,$B234),'7.  Persistence Report'!$H:$H,D148,'7.  Persistence Report'!$J:$J,IF(COUNTIFS($B234,"Adjustment*"),"Adjustment","Current Year Savings"),'7.  Persistence Report'!$C:$C,VLOOKUP(IF(COUNTIFS($B234,"Adjustment*"),$A233,$A234),ExtCalcMap,2,FALSE))</f>
        <v>0</v>
      </c>
      <c r="K234" s="724">
        <f ca="1">SUMIFS(OFFSET('7.  Persistence Report'!$AQ:$AQ,0,K148-2011),'7.  Persistence Report'!$D:$D,IF(COUNTIFS($B234,"Adjustment*"),$B233,$B234),'7.  Persistence Report'!$H:$H,D148,'7.  Persistence Report'!$J:$J,IF(COUNTIFS($B234,"Adjustment*"),"Adjustment","Current Year Savings"),'7.  Persistence Report'!$C:$C,VLOOKUP(IF(COUNTIFS($B234,"Adjustment*"),$A233,$A234),ExtCalcMap,2,FALSE))</f>
        <v>0</v>
      </c>
      <c r="L234" s="724">
        <f ca="1">SUMIFS(OFFSET('7.  Persistence Report'!$AQ:$AQ,0,L148-2011),'7.  Persistence Report'!$D:$D,IF(COUNTIFS($B234,"Adjustment*"),$B233,$B234),'7.  Persistence Report'!$H:$H,D148,'7.  Persistence Report'!$J:$J,IF(COUNTIFS($B234,"Adjustment*"),"Adjustment","Current Year Savings"),'7.  Persistence Report'!$C:$C,VLOOKUP(IF(COUNTIFS($B234,"Adjustment*"),$A233,$A234),ExtCalcMap,2,FALSE))</f>
        <v>0</v>
      </c>
      <c r="M234" s="724">
        <f ca="1">SUMIFS(OFFSET('7.  Persistence Report'!$AQ:$AQ,0,M148-2011),'7.  Persistence Report'!$D:$D,IF(COUNTIFS($B234,"Adjustment*"),$B233,$B234),'7.  Persistence Report'!$H:$H,D148,'7.  Persistence Report'!$J:$J,IF(COUNTIFS($B234,"Adjustment*"),"Adjustment","Current Year Savings"),'7.  Persistence Report'!$C:$C,VLOOKUP(IF(COUNTIFS($B234,"Adjustment*"),$A233,$A234),ExtCalcMap,2,FALSE))</f>
        <v>0</v>
      </c>
      <c r="N234" s="724">
        <f>N233</f>
        <v>12</v>
      </c>
      <c r="O234" s="731">
        <f ca="1">SUMIFS(OFFSET('7.  Persistence Report'!$L:$L,0,O148-2011),'7.  Persistence Report'!$D:$D,IF(COUNTIFS($B234,"Adjustment*"),$B233,$B234),'7.  Persistence Report'!$H:$H,D148,'7.  Persistence Report'!$J:$J,IF(COUNTIFS($B234,"Adjustment*"),"Adjustment","Current Year Savings"),'7.  Persistence Report'!$C:$C,VLOOKUP(IF(COUNTIFS($B234,"Adjustment*"),$A233,$A234),ExtCalcMap,2,FALSE))</f>
        <v>0</v>
      </c>
      <c r="P234" s="731">
        <f ca="1">SUMIFS(OFFSET('7.  Persistence Report'!$L:$L,0,P148-2011),'7.  Persistence Report'!$D:$D,IF(COUNTIFS($B234,"Adjustment*"),$B233,$B234),'7.  Persistence Report'!$H:$H,D148,'7.  Persistence Report'!$J:$J,IF(COUNTIFS($B234,"Adjustment*"),"Adjustment","Current Year Savings"),'7.  Persistence Report'!$C:$C,VLOOKUP(IF(COUNTIFS($B234,"Adjustment*"),$A233,$A234),ExtCalcMap,2,FALSE))</f>
        <v>0</v>
      </c>
      <c r="Q234" s="731">
        <f ca="1">SUMIFS(OFFSET('7.  Persistence Report'!$L:$L,0,Q148-2011),'7.  Persistence Report'!$D:$D,IF(COUNTIFS($B234,"Adjustment*"),$B233,$B234),'7.  Persistence Report'!$H:$H,D148,'7.  Persistence Report'!$J:$J,IF(COUNTIFS($B234,"Adjustment*"),"Adjustment","Current Year Savings"),'7.  Persistence Report'!$C:$C,VLOOKUP(IF(COUNTIFS($B234,"Adjustment*"),$A233,$A234),ExtCalcMap,2,FALSE))</f>
        <v>0</v>
      </c>
      <c r="R234" s="731">
        <f ca="1">SUMIFS(OFFSET('7.  Persistence Report'!$L:$L,0,R148-2011),'7.  Persistence Report'!$D:$D,IF(COUNTIFS($B234,"Adjustment*"),$B233,$B234),'7.  Persistence Report'!$H:$H,D148,'7.  Persistence Report'!$J:$J,IF(COUNTIFS($B234,"Adjustment*"),"Adjustment","Current Year Savings"),'7.  Persistence Report'!$C:$C,VLOOKUP(IF(COUNTIFS($B234,"Adjustment*"),$A233,$A234),ExtCalcMap,2,FALSE))</f>
        <v>0</v>
      </c>
      <c r="S234" s="731">
        <f ca="1">SUMIFS(OFFSET('7.  Persistence Report'!$L:$L,0,S148-2011),'7.  Persistence Report'!$D:$D,IF(COUNTIFS($B234,"Adjustment*"),$B233,$B234),'7.  Persistence Report'!$H:$H,D148,'7.  Persistence Report'!$J:$J,IF(COUNTIFS($B234,"Adjustment*"),"Adjustment","Current Year Savings"),'7.  Persistence Report'!$C:$C,VLOOKUP(IF(COUNTIFS($B234,"Adjustment*"),$A233,$A234),ExtCalcMap,2,FALSE))</f>
        <v>0</v>
      </c>
      <c r="T234" s="731">
        <f ca="1">SUMIFS(OFFSET('7.  Persistence Report'!$L:$L,0,T148-2011),'7.  Persistence Report'!$D:$D,IF(COUNTIFS($B234,"Adjustment*"),$B233,$B234),'7.  Persistence Report'!$H:$H,D148,'7.  Persistence Report'!$J:$J,IF(COUNTIFS($B234,"Adjustment*"),"Adjustment","Current Year Savings"),'7.  Persistence Report'!$C:$C,VLOOKUP(IF(COUNTIFS($B234,"Adjustment*"),$A233,$A234),ExtCalcMap,2,FALSE))</f>
        <v>0</v>
      </c>
      <c r="U234" s="731">
        <f ca="1">SUMIFS(OFFSET('7.  Persistence Report'!$L:$L,0,U148-2011),'7.  Persistence Report'!$D:$D,IF(COUNTIFS($B234,"Adjustment*"),$B233,$B234),'7.  Persistence Report'!$H:$H,D148,'7.  Persistence Report'!$J:$J,IF(COUNTIFS($B234,"Adjustment*"),"Adjustment","Current Year Savings"),'7.  Persistence Report'!$C:$C,VLOOKUP(IF(COUNTIFS($B234,"Adjustment*"),$A233,$A234),ExtCalcMap,2,FALSE))</f>
        <v>0</v>
      </c>
      <c r="V234" s="731">
        <f ca="1">SUMIFS(OFFSET('7.  Persistence Report'!$L:$L,0,V148-2011),'7.  Persistence Report'!$D:$D,IF(COUNTIFS($B234,"Adjustment*"),$B233,$B234),'7.  Persistence Report'!$H:$H,D148,'7.  Persistence Report'!$J:$J,IF(COUNTIFS($B234,"Adjustment*"),"Adjustment","Current Year Savings"),'7.  Persistence Report'!$C:$C,VLOOKUP(IF(COUNTIFS($B234,"Adjustment*"),$A233,$A234),ExtCalcMap,2,FALSE))</f>
        <v>0</v>
      </c>
      <c r="W234" s="731">
        <f ca="1">SUMIFS(OFFSET('7.  Persistence Report'!$L:$L,0,W148-2011),'7.  Persistence Report'!$D:$D,IF(COUNTIFS($B234,"Adjustment*"),$B233,$B234),'7.  Persistence Report'!$H:$H,D148,'7.  Persistence Report'!$J:$J,IF(COUNTIFS($B234,"Adjustment*"),"Adjustment","Current Year Savings"),'7.  Persistence Report'!$C:$C,VLOOKUP(IF(COUNTIFS($B234,"Adjustment*"),$A233,$A234),ExtCalcMap,2,FALSE))</f>
        <v>0</v>
      </c>
      <c r="X234" s="731">
        <f ca="1">SUMIFS(OFFSET('7.  Persistence Report'!$L:$L,0,X148-2011),'7.  Persistence Report'!$D:$D,IF(COUNTIFS($B234,"Adjustment*"),$B233,$B234),'7.  Persistence Report'!$H:$H,D148,'7.  Persistence Report'!$J:$J,IF(COUNTIFS($B234,"Adjustment*"),"Adjustment","Current Year Savings"),'7.  Persistence Report'!$C:$C,VLOOKUP(IF(COUNTIFS($B234,"Adjustment*"),$A233,$A234),ExtCalcMap,2,FALSE))</f>
        <v>0</v>
      </c>
      <c r="Y234" s="412">
        <f ca="1">Y233</f>
        <v>1</v>
      </c>
      <c r="Z234" s="412">
        <f ca="1">Z233</f>
        <v>0</v>
      </c>
      <c r="AA234" s="412">
        <f ca="1">AA233</f>
        <v>0</v>
      </c>
      <c r="AB234" s="412">
        <f ca="1">AB233</f>
        <v>0</v>
      </c>
      <c r="AC234" s="412">
        <f t="shared" ref="AC234:AL234" ca="1" si="86">AC233</f>
        <v>0</v>
      </c>
      <c r="AD234" s="412">
        <f t="shared" ca="1" si="86"/>
        <v>0</v>
      </c>
      <c r="AE234" s="412">
        <f t="shared" ca="1" si="86"/>
        <v>0</v>
      </c>
      <c r="AF234" s="412">
        <f t="shared" ca="1" si="86"/>
        <v>0</v>
      </c>
      <c r="AG234" s="412">
        <f t="shared" ca="1" si="86"/>
        <v>0</v>
      </c>
      <c r="AH234" s="412">
        <f t="shared" ca="1" si="86"/>
        <v>0</v>
      </c>
      <c r="AI234" s="412">
        <f t="shared" ca="1" si="86"/>
        <v>0</v>
      </c>
      <c r="AJ234" s="412">
        <f t="shared" ca="1" si="86"/>
        <v>0</v>
      </c>
      <c r="AK234" s="412">
        <f t="shared" ca="1" si="86"/>
        <v>0</v>
      </c>
      <c r="AL234" s="412">
        <f t="shared" ca="1" si="86"/>
        <v>0</v>
      </c>
      <c r="AM234" s="499"/>
    </row>
    <row r="235" spans="1:39" ht="15.75" outlineLevel="1">
      <c r="A235" s="506"/>
      <c r="B235" s="324"/>
      <c r="C235" s="302"/>
      <c r="D235" s="730"/>
      <c r="E235" s="730"/>
      <c r="F235" s="730"/>
      <c r="G235" s="730"/>
      <c r="H235" s="730"/>
      <c r="I235" s="730"/>
      <c r="J235" s="730"/>
      <c r="K235" s="730"/>
      <c r="L235" s="730"/>
      <c r="M235" s="730"/>
      <c r="N235" s="745"/>
      <c r="O235" s="737"/>
      <c r="P235" s="737"/>
      <c r="Q235" s="737"/>
      <c r="R235" s="737"/>
      <c r="S235" s="737"/>
      <c r="T235" s="737"/>
      <c r="U235" s="737"/>
      <c r="V235" s="737"/>
      <c r="W235" s="737"/>
      <c r="X235" s="737"/>
      <c r="Y235" s="413"/>
      <c r="Z235" s="413"/>
      <c r="AA235" s="413"/>
      <c r="AB235" s="413"/>
      <c r="AC235" s="413"/>
      <c r="AD235" s="413"/>
      <c r="AE235" s="413"/>
      <c r="AF235" s="413"/>
      <c r="AG235" s="413"/>
      <c r="AH235" s="413"/>
      <c r="AI235" s="413"/>
      <c r="AJ235" s="413"/>
      <c r="AK235" s="413"/>
      <c r="AL235" s="413"/>
      <c r="AM235" s="308"/>
    </row>
    <row r="236" spans="1:39" ht="15" outlineLevel="1">
      <c r="A236" s="503">
        <v>28</v>
      </c>
      <c r="B236" s="322" t="s">
        <v>18</v>
      </c>
      <c r="C236" s="293" t="s">
        <v>25</v>
      </c>
      <c r="D236" s="724">
        <f ca="1">SUMIFS(OFFSET('7.  Persistence Report'!$AQ:$AQ,0,D148-2011),'7.  Persistence Report'!$D:$D,IF(COUNTIFS($B236,"Adjustment*"),$B235,$B236),'7.  Persistence Report'!$H:$H,D148,'7.  Persistence Report'!$J:$J,IF(COUNTIFS($B236,"Adjustment*"),"Adjustment","Current Year Savings"),'7.  Persistence Report'!$C:$C,VLOOKUP(IF(COUNTIFS($B236,"Adjustment*"),$A235,$A236),ExtCalcMap,2,FALSE))</f>
        <v>0</v>
      </c>
      <c r="E236" s="724">
        <f ca="1">SUMIFS(OFFSET('7.  Persistence Report'!$AQ:$AQ,0,E148-2011),'7.  Persistence Report'!$D:$D,IF(COUNTIFS($B236,"Adjustment*"),$B235,$B236),'7.  Persistence Report'!$H:$H,D148,'7.  Persistence Report'!$J:$J,IF(COUNTIFS($B236,"Adjustment*"),"Adjustment","Current Year Savings"),'7.  Persistence Report'!$C:$C,VLOOKUP(IF(COUNTIFS($B236,"Adjustment*"),$A235,$A236),ExtCalcMap,2,FALSE))</f>
        <v>0</v>
      </c>
      <c r="F236" s="724">
        <f ca="1">SUMIFS(OFFSET('7.  Persistence Report'!$AQ:$AQ,0,F148-2011),'7.  Persistence Report'!$D:$D,IF(COUNTIFS($B236,"Adjustment*"),$B235,$B236),'7.  Persistence Report'!$H:$H,D148,'7.  Persistence Report'!$J:$J,IF(COUNTIFS($B236,"Adjustment*"),"Adjustment","Current Year Savings"),'7.  Persistence Report'!$C:$C,VLOOKUP(IF(COUNTIFS($B236,"Adjustment*"),$A235,$A236),ExtCalcMap,2,FALSE))</f>
        <v>0</v>
      </c>
      <c r="G236" s="724">
        <f ca="1">SUMIFS(OFFSET('7.  Persistence Report'!$AQ:$AQ,0,G148-2011),'7.  Persistence Report'!$D:$D,IF(COUNTIFS($B236,"Adjustment*"),$B235,$B236),'7.  Persistence Report'!$H:$H,D148,'7.  Persistence Report'!$J:$J,IF(COUNTIFS($B236,"Adjustment*"),"Adjustment","Current Year Savings"),'7.  Persistence Report'!$C:$C,VLOOKUP(IF(COUNTIFS($B236,"Adjustment*"),$A235,$A236),ExtCalcMap,2,FALSE))</f>
        <v>0</v>
      </c>
      <c r="H236" s="724">
        <f ca="1">SUMIFS(OFFSET('7.  Persistence Report'!$AQ:$AQ,0,H148-2011),'7.  Persistence Report'!$D:$D,IF(COUNTIFS($B236,"Adjustment*"),$B235,$B236),'7.  Persistence Report'!$H:$H,D148,'7.  Persistence Report'!$J:$J,IF(COUNTIFS($B236,"Adjustment*"),"Adjustment","Current Year Savings"),'7.  Persistence Report'!$C:$C,VLOOKUP(IF(COUNTIFS($B236,"Adjustment*"),$A235,$A236),ExtCalcMap,2,FALSE))</f>
        <v>0</v>
      </c>
      <c r="I236" s="724">
        <f ca="1">SUMIFS(OFFSET('7.  Persistence Report'!$AQ:$AQ,0,I148-2011),'7.  Persistence Report'!$D:$D,IF(COUNTIFS($B236,"Adjustment*"),$B235,$B236),'7.  Persistence Report'!$H:$H,D148,'7.  Persistence Report'!$J:$J,IF(COUNTIFS($B236,"Adjustment*"),"Adjustment","Current Year Savings"),'7.  Persistence Report'!$C:$C,VLOOKUP(IF(COUNTIFS($B236,"Adjustment*"),$A235,$A236),ExtCalcMap,2,FALSE))</f>
        <v>0</v>
      </c>
      <c r="J236" s="724">
        <f ca="1">SUMIFS(OFFSET('7.  Persistence Report'!$AQ:$AQ,0,J148-2011),'7.  Persistence Report'!$D:$D,IF(COUNTIFS($B236,"Adjustment*"),$B235,$B236),'7.  Persistence Report'!$H:$H,D148,'7.  Persistence Report'!$J:$J,IF(COUNTIFS($B236,"Adjustment*"),"Adjustment","Current Year Savings"),'7.  Persistence Report'!$C:$C,VLOOKUP(IF(COUNTIFS($B236,"Adjustment*"),$A235,$A236),ExtCalcMap,2,FALSE))</f>
        <v>0</v>
      </c>
      <c r="K236" s="724">
        <f ca="1">SUMIFS(OFFSET('7.  Persistence Report'!$AQ:$AQ,0,K148-2011),'7.  Persistence Report'!$D:$D,IF(COUNTIFS($B236,"Adjustment*"),$B235,$B236),'7.  Persistence Report'!$H:$H,D148,'7.  Persistence Report'!$J:$J,IF(COUNTIFS($B236,"Adjustment*"),"Adjustment","Current Year Savings"),'7.  Persistence Report'!$C:$C,VLOOKUP(IF(COUNTIFS($B236,"Adjustment*"),$A235,$A236),ExtCalcMap,2,FALSE))</f>
        <v>0</v>
      </c>
      <c r="L236" s="724">
        <f ca="1">SUMIFS(OFFSET('7.  Persistence Report'!$AQ:$AQ,0,L148-2011),'7.  Persistence Report'!$D:$D,IF(COUNTIFS($B236,"Adjustment*"),$B235,$B236),'7.  Persistence Report'!$H:$H,D148,'7.  Persistence Report'!$J:$J,IF(COUNTIFS($B236,"Adjustment*"),"Adjustment","Current Year Savings"),'7.  Persistence Report'!$C:$C,VLOOKUP(IF(COUNTIFS($B236,"Adjustment*"),$A235,$A236),ExtCalcMap,2,FALSE))</f>
        <v>0</v>
      </c>
      <c r="M236" s="724">
        <f ca="1">SUMIFS(OFFSET('7.  Persistence Report'!$AQ:$AQ,0,M148-2011),'7.  Persistence Report'!$D:$D,IF(COUNTIFS($B236,"Adjustment*"),$B235,$B236),'7.  Persistence Report'!$H:$H,D148,'7.  Persistence Report'!$J:$J,IF(COUNTIFS($B236,"Adjustment*"),"Adjustment","Current Year Savings"),'7.  Persistence Report'!$C:$C,VLOOKUP(IF(COUNTIFS($B236,"Adjustment*"),$A235,$A236),ExtCalcMap,2,FALSE))</f>
        <v>0</v>
      </c>
      <c r="N236" s="724">
        <v>0</v>
      </c>
      <c r="O236" s="731">
        <f ca="1">SUMIFS(OFFSET('7.  Persistence Report'!$L:$L,0,O148-2011),'7.  Persistence Report'!$D:$D,IF(COUNTIFS($B236,"Adjustment*"),$B235,$B236),'7.  Persistence Report'!$H:$H,D148,'7.  Persistence Report'!$J:$J,IF(COUNTIFS($B236,"Adjustment*"),"Adjustment","Current Year Savings"),'7.  Persistence Report'!$C:$C,VLOOKUP(IF(COUNTIFS($B236,"Adjustment*"),$A235,$A236),ExtCalcMap,2,FALSE))</f>
        <v>0</v>
      </c>
      <c r="P236" s="731">
        <f ca="1">SUMIFS(OFFSET('7.  Persistence Report'!$L:$L,0,P148-2011),'7.  Persistence Report'!$D:$D,IF(COUNTIFS($B236,"Adjustment*"),$B235,$B236),'7.  Persistence Report'!$H:$H,D148,'7.  Persistence Report'!$J:$J,IF(COUNTIFS($B236,"Adjustment*"),"Adjustment","Current Year Savings"),'7.  Persistence Report'!$C:$C,VLOOKUP(IF(COUNTIFS($B236,"Adjustment*"),$A235,$A236),ExtCalcMap,2,FALSE))</f>
        <v>0</v>
      </c>
      <c r="Q236" s="731">
        <f ca="1">SUMIFS(OFFSET('7.  Persistence Report'!$L:$L,0,Q148-2011),'7.  Persistence Report'!$D:$D,IF(COUNTIFS($B236,"Adjustment*"),$B235,$B236),'7.  Persistence Report'!$H:$H,D148,'7.  Persistence Report'!$J:$J,IF(COUNTIFS($B236,"Adjustment*"),"Adjustment","Current Year Savings"),'7.  Persistence Report'!$C:$C,VLOOKUP(IF(COUNTIFS($B236,"Adjustment*"),$A235,$A236),ExtCalcMap,2,FALSE))</f>
        <v>0</v>
      </c>
      <c r="R236" s="731">
        <f ca="1">SUMIFS(OFFSET('7.  Persistence Report'!$L:$L,0,R148-2011),'7.  Persistence Report'!$D:$D,IF(COUNTIFS($B236,"Adjustment*"),$B235,$B236),'7.  Persistence Report'!$H:$H,D148,'7.  Persistence Report'!$J:$J,IF(COUNTIFS($B236,"Adjustment*"),"Adjustment","Current Year Savings"),'7.  Persistence Report'!$C:$C,VLOOKUP(IF(COUNTIFS($B236,"Adjustment*"),$A235,$A236),ExtCalcMap,2,FALSE))</f>
        <v>0</v>
      </c>
      <c r="S236" s="731">
        <f ca="1">SUMIFS(OFFSET('7.  Persistence Report'!$L:$L,0,S148-2011),'7.  Persistence Report'!$D:$D,IF(COUNTIFS($B236,"Adjustment*"),$B235,$B236),'7.  Persistence Report'!$H:$H,D148,'7.  Persistence Report'!$J:$J,IF(COUNTIFS($B236,"Adjustment*"),"Adjustment","Current Year Savings"),'7.  Persistence Report'!$C:$C,VLOOKUP(IF(COUNTIFS($B236,"Adjustment*"),$A235,$A236),ExtCalcMap,2,FALSE))</f>
        <v>0</v>
      </c>
      <c r="T236" s="731">
        <f ca="1">SUMIFS(OFFSET('7.  Persistence Report'!$L:$L,0,T148-2011),'7.  Persistence Report'!$D:$D,IF(COUNTIFS($B236,"Adjustment*"),$B235,$B236),'7.  Persistence Report'!$H:$H,D148,'7.  Persistence Report'!$J:$J,IF(COUNTIFS($B236,"Adjustment*"),"Adjustment","Current Year Savings"),'7.  Persistence Report'!$C:$C,VLOOKUP(IF(COUNTIFS($B236,"Adjustment*"),$A235,$A236),ExtCalcMap,2,FALSE))</f>
        <v>0</v>
      </c>
      <c r="U236" s="731">
        <f ca="1">SUMIFS(OFFSET('7.  Persistence Report'!$L:$L,0,U148-2011),'7.  Persistence Report'!$D:$D,IF(COUNTIFS($B236,"Adjustment*"),$B235,$B236),'7.  Persistence Report'!$H:$H,D148,'7.  Persistence Report'!$J:$J,IF(COUNTIFS($B236,"Adjustment*"),"Adjustment","Current Year Savings"),'7.  Persistence Report'!$C:$C,VLOOKUP(IF(COUNTIFS($B236,"Adjustment*"),$A235,$A236),ExtCalcMap,2,FALSE))</f>
        <v>0</v>
      </c>
      <c r="V236" s="731">
        <f ca="1">SUMIFS(OFFSET('7.  Persistence Report'!$L:$L,0,V148-2011),'7.  Persistence Report'!$D:$D,IF(COUNTIFS($B236,"Adjustment*"),$B235,$B236),'7.  Persistence Report'!$H:$H,D148,'7.  Persistence Report'!$J:$J,IF(COUNTIFS($B236,"Adjustment*"),"Adjustment","Current Year Savings"),'7.  Persistence Report'!$C:$C,VLOOKUP(IF(COUNTIFS($B236,"Adjustment*"),$A235,$A236),ExtCalcMap,2,FALSE))</f>
        <v>0</v>
      </c>
      <c r="W236" s="731">
        <f ca="1">SUMIFS(OFFSET('7.  Persistence Report'!$L:$L,0,W148-2011),'7.  Persistence Report'!$D:$D,IF(COUNTIFS($B236,"Adjustment*"),$B235,$B236),'7.  Persistence Report'!$H:$H,D148,'7.  Persistence Report'!$J:$J,IF(COUNTIFS($B236,"Adjustment*"),"Adjustment","Current Year Savings"),'7.  Persistence Report'!$C:$C,VLOOKUP(IF(COUNTIFS($B236,"Adjustment*"),$A235,$A236),ExtCalcMap,2,FALSE))</f>
        <v>0</v>
      </c>
      <c r="X236" s="731">
        <f ca="1">SUMIFS(OFFSET('7.  Persistence Report'!$L:$L,0,X148-2011),'7.  Persistence Report'!$D:$D,IF(COUNTIFS($B236,"Adjustment*"),$B235,$B236),'7.  Persistence Report'!$H:$H,D148,'7.  Persistence Report'!$J:$J,IF(COUNTIFS($B236,"Adjustment*"),"Adjustment","Current Year Savings"),'7.  Persistence Report'!$C:$C,VLOOKUP(IF(COUNTIFS($B236,"Adjustment*"),$A235,$A236),ExtCalcMap,2,FALSE))</f>
        <v>0</v>
      </c>
      <c r="Y236" s="416">
        <f ca="1">IF(SUMIFS(OFFSET('3-a.  Rate Class Allocations'!$BA:$BA,0,(27*(Y149="kW"))),'3-a.  Rate Class Allocations'!$F:$F,"2011 - 2014 + 2015 Extension Legacy Green Energy Act Framework - Province Wide Program",'3-a.  Rate Class Allocations'!$E:$E,$B236,'3-a.  Rate Class Allocations'!$H:$H,D148),SUMIFS(OFFSET('3-a.  Rate Class Allocations'!$BA:$BA,0,(27*(Y149="kW"))),'3-a.  Rate Class Allocations'!$F:$F,"2011 - 2014 + 2015 Extension Legacy Green Energy Act Framework - Province Wide Program",'3-a.  Rate Class Allocations'!$L:$L,Y148,'3-a.  Rate Class Allocations'!$E:$E,$B236,'3-a.  Rate Class Allocations'!$H:$H,D148) / SUMIFS(OFFSET('3-a.  Rate Class Allocations'!$BA:$BA,0,(27*(Y149="kW"))),'3-a.  Rate Class Allocations'!$F:$F,"2011 - 2014 + 2015 Extension Legacy Green Energy Act Framework - Province Wide Program",'3-a.  Rate Class Allocations'!$E:$E,$B236,'3-a.  Rate Class Allocations'!$H:$H,D148),IF(COUNTIFS(Y148,"General Service*"),1/COUNTIFS($Y148:$AL148,"General Service*"),0))</f>
        <v>0.5</v>
      </c>
      <c r="Z236" s="416">
        <f ca="1">IF(SUMIFS(OFFSET('3-a.  Rate Class Allocations'!$BA:$BA,0,(27*(Z149="kW"))),'3-a.  Rate Class Allocations'!$F:$F,"2011 - 2014 + 2015 Extension Legacy Green Energy Act Framework - Province Wide Program",'3-a.  Rate Class Allocations'!$E:$E,$B236,'3-a.  Rate Class Allocations'!$H:$H,D148),SUMIFS(OFFSET('3-a.  Rate Class Allocations'!$BA:$BA,0,(27*(Z149="kW"))),'3-a.  Rate Class Allocations'!$F:$F,"2011 - 2014 + 2015 Extension Legacy Green Energy Act Framework - Province Wide Program",'3-a.  Rate Class Allocations'!$L:$L,Z148,'3-a.  Rate Class Allocations'!$E:$E,$B236,'3-a.  Rate Class Allocations'!$H:$H,D148) / SUMIFS(OFFSET('3-a.  Rate Class Allocations'!$BA:$BA,0,(27*(Z149="kW"))),'3-a.  Rate Class Allocations'!$F:$F,"2011 - 2014 + 2015 Extension Legacy Green Energy Act Framework - Province Wide Program",'3-a.  Rate Class Allocations'!$E:$E,$B236,'3-a.  Rate Class Allocations'!$H:$H,D148),IF(COUNTIFS(Z148,"General Service*"),1/COUNTIFS($Y148:$AL148,"General Service*"),0))</f>
        <v>0.5</v>
      </c>
      <c r="AA236" s="416">
        <f ca="1">IF(SUMIFS(OFFSET('3-a.  Rate Class Allocations'!$BA:$BA,0,(27*(AA149="kW"))),'3-a.  Rate Class Allocations'!$F:$F,"2011 - 2014 + 2015 Extension Legacy Green Energy Act Framework - Province Wide Program",'3-a.  Rate Class Allocations'!$E:$E,$B236,'3-a.  Rate Class Allocations'!$H:$H,D148),SUMIFS(OFFSET('3-a.  Rate Class Allocations'!$BA:$BA,0,(27*(AA149="kW"))),'3-a.  Rate Class Allocations'!$F:$F,"2011 - 2014 + 2015 Extension Legacy Green Energy Act Framework - Province Wide Program",'3-a.  Rate Class Allocations'!$L:$L,AA148,'3-a.  Rate Class Allocations'!$E:$E,$B236,'3-a.  Rate Class Allocations'!$H:$H,D148) / SUMIFS(OFFSET('3-a.  Rate Class Allocations'!$BA:$BA,0,(27*(AA149="kW"))),'3-a.  Rate Class Allocations'!$F:$F,"2011 - 2014 + 2015 Extension Legacy Green Energy Act Framework - Province Wide Program",'3-a.  Rate Class Allocations'!$E:$E,$B236,'3-a.  Rate Class Allocations'!$H:$H,D148),IF(COUNTIFS(AA148,"General Service*"),1/COUNTIFS($Y148:$AL148,"General Service*"),0))</f>
        <v>0</v>
      </c>
      <c r="AB236" s="416">
        <f ca="1">IF(SUMIFS(OFFSET('3-a.  Rate Class Allocations'!$BA:$BA,0,(27*(AB149="kW"))),'3-a.  Rate Class Allocations'!$F:$F,"2011 - 2014 + 2015 Extension Legacy Green Energy Act Framework - Province Wide Program",'3-a.  Rate Class Allocations'!$E:$E,$B236,'3-a.  Rate Class Allocations'!$H:$H,D148),SUMIFS(OFFSET('3-a.  Rate Class Allocations'!$BA:$BA,0,(27*(AB149="kW"))),'3-a.  Rate Class Allocations'!$F:$F,"2011 - 2014 + 2015 Extension Legacy Green Energy Act Framework - Province Wide Program",'3-a.  Rate Class Allocations'!$L:$L,AB148,'3-a.  Rate Class Allocations'!$E:$E,$B236,'3-a.  Rate Class Allocations'!$H:$H,D148) / SUMIFS(OFFSET('3-a.  Rate Class Allocations'!$BA:$BA,0,(27*(AB149="kW"))),'3-a.  Rate Class Allocations'!$F:$F,"2011 - 2014 + 2015 Extension Legacy Green Energy Act Framework - Province Wide Program",'3-a.  Rate Class Allocations'!$E:$E,$B236,'3-a.  Rate Class Allocations'!$H:$H,D148),IF(COUNTIFS(AB148,"General Service*"),1/COUNTIFS($Y148:$AL148,"General Service*"),0))</f>
        <v>0</v>
      </c>
      <c r="AC236" s="416">
        <f ca="1">IF(SUMIFS(OFFSET('3-a.  Rate Class Allocations'!$BA:$BA,0,(27*(AC149="kW"))),'3-a.  Rate Class Allocations'!$F:$F,"2011 - 2014 + 2015 Extension Legacy Green Energy Act Framework - Province Wide Program",'3-a.  Rate Class Allocations'!$E:$E,$B236,'3-a.  Rate Class Allocations'!$H:$H,D148),SUMIFS(OFFSET('3-a.  Rate Class Allocations'!$BA:$BA,0,(27*(AC149="kW"))),'3-a.  Rate Class Allocations'!$F:$F,"2011 - 2014 + 2015 Extension Legacy Green Energy Act Framework - Province Wide Program",'3-a.  Rate Class Allocations'!$L:$L,AC148,'3-a.  Rate Class Allocations'!$E:$E,$B236,'3-a.  Rate Class Allocations'!$H:$H,D148) / SUMIFS(OFFSET('3-a.  Rate Class Allocations'!$BA:$BA,0,(27*(AC149="kW"))),'3-a.  Rate Class Allocations'!$F:$F,"2011 - 2014 + 2015 Extension Legacy Green Energy Act Framework - Province Wide Program",'3-a.  Rate Class Allocations'!$E:$E,$B236,'3-a.  Rate Class Allocations'!$H:$H,D148),IF(COUNTIFS(AC148,"General Service*"),1/COUNTIFS($Y148:$AL148,"General Service*"),0))</f>
        <v>0</v>
      </c>
      <c r="AD236" s="416">
        <f ca="1">IF(SUMIFS(OFFSET('3-a.  Rate Class Allocations'!$BA:$BA,0,(27*(AD149="kW"))),'3-a.  Rate Class Allocations'!$F:$F,"2011 - 2014 + 2015 Extension Legacy Green Energy Act Framework - Province Wide Program",'3-a.  Rate Class Allocations'!$E:$E,$B236,'3-a.  Rate Class Allocations'!$H:$H,D148),SUMIFS(OFFSET('3-a.  Rate Class Allocations'!$BA:$BA,0,(27*(AD149="kW"))),'3-a.  Rate Class Allocations'!$F:$F,"2011 - 2014 + 2015 Extension Legacy Green Energy Act Framework - Province Wide Program",'3-a.  Rate Class Allocations'!$L:$L,AD148,'3-a.  Rate Class Allocations'!$E:$E,$B236,'3-a.  Rate Class Allocations'!$H:$H,D148) / SUMIFS(OFFSET('3-a.  Rate Class Allocations'!$BA:$BA,0,(27*(AD149="kW"))),'3-a.  Rate Class Allocations'!$F:$F,"2011 - 2014 + 2015 Extension Legacy Green Energy Act Framework - Province Wide Program",'3-a.  Rate Class Allocations'!$E:$E,$B236,'3-a.  Rate Class Allocations'!$H:$H,D148),IF(COUNTIFS(AD148,"General Service*"),1/COUNTIFS($Y148:$AL148,"General Service*"),0))</f>
        <v>0</v>
      </c>
      <c r="AE236" s="416">
        <f ca="1">IF(SUMIFS(OFFSET('3-a.  Rate Class Allocations'!$BA:$BA,0,(27*(AE149="kW"))),'3-a.  Rate Class Allocations'!$F:$F,"2011 - 2014 + 2015 Extension Legacy Green Energy Act Framework - Province Wide Program",'3-a.  Rate Class Allocations'!$E:$E,$B236,'3-a.  Rate Class Allocations'!$H:$H,D148),SUMIFS(OFFSET('3-a.  Rate Class Allocations'!$BA:$BA,0,(27*(AE149="kW"))),'3-a.  Rate Class Allocations'!$F:$F,"2011 - 2014 + 2015 Extension Legacy Green Energy Act Framework - Province Wide Program",'3-a.  Rate Class Allocations'!$L:$L,AE148,'3-a.  Rate Class Allocations'!$E:$E,$B236,'3-a.  Rate Class Allocations'!$H:$H,D148) / SUMIFS(OFFSET('3-a.  Rate Class Allocations'!$BA:$BA,0,(27*(AE149="kW"))),'3-a.  Rate Class Allocations'!$F:$F,"2011 - 2014 + 2015 Extension Legacy Green Energy Act Framework - Province Wide Program",'3-a.  Rate Class Allocations'!$E:$E,$B236,'3-a.  Rate Class Allocations'!$H:$H,D148),IF(COUNTIFS(AE148,"General Service*"),1/COUNTIFS($Y148:$AL148,"General Service*"),0))</f>
        <v>0</v>
      </c>
      <c r="AF236" s="416">
        <f ca="1">IF(SUMIFS(OFFSET('3-a.  Rate Class Allocations'!$BA:$BA,0,(27*(AF149="kW"))),'3-a.  Rate Class Allocations'!$F:$F,"2011 - 2014 + 2015 Extension Legacy Green Energy Act Framework - Province Wide Program",'3-a.  Rate Class Allocations'!$E:$E,$B236,'3-a.  Rate Class Allocations'!$H:$H,D148),SUMIFS(OFFSET('3-a.  Rate Class Allocations'!$BA:$BA,0,(27*(AF149="kW"))),'3-a.  Rate Class Allocations'!$F:$F,"2011 - 2014 + 2015 Extension Legacy Green Energy Act Framework - Province Wide Program",'3-a.  Rate Class Allocations'!$L:$L,AF148,'3-a.  Rate Class Allocations'!$E:$E,$B236,'3-a.  Rate Class Allocations'!$H:$H,D148) / SUMIFS(OFFSET('3-a.  Rate Class Allocations'!$BA:$BA,0,(27*(AF149="kW"))),'3-a.  Rate Class Allocations'!$F:$F,"2011 - 2014 + 2015 Extension Legacy Green Energy Act Framework - Province Wide Program",'3-a.  Rate Class Allocations'!$E:$E,$B236,'3-a.  Rate Class Allocations'!$H:$H,D148),IF(COUNTIFS(AF148,"General Service*"),1/COUNTIFS($Y148:$AL148,"General Service*"),0))</f>
        <v>0</v>
      </c>
      <c r="AG236" s="416">
        <f ca="1">IF(SUMIFS(OFFSET('3-a.  Rate Class Allocations'!$BA:$BA,0,(27*(AG149="kW"))),'3-a.  Rate Class Allocations'!$F:$F,"2011 - 2014 + 2015 Extension Legacy Green Energy Act Framework - Province Wide Program",'3-a.  Rate Class Allocations'!$E:$E,$B236,'3-a.  Rate Class Allocations'!$H:$H,D148),SUMIFS(OFFSET('3-a.  Rate Class Allocations'!$BA:$BA,0,(27*(AG149="kW"))),'3-a.  Rate Class Allocations'!$F:$F,"2011 - 2014 + 2015 Extension Legacy Green Energy Act Framework - Province Wide Program",'3-a.  Rate Class Allocations'!$L:$L,AG148,'3-a.  Rate Class Allocations'!$E:$E,$B236,'3-a.  Rate Class Allocations'!$H:$H,D148) / SUMIFS(OFFSET('3-a.  Rate Class Allocations'!$BA:$BA,0,(27*(AG149="kW"))),'3-a.  Rate Class Allocations'!$F:$F,"2011 - 2014 + 2015 Extension Legacy Green Energy Act Framework - Province Wide Program",'3-a.  Rate Class Allocations'!$E:$E,$B236,'3-a.  Rate Class Allocations'!$H:$H,D148),IF(COUNTIFS(AG148,"General Service*"),1/COUNTIFS($Y148:$AL148,"General Service*"),0))</f>
        <v>0</v>
      </c>
      <c r="AH236" s="416">
        <f ca="1">IF(SUMIFS(OFFSET('3-a.  Rate Class Allocations'!$BA:$BA,0,(27*(AH149="kW"))),'3-a.  Rate Class Allocations'!$F:$F,"2011 - 2014 + 2015 Extension Legacy Green Energy Act Framework - Province Wide Program",'3-a.  Rate Class Allocations'!$E:$E,$B236,'3-a.  Rate Class Allocations'!$H:$H,D148),SUMIFS(OFFSET('3-a.  Rate Class Allocations'!$BA:$BA,0,(27*(AH149="kW"))),'3-a.  Rate Class Allocations'!$F:$F,"2011 - 2014 + 2015 Extension Legacy Green Energy Act Framework - Province Wide Program",'3-a.  Rate Class Allocations'!$L:$L,AH148,'3-a.  Rate Class Allocations'!$E:$E,$B236,'3-a.  Rate Class Allocations'!$H:$H,D148) / SUMIFS(OFFSET('3-a.  Rate Class Allocations'!$BA:$BA,0,(27*(AH149="kW"))),'3-a.  Rate Class Allocations'!$F:$F,"2011 - 2014 + 2015 Extension Legacy Green Energy Act Framework - Province Wide Program",'3-a.  Rate Class Allocations'!$E:$E,$B236,'3-a.  Rate Class Allocations'!$H:$H,D148),IF(COUNTIFS(AH148,"General Service*"),1/COUNTIFS($Y148:$AL148,"General Service*"),0))</f>
        <v>0</v>
      </c>
      <c r="AI236" s="416">
        <f ca="1">IF(SUMIFS(OFFSET('3-a.  Rate Class Allocations'!$BA:$BA,0,(27*(AI149="kW"))),'3-a.  Rate Class Allocations'!$F:$F,"2011 - 2014 + 2015 Extension Legacy Green Energy Act Framework - Province Wide Program",'3-a.  Rate Class Allocations'!$E:$E,$B236,'3-a.  Rate Class Allocations'!$H:$H,D148),SUMIFS(OFFSET('3-a.  Rate Class Allocations'!$BA:$BA,0,(27*(AI149="kW"))),'3-a.  Rate Class Allocations'!$F:$F,"2011 - 2014 + 2015 Extension Legacy Green Energy Act Framework - Province Wide Program",'3-a.  Rate Class Allocations'!$L:$L,AI148,'3-a.  Rate Class Allocations'!$E:$E,$B236,'3-a.  Rate Class Allocations'!$H:$H,D148) / SUMIFS(OFFSET('3-a.  Rate Class Allocations'!$BA:$BA,0,(27*(AI149="kW"))),'3-a.  Rate Class Allocations'!$F:$F,"2011 - 2014 + 2015 Extension Legacy Green Energy Act Framework - Province Wide Program",'3-a.  Rate Class Allocations'!$E:$E,$B236,'3-a.  Rate Class Allocations'!$H:$H,D148),IF(COUNTIFS(AI148,"General Service*"),1/COUNTIFS($Y148:$AL148,"General Service*"),0))</f>
        <v>0</v>
      </c>
      <c r="AJ236" s="416">
        <f ca="1">IF(SUMIFS(OFFSET('3-a.  Rate Class Allocations'!$BA:$BA,0,(27*(AJ149="kW"))),'3-a.  Rate Class Allocations'!$F:$F,"2011 - 2014 + 2015 Extension Legacy Green Energy Act Framework - Province Wide Program",'3-a.  Rate Class Allocations'!$E:$E,$B236,'3-a.  Rate Class Allocations'!$H:$H,D148),SUMIFS(OFFSET('3-a.  Rate Class Allocations'!$BA:$BA,0,(27*(AJ149="kW"))),'3-a.  Rate Class Allocations'!$F:$F,"2011 - 2014 + 2015 Extension Legacy Green Energy Act Framework - Province Wide Program",'3-a.  Rate Class Allocations'!$L:$L,AJ148,'3-a.  Rate Class Allocations'!$E:$E,$B236,'3-a.  Rate Class Allocations'!$H:$H,D148) / SUMIFS(OFFSET('3-a.  Rate Class Allocations'!$BA:$BA,0,(27*(AJ149="kW"))),'3-a.  Rate Class Allocations'!$F:$F,"2011 - 2014 + 2015 Extension Legacy Green Energy Act Framework - Province Wide Program",'3-a.  Rate Class Allocations'!$E:$E,$B236,'3-a.  Rate Class Allocations'!$H:$H,D148),IF(COUNTIFS(AJ148,"General Service*"),1/COUNTIFS($Y148:$AL148,"General Service*"),0))</f>
        <v>0</v>
      </c>
      <c r="AK236" s="416">
        <f ca="1">IF(SUMIFS(OFFSET('3-a.  Rate Class Allocations'!$BA:$BA,0,(27*(AK149="kW"))),'3-a.  Rate Class Allocations'!$F:$F,"2011 - 2014 + 2015 Extension Legacy Green Energy Act Framework - Province Wide Program",'3-a.  Rate Class Allocations'!$E:$E,$B236,'3-a.  Rate Class Allocations'!$H:$H,D148),SUMIFS(OFFSET('3-a.  Rate Class Allocations'!$BA:$BA,0,(27*(AK149="kW"))),'3-a.  Rate Class Allocations'!$F:$F,"2011 - 2014 + 2015 Extension Legacy Green Energy Act Framework - Province Wide Program",'3-a.  Rate Class Allocations'!$L:$L,AK148,'3-a.  Rate Class Allocations'!$E:$E,$B236,'3-a.  Rate Class Allocations'!$H:$H,D148) / SUMIFS(OFFSET('3-a.  Rate Class Allocations'!$BA:$BA,0,(27*(AK149="kW"))),'3-a.  Rate Class Allocations'!$F:$F,"2011 - 2014 + 2015 Extension Legacy Green Energy Act Framework - Province Wide Program",'3-a.  Rate Class Allocations'!$E:$E,$B236,'3-a.  Rate Class Allocations'!$H:$H,D148),IF(COUNTIFS(AK148,"General Service*"),1/COUNTIFS($Y148:$AL148,"General Service*"),0))</f>
        <v>0</v>
      </c>
      <c r="AL236" s="416">
        <f ca="1">IF(SUMIFS(OFFSET('3-a.  Rate Class Allocations'!$BA:$BA,0,(27*(AL149="kW"))),'3-a.  Rate Class Allocations'!$F:$F,"2011 - 2014 + 2015 Extension Legacy Green Energy Act Framework - Province Wide Program",'3-a.  Rate Class Allocations'!$E:$E,$B236,'3-a.  Rate Class Allocations'!$H:$H,D148),SUMIFS(OFFSET('3-a.  Rate Class Allocations'!$BA:$BA,0,(27*(AL149="kW"))),'3-a.  Rate Class Allocations'!$F:$F,"2011 - 2014 + 2015 Extension Legacy Green Energy Act Framework - Province Wide Program",'3-a.  Rate Class Allocations'!$L:$L,AL148,'3-a.  Rate Class Allocations'!$E:$E,$B236,'3-a.  Rate Class Allocations'!$H:$H,D148) / SUMIFS(OFFSET('3-a.  Rate Class Allocations'!$BA:$BA,0,(27*(AL149="kW"))),'3-a.  Rate Class Allocations'!$F:$F,"2011 - 2014 + 2015 Extension Legacy Green Energy Act Framework - Province Wide Program",'3-a.  Rate Class Allocations'!$E:$E,$B236,'3-a.  Rate Class Allocations'!$H:$H,D148),IF(COUNTIFS(AL148,"General Service*"),1/COUNTIFS($Y148:$AL148,"General Service*"),0))</f>
        <v>0</v>
      </c>
      <c r="AM236" s="298">
        <f ca="1">SUM(Y236:AL236)</f>
        <v>1</v>
      </c>
    </row>
    <row r="237" spans="1:39" ht="15" outlineLevel="1">
      <c r="B237" s="296" t="s">
        <v>245</v>
      </c>
      <c r="C237" s="293" t="s">
        <v>164</v>
      </c>
      <c r="D237" s="724">
        <f ca="1">SUMIFS(OFFSET('7.  Persistence Report'!$AQ:$AQ,0,D148-2011),'7.  Persistence Report'!$D:$D,IF(COUNTIFS($B237,"Adjustment*"),$B236,$B237),'7.  Persistence Report'!$H:$H,D148,'7.  Persistence Report'!$J:$J,IF(COUNTIFS($B237,"Adjustment*"),"Adjustment","Current Year Savings"),'7.  Persistence Report'!$C:$C,VLOOKUP(IF(COUNTIFS($B237,"Adjustment*"),$A236,$A237),ExtCalcMap,2,FALSE))</f>
        <v>0</v>
      </c>
      <c r="E237" s="724">
        <f ca="1">SUMIFS(OFFSET('7.  Persistence Report'!$AQ:$AQ,0,E148-2011),'7.  Persistence Report'!$D:$D,IF(COUNTIFS($B237,"Adjustment*"),$B236,$B237),'7.  Persistence Report'!$H:$H,D148,'7.  Persistence Report'!$J:$J,IF(COUNTIFS($B237,"Adjustment*"),"Adjustment","Current Year Savings"),'7.  Persistence Report'!$C:$C,VLOOKUP(IF(COUNTIFS($B237,"Adjustment*"),$A236,$A237),ExtCalcMap,2,FALSE))</f>
        <v>0</v>
      </c>
      <c r="F237" s="724">
        <f ca="1">SUMIFS(OFFSET('7.  Persistence Report'!$AQ:$AQ,0,F148-2011),'7.  Persistence Report'!$D:$D,IF(COUNTIFS($B237,"Adjustment*"),$B236,$B237),'7.  Persistence Report'!$H:$H,D148,'7.  Persistence Report'!$J:$J,IF(COUNTIFS($B237,"Adjustment*"),"Adjustment","Current Year Savings"),'7.  Persistence Report'!$C:$C,VLOOKUP(IF(COUNTIFS($B237,"Adjustment*"),$A236,$A237),ExtCalcMap,2,FALSE))</f>
        <v>0</v>
      </c>
      <c r="G237" s="724">
        <f ca="1">SUMIFS(OFFSET('7.  Persistence Report'!$AQ:$AQ,0,G148-2011),'7.  Persistence Report'!$D:$D,IF(COUNTIFS($B237,"Adjustment*"),$B236,$B237),'7.  Persistence Report'!$H:$H,D148,'7.  Persistence Report'!$J:$J,IF(COUNTIFS($B237,"Adjustment*"),"Adjustment","Current Year Savings"),'7.  Persistence Report'!$C:$C,VLOOKUP(IF(COUNTIFS($B237,"Adjustment*"),$A236,$A237),ExtCalcMap,2,FALSE))</f>
        <v>0</v>
      </c>
      <c r="H237" s="724">
        <f ca="1">SUMIFS(OFFSET('7.  Persistence Report'!$AQ:$AQ,0,H148-2011),'7.  Persistence Report'!$D:$D,IF(COUNTIFS($B237,"Adjustment*"),$B236,$B237),'7.  Persistence Report'!$H:$H,D148,'7.  Persistence Report'!$J:$J,IF(COUNTIFS($B237,"Adjustment*"),"Adjustment","Current Year Savings"),'7.  Persistence Report'!$C:$C,VLOOKUP(IF(COUNTIFS($B237,"Adjustment*"),$A236,$A237),ExtCalcMap,2,FALSE))</f>
        <v>0</v>
      </c>
      <c r="I237" s="724">
        <f ca="1">SUMIFS(OFFSET('7.  Persistence Report'!$AQ:$AQ,0,I148-2011),'7.  Persistence Report'!$D:$D,IF(COUNTIFS($B237,"Adjustment*"),$B236,$B237),'7.  Persistence Report'!$H:$H,D148,'7.  Persistence Report'!$J:$J,IF(COUNTIFS($B237,"Adjustment*"),"Adjustment","Current Year Savings"),'7.  Persistence Report'!$C:$C,VLOOKUP(IF(COUNTIFS($B237,"Adjustment*"),$A236,$A237),ExtCalcMap,2,FALSE))</f>
        <v>0</v>
      </c>
      <c r="J237" s="724">
        <f ca="1">SUMIFS(OFFSET('7.  Persistence Report'!$AQ:$AQ,0,J148-2011),'7.  Persistence Report'!$D:$D,IF(COUNTIFS($B237,"Adjustment*"),$B236,$B237),'7.  Persistence Report'!$H:$H,D148,'7.  Persistence Report'!$J:$J,IF(COUNTIFS($B237,"Adjustment*"),"Adjustment","Current Year Savings"),'7.  Persistence Report'!$C:$C,VLOOKUP(IF(COUNTIFS($B237,"Adjustment*"),$A236,$A237),ExtCalcMap,2,FALSE))</f>
        <v>0</v>
      </c>
      <c r="K237" s="724">
        <f ca="1">SUMIFS(OFFSET('7.  Persistence Report'!$AQ:$AQ,0,K148-2011),'7.  Persistence Report'!$D:$D,IF(COUNTIFS($B237,"Adjustment*"),$B236,$B237),'7.  Persistence Report'!$H:$H,D148,'7.  Persistence Report'!$J:$J,IF(COUNTIFS($B237,"Adjustment*"),"Adjustment","Current Year Savings"),'7.  Persistence Report'!$C:$C,VLOOKUP(IF(COUNTIFS($B237,"Adjustment*"),$A236,$A237),ExtCalcMap,2,FALSE))</f>
        <v>0</v>
      </c>
      <c r="L237" s="724">
        <f ca="1">SUMIFS(OFFSET('7.  Persistence Report'!$AQ:$AQ,0,L148-2011),'7.  Persistence Report'!$D:$D,IF(COUNTIFS($B237,"Adjustment*"),$B236,$B237),'7.  Persistence Report'!$H:$H,D148,'7.  Persistence Report'!$J:$J,IF(COUNTIFS($B237,"Adjustment*"),"Adjustment","Current Year Savings"),'7.  Persistence Report'!$C:$C,VLOOKUP(IF(COUNTIFS($B237,"Adjustment*"),$A236,$A237),ExtCalcMap,2,FALSE))</f>
        <v>0</v>
      </c>
      <c r="M237" s="724">
        <f ca="1">SUMIFS(OFFSET('7.  Persistence Report'!$AQ:$AQ,0,M148-2011),'7.  Persistence Report'!$D:$D,IF(COUNTIFS($B237,"Adjustment*"),$B236,$B237),'7.  Persistence Report'!$H:$H,D148,'7.  Persistence Report'!$J:$J,IF(COUNTIFS($B237,"Adjustment*"),"Adjustment","Current Year Savings"),'7.  Persistence Report'!$C:$C,VLOOKUP(IF(COUNTIFS($B237,"Adjustment*"),$A236,$A237),ExtCalcMap,2,FALSE))</f>
        <v>0</v>
      </c>
      <c r="N237" s="724">
        <f>N236</f>
        <v>0</v>
      </c>
      <c r="O237" s="731">
        <f ca="1">SUMIFS(OFFSET('7.  Persistence Report'!$L:$L,0,O148-2011),'7.  Persistence Report'!$D:$D,IF(COUNTIFS($B237,"Adjustment*"),$B236,$B237),'7.  Persistence Report'!$H:$H,D148,'7.  Persistence Report'!$J:$J,IF(COUNTIFS($B237,"Adjustment*"),"Adjustment","Current Year Savings"),'7.  Persistence Report'!$C:$C,VLOOKUP(IF(COUNTIFS($B237,"Adjustment*"),$A236,$A237),ExtCalcMap,2,FALSE))</f>
        <v>0</v>
      </c>
      <c r="P237" s="731">
        <f ca="1">SUMIFS(OFFSET('7.  Persistence Report'!$L:$L,0,P148-2011),'7.  Persistence Report'!$D:$D,IF(COUNTIFS($B237,"Adjustment*"),$B236,$B237),'7.  Persistence Report'!$H:$H,D148,'7.  Persistence Report'!$J:$J,IF(COUNTIFS($B237,"Adjustment*"),"Adjustment","Current Year Savings"),'7.  Persistence Report'!$C:$C,VLOOKUP(IF(COUNTIFS($B237,"Adjustment*"),$A236,$A237),ExtCalcMap,2,FALSE))</f>
        <v>0</v>
      </c>
      <c r="Q237" s="731">
        <f ca="1">SUMIFS(OFFSET('7.  Persistence Report'!$L:$L,0,Q148-2011),'7.  Persistence Report'!$D:$D,IF(COUNTIFS($B237,"Adjustment*"),$B236,$B237),'7.  Persistence Report'!$H:$H,D148,'7.  Persistence Report'!$J:$J,IF(COUNTIFS($B237,"Adjustment*"),"Adjustment","Current Year Savings"),'7.  Persistence Report'!$C:$C,VLOOKUP(IF(COUNTIFS($B237,"Adjustment*"),$A236,$A237),ExtCalcMap,2,FALSE))</f>
        <v>0</v>
      </c>
      <c r="R237" s="731">
        <f ca="1">SUMIFS(OFFSET('7.  Persistence Report'!$L:$L,0,R148-2011),'7.  Persistence Report'!$D:$D,IF(COUNTIFS($B237,"Adjustment*"),$B236,$B237),'7.  Persistence Report'!$H:$H,D148,'7.  Persistence Report'!$J:$J,IF(COUNTIFS($B237,"Adjustment*"),"Adjustment","Current Year Savings"),'7.  Persistence Report'!$C:$C,VLOOKUP(IF(COUNTIFS($B237,"Adjustment*"),$A236,$A237),ExtCalcMap,2,FALSE))</f>
        <v>0</v>
      </c>
      <c r="S237" s="731">
        <f ca="1">SUMIFS(OFFSET('7.  Persistence Report'!$L:$L,0,S148-2011),'7.  Persistence Report'!$D:$D,IF(COUNTIFS($B237,"Adjustment*"),$B236,$B237),'7.  Persistence Report'!$H:$H,D148,'7.  Persistence Report'!$J:$J,IF(COUNTIFS($B237,"Adjustment*"),"Adjustment","Current Year Savings"),'7.  Persistence Report'!$C:$C,VLOOKUP(IF(COUNTIFS($B237,"Adjustment*"),$A236,$A237),ExtCalcMap,2,FALSE))</f>
        <v>0</v>
      </c>
      <c r="T237" s="731">
        <f ca="1">SUMIFS(OFFSET('7.  Persistence Report'!$L:$L,0,T148-2011),'7.  Persistence Report'!$D:$D,IF(COUNTIFS($B237,"Adjustment*"),$B236,$B237),'7.  Persistence Report'!$H:$H,D148,'7.  Persistence Report'!$J:$J,IF(COUNTIFS($B237,"Adjustment*"),"Adjustment","Current Year Savings"),'7.  Persistence Report'!$C:$C,VLOOKUP(IF(COUNTIFS($B237,"Adjustment*"),$A236,$A237),ExtCalcMap,2,FALSE))</f>
        <v>0</v>
      </c>
      <c r="U237" s="731">
        <f ca="1">SUMIFS(OFFSET('7.  Persistence Report'!$L:$L,0,U148-2011),'7.  Persistence Report'!$D:$D,IF(COUNTIFS($B237,"Adjustment*"),$B236,$B237),'7.  Persistence Report'!$H:$H,D148,'7.  Persistence Report'!$J:$J,IF(COUNTIFS($B237,"Adjustment*"),"Adjustment","Current Year Savings"),'7.  Persistence Report'!$C:$C,VLOOKUP(IF(COUNTIFS($B237,"Adjustment*"),$A236,$A237),ExtCalcMap,2,FALSE))</f>
        <v>0</v>
      </c>
      <c r="V237" s="731">
        <f ca="1">SUMIFS(OFFSET('7.  Persistence Report'!$L:$L,0,V148-2011),'7.  Persistence Report'!$D:$D,IF(COUNTIFS($B237,"Adjustment*"),$B236,$B237),'7.  Persistence Report'!$H:$H,D148,'7.  Persistence Report'!$J:$J,IF(COUNTIFS($B237,"Adjustment*"),"Adjustment","Current Year Savings"),'7.  Persistence Report'!$C:$C,VLOOKUP(IF(COUNTIFS($B237,"Adjustment*"),$A236,$A237),ExtCalcMap,2,FALSE))</f>
        <v>0</v>
      </c>
      <c r="W237" s="731">
        <f ca="1">SUMIFS(OFFSET('7.  Persistence Report'!$L:$L,0,W148-2011),'7.  Persistence Report'!$D:$D,IF(COUNTIFS($B237,"Adjustment*"),$B236,$B237),'7.  Persistence Report'!$H:$H,D148,'7.  Persistence Report'!$J:$J,IF(COUNTIFS($B237,"Adjustment*"),"Adjustment","Current Year Savings"),'7.  Persistence Report'!$C:$C,VLOOKUP(IF(COUNTIFS($B237,"Adjustment*"),$A236,$A237),ExtCalcMap,2,FALSE))</f>
        <v>0</v>
      </c>
      <c r="X237" s="731">
        <f ca="1">SUMIFS(OFFSET('7.  Persistence Report'!$L:$L,0,X148-2011),'7.  Persistence Report'!$D:$D,IF(COUNTIFS($B237,"Adjustment*"),$B236,$B237),'7.  Persistence Report'!$H:$H,D148,'7.  Persistence Report'!$J:$J,IF(COUNTIFS($B237,"Adjustment*"),"Adjustment","Current Year Savings"),'7.  Persistence Report'!$C:$C,VLOOKUP(IF(COUNTIFS($B237,"Adjustment*"),$A236,$A237),ExtCalcMap,2,FALSE))</f>
        <v>0</v>
      </c>
      <c r="Y237" s="412">
        <f ca="1">Y236</f>
        <v>0.5</v>
      </c>
      <c r="Z237" s="412">
        <f ca="1">Z236</f>
        <v>0.5</v>
      </c>
      <c r="AA237" s="412">
        <f t="shared" ref="AA237:AK237" ca="1" si="87">AA236</f>
        <v>0</v>
      </c>
      <c r="AB237" s="412">
        <f t="shared" ca="1" si="87"/>
        <v>0</v>
      </c>
      <c r="AC237" s="412">
        <f t="shared" ca="1" si="87"/>
        <v>0</v>
      </c>
      <c r="AD237" s="412">
        <f t="shared" ca="1" si="87"/>
        <v>0</v>
      </c>
      <c r="AE237" s="412">
        <f t="shared" ca="1" si="87"/>
        <v>0</v>
      </c>
      <c r="AF237" s="412">
        <f t="shared" ca="1" si="87"/>
        <v>0</v>
      </c>
      <c r="AG237" s="412">
        <f t="shared" ca="1" si="87"/>
        <v>0</v>
      </c>
      <c r="AH237" s="412">
        <f t="shared" ca="1" si="87"/>
        <v>0</v>
      </c>
      <c r="AI237" s="412">
        <f t="shared" ca="1" si="87"/>
        <v>0</v>
      </c>
      <c r="AJ237" s="412">
        <f t="shared" ca="1" si="87"/>
        <v>0</v>
      </c>
      <c r="AK237" s="412">
        <f t="shared" ca="1" si="87"/>
        <v>0</v>
      </c>
      <c r="AL237" s="412">
        <f ca="1">AL236</f>
        <v>0</v>
      </c>
      <c r="AM237" s="499"/>
    </row>
    <row r="238" spans="1:39" ht="15" outlineLevel="1">
      <c r="A238" s="506"/>
      <c r="B238" s="323"/>
      <c r="C238" s="293"/>
      <c r="D238" s="730"/>
      <c r="E238" s="730"/>
      <c r="F238" s="730"/>
      <c r="G238" s="730"/>
      <c r="H238" s="730"/>
      <c r="I238" s="730"/>
      <c r="J238" s="730"/>
      <c r="K238" s="730"/>
      <c r="L238" s="730"/>
      <c r="M238" s="730"/>
      <c r="N238" s="730"/>
      <c r="O238" s="737"/>
      <c r="P238" s="737"/>
      <c r="Q238" s="737"/>
      <c r="R238" s="737"/>
      <c r="S238" s="737"/>
      <c r="T238" s="737"/>
      <c r="U238" s="737"/>
      <c r="V238" s="737"/>
      <c r="W238" s="737"/>
      <c r="X238" s="737"/>
      <c r="Y238" s="413"/>
      <c r="Z238" s="413"/>
      <c r="AA238" s="413"/>
      <c r="AB238" s="413"/>
      <c r="AC238" s="413"/>
      <c r="AD238" s="413"/>
      <c r="AE238" s="413"/>
      <c r="AF238" s="413"/>
      <c r="AG238" s="413"/>
      <c r="AH238" s="413"/>
      <c r="AI238" s="413"/>
      <c r="AJ238" s="413"/>
      <c r="AK238" s="413"/>
      <c r="AL238" s="413"/>
      <c r="AM238" s="308"/>
    </row>
    <row r="239" spans="1:39" ht="15" outlineLevel="1">
      <c r="A239" s="503">
        <v>29</v>
      </c>
      <c r="B239" s="325" t="s">
        <v>19</v>
      </c>
      <c r="C239" s="293" t="s">
        <v>25</v>
      </c>
      <c r="D239" s="724">
        <f ca="1">SUMIFS(OFFSET('7.  Persistence Report'!$AQ:$AQ,0,D148-2011),'7.  Persistence Report'!$D:$D,IF(COUNTIFS($B239,"Adjustment*"),$B238,$B239),'7.  Persistence Report'!$H:$H,D148,'7.  Persistence Report'!$J:$J,IF(COUNTIFS($B239,"Adjustment*"),"Adjustment","Current Year Savings"),'7.  Persistence Report'!$C:$C,VLOOKUP(IF(COUNTIFS($B239,"Adjustment*"),$A238,$A239),ExtCalcMap,2,FALSE))</f>
        <v>0</v>
      </c>
      <c r="E239" s="724">
        <f ca="1">SUMIFS(OFFSET('7.  Persistence Report'!$AQ:$AQ,0,E148-2011),'7.  Persistence Report'!$D:$D,IF(COUNTIFS($B239,"Adjustment*"),$B238,$B239),'7.  Persistence Report'!$H:$H,D148,'7.  Persistence Report'!$J:$J,IF(COUNTIFS($B239,"Adjustment*"),"Adjustment","Current Year Savings"),'7.  Persistence Report'!$C:$C,VLOOKUP(IF(COUNTIFS($B239,"Adjustment*"),$A238,$A239),ExtCalcMap,2,FALSE))</f>
        <v>0</v>
      </c>
      <c r="F239" s="724">
        <f ca="1">SUMIFS(OFFSET('7.  Persistence Report'!$AQ:$AQ,0,F148-2011),'7.  Persistence Report'!$D:$D,IF(COUNTIFS($B239,"Adjustment*"),$B238,$B239),'7.  Persistence Report'!$H:$H,D148,'7.  Persistence Report'!$J:$J,IF(COUNTIFS($B239,"Adjustment*"),"Adjustment","Current Year Savings"),'7.  Persistence Report'!$C:$C,VLOOKUP(IF(COUNTIFS($B239,"Adjustment*"),$A238,$A239),ExtCalcMap,2,FALSE))</f>
        <v>0</v>
      </c>
      <c r="G239" s="724">
        <f ca="1">SUMIFS(OFFSET('7.  Persistence Report'!$AQ:$AQ,0,G148-2011),'7.  Persistence Report'!$D:$D,IF(COUNTIFS($B239,"Adjustment*"),$B238,$B239),'7.  Persistence Report'!$H:$H,D148,'7.  Persistence Report'!$J:$J,IF(COUNTIFS($B239,"Adjustment*"),"Adjustment","Current Year Savings"),'7.  Persistence Report'!$C:$C,VLOOKUP(IF(COUNTIFS($B239,"Adjustment*"),$A238,$A239),ExtCalcMap,2,FALSE))</f>
        <v>0</v>
      </c>
      <c r="H239" s="724">
        <f ca="1">SUMIFS(OFFSET('7.  Persistence Report'!$AQ:$AQ,0,H148-2011),'7.  Persistence Report'!$D:$D,IF(COUNTIFS($B239,"Adjustment*"),$B238,$B239),'7.  Persistence Report'!$H:$H,D148,'7.  Persistence Report'!$J:$J,IF(COUNTIFS($B239,"Adjustment*"),"Adjustment","Current Year Savings"),'7.  Persistence Report'!$C:$C,VLOOKUP(IF(COUNTIFS($B239,"Adjustment*"),$A238,$A239),ExtCalcMap,2,FALSE))</f>
        <v>0</v>
      </c>
      <c r="I239" s="724">
        <f ca="1">SUMIFS(OFFSET('7.  Persistence Report'!$AQ:$AQ,0,I148-2011),'7.  Persistence Report'!$D:$D,IF(COUNTIFS($B239,"Adjustment*"),$B238,$B239),'7.  Persistence Report'!$H:$H,D148,'7.  Persistence Report'!$J:$J,IF(COUNTIFS($B239,"Adjustment*"),"Adjustment","Current Year Savings"),'7.  Persistence Report'!$C:$C,VLOOKUP(IF(COUNTIFS($B239,"Adjustment*"),$A238,$A239),ExtCalcMap,2,FALSE))</f>
        <v>0</v>
      </c>
      <c r="J239" s="724">
        <f ca="1">SUMIFS(OFFSET('7.  Persistence Report'!$AQ:$AQ,0,J148-2011),'7.  Persistence Report'!$D:$D,IF(COUNTIFS($B239,"Adjustment*"),$B238,$B239),'7.  Persistence Report'!$H:$H,D148,'7.  Persistence Report'!$J:$J,IF(COUNTIFS($B239,"Adjustment*"),"Adjustment","Current Year Savings"),'7.  Persistence Report'!$C:$C,VLOOKUP(IF(COUNTIFS($B239,"Adjustment*"),$A238,$A239),ExtCalcMap,2,FALSE))</f>
        <v>0</v>
      </c>
      <c r="K239" s="724">
        <f ca="1">SUMIFS(OFFSET('7.  Persistence Report'!$AQ:$AQ,0,K148-2011),'7.  Persistence Report'!$D:$D,IF(COUNTIFS($B239,"Adjustment*"),$B238,$B239),'7.  Persistence Report'!$H:$H,D148,'7.  Persistence Report'!$J:$J,IF(COUNTIFS($B239,"Adjustment*"),"Adjustment","Current Year Savings"),'7.  Persistence Report'!$C:$C,VLOOKUP(IF(COUNTIFS($B239,"Adjustment*"),$A238,$A239),ExtCalcMap,2,FALSE))</f>
        <v>0</v>
      </c>
      <c r="L239" s="724">
        <f ca="1">SUMIFS(OFFSET('7.  Persistence Report'!$AQ:$AQ,0,L148-2011),'7.  Persistence Report'!$D:$D,IF(COUNTIFS($B239,"Adjustment*"),$B238,$B239),'7.  Persistence Report'!$H:$H,D148,'7.  Persistence Report'!$J:$J,IF(COUNTIFS($B239,"Adjustment*"),"Adjustment","Current Year Savings"),'7.  Persistence Report'!$C:$C,VLOOKUP(IF(COUNTIFS($B239,"Adjustment*"),$A238,$A239),ExtCalcMap,2,FALSE))</f>
        <v>0</v>
      </c>
      <c r="M239" s="724">
        <f ca="1">SUMIFS(OFFSET('7.  Persistence Report'!$AQ:$AQ,0,M148-2011),'7.  Persistence Report'!$D:$D,IF(COUNTIFS($B239,"Adjustment*"),$B238,$B239),'7.  Persistence Report'!$H:$H,D148,'7.  Persistence Report'!$J:$J,IF(COUNTIFS($B239,"Adjustment*"),"Adjustment","Current Year Savings"),'7.  Persistence Report'!$C:$C,VLOOKUP(IF(COUNTIFS($B239,"Adjustment*"),$A238,$A239),ExtCalcMap,2,FALSE))</f>
        <v>0</v>
      </c>
      <c r="N239" s="724">
        <v>0</v>
      </c>
      <c r="O239" s="731">
        <f ca="1">SUMIFS(OFFSET('7.  Persistence Report'!$L:$L,0,O148-2011),'7.  Persistence Report'!$D:$D,IF(COUNTIFS($B239,"Adjustment*"),$B238,$B239),'7.  Persistence Report'!$H:$H,D148,'7.  Persistence Report'!$J:$J,IF(COUNTIFS($B239,"Adjustment*"),"Adjustment","Current Year Savings"),'7.  Persistence Report'!$C:$C,VLOOKUP(IF(COUNTIFS($B239,"Adjustment*"),$A238,$A239),ExtCalcMap,2,FALSE))</f>
        <v>0</v>
      </c>
      <c r="P239" s="731">
        <f ca="1">SUMIFS(OFFSET('7.  Persistence Report'!$L:$L,0,P148-2011),'7.  Persistence Report'!$D:$D,IF(COUNTIFS($B239,"Adjustment*"),$B238,$B239),'7.  Persistence Report'!$H:$H,D148,'7.  Persistence Report'!$J:$J,IF(COUNTIFS($B239,"Adjustment*"),"Adjustment","Current Year Savings"),'7.  Persistence Report'!$C:$C,VLOOKUP(IF(COUNTIFS($B239,"Adjustment*"),$A238,$A239),ExtCalcMap,2,FALSE))</f>
        <v>0</v>
      </c>
      <c r="Q239" s="731">
        <f ca="1">SUMIFS(OFFSET('7.  Persistence Report'!$L:$L,0,Q148-2011),'7.  Persistence Report'!$D:$D,IF(COUNTIFS($B239,"Adjustment*"),$B238,$B239),'7.  Persistence Report'!$H:$H,D148,'7.  Persistence Report'!$J:$J,IF(COUNTIFS($B239,"Adjustment*"),"Adjustment","Current Year Savings"),'7.  Persistence Report'!$C:$C,VLOOKUP(IF(COUNTIFS($B239,"Adjustment*"),$A238,$A239),ExtCalcMap,2,FALSE))</f>
        <v>0</v>
      </c>
      <c r="R239" s="731">
        <f ca="1">SUMIFS(OFFSET('7.  Persistence Report'!$L:$L,0,R148-2011),'7.  Persistence Report'!$D:$D,IF(COUNTIFS($B239,"Adjustment*"),$B238,$B239),'7.  Persistence Report'!$H:$H,D148,'7.  Persistence Report'!$J:$J,IF(COUNTIFS($B239,"Adjustment*"),"Adjustment","Current Year Savings"),'7.  Persistence Report'!$C:$C,VLOOKUP(IF(COUNTIFS($B239,"Adjustment*"),$A238,$A239),ExtCalcMap,2,FALSE))</f>
        <v>0</v>
      </c>
      <c r="S239" s="731">
        <f ca="1">SUMIFS(OFFSET('7.  Persistence Report'!$L:$L,0,S148-2011),'7.  Persistence Report'!$D:$D,IF(COUNTIFS($B239,"Adjustment*"),$B238,$B239),'7.  Persistence Report'!$H:$H,D148,'7.  Persistence Report'!$J:$J,IF(COUNTIFS($B239,"Adjustment*"),"Adjustment","Current Year Savings"),'7.  Persistence Report'!$C:$C,VLOOKUP(IF(COUNTIFS($B239,"Adjustment*"),$A238,$A239),ExtCalcMap,2,FALSE))</f>
        <v>0</v>
      </c>
      <c r="T239" s="731">
        <f ca="1">SUMIFS(OFFSET('7.  Persistence Report'!$L:$L,0,T148-2011),'7.  Persistence Report'!$D:$D,IF(COUNTIFS($B239,"Adjustment*"),$B238,$B239),'7.  Persistence Report'!$H:$H,D148,'7.  Persistence Report'!$J:$J,IF(COUNTIFS($B239,"Adjustment*"),"Adjustment","Current Year Savings"),'7.  Persistence Report'!$C:$C,VLOOKUP(IF(COUNTIFS($B239,"Adjustment*"),$A238,$A239),ExtCalcMap,2,FALSE))</f>
        <v>0</v>
      </c>
      <c r="U239" s="731">
        <f ca="1">SUMIFS(OFFSET('7.  Persistence Report'!$L:$L,0,U148-2011),'7.  Persistence Report'!$D:$D,IF(COUNTIFS($B239,"Adjustment*"),$B238,$B239),'7.  Persistence Report'!$H:$H,D148,'7.  Persistence Report'!$J:$J,IF(COUNTIFS($B239,"Adjustment*"),"Adjustment","Current Year Savings"),'7.  Persistence Report'!$C:$C,VLOOKUP(IF(COUNTIFS($B239,"Adjustment*"),$A238,$A239),ExtCalcMap,2,FALSE))</f>
        <v>0</v>
      </c>
      <c r="V239" s="731">
        <f ca="1">SUMIFS(OFFSET('7.  Persistence Report'!$L:$L,0,V148-2011),'7.  Persistence Report'!$D:$D,IF(COUNTIFS($B239,"Adjustment*"),$B238,$B239),'7.  Persistence Report'!$H:$H,D148,'7.  Persistence Report'!$J:$J,IF(COUNTIFS($B239,"Adjustment*"),"Adjustment","Current Year Savings"),'7.  Persistence Report'!$C:$C,VLOOKUP(IF(COUNTIFS($B239,"Adjustment*"),$A238,$A239),ExtCalcMap,2,FALSE))</f>
        <v>0</v>
      </c>
      <c r="W239" s="731">
        <f ca="1">SUMIFS(OFFSET('7.  Persistence Report'!$L:$L,0,W148-2011),'7.  Persistence Report'!$D:$D,IF(COUNTIFS($B239,"Adjustment*"),$B238,$B239),'7.  Persistence Report'!$H:$H,D148,'7.  Persistence Report'!$J:$J,IF(COUNTIFS($B239,"Adjustment*"),"Adjustment","Current Year Savings"),'7.  Persistence Report'!$C:$C,VLOOKUP(IF(COUNTIFS($B239,"Adjustment*"),$A238,$A239),ExtCalcMap,2,FALSE))</f>
        <v>0</v>
      </c>
      <c r="X239" s="731">
        <f ca="1">SUMIFS(OFFSET('7.  Persistence Report'!$L:$L,0,X148-2011),'7.  Persistence Report'!$D:$D,IF(COUNTIFS($B239,"Adjustment*"),$B238,$B239),'7.  Persistence Report'!$H:$H,D148,'7.  Persistence Report'!$J:$J,IF(COUNTIFS($B239,"Adjustment*"),"Adjustment","Current Year Savings"),'7.  Persistence Report'!$C:$C,VLOOKUP(IF(COUNTIFS($B239,"Adjustment*"),$A238,$A239),ExtCalcMap,2,FALSE))</f>
        <v>0</v>
      </c>
      <c r="Y239" s="416">
        <f ca="1">IF(SUMIFS(OFFSET('3-a.  Rate Class Allocations'!$BA:$BA,0,(27*(Y149="kW"))),'3-a.  Rate Class Allocations'!$F:$F,"2011 - 2014 + 2015 Extension Legacy Green Energy Act Framework - Province Wide Program",'3-a.  Rate Class Allocations'!$E:$E,$B239,'3-a.  Rate Class Allocations'!$H:$H,D148),SUMIFS(OFFSET('3-a.  Rate Class Allocations'!$BA:$BA,0,(27*(Y149="kW"))),'3-a.  Rate Class Allocations'!$F:$F,"2011 - 2014 + 2015 Extension Legacy Green Energy Act Framework - Province Wide Program",'3-a.  Rate Class Allocations'!$L:$L,Y148,'3-a.  Rate Class Allocations'!$E:$E,$B239,'3-a.  Rate Class Allocations'!$H:$H,D148) / SUMIFS(OFFSET('3-a.  Rate Class Allocations'!$BA:$BA,0,(27*(Y149="kW"))),'3-a.  Rate Class Allocations'!$F:$F,"2011 - 2014 + 2015 Extension Legacy Green Energy Act Framework - Province Wide Program",'3-a.  Rate Class Allocations'!$E:$E,$B239,'3-a.  Rate Class Allocations'!$H:$H,D148),IF(COUNTIFS(Y148,"General Service*"),1/COUNTIFS($Y148:$AL148,"General Service*"),0))</f>
        <v>0.5</v>
      </c>
      <c r="Z239" s="416">
        <f ca="1">IF(SUMIFS(OFFSET('3-a.  Rate Class Allocations'!$BA:$BA,0,(27*(Z149="kW"))),'3-a.  Rate Class Allocations'!$F:$F,"2011 - 2014 + 2015 Extension Legacy Green Energy Act Framework - Province Wide Program",'3-a.  Rate Class Allocations'!$E:$E,$B239,'3-a.  Rate Class Allocations'!$H:$H,D148),SUMIFS(OFFSET('3-a.  Rate Class Allocations'!$BA:$BA,0,(27*(Z149="kW"))),'3-a.  Rate Class Allocations'!$F:$F,"2011 - 2014 + 2015 Extension Legacy Green Energy Act Framework - Province Wide Program",'3-a.  Rate Class Allocations'!$L:$L,Z148,'3-a.  Rate Class Allocations'!$E:$E,$B239,'3-a.  Rate Class Allocations'!$H:$H,D148) / SUMIFS(OFFSET('3-a.  Rate Class Allocations'!$BA:$BA,0,(27*(Z149="kW"))),'3-a.  Rate Class Allocations'!$F:$F,"2011 - 2014 + 2015 Extension Legacy Green Energy Act Framework - Province Wide Program",'3-a.  Rate Class Allocations'!$E:$E,$B239,'3-a.  Rate Class Allocations'!$H:$H,D148),IF(COUNTIFS(Z148,"General Service*"),1/COUNTIFS($Y148:$AL148,"General Service*"),0))</f>
        <v>0.5</v>
      </c>
      <c r="AA239" s="416">
        <f ca="1">IF(SUMIFS(OFFSET('3-a.  Rate Class Allocations'!$BA:$BA,0,(27*(AA149="kW"))),'3-a.  Rate Class Allocations'!$F:$F,"2011 - 2014 + 2015 Extension Legacy Green Energy Act Framework - Province Wide Program",'3-a.  Rate Class Allocations'!$E:$E,$B239,'3-a.  Rate Class Allocations'!$H:$H,D148),SUMIFS(OFFSET('3-a.  Rate Class Allocations'!$BA:$BA,0,(27*(AA149="kW"))),'3-a.  Rate Class Allocations'!$F:$F,"2011 - 2014 + 2015 Extension Legacy Green Energy Act Framework - Province Wide Program",'3-a.  Rate Class Allocations'!$L:$L,AA148,'3-a.  Rate Class Allocations'!$E:$E,$B239,'3-a.  Rate Class Allocations'!$H:$H,D148) / SUMIFS(OFFSET('3-a.  Rate Class Allocations'!$BA:$BA,0,(27*(AA149="kW"))),'3-a.  Rate Class Allocations'!$F:$F,"2011 - 2014 + 2015 Extension Legacy Green Energy Act Framework - Province Wide Program",'3-a.  Rate Class Allocations'!$E:$E,$B239,'3-a.  Rate Class Allocations'!$H:$H,D148),IF(COUNTIFS(AA148,"General Service*"),1/COUNTIFS($Y148:$AL148,"General Service*"),0))</f>
        <v>0</v>
      </c>
      <c r="AB239" s="416">
        <f ca="1">IF(SUMIFS(OFFSET('3-a.  Rate Class Allocations'!$BA:$BA,0,(27*(AB149="kW"))),'3-a.  Rate Class Allocations'!$F:$F,"2011 - 2014 + 2015 Extension Legacy Green Energy Act Framework - Province Wide Program",'3-a.  Rate Class Allocations'!$E:$E,$B239,'3-a.  Rate Class Allocations'!$H:$H,D148),SUMIFS(OFFSET('3-a.  Rate Class Allocations'!$BA:$BA,0,(27*(AB149="kW"))),'3-a.  Rate Class Allocations'!$F:$F,"2011 - 2014 + 2015 Extension Legacy Green Energy Act Framework - Province Wide Program",'3-a.  Rate Class Allocations'!$L:$L,AB148,'3-a.  Rate Class Allocations'!$E:$E,$B239,'3-a.  Rate Class Allocations'!$H:$H,D148) / SUMIFS(OFFSET('3-a.  Rate Class Allocations'!$BA:$BA,0,(27*(AB149="kW"))),'3-a.  Rate Class Allocations'!$F:$F,"2011 - 2014 + 2015 Extension Legacy Green Energy Act Framework - Province Wide Program",'3-a.  Rate Class Allocations'!$E:$E,$B239,'3-a.  Rate Class Allocations'!$H:$H,D148),IF(COUNTIFS(AB148,"General Service*"),1/COUNTIFS($Y148:$AL148,"General Service*"),0))</f>
        <v>0</v>
      </c>
      <c r="AC239" s="416">
        <f ca="1">IF(SUMIFS(OFFSET('3-a.  Rate Class Allocations'!$BA:$BA,0,(27*(AC149="kW"))),'3-a.  Rate Class Allocations'!$F:$F,"2011 - 2014 + 2015 Extension Legacy Green Energy Act Framework - Province Wide Program",'3-a.  Rate Class Allocations'!$E:$E,$B239,'3-a.  Rate Class Allocations'!$H:$H,D148),SUMIFS(OFFSET('3-a.  Rate Class Allocations'!$BA:$BA,0,(27*(AC149="kW"))),'3-a.  Rate Class Allocations'!$F:$F,"2011 - 2014 + 2015 Extension Legacy Green Energy Act Framework - Province Wide Program",'3-a.  Rate Class Allocations'!$L:$L,AC148,'3-a.  Rate Class Allocations'!$E:$E,$B239,'3-a.  Rate Class Allocations'!$H:$H,D148) / SUMIFS(OFFSET('3-a.  Rate Class Allocations'!$BA:$BA,0,(27*(AC149="kW"))),'3-a.  Rate Class Allocations'!$F:$F,"2011 - 2014 + 2015 Extension Legacy Green Energy Act Framework - Province Wide Program",'3-a.  Rate Class Allocations'!$E:$E,$B239,'3-a.  Rate Class Allocations'!$H:$H,D148),IF(COUNTIFS(AC148,"General Service*"),1/COUNTIFS($Y148:$AL148,"General Service*"),0))</f>
        <v>0</v>
      </c>
      <c r="AD239" s="416">
        <f ca="1">IF(SUMIFS(OFFSET('3-a.  Rate Class Allocations'!$BA:$BA,0,(27*(AD149="kW"))),'3-a.  Rate Class Allocations'!$F:$F,"2011 - 2014 + 2015 Extension Legacy Green Energy Act Framework - Province Wide Program",'3-a.  Rate Class Allocations'!$E:$E,$B239,'3-a.  Rate Class Allocations'!$H:$H,D148),SUMIFS(OFFSET('3-a.  Rate Class Allocations'!$BA:$BA,0,(27*(AD149="kW"))),'3-a.  Rate Class Allocations'!$F:$F,"2011 - 2014 + 2015 Extension Legacy Green Energy Act Framework - Province Wide Program",'3-a.  Rate Class Allocations'!$L:$L,AD148,'3-a.  Rate Class Allocations'!$E:$E,$B239,'3-a.  Rate Class Allocations'!$H:$H,D148) / SUMIFS(OFFSET('3-a.  Rate Class Allocations'!$BA:$BA,0,(27*(AD149="kW"))),'3-a.  Rate Class Allocations'!$F:$F,"2011 - 2014 + 2015 Extension Legacy Green Energy Act Framework - Province Wide Program",'3-a.  Rate Class Allocations'!$E:$E,$B239,'3-a.  Rate Class Allocations'!$H:$H,D148),IF(COUNTIFS(AD148,"General Service*"),1/COUNTIFS($Y148:$AL148,"General Service*"),0))</f>
        <v>0</v>
      </c>
      <c r="AE239" s="416">
        <f ca="1">IF(SUMIFS(OFFSET('3-a.  Rate Class Allocations'!$BA:$BA,0,(27*(AE149="kW"))),'3-a.  Rate Class Allocations'!$F:$F,"2011 - 2014 + 2015 Extension Legacy Green Energy Act Framework - Province Wide Program",'3-a.  Rate Class Allocations'!$E:$E,$B239,'3-a.  Rate Class Allocations'!$H:$H,D148),SUMIFS(OFFSET('3-a.  Rate Class Allocations'!$BA:$BA,0,(27*(AE149="kW"))),'3-a.  Rate Class Allocations'!$F:$F,"2011 - 2014 + 2015 Extension Legacy Green Energy Act Framework - Province Wide Program",'3-a.  Rate Class Allocations'!$L:$L,AE148,'3-a.  Rate Class Allocations'!$E:$E,$B239,'3-a.  Rate Class Allocations'!$H:$H,D148) / SUMIFS(OFFSET('3-a.  Rate Class Allocations'!$BA:$BA,0,(27*(AE149="kW"))),'3-a.  Rate Class Allocations'!$F:$F,"2011 - 2014 + 2015 Extension Legacy Green Energy Act Framework - Province Wide Program",'3-a.  Rate Class Allocations'!$E:$E,$B239,'3-a.  Rate Class Allocations'!$H:$H,D148),IF(COUNTIFS(AE148,"General Service*"),1/COUNTIFS($Y148:$AL148,"General Service*"),0))</f>
        <v>0</v>
      </c>
      <c r="AF239" s="416">
        <f ca="1">IF(SUMIFS(OFFSET('3-a.  Rate Class Allocations'!$BA:$BA,0,(27*(AF149="kW"))),'3-a.  Rate Class Allocations'!$F:$F,"2011 - 2014 + 2015 Extension Legacy Green Energy Act Framework - Province Wide Program",'3-a.  Rate Class Allocations'!$E:$E,$B239,'3-a.  Rate Class Allocations'!$H:$H,D148),SUMIFS(OFFSET('3-a.  Rate Class Allocations'!$BA:$BA,0,(27*(AF149="kW"))),'3-a.  Rate Class Allocations'!$F:$F,"2011 - 2014 + 2015 Extension Legacy Green Energy Act Framework - Province Wide Program",'3-a.  Rate Class Allocations'!$L:$L,AF148,'3-a.  Rate Class Allocations'!$E:$E,$B239,'3-a.  Rate Class Allocations'!$H:$H,D148) / SUMIFS(OFFSET('3-a.  Rate Class Allocations'!$BA:$BA,0,(27*(AF149="kW"))),'3-a.  Rate Class Allocations'!$F:$F,"2011 - 2014 + 2015 Extension Legacy Green Energy Act Framework - Province Wide Program",'3-a.  Rate Class Allocations'!$E:$E,$B239,'3-a.  Rate Class Allocations'!$H:$H,D148),IF(COUNTIFS(AF148,"General Service*"),1/COUNTIFS($Y148:$AL148,"General Service*"),0))</f>
        <v>0</v>
      </c>
      <c r="AG239" s="416">
        <f ca="1">IF(SUMIFS(OFFSET('3-a.  Rate Class Allocations'!$BA:$BA,0,(27*(AG149="kW"))),'3-a.  Rate Class Allocations'!$F:$F,"2011 - 2014 + 2015 Extension Legacy Green Energy Act Framework - Province Wide Program",'3-a.  Rate Class Allocations'!$E:$E,$B239,'3-a.  Rate Class Allocations'!$H:$H,D148),SUMIFS(OFFSET('3-a.  Rate Class Allocations'!$BA:$BA,0,(27*(AG149="kW"))),'3-a.  Rate Class Allocations'!$F:$F,"2011 - 2014 + 2015 Extension Legacy Green Energy Act Framework - Province Wide Program",'3-a.  Rate Class Allocations'!$L:$L,AG148,'3-a.  Rate Class Allocations'!$E:$E,$B239,'3-a.  Rate Class Allocations'!$H:$H,D148) / SUMIFS(OFFSET('3-a.  Rate Class Allocations'!$BA:$BA,0,(27*(AG149="kW"))),'3-a.  Rate Class Allocations'!$F:$F,"2011 - 2014 + 2015 Extension Legacy Green Energy Act Framework - Province Wide Program",'3-a.  Rate Class Allocations'!$E:$E,$B239,'3-a.  Rate Class Allocations'!$H:$H,D148),IF(COUNTIFS(AG148,"General Service*"),1/COUNTIFS($Y148:$AL148,"General Service*"),0))</f>
        <v>0</v>
      </c>
      <c r="AH239" s="416">
        <f ca="1">IF(SUMIFS(OFFSET('3-a.  Rate Class Allocations'!$BA:$BA,0,(27*(AH149="kW"))),'3-a.  Rate Class Allocations'!$F:$F,"2011 - 2014 + 2015 Extension Legacy Green Energy Act Framework - Province Wide Program",'3-a.  Rate Class Allocations'!$E:$E,$B239,'3-a.  Rate Class Allocations'!$H:$H,D148),SUMIFS(OFFSET('3-a.  Rate Class Allocations'!$BA:$BA,0,(27*(AH149="kW"))),'3-a.  Rate Class Allocations'!$F:$F,"2011 - 2014 + 2015 Extension Legacy Green Energy Act Framework - Province Wide Program",'3-a.  Rate Class Allocations'!$L:$L,AH148,'3-a.  Rate Class Allocations'!$E:$E,$B239,'3-a.  Rate Class Allocations'!$H:$H,D148) / SUMIFS(OFFSET('3-a.  Rate Class Allocations'!$BA:$BA,0,(27*(AH149="kW"))),'3-a.  Rate Class Allocations'!$F:$F,"2011 - 2014 + 2015 Extension Legacy Green Energy Act Framework - Province Wide Program",'3-a.  Rate Class Allocations'!$E:$E,$B239,'3-a.  Rate Class Allocations'!$H:$H,D148),IF(COUNTIFS(AH148,"General Service*"),1/COUNTIFS($Y148:$AL148,"General Service*"),0))</f>
        <v>0</v>
      </c>
      <c r="AI239" s="416">
        <f ca="1">IF(SUMIFS(OFFSET('3-a.  Rate Class Allocations'!$BA:$BA,0,(27*(AI149="kW"))),'3-a.  Rate Class Allocations'!$F:$F,"2011 - 2014 + 2015 Extension Legacy Green Energy Act Framework - Province Wide Program",'3-a.  Rate Class Allocations'!$E:$E,$B239,'3-a.  Rate Class Allocations'!$H:$H,D148),SUMIFS(OFFSET('3-a.  Rate Class Allocations'!$BA:$BA,0,(27*(AI149="kW"))),'3-a.  Rate Class Allocations'!$F:$F,"2011 - 2014 + 2015 Extension Legacy Green Energy Act Framework - Province Wide Program",'3-a.  Rate Class Allocations'!$L:$L,AI148,'3-a.  Rate Class Allocations'!$E:$E,$B239,'3-a.  Rate Class Allocations'!$H:$H,D148) / SUMIFS(OFFSET('3-a.  Rate Class Allocations'!$BA:$BA,0,(27*(AI149="kW"))),'3-a.  Rate Class Allocations'!$F:$F,"2011 - 2014 + 2015 Extension Legacy Green Energy Act Framework - Province Wide Program",'3-a.  Rate Class Allocations'!$E:$E,$B239,'3-a.  Rate Class Allocations'!$H:$H,D148),IF(COUNTIFS(AI148,"General Service*"),1/COUNTIFS($Y148:$AL148,"General Service*"),0))</f>
        <v>0</v>
      </c>
      <c r="AJ239" s="416">
        <f ca="1">IF(SUMIFS(OFFSET('3-a.  Rate Class Allocations'!$BA:$BA,0,(27*(AJ149="kW"))),'3-a.  Rate Class Allocations'!$F:$F,"2011 - 2014 + 2015 Extension Legacy Green Energy Act Framework - Province Wide Program",'3-a.  Rate Class Allocations'!$E:$E,$B239,'3-a.  Rate Class Allocations'!$H:$H,D148),SUMIFS(OFFSET('3-a.  Rate Class Allocations'!$BA:$BA,0,(27*(AJ149="kW"))),'3-a.  Rate Class Allocations'!$F:$F,"2011 - 2014 + 2015 Extension Legacy Green Energy Act Framework - Province Wide Program",'3-a.  Rate Class Allocations'!$L:$L,AJ148,'3-a.  Rate Class Allocations'!$E:$E,$B239,'3-a.  Rate Class Allocations'!$H:$H,D148) / SUMIFS(OFFSET('3-a.  Rate Class Allocations'!$BA:$BA,0,(27*(AJ149="kW"))),'3-a.  Rate Class Allocations'!$F:$F,"2011 - 2014 + 2015 Extension Legacy Green Energy Act Framework - Province Wide Program",'3-a.  Rate Class Allocations'!$E:$E,$B239,'3-a.  Rate Class Allocations'!$H:$H,D148),IF(COUNTIFS(AJ148,"General Service*"),1/COUNTIFS($Y148:$AL148,"General Service*"),0))</f>
        <v>0</v>
      </c>
      <c r="AK239" s="416">
        <f ca="1">IF(SUMIFS(OFFSET('3-a.  Rate Class Allocations'!$BA:$BA,0,(27*(AK149="kW"))),'3-a.  Rate Class Allocations'!$F:$F,"2011 - 2014 + 2015 Extension Legacy Green Energy Act Framework - Province Wide Program",'3-a.  Rate Class Allocations'!$E:$E,$B239,'3-a.  Rate Class Allocations'!$H:$H,D148),SUMIFS(OFFSET('3-a.  Rate Class Allocations'!$BA:$BA,0,(27*(AK149="kW"))),'3-a.  Rate Class Allocations'!$F:$F,"2011 - 2014 + 2015 Extension Legacy Green Energy Act Framework - Province Wide Program",'3-a.  Rate Class Allocations'!$L:$L,AK148,'3-a.  Rate Class Allocations'!$E:$E,$B239,'3-a.  Rate Class Allocations'!$H:$H,D148) / SUMIFS(OFFSET('3-a.  Rate Class Allocations'!$BA:$BA,0,(27*(AK149="kW"))),'3-a.  Rate Class Allocations'!$F:$F,"2011 - 2014 + 2015 Extension Legacy Green Energy Act Framework - Province Wide Program",'3-a.  Rate Class Allocations'!$E:$E,$B239,'3-a.  Rate Class Allocations'!$H:$H,D148),IF(COUNTIFS(AK148,"General Service*"),1/COUNTIFS($Y148:$AL148,"General Service*"),0))</f>
        <v>0</v>
      </c>
      <c r="AL239" s="416">
        <f ca="1">IF(SUMIFS(OFFSET('3-a.  Rate Class Allocations'!$BA:$BA,0,(27*(AL149="kW"))),'3-a.  Rate Class Allocations'!$F:$F,"2011 - 2014 + 2015 Extension Legacy Green Energy Act Framework - Province Wide Program",'3-a.  Rate Class Allocations'!$E:$E,$B239,'3-a.  Rate Class Allocations'!$H:$H,D148),SUMIFS(OFFSET('3-a.  Rate Class Allocations'!$BA:$BA,0,(27*(AL149="kW"))),'3-a.  Rate Class Allocations'!$F:$F,"2011 - 2014 + 2015 Extension Legacy Green Energy Act Framework - Province Wide Program",'3-a.  Rate Class Allocations'!$L:$L,AL148,'3-a.  Rate Class Allocations'!$E:$E,$B239,'3-a.  Rate Class Allocations'!$H:$H,D148) / SUMIFS(OFFSET('3-a.  Rate Class Allocations'!$BA:$BA,0,(27*(AL149="kW"))),'3-a.  Rate Class Allocations'!$F:$F,"2011 - 2014 + 2015 Extension Legacy Green Energy Act Framework - Province Wide Program",'3-a.  Rate Class Allocations'!$E:$E,$B239,'3-a.  Rate Class Allocations'!$H:$H,D148),IF(COUNTIFS(AL148,"General Service*"),1/COUNTIFS($Y148:$AL148,"General Service*"),0))</f>
        <v>0</v>
      </c>
      <c r="AM239" s="298">
        <f ca="1">SUM(Y239:AL239)</f>
        <v>1</v>
      </c>
    </row>
    <row r="240" spans="1:39" ht="15" outlineLevel="1">
      <c r="B240" s="325" t="s">
        <v>245</v>
      </c>
      <c r="C240" s="293" t="s">
        <v>164</v>
      </c>
      <c r="D240" s="724">
        <f ca="1">SUMIFS(OFFSET('7.  Persistence Report'!$AQ:$AQ,0,D148-2011),'7.  Persistence Report'!$D:$D,IF(COUNTIFS($B240,"Adjustment*"),$B239,$B240),'7.  Persistence Report'!$H:$H,D148,'7.  Persistence Report'!$J:$J,IF(COUNTIFS($B240,"Adjustment*"),"Adjustment","Current Year Savings"),'7.  Persistence Report'!$C:$C,VLOOKUP(IF(COUNTIFS($B240,"Adjustment*"),$A239,$A240),ExtCalcMap,2,FALSE))</f>
        <v>0</v>
      </c>
      <c r="E240" s="724">
        <f ca="1">SUMIFS(OFFSET('7.  Persistence Report'!$AQ:$AQ,0,E148-2011),'7.  Persistence Report'!$D:$D,IF(COUNTIFS($B240,"Adjustment*"),$B239,$B240),'7.  Persistence Report'!$H:$H,D148,'7.  Persistence Report'!$J:$J,IF(COUNTIFS($B240,"Adjustment*"),"Adjustment","Current Year Savings"),'7.  Persistence Report'!$C:$C,VLOOKUP(IF(COUNTIFS($B240,"Adjustment*"),$A239,$A240),ExtCalcMap,2,FALSE))</f>
        <v>0</v>
      </c>
      <c r="F240" s="724">
        <f ca="1">SUMIFS(OFFSET('7.  Persistence Report'!$AQ:$AQ,0,F148-2011),'7.  Persistence Report'!$D:$D,IF(COUNTIFS($B240,"Adjustment*"),$B239,$B240),'7.  Persistence Report'!$H:$H,D148,'7.  Persistence Report'!$J:$J,IF(COUNTIFS($B240,"Adjustment*"),"Adjustment","Current Year Savings"),'7.  Persistence Report'!$C:$C,VLOOKUP(IF(COUNTIFS($B240,"Adjustment*"),$A239,$A240),ExtCalcMap,2,FALSE))</f>
        <v>0</v>
      </c>
      <c r="G240" s="724">
        <f ca="1">SUMIFS(OFFSET('7.  Persistence Report'!$AQ:$AQ,0,G148-2011),'7.  Persistence Report'!$D:$D,IF(COUNTIFS($B240,"Adjustment*"),$B239,$B240),'7.  Persistence Report'!$H:$H,D148,'7.  Persistence Report'!$J:$J,IF(COUNTIFS($B240,"Adjustment*"),"Adjustment","Current Year Savings"),'7.  Persistence Report'!$C:$C,VLOOKUP(IF(COUNTIFS($B240,"Adjustment*"),$A239,$A240),ExtCalcMap,2,FALSE))</f>
        <v>0</v>
      </c>
      <c r="H240" s="724">
        <f ca="1">SUMIFS(OFFSET('7.  Persistence Report'!$AQ:$AQ,0,H148-2011),'7.  Persistence Report'!$D:$D,IF(COUNTIFS($B240,"Adjustment*"),$B239,$B240),'7.  Persistence Report'!$H:$H,D148,'7.  Persistence Report'!$J:$J,IF(COUNTIFS($B240,"Adjustment*"),"Adjustment","Current Year Savings"),'7.  Persistence Report'!$C:$C,VLOOKUP(IF(COUNTIFS($B240,"Adjustment*"),$A239,$A240),ExtCalcMap,2,FALSE))</f>
        <v>0</v>
      </c>
      <c r="I240" s="724">
        <f ca="1">SUMIFS(OFFSET('7.  Persistence Report'!$AQ:$AQ,0,I148-2011),'7.  Persistence Report'!$D:$D,IF(COUNTIFS($B240,"Adjustment*"),$B239,$B240),'7.  Persistence Report'!$H:$H,D148,'7.  Persistence Report'!$J:$J,IF(COUNTIFS($B240,"Adjustment*"),"Adjustment","Current Year Savings"),'7.  Persistence Report'!$C:$C,VLOOKUP(IF(COUNTIFS($B240,"Adjustment*"),$A239,$A240),ExtCalcMap,2,FALSE))</f>
        <v>0</v>
      </c>
      <c r="J240" s="724">
        <f ca="1">SUMIFS(OFFSET('7.  Persistence Report'!$AQ:$AQ,0,J148-2011),'7.  Persistence Report'!$D:$D,IF(COUNTIFS($B240,"Adjustment*"),$B239,$B240),'7.  Persistence Report'!$H:$H,D148,'7.  Persistence Report'!$J:$J,IF(COUNTIFS($B240,"Adjustment*"),"Adjustment","Current Year Savings"),'7.  Persistence Report'!$C:$C,VLOOKUP(IF(COUNTIFS($B240,"Adjustment*"),$A239,$A240),ExtCalcMap,2,FALSE))</f>
        <v>0</v>
      </c>
      <c r="K240" s="724">
        <f ca="1">SUMIFS(OFFSET('7.  Persistence Report'!$AQ:$AQ,0,K148-2011),'7.  Persistence Report'!$D:$D,IF(COUNTIFS($B240,"Adjustment*"),$B239,$B240),'7.  Persistence Report'!$H:$H,D148,'7.  Persistence Report'!$J:$J,IF(COUNTIFS($B240,"Adjustment*"),"Adjustment","Current Year Savings"),'7.  Persistence Report'!$C:$C,VLOOKUP(IF(COUNTIFS($B240,"Adjustment*"),$A239,$A240),ExtCalcMap,2,FALSE))</f>
        <v>0</v>
      </c>
      <c r="L240" s="724">
        <f ca="1">SUMIFS(OFFSET('7.  Persistence Report'!$AQ:$AQ,0,L148-2011),'7.  Persistence Report'!$D:$D,IF(COUNTIFS($B240,"Adjustment*"),$B239,$B240),'7.  Persistence Report'!$H:$H,D148,'7.  Persistence Report'!$J:$J,IF(COUNTIFS($B240,"Adjustment*"),"Adjustment","Current Year Savings"),'7.  Persistence Report'!$C:$C,VLOOKUP(IF(COUNTIFS($B240,"Adjustment*"),$A239,$A240),ExtCalcMap,2,FALSE))</f>
        <v>0</v>
      </c>
      <c r="M240" s="724">
        <f ca="1">SUMIFS(OFFSET('7.  Persistence Report'!$AQ:$AQ,0,M148-2011),'7.  Persistence Report'!$D:$D,IF(COUNTIFS($B240,"Adjustment*"),$B239,$B240),'7.  Persistence Report'!$H:$H,D148,'7.  Persistence Report'!$J:$J,IF(COUNTIFS($B240,"Adjustment*"),"Adjustment","Current Year Savings"),'7.  Persistence Report'!$C:$C,VLOOKUP(IF(COUNTIFS($B240,"Adjustment*"),$A239,$A240),ExtCalcMap,2,FALSE))</f>
        <v>0</v>
      </c>
      <c r="N240" s="724">
        <f>N239</f>
        <v>0</v>
      </c>
      <c r="O240" s="731">
        <f ca="1">SUMIFS(OFFSET('7.  Persistence Report'!$L:$L,0,O148-2011),'7.  Persistence Report'!$D:$D,IF(COUNTIFS($B240,"Adjustment*"),$B239,$B240),'7.  Persistence Report'!$H:$H,D148,'7.  Persistence Report'!$J:$J,IF(COUNTIFS($B240,"Adjustment*"),"Adjustment","Current Year Savings"),'7.  Persistence Report'!$C:$C,VLOOKUP(IF(COUNTIFS($B240,"Adjustment*"),$A239,$A240),ExtCalcMap,2,FALSE))</f>
        <v>0</v>
      </c>
      <c r="P240" s="731">
        <f ca="1">SUMIFS(OFFSET('7.  Persistence Report'!$L:$L,0,P148-2011),'7.  Persistence Report'!$D:$D,IF(COUNTIFS($B240,"Adjustment*"),$B239,$B240),'7.  Persistence Report'!$H:$H,D148,'7.  Persistence Report'!$J:$J,IF(COUNTIFS($B240,"Adjustment*"),"Adjustment","Current Year Savings"),'7.  Persistence Report'!$C:$C,VLOOKUP(IF(COUNTIFS($B240,"Adjustment*"),$A239,$A240),ExtCalcMap,2,FALSE))</f>
        <v>0</v>
      </c>
      <c r="Q240" s="731">
        <f ca="1">SUMIFS(OFFSET('7.  Persistence Report'!$L:$L,0,Q148-2011),'7.  Persistence Report'!$D:$D,IF(COUNTIFS($B240,"Adjustment*"),$B239,$B240),'7.  Persistence Report'!$H:$H,D148,'7.  Persistence Report'!$J:$J,IF(COUNTIFS($B240,"Adjustment*"),"Adjustment","Current Year Savings"),'7.  Persistence Report'!$C:$C,VLOOKUP(IF(COUNTIFS($B240,"Adjustment*"),$A239,$A240),ExtCalcMap,2,FALSE))</f>
        <v>0</v>
      </c>
      <c r="R240" s="731">
        <f ca="1">SUMIFS(OFFSET('7.  Persistence Report'!$L:$L,0,R148-2011),'7.  Persistence Report'!$D:$D,IF(COUNTIFS($B240,"Adjustment*"),$B239,$B240),'7.  Persistence Report'!$H:$H,D148,'7.  Persistence Report'!$J:$J,IF(COUNTIFS($B240,"Adjustment*"),"Adjustment","Current Year Savings"),'7.  Persistence Report'!$C:$C,VLOOKUP(IF(COUNTIFS($B240,"Adjustment*"),$A239,$A240),ExtCalcMap,2,FALSE))</f>
        <v>0</v>
      </c>
      <c r="S240" s="731">
        <f ca="1">SUMIFS(OFFSET('7.  Persistence Report'!$L:$L,0,S148-2011),'7.  Persistence Report'!$D:$D,IF(COUNTIFS($B240,"Adjustment*"),$B239,$B240),'7.  Persistence Report'!$H:$H,D148,'7.  Persistence Report'!$J:$J,IF(COUNTIFS($B240,"Adjustment*"),"Adjustment","Current Year Savings"),'7.  Persistence Report'!$C:$C,VLOOKUP(IF(COUNTIFS($B240,"Adjustment*"),$A239,$A240),ExtCalcMap,2,FALSE))</f>
        <v>0</v>
      </c>
      <c r="T240" s="731">
        <f ca="1">SUMIFS(OFFSET('7.  Persistence Report'!$L:$L,0,T148-2011),'7.  Persistence Report'!$D:$D,IF(COUNTIFS($B240,"Adjustment*"),$B239,$B240),'7.  Persistence Report'!$H:$H,D148,'7.  Persistence Report'!$J:$J,IF(COUNTIFS($B240,"Adjustment*"),"Adjustment","Current Year Savings"),'7.  Persistence Report'!$C:$C,VLOOKUP(IF(COUNTIFS($B240,"Adjustment*"),$A239,$A240),ExtCalcMap,2,FALSE))</f>
        <v>0</v>
      </c>
      <c r="U240" s="731">
        <f ca="1">SUMIFS(OFFSET('7.  Persistence Report'!$L:$L,0,U148-2011),'7.  Persistence Report'!$D:$D,IF(COUNTIFS($B240,"Adjustment*"),$B239,$B240),'7.  Persistence Report'!$H:$H,D148,'7.  Persistence Report'!$J:$J,IF(COUNTIFS($B240,"Adjustment*"),"Adjustment","Current Year Savings"),'7.  Persistence Report'!$C:$C,VLOOKUP(IF(COUNTIFS($B240,"Adjustment*"),$A239,$A240),ExtCalcMap,2,FALSE))</f>
        <v>0</v>
      </c>
      <c r="V240" s="731">
        <f ca="1">SUMIFS(OFFSET('7.  Persistence Report'!$L:$L,0,V148-2011),'7.  Persistence Report'!$D:$D,IF(COUNTIFS($B240,"Adjustment*"),$B239,$B240),'7.  Persistence Report'!$H:$H,D148,'7.  Persistence Report'!$J:$J,IF(COUNTIFS($B240,"Adjustment*"),"Adjustment","Current Year Savings"),'7.  Persistence Report'!$C:$C,VLOOKUP(IF(COUNTIFS($B240,"Adjustment*"),$A239,$A240),ExtCalcMap,2,FALSE))</f>
        <v>0</v>
      </c>
      <c r="W240" s="731">
        <f ca="1">SUMIFS(OFFSET('7.  Persistence Report'!$L:$L,0,W148-2011),'7.  Persistence Report'!$D:$D,IF(COUNTIFS($B240,"Adjustment*"),$B239,$B240),'7.  Persistence Report'!$H:$H,D148,'7.  Persistence Report'!$J:$J,IF(COUNTIFS($B240,"Adjustment*"),"Adjustment","Current Year Savings"),'7.  Persistence Report'!$C:$C,VLOOKUP(IF(COUNTIFS($B240,"Adjustment*"),$A239,$A240),ExtCalcMap,2,FALSE))</f>
        <v>0</v>
      </c>
      <c r="X240" s="731">
        <f ca="1">SUMIFS(OFFSET('7.  Persistence Report'!$L:$L,0,X148-2011),'7.  Persistence Report'!$D:$D,IF(COUNTIFS($B240,"Adjustment*"),$B239,$B240),'7.  Persistence Report'!$H:$H,D148,'7.  Persistence Report'!$J:$J,IF(COUNTIFS($B240,"Adjustment*"),"Adjustment","Current Year Savings"),'7.  Persistence Report'!$C:$C,VLOOKUP(IF(COUNTIFS($B240,"Adjustment*"),$A239,$A240),ExtCalcMap,2,FALSE))</f>
        <v>0</v>
      </c>
      <c r="Y240" s="412">
        <f ca="1">Y239</f>
        <v>0.5</v>
      </c>
      <c r="Z240" s="412">
        <f t="shared" ref="Z240:AK240" ca="1" si="88">Z239</f>
        <v>0.5</v>
      </c>
      <c r="AA240" s="412">
        <f t="shared" ca="1" si="88"/>
        <v>0</v>
      </c>
      <c r="AB240" s="412">
        <f t="shared" ca="1" si="88"/>
        <v>0</v>
      </c>
      <c r="AC240" s="412">
        <f t="shared" ca="1" si="88"/>
        <v>0</v>
      </c>
      <c r="AD240" s="412">
        <f t="shared" ca="1" si="88"/>
        <v>0</v>
      </c>
      <c r="AE240" s="412">
        <f t="shared" ca="1" si="88"/>
        <v>0</v>
      </c>
      <c r="AF240" s="412">
        <f t="shared" ca="1" si="88"/>
        <v>0</v>
      </c>
      <c r="AG240" s="412">
        <f t="shared" ca="1" si="88"/>
        <v>0</v>
      </c>
      <c r="AH240" s="412">
        <f t="shared" ca="1" si="88"/>
        <v>0</v>
      </c>
      <c r="AI240" s="412">
        <f t="shared" ca="1" si="88"/>
        <v>0</v>
      </c>
      <c r="AJ240" s="412">
        <f t="shared" ca="1" si="88"/>
        <v>0</v>
      </c>
      <c r="AK240" s="412">
        <f t="shared" ca="1" si="88"/>
        <v>0</v>
      </c>
      <c r="AL240" s="412">
        <f ca="1">AL239</f>
        <v>0</v>
      </c>
      <c r="AM240" s="499"/>
    </row>
    <row r="241" spans="1:39" ht="15" outlineLevel="1">
      <c r="B241" s="325"/>
      <c r="C241" s="293"/>
      <c r="D241" s="730"/>
      <c r="E241" s="730"/>
      <c r="F241" s="730"/>
      <c r="G241" s="730"/>
      <c r="H241" s="730"/>
      <c r="I241" s="730"/>
      <c r="J241" s="730"/>
      <c r="K241" s="730"/>
      <c r="L241" s="730"/>
      <c r="M241" s="730"/>
      <c r="N241" s="730"/>
      <c r="O241" s="737"/>
      <c r="P241" s="737"/>
      <c r="Q241" s="737"/>
      <c r="R241" s="737"/>
      <c r="S241" s="737"/>
      <c r="T241" s="737"/>
      <c r="U241" s="737"/>
      <c r="V241" s="737"/>
      <c r="W241" s="737"/>
      <c r="X241" s="737"/>
      <c r="Y241" s="293"/>
      <c r="Z241" s="413"/>
      <c r="AA241" s="413"/>
      <c r="AB241" s="413"/>
      <c r="AC241" s="413"/>
      <c r="AD241" s="413"/>
      <c r="AE241" s="417"/>
      <c r="AF241" s="417"/>
      <c r="AG241" s="417"/>
      <c r="AH241" s="417"/>
      <c r="AI241" s="417"/>
      <c r="AJ241" s="417"/>
      <c r="AK241" s="417"/>
      <c r="AL241" s="417"/>
      <c r="AM241" s="315"/>
    </row>
    <row r="242" spans="1:39" s="285" customFormat="1" ht="15" outlineLevel="1">
      <c r="A242" s="503">
        <v>30</v>
      </c>
      <c r="B242" s="325" t="s">
        <v>490</v>
      </c>
      <c r="C242" s="293" t="s">
        <v>25</v>
      </c>
      <c r="D242" s="724">
        <f ca="1">SUMIFS(OFFSET('7.  Persistence Report'!$AQ:$AQ,0,D148-2011),'7.  Persistence Report'!$D:$D,IF(COUNTIFS($B242,"Adjustment*"),$B241,$B242),'7.  Persistence Report'!$H:$H,D148,'7.  Persistence Report'!$J:$J,IF(COUNTIFS($B242,"Adjustment*"),"Adjustment","Current Year Savings"),'7.  Persistence Report'!$C:$C,VLOOKUP(IF(COUNTIFS($B242,"Adjustment*"),$A241,$A242),ExtCalcMap,2,FALSE))</f>
        <v>0</v>
      </c>
      <c r="E242" s="724">
        <f ca="1">SUMIFS(OFFSET('7.  Persistence Report'!$AQ:$AQ,0,E148-2011),'7.  Persistence Report'!$D:$D,IF(COUNTIFS($B242,"Adjustment*"),$B241,$B242),'7.  Persistence Report'!$H:$H,D148,'7.  Persistence Report'!$J:$J,IF(COUNTIFS($B242,"Adjustment*"),"Adjustment","Current Year Savings"),'7.  Persistence Report'!$C:$C,VLOOKUP(IF(COUNTIFS($B242,"Adjustment*"),$A241,$A242),ExtCalcMap,2,FALSE))</f>
        <v>0</v>
      </c>
      <c r="F242" s="724">
        <f ca="1">SUMIFS(OFFSET('7.  Persistence Report'!$AQ:$AQ,0,F148-2011),'7.  Persistence Report'!$D:$D,IF(COUNTIFS($B242,"Adjustment*"),$B241,$B242),'7.  Persistence Report'!$H:$H,D148,'7.  Persistence Report'!$J:$J,IF(COUNTIFS($B242,"Adjustment*"),"Adjustment","Current Year Savings"),'7.  Persistence Report'!$C:$C,VLOOKUP(IF(COUNTIFS($B242,"Adjustment*"),$A241,$A242),ExtCalcMap,2,FALSE))</f>
        <v>0</v>
      </c>
      <c r="G242" s="724">
        <f ca="1">SUMIFS(OFFSET('7.  Persistence Report'!$AQ:$AQ,0,G148-2011),'7.  Persistence Report'!$D:$D,IF(COUNTIFS($B242,"Adjustment*"),$B241,$B242),'7.  Persistence Report'!$H:$H,D148,'7.  Persistence Report'!$J:$J,IF(COUNTIFS($B242,"Adjustment*"),"Adjustment","Current Year Savings"),'7.  Persistence Report'!$C:$C,VLOOKUP(IF(COUNTIFS($B242,"Adjustment*"),$A241,$A242),ExtCalcMap,2,FALSE))</f>
        <v>0</v>
      </c>
      <c r="H242" s="724">
        <f ca="1">SUMIFS(OFFSET('7.  Persistence Report'!$AQ:$AQ,0,H148-2011),'7.  Persistence Report'!$D:$D,IF(COUNTIFS($B242,"Adjustment*"),$B241,$B242),'7.  Persistence Report'!$H:$H,D148,'7.  Persistence Report'!$J:$J,IF(COUNTIFS($B242,"Adjustment*"),"Adjustment","Current Year Savings"),'7.  Persistence Report'!$C:$C,VLOOKUP(IF(COUNTIFS($B242,"Adjustment*"),$A241,$A242),ExtCalcMap,2,FALSE))</f>
        <v>0</v>
      </c>
      <c r="I242" s="724">
        <f ca="1">SUMIFS(OFFSET('7.  Persistence Report'!$AQ:$AQ,0,I148-2011),'7.  Persistence Report'!$D:$D,IF(COUNTIFS($B242,"Adjustment*"),$B241,$B242),'7.  Persistence Report'!$H:$H,D148,'7.  Persistence Report'!$J:$J,IF(COUNTIFS($B242,"Adjustment*"),"Adjustment","Current Year Savings"),'7.  Persistence Report'!$C:$C,VLOOKUP(IF(COUNTIFS($B242,"Adjustment*"),$A241,$A242),ExtCalcMap,2,FALSE))</f>
        <v>0</v>
      </c>
      <c r="J242" s="724">
        <f ca="1">SUMIFS(OFFSET('7.  Persistence Report'!$AQ:$AQ,0,J148-2011),'7.  Persistence Report'!$D:$D,IF(COUNTIFS($B242,"Adjustment*"),$B241,$B242),'7.  Persistence Report'!$H:$H,D148,'7.  Persistence Report'!$J:$J,IF(COUNTIFS($B242,"Adjustment*"),"Adjustment","Current Year Savings"),'7.  Persistence Report'!$C:$C,VLOOKUP(IF(COUNTIFS($B242,"Adjustment*"),$A241,$A242),ExtCalcMap,2,FALSE))</f>
        <v>0</v>
      </c>
      <c r="K242" s="724">
        <f ca="1">SUMIFS(OFFSET('7.  Persistence Report'!$AQ:$AQ,0,K148-2011),'7.  Persistence Report'!$D:$D,IF(COUNTIFS($B242,"Adjustment*"),$B241,$B242),'7.  Persistence Report'!$H:$H,D148,'7.  Persistence Report'!$J:$J,IF(COUNTIFS($B242,"Adjustment*"),"Adjustment","Current Year Savings"),'7.  Persistence Report'!$C:$C,VLOOKUP(IF(COUNTIFS($B242,"Adjustment*"),$A241,$A242),ExtCalcMap,2,FALSE))</f>
        <v>0</v>
      </c>
      <c r="L242" s="724">
        <f ca="1">SUMIFS(OFFSET('7.  Persistence Report'!$AQ:$AQ,0,L148-2011),'7.  Persistence Report'!$D:$D,IF(COUNTIFS($B242,"Adjustment*"),$B241,$B242),'7.  Persistence Report'!$H:$H,D148,'7.  Persistence Report'!$J:$J,IF(COUNTIFS($B242,"Adjustment*"),"Adjustment","Current Year Savings"),'7.  Persistence Report'!$C:$C,VLOOKUP(IF(COUNTIFS($B242,"Adjustment*"),$A241,$A242),ExtCalcMap,2,FALSE))</f>
        <v>0</v>
      </c>
      <c r="M242" s="724">
        <f ca="1">SUMIFS(OFFSET('7.  Persistence Report'!$AQ:$AQ,0,M148-2011),'7.  Persistence Report'!$D:$D,IF(COUNTIFS($B242,"Adjustment*"),$B241,$B242),'7.  Persistence Report'!$H:$H,D148,'7.  Persistence Report'!$J:$J,IF(COUNTIFS($B242,"Adjustment*"),"Adjustment","Current Year Savings"),'7.  Persistence Report'!$C:$C,VLOOKUP(IF(COUNTIFS($B242,"Adjustment*"),$A241,$A242),ExtCalcMap,2,FALSE))</f>
        <v>0</v>
      </c>
      <c r="N242" s="724">
        <v>0</v>
      </c>
      <c r="O242" s="731">
        <f ca="1">SUMIFS(OFFSET('7.  Persistence Report'!$L:$L,0,O148-2011),'7.  Persistence Report'!$D:$D,IF(COUNTIFS($B242,"Adjustment*"),$B241,$B242),'7.  Persistence Report'!$H:$H,D148,'7.  Persistence Report'!$J:$J,IF(COUNTIFS($B242,"Adjustment*"),"Adjustment","Current Year Savings"),'7.  Persistence Report'!$C:$C,VLOOKUP(IF(COUNTIFS($B242,"Adjustment*"),$A241,$A242),ExtCalcMap,2,FALSE))</f>
        <v>0</v>
      </c>
      <c r="P242" s="731">
        <f ca="1">SUMIFS(OFFSET('7.  Persistence Report'!$L:$L,0,P148-2011),'7.  Persistence Report'!$D:$D,IF(COUNTIFS($B242,"Adjustment*"),$B241,$B242),'7.  Persistence Report'!$H:$H,D148,'7.  Persistence Report'!$J:$J,IF(COUNTIFS($B242,"Adjustment*"),"Adjustment","Current Year Savings"),'7.  Persistence Report'!$C:$C,VLOOKUP(IF(COUNTIFS($B242,"Adjustment*"),$A241,$A242),ExtCalcMap,2,FALSE))</f>
        <v>0</v>
      </c>
      <c r="Q242" s="731">
        <f ca="1">SUMIFS(OFFSET('7.  Persistence Report'!$L:$L,0,Q148-2011),'7.  Persistence Report'!$D:$D,IF(COUNTIFS($B242,"Adjustment*"),$B241,$B242),'7.  Persistence Report'!$H:$H,D148,'7.  Persistence Report'!$J:$J,IF(COUNTIFS($B242,"Adjustment*"),"Adjustment","Current Year Savings"),'7.  Persistence Report'!$C:$C,VLOOKUP(IF(COUNTIFS($B242,"Adjustment*"),$A241,$A242),ExtCalcMap,2,FALSE))</f>
        <v>0</v>
      </c>
      <c r="R242" s="731">
        <f ca="1">SUMIFS(OFFSET('7.  Persistence Report'!$L:$L,0,R148-2011),'7.  Persistence Report'!$D:$D,IF(COUNTIFS($B242,"Adjustment*"),$B241,$B242),'7.  Persistence Report'!$H:$H,D148,'7.  Persistence Report'!$J:$J,IF(COUNTIFS($B242,"Adjustment*"),"Adjustment","Current Year Savings"),'7.  Persistence Report'!$C:$C,VLOOKUP(IF(COUNTIFS($B242,"Adjustment*"),$A241,$A242),ExtCalcMap,2,FALSE))</f>
        <v>0</v>
      </c>
      <c r="S242" s="731">
        <f ca="1">SUMIFS(OFFSET('7.  Persistence Report'!$L:$L,0,S148-2011),'7.  Persistence Report'!$D:$D,IF(COUNTIFS($B242,"Adjustment*"),$B241,$B242),'7.  Persistence Report'!$H:$H,D148,'7.  Persistence Report'!$J:$J,IF(COUNTIFS($B242,"Adjustment*"),"Adjustment","Current Year Savings"),'7.  Persistence Report'!$C:$C,VLOOKUP(IF(COUNTIFS($B242,"Adjustment*"),$A241,$A242),ExtCalcMap,2,FALSE))</f>
        <v>0</v>
      </c>
      <c r="T242" s="731">
        <f ca="1">SUMIFS(OFFSET('7.  Persistence Report'!$L:$L,0,T148-2011),'7.  Persistence Report'!$D:$D,IF(COUNTIFS($B242,"Adjustment*"),$B241,$B242),'7.  Persistence Report'!$H:$H,D148,'7.  Persistence Report'!$J:$J,IF(COUNTIFS($B242,"Adjustment*"),"Adjustment","Current Year Savings"),'7.  Persistence Report'!$C:$C,VLOOKUP(IF(COUNTIFS($B242,"Adjustment*"),$A241,$A242),ExtCalcMap,2,FALSE))</f>
        <v>0</v>
      </c>
      <c r="U242" s="731">
        <f ca="1">SUMIFS(OFFSET('7.  Persistence Report'!$L:$L,0,U148-2011),'7.  Persistence Report'!$D:$D,IF(COUNTIFS($B242,"Adjustment*"),$B241,$B242),'7.  Persistence Report'!$H:$H,D148,'7.  Persistence Report'!$J:$J,IF(COUNTIFS($B242,"Adjustment*"),"Adjustment","Current Year Savings"),'7.  Persistence Report'!$C:$C,VLOOKUP(IF(COUNTIFS($B242,"Adjustment*"),$A241,$A242),ExtCalcMap,2,FALSE))</f>
        <v>0</v>
      </c>
      <c r="V242" s="731">
        <f ca="1">SUMIFS(OFFSET('7.  Persistence Report'!$L:$L,0,V148-2011),'7.  Persistence Report'!$D:$D,IF(COUNTIFS($B242,"Adjustment*"),$B241,$B242),'7.  Persistence Report'!$H:$H,D148,'7.  Persistence Report'!$J:$J,IF(COUNTIFS($B242,"Adjustment*"),"Adjustment","Current Year Savings"),'7.  Persistence Report'!$C:$C,VLOOKUP(IF(COUNTIFS($B242,"Adjustment*"),$A241,$A242),ExtCalcMap,2,FALSE))</f>
        <v>0</v>
      </c>
      <c r="W242" s="731">
        <f ca="1">SUMIFS(OFFSET('7.  Persistence Report'!$L:$L,0,W148-2011),'7.  Persistence Report'!$D:$D,IF(COUNTIFS($B242,"Adjustment*"),$B241,$B242),'7.  Persistence Report'!$H:$H,D148,'7.  Persistence Report'!$J:$J,IF(COUNTIFS($B242,"Adjustment*"),"Adjustment","Current Year Savings"),'7.  Persistence Report'!$C:$C,VLOOKUP(IF(COUNTIFS($B242,"Adjustment*"),$A241,$A242),ExtCalcMap,2,FALSE))</f>
        <v>0</v>
      </c>
      <c r="X242" s="731">
        <f ca="1">SUMIFS(OFFSET('7.  Persistence Report'!$L:$L,0,X148-2011),'7.  Persistence Report'!$D:$D,IF(COUNTIFS($B242,"Adjustment*"),$B241,$B242),'7.  Persistence Report'!$H:$H,D148,'7.  Persistence Report'!$J:$J,IF(COUNTIFS($B242,"Adjustment*"),"Adjustment","Current Year Savings"),'7.  Persistence Report'!$C:$C,VLOOKUP(IF(COUNTIFS($B242,"Adjustment*"),$A241,$A242),ExtCalcMap,2,FALSE))</f>
        <v>0</v>
      </c>
      <c r="Y242" s="416">
        <f ca="1">IF(SUMIFS(OFFSET('3-a.  Rate Class Allocations'!$BA:$BA,0,(27*(Y149="kW"))),'3-a.  Rate Class Allocations'!$F:$F,"2011 - 2014 + 2015 Extension Legacy Green Energy Act Framework - Province Wide Program",'3-a.  Rate Class Allocations'!$E:$E,$B242,'3-a.  Rate Class Allocations'!$H:$H,D148),SUMIFS(OFFSET('3-a.  Rate Class Allocations'!$BA:$BA,0,(27*(Y149="kW"))),'3-a.  Rate Class Allocations'!$F:$F,"2011 - 2014 + 2015 Extension Legacy Green Energy Act Framework - Province Wide Program",'3-a.  Rate Class Allocations'!$L:$L,Y148,'3-a.  Rate Class Allocations'!$E:$E,$B242,'3-a.  Rate Class Allocations'!$H:$H,D148) / SUMIFS(OFFSET('3-a.  Rate Class Allocations'!$BA:$BA,0,(27*(Y149="kW"))),'3-a.  Rate Class Allocations'!$F:$F,"2011 - 2014 + 2015 Extension Legacy Green Energy Act Framework - Province Wide Program",'3-a.  Rate Class Allocations'!$E:$E,$B242,'3-a.  Rate Class Allocations'!$H:$H,D148),IF(COUNTIFS(Y148,"General Service*"),1/COUNTIFS($Y148:$AL148,"General Service*"),0))</f>
        <v>0.5</v>
      </c>
      <c r="Z242" s="416">
        <f ca="1">IF(SUMIFS(OFFSET('3-a.  Rate Class Allocations'!$BA:$BA,0,(27*(Z149="kW"))),'3-a.  Rate Class Allocations'!$F:$F,"2011 - 2014 + 2015 Extension Legacy Green Energy Act Framework - Province Wide Program",'3-a.  Rate Class Allocations'!$E:$E,$B242,'3-a.  Rate Class Allocations'!$H:$H,D148),SUMIFS(OFFSET('3-a.  Rate Class Allocations'!$BA:$BA,0,(27*(Z149="kW"))),'3-a.  Rate Class Allocations'!$F:$F,"2011 - 2014 + 2015 Extension Legacy Green Energy Act Framework - Province Wide Program",'3-a.  Rate Class Allocations'!$L:$L,Z148,'3-a.  Rate Class Allocations'!$E:$E,$B242,'3-a.  Rate Class Allocations'!$H:$H,D148) / SUMIFS(OFFSET('3-a.  Rate Class Allocations'!$BA:$BA,0,(27*(Z149="kW"))),'3-a.  Rate Class Allocations'!$F:$F,"2011 - 2014 + 2015 Extension Legacy Green Energy Act Framework - Province Wide Program",'3-a.  Rate Class Allocations'!$E:$E,$B242,'3-a.  Rate Class Allocations'!$H:$H,D148),IF(COUNTIFS(Z148,"General Service*"),1/COUNTIFS($Y148:$AL148,"General Service*"),0))</f>
        <v>0.5</v>
      </c>
      <c r="AA242" s="416">
        <f ca="1">IF(SUMIFS(OFFSET('3-a.  Rate Class Allocations'!$BA:$BA,0,(27*(AA149="kW"))),'3-a.  Rate Class Allocations'!$F:$F,"2011 - 2014 + 2015 Extension Legacy Green Energy Act Framework - Province Wide Program",'3-a.  Rate Class Allocations'!$E:$E,$B242,'3-a.  Rate Class Allocations'!$H:$H,D148),SUMIFS(OFFSET('3-a.  Rate Class Allocations'!$BA:$BA,0,(27*(AA149="kW"))),'3-a.  Rate Class Allocations'!$F:$F,"2011 - 2014 + 2015 Extension Legacy Green Energy Act Framework - Province Wide Program",'3-a.  Rate Class Allocations'!$L:$L,AA148,'3-a.  Rate Class Allocations'!$E:$E,$B242,'3-a.  Rate Class Allocations'!$H:$H,D148) / SUMIFS(OFFSET('3-a.  Rate Class Allocations'!$BA:$BA,0,(27*(AA149="kW"))),'3-a.  Rate Class Allocations'!$F:$F,"2011 - 2014 + 2015 Extension Legacy Green Energy Act Framework - Province Wide Program",'3-a.  Rate Class Allocations'!$E:$E,$B242,'3-a.  Rate Class Allocations'!$H:$H,D148),IF(COUNTIFS(AA148,"General Service*"),1/COUNTIFS($Y148:$AL148,"General Service*"),0))</f>
        <v>0</v>
      </c>
      <c r="AB242" s="416">
        <f ca="1">IF(SUMIFS(OFFSET('3-a.  Rate Class Allocations'!$BA:$BA,0,(27*(AB149="kW"))),'3-a.  Rate Class Allocations'!$F:$F,"2011 - 2014 + 2015 Extension Legacy Green Energy Act Framework - Province Wide Program",'3-a.  Rate Class Allocations'!$E:$E,$B242,'3-a.  Rate Class Allocations'!$H:$H,D148),SUMIFS(OFFSET('3-a.  Rate Class Allocations'!$BA:$BA,0,(27*(AB149="kW"))),'3-a.  Rate Class Allocations'!$F:$F,"2011 - 2014 + 2015 Extension Legacy Green Energy Act Framework - Province Wide Program",'3-a.  Rate Class Allocations'!$L:$L,AB148,'3-a.  Rate Class Allocations'!$E:$E,$B242,'3-a.  Rate Class Allocations'!$H:$H,D148) / SUMIFS(OFFSET('3-a.  Rate Class Allocations'!$BA:$BA,0,(27*(AB149="kW"))),'3-a.  Rate Class Allocations'!$F:$F,"2011 - 2014 + 2015 Extension Legacy Green Energy Act Framework - Province Wide Program",'3-a.  Rate Class Allocations'!$E:$E,$B242,'3-a.  Rate Class Allocations'!$H:$H,D148),IF(COUNTIFS(AB148,"General Service*"),1/COUNTIFS($Y148:$AL148,"General Service*"),0))</f>
        <v>0</v>
      </c>
      <c r="AC242" s="416">
        <f ca="1">IF(SUMIFS(OFFSET('3-a.  Rate Class Allocations'!$BA:$BA,0,(27*(AC149="kW"))),'3-a.  Rate Class Allocations'!$F:$F,"2011 - 2014 + 2015 Extension Legacy Green Energy Act Framework - Province Wide Program",'3-a.  Rate Class Allocations'!$E:$E,$B242,'3-a.  Rate Class Allocations'!$H:$H,D148),SUMIFS(OFFSET('3-a.  Rate Class Allocations'!$BA:$BA,0,(27*(AC149="kW"))),'3-a.  Rate Class Allocations'!$F:$F,"2011 - 2014 + 2015 Extension Legacy Green Energy Act Framework - Province Wide Program",'3-a.  Rate Class Allocations'!$L:$L,AC148,'3-a.  Rate Class Allocations'!$E:$E,$B242,'3-a.  Rate Class Allocations'!$H:$H,D148) / SUMIFS(OFFSET('3-a.  Rate Class Allocations'!$BA:$BA,0,(27*(AC149="kW"))),'3-a.  Rate Class Allocations'!$F:$F,"2011 - 2014 + 2015 Extension Legacy Green Energy Act Framework - Province Wide Program",'3-a.  Rate Class Allocations'!$E:$E,$B242,'3-a.  Rate Class Allocations'!$H:$H,D148),IF(COUNTIFS(AC148,"General Service*"),1/COUNTIFS($Y148:$AL148,"General Service*"),0))</f>
        <v>0</v>
      </c>
      <c r="AD242" s="416">
        <f ca="1">IF(SUMIFS(OFFSET('3-a.  Rate Class Allocations'!$BA:$BA,0,(27*(AD149="kW"))),'3-a.  Rate Class Allocations'!$F:$F,"2011 - 2014 + 2015 Extension Legacy Green Energy Act Framework - Province Wide Program",'3-a.  Rate Class Allocations'!$E:$E,$B242,'3-a.  Rate Class Allocations'!$H:$H,D148),SUMIFS(OFFSET('3-a.  Rate Class Allocations'!$BA:$BA,0,(27*(AD149="kW"))),'3-a.  Rate Class Allocations'!$F:$F,"2011 - 2014 + 2015 Extension Legacy Green Energy Act Framework - Province Wide Program",'3-a.  Rate Class Allocations'!$L:$L,AD148,'3-a.  Rate Class Allocations'!$E:$E,$B242,'3-a.  Rate Class Allocations'!$H:$H,D148) / SUMIFS(OFFSET('3-a.  Rate Class Allocations'!$BA:$BA,0,(27*(AD149="kW"))),'3-a.  Rate Class Allocations'!$F:$F,"2011 - 2014 + 2015 Extension Legacy Green Energy Act Framework - Province Wide Program",'3-a.  Rate Class Allocations'!$E:$E,$B242,'3-a.  Rate Class Allocations'!$H:$H,D148),IF(COUNTIFS(AD148,"General Service*"),1/COUNTIFS($Y148:$AL148,"General Service*"),0))</f>
        <v>0</v>
      </c>
      <c r="AE242" s="416">
        <f ca="1">IF(SUMIFS(OFFSET('3-a.  Rate Class Allocations'!$BA:$BA,0,(27*(AE149="kW"))),'3-a.  Rate Class Allocations'!$F:$F,"2011 - 2014 + 2015 Extension Legacy Green Energy Act Framework - Province Wide Program",'3-a.  Rate Class Allocations'!$E:$E,$B242,'3-a.  Rate Class Allocations'!$H:$H,D148),SUMIFS(OFFSET('3-a.  Rate Class Allocations'!$BA:$BA,0,(27*(AE149="kW"))),'3-a.  Rate Class Allocations'!$F:$F,"2011 - 2014 + 2015 Extension Legacy Green Energy Act Framework - Province Wide Program",'3-a.  Rate Class Allocations'!$L:$L,AE148,'3-a.  Rate Class Allocations'!$E:$E,$B242,'3-a.  Rate Class Allocations'!$H:$H,D148) / SUMIFS(OFFSET('3-a.  Rate Class Allocations'!$BA:$BA,0,(27*(AE149="kW"))),'3-a.  Rate Class Allocations'!$F:$F,"2011 - 2014 + 2015 Extension Legacy Green Energy Act Framework - Province Wide Program",'3-a.  Rate Class Allocations'!$E:$E,$B242,'3-a.  Rate Class Allocations'!$H:$H,D148),IF(COUNTIFS(AE148,"General Service*"),1/COUNTIFS($Y148:$AL148,"General Service*"),0))</f>
        <v>0</v>
      </c>
      <c r="AF242" s="416">
        <f ca="1">IF(SUMIFS(OFFSET('3-a.  Rate Class Allocations'!$BA:$BA,0,(27*(AF149="kW"))),'3-a.  Rate Class Allocations'!$F:$F,"2011 - 2014 + 2015 Extension Legacy Green Energy Act Framework - Province Wide Program",'3-a.  Rate Class Allocations'!$E:$E,$B242,'3-a.  Rate Class Allocations'!$H:$H,D148),SUMIFS(OFFSET('3-a.  Rate Class Allocations'!$BA:$BA,0,(27*(AF149="kW"))),'3-a.  Rate Class Allocations'!$F:$F,"2011 - 2014 + 2015 Extension Legacy Green Energy Act Framework - Province Wide Program",'3-a.  Rate Class Allocations'!$L:$L,AF148,'3-a.  Rate Class Allocations'!$E:$E,$B242,'3-a.  Rate Class Allocations'!$H:$H,D148) / SUMIFS(OFFSET('3-a.  Rate Class Allocations'!$BA:$BA,0,(27*(AF149="kW"))),'3-a.  Rate Class Allocations'!$F:$F,"2011 - 2014 + 2015 Extension Legacy Green Energy Act Framework - Province Wide Program",'3-a.  Rate Class Allocations'!$E:$E,$B242,'3-a.  Rate Class Allocations'!$H:$H,D148),IF(COUNTIFS(AF148,"General Service*"),1/COUNTIFS($Y148:$AL148,"General Service*"),0))</f>
        <v>0</v>
      </c>
      <c r="AG242" s="416">
        <f ca="1">IF(SUMIFS(OFFSET('3-a.  Rate Class Allocations'!$BA:$BA,0,(27*(AG149="kW"))),'3-a.  Rate Class Allocations'!$F:$F,"2011 - 2014 + 2015 Extension Legacy Green Energy Act Framework - Province Wide Program",'3-a.  Rate Class Allocations'!$E:$E,$B242,'3-a.  Rate Class Allocations'!$H:$H,D148),SUMIFS(OFFSET('3-a.  Rate Class Allocations'!$BA:$BA,0,(27*(AG149="kW"))),'3-a.  Rate Class Allocations'!$F:$F,"2011 - 2014 + 2015 Extension Legacy Green Energy Act Framework - Province Wide Program",'3-a.  Rate Class Allocations'!$L:$L,AG148,'3-a.  Rate Class Allocations'!$E:$E,$B242,'3-a.  Rate Class Allocations'!$H:$H,D148) / SUMIFS(OFFSET('3-a.  Rate Class Allocations'!$BA:$BA,0,(27*(AG149="kW"))),'3-a.  Rate Class Allocations'!$F:$F,"2011 - 2014 + 2015 Extension Legacy Green Energy Act Framework - Province Wide Program",'3-a.  Rate Class Allocations'!$E:$E,$B242,'3-a.  Rate Class Allocations'!$H:$H,D148),IF(COUNTIFS(AG148,"General Service*"),1/COUNTIFS($Y148:$AL148,"General Service*"),0))</f>
        <v>0</v>
      </c>
      <c r="AH242" s="416">
        <f ca="1">IF(SUMIFS(OFFSET('3-a.  Rate Class Allocations'!$BA:$BA,0,(27*(AH149="kW"))),'3-a.  Rate Class Allocations'!$F:$F,"2011 - 2014 + 2015 Extension Legacy Green Energy Act Framework - Province Wide Program",'3-a.  Rate Class Allocations'!$E:$E,$B242,'3-a.  Rate Class Allocations'!$H:$H,D148),SUMIFS(OFFSET('3-a.  Rate Class Allocations'!$BA:$BA,0,(27*(AH149="kW"))),'3-a.  Rate Class Allocations'!$F:$F,"2011 - 2014 + 2015 Extension Legacy Green Energy Act Framework - Province Wide Program",'3-a.  Rate Class Allocations'!$L:$L,AH148,'3-a.  Rate Class Allocations'!$E:$E,$B242,'3-a.  Rate Class Allocations'!$H:$H,D148) / SUMIFS(OFFSET('3-a.  Rate Class Allocations'!$BA:$BA,0,(27*(AH149="kW"))),'3-a.  Rate Class Allocations'!$F:$F,"2011 - 2014 + 2015 Extension Legacy Green Energy Act Framework - Province Wide Program",'3-a.  Rate Class Allocations'!$E:$E,$B242,'3-a.  Rate Class Allocations'!$H:$H,D148),IF(COUNTIFS(AH148,"General Service*"),1/COUNTIFS($Y148:$AL148,"General Service*"),0))</f>
        <v>0</v>
      </c>
      <c r="AI242" s="416">
        <f ca="1">IF(SUMIFS(OFFSET('3-a.  Rate Class Allocations'!$BA:$BA,0,(27*(AI149="kW"))),'3-a.  Rate Class Allocations'!$F:$F,"2011 - 2014 + 2015 Extension Legacy Green Energy Act Framework - Province Wide Program",'3-a.  Rate Class Allocations'!$E:$E,$B242,'3-a.  Rate Class Allocations'!$H:$H,D148),SUMIFS(OFFSET('3-a.  Rate Class Allocations'!$BA:$BA,0,(27*(AI149="kW"))),'3-a.  Rate Class Allocations'!$F:$F,"2011 - 2014 + 2015 Extension Legacy Green Energy Act Framework - Province Wide Program",'3-a.  Rate Class Allocations'!$L:$L,AI148,'3-a.  Rate Class Allocations'!$E:$E,$B242,'3-a.  Rate Class Allocations'!$H:$H,D148) / SUMIFS(OFFSET('3-a.  Rate Class Allocations'!$BA:$BA,0,(27*(AI149="kW"))),'3-a.  Rate Class Allocations'!$F:$F,"2011 - 2014 + 2015 Extension Legacy Green Energy Act Framework - Province Wide Program",'3-a.  Rate Class Allocations'!$E:$E,$B242,'3-a.  Rate Class Allocations'!$H:$H,D148),IF(COUNTIFS(AI148,"General Service*"),1/COUNTIFS($Y148:$AL148,"General Service*"),0))</f>
        <v>0</v>
      </c>
      <c r="AJ242" s="416">
        <f ca="1">IF(SUMIFS(OFFSET('3-a.  Rate Class Allocations'!$BA:$BA,0,(27*(AJ149="kW"))),'3-a.  Rate Class Allocations'!$F:$F,"2011 - 2014 + 2015 Extension Legacy Green Energy Act Framework - Province Wide Program",'3-a.  Rate Class Allocations'!$E:$E,$B242,'3-a.  Rate Class Allocations'!$H:$H,D148),SUMIFS(OFFSET('3-a.  Rate Class Allocations'!$BA:$BA,0,(27*(AJ149="kW"))),'3-a.  Rate Class Allocations'!$F:$F,"2011 - 2014 + 2015 Extension Legacy Green Energy Act Framework - Province Wide Program",'3-a.  Rate Class Allocations'!$L:$L,AJ148,'3-a.  Rate Class Allocations'!$E:$E,$B242,'3-a.  Rate Class Allocations'!$H:$H,D148) / SUMIFS(OFFSET('3-a.  Rate Class Allocations'!$BA:$BA,0,(27*(AJ149="kW"))),'3-a.  Rate Class Allocations'!$F:$F,"2011 - 2014 + 2015 Extension Legacy Green Energy Act Framework - Province Wide Program",'3-a.  Rate Class Allocations'!$E:$E,$B242,'3-a.  Rate Class Allocations'!$H:$H,D148),IF(COUNTIFS(AJ148,"General Service*"),1/COUNTIFS($Y148:$AL148,"General Service*"),0))</f>
        <v>0</v>
      </c>
      <c r="AK242" s="416">
        <f ca="1">IF(SUMIFS(OFFSET('3-a.  Rate Class Allocations'!$BA:$BA,0,(27*(AK149="kW"))),'3-a.  Rate Class Allocations'!$F:$F,"2011 - 2014 + 2015 Extension Legacy Green Energy Act Framework - Province Wide Program",'3-a.  Rate Class Allocations'!$E:$E,$B242,'3-a.  Rate Class Allocations'!$H:$H,D148),SUMIFS(OFFSET('3-a.  Rate Class Allocations'!$BA:$BA,0,(27*(AK149="kW"))),'3-a.  Rate Class Allocations'!$F:$F,"2011 - 2014 + 2015 Extension Legacy Green Energy Act Framework - Province Wide Program",'3-a.  Rate Class Allocations'!$L:$L,AK148,'3-a.  Rate Class Allocations'!$E:$E,$B242,'3-a.  Rate Class Allocations'!$H:$H,D148) / SUMIFS(OFFSET('3-a.  Rate Class Allocations'!$BA:$BA,0,(27*(AK149="kW"))),'3-a.  Rate Class Allocations'!$F:$F,"2011 - 2014 + 2015 Extension Legacy Green Energy Act Framework - Province Wide Program",'3-a.  Rate Class Allocations'!$E:$E,$B242,'3-a.  Rate Class Allocations'!$H:$H,D148),IF(COUNTIFS(AK148,"General Service*"),1/COUNTIFS($Y148:$AL148,"General Service*"),0))</f>
        <v>0</v>
      </c>
      <c r="AL242" s="416">
        <f ca="1">IF(SUMIFS(OFFSET('3-a.  Rate Class Allocations'!$BA:$BA,0,(27*(AL149="kW"))),'3-a.  Rate Class Allocations'!$F:$F,"2011 - 2014 + 2015 Extension Legacy Green Energy Act Framework - Province Wide Program",'3-a.  Rate Class Allocations'!$E:$E,$B242,'3-a.  Rate Class Allocations'!$H:$H,D148),SUMIFS(OFFSET('3-a.  Rate Class Allocations'!$BA:$BA,0,(27*(AL149="kW"))),'3-a.  Rate Class Allocations'!$F:$F,"2011 - 2014 + 2015 Extension Legacy Green Energy Act Framework - Province Wide Program",'3-a.  Rate Class Allocations'!$L:$L,AL148,'3-a.  Rate Class Allocations'!$E:$E,$B242,'3-a.  Rate Class Allocations'!$H:$H,D148) / SUMIFS(OFFSET('3-a.  Rate Class Allocations'!$BA:$BA,0,(27*(AL149="kW"))),'3-a.  Rate Class Allocations'!$F:$F,"2011 - 2014 + 2015 Extension Legacy Green Energy Act Framework - Province Wide Program",'3-a.  Rate Class Allocations'!$E:$E,$B242,'3-a.  Rate Class Allocations'!$H:$H,D148),IF(COUNTIFS(AL148,"General Service*"),1/COUNTIFS($Y148:$AL148,"General Service*"),0))</f>
        <v>0</v>
      </c>
      <c r="AM242" s="298">
        <f ca="1">SUM(Y242:AL242)</f>
        <v>1</v>
      </c>
    </row>
    <row r="243" spans="1:39" s="285" customFormat="1" ht="15" outlineLevel="1">
      <c r="A243" s="503"/>
      <c r="B243" s="325" t="s">
        <v>245</v>
      </c>
      <c r="C243" s="293" t="s">
        <v>164</v>
      </c>
      <c r="D243" s="724">
        <f ca="1">SUMIFS(OFFSET('7.  Persistence Report'!$AQ:$AQ,0,D148-2011),'7.  Persistence Report'!$D:$D,IF(COUNTIFS($B243,"Adjustment*"),$B242,$B243),'7.  Persistence Report'!$H:$H,D148,'7.  Persistence Report'!$J:$J,IF(COUNTIFS($B243,"Adjustment*"),"Adjustment","Current Year Savings"),'7.  Persistence Report'!$C:$C,VLOOKUP(IF(COUNTIFS($B243,"Adjustment*"),$A242,$A243),ExtCalcMap,2,FALSE))</f>
        <v>0</v>
      </c>
      <c r="E243" s="724">
        <f ca="1">SUMIFS(OFFSET('7.  Persistence Report'!$AQ:$AQ,0,E148-2011),'7.  Persistence Report'!$D:$D,IF(COUNTIFS($B243,"Adjustment*"),$B242,$B243),'7.  Persistence Report'!$H:$H,D148,'7.  Persistence Report'!$J:$J,IF(COUNTIFS($B243,"Adjustment*"),"Adjustment","Current Year Savings"),'7.  Persistence Report'!$C:$C,VLOOKUP(IF(COUNTIFS($B243,"Adjustment*"),$A242,$A243),ExtCalcMap,2,FALSE))</f>
        <v>0</v>
      </c>
      <c r="F243" s="724">
        <f ca="1">SUMIFS(OFFSET('7.  Persistence Report'!$AQ:$AQ,0,F148-2011),'7.  Persistence Report'!$D:$D,IF(COUNTIFS($B243,"Adjustment*"),$B242,$B243),'7.  Persistence Report'!$H:$H,D148,'7.  Persistence Report'!$J:$J,IF(COUNTIFS($B243,"Adjustment*"),"Adjustment","Current Year Savings"),'7.  Persistence Report'!$C:$C,VLOOKUP(IF(COUNTIFS($B243,"Adjustment*"),$A242,$A243),ExtCalcMap,2,FALSE))</f>
        <v>0</v>
      </c>
      <c r="G243" s="724">
        <f ca="1">SUMIFS(OFFSET('7.  Persistence Report'!$AQ:$AQ,0,G148-2011),'7.  Persistence Report'!$D:$D,IF(COUNTIFS($B243,"Adjustment*"),$B242,$B243),'7.  Persistence Report'!$H:$H,D148,'7.  Persistence Report'!$J:$J,IF(COUNTIFS($B243,"Adjustment*"),"Adjustment","Current Year Savings"),'7.  Persistence Report'!$C:$C,VLOOKUP(IF(COUNTIFS($B243,"Adjustment*"),$A242,$A243),ExtCalcMap,2,FALSE))</f>
        <v>0</v>
      </c>
      <c r="H243" s="724">
        <f ca="1">SUMIFS(OFFSET('7.  Persistence Report'!$AQ:$AQ,0,H148-2011),'7.  Persistence Report'!$D:$D,IF(COUNTIFS($B243,"Adjustment*"),$B242,$B243),'7.  Persistence Report'!$H:$H,D148,'7.  Persistence Report'!$J:$J,IF(COUNTIFS($B243,"Adjustment*"),"Adjustment","Current Year Savings"),'7.  Persistence Report'!$C:$C,VLOOKUP(IF(COUNTIFS($B243,"Adjustment*"),$A242,$A243),ExtCalcMap,2,FALSE))</f>
        <v>0</v>
      </c>
      <c r="I243" s="724">
        <f ca="1">SUMIFS(OFFSET('7.  Persistence Report'!$AQ:$AQ,0,I148-2011),'7.  Persistence Report'!$D:$D,IF(COUNTIFS($B243,"Adjustment*"),$B242,$B243),'7.  Persistence Report'!$H:$H,D148,'7.  Persistence Report'!$J:$J,IF(COUNTIFS($B243,"Adjustment*"),"Adjustment","Current Year Savings"),'7.  Persistence Report'!$C:$C,VLOOKUP(IF(COUNTIFS($B243,"Adjustment*"),$A242,$A243),ExtCalcMap,2,FALSE))</f>
        <v>0</v>
      </c>
      <c r="J243" s="724">
        <f ca="1">SUMIFS(OFFSET('7.  Persistence Report'!$AQ:$AQ,0,J148-2011),'7.  Persistence Report'!$D:$D,IF(COUNTIFS($B243,"Adjustment*"),$B242,$B243),'7.  Persistence Report'!$H:$H,D148,'7.  Persistence Report'!$J:$J,IF(COUNTIFS($B243,"Adjustment*"),"Adjustment","Current Year Savings"),'7.  Persistence Report'!$C:$C,VLOOKUP(IF(COUNTIFS($B243,"Adjustment*"),$A242,$A243),ExtCalcMap,2,FALSE))</f>
        <v>0</v>
      </c>
      <c r="K243" s="724">
        <f ca="1">SUMIFS(OFFSET('7.  Persistence Report'!$AQ:$AQ,0,K148-2011),'7.  Persistence Report'!$D:$D,IF(COUNTIFS($B243,"Adjustment*"),$B242,$B243),'7.  Persistence Report'!$H:$H,D148,'7.  Persistence Report'!$J:$J,IF(COUNTIFS($B243,"Adjustment*"),"Adjustment","Current Year Savings"),'7.  Persistence Report'!$C:$C,VLOOKUP(IF(COUNTIFS($B243,"Adjustment*"),$A242,$A243),ExtCalcMap,2,FALSE))</f>
        <v>0</v>
      </c>
      <c r="L243" s="724">
        <f ca="1">SUMIFS(OFFSET('7.  Persistence Report'!$AQ:$AQ,0,L148-2011),'7.  Persistence Report'!$D:$D,IF(COUNTIFS($B243,"Adjustment*"),$B242,$B243),'7.  Persistence Report'!$H:$H,D148,'7.  Persistence Report'!$J:$J,IF(COUNTIFS($B243,"Adjustment*"),"Adjustment","Current Year Savings"),'7.  Persistence Report'!$C:$C,VLOOKUP(IF(COUNTIFS($B243,"Adjustment*"),$A242,$A243),ExtCalcMap,2,FALSE))</f>
        <v>0</v>
      </c>
      <c r="M243" s="724">
        <f ca="1">SUMIFS(OFFSET('7.  Persistence Report'!$AQ:$AQ,0,M148-2011),'7.  Persistence Report'!$D:$D,IF(COUNTIFS($B243,"Adjustment*"),$B242,$B243),'7.  Persistence Report'!$H:$H,D148,'7.  Persistence Report'!$J:$J,IF(COUNTIFS($B243,"Adjustment*"),"Adjustment","Current Year Savings"),'7.  Persistence Report'!$C:$C,VLOOKUP(IF(COUNTIFS($B243,"Adjustment*"),$A242,$A243),ExtCalcMap,2,FALSE))</f>
        <v>0</v>
      </c>
      <c r="N243" s="724">
        <f>N242</f>
        <v>0</v>
      </c>
      <c r="O243" s="731">
        <f ca="1">SUMIFS(OFFSET('7.  Persistence Report'!$L:$L,0,O148-2011),'7.  Persistence Report'!$D:$D,IF(COUNTIFS($B243,"Adjustment*"),$B242,$B243),'7.  Persistence Report'!$H:$H,D148,'7.  Persistence Report'!$J:$J,IF(COUNTIFS($B243,"Adjustment*"),"Adjustment","Current Year Savings"),'7.  Persistence Report'!$C:$C,VLOOKUP(IF(COUNTIFS($B243,"Adjustment*"),$A242,$A243),ExtCalcMap,2,FALSE))</f>
        <v>0</v>
      </c>
      <c r="P243" s="731">
        <f ca="1">SUMIFS(OFFSET('7.  Persistence Report'!$L:$L,0,P148-2011),'7.  Persistence Report'!$D:$D,IF(COUNTIFS($B243,"Adjustment*"),$B242,$B243),'7.  Persistence Report'!$H:$H,D148,'7.  Persistence Report'!$J:$J,IF(COUNTIFS($B243,"Adjustment*"),"Adjustment","Current Year Savings"),'7.  Persistence Report'!$C:$C,VLOOKUP(IF(COUNTIFS($B243,"Adjustment*"),$A242,$A243),ExtCalcMap,2,FALSE))</f>
        <v>0</v>
      </c>
      <c r="Q243" s="731">
        <f ca="1">SUMIFS(OFFSET('7.  Persistence Report'!$L:$L,0,Q148-2011),'7.  Persistence Report'!$D:$D,IF(COUNTIFS($B243,"Adjustment*"),$B242,$B243),'7.  Persistence Report'!$H:$H,D148,'7.  Persistence Report'!$J:$J,IF(COUNTIFS($B243,"Adjustment*"),"Adjustment","Current Year Savings"),'7.  Persistence Report'!$C:$C,VLOOKUP(IF(COUNTIFS($B243,"Adjustment*"),$A242,$A243),ExtCalcMap,2,FALSE))</f>
        <v>0</v>
      </c>
      <c r="R243" s="731">
        <f ca="1">SUMIFS(OFFSET('7.  Persistence Report'!$L:$L,0,R148-2011),'7.  Persistence Report'!$D:$D,IF(COUNTIFS($B243,"Adjustment*"),$B242,$B243),'7.  Persistence Report'!$H:$H,D148,'7.  Persistence Report'!$J:$J,IF(COUNTIFS($B243,"Adjustment*"),"Adjustment","Current Year Savings"),'7.  Persistence Report'!$C:$C,VLOOKUP(IF(COUNTIFS($B243,"Adjustment*"),$A242,$A243),ExtCalcMap,2,FALSE))</f>
        <v>0</v>
      </c>
      <c r="S243" s="731">
        <f ca="1">SUMIFS(OFFSET('7.  Persistence Report'!$L:$L,0,S148-2011),'7.  Persistence Report'!$D:$D,IF(COUNTIFS($B243,"Adjustment*"),$B242,$B243),'7.  Persistence Report'!$H:$H,D148,'7.  Persistence Report'!$J:$J,IF(COUNTIFS($B243,"Adjustment*"),"Adjustment","Current Year Savings"),'7.  Persistence Report'!$C:$C,VLOOKUP(IF(COUNTIFS($B243,"Adjustment*"),$A242,$A243),ExtCalcMap,2,FALSE))</f>
        <v>0</v>
      </c>
      <c r="T243" s="731">
        <f ca="1">SUMIFS(OFFSET('7.  Persistence Report'!$L:$L,0,T148-2011),'7.  Persistence Report'!$D:$D,IF(COUNTIFS($B243,"Adjustment*"),$B242,$B243),'7.  Persistence Report'!$H:$H,D148,'7.  Persistence Report'!$J:$J,IF(COUNTIFS($B243,"Adjustment*"),"Adjustment","Current Year Savings"),'7.  Persistence Report'!$C:$C,VLOOKUP(IF(COUNTIFS($B243,"Adjustment*"),$A242,$A243),ExtCalcMap,2,FALSE))</f>
        <v>0</v>
      </c>
      <c r="U243" s="731">
        <f ca="1">SUMIFS(OFFSET('7.  Persistence Report'!$L:$L,0,U148-2011),'7.  Persistence Report'!$D:$D,IF(COUNTIFS($B243,"Adjustment*"),$B242,$B243),'7.  Persistence Report'!$H:$H,D148,'7.  Persistence Report'!$J:$J,IF(COUNTIFS($B243,"Adjustment*"),"Adjustment","Current Year Savings"),'7.  Persistence Report'!$C:$C,VLOOKUP(IF(COUNTIFS($B243,"Adjustment*"),$A242,$A243),ExtCalcMap,2,FALSE))</f>
        <v>0</v>
      </c>
      <c r="V243" s="731">
        <f ca="1">SUMIFS(OFFSET('7.  Persistence Report'!$L:$L,0,V148-2011),'7.  Persistence Report'!$D:$D,IF(COUNTIFS($B243,"Adjustment*"),$B242,$B243),'7.  Persistence Report'!$H:$H,D148,'7.  Persistence Report'!$J:$J,IF(COUNTIFS($B243,"Adjustment*"),"Adjustment","Current Year Savings"),'7.  Persistence Report'!$C:$C,VLOOKUP(IF(COUNTIFS($B243,"Adjustment*"),$A242,$A243),ExtCalcMap,2,FALSE))</f>
        <v>0</v>
      </c>
      <c r="W243" s="731">
        <f ca="1">SUMIFS(OFFSET('7.  Persistence Report'!$L:$L,0,W148-2011),'7.  Persistence Report'!$D:$D,IF(COUNTIFS($B243,"Adjustment*"),$B242,$B243),'7.  Persistence Report'!$H:$H,D148,'7.  Persistence Report'!$J:$J,IF(COUNTIFS($B243,"Adjustment*"),"Adjustment","Current Year Savings"),'7.  Persistence Report'!$C:$C,VLOOKUP(IF(COUNTIFS($B243,"Adjustment*"),$A242,$A243),ExtCalcMap,2,FALSE))</f>
        <v>0</v>
      </c>
      <c r="X243" s="731">
        <f ca="1">SUMIFS(OFFSET('7.  Persistence Report'!$L:$L,0,X148-2011),'7.  Persistence Report'!$D:$D,IF(COUNTIFS($B243,"Adjustment*"),$B242,$B243),'7.  Persistence Report'!$H:$H,D148,'7.  Persistence Report'!$J:$J,IF(COUNTIFS($B243,"Adjustment*"),"Adjustment","Current Year Savings"),'7.  Persistence Report'!$C:$C,VLOOKUP(IF(COUNTIFS($B243,"Adjustment*"),$A242,$A243),ExtCalcMap,2,FALSE))</f>
        <v>0</v>
      </c>
      <c r="Y243" s="412">
        <f ca="1">Y242</f>
        <v>0.5</v>
      </c>
      <c r="Z243" s="412">
        <f t="shared" ref="Z243:AL243" ca="1" si="89">Z242</f>
        <v>0.5</v>
      </c>
      <c r="AA243" s="412">
        <f t="shared" ca="1" si="89"/>
        <v>0</v>
      </c>
      <c r="AB243" s="412">
        <f t="shared" ca="1" si="89"/>
        <v>0</v>
      </c>
      <c r="AC243" s="412">
        <f t="shared" ca="1" si="89"/>
        <v>0</v>
      </c>
      <c r="AD243" s="412">
        <f t="shared" ca="1" si="89"/>
        <v>0</v>
      </c>
      <c r="AE243" s="412">
        <f t="shared" ca="1" si="89"/>
        <v>0</v>
      </c>
      <c r="AF243" s="412">
        <f t="shared" ca="1" si="89"/>
        <v>0</v>
      </c>
      <c r="AG243" s="412">
        <f t="shared" ca="1" si="89"/>
        <v>0</v>
      </c>
      <c r="AH243" s="412">
        <f t="shared" ca="1" si="89"/>
        <v>0</v>
      </c>
      <c r="AI243" s="412">
        <f t="shared" ca="1" si="89"/>
        <v>0</v>
      </c>
      <c r="AJ243" s="412">
        <f t="shared" ca="1" si="89"/>
        <v>0</v>
      </c>
      <c r="AK243" s="412">
        <f t="shared" ca="1" si="89"/>
        <v>0</v>
      </c>
      <c r="AL243" s="412">
        <f t="shared" ca="1" si="89"/>
        <v>0</v>
      </c>
      <c r="AM243" s="499"/>
    </row>
    <row r="244" spans="1:39" s="285" customFormat="1" ht="15" outlineLevel="1">
      <c r="A244" s="503"/>
      <c r="B244" s="325"/>
      <c r="C244" s="293"/>
      <c r="D244" s="730"/>
      <c r="E244" s="730"/>
      <c r="F244" s="730"/>
      <c r="G244" s="730"/>
      <c r="H244" s="730"/>
      <c r="I244" s="730"/>
      <c r="J244" s="730"/>
      <c r="K244" s="730"/>
      <c r="L244" s="730"/>
      <c r="M244" s="730"/>
      <c r="N244" s="730"/>
      <c r="O244" s="737"/>
      <c r="P244" s="737"/>
      <c r="Q244" s="737"/>
      <c r="R244" s="737"/>
      <c r="S244" s="737"/>
      <c r="T244" s="737"/>
      <c r="U244" s="737"/>
      <c r="V244" s="737"/>
      <c r="W244" s="737"/>
      <c r="X244" s="737"/>
      <c r="Y244" s="293"/>
      <c r="Z244" s="413"/>
      <c r="AA244" s="413"/>
      <c r="AB244" s="413"/>
      <c r="AC244" s="413"/>
      <c r="AD244" s="413"/>
      <c r="AE244" s="417"/>
      <c r="AF244" s="417"/>
      <c r="AG244" s="417"/>
      <c r="AH244" s="417"/>
      <c r="AI244" s="417"/>
      <c r="AJ244" s="417"/>
      <c r="AK244" s="417"/>
      <c r="AL244" s="417"/>
      <c r="AM244" s="315"/>
    </row>
    <row r="245" spans="1:39" s="285" customFormat="1" ht="15.75" outlineLevel="1">
      <c r="A245" s="503"/>
      <c r="B245" s="290" t="s">
        <v>491</v>
      </c>
      <c r="C245" s="293"/>
      <c r="D245" s="730"/>
      <c r="E245" s="730"/>
      <c r="F245" s="730"/>
      <c r="G245" s="730"/>
      <c r="H245" s="730"/>
      <c r="I245" s="730"/>
      <c r="J245" s="730"/>
      <c r="K245" s="730"/>
      <c r="L245" s="730"/>
      <c r="M245" s="730"/>
      <c r="N245" s="730"/>
      <c r="O245" s="737"/>
      <c r="P245" s="737"/>
      <c r="Q245" s="737"/>
      <c r="R245" s="737"/>
      <c r="S245" s="737"/>
      <c r="T245" s="737"/>
      <c r="U245" s="737"/>
      <c r="V245" s="737"/>
      <c r="W245" s="737"/>
      <c r="X245" s="737"/>
      <c r="Y245" s="293"/>
      <c r="Z245" s="413"/>
      <c r="AA245" s="413"/>
      <c r="AB245" s="413"/>
      <c r="AC245" s="413"/>
      <c r="AD245" s="413"/>
      <c r="AE245" s="417"/>
      <c r="AF245" s="417"/>
      <c r="AG245" s="417"/>
      <c r="AH245" s="417"/>
      <c r="AI245" s="417"/>
      <c r="AJ245" s="417"/>
      <c r="AK245" s="417"/>
      <c r="AL245" s="417"/>
      <c r="AM245" s="315"/>
    </row>
    <row r="246" spans="1:39" s="285" customFormat="1" ht="15" outlineLevel="1">
      <c r="A246" s="503">
        <v>31</v>
      </c>
      <c r="B246" s="325" t="s">
        <v>492</v>
      </c>
      <c r="C246" s="293" t="s">
        <v>25</v>
      </c>
      <c r="D246" s="724">
        <f ca="1">SUMIFS(OFFSET('7.  Persistence Report'!$AQ:$AQ,0,D148-2011),'7.  Persistence Report'!$D:$D,IF(COUNTIFS($B246,"Adjustment*"),$B245,$B246),'7.  Persistence Report'!$H:$H,D148,'7.  Persistence Report'!$J:$J,IF(COUNTIFS($B246,"Adjustment*"),"Adjustment","Current Year Savings"),'7.  Persistence Report'!$C:$C,VLOOKUP(IF(COUNTIFS($B246,"Adjustment*"),$A245,$A246),ExtCalcMap,2,FALSE))</f>
        <v>0</v>
      </c>
      <c r="E246" s="724">
        <f ca="1">SUMIFS(OFFSET('7.  Persistence Report'!$AQ:$AQ,0,E148-2011),'7.  Persistence Report'!$D:$D,IF(COUNTIFS($B246,"Adjustment*"),$B245,$B246),'7.  Persistence Report'!$H:$H,D148,'7.  Persistence Report'!$J:$J,IF(COUNTIFS($B246,"Adjustment*"),"Adjustment","Current Year Savings"),'7.  Persistence Report'!$C:$C,VLOOKUP(IF(COUNTIFS($B246,"Adjustment*"),$A245,$A246),ExtCalcMap,2,FALSE))</f>
        <v>0</v>
      </c>
      <c r="F246" s="724">
        <f ca="1">SUMIFS(OFFSET('7.  Persistence Report'!$AQ:$AQ,0,F148-2011),'7.  Persistence Report'!$D:$D,IF(COUNTIFS($B246,"Adjustment*"),$B245,$B246),'7.  Persistence Report'!$H:$H,D148,'7.  Persistence Report'!$J:$J,IF(COUNTIFS($B246,"Adjustment*"),"Adjustment","Current Year Savings"),'7.  Persistence Report'!$C:$C,VLOOKUP(IF(COUNTIFS($B246,"Adjustment*"),$A245,$A246),ExtCalcMap,2,FALSE))</f>
        <v>0</v>
      </c>
      <c r="G246" s="724">
        <f ca="1">SUMIFS(OFFSET('7.  Persistence Report'!$AQ:$AQ,0,G148-2011),'7.  Persistence Report'!$D:$D,IF(COUNTIFS($B246,"Adjustment*"),$B245,$B246),'7.  Persistence Report'!$H:$H,D148,'7.  Persistence Report'!$J:$J,IF(COUNTIFS($B246,"Adjustment*"),"Adjustment","Current Year Savings"),'7.  Persistence Report'!$C:$C,VLOOKUP(IF(COUNTIFS($B246,"Adjustment*"),$A245,$A246),ExtCalcMap,2,FALSE))</f>
        <v>0</v>
      </c>
      <c r="H246" s="724">
        <f ca="1">SUMIFS(OFFSET('7.  Persistence Report'!$AQ:$AQ,0,H148-2011),'7.  Persistence Report'!$D:$D,IF(COUNTIFS($B246,"Adjustment*"),$B245,$B246),'7.  Persistence Report'!$H:$H,D148,'7.  Persistence Report'!$J:$J,IF(COUNTIFS($B246,"Adjustment*"),"Adjustment","Current Year Savings"),'7.  Persistence Report'!$C:$C,VLOOKUP(IF(COUNTIFS($B246,"Adjustment*"),$A245,$A246),ExtCalcMap,2,FALSE))</f>
        <v>0</v>
      </c>
      <c r="I246" s="724">
        <f ca="1">SUMIFS(OFFSET('7.  Persistence Report'!$AQ:$AQ,0,I148-2011),'7.  Persistence Report'!$D:$D,IF(COUNTIFS($B246,"Adjustment*"),$B245,$B246),'7.  Persistence Report'!$H:$H,D148,'7.  Persistence Report'!$J:$J,IF(COUNTIFS($B246,"Adjustment*"),"Adjustment","Current Year Savings"),'7.  Persistence Report'!$C:$C,VLOOKUP(IF(COUNTIFS($B246,"Adjustment*"),$A245,$A246),ExtCalcMap,2,FALSE))</f>
        <v>0</v>
      </c>
      <c r="J246" s="724">
        <f ca="1">SUMIFS(OFFSET('7.  Persistence Report'!$AQ:$AQ,0,J148-2011),'7.  Persistence Report'!$D:$D,IF(COUNTIFS($B246,"Adjustment*"),$B245,$B246),'7.  Persistence Report'!$H:$H,D148,'7.  Persistence Report'!$J:$J,IF(COUNTIFS($B246,"Adjustment*"),"Adjustment","Current Year Savings"),'7.  Persistence Report'!$C:$C,VLOOKUP(IF(COUNTIFS($B246,"Adjustment*"),$A245,$A246),ExtCalcMap,2,FALSE))</f>
        <v>0</v>
      </c>
      <c r="K246" s="724">
        <f ca="1">SUMIFS(OFFSET('7.  Persistence Report'!$AQ:$AQ,0,K148-2011),'7.  Persistence Report'!$D:$D,IF(COUNTIFS($B246,"Adjustment*"),$B245,$B246),'7.  Persistence Report'!$H:$H,D148,'7.  Persistence Report'!$J:$J,IF(COUNTIFS($B246,"Adjustment*"),"Adjustment","Current Year Savings"),'7.  Persistence Report'!$C:$C,VLOOKUP(IF(COUNTIFS($B246,"Adjustment*"),$A245,$A246),ExtCalcMap,2,FALSE))</f>
        <v>0</v>
      </c>
      <c r="L246" s="724">
        <f ca="1">SUMIFS(OFFSET('7.  Persistence Report'!$AQ:$AQ,0,L148-2011),'7.  Persistence Report'!$D:$D,IF(COUNTIFS($B246,"Adjustment*"),$B245,$B246),'7.  Persistence Report'!$H:$H,D148,'7.  Persistence Report'!$J:$J,IF(COUNTIFS($B246,"Adjustment*"),"Adjustment","Current Year Savings"),'7.  Persistence Report'!$C:$C,VLOOKUP(IF(COUNTIFS($B246,"Adjustment*"),$A245,$A246),ExtCalcMap,2,FALSE))</f>
        <v>0</v>
      </c>
      <c r="M246" s="724">
        <f ca="1">SUMIFS(OFFSET('7.  Persistence Report'!$AQ:$AQ,0,M148-2011),'7.  Persistence Report'!$D:$D,IF(COUNTIFS($B246,"Adjustment*"),$B245,$B246),'7.  Persistence Report'!$H:$H,D148,'7.  Persistence Report'!$J:$J,IF(COUNTIFS($B246,"Adjustment*"),"Adjustment","Current Year Savings"),'7.  Persistence Report'!$C:$C,VLOOKUP(IF(COUNTIFS($B246,"Adjustment*"),$A245,$A246),ExtCalcMap,2,FALSE))</f>
        <v>0</v>
      </c>
      <c r="N246" s="724">
        <v>0</v>
      </c>
      <c r="O246" s="731">
        <f ca="1">SUMIFS(OFFSET('7.  Persistence Report'!$L:$L,0,O148-2011),'7.  Persistence Report'!$D:$D,IF(COUNTIFS($B246,"Adjustment*"),$B245,$B246),'7.  Persistence Report'!$H:$H,D148,'7.  Persistence Report'!$J:$J,IF(COUNTIFS($B246,"Adjustment*"),"Adjustment","Current Year Savings"),'7.  Persistence Report'!$C:$C,VLOOKUP(IF(COUNTIFS($B246,"Adjustment*"),$A245,$A246),ExtCalcMap,2,FALSE))</f>
        <v>0</v>
      </c>
      <c r="P246" s="731">
        <f ca="1">SUMIFS(OFFSET('7.  Persistence Report'!$L:$L,0,P148-2011),'7.  Persistence Report'!$D:$D,IF(COUNTIFS($B246,"Adjustment*"),$B245,$B246),'7.  Persistence Report'!$H:$H,D148,'7.  Persistence Report'!$J:$J,IF(COUNTIFS($B246,"Adjustment*"),"Adjustment","Current Year Savings"),'7.  Persistence Report'!$C:$C,VLOOKUP(IF(COUNTIFS($B246,"Adjustment*"),$A245,$A246),ExtCalcMap,2,FALSE))</f>
        <v>0</v>
      </c>
      <c r="Q246" s="731">
        <f ca="1">SUMIFS(OFFSET('7.  Persistence Report'!$L:$L,0,Q148-2011),'7.  Persistence Report'!$D:$D,IF(COUNTIFS($B246,"Adjustment*"),$B245,$B246),'7.  Persistence Report'!$H:$H,D148,'7.  Persistence Report'!$J:$J,IF(COUNTIFS($B246,"Adjustment*"),"Adjustment","Current Year Savings"),'7.  Persistence Report'!$C:$C,VLOOKUP(IF(COUNTIFS($B246,"Adjustment*"),$A245,$A246),ExtCalcMap,2,FALSE))</f>
        <v>0</v>
      </c>
      <c r="R246" s="731">
        <f ca="1">SUMIFS(OFFSET('7.  Persistence Report'!$L:$L,0,R148-2011),'7.  Persistence Report'!$D:$D,IF(COUNTIFS($B246,"Adjustment*"),$B245,$B246),'7.  Persistence Report'!$H:$H,D148,'7.  Persistence Report'!$J:$J,IF(COUNTIFS($B246,"Adjustment*"),"Adjustment","Current Year Savings"),'7.  Persistence Report'!$C:$C,VLOOKUP(IF(COUNTIFS($B246,"Adjustment*"),$A245,$A246),ExtCalcMap,2,FALSE))</f>
        <v>0</v>
      </c>
      <c r="S246" s="731">
        <f ca="1">SUMIFS(OFFSET('7.  Persistence Report'!$L:$L,0,S148-2011),'7.  Persistence Report'!$D:$D,IF(COUNTIFS($B246,"Adjustment*"),$B245,$B246),'7.  Persistence Report'!$H:$H,D148,'7.  Persistence Report'!$J:$J,IF(COUNTIFS($B246,"Adjustment*"),"Adjustment","Current Year Savings"),'7.  Persistence Report'!$C:$C,VLOOKUP(IF(COUNTIFS($B246,"Adjustment*"),$A245,$A246),ExtCalcMap,2,FALSE))</f>
        <v>0</v>
      </c>
      <c r="T246" s="731">
        <f ca="1">SUMIFS(OFFSET('7.  Persistence Report'!$L:$L,0,T148-2011),'7.  Persistence Report'!$D:$D,IF(COUNTIFS($B246,"Adjustment*"),$B245,$B246),'7.  Persistence Report'!$H:$H,D148,'7.  Persistence Report'!$J:$J,IF(COUNTIFS($B246,"Adjustment*"),"Adjustment","Current Year Savings"),'7.  Persistence Report'!$C:$C,VLOOKUP(IF(COUNTIFS($B246,"Adjustment*"),$A245,$A246),ExtCalcMap,2,FALSE))</f>
        <v>0</v>
      </c>
      <c r="U246" s="731">
        <f ca="1">SUMIFS(OFFSET('7.  Persistence Report'!$L:$L,0,U148-2011),'7.  Persistence Report'!$D:$D,IF(COUNTIFS($B246,"Adjustment*"),$B245,$B246),'7.  Persistence Report'!$H:$H,D148,'7.  Persistence Report'!$J:$J,IF(COUNTIFS($B246,"Adjustment*"),"Adjustment","Current Year Savings"),'7.  Persistence Report'!$C:$C,VLOOKUP(IF(COUNTIFS($B246,"Adjustment*"),$A245,$A246),ExtCalcMap,2,FALSE))</f>
        <v>0</v>
      </c>
      <c r="V246" s="731">
        <f ca="1">SUMIFS(OFFSET('7.  Persistence Report'!$L:$L,0,V148-2011),'7.  Persistence Report'!$D:$D,IF(COUNTIFS($B246,"Adjustment*"),$B245,$B246),'7.  Persistence Report'!$H:$H,D148,'7.  Persistence Report'!$J:$J,IF(COUNTIFS($B246,"Adjustment*"),"Adjustment","Current Year Savings"),'7.  Persistence Report'!$C:$C,VLOOKUP(IF(COUNTIFS($B246,"Adjustment*"),$A245,$A246),ExtCalcMap,2,FALSE))</f>
        <v>0</v>
      </c>
      <c r="W246" s="731">
        <f ca="1">SUMIFS(OFFSET('7.  Persistence Report'!$L:$L,0,W148-2011),'7.  Persistence Report'!$D:$D,IF(COUNTIFS($B246,"Adjustment*"),$B245,$B246),'7.  Persistence Report'!$H:$H,D148,'7.  Persistence Report'!$J:$J,IF(COUNTIFS($B246,"Adjustment*"),"Adjustment","Current Year Savings"),'7.  Persistence Report'!$C:$C,VLOOKUP(IF(COUNTIFS($B246,"Adjustment*"),$A245,$A246),ExtCalcMap,2,FALSE))</f>
        <v>0</v>
      </c>
      <c r="X246" s="731">
        <f ca="1">SUMIFS(OFFSET('7.  Persistence Report'!$L:$L,0,X148-2011),'7.  Persistence Report'!$D:$D,IF(COUNTIFS($B246,"Adjustment*"),$B245,$B246),'7.  Persistence Report'!$H:$H,D148,'7.  Persistence Report'!$J:$J,IF(COUNTIFS($B246,"Adjustment*"),"Adjustment","Current Year Savings"),'7.  Persistence Report'!$C:$C,VLOOKUP(IF(COUNTIFS($B246,"Adjustment*"),$A245,$A246),ExtCalcMap,2,FALSE))</f>
        <v>0</v>
      </c>
      <c r="Y246" s="416">
        <f ca="1">IF(SUMIFS(OFFSET('3-a.  Rate Class Allocations'!$BA:$BA,0,(27*(Y149="kW"))),'3-a.  Rate Class Allocations'!$F:$F,"2011 - 2014 + 2015 Extension Legacy Green Energy Act Framework - Province Wide Program",'3-a.  Rate Class Allocations'!$E:$E,$B246,'3-a.  Rate Class Allocations'!$H:$H,D148),SUMIFS(OFFSET('3-a.  Rate Class Allocations'!$BA:$BA,0,(27*(Y149="kW"))),'3-a.  Rate Class Allocations'!$F:$F,"2011 - 2014 + 2015 Extension Legacy Green Energy Act Framework - Province Wide Program",'3-a.  Rate Class Allocations'!$L:$L,Y148,'3-a.  Rate Class Allocations'!$E:$E,$B246,'3-a.  Rate Class Allocations'!$H:$H,D148) / SUMIFS(OFFSET('3-a.  Rate Class Allocations'!$BA:$BA,0,(27*(Y149="kW"))),'3-a.  Rate Class Allocations'!$F:$F,"2011 - 2014 + 2015 Extension Legacy Green Energy Act Framework - Province Wide Program",'3-a.  Rate Class Allocations'!$E:$E,$B246,'3-a.  Rate Class Allocations'!$H:$H,D148),IF(COUNTIFS(Y148,"General Service*"),1/COUNTIFS($Y148:$AL148,"General Service*"),0))</f>
        <v>0.5</v>
      </c>
      <c r="Z246" s="416">
        <f ca="1">IF(SUMIFS(OFFSET('3-a.  Rate Class Allocations'!$BA:$BA,0,(27*(Z149="kW"))),'3-a.  Rate Class Allocations'!$F:$F,"2011 - 2014 + 2015 Extension Legacy Green Energy Act Framework - Province Wide Program",'3-a.  Rate Class Allocations'!$E:$E,$B246,'3-a.  Rate Class Allocations'!$H:$H,D148),SUMIFS(OFFSET('3-a.  Rate Class Allocations'!$BA:$BA,0,(27*(Z149="kW"))),'3-a.  Rate Class Allocations'!$F:$F,"2011 - 2014 + 2015 Extension Legacy Green Energy Act Framework - Province Wide Program",'3-a.  Rate Class Allocations'!$L:$L,Z148,'3-a.  Rate Class Allocations'!$E:$E,$B246,'3-a.  Rate Class Allocations'!$H:$H,D148) / SUMIFS(OFFSET('3-a.  Rate Class Allocations'!$BA:$BA,0,(27*(Z149="kW"))),'3-a.  Rate Class Allocations'!$F:$F,"2011 - 2014 + 2015 Extension Legacy Green Energy Act Framework - Province Wide Program",'3-a.  Rate Class Allocations'!$E:$E,$B246,'3-a.  Rate Class Allocations'!$H:$H,D148),IF(COUNTIFS(Z148,"General Service*"),1/COUNTIFS($Y148:$AL148,"General Service*"),0))</f>
        <v>0.5</v>
      </c>
      <c r="AA246" s="416">
        <f ca="1">IF(SUMIFS(OFFSET('3-a.  Rate Class Allocations'!$BA:$BA,0,(27*(AA149="kW"))),'3-a.  Rate Class Allocations'!$F:$F,"2011 - 2014 + 2015 Extension Legacy Green Energy Act Framework - Province Wide Program",'3-a.  Rate Class Allocations'!$E:$E,$B246,'3-a.  Rate Class Allocations'!$H:$H,D148),SUMIFS(OFFSET('3-a.  Rate Class Allocations'!$BA:$BA,0,(27*(AA149="kW"))),'3-a.  Rate Class Allocations'!$F:$F,"2011 - 2014 + 2015 Extension Legacy Green Energy Act Framework - Province Wide Program",'3-a.  Rate Class Allocations'!$L:$L,AA148,'3-a.  Rate Class Allocations'!$E:$E,$B246,'3-a.  Rate Class Allocations'!$H:$H,D148) / SUMIFS(OFFSET('3-a.  Rate Class Allocations'!$BA:$BA,0,(27*(AA149="kW"))),'3-a.  Rate Class Allocations'!$F:$F,"2011 - 2014 + 2015 Extension Legacy Green Energy Act Framework - Province Wide Program",'3-a.  Rate Class Allocations'!$E:$E,$B246,'3-a.  Rate Class Allocations'!$H:$H,D148),IF(COUNTIFS(AA148,"General Service*"),1/COUNTIFS($Y148:$AL148,"General Service*"),0))</f>
        <v>0</v>
      </c>
      <c r="AB246" s="416">
        <f ca="1">IF(SUMIFS(OFFSET('3-a.  Rate Class Allocations'!$BA:$BA,0,(27*(AB149="kW"))),'3-a.  Rate Class Allocations'!$F:$F,"2011 - 2014 + 2015 Extension Legacy Green Energy Act Framework - Province Wide Program",'3-a.  Rate Class Allocations'!$E:$E,$B246,'3-a.  Rate Class Allocations'!$H:$H,D148),SUMIFS(OFFSET('3-a.  Rate Class Allocations'!$BA:$BA,0,(27*(AB149="kW"))),'3-a.  Rate Class Allocations'!$F:$F,"2011 - 2014 + 2015 Extension Legacy Green Energy Act Framework - Province Wide Program",'3-a.  Rate Class Allocations'!$L:$L,AB148,'3-a.  Rate Class Allocations'!$E:$E,$B246,'3-a.  Rate Class Allocations'!$H:$H,D148) / SUMIFS(OFFSET('3-a.  Rate Class Allocations'!$BA:$BA,0,(27*(AB149="kW"))),'3-a.  Rate Class Allocations'!$F:$F,"2011 - 2014 + 2015 Extension Legacy Green Energy Act Framework - Province Wide Program",'3-a.  Rate Class Allocations'!$E:$E,$B246,'3-a.  Rate Class Allocations'!$H:$H,D148),IF(COUNTIFS(AB148,"General Service*"),1/COUNTIFS($Y148:$AL148,"General Service*"),0))</f>
        <v>0</v>
      </c>
      <c r="AC246" s="416">
        <f ca="1">IF(SUMIFS(OFFSET('3-a.  Rate Class Allocations'!$BA:$BA,0,(27*(AC149="kW"))),'3-a.  Rate Class Allocations'!$F:$F,"2011 - 2014 + 2015 Extension Legacy Green Energy Act Framework - Province Wide Program",'3-a.  Rate Class Allocations'!$E:$E,$B246,'3-a.  Rate Class Allocations'!$H:$H,D148),SUMIFS(OFFSET('3-a.  Rate Class Allocations'!$BA:$BA,0,(27*(AC149="kW"))),'3-a.  Rate Class Allocations'!$F:$F,"2011 - 2014 + 2015 Extension Legacy Green Energy Act Framework - Province Wide Program",'3-a.  Rate Class Allocations'!$L:$L,AC148,'3-a.  Rate Class Allocations'!$E:$E,$B246,'3-a.  Rate Class Allocations'!$H:$H,D148) / SUMIFS(OFFSET('3-a.  Rate Class Allocations'!$BA:$BA,0,(27*(AC149="kW"))),'3-a.  Rate Class Allocations'!$F:$F,"2011 - 2014 + 2015 Extension Legacy Green Energy Act Framework - Province Wide Program",'3-a.  Rate Class Allocations'!$E:$E,$B246,'3-a.  Rate Class Allocations'!$H:$H,D148),IF(COUNTIFS(AC148,"General Service*"),1/COUNTIFS($Y148:$AL148,"General Service*"),0))</f>
        <v>0</v>
      </c>
      <c r="AD246" s="416">
        <f ca="1">IF(SUMIFS(OFFSET('3-a.  Rate Class Allocations'!$BA:$BA,0,(27*(AD149="kW"))),'3-a.  Rate Class Allocations'!$F:$F,"2011 - 2014 + 2015 Extension Legacy Green Energy Act Framework - Province Wide Program",'3-a.  Rate Class Allocations'!$E:$E,$B246,'3-a.  Rate Class Allocations'!$H:$H,D148),SUMIFS(OFFSET('3-a.  Rate Class Allocations'!$BA:$BA,0,(27*(AD149="kW"))),'3-a.  Rate Class Allocations'!$F:$F,"2011 - 2014 + 2015 Extension Legacy Green Energy Act Framework - Province Wide Program",'3-a.  Rate Class Allocations'!$L:$L,AD148,'3-a.  Rate Class Allocations'!$E:$E,$B246,'3-a.  Rate Class Allocations'!$H:$H,D148) / SUMIFS(OFFSET('3-a.  Rate Class Allocations'!$BA:$BA,0,(27*(AD149="kW"))),'3-a.  Rate Class Allocations'!$F:$F,"2011 - 2014 + 2015 Extension Legacy Green Energy Act Framework - Province Wide Program",'3-a.  Rate Class Allocations'!$E:$E,$B246,'3-a.  Rate Class Allocations'!$H:$H,D148),IF(COUNTIFS(AD148,"General Service*"),1/COUNTIFS($Y148:$AL148,"General Service*"),0))</f>
        <v>0</v>
      </c>
      <c r="AE246" s="416">
        <f ca="1">IF(SUMIFS(OFFSET('3-a.  Rate Class Allocations'!$BA:$BA,0,(27*(AE149="kW"))),'3-a.  Rate Class Allocations'!$F:$F,"2011 - 2014 + 2015 Extension Legacy Green Energy Act Framework - Province Wide Program",'3-a.  Rate Class Allocations'!$E:$E,$B246,'3-a.  Rate Class Allocations'!$H:$H,D148),SUMIFS(OFFSET('3-a.  Rate Class Allocations'!$BA:$BA,0,(27*(AE149="kW"))),'3-a.  Rate Class Allocations'!$F:$F,"2011 - 2014 + 2015 Extension Legacy Green Energy Act Framework - Province Wide Program",'3-a.  Rate Class Allocations'!$L:$L,AE148,'3-a.  Rate Class Allocations'!$E:$E,$B246,'3-a.  Rate Class Allocations'!$H:$H,D148) / SUMIFS(OFFSET('3-a.  Rate Class Allocations'!$BA:$BA,0,(27*(AE149="kW"))),'3-a.  Rate Class Allocations'!$F:$F,"2011 - 2014 + 2015 Extension Legacy Green Energy Act Framework - Province Wide Program",'3-a.  Rate Class Allocations'!$E:$E,$B246,'3-a.  Rate Class Allocations'!$H:$H,D148),IF(COUNTIFS(AE148,"General Service*"),1/COUNTIFS($Y148:$AL148,"General Service*"),0))</f>
        <v>0</v>
      </c>
      <c r="AF246" s="416">
        <f ca="1">IF(SUMIFS(OFFSET('3-a.  Rate Class Allocations'!$BA:$BA,0,(27*(AF149="kW"))),'3-a.  Rate Class Allocations'!$F:$F,"2011 - 2014 + 2015 Extension Legacy Green Energy Act Framework - Province Wide Program",'3-a.  Rate Class Allocations'!$E:$E,$B246,'3-a.  Rate Class Allocations'!$H:$H,D148),SUMIFS(OFFSET('3-a.  Rate Class Allocations'!$BA:$BA,0,(27*(AF149="kW"))),'3-a.  Rate Class Allocations'!$F:$F,"2011 - 2014 + 2015 Extension Legacy Green Energy Act Framework - Province Wide Program",'3-a.  Rate Class Allocations'!$L:$L,AF148,'3-a.  Rate Class Allocations'!$E:$E,$B246,'3-a.  Rate Class Allocations'!$H:$H,D148) / SUMIFS(OFFSET('3-a.  Rate Class Allocations'!$BA:$BA,0,(27*(AF149="kW"))),'3-a.  Rate Class Allocations'!$F:$F,"2011 - 2014 + 2015 Extension Legacy Green Energy Act Framework - Province Wide Program",'3-a.  Rate Class Allocations'!$E:$E,$B246,'3-a.  Rate Class Allocations'!$H:$H,D148),IF(COUNTIFS(AF148,"General Service*"),1/COUNTIFS($Y148:$AL148,"General Service*"),0))</f>
        <v>0</v>
      </c>
      <c r="AG246" s="416">
        <f ca="1">IF(SUMIFS(OFFSET('3-a.  Rate Class Allocations'!$BA:$BA,0,(27*(AG149="kW"))),'3-a.  Rate Class Allocations'!$F:$F,"2011 - 2014 + 2015 Extension Legacy Green Energy Act Framework - Province Wide Program",'3-a.  Rate Class Allocations'!$E:$E,$B246,'3-a.  Rate Class Allocations'!$H:$H,D148),SUMIFS(OFFSET('3-a.  Rate Class Allocations'!$BA:$BA,0,(27*(AG149="kW"))),'3-a.  Rate Class Allocations'!$F:$F,"2011 - 2014 + 2015 Extension Legacy Green Energy Act Framework - Province Wide Program",'3-a.  Rate Class Allocations'!$L:$L,AG148,'3-a.  Rate Class Allocations'!$E:$E,$B246,'3-a.  Rate Class Allocations'!$H:$H,D148) / SUMIFS(OFFSET('3-a.  Rate Class Allocations'!$BA:$BA,0,(27*(AG149="kW"))),'3-a.  Rate Class Allocations'!$F:$F,"2011 - 2014 + 2015 Extension Legacy Green Energy Act Framework - Province Wide Program",'3-a.  Rate Class Allocations'!$E:$E,$B246,'3-a.  Rate Class Allocations'!$H:$H,D148),IF(COUNTIFS(AG148,"General Service*"),1/COUNTIFS($Y148:$AL148,"General Service*"),0))</f>
        <v>0</v>
      </c>
      <c r="AH246" s="416">
        <f ca="1">IF(SUMIFS(OFFSET('3-a.  Rate Class Allocations'!$BA:$BA,0,(27*(AH149="kW"))),'3-a.  Rate Class Allocations'!$F:$F,"2011 - 2014 + 2015 Extension Legacy Green Energy Act Framework - Province Wide Program",'3-a.  Rate Class Allocations'!$E:$E,$B246,'3-a.  Rate Class Allocations'!$H:$H,D148),SUMIFS(OFFSET('3-a.  Rate Class Allocations'!$BA:$BA,0,(27*(AH149="kW"))),'3-a.  Rate Class Allocations'!$F:$F,"2011 - 2014 + 2015 Extension Legacy Green Energy Act Framework - Province Wide Program",'3-a.  Rate Class Allocations'!$L:$L,AH148,'3-a.  Rate Class Allocations'!$E:$E,$B246,'3-a.  Rate Class Allocations'!$H:$H,D148) / SUMIFS(OFFSET('3-a.  Rate Class Allocations'!$BA:$BA,0,(27*(AH149="kW"))),'3-a.  Rate Class Allocations'!$F:$F,"2011 - 2014 + 2015 Extension Legacy Green Energy Act Framework - Province Wide Program",'3-a.  Rate Class Allocations'!$E:$E,$B246,'3-a.  Rate Class Allocations'!$H:$H,D148),IF(COUNTIFS(AH148,"General Service*"),1/COUNTIFS($Y148:$AL148,"General Service*"),0))</f>
        <v>0</v>
      </c>
      <c r="AI246" s="416">
        <f ca="1">IF(SUMIFS(OFFSET('3-a.  Rate Class Allocations'!$BA:$BA,0,(27*(AI149="kW"))),'3-a.  Rate Class Allocations'!$F:$F,"2011 - 2014 + 2015 Extension Legacy Green Energy Act Framework - Province Wide Program",'3-a.  Rate Class Allocations'!$E:$E,$B246,'3-a.  Rate Class Allocations'!$H:$H,D148),SUMIFS(OFFSET('3-a.  Rate Class Allocations'!$BA:$BA,0,(27*(AI149="kW"))),'3-a.  Rate Class Allocations'!$F:$F,"2011 - 2014 + 2015 Extension Legacy Green Energy Act Framework - Province Wide Program",'3-a.  Rate Class Allocations'!$L:$L,AI148,'3-a.  Rate Class Allocations'!$E:$E,$B246,'3-a.  Rate Class Allocations'!$H:$H,D148) / SUMIFS(OFFSET('3-a.  Rate Class Allocations'!$BA:$BA,0,(27*(AI149="kW"))),'3-a.  Rate Class Allocations'!$F:$F,"2011 - 2014 + 2015 Extension Legacy Green Energy Act Framework - Province Wide Program",'3-a.  Rate Class Allocations'!$E:$E,$B246,'3-a.  Rate Class Allocations'!$H:$H,D148),IF(COUNTIFS(AI148,"General Service*"),1/COUNTIFS($Y148:$AL148,"General Service*"),0))</f>
        <v>0</v>
      </c>
      <c r="AJ246" s="416">
        <f ca="1">IF(SUMIFS(OFFSET('3-a.  Rate Class Allocations'!$BA:$BA,0,(27*(AJ149="kW"))),'3-a.  Rate Class Allocations'!$F:$F,"2011 - 2014 + 2015 Extension Legacy Green Energy Act Framework - Province Wide Program",'3-a.  Rate Class Allocations'!$E:$E,$B246,'3-a.  Rate Class Allocations'!$H:$H,D148),SUMIFS(OFFSET('3-a.  Rate Class Allocations'!$BA:$BA,0,(27*(AJ149="kW"))),'3-a.  Rate Class Allocations'!$F:$F,"2011 - 2014 + 2015 Extension Legacy Green Energy Act Framework - Province Wide Program",'3-a.  Rate Class Allocations'!$L:$L,AJ148,'3-a.  Rate Class Allocations'!$E:$E,$B246,'3-a.  Rate Class Allocations'!$H:$H,D148) / SUMIFS(OFFSET('3-a.  Rate Class Allocations'!$BA:$BA,0,(27*(AJ149="kW"))),'3-a.  Rate Class Allocations'!$F:$F,"2011 - 2014 + 2015 Extension Legacy Green Energy Act Framework - Province Wide Program",'3-a.  Rate Class Allocations'!$E:$E,$B246,'3-a.  Rate Class Allocations'!$H:$H,D148),IF(COUNTIFS(AJ148,"General Service*"),1/COUNTIFS($Y148:$AL148,"General Service*"),0))</f>
        <v>0</v>
      </c>
      <c r="AK246" s="416">
        <f ca="1">IF(SUMIFS(OFFSET('3-a.  Rate Class Allocations'!$BA:$BA,0,(27*(AK149="kW"))),'3-a.  Rate Class Allocations'!$F:$F,"2011 - 2014 + 2015 Extension Legacy Green Energy Act Framework - Province Wide Program",'3-a.  Rate Class Allocations'!$E:$E,$B246,'3-a.  Rate Class Allocations'!$H:$H,D148),SUMIFS(OFFSET('3-a.  Rate Class Allocations'!$BA:$BA,0,(27*(AK149="kW"))),'3-a.  Rate Class Allocations'!$F:$F,"2011 - 2014 + 2015 Extension Legacy Green Energy Act Framework - Province Wide Program",'3-a.  Rate Class Allocations'!$L:$L,AK148,'3-a.  Rate Class Allocations'!$E:$E,$B246,'3-a.  Rate Class Allocations'!$H:$H,D148) / SUMIFS(OFFSET('3-a.  Rate Class Allocations'!$BA:$BA,0,(27*(AK149="kW"))),'3-a.  Rate Class Allocations'!$F:$F,"2011 - 2014 + 2015 Extension Legacy Green Energy Act Framework - Province Wide Program",'3-a.  Rate Class Allocations'!$E:$E,$B246,'3-a.  Rate Class Allocations'!$H:$H,D148),IF(COUNTIFS(AK148,"General Service*"),1/COUNTIFS($Y148:$AL148,"General Service*"),0))</f>
        <v>0</v>
      </c>
      <c r="AL246" s="416">
        <f ca="1">IF(SUMIFS(OFFSET('3-a.  Rate Class Allocations'!$BA:$BA,0,(27*(AL149="kW"))),'3-a.  Rate Class Allocations'!$F:$F,"2011 - 2014 + 2015 Extension Legacy Green Energy Act Framework - Province Wide Program",'3-a.  Rate Class Allocations'!$E:$E,$B246,'3-a.  Rate Class Allocations'!$H:$H,D148),SUMIFS(OFFSET('3-a.  Rate Class Allocations'!$BA:$BA,0,(27*(AL149="kW"))),'3-a.  Rate Class Allocations'!$F:$F,"2011 - 2014 + 2015 Extension Legacy Green Energy Act Framework - Province Wide Program",'3-a.  Rate Class Allocations'!$L:$L,AL148,'3-a.  Rate Class Allocations'!$E:$E,$B246,'3-a.  Rate Class Allocations'!$H:$H,D148) / SUMIFS(OFFSET('3-a.  Rate Class Allocations'!$BA:$BA,0,(27*(AL149="kW"))),'3-a.  Rate Class Allocations'!$F:$F,"2011 - 2014 + 2015 Extension Legacy Green Energy Act Framework - Province Wide Program",'3-a.  Rate Class Allocations'!$E:$E,$B246,'3-a.  Rate Class Allocations'!$H:$H,D148),IF(COUNTIFS(AL148,"General Service*"),1/COUNTIFS($Y148:$AL148,"General Service*"),0))</f>
        <v>0</v>
      </c>
      <c r="AM246" s="298">
        <f ca="1">SUM(Y246:AL246)</f>
        <v>1</v>
      </c>
    </row>
    <row r="247" spans="1:39" s="285" customFormat="1" ht="15" outlineLevel="1">
      <c r="A247" s="503"/>
      <c r="B247" s="325" t="s">
        <v>245</v>
      </c>
      <c r="C247" s="293" t="s">
        <v>164</v>
      </c>
      <c r="D247" s="724">
        <f ca="1">SUMIFS(OFFSET('7.  Persistence Report'!$AQ:$AQ,0,D148-2011),'7.  Persistence Report'!$D:$D,IF(COUNTIFS($B247,"Adjustment*"),$B246,$B247),'7.  Persistence Report'!$H:$H,D148,'7.  Persistence Report'!$J:$J,IF(COUNTIFS($B247,"Adjustment*"),"Adjustment","Current Year Savings"),'7.  Persistence Report'!$C:$C,VLOOKUP(IF(COUNTIFS($B247,"Adjustment*"),$A246,$A247),ExtCalcMap,2,FALSE))</f>
        <v>0</v>
      </c>
      <c r="E247" s="724">
        <f ca="1">SUMIFS(OFFSET('7.  Persistence Report'!$AQ:$AQ,0,E148-2011),'7.  Persistence Report'!$D:$D,IF(COUNTIFS($B247,"Adjustment*"),$B246,$B247),'7.  Persistence Report'!$H:$H,D148,'7.  Persistence Report'!$J:$J,IF(COUNTIFS($B247,"Adjustment*"),"Adjustment","Current Year Savings"),'7.  Persistence Report'!$C:$C,VLOOKUP(IF(COUNTIFS($B247,"Adjustment*"),$A246,$A247),ExtCalcMap,2,FALSE))</f>
        <v>0</v>
      </c>
      <c r="F247" s="724">
        <f ca="1">SUMIFS(OFFSET('7.  Persistence Report'!$AQ:$AQ,0,F148-2011),'7.  Persistence Report'!$D:$D,IF(COUNTIFS($B247,"Adjustment*"),$B246,$B247),'7.  Persistence Report'!$H:$H,D148,'7.  Persistence Report'!$J:$J,IF(COUNTIFS($B247,"Adjustment*"),"Adjustment","Current Year Savings"),'7.  Persistence Report'!$C:$C,VLOOKUP(IF(COUNTIFS($B247,"Adjustment*"),$A246,$A247),ExtCalcMap,2,FALSE))</f>
        <v>0</v>
      </c>
      <c r="G247" s="724">
        <f ca="1">SUMIFS(OFFSET('7.  Persistence Report'!$AQ:$AQ,0,G148-2011),'7.  Persistence Report'!$D:$D,IF(COUNTIFS($B247,"Adjustment*"),$B246,$B247),'7.  Persistence Report'!$H:$H,D148,'7.  Persistence Report'!$J:$J,IF(COUNTIFS($B247,"Adjustment*"),"Adjustment","Current Year Savings"),'7.  Persistence Report'!$C:$C,VLOOKUP(IF(COUNTIFS($B247,"Adjustment*"),$A246,$A247),ExtCalcMap,2,FALSE))</f>
        <v>0</v>
      </c>
      <c r="H247" s="724">
        <f ca="1">SUMIFS(OFFSET('7.  Persistence Report'!$AQ:$AQ,0,H148-2011),'7.  Persistence Report'!$D:$D,IF(COUNTIFS($B247,"Adjustment*"),$B246,$B247),'7.  Persistence Report'!$H:$H,D148,'7.  Persistence Report'!$J:$J,IF(COUNTIFS($B247,"Adjustment*"),"Adjustment","Current Year Savings"),'7.  Persistence Report'!$C:$C,VLOOKUP(IF(COUNTIFS($B247,"Adjustment*"),$A246,$A247),ExtCalcMap,2,FALSE))</f>
        <v>0</v>
      </c>
      <c r="I247" s="724">
        <f ca="1">SUMIFS(OFFSET('7.  Persistence Report'!$AQ:$AQ,0,I148-2011),'7.  Persistence Report'!$D:$D,IF(COUNTIFS($B247,"Adjustment*"),$B246,$B247),'7.  Persistence Report'!$H:$H,D148,'7.  Persistence Report'!$J:$J,IF(COUNTIFS($B247,"Adjustment*"),"Adjustment","Current Year Savings"),'7.  Persistence Report'!$C:$C,VLOOKUP(IF(COUNTIFS($B247,"Adjustment*"),$A246,$A247),ExtCalcMap,2,FALSE))</f>
        <v>0</v>
      </c>
      <c r="J247" s="724">
        <f ca="1">SUMIFS(OFFSET('7.  Persistence Report'!$AQ:$AQ,0,J148-2011),'7.  Persistence Report'!$D:$D,IF(COUNTIFS($B247,"Adjustment*"),$B246,$B247),'7.  Persistence Report'!$H:$H,D148,'7.  Persistence Report'!$J:$J,IF(COUNTIFS($B247,"Adjustment*"),"Adjustment","Current Year Savings"),'7.  Persistence Report'!$C:$C,VLOOKUP(IF(COUNTIFS($B247,"Adjustment*"),$A246,$A247),ExtCalcMap,2,FALSE))</f>
        <v>0</v>
      </c>
      <c r="K247" s="724">
        <f ca="1">SUMIFS(OFFSET('7.  Persistence Report'!$AQ:$AQ,0,K148-2011),'7.  Persistence Report'!$D:$D,IF(COUNTIFS($B247,"Adjustment*"),$B246,$B247),'7.  Persistence Report'!$H:$H,D148,'7.  Persistence Report'!$J:$J,IF(COUNTIFS($B247,"Adjustment*"),"Adjustment","Current Year Savings"),'7.  Persistence Report'!$C:$C,VLOOKUP(IF(COUNTIFS($B247,"Adjustment*"),$A246,$A247),ExtCalcMap,2,FALSE))</f>
        <v>0</v>
      </c>
      <c r="L247" s="724">
        <f ca="1">SUMIFS(OFFSET('7.  Persistence Report'!$AQ:$AQ,0,L148-2011),'7.  Persistence Report'!$D:$D,IF(COUNTIFS($B247,"Adjustment*"),$B246,$B247),'7.  Persistence Report'!$H:$H,D148,'7.  Persistence Report'!$J:$J,IF(COUNTIFS($B247,"Adjustment*"),"Adjustment","Current Year Savings"),'7.  Persistence Report'!$C:$C,VLOOKUP(IF(COUNTIFS($B247,"Adjustment*"),$A246,$A247),ExtCalcMap,2,FALSE))</f>
        <v>0</v>
      </c>
      <c r="M247" s="724">
        <f ca="1">SUMIFS(OFFSET('7.  Persistence Report'!$AQ:$AQ,0,M148-2011),'7.  Persistence Report'!$D:$D,IF(COUNTIFS($B247,"Adjustment*"),$B246,$B247),'7.  Persistence Report'!$H:$H,D148,'7.  Persistence Report'!$J:$J,IF(COUNTIFS($B247,"Adjustment*"),"Adjustment","Current Year Savings"),'7.  Persistence Report'!$C:$C,VLOOKUP(IF(COUNTIFS($B247,"Adjustment*"),$A246,$A247),ExtCalcMap,2,FALSE))</f>
        <v>0</v>
      </c>
      <c r="N247" s="724">
        <f>N246</f>
        <v>0</v>
      </c>
      <c r="O247" s="731">
        <f ca="1">SUMIFS(OFFSET('7.  Persistence Report'!$L:$L,0,O148-2011),'7.  Persistence Report'!$D:$D,IF(COUNTIFS($B247,"Adjustment*"),$B246,$B247),'7.  Persistence Report'!$H:$H,D148,'7.  Persistence Report'!$J:$J,IF(COUNTIFS($B247,"Adjustment*"),"Adjustment","Current Year Savings"),'7.  Persistence Report'!$C:$C,VLOOKUP(IF(COUNTIFS($B247,"Adjustment*"),$A246,$A247),ExtCalcMap,2,FALSE))</f>
        <v>0</v>
      </c>
      <c r="P247" s="731">
        <f ca="1">SUMIFS(OFFSET('7.  Persistence Report'!$L:$L,0,P148-2011),'7.  Persistence Report'!$D:$D,IF(COUNTIFS($B247,"Adjustment*"),$B246,$B247),'7.  Persistence Report'!$H:$H,D148,'7.  Persistence Report'!$J:$J,IF(COUNTIFS($B247,"Adjustment*"),"Adjustment","Current Year Savings"),'7.  Persistence Report'!$C:$C,VLOOKUP(IF(COUNTIFS($B247,"Adjustment*"),$A246,$A247),ExtCalcMap,2,FALSE))</f>
        <v>0</v>
      </c>
      <c r="Q247" s="731">
        <f ca="1">SUMIFS(OFFSET('7.  Persistence Report'!$L:$L,0,Q148-2011),'7.  Persistence Report'!$D:$D,IF(COUNTIFS($B247,"Adjustment*"),$B246,$B247),'7.  Persistence Report'!$H:$H,D148,'7.  Persistence Report'!$J:$J,IF(COUNTIFS($B247,"Adjustment*"),"Adjustment","Current Year Savings"),'7.  Persistence Report'!$C:$C,VLOOKUP(IF(COUNTIFS($B247,"Adjustment*"),$A246,$A247),ExtCalcMap,2,FALSE))</f>
        <v>0</v>
      </c>
      <c r="R247" s="731">
        <f ca="1">SUMIFS(OFFSET('7.  Persistence Report'!$L:$L,0,R148-2011),'7.  Persistence Report'!$D:$D,IF(COUNTIFS($B247,"Adjustment*"),$B246,$B247),'7.  Persistence Report'!$H:$H,D148,'7.  Persistence Report'!$J:$J,IF(COUNTIFS($B247,"Adjustment*"),"Adjustment","Current Year Savings"),'7.  Persistence Report'!$C:$C,VLOOKUP(IF(COUNTIFS($B247,"Adjustment*"),$A246,$A247),ExtCalcMap,2,FALSE))</f>
        <v>0</v>
      </c>
      <c r="S247" s="731">
        <f ca="1">SUMIFS(OFFSET('7.  Persistence Report'!$L:$L,0,S148-2011),'7.  Persistence Report'!$D:$D,IF(COUNTIFS($B247,"Adjustment*"),$B246,$B247),'7.  Persistence Report'!$H:$H,D148,'7.  Persistence Report'!$J:$J,IF(COUNTIFS($B247,"Adjustment*"),"Adjustment","Current Year Savings"),'7.  Persistence Report'!$C:$C,VLOOKUP(IF(COUNTIFS($B247,"Adjustment*"),$A246,$A247),ExtCalcMap,2,FALSE))</f>
        <v>0</v>
      </c>
      <c r="T247" s="731">
        <f ca="1">SUMIFS(OFFSET('7.  Persistence Report'!$L:$L,0,T148-2011),'7.  Persistence Report'!$D:$D,IF(COUNTIFS($B247,"Adjustment*"),$B246,$B247),'7.  Persistence Report'!$H:$H,D148,'7.  Persistence Report'!$J:$J,IF(COUNTIFS($B247,"Adjustment*"),"Adjustment","Current Year Savings"),'7.  Persistence Report'!$C:$C,VLOOKUP(IF(COUNTIFS($B247,"Adjustment*"),$A246,$A247),ExtCalcMap,2,FALSE))</f>
        <v>0</v>
      </c>
      <c r="U247" s="731">
        <f ca="1">SUMIFS(OFFSET('7.  Persistence Report'!$L:$L,0,U148-2011),'7.  Persistence Report'!$D:$D,IF(COUNTIFS($B247,"Adjustment*"),$B246,$B247),'7.  Persistence Report'!$H:$H,D148,'7.  Persistence Report'!$J:$J,IF(COUNTIFS($B247,"Adjustment*"),"Adjustment","Current Year Savings"),'7.  Persistence Report'!$C:$C,VLOOKUP(IF(COUNTIFS($B247,"Adjustment*"),$A246,$A247),ExtCalcMap,2,FALSE))</f>
        <v>0</v>
      </c>
      <c r="V247" s="731">
        <f ca="1">SUMIFS(OFFSET('7.  Persistence Report'!$L:$L,0,V148-2011),'7.  Persistence Report'!$D:$D,IF(COUNTIFS($B247,"Adjustment*"),$B246,$B247),'7.  Persistence Report'!$H:$H,D148,'7.  Persistence Report'!$J:$J,IF(COUNTIFS($B247,"Adjustment*"),"Adjustment","Current Year Savings"),'7.  Persistence Report'!$C:$C,VLOOKUP(IF(COUNTIFS($B247,"Adjustment*"),$A246,$A247),ExtCalcMap,2,FALSE))</f>
        <v>0</v>
      </c>
      <c r="W247" s="731">
        <f ca="1">SUMIFS(OFFSET('7.  Persistence Report'!$L:$L,0,W148-2011),'7.  Persistence Report'!$D:$D,IF(COUNTIFS($B247,"Adjustment*"),$B246,$B247),'7.  Persistence Report'!$H:$H,D148,'7.  Persistence Report'!$J:$J,IF(COUNTIFS($B247,"Adjustment*"),"Adjustment","Current Year Savings"),'7.  Persistence Report'!$C:$C,VLOOKUP(IF(COUNTIFS($B247,"Adjustment*"),$A246,$A247),ExtCalcMap,2,FALSE))</f>
        <v>0</v>
      </c>
      <c r="X247" s="731">
        <f ca="1">SUMIFS(OFFSET('7.  Persistence Report'!$L:$L,0,X148-2011),'7.  Persistence Report'!$D:$D,IF(COUNTIFS($B247,"Adjustment*"),$B246,$B247),'7.  Persistence Report'!$H:$H,D148,'7.  Persistence Report'!$J:$J,IF(COUNTIFS($B247,"Adjustment*"),"Adjustment","Current Year Savings"),'7.  Persistence Report'!$C:$C,VLOOKUP(IF(COUNTIFS($B247,"Adjustment*"),$A246,$A247),ExtCalcMap,2,FALSE))</f>
        <v>0</v>
      </c>
      <c r="Y247" s="412">
        <f ca="1">Y246</f>
        <v>0.5</v>
      </c>
      <c r="Z247" s="412">
        <f t="shared" ref="Z247:AL247" ca="1" si="90">Z246</f>
        <v>0.5</v>
      </c>
      <c r="AA247" s="412">
        <f t="shared" ca="1" si="90"/>
        <v>0</v>
      </c>
      <c r="AB247" s="412">
        <f t="shared" ca="1" si="90"/>
        <v>0</v>
      </c>
      <c r="AC247" s="412">
        <f t="shared" ca="1" si="90"/>
        <v>0</v>
      </c>
      <c r="AD247" s="412">
        <f t="shared" ca="1" si="90"/>
        <v>0</v>
      </c>
      <c r="AE247" s="412">
        <f t="shared" ca="1" si="90"/>
        <v>0</v>
      </c>
      <c r="AF247" s="412">
        <f t="shared" ca="1" si="90"/>
        <v>0</v>
      </c>
      <c r="AG247" s="412">
        <f t="shared" ca="1" si="90"/>
        <v>0</v>
      </c>
      <c r="AH247" s="412">
        <f t="shared" ca="1" si="90"/>
        <v>0</v>
      </c>
      <c r="AI247" s="412">
        <f t="shared" ca="1" si="90"/>
        <v>0</v>
      </c>
      <c r="AJ247" s="412">
        <f t="shared" ca="1" si="90"/>
        <v>0</v>
      </c>
      <c r="AK247" s="412">
        <f t="shared" ca="1" si="90"/>
        <v>0</v>
      </c>
      <c r="AL247" s="412">
        <f t="shared" ca="1" si="90"/>
        <v>0</v>
      </c>
      <c r="AM247" s="499"/>
    </row>
    <row r="248" spans="1:39" s="285" customFormat="1" ht="15" outlineLevel="1">
      <c r="A248" s="503"/>
      <c r="B248" s="325"/>
      <c r="C248" s="293"/>
      <c r="D248" s="730"/>
      <c r="E248" s="730"/>
      <c r="F248" s="730"/>
      <c r="G248" s="730"/>
      <c r="H248" s="730"/>
      <c r="I248" s="730"/>
      <c r="J248" s="730"/>
      <c r="K248" s="730"/>
      <c r="L248" s="730"/>
      <c r="M248" s="730"/>
      <c r="N248" s="730"/>
      <c r="O248" s="737"/>
      <c r="P248" s="737"/>
      <c r="Q248" s="737"/>
      <c r="R248" s="737"/>
      <c r="S248" s="737"/>
      <c r="T248" s="737"/>
      <c r="U248" s="737"/>
      <c r="V248" s="737"/>
      <c r="W248" s="737"/>
      <c r="X248" s="737"/>
      <c r="Y248" s="413"/>
      <c r="Z248" s="413"/>
      <c r="AA248" s="413"/>
      <c r="AB248" s="413"/>
      <c r="AC248" s="413"/>
      <c r="AD248" s="413"/>
      <c r="AE248" s="417"/>
      <c r="AF248" s="417"/>
      <c r="AG248" s="417"/>
      <c r="AH248" s="417"/>
      <c r="AI248" s="417"/>
      <c r="AJ248" s="417"/>
      <c r="AK248" s="417"/>
      <c r="AL248" s="417"/>
      <c r="AM248" s="315"/>
    </row>
    <row r="249" spans="1:39" s="285" customFormat="1" ht="15" outlineLevel="1">
      <c r="A249" s="503">
        <v>32</v>
      </c>
      <c r="B249" s="325" t="s">
        <v>493</v>
      </c>
      <c r="C249" s="293" t="s">
        <v>25</v>
      </c>
      <c r="D249" s="724">
        <f ca="1">SUMIFS(OFFSET('7.  Persistence Report'!$AQ:$AQ,0,D148-2011),'7.  Persistence Report'!$D:$D,IF(COUNTIFS($B249,"Adjustment*"),$B248,$B249),'7.  Persistence Report'!$H:$H,D148,'7.  Persistence Report'!$J:$J,IF(COUNTIFS($B249,"Adjustment*"),"Adjustment","Current Year Savings"),'7.  Persistence Report'!$C:$C,VLOOKUP(IF(COUNTIFS($B249,"Adjustment*"),$A248,$A249),ExtCalcMap,2,FALSE))</f>
        <v>0</v>
      </c>
      <c r="E249" s="724">
        <f ca="1">SUMIFS(OFFSET('7.  Persistence Report'!$AQ:$AQ,0,E148-2011),'7.  Persistence Report'!$D:$D,IF(COUNTIFS($B249,"Adjustment*"),$B248,$B249),'7.  Persistence Report'!$H:$H,D148,'7.  Persistence Report'!$J:$J,IF(COUNTIFS($B249,"Adjustment*"),"Adjustment","Current Year Savings"),'7.  Persistence Report'!$C:$C,VLOOKUP(IF(COUNTIFS($B249,"Adjustment*"),$A248,$A249),ExtCalcMap,2,FALSE))</f>
        <v>0</v>
      </c>
      <c r="F249" s="724">
        <f ca="1">SUMIFS(OFFSET('7.  Persistence Report'!$AQ:$AQ,0,F148-2011),'7.  Persistence Report'!$D:$D,IF(COUNTIFS($B249,"Adjustment*"),$B248,$B249),'7.  Persistence Report'!$H:$H,D148,'7.  Persistence Report'!$J:$J,IF(COUNTIFS($B249,"Adjustment*"),"Adjustment","Current Year Savings"),'7.  Persistence Report'!$C:$C,VLOOKUP(IF(COUNTIFS($B249,"Adjustment*"),$A248,$A249),ExtCalcMap,2,FALSE))</f>
        <v>0</v>
      </c>
      <c r="G249" s="724">
        <f ca="1">SUMIFS(OFFSET('7.  Persistence Report'!$AQ:$AQ,0,G148-2011),'7.  Persistence Report'!$D:$D,IF(COUNTIFS($B249,"Adjustment*"),$B248,$B249),'7.  Persistence Report'!$H:$H,D148,'7.  Persistence Report'!$J:$J,IF(COUNTIFS($B249,"Adjustment*"),"Adjustment","Current Year Savings"),'7.  Persistence Report'!$C:$C,VLOOKUP(IF(COUNTIFS($B249,"Adjustment*"),$A248,$A249),ExtCalcMap,2,FALSE))</f>
        <v>0</v>
      </c>
      <c r="H249" s="724">
        <f ca="1">SUMIFS(OFFSET('7.  Persistence Report'!$AQ:$AQ,0,H148-2011),'7.  Persistence Report'!$D:$D,IF(COUNTIFS($B249,"Adjustment*"),$B248,$B249),'7.  Persistence Report'!$H:$H,D148,'7.  Persistence Report'!$J:$J,IF(COUNTIFS($B249,"Adjustment*"),"Adjustment","Current Year Savings"),'7.  Persistence Report'!$C:$C,VLOOKUP(IF(COUNTIFS($B249,"Adjustment*"),$A248,$A249),ExtCalcMap,2,FALSE))</f>
        <v>0</v>
      </c>
      <c r="I249" s="724">
        <f ca="1">SUMIFS(OFFSET('7.  Persistence Report'!$AQ:$AQ,0,I148-2011),'7.  Persistence Report'!$D:$D,IF(COUNTIFS($B249,"Adjustment*"),$B248,$B249),'7.  Persistence Report'!$H:$H,D148,'7.  Persistence Report'!$J:$J,IF(COUNTIFS($B249,"Adjustment*"),"Adjustment","Current Year Savings"),'7.  Persistence Report'!$C:$C,VLOOKUP(IF(COUNTIFS($B249,"Adjustment*"),$A248,$A249),ExtCalcMap,2,FALSE))</f>
        <v>0</v>
      </c>
      <c r="J249" s="724">
        <f ca="1">SUMIFS(OFFSET('7.  Persistence Report'!$AQ:$AQ,0,J148-2011),'7.  Persistence Report'!$D:$D,IF(COUNTIFS($B249,"Adjustment*"),$B248,$B249),'7.  Persistence Report'!$H:$H,D148,'7.  Persistence Report'!$J:$J,IF(COUNTIFS($B249,"Adjustment*"),"Adjustment","Current Year Savings"),'7.  Persistence Report'!$C:$C,VLOOKUP(IF(COUNTIFS($B249,"Adjustment*"),$A248,$A249),ExtCalcMap,2,FALSE))</f>
        <v>0</v>
      </c>
      <c r="K249" s="724">
        <f ca="1">SUMIFS(OFFSET('7.  Persistence Report'!$AQ:$AQ,0,K148-2011),'7.  Persistence Report'!$D:$D,IF(COUNTIFS($B249,"Adjustment*"),$B248,$B249),'7.  Persistence Report'!$H:$H,D148,'7.  Persistence Report'!$J:$J,IF(COUNTIFS($B249,"Adjustment*"),"Adjustment","Current Year Savings"),'7.  Persistence Report'!$C:$C,VLOOKUP(IF(COUNTIFS($B249,"Adjustment*"),$A248,$A249),ExtCalcMap,2,FALSE))</f>
        <v>0</v>
      </c>
      <c r="L249" s="724">
        <f ca="1">SUMIFS(OFFSET('7.  Persistence Report'!$AQ:$AQ,0,L148-2011),'7.  Persistence Report'!$D:$D,IF(COUNTIFS($B249,"Adjustment*"),$B248,$B249),'7.  Persistence Report'!$H:$H,D148,'7.  Persistence Report'!$J:$J,IF(COUNTIFS($B249,"Adjustment*"),"Adjustment","Current Year Savings"),'7.  Persistence Report'!$C:$C,VLOOKUP(IF(COUNTIFS($B249,"Adjustment*"),$A248,$A249),ExtCalcMap,2,FALSE))</f>
        <v>0</v>
      </c>
      <c r="M249" s="724">
        <f ca="1">SUMIFS(OFFSET('7.  Persistence Report'!$AQ:$AQ,0,M148-2011),'7.  Persistence Report'!$D:$D,IF(COUNTIFS($B249,"Adjustment*"),$B248,$B249),'7.  Persistence Report'!$H:$H,D148,'7.  Persistence Report'!$J:$J,IF(COUNTIFS($B249,"Adjustment*"),"Adjustment","Current Year Savings"),'7.  Persistence Report'!$C:$C,VLOOKUP(IF(COUNTIFS($B249,"Adjustment*"),$A248,$A249),ExtCalcMap,2,FALSE))</f>
        <v>0</v>
      </c>
      <c r="N249" s="724">
        <v>0</v>
      </c>
      <c r="O249" s="731">
        <f ca="1">SUMIFS(OFFSET('7.  Persistence Report'!$L:$L,0,O148-2011),'7.  Persistence Report'!$D:$D,IF(COUNTIFS($B249,"Adjustment*"),$B248,$B249),'7.  Persistence Report'!$H:$H,D148,'7.  Persistence Report'!$J:$J,IF(COUNTIFS($B249,"Adjustment*"),"Adjustment","Current Year Savings"),'7.  Persistence Report'!$C:$C,VLOOKUP(IF(COUNTIFS($B249,"Adjustment*"),$A248,$A249),ExtCalcMap,2,FALSE))</f>
        <v>0</v>
      </c>
      <c r="P249" s="731">
        <f ca="1">SUMIFS(OFFSET('7.  Persistence Report'!$L:$L,0,P148-2011),'7.  Persistence Report'!$D:$D,IF(COUNTIFS($B249,"Adjustment*"),$B248,$B249),'7.  Persistence Report'!$H:$H,D148,'7.  Persistence Report'!$J:$J,IF(COUNTIFS($B249,"Adjustment*"),"Adjustment","Current Year Savings"),'7.  Persistence Report'!$C:$C,VLOOKUP(IF(COUNTIFS($B249,"Adjustment*"),$A248,$A249),ExtCalcMap,2,FALSE))</f>
        <v>0</v>
      </c>
      <c r="Q249" s="731">
        <f ca="1">SUMIFS(OFFSET('7.  Persistence Report'!$L:$L,0,Q148-2011),'7.  Persistence Report'!$D:$D,IF(COUNTIFS($B249,"Adjustment*"),$B248,$B249),'7.  Persistence Report'!$H:$H,D148,'7.  Persistence Report'!$J:$J,IF(COUNTIFS($B249,"Adjustment*"),"Adjustment","Current Year Savings"),'7.  Persistence Report'!$C:$C,VLOOKUP(IF(COUNTIFS($B249,"Adjustment*"),$A248,$A249),ExtCalcMap,2,FALSE))</f>
        <v>0</v>
      </c>
      <c r="R249" s="731">
        <f ca="1">SUMIFS(OFFSET('7.  Persistence Report'!$L:$L,0,R148-2011),'7.  Persistence Report'!$D:$D,IF(COUNTIFS($B249,"Adjustment*"),$B248,$B249),'7.  Persistence Report'!$H:$H,D148,'7.  Persistence Report'!$J:$J,IF(COUNTIFS($B249,"Adjustment*"),"Adjustment","Current Year Savings"),'7.  Persistence Report'!$C:$C,VLOOKUP(IF(COUNTIFS($B249,"Adjustment*"),$A248,$A249),ExtCalcMap,2,FALSE))</f>
        <v>0</v>
      </c>
      <c r="S249" s="731">
        <f ca="1">SUMIFS(OFFSET('7.  Persistence Report'!$L:$L,0,S148-2011),'7.  Persistence Report'!$D:$D,IF(COUNTIFS($B249,"Adjustment*"),$B248,$B249),'7.  Persistence Report'!$H:$H,D148,'7.  Persistence Report'!$J:$J,IF(COUNTIFS($B249,"Adjustment*"),"Adjustment","Current Year Savings"),'7.  Persistence Report'!$C:$C,VLOOKUP(IF(COUNTIFS($B249,"Adjustment*"),$A248,$A249),ExtCalcMap,2,FALSE))</f>
        <v>0</v>
      </c>
      <c r="T249" s="731">
        <f ca="1">SUMIFS(OFFSET('7.  Persistence Report'!$L:$L,0,T148-2011),'7.  Persistence Report'!$D:$D,IF(COUNTIFS($B249,"Adjustment*"),$B248,$B249),'7.  Persistence Report'!$H:$H,D148,'7.  Persistence Report'!$J:$J,IF(COUNTIFS($B249,"Adjustment*"),"Adjustment","Current Year Savings"),'7.  Persistence Report'!$C:$C,VLOOKUP(IF(COUNTIFS($B249,"Adjustment*"),$A248,$A249),ExtCalcMap,2,FALSE))</f>
        <v>0</v>
      </c>
      <c r="U249" s="731">
        <f ca="1">SUMIFS(OFFSET('7.  Persistence Report'!$L:$L,0,U148-2011),'7.  Persistence Report'!$D:$D,IF(COUNTIFS($B249,"Adjustment*"),$B248,$B249),'7.  Persistence Report'!$H:$H,D148,'7.  Persistence Report'!$J:$J,IF(COUNTIFS($B249,"Adjustment*"),"Adjustment","Current Year Savings"),'7.  Persistence Report'!$C:$C,VLOOKUP(IF(COUNTIFS($B249,"Adjustment*"),$A248,$A249),ExtCalcMap,2,FALSE))</f>
        <v>0</v>
      </c>
      <c r="V249" s="731">
        <f ca="1">SUMIFS(OFFSET('7.  Persistence Report'!$L:$L,0,V148-2011),'7.  Persistence Report'!$D:$D,IF(COUNTIFS($B249,"Adjustment*"),$B248,$B249),'7.  Persistence Report'!$H:$H,D148,'7.  Persistence Report'!$J:$J,IF(COUNTIFS($B249,"Adjustment*"),"Adjustment","Current Year Savings"),'7.  Persistence Report'!$C:$C,VLOOKUP(IF(COUNTIFS($B249,"Adjustment*"),$A248,$A249),ExtCalcMap,2,FALSE))</f>
        <v>0</v>
      </c>
      <c r="W249" s="731">
        <f ca="1">SUMIFS(OFFSET('7.  Persistence Report'!$L:$L,0,W148-2011),'7.  Persistence Report'!$D:$D,IF(COUNTIFS($B249,"Adjustment*"),$B248,$B249),'7.  Persistence Report'!$H:$H,D148,'7.  Persistence Report'!$J:$J,IF(COUNTIFS($B249,"Adjustment*"),"Adjustment","Current Year Savings"),'7.  Persistence Report'!$C:$C,VLOOKUP(IF(COUNTIFS($B249,"Adjustment*"),$A248,$A249),ExtCalcMap,2,FALSE))</f>
        <v>0</v>
      </c>
      <c r="X249" s="731">
        <f ca="1">SUMIFS(OFFSET('7.  Persistence Report'!$L:$L,0,X148-2011),'7.  Persistence Report'!$D:$D,IF(COUNTIFS($B249,"Adjustment*"),$B248,$B249),'7.  Persistence Report'!$H:$H,D148,'7.  Persistence Report'!$J:$J,IF(COUNTIFS($B249,"Adjustment*"),"Adjustment","Current Year Savings"),'7.  Persistence Report'!$C:$C,VLOOKUP(IF(COUNTIFS($B249,"Adjustment*"),$A248,$A249),ExtCalcMap,2,FALSE))</f>
        <v>0</v>
      </c>
      <c r="Y249" s="416">
        <f ca="1">IF(SUMIFS(OFFSET('3-a.  Rate Class Allocations'!$BA:$BA,0,(27*(Y149="kW"))),'3-a.  Rate Class Allocations'!$F:$F,"2011 - 2014 + 2015 Extension Legacy Green Energy Act Framework - Province Wide Program",'3-a.  Rate Class Allocations'!$E:$E,$B249,'3-a.  Rate Class Allocations'!$H:$H,D148),SUMIFS(OFFSET('3-a.  Rate Class Allocations'!$BA:$BA,0,(27*(Y149="kW"))),'3-a.  Rate Class Allocations'!$F:$F,"2011 - 2014 + 2015 Extension Legacy Green Energy Act Framework - Province Wide Program",'3-a.  Rate Class Allocations'!$L:$L,Y148,'3-a.  Rate Class Allocations'!$E:$E,$B249,'3-a.  Rate Class Allocations'!$H:$H,D148) / SUMIFS(OFFSET('3-a.  Rate Class Allocations'!$BA:$BA,0,(27*(Y149="kW"))),'3-a.  Rate Class Allocations'!$F:$F,"2011 - 2014 + 2015 Extension Legacy Green Energy Act Framework - Province Wide Program",'3-a.  Rate Class Allocations'!$E:$E,$B249,'3-a.  Rate Class Allocations'!$H:$H,D148),IF(COUNTIFS(Y148,"General Service*"),1/COUNTIFS($Y148:$AL148,"General Service*"),0))</f>
        <v>0.5</v>
      </c>
      <c r="Z249" s="416">
        <f ca="1">IF(SUMIFS(OFFSET('3-a.  Rate Class Allocations'!$BA:$BA,0,(27*(Z149="kW"))),'3-a.  Rate Class Allocations'!$F:$F,"2011 - 2014 + 2015 Extension Legacy Green Energy Act Framework - Province Wide Program",'3-a.  Rate Class Allocations'!$E:$E,$B249,'3-a.  Rate Class Allocations'!$H:$H,D148),SUMIFS(OFFSET('3-a.  Rate Class Allocations'!$BA:$BA,0,(27*(Z149="kW"))),'3-a.  Rate Class Allocations'!$F:$F,"2011 - 2014 + 2015 Extension Legacy Green Energy Act Framework - Province Wide Program",'3-a.  Rate Class Allocations'!$L:$L,Z148,'3-a.  Rate Class Allocations'!$E:$E,$B249,'3-a.  Rate Class Allocations'!$H:$H,D148) / SUMIFS(OFFSET('3-a.  Rate Class Allocations'!$BA:$BA,0,(27*(Z149="kW"))),'3-a.  Rate Class Allocations'!$F:$F,"2011 - 2014 + 2015 Extension Legacy Green Energy Act Framework - Province Wide Program",'3-a.  Rate Class Allocations'!$E:$E,$B249,'3-a.  Rate Class Allocations'!$H:$H,D148),IF(COUNTIFS(Z148,"General Service*"),1/COUNTIFS($Y148:$AL148,"General Service*"),0))</f>
        <v>0.5</v>
      </c>
      <c r="AA249" s="416">
        <f ca="1">IF(SUMIFS(OFFSET('3-a.  Rate Class Allocations'!$BA:$BA,0,(27*(AA149="kW"))),'3-a.  Rate Class Allocations'!$F:$F,"2011 - 2014 + 2015 Extension Legacy Green Energy Act Framework - Province Wide Program",'3-a.  Rate Class Allocations'!$E:$E,$B249,'3-a.  Rate Class Allocations'!$H:$H,D148),SUMIFS(OFFSET('3-a.  Rate Class Allocations'!$BA:$BA,0,(27*(AA149="kW"))),'3-a.  Rate Class Allocations'!$F:$F,"2011 - 2014 + 2015 Extension Legacy Green Energy Act Framework - Province Wide Program",'3-a.  Rate Class Allocations'!$L:$L,AA148,'3-a.  Rate Class Allocations'!$E:$E,$B249,'3-a.  Rate Class Allocations'!$H:$H,D148) / SUMIFS(OFFSET('3-a.  Rate Class Allocations'!$BA:$BA,0,(27*(AA149="kW"))),'3-a.  Rate Class Allocations'!$F:$F,"2011 - 2014 + 2015 Extension Legacy Green Energy Act Framework - Province Wide Program",'3-a.  Rate Class Allocations'!$E:$E,$B249,'3-a.  Rate Class Allocations'!$H:$H,D148),IF(COUNTIFS(AA148,"General Service*"),1/COUNTIFS($Y148:$AL148,"General Service*"),0))</f>
        <v>0</v>
      </c>
      <c r="AB249" s="416">
        <f ca="1">IF(SUMIFS(OFFSET('3-a.  Rate Class Allocations'!$BA:$BA,0,(27*(AB149="kW"))),'3-a.  Rate Class Allocations'!$F:$F,"2011 - 2014 + 2015 Extension Legacy Green Energy Act Framework - Province Wide Program",'3-a.  Rate Class Allocations'!$E:$E,$B249,'3-a.  Rate Class Allocations'!$H:$H,D148),SUMIFS(OFFSET('3-a.  Rate Class Allocations'!$BA:$BA,0,(27*(AB149="kW"))),'3-a.  Rate Class Allocations'!$F:$F,"2011 - 2014 + 2015 Extension Legacy Green Energy Act Framework - Province Wide Program",'3-a.  Rate Class Allocations'!$L:$L,AB148,'3-a.  Rate Class Allocations'!$E:$E,$B249,'3-a.  Rate Class Allocations'!$H:$H,D148) / SUMIFS(OFFSET('3-a.  Rate Class Allocations'!$BA:$BA,0,(27*(AB149="kW"))),'3-a.  Rate Class Allocations'!$F:$F,"2011 - 2014 + 2015 Extension Legacy Green Energy Act Framework - Province Wide Program",'3-a.  Rate Class Allocations'!$E:$E,$B249,'3-a.  Rate Class Allocations'!$H:$H,D148),IF(COUNTIFS(AB148,"General Service*"),1/COUNTIFS($Y148:$AL148,"General Service*"),0))</f>
        <v>0</v>
      </c>
      <c r="AC249" s="416">
        <f ca="1">IF(SUMIFS(OFFSET('3-a.  Rate Class Allocations'!$BA:$BA,0,(27*(AC149="kW"))),'3-a.  Rate Class Allocations'!$F:$F,"2011 - 2014 + 2015 Extension Legacy Green Energy Act Framework - Province Wide Program",'3-a.  Rate Class Allocations'!$E:$E,$B249,'3-a.  Rate Class Allocations'!$H:$H,D148),SUMIFS(OFFSET('3-a.  Rate Class Allocations'!$BA:$BA,0,(27*(AC149="kW"))),'3-a.  Rate Class Allocations'!$F:$F,"2011 - 2014 + 2015 Extension Legacy Green Energy Act Framework - Province Wide Program",'3-a.  Rate Class Allocations'!$L:$L,AC148,'3-a.  Rate Class Allocations'!$E:$E,$B249,'3-a.  Rate Class Allocations'!$H:$H,D148) / SUMIFS(OFFSET('3-a.  Rate Class Allocations'!$BA:$BA,0,(27*(AC149="kW"))),'3-a.  Rate Class Allocations'!$F:$F,"2011 - 2014 + 2015 Extension Legacy Green Energy Act Framework - Province Wide Program",'3-a.  Rate Class Allocations'!$E:$E,$B249,'3-a.  Rate Class Allocations'!$H:$H,D148),IF(COUNTIFS(AC148,"General Service*"),1/COUNTIFS($Y148:$AL148,"General Service*"),0))</f>
        <v>0</v>
      </c>
      <c r="AD249" s="416">
        <f ca="1">IF(SUMIFS(OFFSET('3-a.  Rate Class Allocations'!$BA:$BA,0,(27*(AD149="kW"))),'3-a.  Rate Class Allocations'!$F:$F,"2011 - 2014 + 2015 Extension Legacy Green Energy Act Framework - Province Wide Program",'3-a.  Rate Class Allocations'!$E:$E,$B249,'3-a.  Rate Class Allocations'!$H:$H,D148),SUMIFS(OFFSET('3-a.  Rate Class Allocations'!$BA:$BA,0,(27*(AD149="kW"))),'3-a.  Rate Class Allocations'!$F:$F,"2011 - 2014 + 2015 Extension Legacy Green Energy Act Framework - Province Wide Program",'3-a.  Rate Class Allocations'!$L:$L,AD148,'3-a.  Rate Class Allocations'!$E:$E,$B249,'3-a.  Rate Class Allocations'!$H:$H,D148) / SUMIFS(OFFSET('3-a.  Rate Class Allocations'!$BA:$BA,0,(27*(AD149="kW"))),'3-a.  Rate Class Allocations'!$F:$F,"2011 - 2014 + 2015 Extension Legacy Green Energy Act Framework - Province Wide Program",'3-a.  Rate Class Allocations'!$E:$E,$B249,'3-a.  Rate Class Allocations'!$H:$H,D148),IF(COUNTIFS(AD148,"General Service*"),1/COUNTIFS($Y148:$AL148,"General Service*"),0))</f>
        <v>0</v>
      </c>
      <c r="AE249" s="416">
        <f ca="1">IF(SUMIFS(OFFSET('3-a.  Rate Class Allocations'!$BA:$BA,0,(27*(AE149="kW"))),'3-a.  Rate Class Allocations'!$F:$F,"2011 - 2014 + 2015 Extension Legacy Green Energy Act Framework - Province Wide Program",'3-a.  Rate Class Allocations'!$E:$E,$B249,'3-a.  Rate Class Allocations'!$H:$H,D148),SUMIFS(OFFSET('3-a.  Rate Class Allocations'!$BA:$BA,0,(27*(AE149="kW"))),'3-a.  Rate Class Allocations'!$F:$F,"2011 - 2014 + 2015 Extension Legacy Green Energy Act Framework - Province Wide Program",'3-a.  Rate Class Allocations'!$L:$L,AE148,'3-a.  Rate Class Allocations'!$E:$E,$B249,'3-a.  Rate Class Allocations'!$H:$H,D148) / SUMIFS(OFFSET('3-a.  Rate Class Allocations'!$BA:$BA,0,(27*(AE149="kW"))),'3-a.  Rate Class Allocations'!$F:$F,"2011 - 2014 + 2015 Extension Legacy Green Energy Act Framework - Province Wide Program",'3-a.  Rate Class Allocations'!$E:$E,$B249,'3-a.  Rate Class Allocations'!$H:$H,D148),IF(COUNTIFS(AE148,"General Service*"),1/COUNTIFS($Y148:$AL148,"General Service*"),0))</f>
        <v>0</v>
      </c>
      <c r="AF249" s="416">
        <f ca="1">IF(SUMIFS(OFFSET('3-a.  Rate Class Allocations'!$BA:$BA,0,(27*(AF149="kW"))),'3-a.  Rate Class Allocations'!$F:$F,"2011 - 2014 + 2015 Extension Legacy Green Energy Act Framework - Province Wide Program",'3-a.  Rate Class Allocations'!$E:$E,$B249,'3-a.  Rate Class Allocations'!$H:$H,D148),SUMIFS(OFFSET('3-a.  Rate Class Allocations'!$BA:$BA,0,(27*(AF149="kW"))),'3-a.  Rate Class Allocations'!$F:$F,"2011 - 2014 + 2015 Extension Legacy Green Energy Act Framework - Province Wide Program",'3-a.  Rate Class Allocations'!$L:$L,AF148,'3-a.  Rate Class Allocations'!$E:$E,$B249,'3-a.  Rate Class Allocations'!$H:$H,D148) / SUMIFS(OFFSET('3-a.  Rate Class Allocations'!$BA:$BA,0,(27*(AF149="kW"))),'3-a.  Rate Class Allocations'!$F:$F,"2011 - 2014 + 2015 Extension Legacy Green Energy Act Framework - Province Wide Program",'3-a.  Rate Class Allocations'!$E:$E,$B249,'3-a.  Rate Class Allocations'!$H:$H,D148),IF(COUNTIFS(AF148,"General Service*"),1/COUNTIFS($Y148:$AL148,"General Service*"),0))</f>
        <v>0</v>
      </c>
      <c r="AG249" s="416">
        <f ca="1">IF(SUMIFS(OFFSET('3-a.  Rate Class Allocations'!$BA:$BA,0,(27*(AG149="kW"))),'3-a.  Rate Class Allocations'!$F:$F,"2011 - 2014 + 2015 Extension Legacy Green Energy Act Framework - Province Wide Program",'3-a.  Rate Class Allocations'!$E:$E,$B249,'3-a.  Rate Class Allocations'!$H:$H,D148),SUMIFS(OFFSET('3-a.  Rate Class Allocations'!$BA:$BA,0,(27*(AG149="kW"))),'3-a.  Rate Class Allocations'!$F:$F,"2011 - 2014 + 2015 Extension Legacy Green Energy Act Framework - Province Wide Program",'3-a.  Rate Class Allocations'!$L:$L,AG148,'3-a.  Rate Class Allocations'!$E:$E,$B249,'3-a.  Rate Class Allocations'!$H:$H,D148) / SUMIFS(OFFSET('3-a.  Rate Class Allocations'!$BA:$BA,0,(27*(AG149="kW"))),'3-a.  Rate Class Allocations'!$F:$F,"2011 - 2014 + 2015 Extension Legacy Green Energy Act Framework - Province Wide Program",'3-a.  Rate Class Allocations'!$E:$E,$B249,'3-a.  Rate Class Allocations'!$H:$H,D148),IF(COUNTIFS(AG148,"General Service*"),1/COUNTIFS($Y148:$AL148,"General Service*"),0))</f>
        <v>0</v>
      </c>
      <c r="AH249" s="416">
        <f ca="1">IF(SUMIFS(OFFSET('3-a.  Rate Class Allocations'!$BA:$BA,0,(27*(AH149="kW"))),'3-a.  Rate Class Allocations'!$F:$F,"2011 - 2014 + 2015 Extension Legacy Green Energy Act Framework - Province Wide Program",'3-a.  Rate Class Allocations'!$E:$E,$B249,'3-a.  Rate Class Allocations'!$H:$H,D148),SUMIFS(OFFSET('3-a.  Rate Class Allocations'!$BA:$BA,0,(27*(AH149="kW"))),'3-a.  Rate Class Allocations'!$F:$F,"2011 - 2014 + 2015 Extension Legacy Green Energy Act Framework - Province Wide Program",'3-a.  Rate Class Allocations'!$L:$L,AH148,'3-a.  Rate Class Allocations'!$E:$E,$B249,'3-a.  Rate Class Allocations'!$H:$H,D148) / SUMIFS(OFFSET('3-a.  Rate Class Allocations'!$BA:$BA,0,(27*(AH149="kW"))),'3-a.  Rate Class Allocations'!$F:$F,"2011 - 2014 + 2015 Extension Legacy Green Energy Act Framework - Province Wide Program",'3-a.  Rate Class Allocations'!$E:$E,$B249,'3-a.  Rate Class Allocations'!$H:$H,D148),IF(COUNTIFS(AH148,"General Service*"),1/COUNTIFS($Y148:$AL148,"General Service*"),0))</f>
        <v>0</v>
      </c>
      <c r="AI249" s="416">
        <f ca="1">IF(SUMIFS(OFFSET('3-a.  Rate Class Allocations'!$BA:$BA,0,(27*(AI149="kW"))),'3-a.  Rate Class Allocations'!$F:$F,"2011 - 2014 + 2015 Extension Legacy Green Energy Act Framework - Province Wide Program",'3-a.  Rate Class Allocations'!$E:$E,$B249,'3-a.  Rate Class Allocations'!$H:$H,D148),SUMIFS(OFFSET('3-a.  Rate Class Allocations'!$BA:$BA,0,(27*(AI149="kW"))),'3-a.  Rate Class Allocations'!$F:$F,"2011 - 2014 + 2015 Extension Legacy Green Energy Act Framework - Province Wide Program",'3-a.  Rate Class Allocations'!$L:$L,AI148,'3-a.  Rate Class Allocations'!$E:$E,$B249,'3-a.  Rate Class Allocations'!$H:$H,D148) / SUMIFS(OFFSET('3-a.  Rate Class Allocations'!$BA:$BA,0,(27*(AI149="kW"))),'3-a.  Rate Class Allocations'!$F:$F,"2011 - 2014 + 2015 Extension Legacy Green Energy Act Framework - Province Wide Program",'3-a.  Rate Class Allocations'!$E:$E,$B249,'3-a.  Rate Class Allocations'!$H:$H,D148),IF(COUNTIFS(AI148,"General Service*"),1/COUNTIFS($Y148:$AL148,"General Service*"),0))</f>
        <v>0</v>
      </c>
      <c r="AJ249" s="416">
        <f ca="1">IF(SUMIFS(OFFSET('3-a.  Rate Class Allocations'!$BA:$BA,0,(27*(AJ149="kW"))),'3-a.  Rate Class Allocations'!$F:$F,"2011 - 2014 + 2015 Extension Legacy Green Energy Act Framework - Province Wide Program",'3-a.  Rate Class Allocations'!$E:$E,$B249,'3-a.  Rate Class Allocations'!$H:$H,D148),SUMIFS(OFFSET('3-a.  Rate Class Allocations'!$BA:$BA,0,(27*(AJ149="kW"))),'3-a.  Rate Class Allocations'!$F:$F,"2011 - 2014 + 2015 Extension Legacy Green Energy Act Framework - Province Wide Program",'3-a.  Rate Class Allocations'!$L:$L,AJ148,'3-a.  Rate Class Allocations'!$E:$E,$B249,'3-a.  Rate Class Allocations'!$H:$H,D148) / SUMIFS(OFFSET('3-a.  Rate Class Allocations'!$BA:$BA,0,(27*(AJ149="kW"))),'3-a.  Rate Class Allocations'!$F:$F,"2011 - 2014 + 2015 Extension Legacy Green Energy Act Framework - Province Wide Program",'3-a.  Rate Class Allocations'!$E:$E,$B249,'3-a.  Rate Class Allocations'!$H:$H,D148),IF(COUNTIFS(AJ148,"General Service*"),1/COUNTIFS($Y148:$AL148,"General Service*"),0))</f>
        <v>0</v>
      </c>
      <c r="AK249" s="416">
        <f ca="1">IF(SUMIFS(OFFSET('3-a.  Rate Class Allocations'!$BA:$BA,0,(27*(AK149="kW"))),'3-a.  Rate Class Allocations'!$F:$F,"2011 - 2014 + 2015 Extension Legacy Green Energy Act Framework - Province Wide Program",'3-a.  Rate Class Allocations'!$E:$E,$B249,'3-a.  Rate Class Allocations'!$H:$H,D148),SUMIFS(OFFSET('3-a.  Rate Class Allocations'!$BA:$BA,0,(27*(AK149="kW"))),'3-a.  Rate Class Allocations'!$F:$F,"2011 - 2014 + 2015 Extension Legacy Green Energy Act Framework - Province Wide Program",'3-a.  Rate Class Allocations'!$L:$L,AK148,'3-a.  Rate Class Allocations'!$E:$E,$B249,'3-a.  Rate Class Allocations'!$H:$H,D148) / SUMIFS(OFFSET('3-a.  Rate Class Allocations'!$BA:$BA,0,(27*(AK149="kW"))),'3-a.  Rate Class Allocations'!$F:$F,"2011 - 2014 + 2015 Extension Legacy Green Energy Act Framework - Province Wide Program",'3-a.  Rate Class Allocations'!$E:$E,$B249,'3-a.  Rate Class Allocations'!$H:$H,D148),IF(COUNTIFS(AK148,"General Service*"),1/COUNTIFS($Y148:$AL148,"General Service*"),0))</f>
        <v>0</v>
      </c>
      <c r="AL249" s="416">
        <f ca="1">IF(SUMIFS(OFFSET('3-a.  Rate Class Allocations'!$BA:$BA,0,(27*(AL149="kW"))),'3-a.  Rate Class Allocations'!$F:$F,"2011 - 2014 + 2015 Extension Legacy Green Energy Act Framework - Province Wide Program",'3-a.  Rate Class Allocations'!$E:$E,$B249,'3-a.  Rate Class Allocations'!$H:$H,D148),SUMIFS(OFFSET('3-a.  Rate Class Allocations'!$BA:$BA,0,(27*(AL149="kW"))),'3-a.  Rate Class Allocations'!$F:$F,"2011 - 2014 + 2015 Extension Legacy Green Energy Act Framework - Province Wide Program",'3-a.  Rate Class Allocations'!$L:$L,AL148,'3-a.  Rate Class Allocations'!$E:$E,$B249,'3-a.  Rate Class Allocations'!$H:$H,D148) / SUMIFS(OFFSET('3-a.  Rate Class Allocations'!$BA:$BA,0,(27*(AL149="kW"))),'3-a.  Rate Class Allocations'!$F:$F,"2011 - 2014 + 2015 Extension Legacy Green Energy Act Framework - Province Wide Program",'3-a.  Rate Class Allocations'!$E:$E,$B249,'3-a.  Rate Class Allocations'!$H:$H,D148),IF(COUNTIFS(AL148,"General Service*"),1/COUNTIFS($Y148:$AL148,"General Service*"),0))</f>
        <v>0</v>
      </c>
      <c r="AM249" s="298">
        <f ca="1">SUM(Y249:AL249)</f>
        <v>1</v>
      </c>
    </row>
    <row r="250" spans="1:39" s="285" customFormat="1" ht="15" outlineLevel="1">
      <c r="A250" s="503"/>
      <c r="B250" s="325" t="s">
        <v>245</v>
      </c>
      <c r="C250" s="293" t="s">
        <v>164</v>
      </c>
      <c r="D250" s="724">
        <f ca="1">SUMIFS(OFFSET('7.  Persistence Report'!$AQ:$AQ,0,D148-2011),'7.  Persistence Report'!$D:$D,IF(COUNTIFS($B250,"Adjustment*"),$B249,$B250),'7.  Persistence Report'!$H:$H,D148,'7.  Persistence Report'!$J:$J,IF(COUNTIFS($B250,"Adjustment*"),"Adjustment","Current Year Savings"),'7.  Persistence Report'!$C:$C,VLOOKUP(IF(COUNTIFS($B250,"Adjustment*"),$A249,$A250),ExtCalcMap,2,FALSE))</f>
        <v>0</v>
      </c>
      <c r="E250" s="724">
        <f ca="1">SUMIFS(OFFSET('7.  Persistence Report'!$AQ:$AQ,0,E148-2011),'7.  Persistence Report'!$D:$D,IF(COUNTIFS($B250,"Adjustment*"),$B249,$B250),'7.  Persistence Report'!$H:$H,D148,'7.  Persistence Report'!$J:$J,IF(COUNTIFS($B250,"Adjustment*"),"Adjustment","Current Year Savings"),'7.  Persistence Report'!$C:$C,VLOOKUP(IF(COUNTIFS($B250,"Adjustment*"),$A249,$A250),ExtCalcMap,2,FALSE))</f>
        <v>0</v>
      </c>
      <c r="F250" s="724">
        <f ca="1">SUMIFS(OFFSET('7.  Persistence Report'!$AQ:$AQ,0,F148-2011),'7.  Persistence Report'!$D:$D,IF(COUNTIFS($B250,"Adjustment*"),$B249,$B250),'7.  Persistence Report'!$H:$H,D148,'7.  Persistence Report'!$J:$J,IF(COUNTIFS($B250,"Adjustment*"),"Adjustment","Current Year Savings"),'7.  Persistence Report'!$C:$C,VLOOKUP(IF(COUNTIFS($B250,"Adjustment*"),$A249,$A250),ExtCalcMap,2,FALSE))</f>
        <v>0</v>
      </c>
      <c r="G250" s="724">
        <f ca="1">SUMIFS(OFFSET('7.  Persistence Report'!$AQ:$AQ,0,G148-2011),'7.  Persistence Report'!$D:$D,IF(COUNTIFS($B250,"Adjustment*"),$B249,$B250),'7.  Persistence Report'!$H:$H,D148,'7.  Persistence Report'!$J:$J,IF(COUNTIFS($B250,"Adjustment*"),"Adjustment","Current Year Savings"),'7.  Persistence Report'!$C:$C,VLOOKUP(IF(COUNTIFS($B250,"Adjustment*"),$A249,$A250),ExtCalcMap,2,FALSE))</f>
        <v>0</v>
      </c>
      <c r="H250" s="724">
        <f ca="1">SUMIFS(OFFSET('7.  Persistence Report'!$AQ:$AQ,0,H148-2011),'7.  Persistence Report'!$D:$D,IF(COUNTIFS($B250,"Adjustment*"),$B249,$B250),'7.  Persistence Report'!$H:$H,D148,'7.  Persistence Report'!$J:$J,IF(COUNTIFS($B250,"Adjustment*"),"Adjustment","Current Year Savings"),'7.  Persistence Report'!$C:$C,VLOOKUP(IF(COUNTIFS($B250,"Adjustment*"),$A249,$A250),ExtCalcMap,2,FALSE))</f>
        <v>0</v>
      </c>
      <c r="I250" s="724">
        <f ca="1">SUMIFS(OFFSET('7.  Persistence Report'!$AQ:$AQ,0,I148-2011),'7.  Persistence Report'!$D:$D,IF(COUNTIFS($B250,"Adjustment*"),$B249,$B250),'7.  Persistence Report'!$H:$H,D148,'7.  Persistence Report'!$J:$J,IF(COUNTIFS($B250,"Adjustment*"),"Adjustment","Current Year Savings"),'7.  Persistence Report'!$C:$C,VLOOKUP(IF(COUNTIFS($B250,"Adjustment*"),$A249,$A250),ExtCalcMap,2,FALSE))</f>
        <v>0</v>
      </c>
      <c r="J250" s="724">
        <f ca="1">SUMIFS(OFFSET('7.  Persistence Report'!$AQ:$AQ,0,J148-2011),'7.  Persistence Report'!$D:$D,IF(COUNTIFS($B250,"Adjustment*"),$B249,$B250),'7.  Persistence Report'!$H:$H,D148,'7.  Persistence Report'!$J:$J,IF(COUNTIFS($B250,"Adjustment*"),"Adjustment","Current Year Savings"),'7.  Persistence Report'!$C:$C,VLOOKUP(IF(COUNTIFS($B250,"Adjustment*"),$A249,$A250),ExtCalcMap,2,FALSE))</f>
        <v>0</v>
      </c>
      <c r="K250" s="724">
        <f ca="1">SUMIFS(OFFSET('7.  Persistence Report'!$AQ:$AQ,0,K148-2011),'7.  Persistence Report'!$D:$D,IF(COUNTIFS($B250,"Adjustment*"),$B249,$B250),'7.  Persistence Report'!$H:$H,D148,'7.  Persistence Report'!$J:$J,IF(COUNTIFS($B250,"Adjustment*"),"Adjustment","Current Year Savings"),'7.  Persistence Report'!$C:$C,VLOOKUP(IF(COUNTIFS($B250,"Adjustment*"),$A249,$A250),ExtCalcMap,2,FALSE))</f>
        <v>0</v>
      </c>
      <c r="L250" s="724">
        <f ca="1">SUMIFS(OFFSET('7.  Persistence Report'!$AQ:$AQ,0,L148-2011),'7.  Persistence Report'!$D:$D,IF(COUNTIFS($B250,"Adjustment*"),$B249,$B250),'7.  Persistence Report'!$H:$H,D148,'7.  Persistence Report'!$J:$J,IF(COUNTIFS($B250,"Adjustment*"),"Adjustment","Current Year Savings"),'7.  Persistence Report'!$C:$C,VLOOKUP(IF(COUNTIFS($B250,"Adjustment*"),$A249,$A250),ExtCalcMap,2,FALSE))</f>
        <v>0</v>
      </c>
      <c r="M250" s="724">
        <f ca="1">SUMIFS(OFFSET('7.  Persistence Report'!$AQ:$AQ,0,M148-2011),'7.  Persistence Report'!$D:$D,IF(COUNTIFS($B250,"Adjustment*"),$B249,$B250),'7.  Persistence Report'!$H:$H,D148,'7.  Persistence Report'!$J:$J,IF(COUNTIFS($B250,"Adjustment*"),"Adjustment","Current Year Savings"),'7.  Persistence Report'!$C:$C,VLOOKUP(IF(COUNTIFS($B250,"Adjustment*"),$A249,$A250),ExtCalcMap,2,FALSE))</f>
        <v>0</v>
      </c>
      <c r="N250" s="724">
        <f>N249</f>
        <v>0</v>
      </c>
      <c r="O250" s="731">
        <f ca="1">SUMIFS(OFFSET('7.  Persistence Report'!$L:$L,0,O148-2011),'7.  Persistence Report'!$D:$D,IF(COUNTIFS($B250,"Adjustment*"),$B249,$B250),'7.  Persistence Report'!$H:$H,D148,'7.  Persistence Report'!$J:$J,IF(COUNTIFS($B250,"Adjustment*"),"Adjustment","Current Year Savings"),'7.  Persistence Report'!$C:$C,VLOOKUP(IF(COUNTIFS($B250,"Adjustment*"),$A249,$A250),ExtCalcMap,2,FALSE))</f>
        <v>0</v>
      </c>
      <c r="P250" s="731">
        <f ca="1">SUMIFS(OFFSET('7.  Persistence Report'!$L:$L,0,P148-2011),'7.  Persistence Report'!$D:$D,IF(COUNTIFS($B250,"Adjustment*"),$B249,$B250),'7.  Persistence Report'!$H:$H,D148,'7.  Persistence Report'!$J:$J,IF(COUNTIFS($B250,"Adjustment*"),"Adjustment","Current Year Savings"),'7.  Persistence Report'!$C:$C,VLOOKUP(IF(COUNTIFS($B250,"Adjustment*"),$A249,$A250),ExtCalcMap,2,FALSE))</f>
        <v>0</v>
      </c>
      <c r="Q250" s="731">
        <f ca="1">SUMIFS(OFFSET('7.  Persistence Report'!$L:$L,0,Q148-2011),'7.  Persistence Report'!$D:$D,IF(COUNTIFS($B250,"Adjustment*"),$B249,$B250),'7.  Persistence Report'!$H:$H,D148,'7.  Persistence Report'!$J:$J,IF(COUNTIFS($B250,"Adjustment*"),"Adjustment","Current Year Savings"),'7.  Persistence Report'!$C:$C,VLOOKUP(IF(COUNTIFS($B250,"Adjustment*"),$A249,$A250),ExtCalcMap,2,FALSE))</f>
        <v>0</v>
      </c>
      <c r="R250" s="731">
        <f ca="1">SUMIFS(OFFSET('7.  Persistence Report'!$L:$L,0,R148-2011),'7.  Persistence Report'!$D:$D,IF(COUNTIFS($B250,"Adjustment*"),$B249,$B250),'7.  Persistence Report'!$H:$H,D148,'7.  Persistence Report'!$J:$J,IF(COUNTIFS($B250,"Adjustment*"),"Adjustment","Current Year Savings"),'7.  Persistence Report'!$C:$C,VLOOKUP(IF(COUNTIFS($B250,"Adjustment*"),$A249,$A250),ExtCalcMap,2,FALSE))</f>
        <v>0</v>
      </c>
      <c r="S250" s="731">
        <f ca="1">SUMIFS(OFFSET('7.  Persistence Report'!$L:$L,0,S148-2011),'7.  Persistence Report'!$D:$D,IF(COUNTIFS($B250,"Adjustment*"),$B249,$B250),'7.  Persistence Report'!$H:$H,D148,'7.  Persistence Report'!$J:$J,IF(COUNTIFS($B250,"Adjustment*"),"Adjustment","Current Year Savings"),'7.  Persistence Report'!$C:$C,VLOOKUP(IF(COUNTIFS($B250,"Adjustment*"),$A249,$A250),ExtCalcMap,2,FALSE))</f>
        <v>0</v>
      </c>
      <c r="T250" s="731">
        <f ca="1">SUMIFS(OFFSET('7.  Persistence Report'!$L:$L,0,T148-2011),'7.  Persistence Report'!$D:$D,IF(COUNTIFS($B250,"Adjustment*"),$B249,$B250),'7.  Persistence Report'!$H:$H,D148,'7.  Persistence Report'!$J:$J,IF(COUNTIFS($B250,"Adjustment*"),"Adjustment","Current Year Savings"),'7.  Persistence Report'!$C:$C,VLOOKUP(IF(COUNTIFS($B250,"Adjustment*"),$A249,$A250),ExtCalcMap,2,FALSE))</f>
        <v>0</v>
      </c>
      <c r="U250" s="731">
        <f ca="1">SUMIFS(OFFSET('7.  Persistence Report'!$L:$L,0,U148-2011),'7.  Persistence Report'!$D:$D,IF(COUNTIFS($B250,"Adjustment*"),$B249,$B250),'7.  Persistence Report'!$H:$H,D148,'7.  Persistence Report'!$J:$J,IF(COUNTIFS($B250,"Adjustment*"),"Adjustment","Current Year Savings"),'7.  Persistence Report'!$C:$C,VLOOKUP(IF(COUNTIFS($B250,"Adjustment*"),$A249,$A250),ExtCalcMap,2,FALSE))</f>
        <v>0</v>
      </c>
      <c r="V250" s="731">
        <f ca="1">SUMIFS(OFFSET('7.  Persistence Report'!$L:$L,0,V148-2011),'7.  Persistence Report'!$D:$D,IF(COUNTIFS($B250,"Adjustment*"),$B249,$B250),'7.  Persistence Report'!$H:$H,D148,'7.  Persistence Report'!$J:$J,IF(COUNTIFS($B250,"Adjustment*"),"Adjustment","Current Year Savings"),'7.  Persistence Report'!$C:$C,VLOOKUP(IF(COUNTIFS($B250,"Adjustment*"),$A249,$A250),ExtCalcMap,2,FALSE))</f>
        <v>0</v>
      </c>
      <c r="W250" s="731">
        <f ca="1">SUMIFS(OFFSET('7.  Persistence Report'!$L:$L,0,W148-2011),'7.  Persistence Report'!$D:$D,IF(COUNTIFS($B250,"Adjustment*"),$B249,$B250),'7.  Persistence Report'!$H:$H,D148,'7.  Persistence Report'!$J:$J,IF(COUNTIFS($B250,"Adjustment*"),"Adjustment","Current Year Savings"),'7.  Persistence Report'!$C:$C,VLOOKUP(IF(COUNTIFS($B250,"Adjustment*"),$A249,$A250),ExtCalcMap,2,FALSE))</f>
        <v>0</v>
      </c>
      <c r="X250" s="731">
        <f ca="1">SUMIFS(OFFSET('7.  Persistence Report'!$L:$L,0,X148-2011),'7.  Persistence Report'!$D:$D,IF(COUNTIFS($B250,"Adjustment*"),$B249,$B250),'7.  Persistence Report'!$H:$H,D148,'7.  Persistence Report'!$J:$J,IF(COUNTIFS($B250,"Adjustment*"),"Adjustment","Current Year Savings"),'7.  Persistence Report'!$C:$C,VLOOKUP(IF(COUNTIFS($B250,"Adjustment*"),$A249,$A250),ExtCalcMap,2,FALSE))</f>
        <v>0</v>
      </c>
      <c r="Y250" s="412">
        <f ca="1">Y249</f>
        <v>0.5</v>
      </c>
      <c r="Z250" s="412">
        <f t="shared" ref="Z250:AL250" ca="1" si="91">Z249</f>
        <v>0.5</v>
      </c>
      <c r="AA250" s="412">
        <f t="shared" ca="1" si="91"/>
        <v>0</v>
      </c>
      <c r="AB250" s="412">
        <f t="shared" ca="1" si="91"/>
        <v>0</v>
      </c>
      <c r="AC250" s="412">
        <f t="shared" ca="1" si="91"/>
        <v>0</v>
      </c>
      <c r="AD250" s="412">
        <f t="shared" ca="1" si="91"/>
        <v>0</v>
      </c>
      <c r="AE250" s="412">
        <f t="shared" ca="1" si="91"/>
        <v>0</v>
      </c>
      <c r="AF250" s="412">
        <f t="shared" ca="1" si="91"/>
        <v>0</v>
      </c>
      <c r="AG250" s="412">
        <f t="shared" ca="1" si="91"/>
        <v>0</v>
      </c>
      <c r="AH250" s="412">
        <f t="shared" ca="1" si="91"/>
        <v>0</v>
      </c>
      <c r="AI250" s="412">
        <f t="shared" ca="1" si="91"/>
        <v>0</v>
      </c>
      <c r="AJ250" s="412">
        <f t="shared" ca="1" si="91"/>
        <v>0</v>
      </c>
      <c r="AK250" s="412">
        <f t="shared" ca="1" si="91"/>
        <v>0</v>
      </c>
      <c r="AL250" s="412">
        <f t="shared" ca="1" si="91"/>
        <v>0</v>
      </c>
      <c r="AM250" s="499"/>
    </row>
    <row r="251" spans="1:39" s="285" customFormat="1" ht="15" outlineLevel="1">
      <c r="A251" s="503"/>
      <c r="B251" s="325"/>
      <c r="C251" s="293"/>
      <c r="D251" s="730"/>
      <c r="E251" s="730"/>
      <c r="F251" s="730"/>
      <c r="G251" s="730"/>
      <c r="H251" s="730"/>
      <c r="I251" s="730"/>
      <c r="J251" s="730"/>
      <c r="K251" s="730"/>
      <c r="L251" s="730"/>
      <c r="M251" s="730"/>
      <c r="N251" s="730"/>
      <c r="O251" s="737"/>
      <c r="P251" s="737"/>
      <c r="Q251" s="737"/>
      <c r="R251" s="737"/>
      <c r="S251" s="737"/>
      <c r="T251" s="737"/>
      <c r="U251" s="737"/>
      <c r="V251" s="737"/>
      <c r="W251" s="737"/>
      <c r="X251" s="737"/>
      <c r="Y251" s="413"/>
      <c r="Z251" s="413"/>
      <c r="AA251" s="413"/>
      <c r="AB251" s="413"/>
      <c r="AC251" s="413"/>
      <c r="AD251" s="413"/>
      <c r="AE251" s="417"/>
      <c r="AF251" s="417"/>
      <c r="AG251" s="417"/>
      <c r="AH251" s="417"/>
      <c r="AI251" s="417"/>
      <c r="AJ251" s="417"/>
      <c r="AK251" s="417"/>
      <c r="AL251" s="417"/>
      <c r="AM251" s="315"/>
    </row>
    <row r="252" spans="1:39" s="285" customFormat="1" ht="15" outlineLevel="1">
      <c r="A252" s="503">
        <v>33</v>
      </c>
      <c r="B252" s="325" t="s">
        <v>494</v>
      </c>
      <c r="C252" s="293" t="s">
        <v>25</v>
      </c>
      <c r="D252" s="724">
        <f ca="1">SUMIFS(OFFSET('7.  Persistence Report'!$AQ:$AQ,0,D148-2011),'7.  Persistence Report'!$D:$D,IF(COUNTIFS($B252,"Adjustment*"),$B251,$B252),'7.  Persistence Report'!$H:$H,D148,'7.  Persistence Report'!$J:$J,IF(COUNTIFS($B252,"Adjustment*"),"Adjustment","Current Year Savings"),'7.  Persistence Report'!$C:$C,VLOOKUP(IF(COUNTIFS($B252,"Adjustment*"),$A251,$A252),ExtCalcMap,2,FALSE))</f>
        <v>0</v>
      </c>
      <c r="E252" s="724">
        <f ca="1">SUMIFS(OFFSET('7.  Persistence Report'!$AQ:$AQ,0,E148-2011),'7.  Persistence Report'!$D:$D,IF(COUNTIFS($B252,"Adjustment*"),$B251,$B252),'7.  Persistence Report'!$H:$H,D148,'7.  Persistence Report'!$J:$J,IF(COUNTIFS($B252,"Adjustment*"),"Adjustment","Current Year Savings"),'7.  Persistence Report'!$C:$C,VLOOKUP(IF(COUNTIFS($B252,"Adjustment*"),$A251,$A252),ExtCalcMap,2,FALSE))</f>
        <v>0</v>
      </c>
      <c r="F252" s="724">
        <f ca="1">SUMIFS(OFFSET('7.  Persistence Report'!$AQ:$AQ,0,F148-2011),'7.  Persistence Report'!$D:$D,IF(COUNTIFS($B252,"Adjustment*"),$B251,$B252),'7.  Persistence Report'!$H:$H,D148,'7.  Persistence Report'!$J:$J,IF(COUNTIFS($B252,"Adjustment*"),"Adjustment","Current Year Savings"),'7.  Persistence Report'!$C:$C,VLOOKUP(IF(COUNTIFS($B252,"Adjustment*"),$A251,$A252),ExtCalcMap,2,FALSE))</f>
        <v>0</v>
      </c>
      <c r="G252" s="724">
        <f ca="1">SUMIFS(OFFSET('7.  Persistence Report'!$AQ:$AQ,0,G148-2011),'7.  Persistence Report'!$D:$D,IF(COUNTIFS($B252,"Adjustment*"),$B251,$B252),'7.  Persistence Report'!$H:$H,D148,'7.  Persistence Report'!$J:$J,IF(COUNTIFS($B252,"Adjustment*"),"Adjustment","Current Year Savings"),'7.  Persistence Report'!$C:$C,VLOOKUP(IF(COUNTIFS($B252,"Adjustment*"),$A251,$A252),ExtCalcMap,2,FALSE))</f>
        <v>0</v>
      </c>
      <c r="H252" s="724">
        <f ca="1">SUMIFS(OFFSET('7.  Persistence Report'!$AQ:$AQ,0,H148-2011),'7.  Persistence Report'!$D:$D,IF(COUNTIFS($B252,"Adjustment*"),$B251,$B252),'7.  Persistence Report'!$H:$H,D148,'7.  Persistence Report'!$J:$J,IF(COUNTIFS($B252,"Adjustment*"),"Adjustment","Current Year Savings"),'7.  Persistence Report'!$C:$C,VLOOKUP(IF(COUNTIFS($B252,"Adjustment*"),$A251,$A252),ExtCalcMap,2,FALSE))</f>
        <v>0</v>
      </c>
      <c r="I252" s="724">
        <f ca="1">SUMIFS(OFFSET('7.  Persistence Report'!$AQ:$AQ,0,I148-2011),'7.  Persistence Report'!$D:$D,IF(COUNTIFS($B252,"Adjustment*"),$B251,$B252),'7.  Persistence Report'!$H:$H,D148,'7.  Persistence Report'!$J:$J,IF(COUNTIFS($B252,"Adjustment*"),"Adjustment","Current Year Savings"),'7.  Persistence Report'!$C:$C,VLOOKUP(IF(COUNTIFS($B252,"Adjustment*"),$A251,$A252),ExtCalcMap,2,FALSE))</f>
        <v>0</v>
      </c>
      <c r="J252" s="724">
        <f ca="1">SUMIFS(OFFSET('7.  Persistence Report'!$AQ:$AQ,0,J148-2011),'7.  Persistence Report'!$D:$D,IF(COUNTIFS($B252,"Adjustment*"),$B251,$B252),'7.  Persistence Report'!$H:$H,D148,'7.  Persistence Report'!$J:$J,IF(COUNTIFS($B252,"Adjustment*"),"Adjustment","Current Year Savings"),'7.  Persistence Report'!$C:$C,VLOOKUP(IF(COUNTIFS($B252,"Adjustment*"),$A251,$A252),ExtCalcMap,2,FALSE))</f>
        <v>0</v>
      </c>
      <c r="K252" s="724">
        <f ca="1">SUMIFS(OFFSET('7.  Persistence Report'!$AQ:$AQ,0,K148-2011),'7.  Persistence Report'!$D:$D,IF(COUNTIFS($B252,"Adjustment*"),$B251,$B252),'7.  Persistence Report'!$H:$H,D148,'7.  Persistence Report'!$J:$J,IF(COUNTIFS($B252,"Adjustment*"),"Adjustment","Current Year Savings"),'7.  Persistence Report'!$C:$C,VLOOKUP(IF(COUNTIFS($B252,"Adjustment*"),$A251,$A252),ExtCalcMap,2,FALSE))</f>
        <v>0</v>
      </c>
      <c r="L252" s="724">
        <f ca="1">SUMIFS(OFFSET('7.  Persistence Report'!$AQ:$AQ,0,L148-2011),'7.  Persistence Report'!$D:$D,IF(COUNTIFS($B252,"Adjustment*"),$B251,$B252),'7.  Persistence Report'!$H:$H,D148,'7.  Persistence Report'!$J:$J,IF(COUNTIFS($B252,"Adjustment*"),"Adjustment","Current Year Savings"),'7.  Persistence Report'!$C:$C,VLOOKUP(IF(COUNTIFS($B252,"Adjustment*"),$A251,$A252),ExtCalcMap,2,FALSE))</f>
        <v>0</v>
      </c>
      <c r="M252" s="724">
        <f ca="1">SUMIFS(OFFSET('7.  Persistence Report'!$AQ:$AQ,0,M148-2011),'7.  Persistence Report'!$D:$D,IF(COUNTIFS($B252,"Adjustment*"),$B251,$B252),'7.  Persistence Report'!$H:$H,D148,'7.  Persistence Report'!$J:$J,IF(COUNTIFS($B252,"Adjustment*"),"Adjustment","Current Year Savings"),'7.  Persistence Report'!$C:$C,VLOOKUP(IF(COUNTIFS($B252,"Adjustment*"),$A251,$A252),ExtCalcMap,2,FALSE))</f>
        <v>0</v>
      </c>
      <c r="N252" s="724">
        <v>0</v>
      </c>
      <c r="O252" s="731">
        <f ca="1">SUMIFS(OFFSET('7.  Persistence Report'!$L:$L,0,O148-2011),'7.  Persistence Report'!$D:$D,IF(COUNTIFS($B252,"Adjustment*"),$B251,$B252),'7.  Persistence Report'!$H:$H,D148,'7.  Persistence Report'!$J:$J,IF(COUNTIFS($B252,"Adjustment*"),"Adjustment","Current Year Savings"),'7.  Persistence Report'!$C:$C,VLOOKUP(IF(COUNTIFS($B252,"Adjustment*"),$A251,$A252),ExtCalcMap,2,FALSE))</f>
        <v>0</v>
      </c>
      <c r="P252" s="731">
        <f ca="1">SUMIFS(OFFSET('7.  Persistence Report'!$L:$L,0,P148-2011),'7.  Persistence Report'!$D:$D,IF(COUNTIFS($B252,"Adjustment*"),$B251,$B252),'7.  Persistence Report'!$H:$H,D148,'7.  Persistence Report'!$J:$J,IF(COUNTIFS($B252,"Adjustment*"),"Adjustment","Current Year Savings"),'7.  Persistence Report'!$C:$C,VLOOKUP(IF(COUNTIFS($B252,"Adjustment*"),$A251,$A252),ExtCalcMap,2,FALSE))</f>
        <v>0</v>
      </c>
      <c r="Q252" s="731">
        <f ca="1">SUMIFS(OFFSET('7.  Persistence Report'!$L:$L,0,Q148-2011),'7.  Persistence Report'!$D:$D,IF(COUNTIFS($B252,"Adjustment*"),$B251,$B252),'7.  Persistence Report'!$H:$H,D148,'7.  Persistence Report'!$J:$J,IF(COUNTIFS($B252,"Adjustment*"),"Adjustment","Current Year Savings"),'7.  Persistence Report'!$C:$C,VLOOKUP(IF(COUNTIFS($B252,"Adjustment*"),$A251,$A252),ExtCalcMap,2,FALSE))</f>
        <v>0</v>
      </c>
      <c r="R252" s="731">
        <f ca="1">SUMIFS(OFFSET('7.  Persistence Report'!$L:$L,0,R148-2011),'7.  Persistence Report'!$D:$D,IF(COUNTIFS($B252,"Adjustment*"),$B251,$B252),'7.  Persistence Report'!$H:$H,D148,'7.  Persistence Report'!$J:$J,IF(COUNTIFS($B252,"Adjustment*"),"Adjustment","Current Year Savings"),'7.  Persistence Report'!$C:$C,VLOOKUP(IF(COUNTIFS($B252,"Adjustment*"),$A251,$A252),ExtCalcMap,2,FALSE))</f>
        <v>0</v>
      </c>
      <c r="S252" s="731">
        <f ca="1">SUMIFS(OFFSET('7.  Persistence Report'!$L:$L,0,S148-2011),'7.  Persistence Report'!$D:$D,IF(COUNTIFS($B252,"Adjustment*"),$B251,$B252),'7.  Persistence Report'!$H:$H,D148,'7.  Persistence Report'!$J:$J,IF(COUNTIFS($B252,"Adjustment*"),"Adjustment","Current Year Savings"),'7.  Persistence Report'!$C:$C,VLOOKUP(IF(COUNTIFS($B252,"Adjustment*"),$A251,$A252),ExtCalcMap,2,FALSE))</f>
        <v>0</v>
      </c>
      <c r="T252" s="731">
        <f ca="1">SUMIFS(OFFSET('7.  Persistence Report'!$L:$L,0,T148-2011),'7.  Persistence Report'!$D:$D,IF(COUNTIFS($B252,"Adjustment*"),$B251,$B252),'7.  Persistence Report'!$H:$H,D148,'7.  Persistence Report'!$J:$J,IF(COUNTIFS($B252,"Adjustment*"),"Adjustment","Current Year Savings"),'7.  Persistence Report'!$C:$C,VLOOKUP(IF(COUNTIFS($B252,"Adjustment*"),$A251,$A252),ExtCalcMap,2,FALSE))</f>
        <v>0</v>
      </c>
      <c r="U252" s="731">
        <f ca="1">SUMIFS(OFFSET('7.  Persistence Report'!$L:$L,0,U148-2011),'7.  Persistence Report'!$D:$D,IF(COUNTIFS($B252,"Adjustment*"),$B251,$B252),'7.  Persistence Report'!$H:$H,D148,'7.  Persistence Report'!$J:$J,IF(COUNTIFS($B252,"Adjustment*"),"Adjustment","Current Year Savings"),'7.  Persistence Report'!$C:$C,VLOOKUP(IF(COUNTIFS($B252,"Adjustment*"),$A251,$A252),ExtCalcMap,2,FALSE))</f>
        <v>0</v>
      </c>
      <c r="V252" s="731">
        <f ca="1">SUMIFS(OFFSET('7.  Persistence Report'!$L:$L,0,V148-2011),'7.  Persistence Report'!$D:$D,IF(COUNTIFS($B252,"Adjustment*"),$B251,$B252),'7.  Persistence Report'!$H:$H,D148,'7.  Persistence Report'!$J:$J,IF(COUNTIFS($B252,"Adjustment*"),"Adjustment","Current Year Savings"),'7.  Persistence Report'!$C:$C,VLOOKUP(IF(COUNTIFS($B252,"Adjustment*"),$A251,$A252),ExtCalcMap,2,FALSE))</f>
        <v>0</v>
      </c>
      <c r="W252" s="731">
        <f ca="1">SUMIFS(OFFSET('7.  Persistence Report'!$L:$L,0,W148-2011),'7.  Persistence Report'!$D:$D,IF(COUNTIFS($B252,"Adjustment*"),$B251,$B252),'7.  Persistence Report'!$H:$H,D148,'7.  Persistence Report'!$J:$J,IF(COUNTIFS($B252,"Adjustment*"),"Adjustment","Current Year Savings"),'7.  Persistence Report'!$C:$C,VLOOKUP(IF(COUNTIFS($B252,"Adjustment*"),$A251,$A252),ExtCalcMap,2,FALSE))</f>
        <v>0</v>
      </c>
      <c r="X252" s="731">
        <f ca="1">SUMIFS(OFFSET('7.  Persistence Report'!$L:$L,0,X148-2011),'7.  Persistence Report'!$D:$D,IF(COUNTIFS($B252,"Adjustment*"),$B251,$B252),'7.  Persistence Report'!$H:$H,D148,'7.  Persistence Report'!$J:$J,IF(COUNTIFS($B252,"Adjustment*"),"Adjustment","Current Year Savings"),'7.  Persistence Report'!$C:$C,VLOOKUP(IF(COUNTIFS($B252,"Adjustment*"),$A251,$A252),ExtCalcMap,2,FALSE))</f>
        <v>0</v>
      </c>
      <c r="Y252" s="416">
        <f ca="1">IF(SUMIFS(OFFSET('3-a.  Rate Class Allocations'!$BA:$BA,0,(27*(Y149="kW"))),'3-a.  Rate Class Allocations'!$F:$F,"2011 - 2014 + 2015 Extension Legacy Green Energy Act Framework - Province Wide Program",'3-a.  Rate Class Allocations'!$E:$E,$B252,'3-a.  Rate Class Allocations'!$H:$H,D148),SUMIFS(OFFSET('3-a.  Rate Class Allocations'!$BA:$BA,0,(27*(Y149="kW"))),'3-a.  Rate Class Allocations'!$F:$F,"2011 - 2014 + 2015 Extension Legacy Green Energy Act Framework - Province Wide Program",'3-a.  Rate Class Allocations'!$L:$L,Y148,'3-a.  Rate Class Allocations'!$E:$E,$B252,'3-a.  Rate Class Allocations'!$H:$H,D148) / SUMIFS(OFFSET('3-a.  Rate Class Allocations'!$BA:$BA,0,(27*(Y149="kW"))),'3-a.  Rate Class Allocations'!$F:$F,"2011 - 2014 + 2015 Extension Legacy Green Energy Act Framework - Province Wide Program",'3-a.  Rate Class Allocations'!$E:$E,$B252,'3-a.  Rate Class Allocations'!$H:$H,D148),IF(COUNTIFS(Y148,"General Service*"),1/COUNTIFS($Y148:$AL148,"General Service*"),0))</f>
        <v>0.5</v>
      </c>
      <c r="Z252" s="416">
        <f ca="1">IF(SUMIFS(OFFSET('3-a.  Rate Class Allocations'!$BA:$BA,0,(27*(Z149="kW"))),'3-a.  Rate Class Allocations'!$F:$F,"2011 - 2014 + 2015 Extension Legacy Green Energy Act Framework - Province Wide Program",'3-a.  Rate Class Allocations'!$E:$E,$B252,'3-a.  Rate Class Allocations'!$H:$H,D148),SUMIFS(OFFSET('3-a.  Rate Class Allocations'!$BA:$BA,0,(27*(Z149="kW"))),'3-a.  Rate Class Allocations'!$F:$F,"2011 - 2014 + 2015 Extension Legacy Green Energy Act Framework - Province Wide Program",'3-a.  Rate Class Allocations'!$L:$L,Z148,'3-a.  Rate Class Allocations'!$E:$E,$B252,'3-a.  Rate Class Allocations'!$H:$H,D148) / SUMIFS(OFFSET('3-a.  Rate Class Allocations'!$BA:$BA,0,(27*(Z149="kW"))),'3-a.  Rate Class Allocations'!$F:$F,"2011 - 2014 + 2015 Extension Legacy Green Energy Act Framework - Province Wide Program",'3-a.  Rate Class Allocations'!$E:$E,$B252,'3-a.  Rate Class Allocations'!$H:$H,D148),IF(COUNTIFS(Z148,"General Service*"),1/COUNTIFS($Y148:$AL148,"General Service*"),0))</f>
        <v>0.5</v>
      </c>
      <c r="AA252" s="416">
        <f ca="1">IF(SUMIFS(OFFSET('3-a.  Rate Class Allocations'!$BA:$BA,0,(27*(AA149="kW"))),'3-a.  Rate Class Allocations'!$F:$F,"2011 - 2014 + 2015 Extension Legacy Green Energy Act Framework - Province Wide Program",'3-a.  Rate Class Allocations'!$E:$E,$B252,'3-a.  Rate Class Allocations'!$H:$H,D148),SUMIFS(OFFSET('3-a.  Rate Class Allocations'!$BA:$BA,0,(27*(AA149="kW"))),'3-a.  Rate Class Allocations'!$F:$F,"2011 - 2014 + 2015 Extension Legacy Green Energy Act Framework - Province Wide Program",'3-a.  Rate Class Allocations'!$L:$L,AA148,'3-a.  Rate Class Allocations'!$E:$E,$B252,'3-a.  Rate Class Allocations'!$H:$H,D148) / SUMIFS(OFFSET('3-a.  Rate Class Allocations'!$BA:$BA,0,(27*(AA149="kW"))),'3-a.  Rate Class Allocations'!$F:$F,"2011 - 2014 + 2015 Extension Legacy Green Energy Act Framework - Province Wide Program",'3-a.  Rate Class Allocations'!$E:$E,$B252,'3-a.  Rate Class Allocations'!$H:$H,D148),IF(COUNTIFS(AA148,"General Service*"),1/COUNTIFS($Y148:$AL148,"General Service*"),0))</f>
        <v>0</v>
      </c>
      <c r="AB252" s="416">
        <f ca="1">IF(SUMIFS(OFFSET('3-a.  Rate Class Allocations'!$BA:$BA,0,(27*(AB149="kW"))),'3-a.  Rate Class Allocations'!$F:$F,"2011 - 2014 + 2015 Extension Legacy Green Energy Act Framework - Province Wide Program",'3-a.  Rate Class Allocations'!$E:$E,$B252,'3-a.  Rate Class Allocations'!$H:$H,D148),SUMIFS(OFFSET('3-a.  Rate Class Allocations'!$BA:$BA,0,(27*(AB149="kW"))),'3-a.  Rate Class Allocations'!$F:$F,"2011 - 2014 + 2015 Extension Legacy Green Energy Act Framework - Province Wide Program",'3-a.  Rate Class Allocations'!$L:$L,AB148,'3-a.  Rate Class Allocations'!$E:$E,$B252,'3-a.  Rate Class Allocations'!$H:$H,D148) / SUMIFS(OFFSET('3-a.  Rate Class Allocations'!$BA:$BA,0,(27*(AB149="kW"))),'3-a.  Rate Class Allocations'!$F:$F,"2011 - 2014 + 2015 Extension Legacy Green Energy Act Framework - Province Wide Program",'3-a.  Rate Class Allocations'!$E:$E,$B252,'3-a.  Rate Class Allocations'!$H:$H,D148),IF(COUNTIFS(AB148,"General Service*"),1/COUNTIFS($Y148:$AL148,"General Service*"),0))</f>
        <v>0</v>
      </c>
      <c r="AC252" s="416">
        <f ca="1">IF(SUMIFS(OFFSET('3-a.  Rate Class Allocations'!$BA:$BA,0,(27*(AC149="kW"))),'3-a.  Rate Class Allocations'!$F:$F,"2011 - 2014 + 2015 Extension Legacy Green Energy Act Framework - Province Wide Program",'3-a.  Rate Class Allocations'!$E:$E,$B252,'3-a.  Rate Class Allocations'!$H:$H,D148),SUMIFS(OFFSET('3-a.  Rate Class Allocations'!$BA:$BA,0,(27*(AC149="kW"))),'3-a.  Rate Class Allocations'!$F:$F,"2011 - 2014 + 2015 Extension Legacy Green Energy Act Framework - Province Wide Program",'3-a.  Rate Class Allocations'!$L:$L,AC148,'3-a.  Rate Class Allocations'!$E:$E,$B252,'3-a.  Rate Class Allocations'!$H:$H,D148) / SUMIFS(OFFSET('3-a.  Rate Class Allocations'!$BA:$BA,0,(27*(AC149="kW"))),'3-a.  Rate Class Allocations'!$F:$F,"2011 - 2014 + 2015 Extension Legacy Green Energy Act Framework - Province Wide Program",'3-a.  Rate Class Allocations'!$E:$E,$B252,'3-a.  Rate Class Allocations'!$H:$H,D148),IF(COUNTIFS(AC148,"General Service*"),1/COUNTIFS($Y148:$AL148,"General Service*"),0))</f>
        <v>0</v>
      </c>
      <c r="AD252" s="416">
        <f ca="1">IF(SUMIFS(OFFSET('3-a.  Rate Class Allocations'!$BA:$BA,0,(27*(AD149="kW"))),'3-a.  Rate Class Allocations'!$F:$F,"2011 - 2014 + 2015 Extension Legacy Green Energy Act Framework - Province Wide Program",'3-a.  Rate Class Allocations'!$E:$E,$B252,'3-a.  Rate Class Allocations'!$H:$H,D148),SUMIFS(OFFSET('3-a.  Rate Class Allocations'!$BA:$BA,0,(27*(AD149="kW"))),'3-a.  Rate Class Allocations'!$F:$F,"2011 - 2014 + 2015 Extension Legacy Green Energy Act Framework - Province Wide Program",'3-a.  Rate Class Allocations'!$L:$L,AD148,'3-a.  Rate Class Allocations'!$E:$E,$B252,'3-a.  Rate Class Allocations'!$H:$H,D148) / SUMIFS(OFFSET('3-a.  Rate Class Allocations'!$BA:$BA,0,(27*(AD149="kW"))),'3-a.  Rate Class Allocations'!$F:$F,"2011 - 2014 + 2015 Extension Legacy Green Energy Act Framework - Province Wide Program",'3-a.  Rate Class Allocations'!$E:$E,$B252,'3-a.  Rate Class Allocations'!$H:$H,D148),IF(COUNTIFS(AD148,"General Service*"),1/COUNTIFS($Y148:$AL148,"General Service*"),0))</f>
        <v>0</v>
      </c>
      <c r="AE252" s="416">
        <f ca="1">IF(SUMIFS(OFFSET('3-a.  Rate Class Allocations'!$BA:$BA,0,(27*(AE149="kW"))),'3-a.  Rate Class Allocations'!$F:$F,"2011 - 2014 + 2015 Extension Legacy Green Energy Act Framework - Province Wide Program",'3-a.  Rate Class Allocations'!$E:$E,$B252,'3-a.  Rate Class Allocations'!$H:$H,D148),SUMIFS(OFFSET('3-a.  Rate Class Allocations'!$BA:$BA,0,(27*(AE149="kW"))),'3-a.  Rate Class Allocations'!$F:$F,"2011 - 2014 + 2015 Extension Legacy Green Energy Act Framework - Province Wide Program",'3-a.  Rate Class Allocations'!$L:$L,AE148,'3-a.  Rate Class Allocations'!$E:$E,$B252,'3-a.  Rate Class Allocations'!$H:$H,D148) / SUMIFS(OFFSET('3-a.  Rate Class Allocations'!$BA:$BA,0,(27*(AE149="kW"))),'3-a.  Rate Class Allocations'!$F:$F,"2011 - 2014 + 2015 Extension Legacy Green Energy Act Framework - Province Wide Program",'3-a.  Rate Class Allocations'!$E:$E,$B252,'3-a.  Rate Class Allocations'!$H:$H,D148),IF(COUNTIFS(AE148,"General Service*"),1/COUNTIFS($Y148:$AL148,"General Service*"),0))</f>
        <v>0</v>
      </c>
      <c r="AF252" s="416">
        <f ca="1">IF(SUMIFS(OFFSET('3-a.  Rate Class Allocations'!$BA:$BA,0,(27*(AF149="kW"))),'3-a.  Rate Class Allocations'!$F:$F,"2011 - 2014 + 2015 Extension Legacy Green Energy Act Framework - Province Wide Program",'3-a.  Rate Class Allocations'!$E:$E,$B252,'3-a.  Rate Class Allocations'!$H:$H,D148),SUMIFS(OFFSET('3-a.  Rate Class Allocations'!$BA:$BA,0,(27*(AF149="kW"))),'3-a.  Rate Class Allocations'!$F:$F,"2011 - 2014 + 2015 Extension Legacy Green Energy Act Framework - Province Wide Program",'3-a.  Rate Class Allocations'!$L:$L,AF148,'3-a.  Rate Class Allocations'!$E:$E,$B252,'3-a.  Rate Class Allocations'!$H:$H,D148) / SUMIFS(OFFSET('3-a.  Rate Class Allocations'!$BA:$BA,0,(27*(AF149="kW"))),'3-a.  Rate Class Allocations'!$F:$F,"2011 - 2014 + 2015 Extension Legacy Green Energy Act Framework - Province Wide Program",'3-a.  Rate Class Allocations'!$E:$E,$B252,'3-a.  Rate Class Allocations'!$H:$H,D148),IF(COUNTIFS(AF148,"General Service*"),1/COUNTIFS($Y148:$AL148,"General Service*"),0))</f>
        <v>0</v>
      </c>
      <c r="AG252" s="416">
        <f ca="1">IF(SUMIFS(OFFSET('3-a.  Rate Class Allocations'!$BA:$BA,0,(27*(AG149="kW"))),'3-a.  Rate Class Allocations'!$F:$F,"2011 - 2014 + 2015 Extension Legacy Green Energy Act Framework - Province Wide Program",'3-a.  Rate Class Allocations'!$E:$E,$B252,'3-a.  Rate Class Allocations'!$H:$H,D148),SUMIFS(OFFSET('3-a.  Rate Class Allocations'!$BA:$BA,0,(27*(AG149="kW"))),'3-a.  Rate Class Allocations'!$F:$F,"2011 - 2014 + 2015 Extension Legacy Green Energy Act Framework - Province Wide Program",'3-a.  Rate Class Allocations'!$L:$L,AG148,'3-a.  Rate Class Allocations'!$E:$E,$B252,'3-a.  Rate Class Allocations'!$H:$H,D148) / SUMIFS(OFFSET('3-a.  Rate Class Allocations'!$BA:$BA,0,(27*(AG149="kW"))),'3-a.  Rate Class Allocations'!$F:$F,"2011 - 2014 + 2015 Extension Legacy Green Energy Act Framework - Province Wide Program",'3-a.  Rate Class Allocations'!$E:$E,$B252,'3-a.  Rate Class Allocations'!$H:$H,D148),IF(COUNTIFS(AG148,"General Service*"),1/COUNTIFS($Y148:$AL148,"General Service*"),0))</f>
        <v>0</v>
      </c>
      <c r="AH252" s="416">
        <f ca="1">IF(SUMIFS(OFFSET('3-a.  Rate Class Allocations'!$BA:$BA,0,(27*(AH149="kW"))),'3-a.  Rate Class Allocations'!$F:$F,"2011 - 2014 + 2015 Extension Legacy Green Energy Act Framework - Province Wide Program",'3-a.  Rate Class Allocations'!$E:$E,$B252,'3-a.  Rate Class Allocations'!$H:$H,D148),SUMIFS(OFFSET('3-a.  Rate Class Allocations'!$BA:$BA,0,(27*(AH149="kW"))),'3-a.  Rate Class Allocations'!$F:$F,"2011 - 2014 + 2015 Extension Legacy Green Energy Act Framework - Province Wide Program",'3-a.  Rate Class Allocations'!$L:$L,AH148,'3-a.  Rate Class Allocations'!$E:$E,$B252,'3-a.  Rate Class Allocations'!$H:$H,D148) / SUMIFS(OFFSET('3-a.  Rate Class Allocations'!$BA:$BA,0,(27*(AH149="kW"))),'3-a.  Rate Class Allocations'!$F:$F,"2011 - 2014 + 2015 Extension Legacy Green Energy Act Framework - Province Wide Program",'3-a.  Rate Class Allocations'!$E:$E,$B252,'3-a.  Rate Class Allocations'!$H:$H,D148),IF(COUNTIFS(AH148,"General Service*"),1/COUNTIFS($Y148:$AL148,"General Service*"),0))</f>
        <v>0</v>
      </c>
      <c r="AI252" s="416">
        <f ca="1">IF(SUMIFS(OFFSET('3-a.  Rate Class Allocations'!$BA:$BA,0,(27*(AI149="kW"))),'3-a.  Rate Class Allocations'!$F:$F,"2011 - 2014 + 2015 Extension Legacy Green Energy Act Framework - Province Wide Program",'3-a.  Rate Class Allocations'!$E:$E,$B252,'3-a.  Rate Class Allocations'!$H:$H,D148),SUMIFS(OFFSET('3-a.  Rate Class Allocations'!$BA:$BA,0,(27*(AI149="kW"))),'3-a.  Rate Class Allocations'!$F:$F,"2011 - 2014 + 2015 Extension Legacy Green Energy Act Framework - Province Wide Program",'3-a.  Rate Class Allocations'!$L:$L,AI148,'3-a.  Rate Class Allocations'!$E:$E,$B252,'3-a.  Rate Class Allocations'!$H:$H,D148) / SUMIFS(OFFSET('3-a.  Rate Class Allocations'!$BA:$BA,0,(27*(AI149="kW"))),'3-a.  Rate Class Allocations'!$F:$F,"2011 - 2014 + 2015 Extension Legacy Green Energy Act Framework - Province Wide Program",'3-a.  Rate Class Allocations'!$E:$E,$B252,'3-a.  Rate Class Allocations'!$H:$H,D148),IF(COUNTIFS(AI148,"General Service*"),1/COUNTIFS($Y148:$AL148,"General Service*"),0))</f>
        <v>0</v>
      </c>
      <c r="AJ252" s="416">
        <f ca="1">IF(SUMIFS(OFFSET('3-a.  Rate Class Allocations'!$BA:$BA,0,(27*(AJ149="kW"))),'3-a.  Rate Class Allocations'!$F:$F,"2011 - 2014 + 2015 Extension Legacy Green Energy Act Framework - Province Wide Program",'3-a.  Rate Class Allocations'!$E:$E,$B252,'3-a.  Rate Class Allocations'!$H:$H,D148),SUMIFS(OFFSET('3-a.  Rate Class Allocations'!$BA:$BA,0,(27*(AJ149="kW"))),'3-a.  Rate Class Allocations'!$F:$F,"2011 - 2014 + 2015 Extension Legacy Green Energy Act Framework - Province Wide Program",'3-a.  Rate Class Allocations'!$L:$L,AJ148,'3-a.  Rate Class Allocations'!$E:$E,$B252,'3-a.  Rate Class Allocations'!$H:$H,D148) / SUMIFS(OFFSET('3-a.  Rate Class Allocations'!$BA:$BA,0,(27*(AJ149="kW"))),'3-a.  Rate Class Allocations'!$F:$F,"2011 - 2014 + 2015 Extension Legacy Green Energy Act Framework - Province Wide Program",'3-a.  Rate Class Allocations'!$E:$E,$B252,'3-a.  Rate Class Allocations'!$H:$H,D148),IF(COUNTIFS(AJ148,"General Service*"),1/COUNTIFS($Y148:$AL148,"General Service*"),0))</f>
        <v>0</v>
      </c>
      <c r="AK252" s="416">
        <f ca="1">IF(SUMIFS(OFFSET('3-a.  Rate Class Allocations'!$BA:$BA,0,(27*(AK149="kW"))),'3-a.  Rate Class Allocations'!$F:$F,"2011 - 2014 + 2015 Extension Legacy Green Energy Act Framework - Province Wide Program",'3-a.  Rate Class Allocations'!$E:$E,$B252,'3-a.  Rate Class Allocations'!$H:$H,D148),SUMIFS(OFFSET('3-a.  Rate Class Allocations'!$BA:$BA,0,(27*(AK149="kW"))),'3-a.  Rate Class Allocations'!$F:$F,"2011 - 2014 + 2015 Extension Legacy Green Energy Act Framework - Province Wide Program",'3-a.  Rate Class Allocations'!$L:$L,AK148,'3-a.  Rate Class Allocations'!$E:$E,$B252,'3-a.  Rate Class Allocations'!$H:$H,D148) / SUMIFS(OFFSET('3-a.  Rate Class Allocations'!$BA:$BA,0,(27*(AK149="kW"))),'3-a.  Rate Class Allocations'!$F:$F,"2011 - 2014 + 2015 Extension Legacy Green Energy Act Framework - Province Wide Program",'3-a.  Rate Class Allocations'!$E:$E,$B252,'3-a.  Rate Class Allocations'!$H:$H,D148),IF(COUNTIFS(AK148,"General Service*"),1/COUNTIFS($Y148:$AL148,"General Service*"),0))</f>
        <v>0</v>
      </c>
      <c r="AL252" s="416">
        <f ca="1">IF(SUMIFS(OFFSET('3-a.  Rate Class Allocations'!$BA:$BA,0,(27*(AL149="kW"))),'3-a.  Rate Class Allocations'!$F:$F,"2011 - 2014 + 2015 Extension Legacy Green Energy Act Framework - Province Wide Program",'3-a.  Rate Class Allocations'!$E:$E,$B252,'3-a.  Rate Class Allocations'!$H:$H,D148),SUMIFS(OFFSET('3-a.  Rate Class Allocations'!$BA:$BA,0,(27*(AL149="kW"))),'3-a.  Rate Class Allocations'!$F:$F,"2011 - 2014 + 2015 Extension Legacy Green Energy Act Framework - Province Wide Program",'3-a.  Rate Class Allocations'!$L:$L,AL148,'3-a.  Rate Class Allocations'!$E:$E,$B252,'3-a.  Rate Class Allocations'!$H:$H,D148) / SUMIFS(OFFSET('3-a.  Rate Class Allocations'!$BA:$BA,0,(27*(AL149="kW"))),'3-a.  Rate Class Allocations'!$F:$F,"2011 - 2014 + 2015 Extension Legacy Green Energy Act Framework - Province Wide Program",'3-a.  Rate Class Allocations'!$E:$E,$B252,'3-a.  Rate Class Allocations'!$H:$H,D148),IF(COUNTIFS(AL148,"General Service*"),1/COUNTIFS($Y148:$AL148,"General Service*"),0))</f>
        <v>0</v>
      </c>
      <c r="AM252" s="298">
        <f ca="1">SUM(Y252:AL252)</f>
        <v>1</v>
      </c>
    </row>
    <row r="253" spans="1:39" s="285" customFormat="1" ht="15" outlineLevel="1">
      <c r="A253" s="503"/>
      <c r="B253" s="325" t="s">
        <v>245</v>
      </c>
      <c r="C253" s="293" t="s">
        <v>164</v>
      </c>
      <c r="D253" s="724">
        <f ca="1">SUMIFS(OFFSET('7.  Persistence Report'!$AQ:$AQ,0,D148-2011),'7.  Persistence Report'!$D:$D,IF(COUNTIFS($B253,"Adjustment*"),$B252,$B253),'7.  Persistence Report'!$H:$H,D148,'7.  Persistence Report'!$J:$J,IF(COUNTIFS($B253,"Adjustment*"),"Adjustment","Current Year Savings"),'7.  Persistence Report'!$C:$C,VLOOKUP(IF(COUNTIFS($B253,"Adjustment*"),$A252,$A253),ExtCalcMap,2,FALSE))</f>
        <v>0</v>
      </c>
      <c r="E253" s="724">
        <f ca="1">SUMIFS(OFFSET('7.  Persistence Report'!$AQ:$AQ,0,E148-2011),'7.  Persistence Report'!$D:$D,IF(COUNTIFS($B253,"Adjustment*"),$B252,$B253),'7.  Persistence Report'!$H:$H,D148,'7.  Persistence Report'!$J:$J,IF(COUNTIFS($B253,"Adjustment*"),"Adjustment","Current Year Savings"),'7.  Persistence Report'!$C:$C,VLOOKUP(IF(COUNTIFS($B253,"Adjustment*"),$A252,$A253),ExtCalcMap,2,FALSE))</f>
        <v>0</v>
      </c>
      <c r="F253" s="724">
        <f ca="1">SUMIFS(OFFSET('7.  Persistence Report'!$AQ:$AQ,0,F148-2011),'7.  Persistence Report'!$D:$D,IF(COUNTIFS($B253,"Adjustment*"),$B252,$B253),'7.  Persistence Report'!$H:$H,D148,'7.  Persistence Report'!$J:$J,IF(COUNTIFS($B253,"Adjustment*"),"Adjustment","Current Year Savings"),'7.  Persistence Report'!$C:$C,VLOOKUP(IF(COUNTIFS($B253,"Adjustment*"),$A252,$A253),ExtCalcMap,2,FALSE))</f>
        <v>0</v>
      </c>
      <c r="G253" s="724">
        <f ca="1">SUMIFS(OFFSET('7.  Persistence Report'!$AQ:$AQ,0,G148-2011),'7.  Persistence Report'!$D:$D,IF(COUNTIFS($B253,"Adjustment*"),$B252,$B253),'7.  Persistence Report'!$H:$H,D148,'7.  Persistence Report'!$J:$J,IF(COUNTIFS($B253,"Adjustment*"),"Adjustment","Current Year Savings"),'7.  Persistence Report'!$C:$C,VLOOKUP(IF(COUNTIFS($B253,"Adjustment*"),$A252,$A253),ExtCalcMap,2,FALSE))</f>
        <v>0</v>
      </c>
      <c r="H253" s="724">
        <f ca="1">SUMIFS(OFFSET('7.  Persistence Report'!$AQ:$AQ,0,H148-2011),'7.  Persistence Report'!$D:$D,IF(COUNTIFS($B253,"Adjustment*"),$B252,$B253),'7.  Persistence Report'!$H:$H,D148,'7.  Persistence Report'!$J:$J,IF(COUNTIFS($B253,"Adjustment*"),"Adjustment","Current Year Savings"),'7.  Persistence Report'!$C:$C,VLOOKUP(IF(COUNTIFS($B253,"Adjustment*"),$A252,$A253),ExtCalcMap,2,FALSE))</f>
        <v>0</v>
      </c>
      <c r="I253" s="724">
        <f ca="1">SUMIFS(OFFSET('7.  Persistence Report'!$AQ:$AQ,0,I148-2011),'7.  Persistence Report'!$D:$D,IF(COUNTIFS($B253,"Adjustment*"),$B252,$B253),'7.  Persistence Report'!$H:$H,D148,'7.  Persistence Report'!$J:$J,IF(COUNTIFS($B253,"Adjustment*"),"Adjustment","Current Year Savings"),'7.  Persistence Report'!$C:$C,VLOOKUP(IF(COUNTIFS($B253,"Adjustment*"),$A252,$A253),ExtCalcMap,2,FALSE))</f>
        <v>0</v>
      </c>
      <c r="J253" s="724">
        <f ca="1">SUMIFS(OFFSET('7.  Persistence Report'!$AQ:$AQ,0,J148-2011),'7.  Persistence Report'!$D:$D,IF(COUNTIFS($B253,"Adjustment*"),$B252,$B253),'7.  Persistence Report'!$H:$H,D148,'7.  Persistence Report'!$J:$J,IF(COUNTIFS($B253,"Adjustment*"),"Adjustment","Current Year Savings"),'7.  Persistence Report'!$C:$C,VLOOKUP(IF(COUNTIFS($B253,"Adjustment*"),$A252,$A253),ExtCalcMap,2,FALSE))</f>
        <v>0</v>
      </c>
      <c r="K253" s="724">
        <f ca="1">SUMIFS(OFFSET('7.  Persistence Report'!$AQ:$AQ,0,K148-2011),'7.  Persistence Report'!$D:$D,IF(COUNTIFS($B253,"Adjustment*"),$B252,$B253),'7.  Persistence Report'!$H:$H,D148,'7.  Persistence Report'!$J:$J,IF(COUNTIFS($B253,"Adjustment*"),"Adjustment","Current Year Savings"),'7.  Persistence Report'!$C:$C,VLOOKUP(IF(COUNTIFS($B253,"Adjustment*"),$A252,$A253),ExtCalcMap,2,FALSE))</f>
        <v>0</v>
      </c>
      <c r="L253" s="724">
        <f ca="1">SUMIFS(OFFSET('7.  Persistence Report'!$AQ:$AQ,0,L148-2011),'7.  Persistence Report'!$D:$D,IF(COUNTIFS($B253,"Adjustment*"),$B252,$B253),'7.  Persistence Report'!$H:$H,D148,'7.  Persistence Report'!$J:$J,IF(COUNTIFS($B253,"Adjustment*"),"Adjustment","Current Year Savings"),'7.  Persistence Report'!$C:$C,VLOOKUP(IF(COUNTIFS($B253,"Adjustment*"),$A252,$A253),ExtCalcMap,2,FALSE))</f>
        <v>0</v>
      </c>
      <c r="M253" s="724">
        <f ca="1">SUMIFS(OFFSET('7.  Persistence Report'!$AQ:$AQ,0,M148-2011),'7.  Persistence Report'!$D:$D,IF(COUNTIFS($B253,"Adjustment*"),$B252,$B253),'7.  Persistence Report'!$H:$H,D148,'7.  Persistence Report'!$J:$J,IF(COUNTIFS($B253,"Adjustment*"),"Adjustment","Current Year Savings"),'7.  Persistence Report'!$C:$C,VLOOKUP(IF(COUNTIFS($B253,"Adjustment*"),$A252,$A253),ExtCalcMap,2,FALSE))</f>
        <v>0</v>
      </c>
      <c r="N253" s="724">
        <f>N252</f>
        <v>0</v>
      </c>
      <c r="O253" s="731">
        <f ca="1">SUMIFS(OFFSET('7.  Persistence Report'!$L:$L,0,O148-2011),'7.  Persistence Report'!$D:$D,IF(COUNTIFS($B253,"Adjustment*"),$B252,$B253),'7.  Persistence Report'!$H:$H,D148,'7.  Persistence Report'!$J:$J,IF(COUNTIFS($B253,"Adjustment*"),"Adjustment","Current Year Savings"),'7.  Persistence Report'!$C:$C,VLOOKUP(IF(COUNTIFS($B253,"Adjustment*"),$A252,$A253),ExtCalcMap,2,FALSE))</f>
        <v>0</v>
      </c>
      <c r="P253" s="731">
        <f ca="1">SUMIFS(OFFSET('7.  Persistence Report'!$L:$L,0,P148-2011),'7.  Persistence Report'!$D:$D,IF(COUNTIFS($B253,"Adjustment*"),$B252,$B253),'7.  Persistence Report'!$H:$H,D148,'7.  Persistence Report'!$J:$J,IF(COUNTIFS($B253,"Adjustment*"),"Adjustment","Current Year Savings"),'7.  Persistence Report'!$C:$C,VLOOKUP(IF(COUNTIFS($B253,"Adjustment*"),$A252,$A253),ExtCalcMap,2,FALSE))</f>
        <v>0</v>
      </c>
      <c r="Q253" s="731">
        <f ca="1">SUMIFS(OFFSET('7.  Persistence Report'!$L:$L,0,Q148-2011),'7.  Persistence Report'!$D:$D,IF(COUNTIFS($B253,"Adjustment*"),$B252,$B253),'7.  Persistence Report'!$H:$H,D148,'7.  Persistence Report'!$J:$J,IF(COUNTIFS($B253,"Adjustment*"),"Adjustment","Current Year Savings"),'7.  Persistence Report'!$C:$C,VLOOKUP(IF(COUNTIFS($B253,"Adjustment*"),$A252,$A253),ExtCalcMap,2,FALSE))</f>
        <v>0</v>
      </c>
      <c r="R253" s="731">
        <f ca="1">SUMIFS(OFFSET('7.  Persistence Report'!$L:$L,0,R148-2011),'7.  Persistence Report'!$D:$D,IF(COUNTIFS($B253,"Adjustment*"),$B252,$B253),'7.  Persistence Report'!$H:$H,D148,'7.  Persistence Report'!$J:$J,IF(COUNTIFS($B253,"Adjustment*"),"Adjustment","Current Year Savings"),'7.  Persistence Report'!$C:$C,VLOOKUP(IF(COUNTIFS($B253,"Adjustment*"),$A252,$A253),ExtCalcMap,2,FALSE))</f>
        <v>0</v>
      </c>
      <c r="S253" s="731">
        <f ca="1">SUMIFS(OFFSET('7.  Persistence Report'!$L:$L,0,S148-2011),'7.  Persistence Report'!$D:$D,IF(COUNTIFS($B253,"Adjustment*"),$B252,$B253),'7.  Persistence Report'!$H:$H,D148,'7.  Persistence Report'!$J:$J,IF(COUNTIFS($B253,"Adjustment*"),"Adjustment","Current Year Savings"),'7.  Persistence Report'!$C:$C,VLOOKUP(IF(COUNTIFS($B253,"Adjustment*"),$A252,$A253),ExtCalcMap,2,FALSE))</f>
        <v>0</v>
      </c>
      <c r="T253" s="731">
        <f ca="1">SUMIFS(OFFSET('7.  Persistence Report'!$L:$L,0,T148-2011),'7.  Persistence Report'!$D:$D,IF(COUNTIFS($B253,"Adjustment*"),$B252,$B253),'7.  Persistence Report'!$H:$H,D148,'7.  Persistence Report'!$J:$J,IF(COUNTIFS($B253,"Adjustment*"),"Adjustment","Current Year Savings"),'7.  Persistence Report'!$C:$C,VLOOKUP(IF(COUNTIFS($B253,"Adjustment*"),$A252,$A253),ExtCalcMap,2,FALSE))</f>
        <v>0</v>
      </c>
      <c r="U253" s="731">
        <f ca="1">SUMIFS(OFFSET('7.  Persistence Report'!$L:$L,0,U148-2011),'7.  Persistence Report'!$D:$D,IF(COUNTIFS($B253,"Adjustment*"),$B252,$B253),'7.  Persistence Report'!$H:$H,D148,'7.  Persistence Report'!$J:$J,IF(COUNTIFS($B253,"Adjustment*"),"Adjustment","Current Year Savings"),'7.  Persistence Report'!$C:$C,VLOOKUP(IF(COUNTIFS($B253,"Adjustment*"),$A252,$A253),ExtCalcMap,2,FALSE))</f>
        <v>0</v>
      </c>
      <c r="V253" s="731">
        <f ca="1">SUMIFS(OFFSET('7.  Persistence Report'!$L:$L,0,V148-2011),'7.  Persistence Report'!$D:$D,IF(COUNTIFS($B253,"Adjustment*"),$B252,$B253),'7.  Persistence Report'!$H:$H,D148,'7.  Persistence Report'!$J:$J,IF(COUNTIFS($B253,"Adjustment*"),"Adjustment","Current Year Savings"),'7.  Persistence Report'!$C:$C,VLOOKUP(IF(COUNTIFS($B253,"Adjustment*"),$A252,$A253),ExtCalcMap,2,FALSE))</f>
        <v>0</v>
      </c>
      <c r="W253" s="731">
        <f ca="1">SUMIFS(OFFSET('7.  Persistence Report'!$L:$L,0,W148-2011),'7.  Persistence Report'!$D:$D,IF(COUNTIFS($B253,"Adjustment*"),$B252,$B253),'7.  Persistence Report'!$H:$H,D148,'7.  Persistence Report'!$J:$J,IF(COUNTIFS($B253,"Adjustment*"),"Adjustment","Current Year Savings"),'7.  Persistence Report'!$C:$C,VLOOKUP(IF(COUNTIFS($B253,"Adjustment*"),$A252,$A253),ExtCalcMap,2,FALSE))</f>
        <v>0</v>
      </c>
      <c r="X253" s="731">
        <f ca="1">SUMIFS(OFFSET('7.  Persistence Report'!$L:$L,0,X148-2011),'7.  Persistence Report'!$D:$D,IF(COUNTIFS($B253,"Adjustment*"),$B252,$B253),'7.  Persistence Report'!$H:$H,D148,'7.  Persistence Report'!$J:$J,IF(COUNTIFS($B253,"Adjustment*"),"Adjustment","Current Year Savings"),'7.  Persistence Report'!$C:$C,VLOOKUP(IF(COUNTIFS($B253,"Adjustment*"),$A252,$A253),ExtCalcMap,2,FALSE))</f>
        <v>0</v>
      </c>
      <c r="Y253" s="412">
        <f ca="1">Y252</f>
        <v>0.5</v>
      </c>
      <c r="Z253" s="412">
        <f t="shared" ref="Z253:AL253" ca="1" si="92">Z252</f>
        <v>0.5</v>
      </c>
      <c r="AA253" s="412">
        <f t="shared" ca="1" si="92"/>
        <v>0</v>
      </c>
      <c r="AB253" s="412">
        <f t="shared" ca="1" si="92"/>
        <v>0</v>
      </c>
      <c r="AC253" s="412">
        <f t="shared" ca="1" si="92"/>
        <v>0</v>
      </c>
      <c r="AD253" s="412">
        <f t="shared" ca="1" si="92"/>
        <v>0</v>
      </c>
      <c r="AE253" s="412">
        <f t="shared" ca="1" si="92"/>
        <v>0</v>
      </c>
      <c r="AF253" s="412">
        <f t="shared" ca="1" si="92"/>
        <v>0</v>
      </c>
      <c r="AG253" s="412">
        <f t="shared" ca="1" si="92"/>
        <v>0</v>
      </c>
      <c r="AH253" s="412">
        <f t="shared" ca="1" si="92"/>
        <v>0</v>
      </c>
      <c r="AI253" s="412">
        <f t="shared" ca="1" si="92"/>
        <v>0</v>
      </c>
      <c r="AJ253" s="412">
        <f t="shared" ca="1" si="92"/>
        <v>0</v>
      </c>
      <c r="AK253" s="412">
        <f t="shared" ca="1" si="92"/>
        <v>0</v>
      </c>
      <c r="AL253" s="412">
        <f t="shared" ca="1" si="92"/>
        <v>0</v>
      </c>
      <c r="AM253" s="499"/>
    </row>
    <row r="254" spans="1:39" ht="15" outlineLevel="1">
      <c r="B254" s="317"/>
      <c r="C254" s="326"/>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413"/>
      <c r="Z254" s="413"/>
      <c r="AA254" s="413"/>
      <c r="AB254" s="413"/>
      <c r="AC254" s="413"/>
      <c r="AD254" s="413"/>
      <c r="AE254" s="413"/>
      <c r="AF254" s="413"/>
      <c r="AG254" s="413"/>
      <c r="AH254" s="413"/>
      <c r="AI254" s="413"/>
      <c r="AJ254" s="413"/>
      <c r="AK254" s="413"/>
      <c r="AL254" s="413"/>
      <c r="AM254" s="308"/>
    </row>
    <row r="255" spans="1:39" ht="15.75">
      <c r="B255" s="328" t="s">
        <v>246</v>
      </c>
      <c r="C255" s="330"/>
      <c r="D255" s="330">
        <f ca="1">SUM(D150:D253)</f>
        <v>3113585.4844142962</v>
      </c>
      <c r="E255" s="330"/>
      <c r="F255" s="330"/>
      <c r="G255" s="330"/>
      <c r="H255" s="330"/>
      <c r="I255" s="330"/>
      <c r="J255" s="330"/>
      <c r="K255" s="330"/>
      <c r="L255" s="330"/>
      <c r="M255" s="330"/>
      <c r="N255" s="330"/>
      <c r="O255" s="729">
        <f ca="1">SUM(O150:O253)</f>
        <v>714.25567290050878</v>
      </c>
      <c r="P255" s="330"/>
      <c r="Q255" s="330"/>
      <c r="R255" s="330"/>
      <c r="S255" s="330"/>
      <c r="T255" s="330"/>
      <c r="U255" s="330"/>
      <c r="V255" s="330"/>
      <c r="W255" s="330"/>
      <c r="X255" s="330"/>
      <c r="Y255" s="874">
        <f ca="1">IF(LOWER(Y149)="kw",SUMPRODUCT($O150:$O253,$N150:$N253,Y150:Y253),SUMPRODUCT($D150:$D253,Y150:Y253))</f>
        <v>5192.7396671004126</v>
      </c>
      <c r="Z255" s="874">
        <f t="shared" ref="Z255:AL255" ca="1" si="93">IF(LOWER(Z149)="kw",SUMPRODUCT($O150:$O253,$N150:$N253,Z150:Z253),SUMPRODUCT($D150:$D253,Z150:Z253))</f>
        <v>443301.14011325536</v>
      </c>
      <c r="AA255" s="330">
        <f t="shared" ca="1" si="93"/>
        <v>0</v>
      </c>
      <c r="AB255" s="330">
        <f t="shared" ca="1" si="93"/>
        <v>361818.59181363601</v>
      </c>
      <c r="AC255" s="330">
        <f t="shared" ca="1" si="93"/>
        <v>0</v>
      </c>
      <c r="AD255" s="330">
        <f t="shared" ca="1" si="93"/>
        <v>0</v>
      </c>
      <c r="AE255" s="330">
        <f t="shared" ca="1" si="93"/>
        <v>0</v>
      </c>
      <c r="AF255" s="330">
        <f t="shared" ca="1" si="93"/>
        <v>0</v>
      </c>
      <c r="AG255" s="330">
        <f t="shared" ca="1" si="93"/>
        <v>0</v>
      </c>
      <c r="AH255" s="330">
        <f t="shared" ca="1" si="93"/>
        <v>0</v>
      </c>
      <c r="AI255" s="330">
        <f t="shared" ca="1" si="93"/>
        <v>0</v>
      </c>
      <c r="AJ255" s="330">
        <f t="shared" ca="1" si="93"/>
        <v>0</v>
      </c>
      <c r="AK255" s="330">
        <f t="shared" ca="1" si="93"/>
        <v>0</v>
      </c>
      <c r="AL255" s="330">
        <f t="shared" ca="1" si="93"/>
        <v>0</v>
      </c>
      <c r="AM255" s="331"/>
    </row>
    <row r="256" spans="1:39" ht="15.75">
      <c r="B256" s="332" t="s">
        <v>247</v>
      </c>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f>HLOOKUP(Y148,'2. LRAMVA Threshold'!$B$42:$Q$53,4,FALSE)</f>
        <v>0</v>
      </c>
      <c r="Z256" s="329">
        <f>HLOOKUP(Z148,'2. LRAMVA Threshold'!$B$42:$Q$53,4,FALSE)</f>
        <v>0</v>
      </c>
      <c r="AA256" s="329">
        <f>HLOOKUP(AA148,'2. LRAMVA Threshold'!$B$42:$Q$53,4,FALSE)</f>
        <v>0</v>
      </c>
      <c r="AB256" s="329">
        <f>HLOOKUP(AB148,'2. LRAMVA Threshold'!$B$42:$Q$53,4,FALSE)</f>
        <v>0</v>
      </c>
      <c r="AC256" s="329">
        <f>HLOOKUP(AC148,'2. LRAMVA Threshold'!$B$42:$Q$53,4,FALSE)</f>
        <v>0</v>
      </c>
      <c r="AD256" s="329">
        <f>HLOOKUP(AD148,'2. LRAMVA Threshold'!$B$42:$Q$53,4,FALSE)</f>
        <v>0</v>
      </c>
      <c r="AE256" s="329">
        <f>HLOOKUP(AE148,'2. LRAMVA Threshold'!$B$42:$Q$53,4,FALSE)</f>
        <v>0</v>
      </c>
      <c r="AF256" s="329">
        <f>HLOOKUP(AF148,'2. LRAMVA Threshold'!$B$42:$Q$53,4,FALSE)</f>
        <v>0</v>
      </c>
      <c r="AG256" s="329">
        <f>HLOOKUP(AG148,'2. LRAMVA Threshold'!$B$42:$Q$53,4,FALSE)</f>
        <v>0</v>
      </c>
      <c r="AH256" s="329">
        <f>HLOOKUP(AH148,'2. LRAMVA Threshold'!$B$42:$Q$53,4,FALSE)</f>
        <v>0</v>
      </c>
      <c r="AI256" s="329">
        <f>HLOOKUP(AI148,'2. LRAMVA Threshold'!$B$42:$Q$53,4,FALSE)</f>
        <v>0</v>
      </c>
      <c r="AJ256" s="329">
        <f>HLOOKUP(AJ148,'2. LRAMVA Threshold'!$B$42:$Q$53,4,FALSE)</f>
        <v>0</v>
      </c>
      <c r="AK256" s="329">
        <f>HLOOKUP(AK148,'2. LRAMVA Threshold'!$B$42:$Q$53,4,FALSE)</f>
        <v>0</v>
      </c>
      <c r="AL256" s="329">
        <f>HLOOKUP(AL148,'2. LRAMVA Threshold'!$B$42:$Q$53,4,FALSE)</f>
        <v>0</v>
      </c>
      <c r="AM256" s="333"/>
    </row>
    <row r="257" spans="1:41" ht="15">
      <c r="B257" s="325"/>
      <c r="C257" s="334"/>
      <c r="D257" s="335"/>
      <c r="E257" s="335"/>
      <c r="F257" s="335"/>
      <c r="G257" s="335"/>
      <c r="H257" s="335"/>
      <c r="I257" s="335"/>
      <c r="J257" s="335"/>
      <c r="K257" s="335"/>
      <c r="L257" s="335"/>
      <c r="M257" s="335"/>
      <c r="N257" s="335"/>
      <c r="O257" s="336"/>
      <c r="P257" s="335"/>
      <c r="Q257" s="335"/>
      <c r="R257" s="335"/>
      <c r="S257" s="337"/>
      <c r="T257" s="337"/>
      <c r="U257" s="337"/>
      <c r="V257" s="337"/>
      <c r="W257" s="335"/>
      <c r="X257" s="335"/>
      <c r="Y257" s="302"/>
      <c r="Z257" s="302"/>
      <c r="AA257" s="302"/>
      <c r="AB257" s="302"/>
      <c r="AC257" s="302"/>
      <c r="AD257" s="302"/>
      <c r="AE257" s="302"/>
      <c r="AF257" s="302"/>
      <c r="AG257" s="302"/>
      <c r="AH257" s="302"/>
      <c r="AI257" s="302"/>
      <c r="AJ257" s="302"/>
      <c r="AK257" s="302"/>
      <c r="AL257" s="302"/>
      <c r="AM257" s="338"/>
    </row>
    <row r="258" spans="1:41" ht="15">
      <c r="B258" s="325" t="s">
        <v>166</v>
      </c>
      <c r="C258" s="339"/>
      <c r="D258" s="339"/>
      <c r="E258" s="377"/>
      <c r="F258" s="377"/>
      <c r="G258" s="377"/>
      <c r="H258" s="377"/>
      <c r="I258" s="377"/>
      <c r="J258" s="377"/>
      <c r="K258" s="377"/>
      <c r="L258" s="377"/>
      <c r="M258" s="377"/>
      <c r="N258" s="377"/>
      <c r="O258" s="293"/>
      <c r="P258" s="341"/>
      <c r="Q258" s="341"/>
      <c r="R258" s="341"/>
      <c r="S258" s="340"/>
      <c r="T258" s="340"/>
      <c r="U258" s="340"/>
      <c r="V258" s="340"/>
      <c r="W258" s="341"/>
      <c r="X258" s="341"/>
      <c r="Y258" s="342">
        <f>HLOOKUP(Y20,'3.  Distribution Rates'!$C$122:$P$133,4,FALSE)</f>
        <v>2.2702</v>
      </c>
      <c r="Z258" s="342">
        <f>HLOOKUP(Z20,'3.  Distribution Rates'!$C$122:$P$133,4,FALSE)</f>
        <v>1.4500000000000001E-2</v>
      </c>
      <c r="AA258" s="342">
        <f>HLOOKUP(AA20,'3.  Distribution Rates'!$C$122:$P$133,4,FALSE)</f>
        <v>0.1651</v>
      </c>
      <c r="AB258" s="342">
        <f>HLOOKUP(AB20,'3.  Distribution Rates'!$C$122:$P$133,4,FALSE)</f>
        <v>1.4999999999999999E-2</v>
      </c>
      <c r="AC258" s="342">
        <f>HLOOKUP(AC20,'3.  Distribution Rates'!$C$122:$P$133,4,FALSE)</f>
        <v>1.7689999999999999</v>
      </c>
      <c r="AD258" s="342">
        <f>HLOOKUP(AD20,'3.  Distribution Rates'!$C$122:$P$133,4,FALSE)</f>
        <v>0.82</v>
      </c>
      <c r="AE258" s="342">
        <f>HLOOKUP(AE20,'3.  Distribution Rates'!$C$122:$P$133,4,FALSE)</f>
        <v>0</v>
      </c>
      <c r="AF258" s="342">
        <f>HLOOKUP(AF20,'3.  Distribution Rates'!$C$122:$P$133,4,FALSE)</f>
        <v>0</v>
      </c>
      <c r="AG258" s="342">
        <f>HLOOKUP(AG20,'3.  Distribution Rates'!$C$122:$P$133,4,FALSE)</f>
        <v>0</v>
      </c>
      <c r="AH258" s="342">
        <f>HLOOKUP(AH20,'3.  Distribution Rates'!$C$122:$P$133,4,FALSE)</f>
        <v>0</v>
      </c>
      <c r="AI258" s="342">
        <f>HLOOKUP(AI20,'3.  Distribution Rates'!$C$122:$P$133,4,FALSE)</f>
        <v>0</v>
      </c>
      <c r="AJ258" s="342">
        <f>HLOOKUP(AJ20,'3.  Distribution Rates'!$C$122:$P$133,4,FALSE)</f>
        <v>0</v>
      </c>
      <c r="AK258" s="342">
        <f>HLOOKUP(AK20,'3.  Distribution Rates'!$C$122:$P$133,4,FALSE)</f>
        <v>0</v>
      </c>
      <c r="AL258" s="342">
        <f>HLOOKUP(AL20,'3.  Distribution Rates'!$C$122:$P$133,4,FALSE)</f>
        <v>0</v>
      </c>
      <c r="AM258" s="378"/>
    </row>
    <row r="259" spans="1:41" ht="15">
      <c r="B259" s="296" t="s">
        <v>155</v>
      </c>
      <c r="C259" s="346"/>
      <c r="D259" s="311"/>
      <c r="E259" s="281"/>
      <c r="F259" s="281"/>
      <c r="G259" s="281"/>
      <c r="H259" s="281"/>
      <c r="I259" s="281"/>
      <c r="J259" s="281"/>
      <c r="K259" s="281"/>
      <c r="L259" s="281"/>
      <c r="M259" s="281"/>
      <c r="N259" s="281"/>
      <c r="O259" s="293"/>
      <c r="P259" s="281"/>
      <c r="Q259" s="281"/>
      <c r="R259" s="281"/>
      <c r="S259" s="311"/>
      <c r="T259" s="311"/>
      <c r="U259" s="311"/>
      <c r="V259" s="311"/>
      <c r="W259" s="281"/>
      <c r="X259" s="281"/>
      <c r="Y259" s="379">
        <f t="shared" ref="Y259:AL259" ca="1" si="94">Y135*Y258</f>
        <v>11826.554597298058</v>
      </c>
      <c r="Z259" s="379">
        <f t="shared" ca="1" si="94"/>
        <v>10742.835732681306</v>
      </c>
      <c r="AA259" s="379">
        <f t="shared" ca="1" si="94"/>
        <v>1088.6073180520768</v>
      </c>
      <c r="AB259" s="379">
        <f t="shared" ca="1" si="94"/>
        <v>8165.9670299402314</v>
      </c>
      <c r="AC259" s="379">
        <f t="shared" ca="1" si="94"/>
        <v>0</v>
      </c>
      <c r="AD259" s="379">
        <f t="shared" ca="1" si="94"/>
        <v>0</v>
      </c>
      <c r="AE259" s="379">
        <f t="shared" ca="1" si="94"/>
        <v>0</v>
      </c>
      <c r="AF259" s="379">
        <f t="shared" ca="1" si="94"/>
        <v>0</v>
      </c>
      <c r="AG259" s="379">
        <f t="shared" ca="1" si="94"/>
        <v>0</v>
      </c>
      <c r="AH259" s="379">
        <f t="shared" ca="1" si="94"/>
        <v>0</v>
      </c>
      <c r="AI259" s="379">
        <f t="shared" ca="1" si="94"/>
        <v>0</v>
      </c>
      <c r="AJ259" s="379">
        <f t="shared" ca="1" si="94"/>
        <v>0</v>
      </c>
      <c r="AK259" s="379">
        <f t="shared" ca="1" si="94"/>
        <v>0</v>
      </c>
      <c r="AL259" s="379">
        <f t="shared" ca="1" si="94"/>
        <v>0</v>
      </c>
      <c r="AM259" s="621">
        <f ca="1">SUM(Y259:AL259)</f>
        <v>31823.964677971671</v>
      </c>
    </row>
    <row r="260" spans="1:41" ht="15">
      <c r="B260" s="296" t="s">
        <v>156</v>
      </c>
      <c r="C260" s="346"/>
      <c r="D260" s="311"/>
      <c r="E260" s="281"/>
      <c r="F260" s="281"/>
      <c r="G260" s="281"/>
      <c r="H260" s="281"/>
      <c r="I260" s="281"/>
      <c r="J260" s="281"/>
      <c r="K260" s="281"/>
      <c r="L260" s="281"/>
      <c r="M260" s="281"/>
      <c r="N260" s="281"/>
      <c r="O260" s="293"/>
      <c r="P260" s="281"/>
      <c r="Q260" s="281"/>
      <c r="R260" s="281"/>
      <c r="S260" s="311"/>
      <c r="T260" s="311"/>
      <c r="U260" s="311"/>
      <c r="V260" s="311"/>
      <c r="W260" s="281"/>
      <c r="X260" s="281"/>
      <c r="Y260" s="379">
        <f t="shared" ref="Y260:AE260" ca="1" si="95">Y255*Y258</f>
        <v>11788.557592251356</v>
      </c>
      <c r="Z260" s="379">
        <f t="shared" ca="1" si="95"/>
        <v>6427.866531642203</v>
      </c>
      <c r="AA260" s="380">
        <f t="shared" ca="1" si="95"/>
        <v>0</v>
      </c>
      <c r="AB260" s="380">
        <f t="shared" ca="1" si="95"/>
        <v>5427.2788772045396</v>
      </c>
      <c r="AC260" s="380">
        <f t="shared" ca="1" si="95"/>
        <v>0</v>
      </c>
      <c r="AD260" s="380">
        <f t="shared" ca="1" si="95"/>
        <v>0</v>
      </c>
      <c r="AE260" s="380">
        <f t="shared" ca="1" si="95"/>
        <v>0</v>
      </c>
      <c r="AF260" s="380">
        <f t="shared" ref="AF260:AL260" ca="1" si="96">AF255*AF258</f>
        <v>0</v>
      </c>
      <c r="AG260" s="380">
        <f t="shared" ca="1" si="96"/>
        <v>0</v>
      </c>
      <c r="AH260" s="380">
        <f t="shared" ca="1" si="96"/>
        <v>0</v>
      </c>
      <c r="AI260" s="380">
        <f t="shared" ca="1" si="96"/>
        <v>0</v>
      </c>
      <c r="AJ260" s="380">
        <f t="shared" ca="1" si="96"/>
        <v>0</v>
      </c>
      <c r="AK260" s="380">
        <f t="shared" ca="1" si="96"/>
        <v>0</v>
      </c>
      <c r="AL260" s="380">
        <f t="shared" ca="1" si="96"/>
        <v>0</v>
      </c>
      <c r="AM260" s="621">
        <f ca="1">SUM(Y260:AL260)</f>
        <v>23643.703001098096</v>
      </c>
    </row>
    <row r="261" spans="1:41" s="381" customFormat="1" ht="15.75">
      <c r="A261" s="505"/>
      <c r="B261" s="350" t="s">
        <v>255</v>
      </c>
      <c r="C261" s="346"/>
      <c r="D261" s="337"/>
      <c r="E261" s="335"/>
      <c r="F261" s="335"/>
      <c r="G261" s="335"/>
      <c r="H261" s="335"/>
      <c r="I261" s="335"/>
      <c r="J261" s="335"/>
      <c r="K261" s="335"/>
      <c r="L261" s="335"/>
      <c r="M261" s="335"/>
      <c r="N261" s="335"/>
      <c r="O261" s="302"/>
      <c r="P261" s="335"/>
      <c r="Q261" s="335"/>
      <c r="R261" s="335"/>
      <c r="S261" s="337"/>
      <c r="T261" s="337"/>
      <c r="U261" s="337"/>
      <c r="V261" s="337"/>
      <c r="W261" s="335"/>
      <c r="X261" s="335"/>
      <c r="Y261" s="347">
        <f ca="1">SUM(Y259:Y260)</f>
        <v>23615.112189549414</v>
      </c>
      <c r="Z261" s="347">
        <f t="shared" ref="Z261:AE261" ca="1" si="97">SUM(Z259:Z260)</f>
        <v>17170.70226432351</v>
      </c>
      <c r="AA261" s="347">
        <f t="shared" ca="1" si="97"/>
        <v>1088.6073180520768</v>
      </c>
      <c r="AB261" s="347">
        <f t="shared" ca="1" si="97"/>
        <v>13593.24590714477</v>
      </c>
      <c r="AC261" s="347">
        <f t="shared" ca="1" si="97"/>
        <v>0</v>
      </c>
      <c r="AD261" s="347">
        <f t="shared" ca="1" si="97"/>
        <v>0</v>
      </c>
      <c r="AE261" s="347">
        <f t="shared" ca="1" si="97"/>
        <v>0</v>
      </c>
      <c r="AF261" s="347">
        <f t="shared" ref="AF261:AL261" ca="1" si="98">SUM(AF259:AF260)</f>
        <v>0</v>
      </c>
      <c r="AG261" s="347">
        <f t="shared" ca="1" si="98"/>
        <v>0</v>
      </c>
      <c r="AH261" s="347">
        <f t="shared" ca="1" si="98"/>
        <v>0</v>
      </c>
      <c r="AI261" s="347">
        <f t="shared" ca="1" si="98"/>
        <v>0</v>
      </c>
      <c r="AJ261" s="347">
        <f t="shared" ca="1" si="98"/>
        <v>0</v>
      </c>
      <c r="AK261" s="347">
        <f t="shared" ca="1" si="98"/>
        <v>0</v>
      </c>
      <c r="AL261" s="347">
        <f t="shared" ca="1" si="98"/>
        <v>0</v>
      </c>
      <c r="AM261" s="408">
        <f ca="1">SUM(AM259:AM260)</f>
        <v>55467.667679069767</v>
      </c>
    </row>
    <row r="262" spans="1:41" s="381" customFormat="1" ht="15.75">
      <c r="A262" s="505"/>
      <c r="B262" s="350" t="s">
        <v>248</v>
      </c>
      <c r="C262" s="346"/>
      <c r="D262" s="351"/>
      <c r="E262" s="335"/>
      <c r="F262" s="335"/>
      <c r="G262" s="335"/>
      <c r="H262" s="335"/>
      <c r="I262" s="335"/>
      <c r="J262" s="335"/>
      <c r="K262" s="335"/>
      <c r="L262" s="335"/>
      <c r="M262" s="335"/>
      <c r="N262" s="335"/>
      <c r="O262" s="302"/>
      <c r="P262" s="335"/>
      <c r="Q262" s="335"/>
      <c r="R262" s="335"/>
      <c r="S262" s="337"/>
      <c r="T262" s="337"/>
      <c r="U262" s="337"/>
      <c r="V262" s="337"/>
      <c r="W262" s="335"/>
      <c r="X262" s="335"/>
      <c r="Y262" s="348">
        <f t="shared" ref="Y262:AE262" si="99">Y256*Y258</f>
        <v>0</v>
      </c>
      <c r="Z262" s="348">
        <f t="shared" si="99"/>
        <v>0</v>
      </c>
      <c r="AA262" s="348">
        <f t="shared" si="99"/>
        <v>0</v>
      </c>
      <c r="AB262" s="348">
        <f t="shared" si="99"/>
        <v>0</v>
      </c>
      <c r="AC262" s="348">
        <f t="shared" si="99"/>
        <v>0</v>
      </c>
      <c r="AD262" s="348">
        <f t="shared" si="99"/>
        <v>0</v>
      </c>
      <c r="AE262" s="348">
        <f t="shared" si="99"/>
        <v>0</v>
      </c>
      <c r="AF262" s="348">
        <f t="shared" ref="AF262:AL262" si="100">AF256*AF258</f>
        <v>0</v>
      </c>
      <c r="AG262" s="348">
        <f t="shared" si="100"/>
        <v>0</v>
      </c>
      <c r="AH262" s="348">
        <f t="shared" si="100"/>
        <v>0</v>
      </c>
      <c r="AI262" s="348">
        <f t="shared" si="100"/>
        <v>0</v>
      </c>
      <c r="AJ262" s="348">
        <f t="shared" si="100"/>
        <v>0</v>
      </c>
      <c r="AK262" s="348">
        <f t="shared" si="100"/>
        <v>0</v>
      </c>
      <c r="AL262" s="348">
        <f t="shared" si="100"/>
        <v>0</v>
      </c>
      <c r="AM262" s="408">
        <f>SUM(Y262:AL262)</f>
        <v>0</v>
      </c>
    </row>
    <row r="263" spans="1:41" s="381" customFormat="1" ht="15.75">
      <c r="A263" s="505"/>
      <c r="B263" s="350" t="s">
        <v>256</v>
      </c>
      <c r="C263" s="346"/>
      <c r="D263" s="351"/>
      <c r="E263" s="335"/>
      <c r="F263" s="335"/>
      <c r="G263" s="335"/>
      <c r="H263" s="335"/>
      <c r="I263" s="335"/>
      <c r="J263" s="335"/>
      <c r="K263" s="335"/>
      <c r="L263" s="335"/>
      <c r="M263" s="335"/>
      <c r="N263" s="335"/>
      <c r="O263" s="302"/>
      <c r="P263" s="335"/>
      <c r="Q263" s="335"/>
      <c r="R263" s="335"/>
      <c r="S263" s="351"/>
      <c r="T263" s="351"/>
      <c r="U263" s="351"/>
      <c r="V263" s="351"/>
      <c r="W263" s="335"/>
      <c r="X263" s="335"/>
      <c r="AM263" s="408">
        <f ca="1">AM261-AM262</f>
        <v>55467.667679069767</v>
      </c>
    </row>
    <row r="264" spans="1:41" ht="15">
      <c r="B264" s="325"/>
      <c r="C264" s="351"/>
      <c r="D264" s="351"/>
      <c r="E264" s="335"/>
      <c r="F264" s="335"/>
      <c r="G264" s="335"/>
      <c r="H264" s="335"/>
      <c r="I264" s="335"/>
      <c r="J264" s="335"/>
      <c r="K264" s="335"/>
      <c r="L264" s="335"/>
      <c r="M264" s="335"/>
      <c r="N264" s="335"/>
      <c r="O264" s="302"/>
      <c r="P264" s="335"/>
      <c r="Q264" s="335"/>
      <c r="R264" s="335"/>
      <c r="S264" s="351"/>
      <c r="T264" s="346"/>
      <c r="U264" s="351"/>
      <c r="V264" s="351"/>
      <c r="W264" s="335"/>
      <c r="X264" s="335"/>
      <c r="AM264" s="349"/>
    </row>
    <row r="265" spans="1:41" ht="15">
      <c r="B265" s="296" t="s">
        <v>70</v>
      </c>
      <c r="C265" s="357"/>
      <c r="D265" s="281"/>
      <c r="E265" s="281"/>
      <c r="F265" s="281"/>
      <c r="G265" s="281"/>
      <c r="H265" s="281"/>
      <c r="I265" s="281"/>
      <c r="J265" s="281"/>
      <c r="K265" s="281"/>
      <c r="L265" s="281"/>
      <c r="M265" s="281"/>
      <c r="N265" s="281"/>
      <c r="O265" s="358"/>
      <c r="P265" s="281"/>
      <c r="Q265" s="281"/>
      <c r="R265" s="281"/>
      <c r="S265" s="306"/>
      <c r="T265" s="311"/>
      <c r="U265" s="311"/>
      <c r="V265" s="281"/>
      <c r="W265" s="281"/>
      <c r="X265" s="311"/>
      <c r="Y265" s="875">
        <f ca="1">IF(LOWER(Y$149)="kw",SUMPRODUCT($N$150:$N$253,$P$150:$P$253,Y$150:Y$253),SUMPRODUCT($E$150:$E$253,Y$150:Y$253))</f>
        <v>5186.7248805810277</v>
      </c>
      <c r="Z265" s="875">
        <f t="shared" ref="Z265:AL265" ca="1" si="101">IF(LOWER(Z$149)="kw",SUMPRODUCT($N$150:$N$253,$P$150:$P$253,Z$150:Z$253),SUMPRODUCT($E$150:$E$253,Z$150:Z$253))</f>
        <v>442195.46780305612</v>
      </c>
      <c r="AA265" s="293">
        <f t="shared" ca="1" si="101"/>
        <v>0</v>
      </c>
      <c r="AB265" s="293">
        <f t="shared" ca="1" si="101"/>
        <v>361818.59181363601</v>
      </c>
      <c r="AC265" s="293">
        <f t="shared" ca="1" si="101"/>
        <v>0</v>
      </c>
      <c r="AD265" s="293">
        <f t="shared" ca="1" si="101"/>
        <v>0</v>
      </c>
      <c r="AE265" s="293">
        <f t="shared" ca="1" si="101"/>
        <v>0</v>
      </c>
      <c r="AF265" s="293">
        <f t="shared" ca="1" si="101"/>
        <v>0</v>
      </c>
      <c r="AG265" s="293">
        <f t="shared" ca="1" si="101"/>
        <v>0</v>
      </c>
      <c r="AH265" s="293">
        <f t="shared" ca="1" si="101"/>
        <v>0</v>
      </c>
      <c r="AI265" s="293">
        <f t="shared" ca="1" si="101"/>
        <v>0</v>
      </c>
      <c r="AJ265" s="293">
        <f t="shared" ca="1" si="101"/>
        <v>0</v>
      </c>
      <c r="AK265" s="293">
        <f t="shared" ca="1" si="101"/>
        <v>0</v>
      </c>
      <c r="AL265" s="293">
        <f t="shared" ca="1" si="101"/>
        <v>0</v>
      </c>
      <c r="AM265" s="349"/>
      <c r="AO265" s="285"/>
    </row>
    <row r="266" spans="1:41" ht="15">
      <c r="B266" s="296" t="s">
        <v>71</v>
      </c>
      <c r="C266" s="357"/>
      <c r="D266" s="281"/>
      <c r="E266" s="281"/>
      <c r="F266" s="281"/>
      <c r="G266" s="281"/>
      <c r="H266" s="281"/>
      <c r="I266" s="281"/>
      <c r="J266" s="281"/>
      <c r="K266" s="281"/>
      <c r="L266" s="281"/>
      <c r="M266" s="281"/>
      <c r="N266" s="281"/>
      <c r="O266" s="358"/>
      <c r="P266" s="281"/>
      <c r="Q266" s="281"/>
      <c r="R266" s="281"/>
      <c r="S266" s="306"/>
      <c r="T266" s="311"/>
      <c r="U266" s="311"/>
      <c r="V266" s="281"/>
      <c r="W266" s="281"/>
      <c r="X266" s="311"/>
      <c r="Y266" s="875">
        <f ca="1">IF(LOWER(Y$149)="kw",SUMPRODUCT($N$150:$N$253,$Q$150:$Q$253,Y$150:Y$253),SUMPRODUCT($F$150:$F$253,Y$150:Y$253))</f>
        <v>5179.8533826049443</v>
      </c>
      <c r="Z266" s="875">
        <f t="shared" ref="Z266:AL266" ca="1" si="102">IF(LOWER(Z$149)="kw",SUMPRODUCT($N$150:$N$253,$Q$150:$Q$253,Z$150:Z$253),SUMPRODUCT($F$150:$F$253,Z$150:Z$253))</f>
        <v>438598.48731316702</v>
      </c>
      <c r="AA266" s="293">
        <f t="shared" ca="1" si="102"/>
        <v>0</v>
      </c>
      <c r="AB266" s="293">
        <f t="shared" ca="1" si="102"/>
        <v>361741.59181363601</v>
      </c>
      <c r="AC266" s="293">
        <f t="shared" ca="1" si="102"/>
        <v>0</v>
      </c>
      <c r="AD266" s="293">
        <f t="shared" ca="1" si="102"/>
        <v>0</v>
      </c>
      <c r="AE266" s="293">
        <f t="shared" ca="1" si="102"/>
        <v>0</v>
      </c>
      <c r="AF266" s="293">
        <f t="shared" ca="1" si="102"/>
        <v>0</v>
      </c>
      <c r="AG266" s="293">
        <f t="shared" ca="1" si="102"/>
        <v>0</v>
      </c>
      <c r="AH266" s="293">
        <f t="shared" ca="1" si="102"/>
        <v>0</v>
      </c>
      <c r="AI266" s="293">
        <f t="shared" ca="1" si="102"/>
        <v>0</v>
      </c>
      <c r="AJ266" s="293">
        <f t="shared" ca="1" si="102"/>
        <v>0</v>
      </c>
      <c r="AK266" s="293">
        <f t="shared" ca="1" si="102"/>
        <v>0</v>
      </c>
      <c r="AL266" s="293">
        <f t="shared" ca="1" si="102"/>
        <v>0</v>
      </c>
      <c r="AM266" s="338"/>
    </row>
    <row r="267" spans="1:41" ht="15">
      <c r="B267" s="325" t="s">
        <v>190</v>
      </c>
      <c r="C267" s="357"/>
      <c r="D267" s="281"/>
      <c r="E267" s="281"/>
      <c r="F267" s="281"/>
      <c r="G267" s="281"/>
      <c r="H267" s="281"/>
      <c r="I267" s="281"/>
      <c r="J267" s="281"/>
      <c r="K267" s="281"/>
      <c r="L267" s="281"/>
      <c r="M267" s="281"/>
      <c r="N267" s="281"/>
      <c r="O267" s="358"/>
      <c r="P267" s="281"/>
      <c r="Q267" s="281"/>
      <c r="R267" s="281"/>
      <c r="S267" s="306"/>
      <c r="T267" s="311"/>
      <c r="U267" s="311"/>
      <c r="V267" s="281"/>
      <c r="W267" s="281"/>
      <c r="X267" s="311"/>
      <c r="Y267" s="875">
        <f ca="1">IF(LOWER(Y$149)="kw",SUMPRODUCT($N$150:$N$253,$R$150:$R$253,Y$150:Y$253),SUMPRODUCT($G$150:$G$253,Y$150:Y$253))</f>
        <v>4778.5636017723009</v>
      </c>
      <c r="Z267" s="875">
        <f t="shared" ref="Z267:AL267" ca="1" si="103">IF(LOWER(Z$149)="kw",SUMPRODUCT($N$150:$N$253,$R$150:$R$253,Z$150:Z$253),SUMPRODUCT($G$150:$G$253,Z$150:Z$253))</f>
        <v>384888.24907772033</v>
      </c>
      <c r="AA267" s="293">
        <f t="shared" ca="1" si="103"/>
        <v>0</v>
      </c>
      <c r="AB267" s="293">
        <f t="shared" ca="1" si="103"/>
        <v>361165.91392985522</v>
      </c>
      <c r="AC267" s="293">
        <f t="shared" ca="1" si="103"/>
        <v>0</v>
      </c>
      <c r="AD267" s="293">
        <f t="shared" ca="1" si="103"/>
        <v>0</v>
      </c>
      <c r="AE267" s="293">
        <f t="shared" ca="1" si="103"/>
        <v>0</v>
      </c>
      <c r="AF267" s="293">
        <f t="shared" ca="1" si="103"/>
        <v>0</v>
      </c>
      <c r="AG267" s="293">
        <f t="shared" ca="1" si="103"/>
        <v>0</v>
      </c>
      <c r="AH267" s="293">
        <f t="shared" ca="1" si="103"/>
        <v>0</v>
      </c>
      <c r="AI267" s="293">
        <f t="shared" ca="1" si="103"/>
        <v>0</v>
      </c>
      <c r="AJ267" s="293">
        <f t="shared" ca="1" si="103"/>
        <v>0</v>
      </c>
      <c r="AK267" s="293">
        <f t="shared" ca="1" si="103"/>
        <v>0</v>
      </c>
      <c r="AL267" s="293">
        <f t="shared" ca="1" si="103"/>
        <v>0</v>
      </c>
      <c r="AM267" s="338"/>
    </row>
    <row r="268" spans="1:41" ht="15">
      <c r="B268" s="325" t="s">
        <v>191</v>
      </c>
      <c r="C268" s="357"/>
      <c r="D268" s="281"/>
      <c r="E268" s="281"/>
      <c r="F268" s="281"/>
      <c r="G268" s="281"/>
      <c r="H268" s="281"/>
      <c r="I268" s="281"/>
      <c r="J268" s="281"/>
      <c r="K268" s="281"/>
      <c r="L268" s="281"/>
      <c r="M268" s="281"/>
      <c r="N268" s="281"/>
      <c r="O268" s="358"/>
      <c r="P268" s="281"/>
      <c r="Q268" s="281"/>
      <c r="R268" s="281"/>
      <c r="S268" s="306"/>
      <c r="T268" s="311"/>
      <c r="U268" s="311"/>
      <c r="V268" s="281"/>
      <c r="W268" s="281"/>
      <c r="X268" s="311"/>
      <c r="Y268" s="875">
        <f ca="1">IF(LOWER(Y$149)="kw",SUMPRODUCT($N$150:$N$253,$S$150:$S$253,Y$150:Y$253),SUMPRODUCT($H$150:$H$253,Y$150:Y$253))</f>
        <v>4778.5636017723009</v>
      </c>
      <c r="Z268" s="875">
        <f t="shared" ref="Z268:AL268" ca="1" si="104">IF(LOWER(Z$149)="kw",SUMPRODUCT($N$150:$N$253,$S$150:$S$253,Z$150:Z$253),SUMPRODUCT($H$150:$H$253,Z$150:Z$253))</f>
        <v>332827.62062759418</v>
      </c>
      <c r="AA268" s="293">
        <f t="shared" ca="1" si="104"/>
        <v>0</v>
      </c>
      <c r="AB268" s="293">
        <f t="shared" ca="1" si="104"/>
        <v>293990.70842502039</v>
      </c>
      <c r="AC268" s="293">
        <f t="shared" ca="1" si="104"/>
        <v>0</v>
      </c>
      <c r="AD268" s="293">
        <f t="shared" ca="1" si="104"/>
        <v>0</v>
      </c>
      <c r="AE268" s="293">
        <f t="shared" ca="1" si="104"/>
        <v>0</v>
      </c>
      <c r="AF268" s="293">
        <f t="shared" ca="1" si="104"/>
        <v>0</v>
      </c>
      <c r="AG268" s="293">
        <f t="shared" ca="1" si="104"/>
        <v>0</v>
      </c>
      <c r="AH268" s="293">
        <f t="shared" ca="1" si="104"/>
        <v>0</v>
      </c>
      <c r="AI268" s="293">
        <f t="shared" ca="1" si="104"/>
        <v>0</v>
      </c>
      <c r="AJ268" s="293">
        <f t="shared" ca="1" si="104"/>
        <v>0</v>
      </c>
      <c r="AK268" s="293">
        <f t="shared" ca="1" si="104"/>
        <v>0</v>
      </c>
      <c r="AL268" s="293">
        <f t="shared" ca="1" si="104"/>
        <v>0</v>
      </c>
      <c r="AM268" s="338"/>
    </row>
    <row r="269" spans="1:41" ht="15">
      <c r="B269" s="325" t="s">
        <v>192</v>
      </c>
      <c r="C269" s="357"/>
      <c r="D269" s="281"/>
      <c r="E269" s="281"/>
      <c r="F269" s="281"/>
      <c r="G269" s="281"/>
      <c r="H269" s="281"/>
      <c r="I269" s="281"/>
      <c r="J269" s="281"/>
      <c r="K269" s="281"/>
      <c r="L269" s="281"/>
      <c r="M269" s="281"/>
      <c r="N269" s="281"/>
      <c r="O269" s="358"/>
      <c r="P269" s="281"/>
      <c r="Q269" s="281"/>
      <c r="R269" s="281"/>
      <c r="S269" s="306"/>
      <c r="T269" s="311"/>
      <c r="U269" s="311"/>
      <c r="V269" s="281"/>
      <c r="W269" s="281"/>
      <c r="X269" s="311"/>
      <c r="Y269" s="875">
        <f ca="1">IF(LOWER(Y$149)="kw",SUMPRODUCT($N$150:$N$253,$T$150:$T$253,Y$150:Y$253),SUMPRODUCT($I$150:$I$253,Y$150:Y$253))</f>
        <v>4516.255875304927</v>
      </c>
      <c r="Z269" s="875">
        <f t="shared" ref="Z269:AL269" ca="1" si="105">IF(LOWER(Z$149)="kw",SUMPRODUCT($N$150:$N$253,$T$150:$T$253,Z$150:Z$253),SUMPRODUCT($I$150:$I$253,Z$150:Z$253))</f>
        <v>208021.82481031216</v>
      </c>
      <c r="AA269" s="293">
        <f t="shared" ca="1" si="105"/>
        <v>0</v>
      </c>
      <c r="AB269" s="293">
        <f t="shared" ca="1" si="105"/>
        <v>207738.22209328704</v>
      </c>
      <c r="AC269" s="293">
        <f t="shared" ca="1" si="105"/>
        <v>0</v>
      </c>
      <c r="AD269" s="293">
        <f t="shared" ca="1" si="105"/>
        <v>0</v>
      </c>
      <c r="AE269" s="293">
        <f t="shared" ca="1" si="105"/>
        <v>0</v>
      </c>
      <c r="AF269" s="293">
        <f t="shared" ca="1" si="105"/>
        <v>0</v>
      </c>
      <c r="AG269" s="293">
        <f t="shared" ca="1" si="105"/>
        <v>0</v>
      </c>
      <c r="AH269" s="293">
        <f t="shared" ca="1" si="105"/>
        <v>0</v>
      </c>
      <c r="AI269" s="293">
        <f t="shared" ca="1" si="105"/>
        <v>0</v>
      </c>
      <c r="AJ269" s="293">
        <f t="shared" ca="1" si="105"/>
        <v>0</v>
      </c>
      <c r="AK269" s="293">
        <f t="shared" ca="1" si="105"/>
        <v>0</v>
      </c>
      <c r="AL269" s="293">
        <f t="shared" ca="1" si="105"/>
        <v>0</v>
      </c>
      <c r="AM269" s="338"/>
    </row>
    <row r="270" spans="1:41" ht="15">
      <c r="B270" s="325" t="s">
        <v>193</v>
      </c>
      <c r="C270" s="357"/>
      <c r="D270" s="311"/>
      <c r="E270" s="311"/>
      <c r="F270" s="311"/>
      <c r="G270" s="311"/>
      <c r="H270" s="311"/>
      <c r="I270" s="311"/>
      <c r="J270" s="311"/>
      <c r="K270" s="311"/>
      <c r="L270" s="311"/>
      <c r="M270" s="311"/>
      <c r="N270" s="311"/>
      <c r="O270" s="358"/>
      <c r="P270" s="311"/>
      <c r="Q270" s="311"/>
      <c r="R270" s="311"/>
      <c r="S270" s="306"/>
      <c r="T270" s="311"/>
      <c r="U270" s="311"/>
      <c r="V270" s="311"/>
      <c r="W270" s="311"/>
      <c r="X270" s="311"/>
      <c r="Y270" s="875">
        <f ca="1">IF(LOWER(Y$149)="kw",SUMPRODUCT($N$150:$N$253,$U$150:$U$253,Y$150:Y$253),SUMPRODUCT($J$150:$J$253,Y$150:Y$253))</f>
        <v>4455.7605593587323</v>
      </c>
      <c r="Z270" s="875">
        <f t="shared" ref="Z270:AL270" ca="1" si="106">IF(LOWER(Z$149)="kw",SUMPRODUCT($N$150:$N$253,$U$150:$U$253,Z$150:Z$253),SUMPRODUCT($J$150:$J$253,Z$150:Z$253))</f>
        <v>206449.80153311157</v>
      </c>
      <c r="AA270" s="293">
        <f t="shared" ca="1" si="106"/>
        <v>0</v>
      </c>
      <c r="AB270" s="293">
        <f t="shared" ca="1" si="106"/>
        <v>183274.13794156234</v>
      </c>
      <c r="AC270" s="293">
        <f t="shared" ca="1" si="106"/>
        <v>0</v>
      </c>
      <c r="AD270" s="293">
        <f t="shared" ca="1" si="106"/>
        <v>0</v>
      </c>
      <c r="AE270" s="293">
        <f t="shared" ca="1" si="106"/>
        <v>0</v>
      </c>
      <c r="AF270" s="293">
        <f t="shared" ca="1" si="106"/>
        <v>0</v>
      </c>
      <c r="AG270" s="293">
        <f t="shared" ca="1" si="106"/>
        <v>0</v>
      </c>
      <c r="AH270" s="293">
        <f t="shared" ca="1" si="106"/>
        <v>0</v>
      </c>
      <c r="AI270" s="293">
        <f t="shared" ca="1" si="106"/>
        <v>0</v>
      </c>
      <c r="AJ270" s="293">
        <f t="shared" ca="1" si="106"/>
        <v>0</v>
      </c>
      <c r="AK270" s="293">
        <f t="shared" ca="1" si="106"/>
        <v>0</v>
      </c>
      <c r="AL270" s="293">
        <f t="shared" ca="1" si="106"/>
        <v>0</v>
      </c>
      <c r="AM270" s="338"/>
    </row>
    <row r="271" spans="1:41" ht="15">
      <c r="B271" s="325" t="s">
        <v>194</v>
      </c>
      <c r="C271" s="357"/>
      <c r="D271" s="336"/>
      <c r="E271" s="336"/>
      <c r="F271" s="336"/>
      <c r="G271" s="336"/>
      <c r="H271" s="336"/>
      <c r="I271" s="336"/>
      <c r="J271" s="336"/>
      <c r="K271" s="336"/>
      <c r="L271" s="336"/>
      <c r="M271" s="336"/>
      <c r="N271" s="336"/>
      <c r="O271" s="311"/>
      <c r="P271" s="281"/>
      <c r="Q271" s="281"/>
      <c r="R271" s="311"/>
      <c r="S271" s="306"/>
      <c r="T271" s="311"/>
      <c r="U271" s="311"/>
      <c r="V271" s="358"/>
      <c r="W271" s="358"/>
      <c r="X271" s="311"/>
      <c r="Y271" s="875">
        <f ca="1">IF(LOWER(Y$149)="kw",SUMPRODUCT($N$150:$N$253,$V$150:$V$253,Y$150:Y$253),SUMPRODUCT($K$150:$K$253,Y$150:Y$253))</f>
        <v>4455.7605593587323</v>
      </c>
      <c r="Z271" s="875">
        <f t="shared" ref="Z271:AL271" ca="1" si="107">IF(LOWER(Z$149)="kw",SUMPRODUCT($N$150:$N$253,$V$150:$V$253,Z$150:Z$253),SUMPRODUCT($K$150:$K$253,Z$150:Z$253))</f>
        <v>206449.80153311157</v>
      </c>
      <c r="AA271" s="293">
        <f t="shared" ca="1" si="107"/>
        <v>0</v>
      </c>
      <c r="AB271" s="293">
        <f t="shared" ca="1" si="107"/>
        <v>183164.52198618156</v>
      </c>
      <c r="AC271" s="293">
        <f t="shared" ca="1" si="107"/>
        <v>0</v>
      </c>
      <c r="AD271" s="293">
        <f t="shared" ca="1" si="107"/>
        <v>0</v>
      </c>
      <c r="AE271" s="293">
        <f t="shared" ca="1" si="107"/>
        <v>0</v>
      </c>
      <c r="AF271" s="293">
        <f t="shared" ca="1" si="107"/>
        <v>0</v>
      </c>
      <c r="AG271" s="293">
        <f t="shared" ca="1" si="107"/>
        <v>0</v>
      </c>
      <c r="AH271" s="293">
        <f t="shared" ca="1" si="107"/>
        <v>0</v>
      </c>
      <c r="AI271" s="293">
        <f t="shared" ca="1" si="107"/>
        <v>0</v>
      </c>
      <c r="AJ271" s="293">
        <f t="shared" ca="1" si="107"/>
        <v>0</v>
      </c>
      <c r="AK271" s="293">
        <f t="shared" ca="1" si="107"/>
        <v>0</v>
      </c>
      <c r="AL271" s="293">
        <f t="shared" ca="1" si="107"/>
        <v>0</v>
      </c>
      <c r="AM271" s="338"/>
    </row>
    <row r="272" spans="1:41" ht="15">
      <c r="B272" s="382" t="s">
        <v>195</v>
      </c>
      <c r="C272" s="360"/>
      <c r="D272" s="383"/>
      <c r="E272" s="383"/>
      <c r="F272" s="383"/>
      <c r="G272" s="383"/>
      <c r="H272" s="383"/>
      <c r="I272" s="383"/>
      <c r="J272" s="383"/>
      <c r="K272" s="383"/>
      <c r="L272" s="383"/>
      <c r="M272" s="383"/>
      <c r="N272" s="383"/>
      <c r="O272" s="384"/>
      <c r="P272" s="385"/>
      <c r="Q272" s="385"/>
      <c r="R272" s="386"/>
      <c r="S272" s="365"/>
      <c r="T272" s="386"/>
      <c r="U272" s="386"/>
      <c r="V272" s="384"/>
      <c r="W272" s="384"/>
      <c r="X272" s="386"/>
      <c r="Y272" s="876">
        <f ca="1">IF(LOWER(Y$149)="kw",SUMPRODUCT($N$150:$N$253,$W$150:$W$253,Y$150:Y$253),SUMPRODUCT($L$150:$L$253,Y$150:Y$253))</f>
        <v>4362.9621467061888</v>
      </c>
      <c r="Z272" s="876">
        <f t="shared" ref="Z272:AL272" ca="1" si="108">IF(LOWER(Z$149)="kw",SUMPRODUCT($N$150:$N$253,$W$150:$W$253,Z$150:Z$253),SUMPRODUCT($L$150:$L$253,Z$150:Z$253))</f>
        <v>204107.39056917618</v>
      </c>
      <c r="AA272" s="327">
        <f t="shared" ca="1" si="108"/>
        <v>0</v>
      </c>
      <c r="AB272" s="327">
        <f t="shared" ca="1" si="108"/>
        <v>179486.52198618156</v>
      </c>
      <c r="AC272" s="327">
        <f t="shared" ca="1" si="108"/>
        <v>0</v>
      </c>
      <c r="AD272" s="327">
        <f t="shared" ca="1" si="108"/>
        <v>0</v>
      </c>
      <c r="AE272" s="327">
        <f t="shared" ca="1" si="108"/>
        <v>0</v>
      </c>
      <c r="AF272" s="327">
        <f t="shared" ca="1" si="108"/>
        <v>0</v>
      </c>
      <c r="AG272" s="327">
        <f t="shared" ca="1" si="108"/>
        <v>0</v>
      </c>
      <c r="AH272" s="327">
        <f t="shared" ca="1" si="108"/>
        <v>0</v>
      </c>
      <c r="AI272" s="327">
        <f t="shared" ca="1" si="108"/>
        <v>0</v>
      </c>
      <c r="AJ272" s="327">
        <f t="shared" ca="1" si="108"/>
        <v>0</v>
      </c>
      <c r="AK272" s="327">
        <f t="shared" ca="1" si="108"/>
        <v>0</v>
      </c>
      <c r="AL272" s="327">
        <f t="shared" ca="1" si="108"/>
        <v>0</v>
      </c>
      <c r="AM272" s="387"/>
    </row>
    <row r="273" spans="1:39" ht="18.75" customHeight="1">
      <c r="B273" s="369" t="s">
        <v>592</v>
      </c>
      <c r="C273" s="388"/>
      <c r="D273" s="389"/>
      <c r="E273" s="389"/>
      <c r="F273" s="389"/>
      <c r="G273" s="389"/>
      <c r="H273" s="389"/>
      <c r="I273" s="389"/>
      <c r="J273" s="389"/>
      <c r="K273" s="389"/>
      <c r="L273" s="389"/>
      <c r="M273" s="389"/>
      <c r="N273" s="389"/>
      <c r="O273" s="389"/>
      <c r="P273" s="389"/>
      <c r="Q273" s="389"/>
      <c r="R273" s="389"/>
      <c r="S273" s="372"/>
      <c r="T273" s="373"/>
      <c r="U273" s="389"/>
      <c r="V273" s="389"/>
      <c r="W273" s="389"/>
      <c r="X273" s="389"/>
      <c r="Y273" s="390"/>
      <c r="Z273" s="390"/>
      <c r="AA273" s="390"/>
      <c r="AB273" s="390"/>
      <c r="AC273" s="390"/>
      <c r="AD273" s="390"/>
      <c r="AE273" s="390"/>
      <c r="AF273" s="390"/>
      <c r="AG273" s="390"/>
      <c r="AH273" s="390"/>
      <c r="AI273" s="390"/>
      <c r="AJ273" s="390"/>
      <c r="AK273" s="390"/>
      <c r="AL273" s="390"/>
      <c r="AM273" s="390"/>
    </row>
    <row r="274" spans="1:39">
      <c r="E274" s="391"/>
      <c r="F274" s="391"/>
      <c r="G274" s="391"/>
      <c r="H274" s="391"/>
      <c r="I274" s="391"/>
      <c r="J274" s="391"/>
      <c r="K274" s="391"/>
      <c r="L274" s="391"/>
      <c r="M274" s="391"/>
      <c r="N274" s="391"/>
      <c r="O274" s="391"/>
      <c r="P274" s="391"/>
      <c r="Q274" s="391"/>
      <c r="R274" s="391"/>
      <c r="S274" s="391"/>
      <c r="T274" s="391"/>
      <c r="U274" s="391"/>
      <c r="V274" s="391"/>
      <c r="W274" s="391"/>
      <c r="X274" s="391"/>
      <c r="Y274" s="258"/>
      <c r="Z274" s="258"/>
      <c r="AA274" s="258"/>
      <c r="AB274" s="258"/>
      <c r="AC274" s="258"/>
      <c r="AD274" s="258"/>
      <c r="AE274" s="258"/>
      <c r="AF274" s="258"/>
      <c r="AG274" s="258"/>
      <c r="AH274" s="258"/>
      <c r="AI274" s="258"/>
      <c r="AJ274" s="258"/>
      <c r="AK274" s="258"/>
      <c r="AL274" s="258"/>
    </row>
    <row r="275" spans="1:39" ht="15.75">
      <c r="B275" s="282" t="s">
        <v>249</v>
      </c>
      <c r="C275" s="283"/>
      <c r="D275" s="585" t="s">
        <v>527</v>
      </c>
      <c r="E275" s="583"/>
      <c r="O275" s="283"/>
      <c r="Y275" s="272"/>
      <c r="Z275" s="269"/>
      <c r="AA275" s="269"/>
      <c r="AB275" s="269"/>
      <c r="AC275" s="269"/>
      <c r="AD275" s="269"/>
      <c r="AE275" s="269"/>
      <c r="AF275" s="269"/>
      <c r="AG275" s="269"/>
      <c r="AH275" s="269"/>
      <c r="AI275" s="269"/>
      <c r="AJ275" s="269"/>
      <c r="AK275" s="269"/>
      <c r="AL275" s="269"/>
      <c r="AM275" s="284"/>
    </row>
    <row r="276" spans="1:39" ht="33" customHeight="1">
      <c r="B276" s="937" t="s">
        <v>212</v>
      </c>
      <c r="C276" s="939" t="s">
        <v>33</v>
      </c>
      <c r="D276" s="286" t="s">
        <v>423</v>
      </c>
      <c r="E276" s="941" t="s">
        <v>210</v>
      </c>
      <c r="F276" s="942"/>
      <c r="G276" s="942"/>
      <c r="H276" s="942"/>
      <c r="I276" s="942"/>
      <c r="J276" s="942"/>
      <c r="K276" s="942"/>
      <c r="L276" s="942"/>
      <c r="M276" s="943"/>
      <c r="N276" s="944" t="s">
        <v>214</v>
      </c>
      <c r="O276" s="286" t="s">
        <v>424</v>
      </c>
      <c r="P276" s="941" t="s">
        <v>213</v>
      </c>
      <c r="Q276" s="942"/>
      <c r="R276" s="942"/>
      <c r="S276" s="942"/>
      <c r="T276" s="942"/>
      <c r="U276" s="942"/>
      <c r="V276" s="942"/>
      <c r="W276" s="942"/>
      <c r="X276" s="943"/>
      <c r="Y276" s="934" t="s">
        <v>244</v>
      </c>
      <c r="Z276" s="935"/>
      <c r="AA276" s="935"/>
      <c r="AB276" s="935"/>
      <c r="AC276" s="935"/>
      <c r="AD276" s="935"/>
      <c r="AE276" s="935"/>
      <c r="AF276" s="935"/>
      <c r="AG276" s="935"/>
      <c r="AH276" s="935"/>
      <c r="AI276" s="935"/>
      <c r="AJ276" s="935"/>
      <c r="AK276" s="935"/>
      <c r="AL276" s="935"/>
      <c r="AM276" s="936"/>
    </row>
    <row r="277" spans="1:39" ht="60.75" customHeight="1">
      <c r="B277" s="938"/>
      <c r="C277" s="940"/>
      <c r="D277" s="287">
        <v>2013</v>
      </c>
      <c r="E277" s="287">
        <v>2014</v>
      </c>
      <c r="F277" s="287">
        <v>2015</v>
      </c>
      <c r="G277" s="287">
        <v>2016</v>
      </c>
      <c r="H277" s="287">
        <v>2017</v>
      </c>
      <c r="I277" s="287">
        <v>2018</v>
      </c>
      <c r="J277" s="287">
        <v>2019</v>
      </c>
      <c r="K277" s="287">
        <v>2020</v>
      </c>
      <c r="L277" s="287">
        <v>2021</v>
      </c>
      <c r="M277" s="287">
        <v>2022</v>
      </c>
      <c r="N277" s="945"/>
      <c r="O277" s="287">
        <v>2013</v>
      </c>
      <c r="P277" s="287">
        <v>2014</v>
      </c>
      <c r="Q277" s="287">
        <v>2015</v>
      </c>
      <c r="R277" s="287">
        <v>2016</v>
      </c>
      <c r="S277" s="287">
        <v>2017</v>
      </c>
      <c r="T277" s="287">
        <v>2018</v>
      </c>
      <c r="U277" s="287">
        <v>2019</v>
      </c>
      <c r="V277" s="287">
        <v>2020</v>
      </c>
      <c r="W277" s="287">
        <v>2021</v>
      </c>
      <c r="X277" s="287">
        <v>2022</v>
      </c>
      <c r="Y277" s="287" t="str">
        <f>'1.  LRAMVA Summary'!D50</f>
        <v>General Service 50 to 4,999 kW</v>
      </c>
      <c r="Z277" s="287" t="str">
        <f>'1.  LRAMVA Summary'!E50</f>
        <v>General Service Less Than 50 kW</v>
      </c>
      <c r="AA277" s="287" t="str">
        <f>'1.  LRAMVA Summary'!F50</f>
        <v>Large Use</v>
      </c>
      <c r="AB277" s="287" t="str">
        <f>'1.  LRAMVA Summary'!G50</f>
        <v>Residential</v>
      </c>
      <c r="AC277" s="287" t="str">
        <f>'1.  LRAMVA Summary'!H50</f>
        <v>Sentinel Lighting</v>
      </c>
      <c r="AD277" s="287" t="str">
        <f>'1.  LRAMVA Summary'!I50</f>
        <v>Street Lighting</v>
      </c>
      <c r="AE277" s="287" t="str">
        <f>'1.  LRAMVA Summary'!J50</f>
        <v>Unmetered Scattered Load</v>
      </c>
      <c r="AF277" s="287" t="str">
        <f>'1.  LRAMVA Summary'!K50</f>
        <v/>
      </c>
      <c r="AG277" s="287" t="str">
        <f>'1.  LRAMVA Summary'!L50</f>
        <v/>
      </c>
      <c r="AH277" s="287" t="str">
        <f>'1.  LRAMVA Summary'!M50</f>
        <v/>
      </c>
      <c r="AI277" s="287" t="str">
        <f>'1.  LRAMVA Summary'!N50</f>
        <v/>
      </c>
      <c r="AJ277" s="287" t="str">
        <f>'1.  LRAMVA Summary'!O50</f>
        <v/>
      </c>
      <c r="AK277" s="287" t="str">
        <f>'1.  LRAMVA Summary'!P50</f>
        <v/>
      </c>
      <c r="AL277" s="287" t="str">
        <f>'1.  LRAMVA Summary'!Q50</f>
        <v/>
      </c>
      <c r="AM277" s="289" t="str">
        <f>'1.  LRAMVA Summary'!R50</f>
        <v>Total</v>
      </c>
    </row>
    <row r="278" spans="1:39" ht="15" customHeight="1">
      <c r="A278" s="504"/>
      <c r="B278" s="290" t="s">
        <v>0</v>
      </c>
      <c r="C278" s="291"/>
      <c r="D278" s="291"/>
      <c r="E278" s="291"/>
      <c r="F278" s="291"/>
      <c r="G278" s="291"/>
      <c r="H278" s="291"/>
      <c r="I278" s="291"/>
      <c r="J278" s="291"/>
      <c r="K278" s="291"/>
      <c r="L278" s="291"/>
      <c r="M278" s="291"/>
      <c r="N278" s="292"/>
      <c r="O278" s="291"/>
      <c r="P278" s="291"/>
      <c r="Q278" s="291"/>
      <c r="R278" s="291"/>
      <c r="S278" s="291"/>
      <c r="T278" s="291"/>
      <c r="U278" s="291"/>
      <c r="V278" s="291"/>
      <c r="W278" s="291"/>
      <c r="X278" s="291"/>
      <c r="Y278" s="293" t="str">
        <f>'1.  LRAMVA Summary'!D51</f>
        <v>kW</v>
      </c>
      <c r="Z278" s="293" t="str">
        <f>'1.  LRAMVA Summary'!E51</f>
        <v>kWh</v>
      </c>
      <c r="AA278" s="293" t="str">
        <f>'1.  LRAMVA Summary'!F51</f>
        <v>kW</v>
      </c>
      <c r="AB278" s="293" t="str">
        <f>'1.  LRAMVA Summary'!G51</f>
        <v>kWh</v>
      </c>
      <c r="AC278" s="293" t="str">
        <f>'1.  LRAMVA Summary'!H51</f>
        <v>kW</v>
      </c>
      <c r="AD278" s="293" t="str">
        <f>'1.  LRAMVA Summary'!I51</f>
        <v>kW</v>
      </c>
      <c r="AE278" s="293" t="str">
        <f>'1.  LRAMVA Summary'!J51</f>
        <v>kWh</v>
      </c>
      <c r="AF278" s="293" t="str">
        <f>'1.  LRAMVA Summary'!K51</f>
        <v/>
      </c>
      <c r="AG278" s="293" t="str">
        <f>'1.  LRAMVA Summary'!L51</f>
        <v/>
      </c>
      <c r="AH278" s="293" t="str">
        <f>'1.  LRAMVA Summary'!M51</f>
        <v/>
      </c>
      <c r="AI278" s="293" t="str">
        <f>'1.  LRAMVA Summary'!N51</f>
        <v/>
      </c>
      <c r="AJ278" s="293" t="str">
        <f>'1.  LRAMVA Summary'!O51</f>
        <v/>
      </c>
      <c r="AK278" s="293" t="str">
        <f>'1.  LRAMVA Summary'!P51</f>
        <v/>
      </c>
      <c r="AL278" s="293" t="str">
        <f>'1.  LRAMVA Summary'!Q51</f>
        <v/>
      </c>
      <c r="AM278" s="294"/>
    </row>
    <row r="279" spans="1:39" ht="15" outlineLevel="1">
      <c r="A279" s="503">
        <v>1</v>
      </c>
      <c r="B279" s="296" t="s">
        <v>1</v>
      </c>
      <c r="C279" s="293" t="s">
        <v>25</v>
      </c>
      <c r="D279" s="724">
        <f ca="1">SUMIFS(OFFSET('7.  Persistence Report'!$AQ:$AQ,0,D277-2011),'7.  Persistence Report'!$D:$D,IF(COUNTIFS($B279,"Adjustment*"),$B278,$B279),'7.  Persistence Report'!$H:$H,D277,'7.  Persistence Report'!$J:$J,IF(COUNTIFS($B279,"Adjustment*"),"Adjustment","Current Year Savings"),'7.  Persistence Report'!$C:$C,VLOOKUP(IF(COUNTIFS($B279,"Adjustment*"),$A278,$A279),ExtCalcMap,2,FALSE))</f>
        <v>103624.87400070022</v>
      </c>
      <c r="E279" s="724">
        <f ca="1">SUMIFS(OFFSET('7.  Persistence Report'!$AQ:$AQ,0,E277-2011),'7.  Persistence Report'!$D:$D,IF(COUNTIFS($B279,"Adjustment*"),$B278,$B279),'7.  Persistence Report'!$H:$H,D277,'7.  Persistence Report'!$J:$J,IF(COUNTIFS($B279,"Adjustment*"),"Adjustment","Current Year Savings"),'7.  Persistence Report'!$C:$C,VLOOKUP(IF(COUNTIFS($B279,"Adjustment*"),$A278,$A279),ExtCalcMap,2,FALSE))</f>
        <v>103624.87400070022</v>
      </c>
      <c r="F279" s="724">
        <f ca="1">SUMIFS(OFFSET('7.  Persistence Report'!$AQ:$AQ,0,F277-2011),'7.  Persistence Report'!$D:$D,IF(COUNTIFS($B279,"Adjustment*"),$B278,$B279),'7.  Persistence Report'!$H:$H,D277,'7.  Persistence Report'!$J:$J,IF(COUNTIFS($B279,"Adjustment*"),"Adjustment","Current Year Savings"),'7.  Persistence Report'!$C:$C,VLOOKUP(IF(COUNTIFS($B279,"Adjustment*"),$A278,$A279),ExtCalcMap,2,FALSE))</f>
        <v>103624.87400070022</v>
      </c>
      <c r="G279" s="724">
        <f ca="1">SUMIFS(OFFSET('7.  Persistence Report'!$AQ:$AQ,0,G277-2011),'7.  Persistence Report'!$D:$D,IF(COUNTIFS($B279,"Adjustment*"),$B278,$B279),'7.  Persistence Report'!$H:$H,D277,'7.  Persistence Report'!$J:$J,IF(COUNTIFS($B279,"Adjustment*"),"Adjustment","Current Year Savings"),'7.  Persistence Report'!$C:$C,VLOOKUP(IF(COUNTIFS($B279,"Adjustment*"),$A278,$A279),ExtCalcMap,2,FALSE))</f>
        <v>102804.51785403321</v>
      </c>
      <c r="H279" s="724">
        <f ca="1">SUMIFS(OFFSET('7.  Persistence Report'!$AQ:$AQ,0,H277-2011),'7.  Persistence Report'!$D:$D,IF(COUNTIFS($B279,"Adjustment*"),$B278,$B279),'7.  Persistence Report'!$H:$H,D277,'7.  Persistence Report'!$J:$J,IF(COUNTIFS($B279,"Adjustment*"),"Adjustment","Current Year Savings"),'7.  Persistence Report'!$C:$C,VLOOKUP(IF(COUNTIFS($B279,"Adjustment*"),$A278,$A279),ExtCalcMap,2,FALSE))</f>
        <v>60297.777283772783</v>
      </c>
      <c r="I279" s="724">
        <f ca="1">SUMIFS(OFFSET('7.  Persistence Report'!$AQ:$AQ,0,I277-2011),'7.  Persistence Report'!$D:$D,IF(COUNTIFS($B279,"Adjustment*"),$B278,$B279),'7.  Persistence Report'!$H:$H,D277,'7.  Persistence Report'!$J:$J,IF(COUNTIFS($B279,"Adjustment*"),"Adjustment","Current Year Savings"),'7.  Persistence Report'!$C:$C,VLOOKUP(IF(COUNTIFS($B279,"Adjustment*"),$A278,$A279),ExtCalcMap,2,FALSE))</f>
        <v>0</v>
      </c>
      <c r="J279" s="724">
        <f ca="1">SUMIFS(OFFSET('7.  Persistence Report'!$AQ:$AQ,0,J277-2011),'7.  Persistence Report'!$D:$D,IF(COUNTIFS($B279,"Adjustment*"),$B278,$B279),'7.  Persistence Report'!$H:$H,D277,'7.  Persistence Report'!$J:$J,IF(COUNTIFS($B279,"Adjustment*"),"Adjustment","Current Year Savings"),'7.  Persistence Report'!$C:$C,VLOOKUP(IF(COUNTIFS($B279,"Adjustment*"),$A278,$A279),ExtCalcMap,2,FALSE))</f>
        <v>0</v>
      </c>
      <c r="K279" s="724">
        <f ca="1">SUMIFS(OFFSET('7.  Persistence Report'!$AQ:$AQ,0,K277-2011),'7.  Persistence Report'!$D:$D,IF(COUNTIFS($B279,"Adjustment*"),$B278,$B279),'7.  Persistence Report'!$H:$H,D277,'7.  Persistence Report'!$J:$J,IF(COUNTIFS($B279,"Adjustment*"),"Adjustment","Current Year Savings"),'7.  Persistence Report'!$C:$C,VLOOKUP(IF(COUNTIFS($B279,"Adjustment*"),$A278,$A279),ExtCalcMap,2,FALSE))</f>
        <v>0</v>
      </c>
      <c r="L279" s="724">
        <f ca="1">SUMIFS(OFFSET('7.  Persistence Report'!$AQ:$AQ,0,L277-2011),'7.  Persistence Report'!$D:$D,IF(COUNTIFS($B279,"Adjustment*"),$B278,$B279),'7.  Persistence Report'!$H:$H,D277,'7.  Persistence Report'!$J:$J,IF(COUNTIFS($B279,"Adjustment*"),"Adjustment","Current Year Savings"),'7.  Persistence Report'!$C:$C,VLOOKUP(IF(COUNTIFS($B279,"Adjustment*"),$A278,$A279),ExtCalcMap,2,FALSE))</f>
        <v>0</v>
      </c>
      <c r="M279" s="724">
        <f ca="1">SUMIFS(OFFSET('7.  Persistence Report'!$AQ:$AQ,0,M277-2011),'7.  Persistence Report'!$D:$D,IF(COUNTIFS($B279,"Adjustment*"),$B278,$B279),'7.  Persistence Report'!$H:$H,D277,'7.  Persistence Report'!$J:$J,IF(COUNTIFS($B279,"Adjustment*"),"Adjustment","Current Year Savings"),'7.  Persistence Report'!$C:$C,VLOOKUP(IF(COUNTIFS($B279,"Adjustment*"),$A278,$A279),ExtCalcMap,2,FALSE))</f>
        <v>0</v>
      </c>
      <c r="N279" s="730"/>
      <c r="O279" s="731">
        <f ca="1">SUMIFS(OFFSET('7.  Persistence Report'!$L:$L,0,O277-2011),'7.  Persistence Report'!$D:$D,IF(COUNTIFS($B279,"Adjustment*"),$B278,$B279),'7.  Persistence Report'!$H:$H,D277,'7.  Persistence Report'!$J:$J,IF(COUNTIFS($B279,"Adjustment*"),"Adjustment","Current Year Savings"),'7.  Persistence Report'!$C:$C,VLOOKUP(IF(COUNTIFS($B279,"Adjustment*"),$A278,$A279),ExtCalcMap,2,FALSE))</f>
        <v>15.696500521600337</v>
      </c>
      <c r="P279" s="731">
        <f ca="1">SUMIFS(OFFSET('7.  Persistence Report'!$L:$L,0,P277-2011),'7.  Persistence Report'!$D:$D,IF(COUNTIFS($B279,"Adjustment*"),$B278,$B279),'7.  Persistence Report'!$H:$H,D277,'7.  Persistence Report'!$J:$J,IF(COUNTIFS($B279,"Adjustment*"),"Adjustment","Current Year Savings"),'7.  Persistence Report'!$C:$C,VLOOKUP(IF(COUNTIFS($B279,"Adjustment*"),$A278,$A279),ExtCalcMap,2,FALSE))</f>
        <v>15.696500521600337</v>
      </c>
      <c r="Q279" s="731">
        <f ca="1">SUMIFS(OFFSET('7.  Persistence Report'!$L:$L,0,Q277-2011),'7.  Persistence Report'!$D:$D,IF(COUNTIFS($B279,"Adjustment*"),$B278,$B279),'7.  Persistence Report'!$H:$H,D277,'7.  Persistence Report'!$J:$J,IF(COUNTIFS($B279,"Adjustment*"),"Adjustment","Current Year Savings"),'7.  Persistence Report'!$C:$C,VLOOKUP(IF(COUNTIFS($B279,"Adjustment*"),$A278,$A279),ExtCalcMap,2,FALSE))</f>
        <v>15.696500521600337</v>
      </c>
      <c r="R279" s="731">
        <f ca="1">SUMIFS(OFFSET('7.  Persistence Report'!$L:$L,0,R277-2011),'7.  Persistence Report'!$D:$D,IF(COUNTIFS($B279,"Adjustment*"),$B278,$B279),'7.  Persistence Report'!$H:$H,D277,'7.  Persistence Report'!$J:$J,IF(COUNTIFS($B279,"Adjustment*"),"Adjustment","Current Year Savings"),'7.  Persistence Report'!$C:$C,VLOOKUP(IF(COUNTIFS($B279,"Adjustment*"),$A278,$A279),ExtCalcMap,2,FALSE))</f>
        <v>14.858228284600337</v>
      </c>
      <c r="S279" s="731">
        <f ca="1">SUMIFS(OFFSET('7.  Persistence Report'!$L:$L,0,S277-2011),'7.  Persistence Report'!$D:$D,IF(COUNTIFS($B279,"Adjustment*"),$B278,$B279),'7.  Persistence Report'!$H:$H,D277,'7.  Persistence Report'!$J:$J,IF(COUNTIFS($B279,"Adjustment*"),"Adjustment","Current Year Savings"),'7.  Persistence Report'!$C:$C,VLOOKUP(IF(COUNTIFS($B279,"Adjustment*"),$A278,$A279),ExtCalcMap,2,FALSE))</f>
        <v>8.8618919971719983</v>
      </c>
      <c r="T279" s="731">
        <f ca="1">SUMIFS(OFFSET('7.  Persistence Report'!$L:$L,0,T277-2011),'7.  Persistence Report'!$D:$D,IF(COUNTIFS($B279,"Adjustment*"),$B278,$B279),'7.  Persistence Report'!$H:$H,D277,'7.  Persistence Report'!$J:$J,IF(COUNTIFS($B279,"Adjustment*"),"Adjustment","Current Year Savings"),'7.  Persistence Report'!$C:$C,VLOOKUP(IF(COUNTIFS($B279,"Adjustment*"),$A278,$A279),ExtCalcMap,2,FALSE))</f>
        <v>0</v>
      </c>
      <c r="U279" s="731">
        <f ca="1">SUMIFS(OFFSET('7.  Persistence Report'!$L:$L,0,U277-2011),'7.  Persistence Report'!$D:$D,IF(COUNTIFS($B279,"Adjustment*"),$B278,$B279),'7.  Persistence Report'!$H:$H,D277,'7.  Persistence Report'!$J:$J,IF(COUNTIFS($B279,"Adjustment*"),"Adjustment","Current Year Savings"),'7.  Persistence Report'!$C:$C,VLOOKUP(IF(COUNTIFS($B279,"Adjustment*"),$A278,$A279),ExtCalcMap,2,FALSE))</f>
        <v>0</v>
      </c>
      <c r="V279" s="731">
        <f ca="1">SUMIFS(OFFSET('7.  Persistence Report'!$L:$L,0,V277-2011),'7.  Persistence Report'!$D:$D,IF(COUNTIFS($B279,"Adjustment*"),$B278,$B279),'7.  Persistence Report'!$H:$H,D277,'7.  Persistence Report'!$J:$J,IF(COUNTIFS($B279,"Adjustment*"),"Adjustment","Current Year Savings"),'7.  Persistence Report'!$C:$C,VLOOKUP(IF(COUNTIFS($B279,"Adjustment*"),$A278,$A279),ExtCalcMap,2,FALSE))</f>
        <v>0</v>
      </c>
      <c r="W279" s="731">
        <f ca="1">SUMIFS(OFFSET('7.  Persistence Report'!$L:$L,0,W277-2011),'7.  Persistence Report'!$D:$D,IF(COUNTIFS($B279,"Adjustment*"),$B278,$B279),'7.  Persistence Report'!$H:$H,D277,'7.  Persistence Report'!$J:$J,IF(COUNTIFS($B279,"Adjustment*"),"Adjustment","Current Year Savings"),'7.  Persistence Report'!$C:$C,VLOOKUP(IF(COUNTIFS($B279,"Adjustment*"),$A278,$A279),ExtCalcMap,2,FALSE))</f>
        <v>0</v>
      </c>
      <c r="X279" s="731">
        <f ca="1">SUMIFS(OFFSET('7.  Persistence Report'!$L:$L,0,X277-2011),'7.  Persistence Report'!$D:$D,IF(COUNTIFS($B279,"Adjustment*"),$B278,$B279),'7.  Persistence Report'!$H:$H,D277,'7.  Persistence Report'!$J:$J,IF(COUNTIFS($B279,"Adjustment*"),"Adjustment","Current Year Savings"),'7.  Persistence Report'!$C:$C,VLOOKUP(IF(COUNTIFS($B279,"Adjustment*"),$A278,$A279),ExtCalcMap,2,FALSE))</f>
        <v>0</v>
      </c>
      <c r="Y279" s="411">
        <f t="shared" ref="Y279:AL279" si="109">IF(COUNTIFS(Y277,"Res*"),1/COUNTIFS(Y277:AL277,"Res*"),0)</f>
        <v>0</v>
      </c>
      <c r="Z279" s="411">
        <f t="shared" si="109"/>
        <v>0</v>
      </c>
      <c r="AA279" s="411">
        <f t="shared" si="109"/>
        <v>0</v>
      </c>
      <c r="AB279" s="411">
        <f t="shared" si="109"/>
        <v>1</v>
      </c>
      <c r="AC279" s="411">
        <f t="shared" si="109"/>
        <v>0</v>
      </c>
      <c r="AD279" s="411">
        <f t="shared" si="109"/>
        <v>0</v>
      </c>
      <c r="AE279" s="411">
        <f t="shared" si="109"/>
        <v>0</v>
      </c>
      <c r="AF279" s="411">
        <f t="shared" si="109"/>
        <v>0</v>
      </c>
      <c r="AG279" s="411">
        <f t="shared" si="109"/>
        <v>0</v>
      </c>
      <c r="AH279" s="411">
        <f t="shared" si="109"/>
        <v>0</v>
      </c>
      <c r="AI279" s="411">
        <f t="shared" si="109"/>
        <v>0</v>
      </c>
      <c r="AJ279" s="411">
        <f t="shared" si="109"/>
        <v>0</v>
      </c>
      <c r="AK279" s="411">
        <f t="shared" si="109"/>
        <v>0</v>
      </c>
      <c r="AL279" s="411">
        <f t="shared" si="109"/>
        <v>0</v>
      </c>
      <c r="AM279" s="298">
        <f>SUM(Y279:AL279)</f>
        <v>1</v>
      </c>
    </row>
    <row r="280" spans="1:39" ht="15" outlineLevel="1">
      <c r="B280" s="296" t="s">
        <v>250</v>
      </c>
      <c r="C280" s="293" t="s">
        <v>164</v>
      </c>
      <c r="D280" s="724">
        <f ca="1">SUMIFS(OFFSET('7.  Persistence Report'!$AQ:$AQ,0,D277-2011),'7.  Persistence Report'!$D:$D,IF(COUNTIFS($B280,"Adjustment*"),$B279,$B280),'7.  Persistence Report'!$H:$H,D277,'7.  Persistence Report'!$J:$J,IF(COUNTIFS($B280,"Adjustment*"),"Adjustment","Current Year Savings"),'7.  Persistence Report'!$C:$C,VLOOKUP(IF(COUNTIFS($B280,"Adjustment*"),$A279,$A280),ExtCalcMap,2,FALSE))</f>
        <v>0</v>
      </c>
      <c r="E280" s="724">
        <f ca="1">SUMIFS(OFFSET('7.  Persistence Report'!$AQ:$AQ,0,E277-2011),'7.  Persistence Report'!$D:$D,IF(COUNTIFS($B280,"Adjustment*"),$B279,$B280),'7.  Persistence Report'!$H:$H,D277,'7.  Persistence Report'!$J:$J,IF(COUNTIFS($B280,"Adjustment*"),"Adjustment","Current Year Savings"),'7.  Persistence Report'!$C:$C,VLOOKUP(IF(COUNTIFS($B280,"Adjustment*"),$A279,$A280),ExtCalcMap,2,FALSE))</f>
        <v>0</v>
      </c>
      <c r="F280" s="724">
        <f ca="1">SUMIFS(OFFSET('7.  Persistence Report'!$AQ:$AQ,0,F277-2011),'7.  Persistence Report'!$D:$D,IF(COUNTIFS($B280,"Adjustment*"),$B279,$B280),'7.  Persistence Report'!$H:$H,D277,'7.  Persistence Report'!$J:$J,IF(COUNTIFS($B280,"Adjustment*"),"Adjustment","Current Year Savings"),'7.  Persistence Report'!$C:$C,VLOOKUP(IF(COUNTIFS($B280,"Adjustment*"),$A279,$A280),ExtCalcMap,2,FALSE))</f>
        <v>0</v>
      </c>
      <c r="G280" s="724">
        <f ca="1">SUMIFS(OFFSET('7.  Persistence Report'!$AQ:$AQ,0,G277-2011),'7.  Persistence Report'!$D:$D,IF(COUNTIFS($B280,"Adjustment*"),$B279,$B280),'7.  Persistence Report'!$H:$H,D277,'7.  Persistence Report'!$J:$J,IF(COUNTIFS($B280,"Adjustment*"),"Adjustment","Current Year Savings"),'7.  Persistence Report'!$C:$C,VLOOKUP(IF(COUNTIFS($B280,"Adjustment*"),$A279,$A280),ExtCalcMap,2,FALSE))</f>
        <v>0</v>
      </c>
      <c r="H280" s="724">
        <f ca="1">SUMIFS(OFFSET('7.  Persistence Report'!$AQ:$AQ,0,H277-2011),'7.  Persistence Report'!$D:$D,IF(COUNTIFS($B280,"Adjustment*"),$B279,$B280),'7.  Persistence Report'!$H:$H,D277,'7.  Persistence Report'!$J:$J,IF(COUNTIFS($B280,"Adjustment*"),"Adjustment","Current Year Savings"),'7.  Persistence Report'!$C:$C,VLOOKUP(IF(COUNTIFS($B280,"Adjustment*"),$A279,$A280),ExtCalcMap,2,FALSE))</f>
        <v>0</v>
      </c>
      <c r="I280" s="724">
        <f ca="1">SUMIFS(OFFSET('7.  Persistence Report'!$AQ:$AQ,0,I277-2011),'7.  Persistence Report'!$D:$D,IF(COUNTIFS($B280,"Adjustment*"),$B279,$B280),'7.  Persistence Report'!$H:$H,D277,'7.  Persistence Report'!$J:$J,IF(COUNTIFS($B280,"Adjustment*"),"Adjustment","Current Year Savings"),'7.  Persistence Report'!$C:$C,VLOOKUP(IF(COUNTIFS($B280,"Adjustment*"),$A279,$A280),ExtCalcMap,2,FALSE))</f>
        <v>0</v>
      </c>
      <c r="J280" s="724">
        <f ca="1">SUMIFS(OFFSET('7.  Persistence Report'!$AQ:$AQ,0,J277-2011),'7.  Persistence Report'!$D:$D,IF(COUNTIFS($B280,"Adjustment*"),$B279,$B280),'7.  Persistence Report'!$H:$H,D277,'7.  Persistence Report'!$J:$J,IF(COUNTIFS($B280,"Adjustment*"),"Adjustment","Current Year Savings"),'7.  Persistence Report'!$C:$C,VLOOKUP(IF(COUNTIFS($B280,"Adjustment*"),$A279,$A280),ExtCalcMap,2,FALSE))</f>
        <v>0</v>
      </c>
      <c r="K280" s="724">
        <f ca="1">SUMIFS(OFFSET('7.  Persistence Report'!$AQ:$AQ,0,K277-2011),'7.  Persistence Report'!$D:$D,IF(COUNTIFS($B280,"Adjustment*"),$B279,$B280),'7.  Persistence Report'!$H:$H,D277,'7.  Persistence Report'!$J:$J,IF(COUNTIFS($B280,"Adjustment*"),"Adjustment","Current Year Savings"),'7.  Persistence Report'!$C:$C,VLOOKUP(IF(COUNTIFS($B280,"Adjustment*"),$A279,$A280),ExtCalcMap,2,FALSE))</f>
        <v>0</v>
      </c>
      <c r="L280" s="724">
        <f ca="1">SUMIFS(OFFSET('7.  Persistence Report'!$AQ:$AQ,0,L277-2011),'7.  Persistence Report'!$D:$D,IF(COUNTIFS($B280,"Adjustment*"),$B279,$B280),'7.  Persistence Report'!$H:$H,D277,'7.  Persistence Report'!$J:$J,IF(COUNTIFS($B280,"Adjustment*"),"Adjustment","Current Year Savings"),'7.  Persistence Report'!$C:$C,VLOOKUP(IF(COUNTIFS($B280,"Adjustment*"),$A279,$A280),ExtCalcMap,2,FALSE))</f>
        <v>0</v>
      </c>
      <c r="M280" s="724">
        <f ca="1">SUMIFS(OFFSET('7.  Persistence Report'!$AQ:$AQ,0,M277-2011),'7.  Persistence Report'!$D:$D,IF(COUNTIFS($B280,"Adjustment*"),$B279,$B280),'7.  Persistence Report'!$H:$H,D277,'7.  Persistence Report'!$J:$J,IF(COUNTIFS($B280,"Adjustment*"),"Adjustment","Current Year Savings"),'7.  Persistence Report'!$C:$C,VLOOKUP(IF(COUNTIFS($B280,"Adjustment*"),$A279,$A280),ExtCalcMap,2,FALSE))</f>
        <v>0</v>
      </c>
      <c r="N280" s="732"/>
      <c r="O280" s="731">
        <f ca="1">SUMIFS(OFFSET('7.  Persistence Report'!$L:$L,0,O277-2011),'7.  Persistence Report'!$D:$D,IF(COUNTIFS($B280,"Adjustment*"),$B279,$B280),'7.  Persistence Report'!$H:$H,D277,'7.  Persistence Report'!$J:$J,IF(COUNTIFS($B280,"Adjustment*"),"Adjustment","Current Year Savings"),'7.  Persistence Report'!$C:$C,VLOOKUP(IF(COUNTIFS($B280,"Adjustment*"),$A279,$A280),ExtCalcMap,2,FALSE))</f>
        <v>0</v>
      </c>
      <c r="P280" s="731">
        <f ca="1">SUMIFS(OFFSET('7.  Persistence Report'!$L:$L,0,P277-2011),'7.  Persistence Report'!$D:$D,IF(COUNTIFS($B280,"Adjustment*"),$B279,$B280),'7.  Persistence Report'!$H:$H,D277,'7.  Persistence Report'!$J:$J,IF(COUNTIFS($B280,"Adjustment*"),"Adjustment","Current Year Savings"),'7.  Persistence Report'!$C:$C,VLOOKUP(IF(COUNTIFS($B280,"Adjustment*"),$A279,$A280),ExtCalcMap,2,FALSE))</f>
        <v>0</v>
      </c>
      <c r="Q280" s="731">
        <f ca="1">SUMIFS(OFFSET('7.  Persistence Report'!$L:$L,0,Q277-2011),'7.  Persistence Report'!$D:$D,IF(COUNTIFS($B280,"Adjustment*"),$B279,$B280),'7.  Persistence Report'!$H:$H,D277,'7.  Persistence Report'!$J:$J,IF(COUNTIFS($B280,"Adjustment*"),"Adjustment","Current Year Savings"),'7.  Persistence Report'!$C:$C,VLOOKUP(IF(COUNTIFS($B280,"Adjustment*"),$A279,$A280),ExtCalcMap,2,FALSE))</f>
        <v>0</v>
      </c>
      <c r="R280" s="731">
        <f ca="1">SUMIFS(OFFSET('7.  Persistence Report'!$L:$L,0,R277-2011),'7.  Persistence Report'!$D:$D,IF(COUNTIFS($B280,"Adjustment*"),$B279,$B280),'7.  Persistence Report'!$H:$H,D277,'7.  Persistence Report'!$J:$J,IF(COUNTIFS($B280,"Adjustment*"),"Adjustment","Current Year Savings"),'7.  Persistence Report'!$C:$C,VLOOKUP(IF(COUNTIFS($B280,"Adjustment*"),$A279,$A280),ExtCalcMap,2,FALSE))</f>
        <v>0</v>
      </c>
      <c r="S280" s="731">
        <f ca="1">SUMIFS(OFFSET('7.  Persistence Report'!$L:$L,0,S277-2011),'7.  Persistence Report'!$D:$D,IF(COUNTIFS($B280,"Adjustment*"),$B279,$B280),'7.  Persistence Report'!$H:$H,D277,'7.  Persistence Report'!$J:$J,IF(COUNTIFS($B280,"Adjustment*"),"Adjustment","Current Year Savings"),'7.  Persistence Report'!$C:$C,VLOOKUP(IF(COUNTIFS($B280,"Adjustment*"),$A279,$A280),ExtCalcMap,2,FALSE))</f>
        <v>0</v>
      </c>
      <c r="T280" s="731">
        <f ca="1">SUMIFS(OFFSET('7.  Persistence Report'!$L:$L,0,T277-2011),'7.  Persistence Report'!$D:$D,IF(COUNTIFS($B280,"Adjustment*"),$B279,$B280),'7.  Persistence Report'!$H:$H,D277,'7.  Persistence Report'!$J:$J,IF(COUNTIFS($B280,"Adjustment*"),"Adjustment","Current Year Savings"),'7.  Persistence Report'!$C:$C,VLOOKUP(IF(COUNTIFS($B280,"Adjustment*"),$A279,$A280),ExtCalcMap,2,FALSE))</f>
        <v>0</v>
      </c>
      <c r="U280" s="731">
        <f ca="1">SUMIFS(OFFSET('7.  Persistence Report'!$L:$L,0,U277-2011),'7.  Persistence Report'!$D:$D,IF(COUNTIFS($B280,"Adjustment*"),$B279,$B280),'7.  Persistence Report'!$H:$H,D277,'7.  Persistence Report'!$J:$J,IF(COUNTIFS($B280,"Adjustment*"),"Adjustment","Current Year Savings"),'7.  Persistence Report'!$C:$C,VLOOKUP(IF(COUNTIFS($B280,"Adjustment*"),$A279,$A280),ExtCalcMap,2,FALSE))</f>
        <v>0</v>
      </c>
      <c r="V280" s="731">
        <f ca="1">SUMIFS(OFFSET('7.  Persistence Report'!$L:$L,0,V277-2011),'7.  Persistence Report'!$D:$D,IF(COUNTIFS($B280,"Adjustment*"),$B279,$B280),'7.  Persistence Report'!$H:$H,D277,'7.  Persistence Report'!$J:$J,IF(COUNTIFS($B280,"Adjustment*"),"Adjustment","Current Year Savings"),'7.  Persistence Report'!$C:$C,VLOOKUP(IF(COUNTIFS($B280,"Adjustment*"),$A279,$A280),ExtCalcMap,2,FALSE))</f>
        <v>0</v>
      </c>
      <c r="W280" s="731">
        <f ca="1">SUMIFS(OFFSET('7.  Persistence Report'!$L:$L,0,W277-2011),'7.  Persistence Report'!$D:$D,IF(COUNTIFS($B280,"Adjustment*"),$B279,$B280),'7.  Persistence Report'!$H:$H,D277,'7.  Persistence Report'!$J:$J,IF(COUNTIFS($B280,"Adjustment*"),"Adjustment","Current Year Savings"),'7.  Persistence Report'!$C:$C,VLOOKUP(IF(COUNTIFS($B280,"Adjustment*"),$A279,$A280),ExtCalcMap,2,FALSE))</f>
        <v>0</v>
      </c>
      <c r="X280" s="731">
        <f ca="1">SUMIFS(OFFSET('7.  Persistence Report'!$L:$L,0,X277-2011),'7.  Persistence Report'!$D:$D,IF(COUNTIFS($B280,"Adjustment*"),$B279,$B280),'7.  Persistence Report'!$H:$H,D277,'7.  Persistence Report'!$J:$J,IF(COUNTIFS($B280,"Adjustment*"),"Adjustment","Current Year Savings"),'7.  Persistence Report'!$C:$C,VLOOKUP(IF(COUNTIFS($B280,"Adjustment*"),$A279,$A280),ExtCalcMap,2,FALSE))</f>
        <v>0</v>
      </c>
      <c r="Y280" s="412">
        <f>Y279</f>
        <v>0</v>
      </c>
      <c r="Z280" s="412">
        <f>Z279</f>
        <v>0</v>
      </c>
      <c r="AA280" s="412">
        <f t="shared" ref="AA280:AL280" si="110">AA279</f>
        <v>0</v>
      </c>
      <c r="AB280" s="412">
        <f t="shared" si="110"/>
        <v>1</v>
      </c>
      <c r="AC280" s="412">
        <f t="shared" si="110"/>
        <v>0</v>
      </c>
      <c r="AD280" s="412">
        <f t="shared" si="110"/>
        <v>0</v>
      </c>
      <c r="AE280" s="412">
        <f t="shared" si="110"/>
        <v>0</v>
      </c>
      <c r="AF280" s="412">
        <f t="shared" si="110"/>
        <v>0</v>
      </c>
      <c r="AG280" s="412">
        <f t="shared" si="110"/>
        <v>0</v>
      </c>
      <c r="AH280" s="412">
        <f t="shared" si="110"/>
        <v>0</v>
      </c>
      <c r="AI280" s="412">
        <f t="shared" si="110"/>
        <v>0</v>
      </c>
      <c r="AJ280" s="412">
        <f t="shared" si="110"/>
        <v>0</v>
      </c>
      <c r="AK280" s="412">
        <f t="shared" si="110"/>
        <v>0</v>
      </c>
      <c r="AL280" s="412">
        <f t="shared" si="110"/>
        <v>0</v>
      </c>
      <c r="AM280" s="299"/>
    </row>
    <row r="281" spans="1:39" ht="15.75" outlineLevel="1">
      <c r="A281" s="505"/>
      <c r="B281" s="300"/>
      <c r="C281" s="301"/>
      <c r="D281" s="733"/>
      <c r="E281" s="733"/>
      <c r="F281" s="733"/>
      <c r="G281" s="733"/>
      <c r="H281" s="733"/>
      <c r="I281" s="733"/>
      <c r="J281" s="733"/>
      <c r="K281" s="733"/>
      <c r="L281" s="733"/>
      <c r="M281" s="733"/>
      <c r="N281" s="305"/>
      <c r="O281" s="734"/>
      <c r="P281" s="734"/>
      <c r="Q281" s="734"/>
      <c r="R281" s="734"/>
      <c r="S281" s="734"/>
      <c r="T281" s="734"/>
      <c r="U281" s="734"/>
      <c r="V281" s="734"/>
      <c r="W281" s="734"/>
      <c r="X281" s="734"/>
      <c r="Y281" s="413"/>
      <c r="Z281" s="414"/>
      <c r="AA281" s="414"/>
      <c r="AB281" s="414"/>
      <c r="AC281" s="414"/>
      <c r="AD281" s="414"/>
      <c r="AE281" s="414"/>
      <c r="AF281" s="414"/>
      <c r="AG281" s="414"/>
      <c r="AH281" s="414"/>
      <c r="AI281" s="414"/>
      <c r="AJ281" s="414"/>
      <c r="AK281" s="414"/>
      <c r="AL281" s="414"/>
      <c r="AM281" s="304"/>
    </row>
    <row r="282" spans="1:39" ht="15" outlineLevel="1">
      <c r="A282" s="503">
        <v>2</v>
      </c>
      <c r="B282" s="296" t="s">
        <v>2</v>
      </c>
      <c r="C282" s="293" t="s">
        <v>25</v>
      </c>
      <c r="D282" s="724">
        <f ca="1">SUMIFS(OFFSET('7.  Persistence Report'!$AQ:$AQ,0,D277-2011),'7.  Persistence Report'!$D:$D,IF(COUNTIFS($B282,"Adjustment*"),$B281,$B282),'7.  Persistence Report'!$H:$H,D277,'7.  Persistence Report'!$J:$J,IF(COUNTIFS($B282,"Adjustment*"),"Adjustment","Current Year Savings"),'7.  Persistence Report'!$C:$C,VLOOKUP(IF(COUNTIFS($B282,"Adjustment*"),$A281,$A282),ExtCalcMap,2,FALSE))</f>
        <v>11083.19634</v>
      </c>
      <c r="E282" s="724">
        <f ca="1">SUMIFS(OFFSET('7.  Persistence Report'!$AQ:$AQ,0,E277-2011),'7.  Persistence Report'!$D:$D,IF(COUNTIFS($B282,"Adjustment*"),$B281,$B282),'7.  Persistence Report'!$H:$H,D277,'7.  Persistence Report'!$J:$J,IF(COUNTIFS($B282,"Adjustment*"),"Adjustment","Current Year Savings"),'7.  Persistence Report'!$C:$C,VLOOKUP(IF(COUNTIFS($B282,"Adjustment*"),$A281,$A282),ExtCalcMap,2,FALSE))</f>
        <v>11083.19634</v>
      </c>
      <c r="F282" s="724">
        <f ca="1">SUMIFS(OFFSET('7.  Persistence Report'!$AQ:$AQ,0,F277-2011),'7.  Persistence Report'!$D:$D,IF(COUNTIFS($B282,"Adjustment*"),$B281,$B282),'7.  Persistence Report'!$H:$H,D277,'7.  Persistence Report'!$J:$J,IF(COUNTIFS($B282,"Adjustment*"),"Adjustment","Current Year Savings"),'7.  Persistence Report'!$C:$C,VLOOKUP(IF(COUNTIFS($B282,"Adjustment*"),$A281,$A282),ExtCalcMap,2,FALSE))</f>
        <v>11083.19634</v>
      </c>
      <c r="G282" s="724">
        <f ca="1">SUMIFS(OFFSET('7.  Persistence Report'!$AQ:$AQ,0,G277-2011),'7.  Persistence Report'!$D:$D,IF(COUNTIFS($B282,"Adjustment*"),$B281,$B282),'7.  Persistence Report'!$H:$H,D277,'7.  Persistence Report'!$J:$J,IF(COUNTIFS($B282,"Adjustment*"),"Adjustment","Current Year Savings"),'7.  Persistence Report'!$C:$C,VLOOKUP(IF(COUNTIFS($B282,"Adjustment*"),$A281,$A282),ExtCalcMap,2,FALSE))</f>
        <v>11083.19634</v>
      </c>
      <c r="H282" s="724">
        <f ca="1">SUMIFS(OFFSET('7.  Persistence Report'!$AQ:$AQ,0,H277-2011),'7.  Persistence Report'!$D:$D,IF(COUNTIFS($B282,"Adjustment*"),$B281,$B282),'7.  Persistence Report'!$H:$H,D277,'7.  Persistence Report'!$J:$J,IF(COUNTIFS($B282,"Adjustment*"),"Adjustment","Current Year Savings"),'7.  Persistence Report'!$C:$C,VLOOKUP(IF(COUNTIFS($B282,"Adjustment*"),$A281,$A282),ExtCalcMap,2,FALSE))</f>
        <v>0</v>
      </c>
      <c r="I282" s="724">
        <f ca="1">SUMIFS(OFFSET('7.  Persistence Report'!$AQ:$AQ,0,I277-2011),'7.  Persistence Report'!$D:$D,IF(COUNTIFS($B282,"Adjustment*"),$B281,$B282),'7.  Persistence Report'!$H:$H,D277,'7.  Persistence Report'!$J:$J,IF(COUNTIFS($B282,"Adjustment*"),"Adjustment","Current Year Savings"),'7.  Persistence Report'!$C:$C,VLOOKUP(IF(COUNTIFS($B282,"Adjustment*"),$A281,$A282),ExtCalcMap,2,FALSE))</f>
        <v>0</v>
      </c>
      <c r="J282" s="724">
        <f ca="1">SUMIFS(OFFSET('7.  Persistence Report'!$AQ:$AQ,0,J277-2011),'7.  Persistence Report'!$D:$D,IF(COUNTIFS($B282,"Adjustment*"),$B281,$B282),'7.  Persistence Report'!$H:$H,D277,'7.  Persistence Report'!$J:$J,IF(COUNTIFS($B282,"Adjustment*"),"Adjustment","Current Year Savings"),'7.  Persistence Report'!$C:$C,VLOOKUP(IF(COUNTIFS($B282,"Adjustment*"),$A281,$A282),ExtCalcMap,2,FALSE))</f>
        <v>0</v>
      </c>
      <c r="K282" s="724">
        <f ca="1">SUMIFS(OFFSET('7.  Persistence Report'!$AQ:$AQ,0,K277-2011),'7.  Persistence Report'!$D:$D,IF(COUNTIFS($B282,"Adjustment*"),$B281,$B282),'7.  Persistence Report'!$H:$H,D277,'7.  Persistence Report'!$J:$J,IF(COUNTIFS($B282,"Adjustment*"),"Adjustment","Current Year Savings"),'7.  Persistence Report'!$C:$C,VLOOKUP(IF(COUNTIFS($B282,"Adjustment*"),$A281,$A282),ExtCalcMap,2,FALSE))</f>
        <v>0</v>
      </c>
      <c r="L282" s="724">
        <f ca="1">SUMIFS(OFFSET('7.  Persistence Report'!$AQ:$AQ,0,L277-2011),'7.  Persistence Report'!$D:$D,IF(COUNTIFS($B282,"Adjustment*"),$B281,$B282),'7.  Persistence Report'!$H:$H,D277,'7.  Persistence Report'!$J:$J,IF(COUNTIFS($B282,"Adjustment*"),"Adjustment","Current Year Savings"),'7.  Persistence Report'!$C:$C,VLOOKUP(IF(COUNTIFS($B282,"Adjustment*"),$A281,$A282),ExtCalcMap,2,FALSE))</f>
        <v>0</v>
      </c>
      <c r="M282" s="724">
        <f ca="1">SUMIFS(OFFSET('7.  Persistence Report'!$AQ:$AQ,0,M277-2011),'7.  Persistence Report'!$D:$D,IF(COUNTIFS($B282,"Adjustment*"),$B281,$B282),'7.  Persistence Report'!$H:$H,D277,'7.  Persistence Report'!$J:$J,IF(COUNTIFS($B282,"Adjustment*"),"Adjustment","Current Year Savings"),'7.  Persistence Report'!$C:$C,VLOOKUP(IF(COUNTIFS($B282,"Adjustment*"),$A281,$A282),ExtCalcMap,2,FALSE))</f>
        <v>0</v>
      </c>
      <c r="N282" s="730"/>
      <c r="O282" s="731">
        <f ca="1">SUMIFS(OFFSET('7.  Persistence Report'!$L:$L,0,O277-2011),'7.  Persistence Report'!$D:$D,IF(COUNTIFS($B282,"Adjustment*"),$B281,$B282),'7.  Persistence Report'!$H:$H,D277,'7.  Persistence Report'!$J:$J,IF(COUNTIFS($B282,"Adjustment*"),"Adjustment","Current Year Savings"),'7.  Persistence Report'!$C:$C,VLOOKUP(IF(COUNTIFS($B282,"Adjustment*"),$A281,$A282),ExtCalcMap,2,FALSE))</f>
        <v>6.2158229709999997</v>
      </c>
      <c r="P282" s="731">
        <f ca="1">SUMIFS(OFFSET('7.  Persistence Report'!$L:$L,0,P277-2011),'7.  Persistence Report'!$D:$D,IF(COUNTIFS($B282,"Adjustment*"),$B281,$B282),'7.  Persistence Report'!$H:$H,D277,'7.  Persistence Report'!$J:$J,IF(COUNTIFS($B282,"Adjustment*"),"Adjustment","Current Year Savings"),'7.  Persistence Report'!$C:$C,VLOOKUP(IF(COUNTIFS($B282,"Adjustment*"),$A281,$A282),ExtCalcMap,2,FALSE))</f>
        <v>6.2158229709999997</v>
      </c>
      <c r="Q282" s="731">
        <f ca="1">SUMIFS(OFFSET('7.  Persistence Report'!$L:$L,0,Q277-2011),'7.  Persistence Report'!$D:$D,IF(COUNTIFS($B282,"Adjustment*"),$B281,$B282),'7.  Persistence Report'!$H:$H,D277,'7.  Persistence Report'!$J:$J,IF(COUNTIFS($B282,"Adjustment*"),"Adjustment","Current Year Savings"),'7.  Persistence Report'!$C:$C,VLOOKUP(IF(COUNTIFS($B282,"Adjustment*"),$A281,$A282),ExtCalcMap,2,FALSE))</f>
        <v>6.2158229709999997</v>
      </c>
      <c r="R282" s="731">
        <f ca="1">SUMIFS(OFFSET('7.  Persistence Report'!$L:$L,0,R277-2011),'7.  Persistence Report'!$D:$D,IF(COUNTIFS($B282,"Adjustment*"),$B281,$B282),'7.  Persistence Report'!$H:$H,D277,'7.  Persistence Report'!$J:$J,IF(COUNTIFS($B282,"Adjustment*"),"Adjustment","Current Year Savings"),'7.  Persistence Report'!$C:$C,VLOOKUP(IF(COUNTIFS($B282,"Adjustment*"),$A281,$A282),ExtCalcMap,2,FALSE))</f>
        <v>6.2158229709999997</v>
      </c>
      <c r="S282" s="731">
        <f ca="1">SUMIFS(OFFSET('7.  Persistence Report'!$L:$L,0,S277-2011),'7.  Persistence Report'!$D:$D,IF(COUNTIFS($B282,"Adjustment*"),$B281,$B282),'7.  Persistence Report'!$H:$H,D277,'7.  Persistence Report'!$J:$J,IF(COUNTIFS($B282,"Adjustment*"),"Adjustment","Current Year Savings"),'7.  Persistence Report'!$C:$C,VLOOKUP(IF(COUNTIFS($B282,"Adjustment*"),$A281,$A282),ExtCalcMap,2,FALSE))</f>
        <v>0</v>
      </c>
      <c r="T282" s="731">
        <f ca="1">SUMIFS(OFFSET('7.  Persistence Report'!$L:$L,0,T277-2011),'7.  Persistence Report'!$D:$D,IF(COUNTIFS($B282,"Adjustment*"),$B281,$B282),'7.  Persistence Report'!$H:$H,D277,'7.  Persistence Report'!$J:$J,IF(COUNTIFS($B282,"Adjustment*"),"Adjustment","Current Year Savings"),'7.  Persistence Report'!$C:$C,VLOOKUP(IF(COUNTIFS($B282,"Adjustment*"),$A281,$A282),ExtCalcMap,2,FALSE))</f>
        <v>0</v>
      </c>
      <c r="U282" s="731">
        <f ca="1">SUMIFS(OFFSET('7.  Persistence Report'!$L:$L,0,U277-2011),'7.  Persistence Report'!$D:$D,IF(COUNTIFS($B282,"Adjustment*"),$B281,$B282),'7.  Persistence Report'!$H:$H,D277,'7.  Persistence Report'!$J:$J,IF(COUNTIFS($B282,"Adjustment*"),"Adjustment","Current Year Savings"),'7.  Persistence Report'!$C:$C,VLOOKUP(IF(COUNTIFS($B282,"Adjustment*"),$A281,$A282),ExtCalcMap,2,FALSE))</f>
        <v>0</v>
      </c>
      <c r="V282" s="731">
        <f ca="1">SUMIFS(OFFSET('7.  Persistence Report'!$L:$L,0,V277-2011),'7.  Persistence Report'!$D:$D,IF(COUNTIFS($B282,"Adjustment*"),$B281,$B282),'7.  Persistence Report'!$H:$H,D277,'7.  Persistence Report'!$J:$J,IF(COUNTIFS($B282,"Adjustment*"),"Adjustment","Current Year Savings"),'7.  Persistence Report'!$C:$C,VLOOKUP(IF(COUNTIFS($B282,"Adjustment*"),$A281,$A282),ExtCalcMap,2,FALSE))</f>
        <v>0</v>
      </c>
      <c r="W282" s="731">
        <f ca="1">SUMIFS(OFFSET('7.  Persistence Report'!$L:$L,0,W277-2011),'7.  Persistence Report'!$D:$D,IF(COUNTIFS($B282,"Adjustment*"),$B281,$B282),'7.  Persistence Report'!$H:$H,D277,'7.  Persistence Report'!$J:$J,IF(COUNTIFS($B282,"Adjustment*"),"Adjustment","Current Year Savings"),'7.  Persistence Report'!$C:$C,VLOOKUP(IF(COUNTIFS($B282,"Adjustment*"),$A281,$A282),ExtCalcMap,2,FALSE))</f>
        <v>0</v>
      </c>
      <c r="X282" s="731">
        <f ca="1">SUMIFS(OFFSET('7.  Persistence Report'!$L:$L,0,X277-2011),'7.  Persistence Report'!$D:$D,IF(COUNTIFS($B282,"Adjustment*"),$B281,$B282),'7.  Persistence Report'!$H:$H,D277,'7.  Persistence Report'!$J:$J,IF(COUNTIFS($B282,"Adjustment*"),"Adjustment","Current Year Savings"),'7.  Persistence Report'!$C:$C,VLOOKUP(IF(COUNTIFS($B282,"Adjustment*"),$A281,$A282),ExtCalcMap,2,FALSE))</f>
        <v>0</v>
      </c>
      <c r="Y282" s="411">
        <f t="shared" ref="Y282:AL282" si="111">IF(COUNTIFS(Y277,"Res*"),1/COUNTIFS(Y277:AL277,"Res*"),0)</f>
        <v>0</v>
      </c>
      <c r="Z282" s="411">
        <f t="shared" si="111"/>
        <v>0</v>
      </c>
      <c r="AA282" s="411">
        <f t="shared" si="111"/>
        <v>0</v>
      </c>
      <c r="AB282" s="411">
        <f t="shared" si="111"/>
        <v>1</v>
      </c>
      <c r="AC282" s="411">
        <f t="shared" si="111"/>
        <v>0</v>
      </c>
      <c r="AD282" s="411">
        <f t="shared" si="111"/>
        <v>0</v>
      </c>
      <c r="AE282" s="411">
        <f t="shared" si="111"/>
        <v>0</v>
      </c>
      <c r="AF282" s="411">
        <f t="shared" si="111"/>
        <v>0</v>
      </c>
      <c r="AG282" s="411">
        <f t="shared" si="111"/>
        <v>0</v>
      </c>
      <c r="AH282" s="411">
        <f t="shared" si="111"/>
        <v>0</v>
      </c>
      <c r="AI282" s="411">
        <f t="shared" si="111"/>
        <v>0</v>
      </c>
      <c r="AJ282" s="411">
        <f t="shared" si="111"/>
        <v>0</v>
      </c>
      <c r="AK282" s="411">
        <f t="shared" si="111"/>
        <v>0</v>
      </c>
      <c r="AL282" s="411">
        <f t="shared" si="111"/>
        <v>0</v>
      </c>
      <c r="AM282" s="298">
        <f>SUM(Y282:AL282)</f>
        <v>1</v>
      </c>
    </row>
    <row r="283" spans="1:39" ht="15" outlineLevel="1">
      <c r="B283" s="296" t="s">
        <v>250</v>
      </c>
      <c r="C283" s="293" t="s">
        <v>164</v>
      </c>
      <c r="D283" s="724">
        <f ca="1">SUMIFS(OFFSET('7.  Persistence Report'!$AQ:$AQ,0,D277-2011),'7.  Persistence Report'!$D:$D,IF(COUNTIFS($B283,"Adjustment*"),$B282,$B283),'7.  Persistence Report'!$H:$H,D277,'7.  Persistence Report'!$J:$J,IF(COUNTIFS($B283,"Adjustment*"),"Adjustment","Current Year Savings"),'7.  Persistence Report'!$C:$C,VLOOKUP(IF(COUNTIFS($B283,"Adjustment*"),$A282,$A283),ExtCalcMap,2,FALSE))</f>
        <v>0</v>
      </c>
      <c r="E283" s="724">
        <f ca="1">SUMIFS(OFFSET('7.  Persistence Report'!$AQ:$AQ,0,E277-2011),'7.  Persistence Report'!$D:$D,IF(COUNTIFS($B283,"Adjustment*"),$B282,$B283),'7.  Persistence Report'!$H:$H,D277,'7.  Persistence Report'!$J:$J,IF(COUNTIFS($B283,"Adjustment*"),"Adjustment","Current Year Savings"),'7.  Persistence Report'!$C:$C,VLOOKUP(IF(COUNTIFS($B283,"Adjustment*"),$A282,$A283),ExtCalcMap,2,FALSE))</f>
        <v>0</v>
      </c>
      <c r="F283" s="724">
        <f ca="1">SUMIFS(OFFSET('7.  Persistence Report'!$AQ:$AQ,0,F277-2011),'7.  Persistence Report'!$D:$D,IF(COUNTIFS($B283,"Adjustment*"),$B282,$B283),'7.  Persistence Report'!$H:$H,D277,'7.  Persistence Report'!$J:$J,IF(COUNTIFS($B283,"Adjustment*"),"Adjustment","Current Year Savings"),'7.  Persistence Report'!$C:$C,VLOOKUP(IF(COUNTIFS($B283,"Adjustment*"),$A282,$A283),ExtCalcMap,2,FALSE))</f>
        <v>0</v>
      </c>
      <c r="G283" s="724">
        <f ca="1">SUMIFS(OFFSET('7.  Persistence Report'!$AQ:$AQ,0,G277-2011),'7.  Persistence Report'!$D:$D,IF(COUNTIFS($B283,"Adjustment*"),$B282,$B283),'7.  Persistence Report'!$H:$H,D277,'7.  Persistence Report'!$J:$J,IF(COUNTIFS($B283,"Adjustment*"),"Adjustment","Current Year Savings"),'7.  Persistence Report'!$C:$C,VLOOKUP(IF(COUNTIFS($B283,"Adjustment*"),$A282,$A283),ExtCalcMap,2,FALSE))</f>
        <v>0</v>
      </c>
      <c r="H283" s="724">
        <f ca="1">SUMIFS(OFFSET('7.  Persistence Report'!$AQ:$AQ,0,H277-2011),'7.  Persistence Report'!$D:$D,IF(COUNTIFS($B283,"Adjustment*"),$B282,$B283),'7.  Persistence Report'!$H:$H,D277,'7.  Persistence Report'!$J:$J,IF(COUNTIFS($B283,"Adjustment*"),"Adjustment","Current Year Savings"),'7.  Persistence Report'!$C:$C,VLOOKUP(IF(COUNTIFS($B283,"Adjustment*"),$A282,$A283),ExtCalcMap,2,FALSE))</f>
        <v>0</v>
      </c>
      <c r="I283" s="724">
        <f ca="1">SUMIFS(OFFSET('7.  Persistence Report'!$AQ:$AQ,0,I277-2011),'7.  Persistence Report'!$D:$D,IF(COUNTIFS($B283,"Adjustment*"),$B282,$B283),'7.  Persistence Report'!$H:$H,D277,'7.  Persistence Report'!$J:$J,IF(COUNTIFS($B283,"Adjustment*"),"Adjustment","Current Year Savings"),'7.  Persistence Report'!$C:$C,VLOOKUP(IF(COUNTIFS($B283,"Adjustment*"),$A282,$A283),ExtCalcMap,2,FALSE))</f>
        <v>0</v>
      </c>
      <c r="J283" s="724">
        <f ca="1">SUMIFS(OFFSET('7.  Persistence Report'!$AQ:$AQ,0,J277-2011),'7.  Persistence Report'!$D:$D,IF(COUNTIFS($B283,"Adjustment*"),$B282,$B283),'7.  Persistence Report'!$H:$H,D277,'7.  Persistence Report'!$J:$J,IF(COUNTIFS($B283,"Adjustment*"),"Adjustment","Current Year Savings"),'7.  Persistence Report'!$C:$C,VLOOKUP(IF(COUNTIFS($B283,"Adjustment*"),$A282,$A283),ExtCalcMap,2,FALSE))</f>
        <v>0</v>
      </c>
      <c r="K283" s="724">
        <f ca="1">SUMIFS(OFFSET('7.  Persistence Report'!$AQ:$AQ,0,K277-2011),'7.  Persistence Report'!$D:$D,IF(COUNTIFS($B283,"Adjustment*"),$B282,$B283),'7.  Persistence Report'!$H:$H,D277,'7.  Persistence Report'!$J:$J,IF(COUNTIFS($B283,"Adjustment*"),"Adjustment","Current Year Savings"),'7.  Persistence Report'!$C:$C,VLOOKUP(IF(COUNTIFS($B283,"Adjustment*"),$A282,$A283),ExtCalcMap,2,FALSE))</f>
        <v>0</v>
      </c>
      <c r="L283" s="724">
        <f ca="1">SUMIFS(OFFSET('7.  Persistence Report'!$AQ:$AQ,0,L277-2011),'7.  Persistence Report'!$D:$D,IF(COUNTIFS($B283,"Adjustment*"),$B282,$B283),'7.  Persistence Report'!$H:$H,D277,'7.  Persistence Report'!$J:$J,IF(COUNTIFS($B283,"Adjustment*"),"Adjustment","Current Year Savings"),'7.  Persistence Report'!$C:$C,VLOOKUP(IF(COUNTIFS($B283,"Adjustment*"),$A282,$A283),ExtCalcMap,2,FALSE))</f>
        <v>0</v>
      </c>
      <c r="M283" s="724">
        <f ca="1">SUMIFS(OFFSET('7.  Persistence Report'!$AQ:$AQ,0,M277-2011),'7.  Persistence Report'!$D:$D,IF(COUNTIFS($B283,"Adjustment*"),$B282,$B283),'7.  Persistence Report'!$H:$H,D277,'7.  Persistence Report'!$J:$J,IF(COUNTIFS($B283,"Adjustment*"),"Adjustment","Current Year Savings"),'7.  Persistence Report'!$C:$C,VLOOKUP(IF(COUNTIFS($B283,"Adjustment*"),$A282,$A283),ExtCalcMap,2,FALSE))</f>
        <v>0</v>
      </c>
      <c r="N283" s="732"/>
      <c r="O283" s="731">
        <f ca="1">SUMIFS(OFFSET('7.  Persistence Report'!$L:$L,0,O277-2011),'7.  Persistence Report'!$D:$D,IF(COUNTIFS($B283,"Adjustment*"),$B282,$B283),'7.  Persistence Report'!$H:$H,D277,'7.  Persistence Report'!$J:$J,IF(COUNTIFS($B283,"Adjustment*"),"Adjustment","Current Year Savings"),'7.  Persistence Report'!$C:$C,VLOOKUP(IF(COUNTIFS($B283,"Adjustment*"),$A282,$A283),ExtCalcMap,2,FALSE))</f>
        <v>0</v>
      </c>
      <c r="P283" s="731">
        <f ca="1">SUMIFS(OFFSET('7.  Persistence Report'!$L:$L,0,P277-2011),'7.  Persistence Report'!$D:$D,IF(COUNTIFS($B283,"Adjustment*"),$B282,$B283),'7.  Persistence Report'!$H:$H,D277,'7.  Persistence Report'!$J:$J,IF(COUNTIFS($B283,"Adjustment*"),"Adjustment","Current Year Savings"),'7.  Persistence Report'!$C:$C,VLOOKUP(IF(COUNTIFS($B283,"Adjustment*"),$A282,$A283),ExtCalcMap,2,FALSE))</f>
        <v>0</v>
      </c>
      <c r="Q283" s="731">
        <f ca="1">SUMIFS(OFFSET('7.  Persistence Report'!$L:$L,0,Q277-2011),'7.  Persistence Report'!$D:$D,IF(COUNTIFS($B283,"Adjustment*"),$B282,$B283),'7.  Persistence Report'!$H:$H,D277,'7.  Persistence Report'!$J:$J,IF(COUNTIFS($B283,"Adjustment*"),"Adjustment","Current Year Savings"),'7.  Persistence Report'!$C:$C,VLOOKUP(IF(COUNTIFS($B283,"Adjustment*"),$A282,$A283),ExtCalcMap,2,FALSE))</f>
        <v>0</v>
      </c>
      <c r="R283" s="731">
        <f ca="1">SUMIFS(OFFSET('7.  Persistence Report'!$L:$L,0,R277-2011),'7.  Persistence Report'!$D:$D,IF(COUNTIFS($B283,"Adjustment*"),$B282,$B283),'7.  Persistence Report'!$H:$H,D277,'7.  Persistence Report'!$J:$J,IF(COUNTIFS($B283,"Adjustment*"),"Adjustment","Current Year Savings"),'7.  Persistence Report'!$C:$C,VLOOKUP(IF(COUNTIFS($B283,"Adjustment*"),$A282,$A283),ExtCalcMap,2,FALSE))</f>
        <v>0</v>
      </c>
      <c r="S283" s="731">
        <f ca="1">SUMIFS(OFFSET('7.  Persistence Report'!$L:$L,0,S277-2011),'7.  Persistence Report'!$D:$D,IF(COUNTIFS($B283,"Adjustment*"),$B282,$B283),'7.  Persistence Report'!$H:$H,D277,'7.  Persistence Report'!$J:$J,IF(COUNTIFS($B283,"Adjustment*"),"Adjustment","Current Year Savings"),'7.  Persistence Report'!$C:$C,VLOOKUP(IF(COUNTIFS($B283,"Adjustment*"),$A282,$A283),ExtCalcMap,2,FALSE))</f>
        <v>0</v>
      </c>
      <c r="T283" s="731">
        <f ca="1">SUMIFS(OFFSET('7.  Persistence Report'!$L:$L,0,T277-2011),'7.  Persistence Report'!$D:$D,IF(COUNTIFS($B283,"Adjustment*"),$B282,$B283),'7.  Persistence Report'!$H:$H,D277,'7.  Persistence Report'!$J:$J,IF(COUNTIFS($B283,"Adjustment*"),"Adjustment","Current Year Savings"),'7.  Persistence Report'!$C:$C,VLOOKUP(IF(COUNTIFS($B283,"Adjustment*"),$A282,$A283),ExtCalcMap,2,FALSE))</f>
        <v>0</v>
      </c>
      <c r="U283" s="731">
        <f ca="1">SUMIFS(OFFSET('7.  Persistence Report'!$L:$L,0,U277-2011),'7.  Persistence Report'!$D:$D,IF(COUNTIFS($B283,"Adjustment*"),$B282,$B283),'7.  Persistence Report'!$H:$H,D277,'7.  Persistence Report'!$J:$J,IF(COUNTIFS($B283,"Adjustment*"),"Adjustment","Current Year Savings"),'7.  Persistence Report'!$C:$C,VLOOKUP(IF(COUNTIFS($B283,"Adjustment*"),$A282,$A283),ExtCalcMap,2,FALSE))</f>
        <v>0</v>
      </c>
      <c r="V283" s="731">
        <f ca="1">SUMIFS(OFFSET('7.  Persistence Report'!$L:$L,0,V277-2011),'7.  Persistence Report'!$D:$D,IF(COUNTIFS($B283,"Adjustment*"),$B282,$B283),'7.  Persistence Report'!$H:$H,D277,'7.  Persistence Report'!$J:$J,IF(COUNTIFS($B283,"Adjustment*"),"Adjustment","Current Year Savings"),'7.  Persistence Report'!$C:$C,VLOOKUP(IF(COUNTIFS($B283,"Adjustment*"),$A282,$A283),ExtCalcMap,2,FALSE))</f>
        <v>0</v>
      </c>
      <c r="W283" s="731">
        <f ca="1">SUMIFS(OFFSET('7.  Persistence Report'!$L:$L,0,W277-2011),'7.  Persistence Report'!$D:$D,IF(COUNTIFS($B283,"Adjustment*"),$B282,$B283),'7.  Persistence Report'!$H:$H,D277,'7.  Persistence Report'!$J:$J,IF(COUNTIFS($B283,"Adjustment*"),"Adjustment","Current Year Savings"),'7.  Persistence Report'!$C:$C,VLOOKUP(IF(COUNTIFS($B283,"Adjustment*"),$A282,$A283),ExtCalcMap,2,FALSE))</f>
        <v>0</v>
      </c>
      <c r="X283" s="731">
        <f ca="1">SUMIFS(OFFSET('7.  Persistence Report'!$L:$L,0,X277-2011),'7.  Persistence Report'!$D:$D,IF(COUNTIFS($B283,"Adjustment*"),$B282,$B283),'7.  Persistence Report'!$H:$H,D277,'7.  Persistence Report'!$J:$J,IF(COUNTIFS($B283,"Adjustment*"),"Adjustment","Current Year Savings"),'7.  Persistence Report'!$C:$C,VLOOKUP(IF(COUNTIFS($B283,"Adjustment*"),$A282,$A283),ExtCalcMap,2,FALSE))</f>
        <v>0</v>
      </c>
      <c r="Y283" s="412">
        <f>Y282</f>
        <v>0</v>
      </c>
      <c r="Z283" s="412">
        <f>Z282</f>
        <v>0</v>
      </c>
      <c r="AA283" s="412">
        <f t="shared" ref="AA283:AL283" si="112">AA282</f>
        <v>0</v>
      </c>
      <c r="AB283" s="412">
        <f t="shared" si="112"/>
        <v>1</v>
      </c>
      <c r="AC283" s="412">
        <f t="shared" si="112"/>
        <v>0</v>
      </c>
      <c r="AD283" s="412">
        <f t="shared" si="112"/>
        <v>0</v>
      </c>
      <c r="AE283" s="412">
        <f t="shared" si="112"/>
        <v>0</v>
      </c>
      <c r="AF283" s="412">
        <f t="shared" si="112"/>
        <v>0</v>
      </c>
      <c r="AG283" s="412">
        <f t="shared" si="112"/>
        <v>0</v>
      </c>
      <c r="AH283" s="412">
        <f t="shared" si="112"/>
        <v>0</v>
      </c>
      <c r="AI283" s="412">
        <f t="shared" si="112"/>
        <v>0</v>
      </c>
      <c r="AJ283" s="412">
        <f t="shared" si="112"/>
        <v>0</v>
      </c>
      <c r="AK283" s="412">
        <f t="shared" si="112"/>
        <v>0</v>
      </c>
      <c r="AL283" s="412">
        <f t="shared" si="112"/>
        <v>0</v>
      </c>
      <c r="AM283" s="299"/>
    </row>
    <row r="284" spans="1:39" ht="15.75" outlineLevel="1">
      <c r="A284" s="505"/>
      <c r="B284" s="300"/>
      <c r="C284" s="301"/>
      <c r="D284" s="735"/>
      <c r="E284" s="735"/>
      <c r="F284" s="735"/>
      <c r="G284" s="735"/>
      <c r="H284" s="735"/>
      <c r="I284" s="735"/>
      <c r="J284" s="735"/>
      <c r="K284" s="735"/>
      <c r="L284" s="735"/>
      <c r="M284" s="735"/>
      <c r="N284" s="305"/>
      <c r="O284" s="736"/>
      <c r="P284" s="736"/>
      <c r="Q284" s="736"/>
      <c r="R284" s="736"/>
      <c r="S284" s="736"/>
      <c r="T284" s="736"/>
      <c r="U284" s="736"/>
      <c r="V284" s="736"/>
      <c r="W284" s="736"/>
      <c r="X284" s="736"/>
      <c r="Y284" s="413"/>
      <c r="Z284" s="414"/>
      <c r="AA284" s="414"/>
      <c r="AB284" s="414"/>
      <c r="AC284" s="414"/>
      <c r="AD284" s="414"/>
      <c r="AE284" s="414"/>
      <c r="AF284" s="414"/>
      <c r="AG284" s="414"/>
      <c r="AH284" s="414"/>
      <c r="AI284" s="414"/>
      <c r="AJ284" s="414"/>
      <c r="AK284" s="414"/>
      <c r="AL284" s="414"/>
      <c r="AM284" s="304"/>
    </row>
    <row r="285" spans="1:39" ht="15" outlineLevel="1">
      <c r="A285" s="503">
        <v>3</v>
      </c>
      <c r="B285" s="296" t="s">
        <v>3</v>
      </c>
      <c r="C285" s="293" t="s">
        <v>25</v>
      </c>
      <c r="D285" s="724">
        <f ca="1">SUMIFS(OFFSET('7.  Persistence Report'!$AQ:$AQ,0,D277-2011),'7.  Persistence Report'!$D:$D,IF(COUNTIFS($B285,"Adjustment*"),$B284,$B285),'7.  Persistence Report'!$H:$H,D277,'7.  Persistence Report'!$J:$J,IF(COUNTIFS($B285,"Adjustment*"),"Adjustment","Current Year Savings"),'7.  Persistence Report'!$C:$C,VLOOKUP(IF(COUNTIFS($B285,"Adjustment*"),$A284,$A285),ExtCalcMap,2,FALSE))</f>
        <v>136597.39247874101</v>
      </c>
      <c r="E285" s="724">
        <f ca="1">SUMIFS(OFFSET('7.  Persistence Report'!$AQ:$AQ,0,E277-2011),'7.  Persistence Report'!$D:$D,IF(COUNTIFS($B285,"Adjustment*"),$B284,$B285),'7.  Persistence Report'!$H:$H,D277,'7.  Persistence Report'!$J:$J,IF(COUNTIFS($B285,"Adjustment*"),"Adjustment","Current Year Savings"),'7.  Persistence Report'!$C:$C,VLOOKUP(IF(COUNTIFS($B285,"Adjustment*"),$A284,$A285),ExtCalcMap,2,FALSE))</f>
        <v>136597.39247874101</v>
      </c>
      <c r="F285" s="724">
        <f ca="1">SUMIFS(OFFSET('7.  Persistence Report'!$AQ:$AQ,0,F277-2011),'7.  Persistence Report'!$D:$D,IF(COUNTIFS($B285,"Adjustment*"),$B284,$B285),'7.  Persistence Report'!$H:$H,D277,'7.  Persistence Report'!$J:$J,IF(COUNTIFS($B285,"Adjustment*"),"Adjustment","Current Year Savings"),'7.  Persistence Report'!$C:$C,VLOOKUP(IF(COUNTIFS($B285,"Adjustment*"),$A284,$A285),ExtCalcMap,2,FALSE))</f>
        <v>136597.39247874101</v>
      </c>
      <c r="G285" s="724">
        <f ca="1">SUMIFS(OFFSET('7.  Persistence Report'!$AQ:$AQ,0,G277-2011),'7.  Persistence Report'!$D:$D,IF(COUNTIFS($B285,"Adjustment*"),$B284,$B285),'7.  Persistence Report'!$H:$H,D277,'7.  Persistence Report'!$J:$J,IF(COUNTIFS($B285,"Adjustment*"),"Adjustment","Current Year Savings"),'7.  Persistence Report'!$C:$C,VLOOKUP(IF(COUNTIFS($B285,"Adjustment*"),$A284,$A285),ExtCalcMap,2,FALSE))</f>
        <v>136597.39247874101</v>
      </c>
      <c r="H285" s="724">
        <f ca="1">SUMIFS(OFFSET('7.  Persistence Report'!$AQ:$AQ,0,H277-2011),'7.  Persistence Report'!$D:$D,IF(COUNTIFS($B285,"Adjustment*"),$B284,$B285),'7.  Persistence Report'!$H:$H,D277,'7.  Persistence Report'!$J:$J,IF(COUNTIFS($B285,"Adjustment*"),"Adjustment","Current Year Savings"),'7.  Persistence Report'!$C:$C,VLOOKUP(IF(COUNTIFS($B285,"Adjustment*"),$A284,$A285),ExtCalcMap,2,FALSE))</f>
        <v>136597.39247874101</v>
      </c>
      <c r="I285" s="724">
        <f ca="1">SUMIFS(OFFSET('7.  Persistence Report'!$AQ:$AQ,0,I277-2011),'7.  Persistence Report'!$D:$D,IF(COUNTIFS($B285,"Adjustment*"),$B284,$B285),'7.  Persistence Report'!$H:$H,D277,'7.  Persistence Report'!$J:$J,IF(COUNTIFS($B285,"Adjustment*"),"Adjustment","Current Year Savings"),'7.  Persistence Report'!$C:$C,VLOOKUP(IF(COUNTIFS($B285,"Adjustment*"),$A284,$A285),ExtCalcMap,2,FALSE))</f>
        <v>136597.39247874101</v>
      </c>
      <c r="J285" s="724">
        <f ca="1">SUMIFS(OFFSET('7.  Persistence Report'!$AQ:$AQ,0,J277-2011),'7.  Persistence Report'!$D:$D,IF(COUNTIFS($B285,"Adjustment*"),$B284,$B285),'7.  Persistence Report'!$H:$H,D277,'7.  Persistence Report'!$J:$J,IF(COUNTIFS($B285,"Adjustment*"),"Adjustment","Current Year Savings"),'7.  Persistence Report'!$C:$C,VLOOKUP(IF(COUNTIFS($B285,"Adjustment*"),$A284,$A285),ExtCalcMap,2,FALSE))</f>
        <v>136597.39247874101</v>
      </c>
      <c r="K285" s="724">
        <f ca="1">SUMIFS(OFFSET('7.  Persistence Report'!$AQ:$AQ,0,K277-2011),'7.  Persistence Report'!$D:$D,IF(COUNTIFS($B285,"Adjustment*"),$B284,$B285),'7.  Persistence Report'!$H:$H,D277,'7.  Persistence Report'!$J:$J,IF(COUNTIFS($B285,"Adjustment*"),"Adjustment","Current Year Savings"),'7.  Persistence Report'!$C:$C,VLOOKUP(IF(COUNTIFS($B285,"Adjustment*"),$A284,$A285),ExtCalcMap,2,FALSE))</f>
        <v>136597.39247874101</v>
      </c>
      <c r="L285" s="724">
        <f ca="1">SUMIFS(OFFSET('7.  Persistence Report'!$AQ:$AQ,0,L277-2011),'7.  Persistence Report'!$D:$D,IF(COUNTIFS($B285,"Adjustment*"),$B284,$B285),'7.  Persistence Report'!$H:$H,D277,'7.  Persistence Report'!$J:$J,IF(COUNTIFS($B285,"Adjustment*"),"Adjustment","Current Year Savings"),'7.  Persistence Report'!$C:$C,VLOOKUP(IF(COUNTIFS($B285,"Adjustment*"),$A284,$A285),ExtCalcMap,2,FALSE))</f>
        <v>136597.39247874101</v>
      </c>
      <c r="M285" s="724">
        <f ca="1">SUMIFS(OFFSET('7.  Persistence Report'!$AQ:$AQ,0,M277-2011),'7.  Persistence Report'!$D:$D,IF(COUNTIFS($B285,"Adjustment*"),$B284,$B285),'7.  Persistence Report'!$H:$H,D277,'7.  Persistence Report'!$J:$J,IF(COUNTIFS($B285,"Adjustment*"),"Adjustment","Current Year Savings"),'7.  Persistence Report'!$C:$C,VLOOKUP(IF(COUNTIFS($B285,"Adjustment*"),$A284,$A285),ExtCalcMap,2,FALSE))</f>
        <v>136597.39247874101</v>
      </c>
      <c r="N285" s="730"/>
      <c r="O285" s="731">
        <f ca="1">SUMIFS(OFFSET('7.  Persistence Report'!$L:$L,0,O277-2011),'7.  Persistence Report'!$D:$D,IF(COUNTIFS($B285,"Adjustment*"),$B284,$B285),'7.  Persistence Report'!$H:$H,D277,'7.  Persistence Report'!$J:$J,IF(COUNTIFS($B285,"Adjustment*"),"Adjustment","Current Year Savings"),'7.  Persistence Report'!$C:$C,VLOOKUP(IF(COUNTIFS($B285,"Adjustment*"),$A284,$A285),ExtCalcMap,2,FALSE))</f>
        <v>75.752995155000008</v>
      </c>
      <c r="P285" s="731">
        <f ca="1">SUMIFS(OFFSET('7.  Persistence Report'!$L:$L,0,P277-2011),'7.  Persistence Report'!$D:$D,IF(COUNTIFS($B285,"Adjustment*"),$B284,$B285),'7.  Persistence Report'!$H:$H,D277,'7.  Persistence Report'!$J:$J,IF(COUNTIFS($B285,"Adjustment*"),"Adjustment","Current Year Savings"),'7.  Persistence Report'!$C:$C,VLOOKUP(IF(COUNTIFS($B285,"Adjustment*"),$A284,$A285),ExtCalcMap,2,FALSE))</f>
        <v>75.752995155000008</v>
      </c>
      <c r="Q285" s="731">
        <f ca="1">SUMIFS(OFFSET('7.  Persistence Report'!$L:$L,0,Q277-2011),'7.  Persistence Report'!$D:$D,IF(COUNTIFS($B285,"Adjustment*"),$B284,$B285),'7.  Persistence Report'!$H:$H,D277,'7.  Persistence Report'!$J:$J,IF(COUNTIFS($B285,"Adjustment*"),"Adjustment","Current Year Savings"),'7.  Persistence Report'!$C:$C,VLOOKUP(IF(COUNTIFS($B285,"Adjustment*"),$A284,$A285),ExtCalcMap,2,FALSE))</f>
        <v>75.752995155000008</v>
      </c>
      <c r="R285" s="731">
        <f ca="1">SUMIFS(OFFSET('7.  Persistence Report'!$L:$L,0,R277-2011),'7.  Persistence Report'!$D:$D,IF(COUNTIFS($B285,"Adjustment*"),$B284,$B285),'7.  Persistence Report'!$H:$H,D277,'7.  Persistence Report'!$J:$J,IF(COUNTIFS($B285,"Adjustment*"),"Adjustment","Current Year Savings"),'7.  Persistence Report'!$C:$C,VLOOKUP(IF(COUNTIFS($B285,"Adjustment*"),$A284,$A285),ExtCalcMap,2,FALSE))</f>
        <v>75.752995155000008</v>
      </c>
      <c r="S285" s="731">
        <f ca="1">SUMIFS(OFFSET('7.  Persistence Report'!$L:$L,0,S277-2011),'7.  Persistence Report'!$D:$D,IF(COUNTIFS($B285,"Adjustment*"),$B284,$B285),'7.  Persistence Report'!$H:$H,D277,'7.  Persistence Report'!$J:$J,IF(COUNTIFS($B285,"Adjustment*"),"Adjustment","Current Year Savings"),'7.  Persistence Report'!$C:$C,VLOOKUP(IF(COUNTIFS($B285,"Adjustment*"),$A284,$A285),ExtCalcMap,2,FALSE))</f>
        <v>75.752995155000008</v>
      </c>
      <c r="T285" s="731">
        <f ca="1">SUMIFS(OFFSET('7.  Persistence Report'!$L:$L,0,T277-2011),'7.  Persistence Report'!$D:$D,IF(COUNTIFS($B285,"Adjustment*"),$B284,$B285),'7.  Persistence Report'!$H:$H,D277,'7.  Persistence Report'!$J:$J,IF(COUNTIFS($B285,"Adjustment*"),"Adjustment","Current Year Savings"),'7.  Persistence Report'!$C:$C,VLOOKUP(IF(COUNTIFS($B285,"Adjustment*"),$A284,$A285),ExtCalcMap,2,FALSE))</f>
        <v>75.752995155000008</v>
      </c>
      <c r="U285" s="731">
        <f ca="1">SUMIFS(OFFSET('7.  Persistence Report'!$L:$L,0,U277-2011),'7.  Persistence Report'!$D:$D,IF(COUNTIFS($B285,"Adjustment*"),$B284,$B285),'7.  Persistence Report'!$H:$H,D277,'7.  Persistence Report'!$J:$J,IF(COUNTIFS($B285,"Adjustment*"),"Adjustment","Current Year Savings"),'7.  Persistence Report'!$C:$C,VLOOKUP(IF(COUNTIFS($B285,"Adjustment*"),$A284,$A285),ExtCalcMap,2,FALSE))</f>
        <v>75.752995155000008</v>
      </c>
      <c r="V285" s="731">
        <f ca="1">SUMIFS(OFFSET('7.  Persistence Report'!$L:$L,0,V277-2011),'7.  Persistence Report'!$D:$D,IF(COUNTIFS($B285,"Adjustment*"),$B284,$B285),'7.  Persistence Report'!$H:$H,D277,'7.  Persistence Report'!$J:$J,IF(COUNTIFS($B285,"Adjustment*"),"Adjustment","Current Year Savings"),'7.  Persistence Report'!$C:$C,VLOOKUP(IF(COUNTIFS($B285,"Adjustment*"),$A284,$A285),ExtCalcMap,2,FALSE))</f>
        <v>75.752995155000008</v>
      </c>
      <c r="W285" s="731">
        <f ca="1">SUMIFS(OFFSET('7.  Persistence Report'!$L:$L,0,W277-2011),'7.  Persistence Report'!$D:$D,IF(COUNTIFS($B285,"Adjustment*"),$B284,$B285),'7.  Persistence Report'!$H:$H,D277,'7.  Persistence Report'!$J:$J,IF(COUNTIFS($B285,"Adjustment*"),"Adjustment","Current Year Savings"),'7.  Persistence Report'!$C:$C,VLOOKUP(IF(COUNTIFS($B285,"Adjustment*"),$A284,$A285),ExtCalcMap,2,FALSE))</f>
        <v>75.752995155000008</v>
      </c>
      <c r="X285" s="731">
        <f ca="1">SUMIFS(OFFSET('7.  Persistence Report'!$L:$L,0,X277-2011),'7.  Persistence Report'!$D:$D,IF(COUNTIFS($B285,"Adjustment*"),$B284,$B285),'7.  Persistence Report'!$H:$H,D277,'7.  Persistence Report'!$J:$J,IF(COUNTIFS($B285,"Adjustment*"),"Adjustment","Current Year Savings"),'7.  Persistence Report'!$C:$C,VLOOKUP(IF(COUNTIFS($B285,"Adjustment*"),$A284,$A285),ExtCalcMap,2,FALSE))</f>
        <v>75.752995155000008</v>
      </c>
      <c r="Y285" s="411">
        <f t="shared" ref="Y285:AL285" si="113">IF(COUNTIFS(Y277,"Res*"),1/COUNTIFS(Y277:AL277,"Res*"),0)</f>
        <v>0</v>
      </c>
      <c r="Z285" s="411">
        <f t="shared" si="113"/>
        <v>0</v>
      </c>
      <c r="AA285" s="411">
        <f t="shared" si="113"/>
        <v>0</v>
      </c>
      <c r="AB285" s="411">
        <f t="shared" si="113"/>
        <v>1</v>
      </c>
      <c r="AC285" s="411">
        <f t="shared" si="113"/>
        <v>0</v>
      </c>
      <c r="AD285" s="411">
        <f t="shared" si="113"/>
        <v>0</v>
      </c>
      <c r="AE285" s="411">
        <f t="shared" si="113"/>
        <v>0</v>
      </c>
      <c r="AF285" s="411">
        <f t="shared" si="113"/>
        <v>0</v>
      </c>
      <c r="AG285" s="411">
        <f t="shared" si="113"/>
        <v>0</v>
      </c>
      <c r="AH285" s="411">
        <f t="shared" si="113"/>
        <v>0</v>
      </c>
      <c r="AI285" s="411">
        <f t="shared" si="113"/>
        <v>0</v>
      </c>
      <c r="AJ285" s="411">
        <f t="shared" si="113"/>
        <v>0</v>
      </c>
      <c r="AK285" s="411">
        <f t="shared" si="113"/>
        <v>0</v>
      </c>
      <c r="AL285" s="411">
        <f t="shared" si="113"/>
        <v>0</v>
      </c>
      <c r="AM285" s="298">
        <f>SUM(Y285:AL285)</f>
        <v>1</v>
      </c>
    </row>
    <row r="286" spans="1:39" ht="15" outlineLevel="1">
      <c r="B286" s="296" t="s">
        <v>250</v>
      </c>
      <c r="C286" s="293" t="s">
        <v>164</v>
      </c>
      <c r="D286" s="724">
        <f ca="1">SUMIFS(OFFSET('7.  Persistence Report'!$AQ:$AQ,0,D277-2011),'7.  Persistence Report'!$D:$D,IF(COUNTIFS($B286,"Adjustment*"),$B285,$B286),'7.  Persistence Report'!$H:$H,D277,'7.  Persistence Report'!$J:$J,IF(COUNTIFS($B286,"Adjustment*"),"Adjustment","Current Year Savings"),'7.  Persistence Report'!$C:$C,VLOOKUP(IF(COUNTIFS($B286,"Adjustment*"),$A285,$A286),ExtCalcMap,2,FALSE))</f>
        <v>3843.5295036000002</v>
      </c>
      <c r="E286" s="724">
        <f ca="1">SUMIFS(OFFSET('7.  Persistence Report'!$AQ:$AQ,0,E277-2011),'7.  Persistence Report'!$D:$D,IF(COUNTIFS($B286,"Adjustment*"),$B285,$B286),'7.  Persistence Report'!$H:$H,D277,'7.  Persistence Report'!$J:$J,IF(COUNTIFS($B286,"Adjustment*"),"Adjustment","Current Year Savings"),'7.  Persistence Report'!$C:$C,VLOOKUP(IF(COUNTIFS($B286,"Adjustment*"),$A285,$A286),ExtCalcMap,2,FALSE))</f>
        <v>3843.5295036000002</v>
      </c>
      <c r="F286" s="724">
        <f ca="1">SUMIFS(OFFSET('7.  Persistence Report'!$AQ:$AQ,0,F277-2011),'7.  Persistence Report'!$D:$D,IF(COUNTIFS($B286,"Adjustment*"),$B285,$B286),'7.  Persistence Report'!$H:$H,D277,'7.  Persistence Report'!$J:$J,IF(COUNTIFS($B286,"Adjustment*"),"Adjustment","Current Year Savings"),'7.  Persistence Report'!$C:$C,VLOOKUP(IF(COUNTIFS($B286,"Adjustment*"),$A285,$A286),ExtCalcMap,2,FALSE))</f>
        <v>3843.5295036000002</v>
      </c>
      <c r="G286" s="724">
        <f ca="1">SUMIFS(OFFSET('7.  Persistence Report'!$AQ:$AQ,0,G277-2011),'7.  Persistence Report'!$D:$D,IF(COUNTIFS($B286,"Adjustment*"),$B285,$B286),'7.  Persistence Report'!$H:$H,D277,'7.  Persistence Report'!$J:$J,IF(COUNTIFS($B286,"Adjustment*"),"Adjustment","Current Year Savings"),'7.  Persistence Report'!$C:$C,VLOOKUP(IF(COUNTIFS($B286,"Adjustment*"),$A285,$A286),ExtCalcMap,2,FALSE))</f>
        <v>3843.5295036000002</v>
      </c>
      <c r="H286" s="724">
        <f ca="1">SUMIFS(OFFSET('7.  Persistence Report'!$AQ:$AQ,0,H277-2011),'7.  Persistence Report'!$D:$D,IF(COUNTIFS($B286,"Adjustment*"),$B285,$B286),'7.  Persistence Report'!$H:$H,D277,'7.  Persistence Report'!$J:$J,IF(COUNTIFS($B286,"Adjustment*"),"Adjustment","Current Year Savings"),'7.  Persistence Report'!$C:$C,VLOOKUP(IF(COUNTIFS($B286,"Adjustment*"),$A285,$A286),ExtCalcMap,2,FALSE))</f>
        <v>3843.5295036000002</v>
      </c>
      <c r="I286" s="724">
        <f ca="1">SUMIFS(OFFSET('7.  Persistence Report'!$AQ:$AQ,0,I277-2011),'7.  Persistence Report'!$D:$D,IF(COUNTIFS($B286,"Adjustment*"),$B285,$B286),'7.  Persistence Report'!$H:$H,D277,'7.  Persistence Report'!$J:$J,IF(COUNTIFS($B286,"Adjustment*"),"Adjustment","Current Year Savings"),'7.  Persistence Report'!$C:$C,VLOOKUP(IF(COUNTIFS($B286,"Adjustment*"),$A285,$A286),ExtCalcMap,2,FALSE))</f>
        <v>3843.5295036000002</v>
      </c>
      <c r="J286" s="724">
        <f ca="1">SUMIFS(OFFSET('7.  Persistence Report'!$AQ:$AQ,0,J277-2011),'7.  Persistence Report'!$D:$D,IF(COUNTIFS($B286,"Adjustment*"),$B285,$B286),'7.  Persistence Report'!$H:$H,D277,'7.  Persistence Report'!$J:$J,IF(COUNTIFS($B286,"Adjustment*"),"Adjustment","Current Year Savings"),'7.  Persistence Report'!$C:$C,VLOOKUP(IF(COUNTIFS($B286,"Adjustment*"),$A285,$A286),ExtCalcMap,2,FALSE))</f>
        <v>3843.5295036000002</v>
      </c>
      <c r="K286" s="724">
        <f ca="1">SUMIFS(OFFSET('7.  Persistence Report'!$AQ:$AQ,0,K277-2011),'7.  Persistence Report'!$D:$D,IF(COUNTIFS($B286,"Adjustment*"),$B285,$B286),'7.  Persistence Report'!$H:$H,D277,'7.  Persistence Report'!$J:$J,IF(COUNTIFS($B286,"Adjustment*"),"Adjustment","Current Year Savings"),'7.  Persistence Report'!$C:$C,VLOOKUP(IF(COUNTIFS($B286,"Adjustment*"),$A285,$A286),ExtCalcMap,2,FALSE))</f>
        <v>3843.5295036000002</v>
      </c>
      <c r="L286" s="724">
        <f ca="1">SUMIFS(OFFSET('7.  Persistence Report'!$AQ:$AQ,0,L277-2011),'7.  Persistence Report'!$D:$D,IF(COUNTIFS($B286,"Adjustment*"),$B285,$B286),'7.  Persistence Report'!$H:$H,D277,'7.  Persistence Report'!$J:$J,IF(COUNTIFS($B286,"Adjustment*"),"Adjustment","Current Year Savings"),'7.  Persistence Report'!$C:$C,VLOOKUP(IF(COUNTIFS($B286,"Adjustment*"),$A285,$A286),ExtCalcMap,2,FALSE))</f>
        <v>3843.5295036000002</v>
      </c>
      <c r="M286" s="724">
        <f ca="1">SUMIFS(OFFSET('7.  Persistence Report'!$AQ:$AQ,0,M277-2011),'7.  Persistence Report'!$D:$D,IF(COUNTIFS($B286,"Adjustment*"),$B285,$B286),'7.  Persistence Report'!$H:$H,D277,'7.  Persistence Report'!$J:$J,IF(COUNTIFS($B286,"Adjustment*"),"Adjustment","Current Year Savings"),'7.  Persistence Report'!$C:$C,VLOOKUP(IF(COUNTIFS($B286,"Adjustment*"),$A285,$A286),ExtCalcMap,2,FALSE))</f>
        <v>3843.5295036000002</v>
      </c>
      <c r="N286" s="732"/>
      <c r="O286" s="731">
        <f ca="1">SUMIFS(OFFSET('7.  Persistence Report'!$L:$L,0,O277-2011),'7.  Persistence Report'!$D:$D,IF(COUNTIFS($B286,"Adjustment*"),$B285,$B286),'7.  Persistence Report'!$H:$H,D277,'7.  Persistence Report'!$J:$J,IF(COUNTIFS($B286,"Adjustment*"),"Adjustment","Current Year Savings"),'7.  Persistence Report'!$C:$C,VLOOKUP(IF(COUNTIFS($B286,"Adjustment*"),$A285,$A286),ExtCalcMap,2,FALSE))</f>
        <v>2.1421097750000002</v>
      </c>
      <c r="P286" s="731">
        <f ca="1">SUMIFS(OFFSET('7.  Persistence Report'!$L:$L,0,P277-2011),'7.  Persistence Report'!$D:$D,IF(COUNTIFS($B286,"Adjustment*"),$B285,$B286),'7.  Persistence Report'!$H:$H,D277,'7.  Persistence Report'!$J:$J,IF(COUNTIFS($B286,"Adjustment*"),"Adjustment","Current Year Savings"),'7.  Persistence Report'!$C:$C,VLOOKUP(IF(COUNTIFS($B286,"Adjustment*"),$A285,$A286),ExtCalcMap,2,FALSE))</f>
        <v>2.1421097750000002</v>
      </c>
      <c r="Q286" s="731">
        <f ca="1">SUMIFS(OFFSET('7.  Persistence Report'!$L:$L,0,Q277-2011),'7.  Persistence Report'!$D:$D,IF(COUNTIFS($B286,"Adjustment*"),$B285,$B286),'7.  Persistence Report'!$H:$H,D277,'7.  Persistence Report'!$J:$J,IF(COUNTIFS($B286,"Adjustment*"),"Adjustment","Current Year Savings"),'7.  Persistence Report'!$C:$C,VLOOKUP(IF(COUNTIFS($B286,"Adjustment*"),$A285,$A286),ExtCalcMap,2,FALSE))</f>
        <v>2.1421097750000002</v>
      </c>
      <c r="R286" s="731">
        <f ca="1">SUMIFS(OFFSET('7.  Persistence Report'!$L:$L,0,R277-2011),'7.  Persistence Report'!$D:$D,IF(COUNTIFS($B286,"Adjustment*"),$B285,$B286),'7.  Persistence Report'!$H:$H,D277,'7.  Persistence Report'!$J:$J,IF(COUNTIFS($B286,"Adjustment*"),"Adjustment","Current Year Savings"),'7.  Persistence Report'!$C:$C,VLOOKUP(IF(COUNTIFS($B286,"Adjustment*"),$A285,$A286),ExtCalcMap,2,FALSE))</f>
        <v>2.1421097750000002</v>
      </c>
      <c r="S286" s="731">
        <f ca="1">SUMIFS(OFFSET('7.  Persistence Report'!$L:$L,0,S277-2011),'7.  Persistence Report'!$D:$D,IF(COUNTIFS($B286,"Adjustment*"),$B285,$B286),'7.  Persistence Report'!$H:$H,D277,'7.  Persistence Report'!$J:$J,IF(COUNTIFS($B286,"Adjustment*"),"Adjustment","Current Year Savings"),'7.  Persistence Report'!$C:$C,VLOOKUP(IF(COUNTIFS($B286,"Adjustment*"),$A285,$A286),ExtCalcMap,2,FALSE))</f>
        <v>2.1421097750000002</v>
      </c>
      <c r="T286" s="731">
        <f ca="1">SUMIFS(OFFSET('7.  Persistence Report'!$L:$L,0,T277-2011),'7.  Persistence Report'!$D:$D,IF(COUNTIFS($B286,"Adjustment*"),$B285,$B286),'7.  Persistence Report'!$H:$H,D277,'7.  Persistence Report'!$J:$J,IF(COUNTIFS($B286,"Adjustment*"),"Adjustment","Current Year Savings"),'7.  Persistence Report'!$C:$C,VLOOKUP(IF(COUNTIFS($B286,"Adjustment*"),$A285,$A286),ExtCalcMap,2,FALSE))</f>
        <v>2.1421097750000002</v>
      </c>
      <c r="U286" s="731">
        <f ca="1">SUMIFS(OFFSET('7.  Persistence Report'!$L:$L,0,U277-2011),'7.  Persistence Report'!$D:$D,IF(COUNTIFS($B286,"Adjustment*"),$B285,$B286),'7.  Persistence Report'!$H:$H,D277,'7.  Persistence Report'!$J:$J,IF(COUNTIFS($B286,"Adjustment*"),"Adjustment","Current Year Savings"),'7.  Persistence Report'!$C:$C,VLOOKUP(IF(COUNTIFS($B286,"Adjustment*"),$A285,$A286),ExtCalcMap,2,FALSE))</f>
        <v>2.1421097750000002</v>
      </c>
      <c r="V286" s="731">
        <f ca="1">SUMIFS(OFFSET('7.  Persistence Report'!$L:$L,0,V277-2011),'7.  Persistence Report'!$D:$D,IF(COUNTIFS($B286,"Adjustment*"),$B285,$B286),'7.  Persistence Report'!$H:$H,D277,'7.  Persistence Report'!$J:$J,IF(COUNTIFS($B286,"Adjustment*"),"Adjustment","Current Year Savings"),'7.  Persistence Report'!$C:$C,VLOOKUP(IF(COUNTIFS($B286,"Adjustment*"),$A285,$A286),ExtCalcMap,2,FALSE))</f>
        <v>2.1421097750000002</v>
      </c>
      <c r="W286" s="731">
        <f ca="1">SUMIFS(OFFSET('7.  Persistence Report'!$L:$L,0,W277-2011),'7.  Persistence Report'!$D:$D,IF(COUNTIFS($B286,"Adjustment*"),$B285,$B286),'7.  Persistence Report'!$H:$H,D277,'7.  Persistence Report'!$J:$J,IF(COUNTIFS($B286,"Adjustment*"),"Adjustment","Current Year Savings"),'7.  Persistence Report'!$C:$C,VLOOKUP(IF(COUNTIFS($B286,"Adjustment*"),$A285,$A286),ExtCalcMap,2,FALSE))</f>
        <v>2.1421097750000002</v>
      </c>
      <c r="X286" s="731">
        <f ca="1">SUMIFS(OFFSET('7.  Persistence Report'!$L:$L,0,X277-2011),'7.  Persistence Report'!$D:$D,IF(COUNTIFS($B286,"Adjustment*"),$B285,$B286),'7.  Persistence Report'!$H:$H,D277,'7.  Persistence Report'!$J:$J,IF(COUNTIFS($B286,"Adjustment*"),"Adjustment","Current Year Savings"),'7.  Persistence Report'!$C:$C,VLOOKUP(IF(COUNTIFS($B286,"Adjustment*"),$A285,$A286),ExtCalcMap,2,FALSE))</f>
        <v>2.1421097750000002</v>
      </c>
      <c r="Y286" s="412">
        <f>Y285</f>
        <v>0</v>
      </c>
      <c r="Z286" s="412">
        <f>Z285</f>
        <v>0</v>
      </c>
      <c r="AA286" s="412">
        <f t="shared" ref="AA286:AL286" si="114">AA285</f>
        <v>0</v>
      </c>
      <c r="AB286" s="412">
        <f t="shared" si="114"/>
        <v>1</v>
      </c>
      <c r="AC286" s="412">
        <f t="shared" si="114"/>
        <v>0</v>
      </c>
      <c r="AD286" s="412">
        <f t="shared" si="114"/>
        <v>0</v>
      </c>
      <c r="AE286" s="412">
        <f t="shared" si="114"/>
        <v>0</v>
      </c>
      <c r="AF286" s="412">
        <f t="shared" si="114"/>
        <v>0</v>
      </c>
      <c r="AG286" s="412">
        <f t="shared" si="114"/>
        <v>0</v>
      </c>
      <c r="AH286" s="412">
        <f t="shared" si="114"/>
        <v>0</v>
      </c>
      <c r="AI286" s="412">
        <f t="shared" si="114"/>
        <v>0</v>
      </c>
      <c r="AJ286" s="412">
        <f t="shared" si="114"/>
        <v>0</v>
      </c>
      <c r="AK286" s="412">
        <f t="shared" si="114"/>
        <v>0</v>
      </c>
      <c r="AL286" s="412">
        <f t="shared" si="114"/>
        <v>0</v>
      </c>
      <c r="AM286" s="299"/>
    </row>
    <row r="287" spans="1:39" ht="15" outlineLevel="1">
      <c r="B287" s="296"/>
      <c r="C287" s="307"/>
      <c r="D287" s="730"/>
      <c r="E287" s="730"/>
      <c r="F287" s="730"/>
      <c r="G287" s="730"/>
      <c r="H287" s="730"/>
      <c r="I287" s="730"/>
      <c r="J287" s="730"/>
      <c r="K287" s="730"/>
      <c r="L287" s="730"/>
      <c r="M287" s="730"/>
      <c r="N287" s="285"/>
      <c r="O287" s="734"/>
      <c r="P287" s="734"/>
      <c r="Q287" s="734"/>
      <c r="R287" s="734"/>
      <c r="S287" s="734"/>
      <c r="T287" s="734"/>
      <c r="U287" s="734"/>
      <c r="V287" s="734"/>
      <c r="W287" s="734"/>
      <c r="X287" s="734"/>
      <c r="Y287" s="413"/>
      <c r="Z287" s="413"/>
      <c r="AA287" s="413"/>
      <c r="AB287" s="413"/>
      <c r="AC287" s="413"/>
      <c r="AD287" s="413"/>
      <c r="AE287" s="413"/>
      <c r="AF287" s="413"/>
      <c r="AG287" s="413"/>
      <c r="AH287" s="413"/>
      <c r="AI287" s="413"/>
      <c r="AJ287" s="413"/>
      <c r="AK287" s="413"/>
      <c r="AL287" s="413"/>
      <c r="AM287" s="308"/>
    </row>
    <row r="288" spans="1:39" ht="15" outlineLevel="1">
      <c r="A288" s="503">
        <v>4</v>
      </c>
      <c r="B288" s="296" t="s">
        <v>4</v>
      </c>
      <c r="C288" s="293" t="s">
        <v>25</v>
      </c>
      <c r="D288" s="724">
        <f ca="1">SUMIFS(OFFSET('7.  Persistence Report'!$AQ:$AQ,0,D277-2011),'7.  Persistence Report'!$D:$D,IF(COUNTIFS($B288,"Adjustment*"),$B287,$B288),'7.  Persistence Report'!$H:$H,D277,'7.  Persistence Report'!$J:$J,IF(COUNTIFS($B288,"Adjustment*"),"Adjustment","Current Year Savings"),'7.  Persistence Report'!$C:$C,VLOOKUP(IF(COUNTIFS($B288,"Adjustment*"),$A287,$A288),ExtCalcMap,2,FALSE))</f>
        <v>26961.628638646998</v>
      </c>
      <c r="E288" s="724">
        <f ca="1">SUMIFS(OFFSET('7.  Persistence Report'!$AQ:$AQ,0,E277-2011),'7.  Persistence Report'!$D:$D,IF(COUNTIFS($B288,"Adjustment*"),$B287,$B288),'7.  Persistence Report'!$H:$H,D277,'7.  Persistence Report'!$J:$J,IF(COUNTIFS($B288,"Adjustment*"),"Adjustment","Current Year Savings"),'7.  Persistence Report'!$C:$C,VLOOKUP(IF(COUNTIFS($B288,"Adjustment*"),$A287,$A288),ExtCalcMap,2,FALSE))</f>
        <v>26961.628638646998</v>
      </c>
      <c r="F288" s="724">
        <f ca="1">SUMIFS(OFFSET('7.  Persistence Report'!$AQ:$AQ,0,F277-2011),'7.  Persistence Report'!$D:$D,IF(COUNTIFS($B288,"Adjustment*"),$B287,$B288),'7.  Persistence Report'!$H:$H,D277,'7.  Persistence Report'!$J:$J,IF(COUNTIFS($B288,"Adjustment*"),"Adjustment","Current Year Savings"),'7.  Persistence Report'!$C:$C,VLOOKUP(IF(COUNTIFS($B288,"Adjustment*"),$A287,$A288),ExtCalcMap,2,FALSE))</f>
        <v>25922.638616888999</v>
      </c>
      <c r="G288" s="724">
        <f ca="1">SUMIFS(OFFSET('7.  Persistence Report'!$AQ:$AQ,0,G277-2011),'7.  Persistence Report'!$D:$D,IF(COUNTIFS($B288,"Adjustment*"),$B287,$B288),'7.  Persistence Report'!$H:$H,D277,'7.  Persistence Report'!$J:$J,IF(COUNTIFS($B288,"Adjustment*"),"Adjustment","Current Year Savings"),'7.  Persistence Report'!$C:$C,VLOOKUP(IF(COUNTIFS($B288,"Adjustment*"),$A287,$A288),ExtCalcMap,2,FALSE))</f>
        <v>21961.824330244999</v>
      </c>
      <c r="H288" s="724">
        <f ca="1">SUMIFS(OFFSET('7.  Persistence Report'!$AQ:$AQ,0,H277-2011),'7.  Persistence Report'!$D:$D,IF(COUNTIFS($B288,"Adjustment*"),$B287,$B288),'7.  Persistence Report'!$H:$H,D277,'7.  Persistence Report'!$J:$J,IF(COUNTIFS($B288,"Adjustment*"),"Adjustment","Current Year Savings"),'7.  Persistence Report'!$C:$C,VLOOKUP(IF(COUNTIFS($B288,"Adjustment*"),$A287,$A288),ExtCalcMap,2,FALSE))</f>
        <v>21961.824330244999</v>
      </c>
      <c r="I288" s="724">
        <f ca="1">SUMIFS(OFFSET('7.  Persistence Report'!$AQ:$AQ,0,I277-2011),'7.  Persistence Report'!$D:$D,IF(COUNTIFS($B288,"Adjustment*"),$B287,$B288),'7.  Persistence Report'!$H:$H,D277,'7.  Persistence Report'!$J:$J,IF(COUNTIFS($B288,"Adjustment*"),"Adjustment","Current Year Savings"),'7.  Persistence Report'!$C:$C,VLOOKUP(IF(COUNTIFS($B288,"Adjustment*"),$A287,$A288),ExtCalcMap,2,FALSE))</f>
        <v>21961.824330244999</v>
      </c>
      <c r="J288" s="724">
        <f ca="1">SUMIFS(OFFSET('7.  Persistence Report'!$AQ:$AQ,0,J277-2011),'7.  Persistence Report'!$D:$D,IF(COUNTIFS($B288,"Adjustment*"),$B287,$B288),'7.  Persistence Report'!$H:$H,D277,'7.  Persistence Report'!$J:$J,IF(COUNTIFS($B288,"Adjustment*"),"Adjustment","Current Year Savings"),'7.  Persistence Report'!$C:$C,VLOOKUP(IF(COUNTIFS($B288,"Adjustment*"),$A287,$A288),ExtCalcMap,2,FALSE))</f>
        <v>21961.824330244999</v>
      </c>
      <c r="K288" s="724">
        <f ca="1">SUMIFS(OFFSET('7.  Persistence Report'!$AQ:$AQ,0,K277-2011),'7.  Persistence Report'!$D:$D,IF(COUNTIFS($B288,"Adjustment*"),$B287,$B288),'7.  Persistence Report'!$H:$H,D277,'7.  Persistence Report'!$J:$J,IF(COUNTIFS($B288,"Adjustment*"),"Adjustment","Current Year Savings"),'7.  Persistence Report'!$C:$C,VLOOKUP(IF(COUNTIFS($B288,"Adjustment*"),$A287,$A288),ExtCalcMap,2,FALSE))</f>
        <v>21943.521454684</v>
      </c>
      <c r="L288" s="724">
        <f ca="1">SUMIFS(OFFSET('7.  Persistence Report'!$AQ:$AQ,0,L277-2011),'7.  Persistence Report'!$D:$D,IF(COUNTIFS($B288,"Adjustment*"),$B287,$B288),'7.  Persistence Report'!$H:$H,D277,'7.  Persistence Report'!$J:$J,IF(COUNTIFS($B288,"Adjustment*"),"Adjustment","Current Year Savings"),'7.  Persistence Report'!$C:$C,VLOOKUP(IF(COUNTIFS($B288,"Adjustment*"),$A287,$A288),ExtCalcMap,2,FALSE))</f>
        <v>15956.628409028999</v>
      </c>
      <c r="M288" s="724">
        <f ca="1">SUMIFS(OFFSET('7.  Persistence Report'!$AQ:$AQ,0,M277-2011),'7.  Persistence Report'!$D:$D,IF(COUNTIFS($B288,"Adjustment*"),$B287,$B288),'7.  Persistence Report'!$H:$H,D277,'7.  Persistence Report'!$J:$J,IF(COUNTIFS($B288,"Adjustment*"),"Adjustment","Current Year Savings"),'7.  Persistence Report'!$C:$C,VLOOKUP(IF(COUNTIFS($B288,"Adjustment*"),$A287,$A288),ExtCalcMap,2,FALSE))</f>
        <v>15956.628409028999</v>
      </c>
      <c r="N288" s="730"/>
      <c r="O288" s="731">
        <f ca="1">SUMIFS(OFFSET('7.  Persistence Report'!$L:$L,0,O277-2011),'7.  Persistence Report'!$D:$D,IF(COUNTIFS($B288,"Adjustment*"),$B287,$B288),'7.  Persistence Report'!$H:$H,D277,'7.  Persistence Report'!$J:$J,IF(COUNTIFS($B288,"Adjustment*"),"Adjustment","Current Year Savings"),'7.  Persistence Report'!$C:$C,VLOOKUP(IF(COUNTIFS($B288,"Adjustment*"),$A287,$A288),ExtCalcMap,2,FALSE))</f>
        <v>1.8070533369999999</v>
      </c>
      <c r="P288" s="731">
        <f ca="1">SUMIFS(OFFSET('7.  Persistence Report'!$L:$L,0,P277-2011),'7.  Persistence Report'!$D:$D,IF(COUNTIFS($B288,"Adjustment*"),$B287,$B288),'7.  Persistence Report'!$H:$H,D277,'7.  Persistence Report'!$J:$J,IF(COUNTIFS($B288,"Adjustment*"),"Adjustment","Current Year Savings"),'7.  Persistence Report'!$C:$C,VLOOKUP(IF(COUNTIFS($B288,"Adjustment*"),$A287,$A288),ExtCalcMap,2,FALSE))</f>
        <v>1.8070533369999999</v>
      </c>
      <c r="Q288" s="731">
        <f ca="1">SUMIFS(OFFSET('7.  Persistence Report'!$L:$L,0,Q277-2011),'7.  Persistence Report'!$D:$D,IF(COUNTIFS($B288,"Adjustment*"),$B287,$B288),'7.  Persistence Report'!$H:$H,D277,'7.  Persistence Report'!$J:$J,IF(COUNTIFS($B288,"Adjustment*"),"Adjustment","Current Year Savings"),'7.  Persistence Report'!$C:$C,VLOOKUP(IF(COUNTIFS($B288,"Adjustment*"),$A287,$A288),ExtCalcMap,2,FALSE))</f>
        <v>1.74182835</v>
      </c>
      <c r="R288" s="731">
        <f ca="1">SUMIFS(OFFSET('7.  Persistence Report'!$L:$L,0,R277-2011),'7.  Persistence Report'!$D:$D,IF(COUNTIFS($B288,"Adjustment*"),$B287,$B288),'7.  Persistence Report'!$H:$H,D277,'7.  Persistence Report'!$J:$J,IF(COUNTIFS($B288,"Adjustment*"),"Adjustment","Current Year Savings"),'7.  Persistence Report'!$C:$C,VLOOKUP(IF(COUNTIFS($B288,"Adjustment*"),$A287,$A288),ExtCalcMap,2,FALSE))</f>
        <v>1.4931791270000001</v>
      </c>
      <c r="S288" s="731">
        <f ca="1">SUMIFS(OFFSET('7.  Persistence Report'!$L:$L,0,S277-2011),'7.  Persistence Report'!$D:$D,IF(COUNTIFS($B288,"Adjustment*"),$B287,$B288),'7.  Persistence Report'!$H:$H,D277,'7.  Persistence Report'!$J:$J,IF(COUNTIFS($B288,"Adjustment*"),"Adjustment","Current Year Savings"),'7.  Persistence Report'!$C:$C,VLOOKUP(IF(COUNTIFS($B288,"Adjustment*"),$A287,$A288),ExtCalcMap,2,FALSE))</f>
        <v>1.4931791270000001</v>
      </c>
      <c r="T288" s="731">
        <f ca="1">SUMIFS(OFFSET('7.  Persistence Report'!$L:$L,0,T277-2011),'7.  Persistence Report'!$D:$D,IF(COUNTIFS($B288,"Adjustment*"),$B287,$B288),'7.  Persistence Report'!$H:$H,D277,'7.  Persistence Report'!$J:$J,IF(COUNTIFS($B288,"Adjustment*"),"Adjustment","Current Year Savings"),'7.  Persistence Report'!$C:$C,VLOOKUP(IF(COUNTIFS($B288,"Adjustment*"),$A287,$A288),ExtCalcMap,2,FALSE))</f>
        <v>1.4931791270000001</v>
      </c>
      <c r="U288" s="731">
        <f ca="1">SUMIFS(OFFSET('7.  Persistence Report'!$L:$L,0,U277-2011),'7.  Persistence Report'!$D:$D,IF(COUNTIFS($B288,"Adjustment*"),$B287,$B288),'7.  Persistence Report'!$H:$H,D277,'7.  Persistence Report'!$J:$J,IF(COUNTIFS($B288,"Adjustment*"),"Adjustment","Current Year Savings"),'7.  Persistence Report'!$C:$C,VLOOKUP(IF(COUNTIFS($B288,"Adjustment*"),$A287,$A288),ExtCalcMap,2,FALSE))</f>
        <v>1.4931791270000001</v>
      </c>
      <c r="V288" s="731">
        <f ca="1">SUMIFS(OFFSET('7.  Persistence Report'!$L:$L,0,V277-2011),'7.  Persistence Report'!$D:$D,IF(COUNTIFS($B288,"Adjustment*"),$B287,$B288),'7.  Persistence Report'!$H:$H,D277,'7.  Persistence Report'!$J:$J,IF(COUNTIFS($B288,"Adjustment*"),"Adjustment","Current Year Savings"),'7.  Persistence Report'!$C:$C,VLOOKUP(IF(COUNTIFS($B288,"Adjustment*"),$A287,$A288),ExtCalcMap,2,FALSE))</f>
        <v>1.491089758</v>
      </c>
      <c r="W288" s="731">
        <f ca="1">SUMIFS(OFFSET('7.  Persistence Report'!$L:$L,0,W277-2011),'7.  Persistence Report'!$D:$D,IF(COUNTIFS($B288,"Adjustment*"),$B287,$B288),'7.  Persistence Report'!$H:$H,D277,'7.  Persistence Report'!$J:$J,IF(COUNTIFS($B288,"Adjustment*"),"Adjustment","Current Year Savings"),'7.  Persistence Report'!$C:$C,VLOOKUP(IF(COUNTIFS($B288,"Adjustment*"),$A287,$A288),ExtCalcMap,2,FALSE))</f>
        <v>1.115248783</v>
      </c>
      <c r="X288" s="731">
        <f ca="1">SUMIFS(OFFSET('7.  Persistence Report'!$L:$L,0,X277-2011),'7.  Persistence Report'!$D:$D,IF(COUNTIFS($B288,"Adjustment*"),$B287,$B288),'7.  Persistence Report'!$H:$H,D277,'7.  Persistence Report'!$J:$J,IF(COUNTIFS($B288,"Adjustment*"),"Adjustment","Current Year Savings"),'7.  Persistence Report'!$C:$C,VLOOKUP(IF(COUNTIFS($B288,"Adjustment*"),$A287,$A288),ExtCalcMap,2,FALSE))</f>
        <v>1.115248783</v>
      </c>
      <c r="Y288" s="411">
        <f t="shared" ref="Y288:AL288" si="115">IF(COUNTIFS(Y277,"Res*"),1/COUNTIFS(Y277:AL277,"Res*"),0)</f>
        <v>0</v>
      </c>
      <c r="Z288" s="411">
        <f t="shared" si="115"/>
        <v>0</v>
      </c>
      <c r="AA288" s="411">
        <f t="shared" si="115"/>
        <v>0</v>
      </c>
      <c r="AB288" s="411">
        <f t="shared" si="115"/>
        <v>1</v>
      </c>
      <c r="AC288" s="411">
        <f t="shared" si="115"/>
        <v>0</v>
      </c>
      <c r="AD288" s="411">
        <f t="shared" si="115"/>
        <v>0</v>
      </c>
      <c r="AE288" s="411">
        <f t="shared" si="115"/>
        <v>0</v>
      </c>
      <c r="AF288" s="411">
        <f t="shared" si="115"/>
        <v>0</v>
      </c>
      <c r="AG288" s="411">
        <f t="shared" si="115"/>
        <v>0</v>
      </c>
      <c r="AH288" s="411">
        <f t="shared" si="115"/>
        <v>0</v>
      </c>
      <c r="AI288" s="411">
        <f t="shared" si="115"/>
        <v>0</v>
      </c>
      <c r="AJ288" s="411">
        <f t="shared" si="115"/>
        <v>0</v>
      </c>
      <c r="AK288" s="411">
        <f t="shared" si="115"/>
        <v>0</v>
      </c>
      <c r="AL288" s="411">
        <f t="shared" si="115"/>
        <v>0</v>
      </c>
      <c r="AM288" s="298">
        <f>SUM(Y288:AL288)</f>
        <v>1</v>
      </c>
    </row>
    <row r="289" spans="1:39" ht="15" outlineLevel="1">
      <c r="B289" s="296" t="s">
        <v>250</v>
      </c>
      <c r="C289" s="293" t="s">
        <v>164</v>
      </c>
      <c r="D289" s="724">
        <f ca="1">SUMIFS(OFFSET('7.  Persistence Report'!$AQ:$AQ,0,D277-2011),'7.  Persistence Report'!$D:$D,IF(COUNTIFS($B289,"Adjustment*"),$B288,$B289),'7.  Persistence Report'!$H:$H,D277,'7.  Persistence Report'!$J:$J,IF(COUNTIFS($B289,"Adjustment*"),"Adjustment","Current Year Savings"),'7.  Persistence Report'!$C:$C,VLOOKUP(IF(COUNTIFS($B289,"Adjustment*"),$A288,$A289),ExtCalcMap,2,FALSE))</f>
        <v>82</v>
      </c>
      <c r="E289" s="724">
        <f ca="1">SUMIFS(OFFSET('7.  Persistence Report'!$AQ:$AQ,0,E277-2011),'7.  Persistence Report'!$D:$D,IF(COUNTIFS($B289,"Adjustment*"),$B288,$B289),'7.  Persistence Report'!$H:$H,D277,'7.  Persistence Report'!$J:$J,IF(COUNTIFS($B289,"Adjustment*"),"Adjustment","Current Year Savings"),'7.  Persistence Report'!$C:$C,VLOOKUP(IF(COUNTIFS($B289,"Adjustment*"),$A288,$A289),ExtCalcMap,2,FALSE))</f>
        <v>82</v>
      </c>
      <c r="F289" s="724">
        <f ca="1">SUMIFS(OFFSET('7.  Persistence Report'!$AQ:$AQ,0,F277-2011),'7.  Persistence Report'!$D:$D,IF(COUNTIFS($B289,"Adjustment*"),$B288,$B289),'7.  Persistence Report'!$H:$H,D277,'7.  Persistence Report'!$J:$J,IF(COUNTIFS($B289,"Adjustment*"),"Adjustment","Current Year Savings"),'7.  Persistence Report'!$C:$C,VLOOKUP(IF(COUNTIFS($B289,"Adjustment*"),$A288,$A289),ExtCalcMap,2,FALSE))</f>
        <v>78</v>
      </c>
      <c r="G289" s="724">
        <f ca="1">SUMIFS(OFFSET('7.  Persistence Report'!$AQ:$AQ,0,G277-2011),'7.  Persistence Report'!$D:$D,IF(COUNTIFS($B289,"Adjustment*"),$B288,$B289),'7.  Persistence Report'!$H:$H,D277,'7.  Persistence Report'!$J:$J,IF(COUNTIFS($B289,"Adjustment*"),"Adjustment","Current Year Savings"),'7.  Persistence Report'!$C:$C,VLOOKUP(IF(COUNTIFS($B289,"Adjustment*"),$A288,$A289),ExtCalcMap,2,FALSE))</f>
        <v>68</v>
      </c>
      <c r="H289" s="724">
        <f ca="1">SUMIFS(OFFSET('7.  Persistence Report'!$AQ:$AQ,0,H277-2011),'7.  Persistence Report'!$D:$D,IF(COUNTIFS($B289,"Adjustment*"),$B288,$B289),'7.  Persistence Report'!$H:$H,D277,'7.  Persistence Report'!$J:$J,IF(COUNTIFS($B289,"Adjustment*"),"Adjustment","Current Year Savings"),'7.  Persistence Report'!$C:$C,VLOOKUP(IF(COUNTIFS($B289,"Adjustment*"),$A288,$A289),ExtCalcMap,2,FALSE))</f>
        <v>68</v>
      </c>
      <c r="I289" s="724">
        <f ca="1">SUMIFS(OFFSET('7.  Persistence Report'!$AQ:$AQ,0,I277-2011),'7.  Persistence Report'!$D:$D,IF(COUNTIFS($B289,"Adjustment*"),$B288,$B289),'7.  Persistence Report'!$H:$H,D277,'7.  Persistence Report'!$J:$J,IF(COUNTIFS($B289,"Adjustment*"),"Adjustment","Current Year Savings"),'7.  Persistence Report'!$C:$C,VLOOKUP(IF(COUNTIFS($B289,"Adjustment*"),$A288,$A289),ExtCalcMap,2,FALSE))</f>
        <v>68</v>
      </c>
      <c r="J289" s="724">
        <f ca="1">SUMIFS(OFFSET('7.  Persistence Report'!$AQ:$AQ,0,J277-2011),'7.  Persistence Report'!$D:$D,IF(COUNTIFS($B289,"Adjustment*"),$B288,$B289),'7.  Persistence Report'!$H:$H,D277,'7.  Persistence Report'!$J:$J,IF(COUNTIFS($B289,"Adjustment*"),"Adjustment","Current Year Savings"),'7.  Persistence Report'!$C:$C,VLOOKUP(IF(COUNTIFS($B289,"Adjustment*"),$A288,$A289),ExtCalcMap,2,FALSE))</f>
        <v>68</v>
      </c>
      <c r="K289" s="724">
        <f ca="1">SUMIFS(OFFSET('7.  Persistence Report'!$AQ:$AQ,0,K277-2011),'7.  Persistence Report'!$D:$D,IF(COUNTIFS($B289,"Adjustment*"),$B288,$B289),'7.  Persistence Report'!$H:$H,D277,'7.  Persistence Report'!$J:$J,IF(COUNTIFS($B289,"Adjustment*"),"Adjustment","Current Year Savings"),'7.  Persistence Report'!$C:$C,VLOOKUP(IF(COUNTIFS($B289,"Adjustment*"),$A288,$A289),ExtCalcMap,2,FALSE))</f>
        <v>68</v>
      </c>
      <c r="L289" s="724">
        <f ca="1">SUMIFS(OFFSET('7.  Persistence Report'!$AQ:$AQ,0,L277-2011),'7.  Persistence Report'!$D:$D,IF(COUNTIFS($B289,"Adjustment*"),$B288,$B289),'7.  Persistence Report'!$H:$H,D277,'7.  Persistence Report'!$J:$J,IF(COUNTIFS($B289,"Adjustment*"),"Adjustment","Current Year Savings"),'7.  Persistence Report'!$C:$C,VLOOKUP(IF(COUNTIFS($B289,"Adjustment*"),$A288,$A289),ExtCalcMap,2,FALSE))</f>
        <v>57</v>
      </c>
      <c r="M289" s="724">
        <f ca="1">SUMIFS(OFFSET('7.  Persistence Report'!$AQ:$AQ,0,M277-2011),'7.  Persistence Report'!$D:$D,IF(COUNTIFS($B289,"Adjustment*"),$B288,$B289),'7.  Persistence Report'!$H:$H,D277,'7.  Persistence Report'!$J:$J,IF(COUNTIFS($B289,"Adjustment*"),"Adjustment","Current Year Savings"),'7.  Persistence Report'!$C:$C,VLOOKUP(IF(COUNTIFS($B289,"Adjustment*"),$A288,$A289),ExtCalcMap,2,FALSE))</f>
        <v>57</v>
      </c>
      <c r="N289" s="732"/>
      <c r="O289" s="731">
        <f ca="1">SUMIFS(OFFSET('7.  Persistence Report'!$L:$L,0,O277-2011),'7.  Persistence Report'!$D:$D,IF(COUNTIFS($B289,"Adjustment*"),$B288,$B289),'7.  Persistence Report'!$H:$H,D277,'7.  Persistence Report'!$J:$J,IF(COUNTIFS($B289,"Adjustment*"),"Adjustment","Current Year Savings"),'7.  Persistence Report'!$C:$C,VLOOKUP(IF(COUNTIFS($B289,"Adjustment*"),$A288,$A289),ExtCalcMap,2,FALSE))</f>
        <v>6.0000000000000001E-3</v>
      </c>
      <c r="P289" s="731">
        <f ca="1">SUMIFS(OFFSET('7.  Persistence Report'!$L:$L,0,P277-2011),'7.  Persistence Report'!$D:$D,IF(COUNTIFS($B289,"Adjustment*"),$B288,$B289),'7.  Persistence Report'!$H:$H,D277,'7.  Persistence Report'!$J:$J,IF(COUNTIFS($B289,"Adjustment*"),"Adjustment","Current Year Savings"),'7.  Persistence Report'!$C:$C,VLOOKUP(IF(COUNTIFS($B289,"Adjustment*"),$A288,$A289),ExtCalcMap,2,FALSE))</f>
        <v>6.0000000000000001E-3</v>
      </c>
      <c r="Q289" s="731">
        <f ca="1">SUMIFS(OFFSET('7.  Persistence Report'!$L:$L,0,Q277-2011),'7.  Persistence Report'!$D:$D,IF(COUNTIFS($B289,"Adjustment*"),$B288,$B289),'7.  Persistence Report'!$H:$H,D277,'7.  Persistence Report'!$J:$J,IF(COUNTIFS($B289,"Adjustment*"),"Adjustment","Current Year Savings"),'7.  Persistence Report'!$C:$C,VLOOKUP(IF(COUNTIFS($B289,"Adjustment*"),$A288,$A289),ExtCalcMap,2,FALSE))</f>
        <v>6.0000000000000001E-3</v>
      </c>
      <c r="R289" s="731">
        <f ca="1">SUMIFS(OFFSET('7.  Persistence Report'!$L:$L,0,R277-2011),'7.  Persistence Report'!$D:$D,IF(COUNTIFS($B289,"Adjustment*"),$B288,$B289),'7.  Persistence Report'!$H:$H,D277,'7.  Persistence Report'!$J:$J,IF(COUNTIFS($B289,"Adjustment*"),"Adjustment","Current Year Savings"),'7.  Persistence Report'!$C:$C,VLOOKUP(IF(COUNTIFS($B289,"Adjustment*"),$A288,$A289),ExtCalcMap,2,FALSE))</f>
        <v>5.0000000000000001E-3</v>
      </c>
      <c r="S289" s="731">
        <f ca="1">SUMIFS(OFFSET('7.  Persistence Report'!$L:$L,0,S277-2011),'7.  Persistence Report'!$D:$D,IF(COUNTIFS($B289,"Adjustment*"),$B288,$B289),'7.  Persistence Report'!$H:$H,D277,'7.  Persistence Report'!$J:$J,IF(COUNTIFS($B289,"Adjustment*"),"Adjustment","Current Year Savings"),'7.  Persistence Report'!$C:$C,VLOOKUP(IF(COUNTIFS($B289,"Adjustment*"),$A288,$A289),ExtCalcMap,2,FALSE))</f>
        <v>5.0000000000000001E-3</v>
      </c>
      <c r="T289" s="731">
        <f ca="1">SUMIFS(OFFSET('7.  Persistence Report'!$L:$L,0,T277-2011),'7.  Persistence Report'!$D:$D,IF(COUNTIFS($B289,"Adjustment*"),$B288,$B289),'7.  Persistence Report'!$H:$H,D277,'7.  Persistence Report'!$J:$J,IF(COUNTIFS($B289,"Adjustment*"),"Adjustment","Current Year Savings"),'7.  Persistence Report'!$C:$C,VLOOKUP(IF(COUNTIFS($B289,"Adjustment*"),$A288,$A289),ExtCalcMap,2,FALSE))</f>
        <v>5.0000000000000001E-3</v>
      </c>
      <c r="U289" s="731">
        <f ca="1">SUMIFS(OFFSET('7.  Persistence Report'!$L:$L,0,U277-2011),'7.  Persistence Report'!$D:$D,IF(COUNTIFS($B289,"Adjustment*"),$B288,$B289),'7.  Persistence Report'!$H:$H,D277,'7.  Persistence Report'!$J:$J,IF(COUNTIFS($B289,"Adjustment*"),"Adjustment","Current Year Savings"),'7.  Persistence Report'!$C:$C,VLOOKUP(IF(COUNTIFS($B289,"Adjustment*"),$A288,$A289),ExtCalcMap,2,FALSE))</f>
        <v>5.0000000000000001E-3</v>
      </c>
      <c r="V289" s="731">
        <f ca="1">SUMIFS(OFFSET('7.  Persistence Report'!$L:$L,0,V277-2011),'7.  Persistence Report'!$D:$D,IF(COUNTIFS($B289,"Adjustment*"),$B288,$B289),'7.  Persistence Report'!$H:$H,D277,'7.  Persistence Report'!$J:$J,IF(COUNTIFS($B289,"Adjustment*"),"Adjustment","Current Year Savings"),'7.  Persistence Report'!$C:$C,VLOOKUP(IF(COUNTIFS($B289,"Adjustment*"),$A288,$A289),ExtCalcMap,2,FALSE))</f>
        <v>5.0000000000000001E-3</v>
      </c>
      <c r="W289" s="731">
        <f ca="1">SUMIFS(OFFSET('7.  Persistence Report'!$L:$L,0,W277-2011),'7.  Persistence Report'!$D:$D,IF(COUNTIFS($B289,"Adjustment*"),$B288,$B289),'7.  Persistence Report'!$H:$H,D277,'7.  Persistence Report'!$J:$J,IF(COUNTIFS($B289,"Adjustment*"),"Adjustment","Current Year Savings"),'7.  Persistence Report'!$C:$C,VLOOKUP(IF(COUNTIFS($B289,"Adjustment*"),$A288,$A289),ExtCalcMap,2,FALSE))</f>
        <v>4.0000000000000001E-3</v>
      </c>
      <c r="X289" s="731">
        <f ca="1">SUMIFS(OFFSET('7.  Persistence Report'!$L:$L,0,X277-2011),'7.  Persistence Report'!$D:$D,IF(COUNTIFS($B289,"Adjustment*"),$B288,$B289),'7.  Persistence Report'!$H:$H,D277,'7.  Persistence Report'!$J:$J,IF(COUNTIFS($B289,"Adjustment*"),"Adjustment","Current Year Savings"),'7.  Persistence Report'!$C:$C,VLOOKUP(IF(COUNTIFS($B289,"Adjustment*"),$A288,$A289),ExtCalcMap,2,FALSE))</f>
        <v>4.0000000000000001E-3</v>
      </c>
      <c r="Y289" s="412">
        <f>Y288</f>
        <v>0</v>
      </c>
      <c r="Z289" s="412">
        <f>Z288</f>
        <v>0</v>
      </c>
      <c r="AA289" s="412">
        <f t="shared" ref="AA289:AL289" si="116">AA288</f>
        <v>0</v>
      </c>
      <c r="AB289" s="412">
        <f t="shared" si="116"/>
        <v>1</v>
      </c>
      <c r="AC289" s="412">
        <f t="shared" si="116"/>
        <v>0</v>
      </c>
      <c r="AD289" s="412">
        <f t="shared" si="116"/>
        <v>0</v>
      </c>
      <c r="AE289" s="412">
        <f t="shared" si="116"/>
        <v>0</v>
      </c>
      <c r="AF289" s="412">
        <f t="shared" si="116"/>
        <v>0</v>
      </c>
      <c r="AG289" s="412">
        <f t="shared" si="116"/>
        <v>0</v>
      </c>
      <c r="AH289" s="412">
        <f t="shared" si="116"/>
        <v>0</v>
      </c>
      <c r="AI289" s="412">
        <f t="shared" si="116"/>
        <v>0</v>
      </c>
      <c r="AJ289" s="412">
        <f t="shared" si="116"/>
        <v>0</v>
      </c>
      <c r="AK289" s="412">
        <f t="shared" si="116"/>
        <v>0</v>
      </c>
      <c r="AL289" s="412">
        <f t="shared" si="116"/>
        <v>0</v>
      </c>
      <c r="AM289" s="299"/>
    </row>
    <row r="290" spans="1:39" ht="15" outlineLevel="1">
      <c r="B290" s="296"/>
      <c r="C290" s="307"/>
      <c r="D290" s="735"/>
      <c r="E290" s="735"/>
      <c r="F290" s="735"/>
      <c r="G290" s="735"/>
      <c r="H290" s="735"/>
      <c r="I290" s="735"/>
      <c r="J290" s="735"/>
      <c r="K290" s="735"/>
      <c r="L290" s="735"/>
      <c r="M290" s="735"/>
      <c r="N290" s="730"/>
      <c r="O290" s="736"/>
      <c r="P290" s="736"/>
      <c r="Q290" s="736"/>
      <c r="R290" s="736"/>
      <c r="S290" s="736"/>
      <c r="T290" s="736"/>
      <c r="U290" s="736"/>
      <c r="V290" s="736"/>
      <c r="W290" s="736"/>
      <c r="X290" s="736"/>
      <c r="Y290" s="413"/>
      <c r="Z290" s="413"/>
      <c r="AA290" s="413"/>
      <c r="AB290" s="413"/>
      <c r="AC290" s="413"/>
      <c r="AD290" s="413"/>
      <c r="AE290" s="413"/>
      <c r="AF290" s="413"/>
      <c r="AG290" s="413"/>
      <c r="AH290" s="413"/>
      <c r="AI290" s="413"/>
      <c r="AJ290" s="413"/>
      <c r="AK290" s="413"/>
      <c r="AL290" s="413"/>
      <c r="AM290" s="308"/>
    </row>
    <row r="291" spans="1:39" ht="15" outlineLevel="1">
      <c r="A291" s="503">
        <v>5</v>
      </c>
      <c r="B291" s="296" t="s">
        <v>5</v>
      </c>
      <c r="C291" s="293" t="s">
        <v>25</v>
      </c>
      <c r="D291" s="724">
        <f ca="1">SUMIFS(OFFSET('7.  Persistence Report'!$AQ:$AQ,0,D277-2011),'7.  Persistence Report'!$D:$D,IF(COUNTIFS($B291,"Adjustment*"),$B290,$B291),'7.  Persistence Report'!$H:$H,D277,'7.  Persistence Report'!$J:$J,IF(COUNTIFS($B291,"Adjustment*"),"Adjustment","Current Year Savings"),'7.  Persistence Report'!$C:$C,VLOOKUP(IF(COUNTIFS($B291,"Adjustment*"),$A290,$A291),ExtCalcMap,2,FALSE))</f>
        <v>60096.283892701002</v>
      </c>
      <c r="E291" s="724">
        <f ca="1">SUMIFS(OFFSET('7.  Persistence Report'!$AQ:$AQ,0,E277-2011),'7.  Persistence Report'!$D:$D,IF(COUNTIFS($B291,"Adjustment*"),$B290,$B291),'7.  Persistence Report'!$H:$H,D277,'7.  Persistence Report'!$J:$J,IF(COUNTIFS($B291,"Adjustment*"),"Adjustment","Current Year Savings"),'7.  Persistence Report'!$C:$C,VLOOKUP(IF(COUNTIFS($B291,"Adjustment*"),$A290,$A291),ExtCalcMap,2,FALSE))</f>
        <v>60096.283892701002</v>
      </c>
      <c r="F291" s="724">
        <f ca="1">SUMIFS(OFFSET('7.  Persistence Report'!$AQ:$AQ,0,F277-2011),'7.  Persistence Report'!$D:$D,IF(COUNTIFS($B291,"Adjustment*"),$B290,$B291),'7.  Persistence Report'!$H:$H,D277,'7.  Persistence Report'!$J:$J,IF(COUNTIFS($B291,"Adjustment*"),"Adjustment","Current Year Savings"),'7.  Persistence Report'!$C:$C,VLOOKUP(IF(COUNTIFS($B291,"Adjustment*"),$A290,$A291),ExtCalcMap,2,FALSE))</f>
        <v>56475.338088395001</v>
      </c>
      <c r="G291" s="724">
        <f ca="1">SUMIFS(OFFSET('7.  Persistence Report'!$AQ:$AQ,0,G277-2011),'7.  Persistence Report'!$D:$D,IF(COUNTIFS($B291,"Adjustment*"),$B290,$B291),'7.  Persistence Report'!$H:$H,D277,'7.  Persistence Report'!$J:$J,IF(COUNTIFS($B291,"Adjustment*"),"Adjustment","Current Year Savings"),'7.  Persistence Report'!$C:$C,VLOOKUP(IF(COUNTIFS($B291,"Adjustment*"),$A290,$A291),ExtCalcMap,2,FALSE))</f>
        <v>44117.969165297996</v>
      </c>
      <c r="H291" s="724">
        <f ca="1">SUMIFS(OFFSET('7.  Persistence Report'!$AQ:$AQ,0,H277-2011),'7.  Persistence Report'!$D:$D,IF(COUNTIFS($B291,"Adjustment*"),$B290,$B291),'7.  Persistence Report'!$H:$H,D277,'7.  Persistence Report'!$J:$J,IF(COUNTIFS($B291,"Adjustment*"),"Adjustment","Current Year Savings"),'7.  Persistence Report'!$C:$C,VLOOKUP(IF(COUNTIFS($B291,"Adjustment*"),$A290,$A291),ExtCalcMap,2,FALSE))</f>
        <v>44117.969165297996</v>
      </c>
      <c r="I291" s="724">
        <f ca="1">SUMIFS(OFFSET('7.  Persistence Report'!$AQ:$AQ,0,I277-2011),'7.  Persistence Report'!$D:$D,IF(COUNTIFS($B291,"Adjustment*"),$B290,$B291),'7.  Persistence Report'!$H:$H,D277,'7.  Persistence Report'!$J:$J,IF(COUNTIFS($B291,"Adjustment*"),"Adjustment","Current Year Savings"),'7.  Persistence Report'!$C:$C,VLOOKUP(IF(COUNTIFS($B291,"Adjustment*"),$A290,$A291),ExtCalcMap,2,FALSE))</f>
        <v>44117.969165297996</v>
      </c>
      <c r="J291" s="724">
        <f ca="1">SUMIFS(OFFSET('7.  Persistence Report'!$AQ:$AQ,0,J277-2011),'7.  Persistence Report'!$D:$D,IF(COUNTIFS($B291,"Adjustment*"),$B290,$B291),'7.  Persistence Report'!$H:$H,D277,'7.  Persistence Report'!$J:$J,IF(COUNTIFS($B291,"Adjustment*"),"Adjustment","Current Year Savings"),'7.  Persistence Report'!$C:$C,VLOOKUP(IF(COUNTIFS($B291,"Adjustment*"),$A290,$A291),ExtCalcMap,2,FALSE))</f>
        <v>44117.969165297996</v>
      </c>
      <c r="K291" s="724">
        <f ca="1">SUMIFS(OFFSET('7.  Persistence Report'!$AQ:$AQ,0,K277-2011),'7.  Persistence Report'!$D:$D,IF(COUNTIFS($B291,"Adjustment*"),$B290,$B291),'7.  Persistence Report'!$H:$H,D277,'7.  Persistence Report'!$J:$J,IF(COUNTIFS($B291,"Adjustment*"),"Adjustment","Current Year Savings"),'7.  Persistence Report'!$C:$C,VLOOKUP(IF(COUNTIFS($B291,"Adjustment*"),$A290,$A291),ExtCalcMap,2,FALSE))</f>
        <v>44065.978388342999</v>
      </c>
      <c r="L291" s="724">
        <f ca="1">SUMIFS(OFFSET('7.  Persistence Report'!$AQ:$AQ,0,L277-2011),'7.  Persistence Report'!$D:$D,IF(COUNTIFS($B291,"Adjustment*"),$B290,$B291),'7.  Persistence Report'!$H:$H,D277,'7.  Persistence Report'!$J:$J,IF(COUNTIFS($B291,"Adjustment*"),"Adjustment","Current Year Savings"),'7.  Persistence Report'!$C:$C,VLOOKUP(IF(COUNTIFS($B291,"Adjustment*"),$A290,$A291),ExtCalcMap,2,FALSE))</f>
        <v>37056.927628856</v>
      </c>
      <c r="M291" s="724">
        <f ca="1">SUMIFS(OFFSET('7.  Persistence Report'!$AQ:$AQ,0,M277-2011),'7.  Persistence Report'!$D:$D,IF(COUNTIFS($B291,"Adjustment*"),$B290,$B291),'7.  Persistence Report'!$H:$H,D277,'7.  Persistence Report'!$J:$J,IF(COUNTIFS($B291,"Adjustment*"),"Adjustment","Current Year Savings"),'7.  Persistence Report'!$C:$C,VLOOKUP(IF(COUNTIFS($B291,"Adjustment*"),$A290,$A291),ExtCalcMap,2,FALSE))</f>
        <v>37056.927628856</v>
      </c>
      <c r="N291" s="730"/>
      <c r="O291" s="731">
        <f ca="1">SUMIFS(OFFSET('7.  Persistence Report'!$L:$L,0,O277-2011),'7.  Persistence Report'!$D:$D,IF(COUNTIFS($B291,"Adjustment*"),$B290,$B291),'7.  Persistence Report'!$H:$H,D277,'7.  Persistence Report'!$J:$J,IF(COUNTIFS($B291,"Adjustment*"),"Adjustment","Current Year Savings"),'7.  Persistence Report'!$C:$C,VLOOKUP(IF(COUNTIFS($B291,"Adjustment*"),$A290,$A291),ExtCalcMap,2,FALSE))</f>
        <v>4.1405308490000001</v>
      </c>
      <c r="P291" s="731">
        <f ca="1">SUMIFS(OFFSET('7.  Persistence Report'!$L:$L,0,P277-2011),'7.  Persistence Report'!$D:$D,IF(COUNTIFS($B291,"Adjustment*"),$B290,$B291),'7.  Persistence Report'!$H:$H,D277,'7.  Persistence Report'!$J:$J,IF(COUNTIFS($B291,"Adjustment*"),"Adjustment","Current Year Savings"),'7.  Persistence Report'!$C:$C,VLOOKUP(IF(COUNTIFS($B291,"Adjustment*"),$A290,$A291),ExtCalcMap,2,FALSE))</f>
        <v>4.1405308490000001</v>
      </c>
      <c r="Q291" s="731">
        <f ca="1">SUMIFS(OFFSET('7.  Persistence Report'!$L:$L,0,Q277-2011),'7.  Persistence Report'!$D:$D,IF(COUNTIFS($B291,"Adjustment*"),$B290,$B291),'7.  Persistence Report'!$H:$H,D277,'7.  Persistence Report'!$J:$J,IF(COUNTIFS($B291,"Adjustment*"),"Adjustment","Current Year Savings"),'7.  Persistence Report'!$C:$C,VLOOKUP(IF(COUNTIFS($B291,"Adjustment*"),$A290,$A291),ExtCalcMap,2,FALSE))</f>
        <v>3.9132176520000002</v>
      </c>
      <c r="R291" s="731">
        <f ca="1">SUMIFS(OFFSET('7.  Persistence Report'!$L:$L,0,R277-2011),'7.  Persistence Report'!$D:$D,IF(COUNTIFS($B291,"Adjustment*"),$B290,$B291),'7.  Persistence Report'!$H:$H,D277,'7.  Persistence Report'!$J:$J,IF(COUNTIFS($B291,"Adjustment*"),"Adjustment","Current Year Savings"),'7.  Persistence Report'!$C:$C,VLOOKUP(IF(COUNTIFS($B291,"Adjustment*"),$A290,$A291),ExtCalcMap,2,FALSE))</f>
        <v>3.1374554080000001</v>
      </c>
      <c r="S291" s="731">
        <f ca="1">SUMIFS(OFFSET('7.  Persistence Report'!$L:$L,0,S277-2011),'7.  Persistence Report'!$D:$D,IF(COUNTIFS($B291,"Adjustment*"),$B290,$B291),'7.  Persistence Report'!$H:$H,D277,'7.  Persistence Report'!$J:$J,IF(COUNTIFS($B291,"Adjustment*"),"Adjustment","Current Year Savings"),'7.  Persistence Report'!$C:$C,VLOOKUP(IF(COUNTIFS($B291,"Adjustment*"),$A290,$A291),ExtCalcMap,2,FALSE))</f>
        <v>3.1374554080000001</v>
      </c>
      <c r="T291" s="731">
        <f ca="1">SUMIFS(OFFSET('7.  Persistence Report'!$L:$L,0,T277-2011),'7.  Persistence Report'!$D:$D,IF(COUNTIFS($B291,"Adjustment*"),$B290,$B291),'7.  Persistence Report'!$H:$H,D277,'7.  Persistence Report'!$J:$J,IF(COUNTIFS($B291,"Adjustment*"),"Adjustment","Current Year Savings"),'7.  Persistence Report'!$C:$C,VLOOKUP(IF(COUNTIFS($B291,"Adjustment*"),$A290,$A291),ExtCalcMap,2,FALSE))</f>
        <v>3.1374554080000001</v>
      </c>
      <c r="U291" s="731">
        <f ca="1">SUMIFS(OFFSET('7.  Persistence Report'!$L:$L,0,U277-2011),'7.  Persistence Report'!$D:$D,IF(COUNTIFS($B291,"Adjustment*"),$B290,$B291),'7.  Persistence Report'!$H:$H,D277,'7.  Persistence Report'!$J:$J,IF(COUNTIFS($B291,"Adjustment*"),"Adjustment","Current Year Savings"),'7.  Persistence Report'!$C:$C,VLOOKUP(IF(COUNTIFS($B291,"Adjustment*"),$A290,$A291),ExtCalcMap,2,FALSE))</f>
        <v>3.1374554080000001</v>
      </c>
      <c r="V291" s="731">
        <f ca="1">SUMIFS(OFFSET('7.  Persistence Report'!$L:$L,0,V277-2011),'7.  Persistence Report'!$D:$D,IF(COUNTIFS($B291,"Adjustment*"),$B290,$B291),'7.  Persistence Report'!$H:$H,D277,'7.  Persistence Report'!$J:$J,IF(COUNTIFS($B291,"Adjustment*"),"Adjustment","Current Year Savings"),'7.  Persistence Report'!$C:$C,VLOOKUP(IF(COUNTIFS($B291,"Adjustment*"),$A290,$A291),ExtCalcMap,2,FALSE))</f>
        <v>3.1315203870000001</v>
      </c>
      <c r="W291" s="731">
        <f ca="1">SUMIFS(OFFSET('7.  Persistence Report'!$L:$L,0,W277-2011),'7.  Persistence Report'!$D:$D,IF(COUNTIFS($B291,"Adjustment*"),$B290,$B291),'7.  Persistence Report'!$H:$H,D277,'7.  Persistence Report'!$J:$J,IF(COUNTIFS($B291,"Adjustment*"),"Adjustment","Current Year Savings"),'7.  Persistence Report'!$C:$C,VLOOKUP(IF(COUNTIFS($B291,"Adjustment*"),$A290,$A291),ExtCalcMap,2,FALSE))</f>
        <v>2.6915111120000001</v>
      </c>
      <c r="X291" s="731">
        <f ca="1">SUMIFS(OFFSET('7.  Persistence Report'!$L:$L,0,X277-2011),'7.  Persistence Report'!$D:$D,IF(COUNTIFS($B291,"Adjustment*"),$B290,$B291),'7.  Persistence Report'!$H:$H,D277,'7.  Persistence Report'!$J:$J,IF(COUNTIFS($B291,"Adjustment*"),"Adjustment","Current Year Savings"),'7.  Persistence Report'!$C:$C,VLOOKUP(IF(COUNTIFS($B291,"Adjustment*"),$A290,$A291),ExtCalcMap,2,FALSE))</f>
        <v>2.6915111120000001</v>
      </c>
      <c r="Y291" s="411">
        <f t="shared" ref="Y291:AL291" si="117">IF(COUNTIFS(Y277,"Res*"),1/COUNTIFS(Y277:AL277,"Res*"),0)</f>
        <v>0</v>
      </c>
      <c r="Z291" s="411">
        <f t="shared" si="117"/>
        <v>0</v>
      </c>
      <c r="AA291" s="411">
        <f t="shared" si="117"/>
        <v>0</v>
      </c>
      <c r="AB291" s="411">
        <f t="shared" si="117"/>
        <v>1</v>
      </c>
      <c r="AC291" s="411">
        <f t="shared" si="117"/>
        <v>0</v>
      </c>
      <c r="AD291" s="411">
        <f t="shared" si="117"/>
        <v>0</v>
      </c>
      <c r="AE291" s="411">
        <f t="shared" si="117"/>
        <v>0</v>
      </c>
      <c r="AF291" s="411">
        <f t="shared" si="117"/>
        <v>0</v>
      </c>
      <c r="AG291" s="411">
        <f t="shared" si="117"/>
        <v>0</v>
      </c>
      <c r="AH291" s="411">
        <f t="shared" si="117"/>
        <v>0</v>
      </c>
      <c r="AI291" s="411">
        <f t="shared" si="117"/>
        <v>0</v>
      </c>
      <c r="AJ291" s="411">
        <f t="shared" si="117"/>
        <v>0</v>
      </c>
      <c r="AK291" s="411">
        <f t="shared" si="117"/>
        <v>0</v>
      </c>
      <c r="AL291" s="411">
        <f t="shared" si="117"/>
        <v>0</v>
      </c>
      <c r="AM291" s="298">
        <f>SUM(Y291:AL291)</f>
        <v>1</v>
      </c>
    </row>
    <row r="292" spans="1:39" ht="15" outlineLevel="1">
      <c r="B292" s="296" t="s">
        <v>250</v>
      </c>
      <c r="C292" s="293" t="s">
        <v>164</v>
      </c>
      <c r="D292" s="724">
        <f ca="1">SUMIFS(OFFSET('7.  Persistence Report'!$AQ:$AQ,0,D277-2011),'7.  Persistence Report'!$D:$D,IF(COUNTIFS($B292,"Adjustment*"),$B291,$B292),'7.  Persistence Report'!$H:$H,D277,'7.  Persistence Report'!$J:$J,IF(COUNTIFS($B292,"Adjustment*"),"Adjustment","Current Year Savings"),'7.  Persistence Report'!$C:$C,VLOOKUP(IF(COUNTIFS($B292,"Adjustment*"),$A291,$A292),ExtCalcMap,2,FALSE))</f>
        <v>0</v>
      </c>
      <c r="E292" s="724">
        <f ca="1">SUMIFS(OFFSET('7.  Persistence Report'!$AQ:$AQ,0,E277-2011),'7.  Persistence Report'!$D:$D,IF(COUNTIFS($B292,"Adjustment*"),$B291,$B292),'7.  Persistence Report'!$H:$H,D277,'7.  Persistence Report'!$J:$J,IF(COUNTIFS($B292,"Adjustment*"),"Adjustment","Current Year Savings"),'7.  Persistence Report'!$C:$C,VLOOKUP(IF(COUNTIFS($B292,"Adjustment*"),$A291,$A292),ExtCalcMap,2,FALSE))</f>
        <v>0</v>
      </c>
      <c r="F292" s="724">
        <f ca="1">SUMIFS(OFFSET('7.  Persistence Report'!$AQ:$AQ,0,F277-2011),'7.  Persistence Report'!$D:$D,IF(COUNTIFS($B292,"Adjustment*"),$B291,$B292),'7.  Persistence Report'!$H:$H,D277,'7.  Persistence Report'!$J:$J,IF(COUNTIFS($B292,"Adjustment*"),"Adjustment","Current Year Savings"),'7.  Persistence Report'!$C:$C,VLOOKUP(IF(COUNTIFS($B292,"Adjustment*"),$A291,$A292),ExtCalcMap,2,FALSE))</f>
        <v>0</v>
      </c>
      <c r="G292" s="724">
        <f ca="1">SUMIFS(OFFSET('7.  Persistence Report'!$AQ:$AQ,0,G277-2011),'7.  Persistence Report'!$D:$D,IF(COUNTIFS($B292,"Adjustment*"),$B291,$B292),'7.  Persistence Report'!$H:$H,D277,'7.  Persistence Report'!$J:$J,IF(COUNTIFS($B292,"Adjustment*"),"Adjustment","Current Year Savings"),'7.  Persistence Report'!$C:$C,VLOOKUP(IF(COUNTIFS($B292,"Adjustment*"),$A291,$A292),ExtCalcMap,2,FALSE))</f>
        <v>0</v>
      </c>
      <c r="H292" s="724">
        <f ca="1">SUMIFS(OFFSET('7.  Persistence Report'!$AQ:$AQ,0,H277-2011),'7.  Persistence Report'!$D:$D,IF(COUNTIFS($B292,"Adjustment*"),$B291,$B292),'7.  Persistence Report'!$H:$H,D277,'7.  Persistence Report'!$J:$J,IF(COUNTIFS($B292,"Adjustment*"),"Adjustment","Current Year Savings"),'7.  Persistence Report'!$C:$C,VLOOKUP(IF(COUNTIFS($B292,"Adjustment*"),$A291,$A292),ExtCalcMap,2,FALSE))</f>
        <v>0</v>
      </c>
      <c r="I292" s="724">
        <f ca="1">SUMIFS(OFFSET('7.  Persistence Report'!$AQ:$AQ,0,I277-2011),'7.  Persistence Report'!$D:$D,IF(COUNTIFS($B292,"Adjustment*"),$B291,$B292),'7.  Persistence Report'!$H:$H,D277,'7.  Persistence Report'!$J:$J,IF(COUNTIFS($B292,"Adjustment*"),"Adjustment","Current Year Savings"),'7.  Persistence Report'!$C:$C,VLOOKUP(IF(COUNTIFS($B292,"Adjustment*"),$A291,$A292),ExtCalcMap,2,FALSE))</f>
        <v>0</v>
      </c>
      <c r="J292" s="724">
        <f ca="1">SUMIFS(OFFSET('7.  Persistence Report'!$AQ:$AQ,0,J277-2011),'7.  Persistence Report'!$D:$D,IF(COUNTIFS($B292,"Adjustment*"),$B291,$B292),'7.  Persistence Report'!$H:$H,D277,'7.  Persistence Report'!$J:$J,IF(COUNTIFS($B292,"Adjustment*"),"Adjustment","Current Year Savings"),'7.  Persistence Report'!$C:$C,VLOOKUP(IF(COUNTIFS($B292,"Adjustment*"),$A291,$A292),ExtCalcMap,2,FALSE))</f>
        <v>0</v>
      </c>
      <c r="K292" s="724">
        <f ca="1">SUMIFS(OFFSET('7.  Persistence Report'!$AQ:$AQ,0,K277-2011),'7.  Persistence Report'!$D:$D,IF(COUNTIFS($B292,"Adjustment*"),$B291,$B292),'7.  Persistence Report'!$H:$H,D277,'7.  Persistence Report'!$J:$J,IF(COUNTIFS($B292,"Adjustment*"),"Adjustment","Current Year Savings"),'7.  Persistence Report'!$C:$C,VLOOKUP(IF(COUNTIFS($B292,"Adjustment*"),$A291,$A292),ExtCalcMap,2,FALSE))</f>
        <v>0</v>
      </c>
      <c r="L292" s="724">
        <f ca="1">SUMIFS(OFFSET('7.  Persistence Report'!$AQ:$AQ,0,L277-2011),'7.  Persistence Report'!$D:$D,IF(COUNTIFS($B292,"Adjustment*"),$B291,$B292),'7.  Persistence Report'!$H:$H,D277,'7.  Persistence Report'!$J:$J,IF(COUNTIFS($B292,"Adjustment*"),"Adjustment","Current Year Savings"),'7.  Persistence Report'!$C:$C,VLOOKUP(IF(COUNTIFS($B292,"Adjustment*"),$A291,$A292),ExtCalcMap,2,FALSE))</f>
        <v>0</v>
      </c>
      <c r="M292" s="724">
        <f ca="1">SUMIFS(OFFSET('7.  Persistence Report'!$AQ:$AQ,0,M277-2011),'7.  Persistence Report'!$D:$D,IF(COUNTIFS($B292,"Adjustment*"),$B291,$B292),'7.  Persistence Report'!$H:$H,D277,'7.  Persistence Report'!$J:$J,IF(COUNTIFS($B292,"Adjustment*"),"Adjustment","Current Year Savings"),'7.  Persistence Report'!$C:$C,VLOOKUP(IF(COUNTIFS($B292,"Adjustment*"),$A291,$A292),ExtCalcMap,2,FALSE))</f>
        <v>0</v>
      </c>
      <c r="N292" s="732"/>
      <c r="O292" s="731">
        <f ca="1">SUMIFS(OFFSET('7.  Persistence Report'!$L:$L,0,O277-2011),'7.  Persistence Report'!$D:$D,IF(COUNTIFS($B292,"Adjustment*"),$B291,$B292),'7.  Persistence Report'!$H:$H,D277,'7.  Persistence Report'!$J:$J,IF(COUNTIFS($B292,"Adjustment*"),"Adjustment","Current Year Savings"),'7.  Persistence Report'!$C:$C,VLOOKUP(IF(COUNTIFS($B292,"Adjustment*"),$A291,$A292),ExtCalcMap,2,FALSE))</f>
        <v>0</v>
      </c>
      <c r="P292" s="731">
        <f ca="1">SUMIFS(OFFSET('7.  Persistence Report'!$L:$L,0,P277-2011),'7.  Persistence Report'!$D:$D,IF(COUNTIFS($B292,"Adjustment*"),$B291,$B292),'7.  Persistence Report'!$H:$H,D277,'7.  Persistence Report'!$J:$J,IF(COUNTIFS($B292,"Adjustment*"),"Adjustment","Current Year Savings"),'7.  Persistence Report'!$C:$C,VLOOKUP(IF(COUNTIFS($B292,"Adjustment*"),$A291,$A292),ExtCalcMap,2,FALSE))</f>
        <v>0</v>
      </c>
      <c r="Q292" s="731">
        <f ca="1">SUMIFS(OFFSET('7.  Persistence Report'!$L:$L,0,Q277-2011),'7.  Persistence Report'!$D:$D,IF(COUNTIFS($B292,"Adjustment*"),$B291,$B292),'7.  Persistence Report'!$H:$H,D277,'7.  Persistence Report'!$J:$J,IF(COUNTIFS($B292,"Adjustment*"),"Adjustment","Current Year Savings"),'7.  Persistence Report'!$C:$C,VLOOKUP(IF(COUNTIFS($B292,"Adjustment*"),$A291,$A292),ExtCalcMap,2,FALSE))</f>
        <v>0</v>
      </c>
      <c r="R292" s="731">
        <f ca="1">SUMIFS(OFFSET('7.  Persistence Report'!$L:$L,0,R277-2011),'7.  Persistence Report'!$D:$D,IF(COUNTIFS($B292,"Adjustment*"),$B291,$B292),'7.  Persistence Report'!$H:$H,D277,'7.  Persistence Report'!$J:$J,IF(COUNTIFS($B292,"Adjustment*"),"Adjustment","Current Year Savings"),'7.  Persistence Report'!$C:$C,VLOOKUP(IF(COUNTIFS($B292,"Adjustment*"),$A291,$A292),ExtCalcMap,2,FALSE))</f>
        <v>0</v>
      </c>
      <c r="S292" s="731">
        <f ca="1">SUMIFS(OFFSET('7.  Persistence Report'!$L:$L,0,S277-2011),'7.  Persistence Report'!$D:$D,IF(COUNTIFS($B292,"Adjustment*"),$B291,$B292),'7.  Persistence Report'!$H:$H,D277,'7.  Persistence Report'!$J:$J,IF(COUNTIFS($B292,"Adjustment*"),"Adjustment","Current Year Savings"),'7.  Persistence Report'!$C:$C,VLOOKUP(IF(COUNTIFS($B292,"Adjustment*"),$A291,$A292),ExtCalcMap,2,FALSE))</f>
        <v>0</v>
      </c>
      <c r="T292" s="731">
        <f ca="1">SUMIFS(OFFSET('7.  Persistence Report'!$L:$L,0,T277-2011),'7.  Persistence Report'!$D:$D,IF(COUNTIFS($B292,"Adjustment*"),$B291,$B292),'7.  Persistence Report'!$H:$H,D277,'7.  Persistence Report'!$J:$J,IF(COUNTIFS($B292,"Adjustment*"),"Adjustment","Current Year Savings"),'7.  Persistence Report'!$C:$C,VLOOKUP(IF(COUNTIFS($B292,"Adjustment*"),$A291,$A292),ExtCalcMap,2,FALSE))</f>
        <v>0</v>
      </c>
      <c r="U292" s="731">
        <f ca="1">SUMIFS(OFFSET('7.  Persistence Report'!$L:$L,0,U277-2011),'7.  Persistence Report'!$D:$D,IF(COUNTIFS($B292,"Adjustment*"),$B291,$B292),'7.  Persistence Report'!$H:$H,D277,'7.  Persistence Report'!$J:$J,IF(COUNTIFS($B292,"Adjustment*"),"Adjustment","Current Year Savings"),'7.  Persistence Report'!$C:$C,VLOOKUP(IF(COUNTIFS($B292,"Adjustment*"),$A291,$A292),ExtCalcMap,2,FALSE))</f>
        <v>0</v>
      </c>
      <c r="V292" s="731">
        <f ca="1">SUMIFS(OFFSET('7.  Persistence Report'!$L:$L,0,V277-2011),'7.  Persistence Report'!$D:$D,IF(COUNTIFS($B292,"Adjustment*"),$B291,$B292),'7.  Persistence Report'!$H:$H,D277,'7.  Persistence Report'!$J:$J,IF(COUNTIFS($B292,"Adjustment*"),"Adjustment","Current Year Savings"),'7.  Persistence Report'!$C:$C,VLOOKUP(IF(COUNTIFS($B292,"Adjustment*"),$A291,$A292),ExtCalcMap,2,FALSE))</f>
        <v>0</v>
      </c>
      <c r="W292" s="731">
        <f ca="1">SUMIFS(OFFSET('7.  Persistence Report'!$L:$L,0,W277-2011),'7.  Persistence Report'!$D:$D,IF(COUNTIFS($B292,"Adjustment*"),$B291,$B292),'7.  Persistence Report'!$H:$H,D277,'7.  Persistence Report'!$J:$J,IF(COUNTIFS($B292,"Adjustment*"),"Adjustment","Current Year Savings"),'7.  Persistence Report'!$C:$C,VLOOKUP(IF(COUNTIFS($B292,"Adjustment*"),$A291,$A292),ExtCalcMap,2,FALSE))</f>
        <v>0</v>
      </c>
      <c r="X292" s="731">
        <f ca="1">SUMIFS(OFFSET('7.  Persistence Report'!$L:$L,0,X277-2011),'7.  Persistence Report'!$D:$D,IF(COUNTIFS($B292,"Adjustment*"),$B291,$B292),'7.  Persistence Report'!$H:$H,D277,'7.  Persistence Report'!$J:$J,IF(COUNTIFS($B292,"Adjustment*"),"Adjustment","Current Year Savings"),'7.  Persistence Report'!$C:$C,VLOOKUP(IF(COUNTIFS($B292,"Adjustment*"),$A291,$A292),ExtCalcMap,2,FALSE))</f>
        <v>0</v>
      </c>
      <c r="Y292" s="412">
        <f>Y291</f>
        <v>0</v>
      </c>
      <c r="Z292" s="412">
        <f>Z291</f>
        <v>0</v>
      </c>
      <c r="AA292" s="412">
        <f t="shared" ref="AA292:AL292" si="118">AA291</f>
        <v>0</v>
      </c>
      <c r="AB292" s="412">
        <f t="shared" si="118"/>
        <v>1</v>
      </c>
      <c r="AC292" s="412">
        <f t="shared" si="118"/>
        <v>0</v>
      </c>
      <c r="AD292" s="412">
        <f t="shared" si="118"/>
        <v>0</v>
      </c>
      <c r="AE292" s="412">
        <f t="shared" si="118"/>
        <v>0</v>
      </c>
      <c r="AF292" s="412">
        <f t="shared" si="118"/>
        <v>0</v>
      </c>
      <c r="AG292" s="412">
        <f t="shared" si="118"/>
        <v>0</v>
      </c>
      <c r="AH292" s="412">
        <f t="shared" si="118"/>
        <v>0</v>
      </c>
      <c r="AI292" s="412">
        <f t="shared" si="118"/>
        <v>0</v>
      </c>
      <c r="AJ292" s="412">
        <f t="shared" si="118"/>
        <v>0</v>
      </c>
      <c r="AK292" s="412">
        <f t="shared" si="118"/>
        <v>0</v>
      </c>
      <c r="AL292" s="412">
        <f t="shared" si="118"/>
        <v>0</v>
      </c>
      <c r="AM292" s="299"/>
    </row>
    <row r="293" spans="1:39" ht="15" outlineLevel="1">
      <c r="B293" s="296"/>
      <c r="C293" s="307"/>
      <c r="D293" s="735"/>
      <c r="E293" s="735"/>
      <c r="F293" s="735"/>
      <c r="G293" s="735"/>
      <c r="H293" s="735"/>
      <c r="I293" s="735"/>
      <c r="J293" s="735"/>
      <c r="K293" s="735"/>
      <c r="L293" s="735"/>
      <c r="M293" s="735"/>
      <c r="N293" s="730"/>
      <c r="O293" s="734"/>
      <c r="P293" s="734"/>
      <c r="Q293" s="734"/>
      <c r="R293" s="734"/>
      <c r="S293" s="734"/>
      <c r="T293" s="734"/>
      <c r="U293" s="734"/>
      <c r="V293" s="734"/>
      <c r="W293" s="734"/>
      <c r="X293" s="734"/>
      <c r="Y293" s="413"/>
      <c r="Z293" s="413"/>
      <c r="AA293" s="413"/>
      <c r="AB293" s="413"/>
      <c r="AC293" s="413"/>
      <c r="AD293" s="413"/>
      <c r="AE293" s="413"/>
      <c r="AF293" s="413"/>
      <c r="AG293" s="413"/>
      <c r="AH293" s="413"/>
      <c r="AI293" s="413"/>
      <c r="AJ293" s="413"/>
      <c r="AK293" s="413"/>
      <c r="AL293" s="413"/>
      <c r="AM293" s="308"/>
    </row>
    <row r="294" spans="1:39" ht="15" outlineLevel="1">
      <c r="A294" s="503">
        <v>6</v>
      </c>
      <c r="B294" s="296" t="s">
        <v>6</v>
      </c>
      <c r="C294" s="293" t="s">
        <v>25</v>
      </c>
      <c r="D294" s="724">
        <f ca="1">SUMIFS(OFFSET('7.  Persistence Report'!$AQ:$AQ,0,D277-2011),'7.  Persistence Report'!$D:$D,IF(COUNTIFS($B294,"Adjustment*"),$B293,$B294),'7.  Persistence Report'!$H:$H,D277,'7.  Persistence Report'!$J:$J,IF(COUNTIFS($B294,"Adjustment*"),"Adjustment","Current Year Savings"),'7.  Persistence Report'!$C:$C,VLOOKUP(IF(COUNTIFS($B294,"Adjustment*"),$A293,$A294),ExtCalcMap,2,FALSE))</f>
        <v>0</v>
      </c>
      <c r="E294" s="724">
        <f ca="1">SUMIFS(OFFSET('7.  Persistence Report'!$AQ:$AQ,0,E277-2011),'7.  Persistence Report'!$D:$D,IF(COUNTIFS($B294,"Adjustment*"),$B293,$B294),'7.  Persistence Report'!$H:$H,D277,'7.  Persistence Report'!$J:$J,IF(COUNTIFS($B294,"Adjustment*"),"Adjustment","Current Year Savings"),'7.  Persistence Report'!$C:$C,VLOOKUP(IF(COUNTIFS($B294,"Adjustment*"),$A293,$A294),ExtCalcMap,2,FALSE))</f>
        <v>0</v>
      </c>
      <c r="F294" s="724">
        <f ca="1">SUMIFS(OFFSET('7.  Persistence Report'!$AQ:$AQ,0,F277-2011),'7.  Persistence Report'!$D:$D,IF(COUNTIFS($B294,"Adjustment*"),$B293,$B294),'7.  Persistence Report'!$H:$H,D277,'7.  Persistence Report'!$J:$J,IF(COUNTIFS($B294,"Adjustment*"),"Adjustment","Current Year Savings"),'7.  Persistence Report'!$C:$C,VLOOKUP(IF(COUNTIFS($B294,"Adjustment*"),$A293,$A294),ExtCalcMap,2,FALSE))</f>
        <v>0</v>
      </c>
      <c r="G294" s="724">
        <f ca="1">SUMIFS(OFFSET('7.  Persistence Report'!$AQ:$AQ,0,G277-2011),'7.  Persistence Report'!$D:$D,IF(COUNTIFS($B294,"Adjustment*"),$B293,$B294),'7.  Persistence Report'!$H:$H,D277,'7.  Persistence Report'!$J:$J,IF(COUNTIFS($B294,"Adjustment*"),"Adjustment","Current Year Savings"),'7.  Persistence Report'!$C:$C,VLOOKUP(IF(COUNTIFS($B294,"Adjustment*"),$A293,$A294),ExtCalcMap,2,FALSE))</f>
        <v>0</v>
      </c>
      <c r="H294" s="724">
        <f ca="1">SUMIFS(OFFSET('7.  Persistence Report'!$AQ:$AQ,0,H277-2011),'7.  Persistence Report'!$D:$D,IF(COUNTIFS($B294,"Adjustment*"),$B293,$B294),'7.  Persistence Report'!$H:$H,D277,'7.  Persistence Report'!$J:$J,IF(COUNTIFS($B294,"Adjustment*"),"Adjustment","Current Year Savings"),'7.  Persistence Report'!$C:$C,VLOOKUP(IF(COUNTIFS($B294,"Adjustment*"),$A293,$A294),ExtCalcMap,2,FALSE))</f>
        <v>0</v>
      </c>
      <c r="I294" s="724">
        <f ca="1">SUMIFS(OFFSET('7.  Persistence Report'!$AQ:$AQ,0,I277-2011),'7.  Persistence Report'!$D:$D,IF(COUNTIFS($B294,"Adjustment*"),$B293,$B294),'7.  Persistence Report'!$H:$H,D277,'7.  Persistence Report'!$J:$J,IF(COUNTIFS($B294,"Adjustment*"),"Adjustment","Current Year Savings"),'7.  Persistence Report'!$C:$C,VLOOKUP(IF(COUNTIFS($B294,"Adjustment*"),$A293,$A294),ExtCalcMap,2,FALSE))</f>
        <v>0</v>
      </c>
      <c r="J294" s="724">
        <f ca="1">SUMIFS(OFFSET('7.  Persistence Report'!$AQ:$AQ,0,J277-2011),'7.  Persistence Report'!$D:$D,IF(COUNTIFS($B294,"Adjustment*"),$B293,$B294),'7.  Persistence Report'!$H:$H,D277,'7.  Persistence Report'!$J:$J,IF(COUNTIFS($B294,"Adjustment*"),"Adjustment","Current Year Savings"),'7.  Persistence Report'!$C:$C,VLOOKUP(IF(COUNTIFS($B294,"Adjustment*"),$A293,$A294),ExtCalcMap,2,FALSE))</f>
        <v>0</v>
      </c>
      <c r="K294" s="724">
        <f ca="1">SUMIFS(OFFSET('7.  Persistence Report'!$AQ:$AQ,0,K277-2011),'7.  Persistence Report'!$D:$D,IF(COUNTIFS($B294,"Adjustment*"),$B293,$B294),'7.  Persistence Report'!$H:$H,D277,'7.  Persistence Report'!$J:$J,IF(COUNTIFS($B294,"Adjustment*"),"Adjustment","Current Year Savings"),'7.  Persistence Report'!$C:$C,VLOOKUP(IF(COUNTIFS($B294,"Adjustment*"),$A293,$A294),ExtCalcMap,2,FALSE))</f>
        <v>0</v>
      </c>
      <c r="L294" s="724">
        <f ca="1">SUMIFS(OFFSET('7.  Persistence Report'!$AQ:$AQ,0,L277-2011),'7.  Persistence Report'!$D:$D,IF(COUNTIFS($B294,"Adjustment*"),$B293,$B294),'7.  Persistence Report'!$H:$H,D277,'7.  Persistence Report'!$J:$J,IF(COUNTIFS($B294,"Adjustment*"),"Adjustment","Current Year Savings"),'7.  Persistence Report'!$C:$C,VLOOKUP(IF(COUNTIFS($B294,"Adjustment*"),$A293,$A294),ExtCalcMap,2,FALSE))</f>
        <v>0</v>
      </c>
      <c r="M294" s="724">
        <f ca="1">SUMIFS(OFFSET('7.  Persistence Report'!$AQ:$AQ,0,M277-2011),'7.  Persistence Report'!$D:$D,IF(COUNTIFS($B294,"Adjustment*"),$B293,$B294),'7.  Persistence Report'!$H:$H,D277,'7.  Persistence Report'!$J:$J,IF(COUNTIFS($B294,"Adjustment*"),"Adjustment","Current Year Savings"),'7.  Persistence Report'!$C:$C,VLOOKUP(IF(COUNTIFS($B294,"Adjustment*"),$A293,$A294),ExtCalcMap,2,FALSE))</f>
        <v>0</v>
      </c>
      <c r="N294" s="730"/>
      <c r="O294" s="731">
        <f ca="1">SUMIFS(OFFSET('7.  Persistence Report'!$L:$L,0,O277-2011),'7.  Persistence Report'!$D:$D,IF(COUNTIFS($B294,"Adjustment*"),$B293,$B294),'7.  Persistence Report'!$H:$H,D277,'7.  Persistence Report'!$J:$J,IF(COUNTIFS($B294,"Adjustment*"),"Adjustment","Current Year Savings"),'7.  Persistence Report'!$C:$C,VLOOKUP(IF(COUNTIFS($B294,"Adjustment*"),$A293,$A294),ExtCalcMap,2,FALSE))</f>
        <v>0</v>
      </c>
      <c r="P294" s="731">
        <f ca="1">SUMIFS(OFFSET('7.  Persistence Report'!$L:$L,0,P277-2011),'7.  Persistence Report'!$D:$D,IF(COUNTIFS($B294,"Adjustment*"),$B293,$B294),'7.  Persistence Report'!$H:$H,D277,'7.  Persistence Report'!$J:$J,IF(COUNTIFS($B294,"Adjustment*"),"Adjustment","Current Year Savings"),'7.  Persistence Report'!$C:$C,VLOOKUP(IF(COUNTIFS($B294,"Adjustment*"),$A293,$A294),ExtCalcMap,2,FALSE))</f>
        <v>0</v>
      </c>
      <c r="Q294" s="731">
        <f ca="1">SUMIFS(OFFSET('7.  Persistence Report'!$L:$L,0,Q277-2011),'7.  Persistence Report'!$D:$D,IF(COUNTIFS($B294,"Adjustment*"),$B293,$B294),'7.  Persistence Report'!$H:$H,D277,'7.  Persistence Report'!$J:$J,IF(COUNTIFS($B294,"Adjustment*"),"Adjustment","Current Year Savings"),'7.  Persistence Report'!$C:$C,VLOOKUP(IF(COUNTIFS($B294,"Adjustment*"),$A293,$A294),ExtCalcMap,2,FALSE))</f>
        <v>0</v>
      </c>
      <c r="R294" s="731">
        <f ca="1">SUMIFS(OFFSET('7.  Persistence Report'!$L:$L,0,R277-2011),'7.  Persistence Report'!$D:$D,IF(COUNTIFS($B294,"Adjustment*"),$B293,$B294),'7.  Persistence Report'!$H:$H,D277,'7.  Persistence Report'!$J:$J,IF(COUNTIFS($B294,"Adjustment*"),"Adjustment","Current Year Savings"),'7.  Persistence Report'!$C:$C,VLOOKUP(IF(COUNTIFS($B294,"Adjustment*"),$A293,$A294),ExtCalcMap,2,FALSE))</f>
        <v>0</v>
      </c>
      <c r="S294" s="731">
        <f ca="1">SUMIFS(OFFSET('7.  Persistence Report'!$L:$L,0,S277-2011),'7.  Persistence Report'!$D:$D,IF(COUNTIFS($B294,"Adjustment*"),$B293,$B294),'7.  Persistence Report'!$H:$H,D277,'7.  Persistence Report'!$J:$J,IF(COUNTIFS($B294,"Adjustment*"),"Adjustment","Current Year Savings"),'7.  Persistence Report'!$C:$C,VLOOKUP(IF(COUNTIFS($B294,"Adjustment*"),$A293,$A294),ExtCalcMap,2,FALSE))</f>
        <v>0</v>
      </c>
      <c r="T294" s="731">
        <f ca="1">SUMIFS(OFFSET('7.  Persistence Report'!$L:$L,0,T277-2011),'7.  Persistence Report'!$D:$D,IF(COUNTIFS($B294,"Adjustment*"),$B293,$B294),'7.  Persistence Report'!$H:$H,D277,'7.  Persistence Report'!$J:$J,IF(COUNTIFS($B294,"Adjustment*"),"Adjustment","Current Year Savings"),'7.  Persistence Report'!$C:$C,VLOOKUP(IF(COUNTIFS($B294,"Adjustment*"),$A293,$A294),ExtCalcMap,2,FALSE))</f>
        <v>0</v>
      </c>
      <c r="U294" s="731">
        <f ca="1">SUMIFS(OFFSET('7.  Persistence Report'!$L:$L,0,U277-2011),'7.  Persistence Report'!$D:$D,IF(COUNTIFS($B294,"Adjustment*"),$B293,$B294),'7.  Persistence Report'!$H:$H,D277,'7.  Persistence Report'!$J:$J,IF(COUNTIFS($B294,"Adjustment*"),"Adjustment","Current Year Savings"),'7.  Persistence Report'!$C:$C,VLOOKUP(IF(COUNTIFS($B294,"Adjustment*"),$A293,$A294),ExtCalcMap,2,FALSE))</f>
        <v>0</v>
      </c>
      <c r="V294" s="731">
        <f ca="1">SUMIFS(OFFSET('7.  Persistence Report'!$L:$L,0,V277-2011),'7.  Persistence Report'!$D:$D,IF(COUNTIFS($B294,"Adjustment*"),$B293,$B294),'7.  Persistence Report'!$H:$H,D277,'7.  Persistence Report'!$J:$J,IF(COUNTIFS($B294,"Adjustment*"),"Adjustment","Current Year Savings"),'7.  Persistence Report'!$C:$C,VLOOKUP(IF(COUNTIFS($B294,"Adjustment*"),$A293,$A294),ExtCalcMap,2,FALSE))</f>
        <v>0</v>
      </c>
      <c r="W294" s="731">
        <f ca="1">SUMIFS(OFFSET('7.  Persistence Report'!$L:$L,0,W277-2011),'7.  Persistence Report'!$D:$D,IF(COUNTIFS($B294,"Adjustment*"),$B293,$B294),'7.  Persistence Report'!$H:$H,D277,'7.  Persistence Report'!$J:$J,IF(COUNTIFS($B294,"Adjustment*"),"Adjustment","Current Year Savings"),'7.  Persistence Report'!$C:$C,VLOOKUP(IF(COUNTIFS($B294,"Adjustment*"),$A293,$A294),ExtCalcMap,2,FALSE))</f>
        <v>0</v>
      </c>
      <c r="X294" s="731">
        <f ca="1">SUMIFS(OFFSET('7.  Persistence Report'!$L:$L,0,X277-2011),'7.  Persistence Report'!$D:$D,IF(COUNTIFS($B294,"Adjustment*"),$B293,$B294),'7.  Persistence Report'!$H:$H,D277,'7.  Persistence Report'!$J:$J,IF(COUNTIFS($B294,"Adjustment*"),"Adjustment","Current Year Savings"),'7.  Persistence Report'!$C:$C,VLOOKUP(IF(COUNTIFS($B294,"Adjustment*"),$A293,$A294),ExtCalcMap,2,FALSE))</f>
        <v>0</v>
      </c>
      <c r="Y294" s="411">
        <f t="shared" ref="Y294:AL294" si="119">IF(COUNTIFS(Y277,"Res*"),1/COUNTIFS(Y277:AL277,"Res*"),0)</f>
        <v>0</v>
      </c>
      <c r="Z294" s="411">
        <f t="shared" si="119"/>
        <v>0</v>
      </c>
      <c r="AA294" s="411">
        <f t="shared" si="119"/>
        <v>0</v>
      </c>
      <c r="AB294" s="411">
        <f t="shared" si="119"/>
        <v>1</v>
      </c>
      <c r="AC294" s="411">
        <f t="shared" si="119"/>
        <v>0</v>
      </c>
      <c r="AD294" s="411">
        <f t="shared" si="119"/>
        <v>0</v>
      </c>
      <c r="AE294" s="411">
        <f t="shared" si="119"/>
        <v>0</v>
      </c>
      <c r="AF294" s="411">
        <f t="shared" si="119"/>
        <v>0</v>
      </c>
      <c r="AG294" s="411">
        <f t="shared" si="119"/>
        <v>0</v>
      </c>
      <c r="AH294" s="411">
        <f t="shared" si="119"/>
        <v>0</v>
      </c>
      <c r="AI294" s="411">
        <f t="shared" si="119"/>
        <v>0</v>
      </c>
      <c r="AJ294" s="411">
        <f t="shared" si="119"/>
        <v>0</v>
      </c>
      <c r="AK294" s="411">
        <f t="shared" si="119"/>
        <v>0</v>
      </c>
      <c r="AL294" s="411">
        <f t="shared" si="119"/>
        <v>0</v>
      </c>
      <c r="AM294" s="298">
        <f>SUM(Y294:AL294)</f>
        <v>1</v>
      </c>
    </row>
    <row r="295" spans="1:39" ht="15" outlineLevel="1">
      <c r="B295" s="296" t="s">
        <v>250</v>
      </c>
      <c r="C295" s="293" t="s">
        <v>164</v>
      </c>
      <c r="D295" s="724">
        <f ca="1">SUMIFS(OFFSET('7.  Persistence Report'!$AQ:$AQ,0,D277-2011),'7.  Persistence Report'!$D:$D,IF(COUNTIFS($B295,"Adjustment*"),$B294,$B295),'7.  Persistence Report'!$H:$H,D277,'7.  Persistence Report'!$J:$J,IF(COUNTIFS($B295,"Adjustment*"),"Adjustment","Current Year Savings"),'7.  Persistence Report'!$C:$C,VLOOKUP(IF(COUNTIFS($B295,"Adjustment*"),$A294,$A295),ExtCalcMap,2,FALSE))</f>
        <v>0</v>
      </c>
      <c r="E295" s="724">
        <f ca="1">SUMIFS(OFFSET('7.  Persistence Report'!$AQ:$AQ,0,E277-2011),'7.  Persistence Report'!$D:$D,IF(COUNTIFS($B295,"Adjustment*"),$B294,$B295),'7.  Persistence Report'!$H:$H,D277,'7.  Persistence Report'!$J:$J,IF(COUNTIFS($B295,"Adjustment*"),"Adjustment","Current Year Savings"),'7.  Persistence Report'!$C:$C,VLOOKUP(IF(COUNTIFS($B295,"Adjustment*"),$A294,$A295),ExtCalcMap,2,FALSE))</f>
        <v>0</v>
      </c>
      <c r="F295" s="724">
        <f ca="1">SUMIFS(OFFSET('7.  Persistence Report'!$AQ:$AQ,0,F277-2011),'7.  Persistence Report'!$D:$D,IF(COUNTIFS($B295,"Adjustment*"),$B294,$B295),'7.  Persistence Report'!$H:$H,D277,'7.  Persistence Report'!$J:$J,IF(COUNTIFS($B295,"Adjustment*"),"Adjustment","Current Year Savings"),'7.  Persistence Report'!$C:$C,VLOOKUP(IF(COUNTIFS($B295,"Adjustment*"),$A294,$A295),ExtCalcMap,2,FALSE))</f>
        <v>0</v>
      </c>
      <c r="G295" s="724">
        <f ca="1">SUMIFS(OFFSET('7.  Persistence Report'!$AQ:$AQ,0,G277-2011),'7.  Persistence Report'!$D:$D,IF(COUNTIFS($B295,"Adjustment*"),$B294,$B295),'7.  Persistence Report'!$H:$H,D277,'7.  Persistence Report'!$J:$J,IF(COUNTIFS($B295,"Adjustment*"),"Adjustment","Current Year Savings"),'7.  Persistence Report'!$C:$C,VLOOKUP(IF(COUNTIFS($B295,"Adjustment*"),$A294,$A295),ExtCalcMap,2,FALSE))</f>
        <v>0</v>
      </c>
      <c r="H295" s="724">
        <f ca="1">SUMIFS(OFFSET('7.  Persistence Report'!$AQ:$AQ,0,H277-2011),'7.  Persistence Report'!$D:$D,IF(COUNTIFS($B295,"Adjustment*"),$B294,$B295),'7.  Persistence Report'!$H:$H,D277,'7.  Persistence Report'!$J:$J,IF(COUNTIFS($B295,"Adjustment*"),"Adjustment","Current Year Savings"),'7.  Persistence Report'!$C:$C,VLOOKUP(IF(COUNTIFS($B295,"Adjustment*"),$A294,$A295),ExtCalcMap,2,FALSE))</f>
        <v>0</v>
      </c>
      <c r="I295" s="724">
        <f ca="1">SUMIFS(OFFSET('7.  Persistence Report'!$AQ:$AQ,0,I277-2011),'7.  Persistence Report'!$D:$D,IF(COUNTIFS($B295,"Adjustment*"),$B294,$B295),'7.  Persistence Report'!$H:$H,D277,'7.  Persistence Report'!$J:$J,IF(COUNTIFS($B295,"Adjustment*"),"Adjustment","Current Year Savings"),'7.  Persistence Report'!$C:$C,VLOOKUP(IF(COUNTIFS($B295,"Adjustment*"),$A294,$A295),ExtCalcMap,2,FALSE))</f>
        <v>0</v>
      </c>
      <c r="J295" s="724">
        <f ca="1">SUMIFS(OFFSET('7.  Persistence Report'!$AQ:$AQ,0,J277-2011),'7.  Persistence Report'!$D:$D,IF(COUNTIFS($B295,"Adjustment*"),$B294,$B295),'7.  Persistence Report'!$H:$H,D277,'7.  Persistence Report'!$J:$J,IF(COUNTIFS($B295,"Adjustment*"),"Adjustment","Current Year Savings"),'7.  Persistence Report'!$C:$C,VLOOKUP(IF(COUNTIFS($B295,"Adjustment*"),$A294,$A295),ExtCalcMap,2,FALSE))</f>
        <v>0</v>
      </c>
      <c r="K295" s="724">
        <f ca="1">SUMIFS(OFFSET('7.  Persistence Report'!$AQ:$AQ,0,K277-2011),'7.  Persistence Report'!$D:$D,IF(COUNTIFS($B295,"Adjustment*"),$B294,$B295),'7.  Persistence Report'!$H:$H,D277,'7.  Persistence Report'!$J:$J,IF(COUNTIFS($B295,"Adjustment*"),"Adjustment","Current Year Savings"),'7.  Persistence Report'!$C:$C,VLOOKUP(IF(COUNTIFS($B295,"Adjustment*"),$A294,$A295),ExtCalcMap,2,FALSE))</f>
        <v>0</v>
      </c>
      <c r="L295" s="724">
        <f ca="1">SUMIFS(OFFSET('7.  Persistence Report'!$AQ:$AQ,0,L277-2011),'7.  Persistence Report'!$D:$D,IF(COUNTIFS($B295,"Adjustment*"),$B294,$B295),'7.  Persistence Report'!$H:$H,D277,'7.  Persistence Report'!$J:$J,IF(COUNTIFS($B295,"Adjustment*"),"Adjustment","Current Year Savings"),'7.  Persistence Report'!$C:$C,VLOOKUP(IF(COUNTIFS($B295,"Adjustment*"),$A294,$A295),ExtCalcMap,2,FALSE))</f>
        <v>0</v>
      </c>
      <c r="M295" s="724">
        <f ca="1">SUMIFS(OFFSET('7.  Persistence Report'!$AQ:$AQ,0,M277-2011),'7.  Persistence Report'!$D:$D,IF(COUNTIFS($B295,"Adjustment*"),$B294,$B295),'7.  Persistence Report'!$H:$H,D277,'7.  Persistence Report'!$J:$J,IF(COUNTIFS($B295,"Adjustment*"),"Adjustment","Current Year Savings"),'7.  Persistence Report'!$C:$C,VLOOKUP(IF(COUNTIFS($B295,"Adjustment*"),$A294,$A295),ExtCalcMap,2,FALSE))</f>
        <v>0</v>
      </c>
      <c r="N295" s="732"/>
      <c r="O295" s="731">
        <f ca="1">SUMIFS(OFFSET('7.  Persistence Report'!$L:$L,0,O277-2011),'7.  Persistence Report'!$D:$D,IF(COUNTIFS($B295,"Adjustment*"),$B294,$B295),'7.  Persistence Report'!$H:$H,D277,'7.  Persistence Report'!$J:$J,IF(COUNTIFS($B295,"Adjustment*"),"Adjustment","Current Year Savings"),'7.  Persistence Report'!$C:$C,VLOOKUP(IF(COUNTIFS($B295,"Adjustment*"),$A294,$A295),ExtCalcMap,2,FALSE))</f>
        <v>0</v>
      </c>
      <c r="P295" s="731">
        <f ca="1">SUMIFS(OFFSET('7.  Persistence Report'!$L:$L,0,P277-2011),'7.  Persistence Report'!$D:$D,IF(COUNTIFS($B295,"Adjustment*"),$B294,$B295),'7.  Persistence Report'!$H:$H,D277,'7.  Persistence Report'!$J:$J,IF(COUNTIFS($B295,"Adjustment*"),"Adjustment","Current Year Savings"),'7.  Persistence Report'!$C:$C,VLOOKUP(IF(COUNTIFS($B295,"Adjustment*"),$A294,$A295),ExtCalcMap,2,FALSE))</f>
        <v>0</v>
      </c>
      <c r="Q295" s="731">
        <f ca="1">SUMIFS(OFFSET('7.  Persistence Report'!$L:$L,0,Q277-2011),'7.  Persistence Report'!$D:$D,IF(COUNTIFS($B295,"Adjustment*"),$B294,$B295),'7.  Persistence Report'!$H:$H,D277,'7.  Persistence Report'!$J:$J,IF(COUNTIFS($B295,"Adjustment*"),"Adjustment","Current Year Savings"),'7.  Persistence Report'!$C:$C,VLOOKUP(IF(COUNTIFS($B295,"Adjustment*"),$A294,$A295),ExtCalcMap,2,FALSE))</f>
        <v>0</v>
      </c>
      <c r="R295" s="731">
        <f ca="1">SUMIFS(OFFSET('7.  Persistence Report'!$L:$L,0,R277-2011),'7.  Persistence Report'!$D:$D,IF(COUNTIFS($B295,"Adjustment*"),$B294,$B295),'7.  Persistence Report'!$H:$H,D277,'7.  Persistence Report'!$J:$J,IF(COUNTIFS($B295,"Adjustment*"),"Adjustment","Current Year Savings"),'7.  Persistence Report'!$C:$C,VLOOKUP(IF(COUNTIFS($B295,"Adjustment*"),$A294,$A295),ExtCalcMap,2,FALSE))</f>
        <v>0</v>
      </c>
      <c r="S295" s="731">
        <f ca="1">SUMIFS(OFFSET('7.  Persistence Report'!$L:$L,0,S277-2011),'7.  Persistence Report'!$D:$D,IF(COUNTIFS($B295,"Adjustment*"),$B294,$B295),'7.  Persistence Report'!$H:$H,D277,'7.  Persistence Report'!$J:$J,IF(COUNTIFS($B295,"Adjustment*"),"Adjustment","Current Year Savings"),'7.  Persistence Report'!$C:$C,VLOOKUP(IF(COUNTIFS($B295,"Adjustment*"),$A294,$A295),ExtCalcMap,2,FALSE))</f>
        <v>0</v>
      </c>
      <c r="T295" s="731">
        <f ca="1">SUMIFS(OFFSET('7.  Persistence Report'!$L:$L,0,T277-2011),'7.  Persistence Report'!$D:$D,IF(COUNTIFS($B295,"Adjustment*"),$B294,$B295),'7.  Persistence Report'!$H:$H,D277,'7.  Persistence Report'!$J:$J,IF(COUNTIFS($B295,"Adjustment*"),"Adjustment","Current Year Savings"),'7.  Persistence Report'!$C:$C,VLOOKUP(IF(COUNTIFS($B295,"Adjustment*"),$A294,$A295),ExtCalcMap,2,FALSE))</f>
        <v>0</v>
      </c>
      <c r="U295" s="731">
        <f ca="1">SUMIFS(OFFSET('7.  Persistence Report'!$L:$L,0,U277-2011),'7.  Persistence Report'!$D:$D,IF(COUNTIFS($B295,"Adjustment*"),$B294,$B295),'7.  Persistence Report'!$H:$H,D277,'7.  Persistence Report'!$J:$J,IF(COUNTIFS($B295,"Adjustment*"),"Adjustment","Current Year Savings"),'7.  Persistence Report'!$C:$C,VLOOKUP(IF(COUNTIFS($B295,"Adjustment*"),$A294,$A295),ExtCalcMap,2,FALSE))</f>
        <v>0</v>
      </c>
      <c r="V295" s="731">
        <f ca="1">SUMIFS(OFFSET('7.  Persistence Report'!$L:$L,0,V277-2011),'7.  Persistence Report'!$D:$D,IF(COUNTIFS($B295,"Adjustment*"),$B294,$B295),'7.  Persistence Report'!$H:$H,D277,'7.  Persistence Report'!$J:$J,IF(COUNTIFS($B295,"Adjustment*"),"Adjustment","Current Year Savings"),'7.  Persistence Report'!$C:$C,VLOOKUP(IF(COUNTIFS($B295,"Adjustment*"),$A294,$A295),ExtCalcMap,2,FALSE))</f>
        <v>0</v>
      </c>
      <c r="W295" s="731">
        <f ca="1">SUMIFS(OFFSET('7.  Persistence Report'!$L:$L,0,W277-2011),'7.  Persistence Report'!$D:$D,IF(COUNTIFS($B295,"Adjustment*"),$B294,$B295),'7.  Persistence Report'!$H:$H,D277,'7.  Persistence Report'!$J:$J,IF(COUNTIFS($B295,"Adjustment*"),"Adjustment","Current Year Savings"),'7.  Persistence Report'!$C:$C,VLOOKUP(IF(COUNTIFS($B295,"Adjustment*"),$A294,$A295),ExtCalcMap,2,FALSE))</f>
        <v>0</v>
      </c>
      <c r="X295" s="731">
        <f ca="1">SUMIFS(OFFSET('7.  Persistence Report'!$L:$L,0,X277-2011),'7.  Persistence Report'!$D:$D,IF(COUNTIFS($B295,"Adjustment*"),$B294,$B295),'7.  Persistence Report'!$H:$H,D277,'7.  Persistence Report'!$J:$J,IF(COUNTIFS($B295,"Adjustment*"),"Adjustment","Current Year Savings"),'7.  Persistence Report'!$C:$C,VLOOKUP(IF(COUNTIFS($B295,"Adjustment*"),$A294,$A295),ExtCalcMap,2,FALSE))</f>
        <v>0</v>
      </c>
      <c r="Y295" s="412">
        <f>Y294</f>
        <v>0</v>
      </c>
      <c r="Z295" s="412">
        <f>Z294</f>
        <v>0</v>
      </c>
      <c r="AA295" s="412">
        <f t="shared" ref="AA295:AL295" si="120">AA294</f>
        <v>0</v>
      </c>
      <c r="AB295" s="412">
        <f t="shared" si="120"/>
        <v>1</v>
      </c>
      <c r="AC295" s="412">
        <f t="shared" si="120"/>
        <v>0</v>
      </c>
      <c r="AD295" s="412">
        <f t="shared" si="120"/>
        <v>0</v>
      </c>
      <c r="AE295" s="412">
        <f t="shared" si="120"/>
        <v>0</v>
      </c>
      <c r="AF295" s="412">
        <f t="shared" si="120"/>
        <v>0</v>
      </c>
      <c r="AG295" s="412">
        <f t="shared" si="120"/>
        <v>0</v>
      </c>
      <c r="AH295" s="412">
        <f t="shared" si="120"/>
        <v>0</v>
      </c>
      <c r="AI295" s="412">
        <f t="shared" si="120"/>
        <v>0</v>
      </c>
      <c r="AJ295" s="412">
        <f t="shared" si="120"/>
        <v>0</v>
      </c>
      <c r="AK295" s="412">
        <f t="shared" si="120"/>
        <v>0</v>
      </c>
      <c r="AL295" s="412">
        <f t="shared" si="120"/>
        <v>0</v>
      </c>
      <c r="AM295" s="299"/>
    </row>
    <row r="296" spans="1:39" ht="15" outlineLevel="1">
      <c r="B296" s="296"/>
      <c r="C296" s="307"/>
      <c r="D296" s="735"/>
      <c r="E296" s="735"/>
      <c r="F296" s="735"/>
      <c r="G296" s="735"/>
      <c r="H296" s="735"/>
      <c r="I296" s="735"/>
      <c r="J296" s="735"/>
      <c r="K296" s="735"/>
      <c r="L296" s="735"/>
      <c r="M296" s="735"/>
      <c r="N296" s="730"/>
      <c r="O296" s="736"/>
      <c r="P296" s="736"/>
      <c r="Q296" s="736"/>
      <c r="R296" s="736"/>
      <c r="S296" s="736"/>
      <c r="T296" s="736"/>
      <c r="U296" s="736"/>
      <c r="V296" s="736"/>
      <c r="W296" s="736"/>
      <c r="X296" s="736"/>
      <c r="Y296" s="413"/>
      <c r="Z296" s="413"/>
      <c r="AA296" s="413"/>
      <c r="AB296" s="413"/>
      <c r="AC296" s="413"/>
      <c r="AD296" s="413"/>
      <c r="AE296" s="413"/>
      <c r="AF296" s="413"/>
      <c r="AG296" s="413"/>
      <c r="AH296" s="413"/>
      <c r="AI296" s="413"/>
      <c r="AJ296" s="413"/>
      <c r="AK296" s="413"/>
      <c r="AL296" s="413"/>
      <c r="AM296" s="308"/>
    </row>
    <row r="297" spans="1:39" ht="15" outlineLevel="1">
      <c r="A297" s="503">
        <v>7</v>
      </c>
      <c r="B297" s="296" t="s">
        <v>42</v>
      </c>
      <c r="C297" s="293" t="s">
        <v>25</v>
      </c>
      <c r="D297" s="724">
        <f ca="1">SUMIFS(OFFSET('7.  Persistence Report'!$AQ:$AQ,0,D277-2011),'7.  Persistence Report'!$D:$D,IF(COUNTIFS($B297,"Adjustment*"),$B296,$B297),'7.  Persistence Report'!$H:$H,D277,'7.  Persistence Report'!$J:$J,IF(COUNTIFS($B297,"Adjustment*"),"Adjustment","Current Year Savings"),'7.  Persistence Report'!$C:$C,VLOOKUP(IF(COUNTIFS($B297,"Adjustment*"),$A296,$A297),ExtCalcMap,2,FALSE))</f>
        <v>0</v>
      </c>
      <c r="E297" s="724">
        <f ca="1">SUMIFS(OFFSET('7.  Persistence Report'!$AQ:$AQ,0,E277-2011),'7.  Persistence Report'!$D:$D,IF(COUNTIFS($B297,"Adjustment*"),$B296,$B297),'7.  Persistence Report'!$H:$H,D277,'7.  Persistence Report'!$J:$J,IF(COUNTIFS($B297,"Adjustment*"),"Adjustment","Current Year Savings"),'7.  Persistence Report'!$C:$C,VLOOKUP(IF(COUNTIFS($B297,"Adjustment*"),$A296,$A297),ExtCalcMap,2,FALSE))</f>
        <v>0</v>
      </c>
      <c r="F297" s="724">
        <f ca="1">SUMIFS(OFFSET('7.  Persistence Report'!$AQ:$AQ,0,F277-2011),'7.  Persistence Report'!$D:$D,IF(COUNTIFS($B297,"Adjustment*"),$B296,$B297),'7.  Persistence Report'!$H:$H,D277,'7.  Persistence Report'!$J:$J,IF(COUNTIFS($B297,"Adjustment*"),"Adjustment","Current Year Savings"),'7.  Persistence Report'!$C:$C,VLOOKUP(IF(COUNTIFS($B297,"Adjustment*"),$A296,$A297),ExtCalcMap,2,FALSE))</f>
        <v>0</v>
      </c>
      <c r="G297" s="724">
        <f ca="1">SUMIFS(OFFSET('7.  Persistence Report'!$AQ:$AQ,0,G277-2011),'7.  Persistence Report'!$D:$D,IF(COUNTIFS($B297,"Adjustment*"),$B296,$B297),'7.  Persistence Report'!$H:$H,D277,'7.  Persistence Report'!$J:$J,IF(COUNTIFS($B297,"Adjustment*"),"Adjustment","Current Year Savings"),'7.  Persistence Report'!$C:$C,VLOOKUP(IF(COUNTIFS($B297,"Adjustment*"),$A296,$A297),ExtCalcMap,2,FALSE))</f>
        <v>0</v>
      </c>
      <c r="H297" s="724">
        <f ca="1">SUMIFS(OFFSET('7.  Persistence Report'!$AQ:$AQ,0,H277-2011),'7.  Persistence Report'!$D:$D,IF(COUNTIFS($B297,"Adjustment*"),$B296,$B297),'7.  Persistence Report'!$H:$H,D277,'7.  Persistence Report'!$J:$J,IF(COUNTIFS($B297,"Adjustment*"),"Adjustment","Current Year Savings"),'7.  Persistence Report'!$C:$C,VLOOKUP(IF(COUNTIFS($B297,"Adjustment*"),$A296,$A297),ExtCalcMap,2,FALSE))</f>
        <v>0</v>
      </c>
      <c r="I297" s="724">
        <f ca="1">SUMIFS(OFFSET('7.  Persistence Report'!$AQ:$AQ,0,I277-2011),'7.  Persistence Report'!$D:$D,IF(COUNTIFS($B297,"Adjustment*"),$B296,$B297),'7.  Persistence Report'!$H:$H,D277,'7.  Persistence Report'!$J:$J,IF(COUNTIFS($B297,"Adjustment*"),"Adjustment","Current Year Savings"),'7.  Persistence Report'!$C:$C,VLOOKUP(IF(COUNTIFS($B297,"Adjustment*"),$A296,$A297),ExtCalcMap,2,FALSE))</f>
        <v>0</v>
      </c>
      <c r="J297" s="724">
        <f ca="1">SUMIFS(OFFSET('7.  Persistence Report'!$AQ:$AQ,0,J277-2011),'7.  Persistence Report'!$D:$D,IF(COUNTIFS($B297,"Adjustment*"),$B296,$B297),'7.  Persistence Report'!$H:$H,D277,'7.  Persistence Report'!$J:$J,IF(COUNTIFS($B297,"Adjustment*"),"Adjustment","Current Year Savings"),'7.  Persistence Report'!$C:$C,VLOOKUP(IF(COUNTIFS($B297,"Adjustment*"),$A296,$A297),ExtCalcMap,2,FALSE))</f>
        <v>0</v>
      </c>
      <c r="K297" s="724">
        <f ca="1">SUMIFS(OFFSET('7.  Persistence Report'!$AQ:$AQ,0,K277-2011),'7.  Persistence Report'!$D:$D,IF(COUNTIFS($B297,"Adjustment*"),$B296,$B297),'7.  Persistence Report'!$H:$H,D277,'7.  Persistence Report'!$J:$J,IF(COUNTIFS($B297,"Adjustment*"),"Adjustment","Current Year Savings"),'7.  Persistence Report'!$C:$C,VLOOKUP(IF(COUNTIFS($B297,"Adjustment*"),$A296,$A297),ExtCalcMap,2,FALSE))</f>
        <v>0</v>
      </c>
      <c r="L297" s="724">
        <f ca="1">SUMIFS(OFFSET('7.  Persistence Report'!$AQ:$AQ,0,L277-2011),'7.  Persistence Report'!$D:$D,IF(COUNTIFS($B297,"Adjustment*"),$B296,$B297),'7.  Persistence Report'!$H:$H,D277,'7.  Persistence Report'!$J:$J,IF(COUNTIFS($B297,"Adjustment*"),"Adjustment","Current Year Savings"),'7.  Persistence Report'!$C:$C,VLOOKUP(IF(COUNTIFS($B297,"Adjustment*"),$A296,$A297),ExtCalcMap,2,FALSE))</f>
        <v>0</v>
      </c>
      <c r="M297" s="724">
        <f ca="1">SUMIFS(OFFSET('7.  Persistence Report'!$AQ:$AQ,0,M277-2011),'7.  Persistence Report'!$D:$D,IF(COUNTIFS($B297,"Adjustment*"),$B296,$B297),'7.  Persistence Report'!$H:$H,D277,'7.  Persistence Report'!$J:$J,IF(COUNTIFS($B297,"Adjustment*"),"Adjustment","Current Year Savings"),'7.  Persistence Report'!$C:$C,VLOOKUP(IF(COUNTIFS($B297,"Adjustment*"),$A296,$A297),ExtCalcMap,2,FALSE))</f>
        <v>0</v>
      </c>
      <c r="N297" s="730"/>
      <c r="O297" s="731">
        <f ca="1">SUMIFS(OFFSET('7.  Persistence Report'!$L:$L,0,O277-2011),'7.  Persistence Report'!$D:$D,IF(COUNTIFS($B297,"Adjustment*"),$B296,$B297),'7.  Persistence Report'!$H:$H,D277,'7.  Persistence Report'!$J:$J,IF(COUNTIFS($B297,"Adjustment*"),"Adjustment","Current Year Savings"),'7.  Persistence Report'!$C:$C,VLOOKUP(IF(COUNTIFS($B297,"Adjustment*"),$A296,$A297),ExtCalcMap,2,FALSE))</f>
        <v>0</v>
      </c>
      <c r="P297" s="731">
        <f ca="1">SUMIFS(OFFSET('7.  Persistence Report'!$L:$L,0,P277-2011),'7.  Persistence Report'!$D:$D,IF(COUNTIFS($B297,"Adjustment*"),$B296,$B297),'7.  Persistence Report'!$H:$H,D277,'7.  Persistence Report'!$J:$J,IF(COUNTIFS($B297,"Adjustment*"),"Adjustment","Current Year Savings"),'7.  Persistence Report'!$C:$C,VLOOKUP(IF(COUNTIFS($B297,"Adjustment*"),$A296,$A297),ExtCalcMap,2,FALSE))</f>
        <v>0</v>
      </c>
      <c r="Q297" s="731">
        <f ca="1">SUMIFS(OFFSET('7.  Persistence Report'!$L:$L,0,Q277-2011),'7.  Persistence Report'!$D:$D,IF(COUNTIFS($B297,"Adjustment*"),$B296,$B297),'7.  Persistence Report'!$H:$H,D277,'7.  Persistence Report'!$J:$J,IF(COUNTIFS($B297,"Adjustment*"),"Adjustment","Current Year Savings"),'7.  Persistence Report'!$C:$C,VLOOKUP(IF(COUNTIFS($B297,"Adjustment*"),$A296,$A297),ExtCalcMap,2,FALSE))</f>
        <v>0</v>
      </c>
      <c r="R297" s="731">
        <f ca="1">SUMIFS(OFFSET('7.  Persistence Report'!$L:$L,0,R277-2011),'7.  Persistence Report'!$D:$D,IF(COUNTIFS($B297,"Adjustment*"),$B296,$B297),'7.  Persistence Report'!$H:$H,D277,'7.  Persistence Report'!$J:$J,IF(COUNTIFS($B297,"Adjustment*"),"Adjustment","Current Year Savings"),'7.  Persistence Report'!$C:$C,VLOOKUP(IF(COUNTIFS($B297,"Adjustment*"),$A296,$A297),ExtCalcMap,2,FALSE))</f>
        <v>0</v>
      </c>
      <c r="S297" s="731">
        <f ca="1">SUMIFS(OFFSET('7.  Persistence Report'!$L:$L,0,S277-2011),'7.  Persistence Report'!$D:$D,IF(COUNTIFS($B297,"Adjustment*"),$B296,$B297),'7.  Persistence Report'!$H:$H,D277,'7.  Persistence Report'!$J:$J,IF(COUNTIFS($B297,"Adjustment*"),"Adjustment","Current Year Savings"),'7.  Persistence Report'!$C:$C,VLOOKUP(IF(COUNTIFS($B297,"Adjustment*"),$A296,$A297),ExtCalcMap,2,FALSE))</f>
        <v>0</v>
      </c>
      <c r="T297" s="731">
        <f ca="1">SUMIFS(OFFSET('7.  Persistence Report'!$L:$L,0,T277-2011),'7.  Persistence Report'!$D:$D,IF(COUNTIFS($B297,"Adjustment*"),$B296,$B297),'7.  Persistence Report'!$H:$H,D277,'7.  Persistence Report'!$J:$J,IF(COUNTIFS($B297,"Adjustment*"),"Adjustment","Current Year Savings"),'7.  Persistence Report'!$C:$C,VLOOKUP(IF(COUNTIFS($B297,"Adjustment*"),$A296,$A297),ExtCalcMap,2,FALSE))</f>
        <v>0</v>
      </c>
      <c r="U297" s="731">
        <f ca="1">SUMIFS(OFFSET('7.  Persistence Report'!$L:$L,0,U277-2011),'7.  Persistence Report'!$D:$D,IF(COUNTIFS($B297,"Adjustment*"),$B296,$B297),'7.  Persistence Report'!$H:$H,D277,'7.  Persistence Report'!$J:$J,IF(COUNTIFS($B297,"Adjustment*"),"Adjustment","Current Year Savings"),'7.  Persistence Report'!$C:$C,VLOOKUP(IF(COUNTIFS($B297,"Adjustment*"),$A296,$A297),ExtCalcMap,2,FALSE))</f>
        <v>0</v>
      </c>
      <c r="V297" s="731">
        <f ca="1">SUMIFS(OFFSET('7.  Persistence Report'!$L:$L,0,V277-2011),'7.  Persistence Report'!$D:$D,IF(COUNTIFS($B297,"Adjustment*"),$B296,$B297),'7.  Persistence Report'!$H:$H,D277,'7.  Persistence Report'!$J:$J,IF(COUNTIFS($B297,"Adjustment*"),"Adjustment","Current Year Savings"),'7.  Persistence Report'!$C:$C,VLOOKUP(IF(COUNTIFS($B297,"Adjustment*"),$A296,$A297),ExtCalcMap,2,FALSE))</f>
        <v>0</v>
      </c>
      <c r="W297" s="731">
        <f ca="1">SUMIFS(OFFSET('7.  Persistence Report'!$L:$L,0,W277-2011),'7.  Persistence Report'!$D:$D,IF(COUNTIFS($B297,"Adjustment*"),$B296,$B297),'7.  Persistence Report'!$H:$H,D277,'7.  Persistence Report'!$J:$J,IF(COUNTIFS($B297,"Adjustment*"),"Adjustment","Current Year Savings"),'7.  Persistence Report'!$C:$C,VLOOKUP(IF(COUNTIFS($B297,"Adjustment*"),$A296,$A297),ExtCalcMap,2,FALSE))</f>
        <v>0</v>
      </c>
      <c r="X297" s="731">
        <f ca="1">SUMIFS(OFFSET('7.  Persistence Report'!$L:$L,0,X277-2011),'7.  Persistence Report'!$D:$D,IF(COUNTIFS($B297,"Adjustment*"),$B296,$B297),'7.  Persistence Report'!$H:$H,D277,'7.  Persistence Report'!$J:$J,IF(COUNTIFS($B297,"Adjustment*"),"Adjustment","Current Year Savings"),'7.  Persistence Report'!$C:$C,VLOOKUP(IF(COUNTIFS($B297,"Adjustment*"),$A296,$A297),ExtCalcMap,2,FALSE))</f>
        <v>0</v>
      </c>
      <c r="Y297" s="411">
        <f t="shared" ref="Y297:AL297" si="121">IF(COUNTIFS(Y277,"Res*"),1/COUNTIFS(Y277:AL277,"Res*"),0)</f>
        <v>0</v>
      </c>
      <c r="Z297" s="411">
        <f t="shared" si="121"/>
        <v>0</v>
      </c>
      <c r="AA297" s="411">
        <f t="shared" si="121"/>
        <v>0</v>
      </c>
      <c r="AB297" s="411">
        <f t="shared" si="121"/>
        <v>1</v>
      </c>
      <c r="AC297" s="411">
        <f t="shared" si="121"/>
        <v>0</v>
      </c>
      <c r="AD297" s="411">
        <f t="shared" si="121"/>
        <v>0</v>
      </c>
      <c r="AE297" s="411">
        <f t="shared" si="121"/>
        <v>0</v>
      </c>
      <c r="AF297" s="411">
        <f t="shared" si="121"/>
        <v>0</v>
      </c>
      <c r="AG297" s="411">
        <f t="shared" si="121"/>
        <v>0</v>
      </c>
      <c r="AH297" s="411">
        <f t="shared" si="121"/>
        <v>0</v>
      </c>
      <c r="AI297" s="411">
        <f t="shared" si="121"/>
        <v>0</v>
      </c>
      <c r="AJ297" s="411">
        <f t="shared" si="121"/>
        <v>0</v>
      </c>
      <c r="AK297" s="411">
        <f t="shared" si="121"/>
        <v>0</v>
      </c>
      <c r="AL297" s="411">
        <f t="shared" si="121"/>
        <v>0</v>
      </c>
      <c r="AM297" s="298">
        <f>SUM(Y297:AL297)</f>
        <v>1</v>
      </c>
    </row>
    <row r="298" spans="1:39" ht="15" outlineLevel="1">
      <c r="B298" s="296" t="s">
        <v>250</v>
      </c>
      <c r="C298" s="293" t="s">
        <v>164</v>
      </c>
      <c r="D298" s="724">
        <f ca="1">SUMIFS(OFFSET('7.  Persistence Report'!$AQ:$AQ,0,D277-2011),'7.  Persistence Report'!$D:$D,IF(COUNTIFS($B298,"Adjustment*"),$B297,$B298),'7.  Persistence Report'!$H:$H,D277,'7.  Persistence Report'!$J:$J,IF(COUNTIFS($B298,"Adjustment*"),"Adjustment","Current Year Savings"),'7.  Persistence Report'!$C:$C,VLOOKUP(IF(COUNTIFS($B298,"Adjustment*"),$A297,$A298),ExtCalcMap,2,FALSE))</f>
        <v>0</v>
      </c>
      <c r="E298" s="724">
        <f ca="1">SUMIFS(OFFSET('7.  Persistence Report'!$AQ:$AQ,0,E277-2011),'7.  Persistence Report'!$D:$D,IF(COUNTIFS($B298,"Adjustment*"),$B297,$B298),'7.  Persistence Report'!$H:$H,D277,'7.  Persistence Report'!$J:$J,IF(COUNTIFS($B298,"Adjustment*"),"Adjustment","Current Year Savings"),'7.  Persistence Report'!$C:$C,VLOOKUP(IF(COUNTIFS($B298,"Adjustment*"),$A297,$A298),ExtCalcMap,2,FALSE))</f>
        <v>0</v>
      </c>
      <c r="F298" s="724">
        <f ca="1">SUMIFS(OFFSET('7.  Persistence Report'!$AQ:$AQ,0,F277-2011),'7.  Persistence Report'!$D:$D,IF(COUNTIFS($B298,"Adjustment*"),$B297,$B298),'7.  Persistence Report'!$H:$H,D277,'7.  Persistence Report'!$J:$J,IF(COUNTIFS($B298,"Adjustment*"),"Adjustment","Current Year Savings"),'7.  Persistence Report'!$C:$C,VLOOKUP(IF(COUNTIFS($B298,"Adjustment*"),$A297,$A298),ExtCalcMap,2,FALSE))</f>
        <v>0</v>
      </c>
      <c r="G298" s="724">
        <f ca="1">SUMIFS(OFFSET('7.  Persistence Report'!$AQ:$AQ,0,G277-2011),'7.  Persistence Report'!$D:$D,IF(COUNTIFS($B298,"Adjustment*"),$B297,$B298),'7.  Persistence Report'!$H:$H,D277,'7.  Persistence Report'!$J:$J,IF(COUNTIFS($B298,"Adjustment*"),"Adjustment","Current Year Savings"),'7.  Persistence Report'!$C:$C,VLOOKUP(IF(COUNTIFS($B298,"Adjustment*"),$A297,$A298),ExtCalcMap,2,FALSE))</f>
        <v>0</v>
      </c>
      <c r="H298" s="724">
        <f ca="1">SUMIFS(OFFSET('7.  Persistence Report'!$AQ:$AQ,0,H277-2011),'7.  Persistence Report'!$D:$D,IF(COUNTIFS($B298,"Adjustment*"),$B297,$B298),'7.  Persistence Report'!$H:$H,D277,'7.  Persistence Report'!$J:$J,IF(COUNTIFS($B298,"Adjustment*"),"Adjustment","Current Year Savings"),'7.  Persistence Report'!$C:$C,VLOOKUP(IF(COUNTIFS($B298,"Adjustment*"),$A297,$A298),ExtCalcMap,2,FALSE))</f>
        <v>0</v>
      </c>
      <c r="I298" s="724">
        <f ca="1">SUMIFS(OFFSET('7.  Persistence Report'!$AQ:$AQ,0,I277-2011),'7.  Persistence Report'!$D:$D,IF(COUNTIFS($B298,"Adjustment*"),$B297,$B298),'7.  Persistence Report'!$H:$H,D277,'7.  Persistence Report'!$J:$J,IF(COUNTIFS($B298,"Adjustment*"),"Adjustment","Current Year Savings"),'7.  Persistence Report'!$C:$C,VLOOKUP(IF(COUNTIFS($B298,"Adjustment*"),$A297,$A298),ExtCalcMap,2,FALSE))</f>
        <v>0</v>
      </c>
      <c r="J298" s="724">
        <f ca="1">SUMIFS(OFFSET('7.  Persistence Report'!$AQ:$AQ,0,J277-2011),'7.  Persistence Report'!$D:$D,IF(COUNTIFS($B298,"Adjustment*"),$B297,$B298),'7.  Persistence Report'!$H:$H,D277,'7.  Persistence Report'!$J:$J,IF(COUNTIFS($B298,"Adjustment*"),"Adjustment","Current Year Savings"),'7.  Persistence Report'!$C:$C,VLOOKUP(IF(COUNTIFS($B298,"Adjustment*"),$A297,$A298),ExtCalcMap,2,FALSE))</f>
        <v>0</v>
      </c>
      <c r="K298" s="724">
        <f ca="1">SUMIFS(OFFSET('7.  Persistence Report'!$AQ:$AQ,0,K277-2011),'7.  Persistence Report'!$D:$D,IF(COUNTIFS($B298,"Adjustment*"),$B297,$B298),'7.  Persistence Report'!$H:$H,D277,'7.  Persistence Report'!$J:$J,IF(COUNTIFS($B298,"Adjustment*"),"Adjustment","Current Year Savings"),'7.  Persistence Report'!$C:$C,VLOOKUP(IF(COUNTIFS($B298,"Adjustment*"),$A297,$A298),ExtCalcMap,2,FALSE))</f>
        <v>0</v>
      </c>
      <c r="L298" s="724">
        <f ca="1">SUMIFS(OFFSET('7.  Persistence Report'!$AQ:$AQ,0,L277-2011),'7.  Persistence Report'!$D:$D,IF(COUNTIFS($B298,"Adjustment*"),$B297,$B298),'7.  Persistence Report'!$H:$H,D277,'7.  Persistence Report'!$J:$J,IF(COUNTIFS($B298,"Adjustment*"),"Adjustment","Current Year Savings"),'7.  Persistence Report'!$C:$C,VLOOKUP(IF(COUNTIFS($B298,"Adjustment*"),$A297,$A298),ExtCalcMap,2,FALSE))</f>
        <v>0</v>
      </c>
      <c r="M298" s="724">
        <f ca="1">SUMIFS(OFFSET('7.  Persistence Report'!$AQ:$AQ,0,M277-2011),'7.  Persistence Report'!$D:$D,IF(COUNTIFS($B298,"Adjustment*"),$B297,$B298),'7.  Persistence Report'!$H:$H,D277,'7.  Persistence Report'!$J:$J,IF(COUNTIFS($B298,"Adjustment*"),"Adjustment","Current Year Savings"),'7.  Persistence Report'!$C:$C,VLOOKUP(IF(COUNTIFS($B298,"Adjustment*"),$A297,$A298),ExtCalcMap,2,FALSE))</f>
        <v>0</v>
      </c>
      <c r="N298" s="732"/>
      <c r="O298" s="731">
        <f ca="1">SUMIFS(OFFSET('7.  Persistence Report'!$L:$L,0,O277-2011),'7.  Persistence Report'!$D:$D,IF(COUNTIFS($B298,"Adjustment*"),$B297,$B298),'7.  Persistence Report'!$H:$H,D277,'7.  Persistence Report'!$J:$J,IF(COUNTIFS($B298,"Adjustment*"),"Adjustment","Current Year Savings"),'7.  Persistence Report'!$C:$C,VLOOKUP(IF(COUNTIFS($B298,"Adjustment*"),$A297,$A298),ExtCalcMap,2,FALSE))</f>
        <v>0</v>
      </c>
      <c r="P298" s="731">
        <f ca="1">SUMIFS(OFFSET('7.  Persistence Report'!$L:$L,0,P277-2011),'7.  Persistence Report'!$D:$D,IF(COUNTIFS($B298,"Adjustment*"),$B297,$B298),'7.  Persistence Report'!$H:$H,D277,'7.  Persistence Report'!$J:$J,IF(COUNTIFS($B298,"Adjustment*"),"Adjustment","Current Year Savings"),'7.  Persistence Report'!$C:$C,VLOOKUP(IF(COUNTIFS($B298,"Adjustment*"),$A297,$A298),ExtCalcMap,2,FALSE))</f>
        <v>4.3652420000000003</v>
      </c>
      <c r="Q298" s="731">
        <f ca="1">SUMIFS(OFFSET('7.  Persistence Report'!$L:$L,0,Q277-2011),'7.  Persistence Report'!$D:$D,IF(COUNTIFS($B298,"Adjustment*"),$B297,$B298),'7.  Persistence Report'!$H:$H,D277,'7.  Persistence Report'!$J:$J,IF(COUNTIFS($B298,"Adjustment*"),"Adjustment","Current Year Savings"),'7.  Persistence Report'!$C:$C,VLOOKUP(IF(COUNTIFS($B298,"Adjustment*"),$A297,$A298),ExtCalcMap,2,FALSE))</f>
        <v>0</v>
      </c>
      <c r="R298" s="731">
        <f ca="1">SUMIFS(OFFSET('7.  Persistence Report'!$L:$L,0,R277-2011),'7.  Persistence Report'!$D:$D,IF(COUNTIFS($B298,"Adjustment*"),$B297,$B298),'7.  Persistence Report'!$H:$H,D277,'7.  Persistence Report'!$J:$J,IF(COUNTIFS($B298,"Adjustment*"),"Adjustment","Current Year Savings"),'7.  Persistence Report'!$C:$C,VLOOKUP(IF(COUNTIFS($B298,"Adjustment*"),$A297,$A298),ExtCalcMap,2,FALSE))</f>
        <v>0</v>
      </c>
      <c r="S298" s="731">
        <f ca="1">SUMIFS(OFFSET('7.  Persistence Report'!$L:$L,0,S277-2011),'7.  Persistence Report'!$D:$D,IF(COUNTIFS($B298,"Adjustment*"),$B297,$B298),'7.  Persistence Report'!$H:$H,D277,'7.  Persistence Report'!$J:$J,IF(COUNTIFS($B298,"Adjustment*"),"Adjustment","Current Year Savings"),'7.  Persistence Report'!$C:$C,VLOOKUP(IF(COUNTIFS($B298,"Adjustment*"),$A297,$A298),ExtCalcMap,2,FALSE))</f>
        <v>0</v>
      </c>
      <c r="T298" s="731">
        <f ca="1">SUMIFS(OFFSET('7.  Persistence Report'!$L:$L,0,T277-2011),'7.  Persistence Report'!$D:$D,IF(COUNTIFS($B298,"Adjustment*"),$B297,$B298),'7.  Persistence Report'!$H:$H,D277,'7.  Persistence Report'!$J:$J,IF(COUNTIFS($B298,"Adjustment*"),"Adjustment","Current Year Savings"),'7.  Persistence Report'!$C:$C,VLOOKUP(IF(COUNTIFS($B298,"Adjustment*"),$A297,$A298),ExtCalcMap,2,FALSE))</f>
        <v>0</v>
      </c>
      <c r="U298" s="731">
        <f ca="1">SUMIFS(OFFSET('7.  Persistence Report'!$L:$L,0,U277-2011),'7.  Persistence Report'!$D:$D,IF(COUNTIFS($B298,"Adjustment*"),$B297,$B298),'7.  Persistence Report'!$H:$H,D277,'7.  Persistence Report'!$J:$J,IF(COUNTIFS($B298,"Adjustment*"),"Adjustment","Current Year Savings"),'7.  Persistence Report'!$C:$C,VLOOKUP(IF(COUNTIFS($B298,"Adjustment*"),$A297,$A298),ExtCalcMap,2,FALSE))</f>
        <v>0</v>
      </c>
      <c r="V298" s="731">
        <f ca="1">SUMIFS(OFFSET('7.  Persistence Report'!$L:$L,0,V277-2011),'7.  Persistence Report'!$D:$D,IF(COUNTIFS($B298,"Adjustment*"),$B297,$B298),'7.  Persistence Report'!$H:$H,D277,'7.  Persistence Report'!$J:$J,IF(COUNTIFS($B298,"Adjustment*"),"Adjustment","Current Year Savings"),'7.  Persistence Report'!$C:$C,VLOOKUP(IF(COUNTIFS($B298,"Adjustment*"),$A297,$A298),ExtCalcMap,2,FALSE))</f>
        <v>0</v>
      </c>
      <c r="W298" s="731">
        <f ca="1">SUMIFS(OFFSET('7.  Persistence Report'!$L:$L,0,W277-2011),'7.  Persistence Report'!$D:$D,IF(COUNTIFS($B298,"Adjustment*"),$B297,$B298),'7.  Persistence Report'!$H:$H,D277,'7.  Persistence Report'!$J:$J,IF(COUNTIFS($B298,"Adjustment*"),"Adjustment","Current Year Savings"),'7.  Persistence Report'!$C:$C,VLOOKUP(IF(COUNTIFS($B298,"Adjustment*"),$A297,$A298),ExtCalcMap,2,FALSE))</f>
        <v>0</v>
      </c>
      <c r="X298" s="731">
        <f ca="1">SUMIFS(OFFSET('7.  Persistence Report'!$L:$L,0,X277-2011),'7.  Persistence Report'!$D:$D,IF(COUNTIFS($B298,"Adjustment*"),$B297,$B298),'7.  Persistence Report'!$H:$H,D277,'7.  Persistence Report'!$J:$J,IF(COUNTIFS($B298,"Adjustment*"),"Adjustment","Current Year Savings"),'7.  Persistence Report'!$C:$C,VLOOKUP(IF(COUNTIFS($B298,"Adjustment*"),$A297,$A298),ExtCalcMap,2,FALSE))</f>
        <v>0</v>
      </c>
      <c r="Y298" s="412">
        <f>Y297</f>
        <v>0</v>
      </c>
      <c r="Z298" s="412">
        <f>Z297</f>
        <v>0</v>
      </c>
      <c r="AA298" s="412">
        <f t="shared" ref="AA298:AL298" si="122">AA297</f>
        <v>0</v>
      </c>
      <c r="AB298" s="412">
        <f t="shared" si="122"/>
        <v>1</v>
      </c>
      <c r="AC298" s="412">
        <f t="shared" si="122"/>
        <v>0</v>
      </c>
      <c r="AD298" s="412">
        <f t="shared" si="122"/>
        <v>0</v>
      </c>
      <c r="AE298" s="412">
        <f t="shared" si="122"/>
        <v>0</v>
      </c>
      <c r="AF298" s="412">
        <f t="shared" si="122"/>
        <v>0</v>
      </c>
      <c r="AG298" s="412">
        <f t="shared" si="122"/>
        <v>0</v>
      </c>
      <c r="AH298" s="412">
        <f t="shared" si="122"/>
        <v>0</v>
      </c>
      <c r="AI298" s="412">
        <f t="shared" si="122"/>
        <v>0</v>
      </c>
      <c r="AJ298" s="412">
        <f t="shared" si="122"/>
        <v>0</v>
      </c>
      <c r="AK298" s="412">
        <f t="shared" si="122"/>
        <v>0</v>
      </c>
      <c r="AL298" s="412">
        <f t="shared" si="122"/>
        <v>0</v>
      </c>
      <c r="AM298" s="299"/>
    </row>
    <row r="299" spans="1:39" ht="15" outlineLevel="1">
      <c r="B299" s="296"/>
      <c r="C299" s="307"/>
      <c r="D299" s="735"/>
      <c r="E299" s="735"/>
      <c r="F299" s="735"/>
      <c r="G299" s="735"/>
      <c r="H299" s="735"/>
      <c r="I299" s="735"/>
      <c r="J299" s="735"/>
      <c r="K299" s="735"/>
      <c r="L299" s="735"/>
      <c r="M299" s="735"/>
      <c r="N299" s="730"/>
      <c r="O299" s="734"/>
      <c r="P299" s="734"/>
      <c r="Q299" s="734"/>
      <c r="R299" s="734"/>
      <c r="S299" s="734"/>
      <c r="T299" s="734"/>
      <c r="U299" s="734"/>
      <c r="V299" s="734"/>
      <c r="W299" s="734"/>
      <c r="X299" s="734"/>
      <c r="Y299" s="413"/>
      <c r="Z299" s="413"/>
      <c r="AA299" s="413"/>
      <c r="AB299" s="413"/>
      <c r="AC299" s="413"/>
      <c r="AD299" s="413"/>
      <c r="AE299" s="413"/>
      <c r="AF299" s="413"/>
      <c r="AG299" s="413"/>
      <c r="AH299" s="413"/>
      <c r="AI299" s="413"/>
      <c r="AJ299" s="413"/>
      <c r="AK299" s="413"/>
      <c r="AL299" s="413"/>
      <c r="AM299" s="308"/>
    </row>
    <row r="300" spans="1:39" s="285" customFormat="1" ht="15" outlineLevel="1">
      <c r="A300" s="503">
        <v>8</v>
      </c>
      <c r="B300" s="296" t="s">
        <v>486</v>
      </c>
      <c r="C300" s="293" t="s">
        <v>25</v>
      </c>
      <c r="D300" s="724">
        <f ca="1">SUMIFS(OFFSET('7.  Persistence Report'!$AQ:$AQ,0,D277-2011),'7.  Persistence Report'!$D:$D,IF(COUNTIFS($B300,"Adjustment*"),$B299,$B300),'7.  Persistence Report'!$H:$H,D277,'7.  Persistence Report'!$J:$J,IF(COUNTIFS($B300,"Adjustment*"),"Adjustment","Current Year Savings"),'7.  Persistence Report'!$C:$C,VLOOKUP(IF(COUNTIFS($B300,"Adjustment*"),$A299,$A300),ExtCalcMap,2,FALSE))</f>
        <v>0</v>
      </c>
      <c r="E300" s="724">
        <f ca="1">SUMIFS(OFFSET('7.  Persistence Report'!$AQ:$AQ,0,E277-2011),'7.  Persistence Report'!$D:$D,IF(COUNTIFS($B300,"Adjustment*"),$B299,$B300),'7.  Persistence Report'!$H:$H,D277,'7.  Persistence Report'!$J:$J,IF(COUNTIFS($B300,"Adjustment*"),"Adjustment","Current Year Savings"),'7.  Persistence Report'!$C:$C,VLOOKUP(IF(COUNTIFS($B300,"Adjustment*"),$A299,$A300),ExtCalcMap,2,FALSE))</f>
        <v>0</v>
      </c>
      <c r="F300" s="724">
        <f ca="1">SUMIFS(OFFSET('7.  Persistence Report'!$AQ:$AQ,0,F277-2011),'7.  Persistence Report'!$D:$D,IF(COUNTIFS($B300,"Adjustment*"),$B299,$B300),'7.  Persistence Report'!$H:$H,D277,'7.  Persistence Report'!$J:$J,IF(COUNTIFS($B300,"Adjustment*"),"Adjustment","Current Year Savings"),'7.  Persistence Report'!$C:$C,VLOOKUP(IF(COUNTIFS($B300,"Adjustment*"),$A299,$A300),ExtCalcMap,2,FALSE))</f>
        <v>0</v>
      </c>
      <c r="G300" s="724">
        <f ca="1">SUMIFS(OFFSET('7.  Persistence Report'!$AQ:$AQ,0,G277-2011),'7.  Persistence Report'!$D:$D,IF(COUNTIFS($B300,"Adjustment*"),$B299,$B300),'7.  Persistence Report'!$H:$H,D277,'7.  Persistence Report'!$J:$J,IF(COUNTIFS($B300,"Adjustment*"),"Adjustment","Current Year Savings"),'7.  Persistence Report'!$C:$C,VLOOKUP(IF(COUNTIFS($B300,"Adjustment*"),$A299,$A300),ExtCalcMap,2,FALSE))</f>
        <v>0</v>
      </c>
      <c r="H300" s="724">
        <f ca="1">SUMIFS(OFFSET('7.  Persistence Report'!$AQ:$AQ,0,H277-2011),'7.  Persistence Report'!$D:$D,IF(COUNTIFS($B300,"Adjustment*"),$B299,$B300),'7.  Persistence Report'!$H:$H,D277,'7.  Persistence Report'!$J:$J,IF(COUNTIFS($B300,"Adjustment*"),"Adjustment","Current Year Savings"),'7.  Persistence Report'!$C:$C,VLOOKUP(IF(COUNTIFS($B300,"Adjustment*"),$A299,$A300),ExtCalcMap,2,FALSE))</f>
        <v>0</v>
      </c>
      <c r="I300" s="724">
        <f ca="1">SUMIFS(OFFSET('7.  Persistence Report'!$AQ:$AQ,0,I277-2011),'7.  Persistence Report'!$D:$D,IF(COUNTIFS($B300,"Adjustment*"),$B299,$B300),'7.  Persistence Report'!$H:$H,D277,'7.  Persistence Report'!$J:$J,IF(COUNTIFS($B300,"Adjustment*"),"Adjustment","Current Year Savings"),'7.  Persistence Report'!$C:$C,VLOOKUP(IF(COUNTIFS($B300,"Adjustment*"),$A299,$A300),ExtCalcMap,2,FALSE))</f>
        <v>0</v>
      </c>
      <c r="J300" s="724">
        <f ca="1">SUMIFS(OFFSET('7.  Persistence Report'!$AQ:$AQ,0,J277-2011),'7.  Persistence Report'!$D:$D,IF(COUNTIFS($B300,"Adjustment*"),$B299,$B300),'7.  Persistence Report'!$H:$H,D277,'7.  Persistence Report'!$J:$J,IF(COUNTIFS($B300,"Adjustment*"),"Adjustment","Current Year Savings"),'7.  Persistence Report'!$C:$C,VLOOKUP(IF(COUNTIFS($B300,"Adjustment*"),$A299,$A300),ExtCalcMap,2,FALSE))</f>
        <v>0</v>
      </c>
      <c r="K300" s="724">
        <f ca="1">SUMIFS(OFFSET('7.  Persistence Report'!$AQ:$AQ,0,K277-2011),'7.  Persistence Report'!$D:$D,IF(COUNTIFS($B300,"Adjustment*"),$B299,$B300),'7.  Persistence Report'!$H:$H,D277,'7.  Persistence Report'!$J:$J,IF(COUNTIFS($B300,"Adjustment*"),"Adjustment","Current Year Savings"),'7.  Persistence Report'!$C:$C,VLOOKUP(IF(COUNTIFS($B300,"Adjustment*"),$A299,$A300),ExtCalcMap,2,FALSE))</f>
        <v>0</v>
      </c>
      <c r="L300" s="724">
        <f ca="1">SUMIFS(OFFSET('7.  Persistence Report'!$AQ:$AQ,0,L277-2011),'7.  Persistence Report'!$D:$D,IF(COUNTIFS($B300,"Adjustment*"),$B299,$B300),'7.  Persistence Report'!$H:$H,D277,'7.  Persistence Report'!$J:$J,IF(COUNTIFS($B300,"Adjustment*"),"Adjustment","Current Year Savings"),'7.  Persistence Report'!$C:$C,VLOOKUP(IF(COUNTIFS($B300,"Adjustment*"),$A299,$A300),ExtCalcMap,2,FALSE))</f>
        <v>0</v>
      </c>
      <c r="M300" s="724">
        <f ca="1">SUMIFS(OFFSET('7.  Persistence Report'!$AQ:$AQ,0,M277-2011),'7.  Persistence Report'!$D:$D,IF(COUNTIFS($B300,"Adjustment*"),$B299,$B300),'7.  Persistence Report'!$H:$H,D277,'7.  Persistence Report'!$J:$J,IF(COUNTIFS($B300,"Adjustment*"),"Adjustment","Current Year Savings"),'7.  Persistence Report'!$C:$C,VLOOKUP(IF(COUNTIFS($B300,"Adjustment*"),$A299,$A300),ExtCalcMap,2,FALSE))</f>
        <v>0</v>
      </c>
      <c r="N300" s="730"/>
      <c r="O300" s="731">
        <f ca="1">SUMIFS(OFFSET('7.  Persistence Report'!$L:$L,0,O277-2011),'7.  Persistence Report'!$D:$D,IF(COUNTIFS($B300,"Adjustment*"),$B299,$B300),'7.  Persistence Report'!$H:$H,D277,'7.  Persistence Report'!$J:$J,IF(COUNTIFS($B300,"Adjustment*"),"Adjustment","Current Year Savings"),'7.  Persistence Report'!$C:$C,VLOOKUP(IF(COUNTIFS($B300,"Adjustment*"),$A299,$A300),ExtCalcMap,2,FALSE))</f>
        <v>0</v>
      </c>
      <c r="P300" s="731">
        <f ca="1">SUMIFS(OFFSET('7.  Persistence Report'!$L:$L,0,P277-2011),'7.  Persistence Report'!$D:$D,IF(COUNTIFS($B300,"Adjustment*"),$B299,$B300),'7.  Persistence Report'!$H:$H,D277,'7.  Persistence Report'!$J:$J,IF(COUNTIFS($B300,"Adjustment*"),"Adjustment","Current Year Savings"),'7.  Persistence Report'!$C:$C,VLOOKUP(IF(COUNTIFS($B300,"Adjustment*"),$A299,$A300),ExtCalcMap,2,FALSE))</f>
        <v>0</v>
      </c>
      <c r="Q300" s="731">
        <f ca="1">SUMIFS(OFFSET('7.  Persistence Report'!$L:$L,0,Q277-2011),'7.  Persistence Report'!$D:$D,IF(COUNTIFS($B300,"Adjustment*"),$B299,$B300),'7.  Persistence Report'!$H:$H,D277,'7.  Persistence Report'!$J:$J,IF(COUNTIFS($B300,"Adjustment*"),"Adjustment","Current Year Savings"),'7.  Persistence Report'!$C:$C,VLOOKUP(IF(COUNTIFS($B300,"Adjustment*"),$A299,$A300),ExtCalcMap,2,FALSE))</f>
        <v>0</v>
      </c>
      <c r="R300" s="731">
        <f ca="1">SUMIFS(OFFSET('7.  Persistence Report'!$L:$L,0,R277-2011),'7.  Persistence Report'!$D:$D,IF(COUNTIFS($B300,"Adjustment*"),$B299,$B300),'7.  Persistence Report'!$H:$H,D277,'7.  Persistence Report'!$J:$J,IF(COUNTIFS($B300,"Adjustment*"),"Adjustment","Current Year Savings"),'7.  Persistence Report'!$C:$C,VLOOKUP(IF(COUNTIFS($B300,"Adjustment*"),$A299,$A300),ExtCalcMap,2,FALSE))</f>
        <v>0</v>
      </c>
      <c r="S300" s="731">
        <f ca="1">SUMIFS(OFFSET('7.  Persistence Report'!$L:$L,0,S277-2011),'7.  Persistence Report'!$D:$D,IF(COUNTIFS($B300,"Adjustment*"),$B299,$B300),'7.  Persistence Report'!$H:$H,D277,'7.  Persistence Report'!$J:$J,IF(COUNTIFS($B300,"Adjustment*"),"Adjustment","Current Year Savings"),'7.  Persistence Report'!$C:$C,VLOOKUP(IF(COUNTIFS($B300,"Adjustment*"),$A299,$A300),ExtCalcMap,2,FALSE))</f>
        <v>0</v>
      </c>
      <c r="T300" s="731">
        <f ca="1">SUMIFS(OFFSET('7.  Persistence Report'!$L:$L,0,T277-2011),'7.  Persistence Report'!$D:$D,IF(COUNTIFS($B300,"Adjustment*"),$B299,$B300),'7.  Persistence Report'!$H:$H,D277,'7.  Persistence Report'!$J:$J,IF(COUNTIFS($B300,"Adjustment*"),"Adjustment","Current Year Savings"),'7.  Persistence Report'!$C:$C,VLOOKUP(IF(COUNTIFS($B300,"Adjustment*"),$A299,$A300),ExtCalcMap,2,FALSE))</f>
        <v>0</v>
      </c>
      <c r="U300" s="731">
        <f ca="1">SUMIFS(OFFSET('7.  Persistence Report'!$L:$L,0,U277-2011),'7.  Persistence Report'!$D:$D,IF(COUNTIFS($B300,"Adjustment*"),$B299,$B300),'7.  Persistence Report'!$H:$H,D277,'7.  Persistence Report'!$J:$J,IF(COUNTIFS($B300,"Adjustment*"),"Adjustment","Current Year Savings"),'7.  Persistence Report'!$C:$C,VLOOKUP(IF(COUNTIFS($B300,"Adjustment*"),$A299,$A300),ExtCalcMap,2,FALSE))</f>
        <v>0</v>
      </c>
      <c r="V300" s="731">
        <f ca="1">SUMIFS(OFFSET('7.  Persistence Report'!$L:$L,0,V277-2011),'7.  Persistence Report'!$D:$D,IF(COUNTIFS($B300,"Adjustment*"),$B299,$B300),'7.  Persistence Report'!$H:$H,D277,'7.  Persistence Report'!$J:$J,IF(COUNTIFS($B300,"Adjustment*"),"Adjustment","Current Year Savings"),'7.  Persistence Report'!$C:$C,VLOOKUP(IF(COUNTIFS($B300,"Adjustment*"),$A299,$A300),ExtCalcMap,2,FALSE))</f>
        <v>0</v>
      </c>
      <c r="W300" s="731">
        <f ca="1">SUMIFS(OFFSET('7.  Persistence Report'!$L:$L,0,W277-2011),'7.  Persistence Report'!$D:$D,IF(COUNTIFS($B300,"Adjustment*"),$B299,$B300),'7.  Persistence Report'!$H:$H,D277,'7.  Persistence Report'!$J:$J,IF(COUNTIFS($B300,"Adjustment*"),"Adjustment","Current Year Savings"),'7.  Persistence Report'!$C:$C,VLOOKUP(IF(COUNTIFS($B300,"Adjustment*"),$A299,$A300),ExtCalcMap,2,FALSE))</f>
        <v>0</v>
      </c>
      <c r="X300" s="731">
        <f ca="1">SUMIFS(OFFSET('7.  Persistence Report'!$L:$L,0,X277-2011),'7.  Persistence Report'!$D:$D,IF(COUNTIFS($B300,"Adjustment*"),$B299,$B300),'7.  Persistence Report'!$H:$H,D277,'7.  Persistence Report'!$J:$J,IF(COUNTIFS($B300,"Adjustment*"),"Adjustment","Current Year Savings"),'7.  Persistence Report'!$C:$C,VLOOKUP(IF(COUNTIFS($B300,"Adjustment*"),$A299,$A300),ExtCalcMap,2,FALSE))</f>
        <v>0</v>
      </c>
      <c r="Y300" s="411">
        <f t="shared" ref="Y300:AL300" si="123">IF(COUNTIFS(Y277,"Res*"),1/COUNTIFS(Y277:AL277,"Res*"),0)</f>
        <v>0</v>
      </c>
      <c r="Z300" s="411">
        <f t="shared" si="123"/>
        <v>0</v>
      </c>
      <c r="AA300" s="411">
        <f t="shared" si="123"/>
        <v>0</v>
      </c>
      <c r="AB300" s="411">
        <f t="shared" si="123"/>
        <v>1</v>
      </c>
      <c r="AC300" s="411">
        <f t="shared" si="123"/>
        <v>0</v>
      </c>
      <c r="AD300" s="411">
        <f t="shared" si="123"/>
        <v>0</v>
      </c>
      <c r="AE300" s="411">
        <f t="shared" si="123"/>
        <v>0</v>
      </c>
      <c r="AF300" s="411">
        <f t="shared" si="123"/>
        <v>0</v>
      </c>
      <c r="AG300" s="411">
        <f t="shared" si="123"/>
        <v>0</v>
      </c>
      <c r="AH300" s="411">
        <f t="shared" si="123"/>
        <v>0</v>
      </c>
      <c r="AI300" s="411">
        <f t="shared" si="123"/>
        <v>0</v>
      </c>
      <c r="AJ300" s="411">
        <f t="shared" si="123"/>
        <v>0</v>
      </c>
      <c r="AK300" s="411">
        <f t="shared" si="123"/>
        <v>0</v>
      </c>
      <c r="AL300" s="411">
        <f t="shared" si="123"/>
        <v>0</v>
      </c>
      <c r="AM300" s="298">
        <f>SUM(Y300:AL300)</f>
        <v>1</v>
      </c>
    </row>
    <row r="301" spans="1:39" s="285" customFormat="1" ht="15" outlineLevel="1">
      <c r="A301" s="503"/>
      <c r="B301" s="296" t="s">
        <v>250</v>
      </c>
      <c r="C301" s="293" t="s">
        <v>164</v>
      </c>
      <c r="D301" s="724">
        <f ca="1">SUMIFS(OFFSET('7.  Persistence Report'!$AQ:$AQ,0,D277-2011),'7.  Persistence Report'!$D:$D,IF(COUNTIFS($B301,"Adjustment*"),$B300,$B301),'7.  Persistence Report'!$H:$H,D277,'7.  Persistence Report'!$J:$J,IF(COUNTIFS($B301,"Adjustment*"),"Adjustment","Current Year Savings"),'7.  Persistence Report'!$C:$C,VLOOKUP(IF(COUNTIFS($B301,"Adjustment*"),$A300,$A301),ExtCalcMap,2,FALSE))</f>
        <v>0</v>
      </c>
      <c r="E301" s="724">
        <f ca="1">SUMIFS(OFFSET('7.  Persistence Report'!$AQ:$AQ,0,E277-2011),'7.  Persistence Report'!$D:$D,IF(COUNTIFS($B301,"Adjustment*"),$B300,$B301),'7.  Persistence Report'!$H:$H,D277,'7.  Persistence Report'!$J:$J,IF(COUNTIFS($B301,"Adjustment*"),"Adjustment","Current Year Savings"),'7.  Persistence Report'!$C:$C,VLOOKUP(IF(COUNTIFS($B301,"Adjustment*"),$A300,$A301),ExtCalcMap,2,FALSE))</f>
        <v>0</v>
      </c>
      <c r="F301" s="724">
        <f ca="1">SUMIFS(OFFSET('7.  Persistence Report'!$AQ:$AQ,0,F277-2011),'7.  Persistence Report'!$D:$D,IF(COUNTIFS($B301,"Adjustment*"),$B300,$B301),'7.  Persistence Report'!$H:$H,D277,'7.  Persistence Report'!$J:$J,IF(COUNTIFS($B301,"Adjustment*"),"Adjustment","Current Year Savings"),'7.  Persistence Report'!$C:$C,VLOOKUP(IF(COUNTIFS($B301,"Adjustment*"),$A300,$A301),ExtCalcMap,2,FALSE))</f>
        <v>0</v>
      </c>
      <c r="G301" s="724">
        <f ca="1">SUMIFS(OFFSET('7.  Persistence Report'!$AQ:$AQ,0,G277-2011),'7.  Persistence Report'!$D:$D,IF(COUNTIFS($B301,"Adjustment*"),$B300,$B301),'7.  Persistence Report'!$H:$H,D277,'7.  Persistence Report'!$J:$J,IF(COUNTIFS($B301,"Adjustment*"),"Adjustment","Current Year Savings"),'7.  Persistence Report'!$C:$C,VLOOKUP(IF(COUNTIFS($B301,"Adjustment*"),$A300,$A301),ExtCalcMap,2,FALSE))</f>
        <v>0</v>
      </c>
      <c r="H301" s="724">
        <f ca="1">SUMIFS(OFFSET('7.  Persistence Report'!$AQ:$AQ,0,H277-2011),'7.  Persistence Report'!$D:$D,IF(COUNTIFS($B301,"Adjustment*"),$B300,$B301),'7.  Persistence Report'!$H:$H,D277,'7.  Persistence Report'!$J:$J,IF(COUNTIFS($B301,"Adjustment*"),"Adjustment","Current Year Savings"),'7.  Persistence Report'!$C:$C,VLOOKUP(IF(COUNTIFS($B301,"Adjustment*"),$A300,$A301),ExtCalcMap,2,FALSE))</f>
        <v>0</v>
      </c>
      <c r="I301" s="724">
        <f ca="1">SUMIFS(OFFSET('7.  Persistence Report'!$AQ:$AQ,0,I277-2011),'7.  Persistence Report'!$D:$D,IF(COUNTIFS($B301,"Adjustment*"),$B300,$B301),'7.  Persistence Report'!$H:$H,D277,'7.  Persistence Report'!$J:$J,IF(COUNTIFS($B301,"Adjustment*"),"Adjustment","Current Year Savings"),'7.  Persistence Report'!$C:$C,VLOOKUP(IF(COUNTIFS($B301,"Adjustment*"),$A300,$A301),ExtCalcMap,2,FALSE))</f>
        <v>0</v>
      </c>
      <c r="J301" s="724">
        <f ca="1">SUMIFS(OFFSET('7.  Persistence Report'!$AQ:$AQ,0,J277-2011),'7.  Persistence Report'!$D:$D,IF(COUNTIFS($B301,"Adjustment*"),$B300,$B301),'7.  Persistence Report'!$H:$H,D277,'7.  Persistence Report'!$J:$J,IF(COUNTIFS($B301,"Adjustment*"),"Adjustment","Current Year Savings"),'7.  Persistence Report'!$C:$C,VLOOKUP(IF(COUNTIFS($B301,"Adjustment*"),$A300,$A301),ExtCalcMap,2,FALSE))</f>
        <v>0</v>
      </c>
      <c r="K301" s="724">
        <f ca="1">SUMIFS(OFFSET('7.  Persistence Report'!$AQ:$AQ,0,K277-2011),'7.  Persistence Report'!$D:$D,IF(COUNTIFS($B301,"Adjustment*"),$B300,$B301),'7.  Persistence Report'!$H:$H,D277,'7.  Persistence Report'!$J:$J,IF(COUNTIFS($B301,"Adjustment*"),"Adjustment","Current Year Savings"),'7.  Persistence Report'!$C:$C,VLOOKUP(IF(COUNTIFS($B301,"Adjustment*"),$A300,$A301),ExtCalcMap,2,FALSE))</f>
        <v>0</v>
      </c>
      <c r="L301" s="724">
        <f ca="1">SUMIFS(OFFSET('7.  Persistence Report'!$AQ:$AQ,0,L277-2011),'7.  Persistence Report'!$D:$D,IF(COUNTIFS($B301,"Adjustment*"),$B300,$B301),'7.  Persistence Report'!$H:$H,D277,'7.  Persistence Report'!$J:$J,IF(COUNTIFS($B301,"Adjustment*"),"Adjustment","Current Year Savings"),'7.  Persistence Report'!$C:$C,VLOOKUP(IF(COUNTIFS($B301,"Adjustment*"),$A300,$A301),ExtCalcMap,2,FALSE))</f>
        <v>0</v>
      </c>
      <c r="M301" s="724">
        <f ca="1">SUMIFS(OFFSET('7.  Persistence Report'!$AQ:$AQ,0,M277-2011),'7.  Persistence Report'!$D:$D,IF(COUNTIFS($B301,"Adjustment*"),$B300,$B301),'7.  Persistence Report'!$H:$H,D277,'7.  Persistence Report'!$J:$J,IF(COUNTIFS($B301,"Adjustment*"),"Adjustment","Current Year Savings"),'7.  Persistence Report'!$C:$C,VLOOKUP(IF(COUNTIFS($B301,"Adjustment*"),$A300,$A301),ExtCalcMap,2,FALSE))</f>
        <v>0</v>
      </c>
      <c r="N301" s="732"/>
      <c r="O301" s="731">
        <f ca="1">SUMIFS(OFFSET('7.  Persistence Report'!$L:$L,0,O277-2011),'7.  Persistence Report'!$D:$D,IF(COUNTIFS($B301,"Adjustment*"),$B300,$B301),'7.  Persistence Report'!$H:$H,D277,'7.  Persistence Report'!$J:$J,IF(COUNTIFS($B301,"Adjustment*"),"Adjustment","Current Year Savings"),'7.  Persistence Report'!$C:$C,VLOOKUP(IF(COUNTIFS($B301,"Adjustment*"),$A300,$A301),ExtCalcMap,2,FALSE))</f>
        <v>0</v>
      </c>
      <c r="P301" s="731">
        <f ca="1">SUMIFS(OFFSET('7.  Persistence Report'!$L:$L,0,P277-2011),'7.  Persistence Report'!$D:$D,IF(COUNTIFS($B301,"Adjustment*"),$B300,$B301),'7.  Persistence Report'!$H:$H,D277,'7.  Persistence Report'!$J:$J,IF(COUNTIFS($B301,"Adjustment*"),"Adjustment","Current Year Savings"),'7.  Persistence Report'!$C:$C,VLOOKUP(IF(COUNTIFS($B301,"Adjustment*"),$A300,$A301),ExtCalcMap,2,FALSE))</f>
        <v>0</v>
      </c>
      <c r="Q301" s="731">
        <f ca="1">SUMIFS(OFFSET('7.  Persistence Report'!$L:$L,0,Q277-2011),'7.  Persistence Report'!$D:$D,IF(COUNTIFS($B301,"Adjustment*"),$B300,$B301),'7.  Persistence Report'!$H:$H,D277,'7.  Persistence Report'!$J:$J,IF(COUNTIFS($B301,"Adjustment*"),"Adjustment","Current Year Savings"),'7.  Persistence Report'!$C:$C,VLOOKUP(IF(COUNTIFS($B301,"Adjustment*"),$A300,$A301),ExtCalcMap,2,FALSE))</f>
        <v>0</v>
      </c>
      <c r="R301" s="731">
        <f ca="1">SUMIFS(OFFSET('7.  Persistence Report'!$L:$L,0,R277-2011),'7.  Persistence Report'!$D:$D,IF(COUNTIFS($B301,"Adjustment*"),$B300,$B301),'7.  Persistence Report'!$H:$H,D277,'7.  Persistence Report'!$J:$J,IF(COUNTIFS($B301,"Adjustment*"),"Adjustment","Current Year Savings"),'7.  Persistence Report'!$C:$C,VLOOKUP(IF(COUNTIFS($B301,"Adjustment*"),$A300,$A301),ExtCalcMap,2,FALSE))</f>
        <v>0</v>
      </c>
      <c r="S301" s="731">
        <f ca="1">SUMIFS(OFFSET('7.  Persistence Report'!$L:$L,0,S277-2011),'7.  Persistence Report'!$D:$D,IF(COUNTIFS($B301,"Adjustment*"),$B300,$B301),'7.  Persistence Report'!$H:$H,D277,'7.  Persistence Report'!$J:$J,IF(COUNTIFS($B301,"Adjustment*"),"Adjustment","Current Year Savings"),'7.  Persistence Report'!$C:$C,VLOOKUP(IF(COUNTIFS($B301,"Adjustment*"),$A300,$A301),ExtCalcMap,2,FALSE))</f>
        <v>0</v>
      </c>
      <c r="T301" s="731">
        <f ca="1">SUMIFS(OFFSET('7.  Persistence Report'!$L:$L,0,T277-2011),'7.  Persistence Report'!$D:$D,IF(COUNTIFS($B301,"Adjustment*"),$B300,$B301),'7.  Persistence Report'!$H:$H,D277,'7.  Persistence Report'!$J:$J,IF(COUNTIFS($B301,"Adjustment*"),"Adjustment","Current Year Savings"),'7.  Persistence Report'!$C:$C,VLOOKUP(IF(COUNTIFS($B301,"Adjustment*"),$A300,$A301),ExtCalcMap,2,FALSE))</f>
        <v>0</v>
      </c>
      <c r="U301" s="731">
        <f ca="1">SUMIFS(OFFSET('7.  Persistence Report'!$L:$L,0,U277-2011),'7.  Persistence Report'!$D:$D,IF(COUNTIFS($B301,"Adjustment*"),$B300,$B301),'7.  Persistence Report'!$H:$H,D277,'7.  Persistence Report'!$J:$J,IF(COUNTIFS($B301,"Adjustment*"),"Adjustment","Current Year Savings"),'7.  Persistence Report'!$C:$C,VLOOKUP(IF(COUNTIFS($B301,"Adjustment*"),$A300,$A301),ExtCalcMap,2,FALSE))</f>
        <v>0</v>
      </c>
      <c r="V301" s="731">
        <f ca="1">SUMIFS(OFFSET('7.  Persistence Report'!$L:$L,0,V277-2011),'7.  Persistence Report'!$D:$D,IF(COUNTIFS($B301,"Adjustment*"),$B300,$B301),'7.  Persistence Report'!$H:$H,D277,'7.  Persistence Report'!$J:$J,IF(COUNTIFS($B301,"Adjustment*"),"Adjustment","Current Year Savings"),'7.  Persistence Report'!$C:$C,VLOOKUP(IF(COUNTIFS($B301,"Adjustment*"),$A300,$A301),ExtCalcMap,2,FALSE))</f>
        <v>0</v>
      </c>
      <c r="W301" s="731">
        <f ca="1">SUMIFS(OFFSET('7.  Persistence Report'!$L:$L,0,W277-2011),'7.  Persistence Report'!$D:$D,IF(COUNTIFS($B301,"Adjustment*"),$B300,$B301),'7.  Persistence Report'!$H:$H,D277,'7.  Persistence Report'!$J:$J,IF(COUNTIFS($B301,"Adjustment*"),"Adjustment","Current Year Savings"),'7.  Persistence Report'!$C:$C,VLOOKUP(IF(COUNTIFS($B301,"Adjustment*"),$A300,$A301),ExtCalcMap,2,FALSE))</f>
        <v>0</v>
      </c>
      <c r="X301" s="731">
        <f ca="1">SUMIFS(OFFSET('7.  Persistence Report'!$L:$L,0,X277-2011),'7.  Persistence Report'!$D:$D,IF(COUNTIFS($B301,"Adjustment*"),$B300,$B301),'7.  Persistence Report'!$H:$H,D277,'7.  Persistence Report'!$J:$J,IF(COUNTIFS($B301,"Adjustment*"),"Adjustment","Current Year Savings"),'7.  Persistence Report'!$C:$C,VLOOKUP(IF(COUNTIFS($B301,"Adjustment*"),$A300,$A301),ExtCalcMap,2,FALSE))</f>
        <v>0</v>
      </c>
      <c r="Y301" s="412">
        <f>Y300</f>
        <v>0</v>
      </c>
      <c r="Z301" s="412">
        <f>Z300</f>
        <v>0</v>
      </c>
      <c r="AA301" s="412">
        <f t="shared" ref="AA301:AL301" si="124">AA300</f>
        <v>0</v>
      </c>
      <c r="AB301" s="412">
        <f t="shared" si="124"/>
        <v>1</v>
      </c>
      <c r="AC301" s="412">
        <f t="shared" si="124"/>
        <v>0</v>
      </c>
      <c r="AD301" s="412">
        <f t="shared" si="124"/>
        <v>0</v>
      </c>
      <c r="AE301" s="412">
        <f t="shared" si="124"/>
        <v>0</v>
      </c>
      <c r="AF301" s="412">
        <f t="shared" si="124"/>
        <v>0</v>
      </c>
      <c r="AG301" s="412">
        <f t="shared" si="124"/>
        <v>0</v>
      </c>
      <c r="AH301" s="412">
        <f t="shared" si="124"/>
        <v>0</v>
      </c>
      <c r="AI301" s="412">
        <f t="shared" si="124"/>
        <v>0</v>
      </c>
      <c r="AJ301" s="412">
        <f t="shared" si="124"/>
        <v>0</v>
      </c>
      <c r="AK301" s="412">
        <f t="shared" si="124"/>
        <v>0</v>
      </c>
      <c r="AL301" s="412">
        <f t="shared" si="124"/>
        <v>0</v>
      </c>
      <c r="AM301" s="299"/>
    </row>
    <row r="302" spans="1:39" s="285" customFormat="1" ht="15" outlineLevel="1">
      <c r="A302" s="503"/>
      <c r="B302" s="296"/>
      <c r="C302" s="307"/>
      <c r="D302" s="735"/>
      <c r="E302" s="735"/>
      <c r="F302" s="735"/>
      <c r="G302" s="735"/>
      <c r="H302" s="735"/>
      <c r="I302" s="735"/>
      <c r="J302" s="735"/>
      <c r="K302" s="735"/>
      <c r="L302" s="735"/>
      <c r="M302" s="735"/>
      <c r="N302" s="730"/>
      <c r="O302" s="736"/>
      <c r="P302" s="736"/>
      <c r="Q302" s="736"/>
      <c r="R302" s="736"/>
      <c r="S302" s="736"/>
      <c r="T302" s="736"/>
      <c r="U302" s="736"/>
      <c r="V302" s="736"/>
      <c r="W302" s="736"/>
      <c r="X302" s="736"/>
      <c r="Y302" s="413"/>
      <c r="Z302" s="413"/>
      <c r="AA302" s="413"/>
      <c r="AB302" s="413"/>
      <c r="AC302" s="413"/>
      <c r="AD302" s="413"/>
      <c r="AE302" s="413"/>
      <c r="AF302" s="413"/>
      <c r="AG302" s="413"/>
      <c r="AH302" s="413"/>
      <c r="AI302" s="413"/>
      <c r="AJ302" s="413"/>
      <c r="AK302" s="413"/>
      <c r="AL302" s="413"/>
      <c r="AM302" s="308"/>
    </row>
    <row r="303" spans="1:39" ht="15" outlineLevel="1">
      <c r="A303" s="503">
        <v>9</v>
      </c>
      <c r="B303" s="296" t="s">
        <v>7</v>
      </c>
      <c r="C303" s="293" t="s">
        <v>25</v>
      </c>
      <c r="D303" s="724">
        <f ca="1">SUMIFS(OFFSET('7.  Persistence Report'!$AQ:$AQ,0,D277-2011),'7.  Persistence Report'!$D:$D,IF(COUNTIFS($B303,"Adjustment*"),$B302,$B303),'7.  Persistence Report'!$H:$H,D277,'7.  Persistence Report'!$J:$J,IF(COUNTIFS($B303,"Adjustment*"),"Adjustment","Current Year Savings"),'7.  Persistence Report'!$C:$C,VLOOKUP(IF(COUNTIFS($B303,"Adjustment*"),$A302,$A303),ExtCalcMap,2,FALSE))</f>
        <v>0</v>
      </c>
      <c r="E303" s="724">
        <f ca="1">SUMIFS(OFFSET('7.  Persistence Report'!$AQ:$AQ,0,E277-2011),'7.  Persistence Report'!$D:$D,IF(COUNTIFS($B303,"Adjustment*"),$B302,$B303),'7.  Persistence Report'!$H:$H,D277,'7.  Persistence Report'!$J:$J,IF(COUNTIFS($B303,"Adjustment*"),"Adjustment","Current Year Savings"),'7.  Persistence Report'!$C:$C,VLOOKUP(IF(COUNTIFS($B303,"Adjustment*"),$A302,$A303),ExtCalcMap,2,FALSE))</f>
        <v>0</v>
      </c>
      <c r="F303" s="724">
        <f ca="1">SUMIFS(OFFSET('7.  Persistence Report'!$AQ:$AQ,0,F277-2011),'7.  Persistence Report'!$D:$D,IF(COUNTIFS($B303,"Adjustment*"),$B302,$B303),'7.  Persistence Report'!$H:$H,D277,'7.  Persistence Report'!$J:$J,IF(COUNTIFS($B303,"Adjustment*"),"Adjustment","Current Year Savings"),'7.  Persistence Report'!$C:$C,VLOOKUP(IF(COUNTIFS($B303,"Adjustment*"),$A302,$A303),ExtCalcMap,2,FALSE))</f>
        <v>0</v>
      </c>
      <c r="G303" s="724">
        <f ca="1">SUMIFS(OFFSET('7.  Persistence Report'!$AQ:$AQ,0,G277-2011),'7.  Persistence Report'!$D:$D,IF(COUNTIFS($B303,"Adjustment*"),$B302,$B303),'7.  Persistence Report'!$H:$H,D277,'7.  Persistence Report'!$J:$J,IF(COUNTIFS($B303,"Adjustment*"),"Adjustment","Current Year Savings"),'7.  Persistence Report'!$C:$C,VLOOKUP(IF(COUNTIFS($B303,"Adjustment*"),$A302,$A303),ExtCalcMap,2,FALSE))</f>
        <v>0</v>
      </c>
      <c r="H303" s="724">
        <f ca="1">SUMIFS(OFFSET('7.  Persistence Report'!$AQ:$AQ,0,H277-2011),'7.  Persistence Report'!$D:$D,IF(COUNTIFS($B303,"Adjustment*"),$B302,$B303),'7.  Persistence Report'!$H:$H,D277,'7.  Persistence Report'!$J:$J,IF(COUNTIFS($B303,"Adjustment*"),"Adjustment","Current Year Savings"),'7.  Persistence Report'!$C:$C,VLOOKUP(IF(COUNTIFS($B303,"Adjustment*"),$A302,$A303),ExtCalcMap,2,FALSE))</f>
        <v>0</v>
      </c>
      <c r="I303" s="724">
        <f ca="1">SUMIFS(OFFSET('7.  Persistence Report'!$AQ:$AQ,0,I277-2011),'7.  Persistence Report'!$D:$D,IF(COUNTIFS($B303,"Adjustment*"),$B302,$B303),'7.  Persistence Report'!$H:$H,D277,'7.  Persistence Report'!$J:$J,IF(COUNTIFS($B303,"Adjustment*"),"Adjustment","Current Year Savings"),'7.  Persistence Report'!$C:$C,VLOOKUP(IF(COUNTIFS($B303,"Adjustment*"),$A302,$A303),ExtCalcMap,2,FALSE))</f>
        <v>0</v>
      </c>
      <c r="J303" s="724">
        <f ca="1">SUMIFS(OFFSET('7.  Persistence Report'!$AQ:$AQ,0,J277-2011),'7.  Persistence Report'!$D:$D,IF(COUNTIFS($B303,"Adjustment*"),$B302,$B303),'7.  Persistence Report'!$H:$H,D277,'7.  Persistence Report'!$J:$J,IF(COUNTIFS($B303,"Adjustment*"),"Adjustment","Current Year Savings"),'7.  Persistence Report'!$C:$C,VLOOKUP(IF(COUNTIFS($B303,"Adjustment*"),$A302,$A303),ExtCalcMap,2,FALSE))</f>
        <v>0</v>
      </c>
      <c r="K303" s="724">
        <f ca="1">SUMIFS(OFFSET('7.  Persistence Report'!$AQ:$AQ,0,K277-2011),'7.  Persistence Report'!$D:$D,IF(COUNTIFS($B303,"Adjustment*"),$B302,$B303),'7.  Persistence Report'!$H:$H,D277,'7.  Persistence Report'!$J:$J,IF(COUNTIFS($B303,"Adjustment*"),"Adjustment","Current Year Savings"),'7.  Persistence Report'!$C:$C,VLOOKUP(IF(COUNTIFS($B303,"Adjustment*"),$A302,$A303),ExtCalcMap,2,FALSE))</f>
        <v>0</v>
      </c>
      <c r="L303" s="724">
        <f ca="1">SUMIFS(OFFSET('7.  Persistence Report'!$AQ:$AQ,0,L277-2011),'7.  Persistence Report'!$D:$D,IF(COUNTIFS($B303,"Adjustment*"),$B302,$B303),'7.  Persistence Report'!$H:$H,D277,'7.  Persistence Report'!$J:$J,IF(COUNTIFS($B303,"Adjustment*"),"Adjustment","Current Year Savings"),'7.  Persistence Report'!$C:$C,VLOOKUP(IF(COUNTIFS($B303,"Adjustment*"),$A302,$A303),ExtCalcMap,2,FALSE))</f>
        <v>0</v>
      </c>
      <c r="M303" s="724">
        <f ca="1">SUMIFS(OFFSET('7.  Persistence Report'!$AQ:$AQ,0,M277-2011),'7.  Persistence Report'!$D:$D,IF(COUNTIFS($B303,"Adjustment*"),$B302,$B303),'7.  Persistence Report'!$H:$H,D277,'7.  Persistence Report'!$J:$J,IF(COUNTIFS($B303,"Adjustment*"),"Adjustment","Current Year Savings"),'7.  Persistence Report'!$C:$C,VLOOKUP(IF(COUNTIFS($B303,"Adjustment*"),$A302,$A303),ExtCalcMap,2,FALSE))</f>
        <v>0</v>
      </c>
      <c r="N303" s="730"/>
      <c r="O303" s="731">
        <f ca="1">SUMIFS(OFFSET('7.  Persistence Report'!$L:$L,0,O277-2011),'7.  Persistence Report'!$D:$D,IF(COUNTIFS($B303,"Adjustment*"),$B302,$B303),'7.  Persistence Report'!$H:$H,D277,'7.  Persistence Report'!$J:$J,IF(COUNTIFS($B303,"Adjustment*"),"Adjustment","Current Year Savings"),'7.  Persistence Report'!$C:$C,VLOOKUP(IF(COUNTIFS($B303,"Adjustment*"),$A302,$A303),ExtCalcMap,2,FALSE))</f>
        <v>0</v>
      </c>
      <c r="P303" s="731">
        <f ca="1">SUMIFS(OFFSET('7.  Persistence Report'!$L:$L,0,P277-2011),'7.  Persistence Report'!$D:$D,IF(COUNTIFS($B303,"Adjustment*"),$B302,$B303),'7.  Persistence Report'!$H:$H,D277,'7.  Persistence Report'!$J:$J,IF(COUNTIFS($B303,"Adjustment*"),"Adjustment","Current Year Savings"),'7.  Persistence Report'!$C:$C,VLOOKUP(IF(COUNTIFS($B303,"Adjustment*"),$A302,$A303),ExtCalcMap,2,FALSE))</f>
        <v>0</v>
      </c>
      <c r="Q303" s="731">
        <f ca="1">SUMIFS(OFFSET('7.  Persistence Report'!$L:$L,0,Q277-2011),'7.  Persistence Report'!$D:$D,IF(COUNTIFS($B303,"Adjustment*"),$B302,$B303),'7.  Persistence Report'!$H:$H,D277,'7.  Persistence Report'!$J:$J,IF(COUNTIFS($B303,"Adjustment*"),"Adjustment","Current Year Savings"),'7.  Persistence Report'!$C:$C,VLOOKUP(IF(COUNTIFS($B303,"Adjustment*"),$A302,$A303),ExtCalcMap,2,FALSE))</f>
        <v>0</v>
      </c>
      <c r="R303" s="731">
        <f ca="1">SUMIFS(OFFSET('7.  Persistence Report'!$L:$L,0,R277-2011),'7.  Persistence Report'!$D:$D,IF(COUNTIFS($B303,"Adjustment*"),$B302,$B303),'7.  Persistence Report'!$H:$H,D277,'7.  Persistence Report'!$J:$J,IF(COUNTIFS($B303,"Adjustment*"),"Adjustment","Current Year Savings"),'7.  Persistence Report'!$C:$C,VLOOKUP(IF(COUNTIFS($B303,"Adjustment*"),$A302,$A303),ExtCalcMap,2,FALSE))</f>
        <v>0</v>
      </c>
      <c r="S303" s="731">
        <f ca="1">SUMIFS(OFFSET('7.  Persistence Report'!$L:$L,0,S277-2011),'7.  Persistence Report'!$D:$D,IF(COUNTIFS($B303,"Adjustment*"),$B302,$B303),'7.  Persistence Report'!$H:$H,D277,'7.  Persistence Report'!$J:$J,IF(COUNTIFS($B303,"Adjustment*"),"Adjustment","Current Year Savings"),'7.  Persistence Report'!$C:$C,VLOOKUP(IF(COUNTIFS($B303,"Adjustment*"),$A302,$A303),ExtCalcMap,2,FALSE))</f>
        <v>0</v>
      </c>
      <c r="T303" s="731">
        <f ca="1">SUMIFS(OFFSET('7.  Persistence Report'!$L:$L,0,T277-2011),'7.  Persistence Report'!$D:$D,IF(COUNTIFS($B303,"Adjustment*"),$B302,$B303),'7.  Persistence Report'!$H:$H,D277,'7.  Persistence Report'!$J:$J,IF(COUNTIFS($B303,"Adjustment*"),"Adjustment","Current Year Savings"),'7.  Persistence Report'!$C:$C,VLOOKUP(IF(COUNTIFS($B303,"Adjustment*"),$A302,$A303),ExtCalcMap,2,FALSE))</f>
        <v>0</v>
      </c>
      <c r="U303" s="731">
        <f ca="1">SUMIFS(OFFSET('7.  Persistence Report'!$L:$L,0,U277-2011),'7.  Persistence Report'!$D:$D,IF(COUNTIFS($B303,"Adjustment*"),$B302,$B303),'7.  Persistence Report'!$H:$H,D277,'7.  Persistence Report'!$J:$J,IF(COUNTIFS($B303,"Adjustment*"),"Adjustment","Current Year Savings"),'7.  Persistence Report'!$C:$C,VLOOKUP(IF(COUNTIFS($B303,"Adjustment*"),$A302,$A303),ExtCalcMap,2,FALSE))</f>
        <v>0</v>
      </c>
      <c r="V303" s="731">
        <f ca="1">SUMIFS(OFFSET('7.  Persistence Report'!$L:$L,0,V277-2011),'7.  Persistence Report'!$D:$D,IF(COUNTIFS($B303,"Adjustment*"),$B302,$B303),'7.  Persistence Report'!$H:$H,D277,'7.  Persistence Report'!$J:$J,IF(COUNTIFS($B303,"Adjustment*"),"Adjustment","Current Year Savings"),'7.  Persistence Report'!$C:$C,VLOOKUP(IF(COUNTIFS($B303,"Adjustment*"),$A302,$A303),ExtCalcMap,2,FALSE))</f>
        <v>0</v>
      </c>
      <c r="W303" s="731">
        <f ca="1">SUMIFS(OFFSET('7.  Persistence Report'!$L:$L,0,W277-2011),'7.  Persistence Report'!$D:$D,IF(COUNTIFS($B303,"Adjustment*"),$B302,$B303),'7.  Persistence Report'!$H:$H,D277,'7.  Persistence Report'!$J:$J,IF(COUNTIFS($B303,"Adjustment*"),"Adjustment","Current Year Savings"),'7.  Persistence Report'!$C:$C,VLOOKUP(IF(COUNTIFS($B303,"Adjustment*"),$A302,$A303),ExtCalcMap,2,FALSE))</f>
        <v>0</v>
      </c>
      <c r="X303" s="731">
        <f ca="1">SUMIFS(OFFSET('7.  Persistence Report'!$L:$L,0,X277-2011),'7.  Persistence Report'!$D:$D,IF(COUNTIFS($B303,"Adjustment*"),$B302,$B303),'7.  Persistence Report'!$H:$H,D277,'7.  Persistence Report'!$J:$J,IF(COUNTIFS($B303,"Adjustment*"),"Adjustment","Current Year Savings"),'7.  Persistence Report'!$C:$C,VLOOKUP(IF(COUNTIFS($B303,"Adjustment*"),$A302,$A303),ExtCalcMap,2,FALSE))</f>
        <v>0</v>
      </c>
      <c r="Y303" s="411">
        <f t="shared" ref="Y303:AL303" si="125">IF(COUNTIFS(Y277,"Res*"),1/COUNTIFS(Y277:AL277,"Res*"),0)</f>
        <v>0</v>
      </c>
      <c r="Z303" s="411">
        <f t="shared" si="125"/>
        <v>0</v>
      </c>
      <c r="AA303" s="411">
        <f t="shared" si="125"/>
        <v>0</v>
      </c>
      <c r="AB303" s="411">
        <f t="shared" si="125"/>
        <v>1</v>
      </c>
      <c r="AC303" s="411">
        <f t="shared" si="125"/>
        <v>0</v>
      </c>
      <c r="AD303" s="411">
        <f t="shared" si="125"/>
        <v>0</v>
      </c>
      <c r="AE303" s="411">
        <f t="shared" si="125"/>
        <v>0</v>
      </c>
      <c r="AF303" s="411">
        <f t="shared" si="125"/>
        <v>0</v>
      </c>
      <c r="AG303" s="411">
        <f t="shared" si="125"/>
        <v>0</v>
      </c>
      <c r="AH303" s="411">
        <f t="shared" si="125"/>
        <v>0</v>
      </c>
      <c r="AI303" s="411">
        <f t="shared" si="125"/>
        <v>0</v>
      </c>
      <c r="AJ303" s="411">
        <f t="shared" si="125"/>
        <v>0</v>
      </c>
      <c r="AK303" s="411">
        <f t="shared" si="125"/>
        <v>0</v>
      </c>
      <c r="AL303" s="411">
        <f t="shared" si="125"/>
        <v>0</v>
      </c>
      <c r="AM303" s="298">
        <f>SUM(Y303:AL303)</f>
        <v>1</v>
      </c>
    </row>
    <row r="304" spans="1:39" ht="15" outlineLevel="1">
      <c r="B304" s="296" t="s">
        <v>250</v>
      </c>
      <c r="C304" s="293" t="s">
        <v>164</v>
      </c>
      <c r="D304" s="724">
        <f ca="1">SUMIFS(OFFSET('7.  Persistence Report'!$AQ:$AQ,0,D277-2011),'7.  Persistence Report'!$D:$D,IF(COUNTIFS($B304,"Adjustment*"),$B303,$B304),'7.  Persistence Report'!$H:$H,D277,'7.  Persistence Report'!$J:$J,IF(COUNTIFS($B304,"Adjustment*"),"Adjustment","Current Year Savings"),'7.  Persistence Report'!$C:$C,VLOOKUP(IF(COUNTIFS($B304,"Adjustment*"),$A303,$A304),ExtCalcMap,2,FALSE))</f>
        <v>0</v>
      </c>
      <c r="E304" s="724">
        <f ca="1">SUMIFS(OFFSET('7.  Persistence Report'!$AQ:$AQ,0,E277-2011),'7.  Persistence Report'!$D:$D,IF(COUNTIFS($B304,"Adjustment*"),$B303,$B304),'7.  Persistence Report'!$H:$H,D277,'7.  Persistence Report'!$J:$J,IF(COUNTIFS($B304,"Adjustment*"),"Adjustment","Current Year Savings"),'7.  Persistence Report'!$C:$C,VLOOKUP(IF(COUNTIFS($B304,"Adjustment*"),$A303,$A304),ExtCalcMap,2,FALSE))</f>
        <v>0</v>
      </c>
      <c r="F304" s="724">
        <f ca="1">SUMIFS(OFFSET('7.  Persistence Report'!$AQ:$AQ,0,F277-2011),'7.  Persistence Report'!$D:$D,IF(COUNTIFS($B304,"Adjustment*"),$B303,$B304),'7.  Persistence Report'!$H:$H,D277,'7.  Persistence Report'!$J:$J,IF(COUNTIFS($B304,"Adjustment*"),"Adjustment","Current Year Savings"),'7.  Persistence Report'!$C:$C,VLOOKUP(IF(COUNTIFS($B304,"Adjustment*"),$A303,$A304),ExtCalcMap,2,FALSE))</f>
        <v>0</v>
      </c>
      <c r="G304" s="724">
        <f ca="1">SUMIFS(OFFSET('7.  Persistence Report'!$AQ:$AQ,0,G277-2011),'7.  Persistence Report'!$D:$D,IF(COUNTIFS($B304,"Adjustment*"),$B303,$B304),'7.  Persistence Report'!$H:$H,D277,'7.  Persistence Report'!$J:$J,IF(COUNTIFS($B304,"Adjustment*"),"Adjustment","Current Year Savings"),'7.  Persistence Report'!$C:$C,VLOOKUP(IF(COUNTIFS($B304,"Adjustment*"),$A303,$A304),ExtCalcMap,2,FALSE))</f>
        <v>0</v>
      </c>
      <c r="H304" s="724">
        <f ca="1">SUMIFS(OFFSET('7.  Persistence Report'!$AQ:$AQ,0,H277-2011),'7.  Persistence Report'!$D:$D,IF(COUNTIFS($B304,"Adjustment*"),$B303,$B304),'7.  Persistence Report'!$H:$H,D277,'7.  Persistence Report'!$J:$J,IF(COUNTIFS($B304,"Adjustment*"),"Adjustment","Current Year Savings"),'7.  Persistence Report'!$C:$C,VLOOKUP(IF(COUNTIFS($B304,"Adjustment*"),$A303,$A304),ExtCalcMap,2,FALSE))</f>
        <v>0</v>
      </c>
      <c r="I304" s="724">
        <f ca="1">SUMIFS(OFFSET('7.  Persistence Report'!$AQ:$AQ,0,I277-2011),'7.  Persistence Report'!$D:$D,IF(COUNTIFS($B304,"Adjustment*"),$B303,$B304),'7.  Persistence Report'!$H:$H,D277,'7.  Persistence Report'!$J:$J,IF(COUNTIFS($B304,"Adjustment*"),"Adjustment","Current Year Savings"),'7.  Persistence Report'!$C:$C,VLOOKUP(IF(COUNTIFS($B304,"Adjustment*"),$A303,$A304),ExtCalcMap,2,FALSE))</f>
        <v>0</v>
      </c>
      <c r="J304" s="724">
        <f ca="1">SUMIFS(OFFSET('7.  Persistence Report'!$AQ:$AQ,0,J277-2011),'7.  Persistence Report'!$D:$D,IF(COUNTIFS($B304,"Adjustment*"),$B303,$B304),'7.  Persistence Report'!$H:$H,D277,'7.  Persistence Report'!$J:$J,IF(COUNTIFS($B304,"Adjustment*"),"Adjustment","Current Year Savings"),'7.  Persistence Report'!$C:$C,VLOOKUP(IF(COUNTIFS($B304,"Adjustment*"),$A303,$A304),ExtCalcMap,2,FALSE))</f>
        <v>0</v>
      </c>
      <c r="K304" s="724">
        <f ca="1">SUMIFS(OFFSET('7.  Persistence Report'!$AQ:$AQ,0,K277-2011),'7.  Persistence Report'!$D:$D,IF(COUNTIFS($B304,"Adjustment*"),$B303,$B304),'7.  Persistence Report'!$H:$H,D277,'7.  Persistence Report'!$J:$J,IF(COUNTIFS($B304,"Adjustment*"),"Adjustment","Current Year Savings"),'7.  Persistence Report'!$C:$C,VLOOKUP(IF(COUNTIFS($B304,"Adjustment*"),$A303,$A304),ExtCalcMap,2,FALSE))</f>
        <v>0</v>
      </c>
      <c r="L304" s="724">
        <f ca="1">SUMIFS(OFFSET('7.  Persistence Report'!$AQ:$AQ,0,L277-2011),'7.  Persistence Report'!$D:$D,IF(COUNTIFS($B304,"Adjustment*"),$B303,$B304),'7.  Persistence Report'!$H:$H,D277,'7.  Persistence Report'!$J:$J,IF(COUNTIFS($B304,"Adjustment*"),"Adjustment","Current Year Savings"),'7.  Persistence Report'!$C:$C,VLOOKUP(IF(COUNTIFS($B304,"Adjustment*"),$A303,$A304),ExtCalcMap,2,FALSE))</f>
        <v>0</v>
      </c>
      <c r="M304" s="724">
        <f ca="1">SUMIFS(OFFSET('7.  Persistence Report'!$AQ:$AQ,0,M277-2011),'7.  Persistence Report'!$D:$D,IF(COUNTIFS($B304,"Adjustment*"),$B303,$B304),'7.  Persistence Report'!$H:$H,D277,'7.  Persistence Report'!$J:$J,IF(COUNTIFS($B304,"Adjustment*"),"Adjustment","Current Year Savings"),'7.  Persistence Report'!$C:$C,VLOOKUP(IF(COUNTIFS($B304,"Adjustment*"),$A303,$A304),ExtCalcMap,2,FALSE))</f>
        <v>0</v>
      </c>
      <c r="N304" s="732"/>
      <c r="O304" s="731">
        <f ca="1">SUMIFS(OFFSET('7.  Persistence Report'!$L:$L,0,O277-2011),'7.  Persistence Report'!$D:$D,IF(COUNTIFS($B304,"Adjustment*"),$B303,$B304),'7.  Persistence Report'!$H:$H,D277,'7.  Persistence Report'!$J:$J,IF(COUNTIFS($B304,"Adjustment*"),"Adjustment","Current Year Savings"),'7.  Persistence Report'!$C:$C,VLOOKUP(IF(COUNTIFS($B304,"Adjustment*"),$A303,$A304),ExtCalcMap,2,FALSE))</f>
        <v>0</v>
      </c>
      <c r="P304" s="731">
        <f ca="1">SUMIFS(OFFSET('7.  Persistence Report'!$L:$L,0,P277-2011),'7.  Persistence Report'!$D:$D,IF(COUNTIFS($B304,"Adjustment*"),$B303,$B304),'7.  Persistence Report'!$H:$H,D277,'7.  Persistence Report'!$J:$J,IF(COUNTIFS($B304,"Adjustment*"),"Adjustment","Current Year Savings"),'7.  Persistence Report'!$C:$C,VLOOKUP(IF(COUNTIFS($B304,"Adjustment*"),$A303,$A304),ExtCalcMap,2,FALSE))</f>
        <v>0</v>
      </c>
      <c r="Q304" s="731">
        <f ca="1">SUMIFS(OFFSET('7.  Persistence Report'!$L:$L,0,Q277-2011),'7.  Persistence Report'!$D:$D,IF(COUNTIFS($B304,"Adjustment*"),$B303,$B304),'7.  Persistence Report'!$H:$H,D277,'7.  Persistence Report'!$J:$J,IF(COUNTIFS($B304,"Adjustment*"),"Adjustment","Current Year Savings"),'7.  Persistence Report'!$C:$C,VLOOKUP(IF(COUNTIFS($B304,"Adjustment*"),$A303,$A304),ExtCalcMap,2,FALSE))</f>
        <v>0</v>
      </c>
      <c r="R304" s="731">
        <f ca="1">SUMIFS(OFFSET('7.  Persistence Report'!$L:$L,0,R277-2011),'7.  Persistence Report'!$D:$D,IF(COUNTIFS($B304,"Adjustment*"),$B303,$B304),'7.  Persistence Report'!$H:$H,D277,'7.  Persistence Report'!$J:$J,IF(COUNTIFS($B304,"Adjustment*"),"Adjustment","Current Year Savings"),'7.  Persistence Report'!$C:$C,VLOOKUP(IF(COUNTIFS($B304,"Adjustment*"),$A303,$A304),ExtCalcMap,2,FALSE))</f>
        <v>0</v>
      </c>
      <c r="S304" s="731">
        <f ca="1">SUMIFS(OFFSET('7.  Persistence Report'!$L:$L,0,S277-2011),'7.  Persistence Report'!$D:$D,IF(COUNTIFS($B304,"Adjustment*"),$B303,$B304),'7.  Persistence Report'!$H:$H,D277,'7.  Persistence Report'!$J:$J,IF(COUNTIFS($B304,"Adjustment*"),"Adjustment","Current Year Savings"),'7.  Persistence Report'!$C:$C,VLOOKUP(IF(COUNTIFS($B304,"Adjustment*"),$A303,$A304),ExtCalcMap,2,FALSE))</f>
        <v>0</v>
      </c>
      <c r="T304" s="731">
        <f ca="1">SUMIFS(OFFSET('7.  Persistence Report'!$L:$L,0,T277-2011),'7.  Persistence Report'!$D:$D,IF(COUNTIFS($B304,"Adjustment*"),$B303,$B304),'7.  Persistence Report'!$H:$H,D277,'7.  Persistence Report'!$J:$J,IF(COUNTIFS($B304,"Adjustment*"),"Adjustment","Current Year Savings"),'7.  Persistence Report'!$C:$C,VLOOKUP(IF(COUNTIFS($B304,"Adjustment*"),$A303,$A304),ExtCalcMap,2,FALSE))</f>
        <v>0</v>
      </c>
      <c r="U304" s="731">
        <f ca="1">SUMIFS(OFFSET('7.  Persistence Report'!$L:$L,0,U277-2011),'7.  Persistence Report'!$D:$D,IF(COUNTIFS($B304,"Adjustment*"),$B303,$B304),'7.  Persistence Report'!$H:$H,D277,'7.  Persistence Report'!$J:$J,IF(COUNTIFS($B304,"Adjustment*"),"Adjustment","Current Year Savings"),'7.  Persistence Report'!$C:$C,VLOOKUP(IF(COUNTIFS($B304,"Adjustment*"),$A303,$A304),ExtCalcMap,2,FALSE))</f>
        <v>0</v>
      </c>
      <c r="V304" s="731">
        <f ca="1">SUMIFS(OFFSET('7.  Persistence Report'!$L:$L,0,V277-2011),'7.  Persistence Report'!$D:$D,IF(COUNTIFS($B304,"Adjustment*"),$B303,$B304),'7.  Persistence Report'!$H:$H,D277,'7.  Persistence Report'!$J:$J,IF(COUNTIFS($B304,"Adjustment*"),"Adjustment","Current Year Savings"),'7.  Persistence Report'!$C:$C,VLOOKUP(IF(COUNTIFS($B304,"Adjustment*"),$A303,$A304),ExtCalcMap,2,FALSE))</f>
        <v>0</v>
      </c>
      <c r="W304" s="731">
        <f ca="1">SUMIFS(OFFSET('7.  Persistence Report'!$L:$L,0,W277-2011),'7.  Persistence Report'!$D:$D,IF(COUNTIFS($B304,"Adjustment*"),$B303,$B304),'7.  Persistence Report'!$H:$H,D277,'7.  Persistence Report'!$J:$J,IF(COUNTIFS($B304,"Adjustment*"),"Adjustment","Current Year Savings"),'7.  Persistence Report'!$C:$C,VLOOKUP(IF(COUNTIFS($B304,"Adjustment*"),$A303,$A304),ExtCalcMap,2,FALSE))</f>
        <v>0</v>
      </c>
      <c r="X304" s="731">
        <f ca="1">SUMIFS(OFFSET('7.  Persistence Report'!$L:$L,0,X277-2011),'7.  Persistence Report'!$D:$D,IF(COUNTIFS($B304,"Adjustment*"),$B303,$B304),'7.  Persistence Report'!$H:$H,D277,'7.  Persistence Report'!$J:$J,IF(COUNTIFS($B304,"Adjustment*"),"Adjustment","Current Year Savings"),'7.  Persistence Report'!$C:$C,VLOOKUP(IF(COUNTIFS($B304,"Adjustment*"),$A303,$A304),ExtCalcMap,2,FALSE))</f>
        <v>0</v>
      </c>
      <c r="Y304" s="412">
        <f>Y303</f>
        <v>0</v>
      </c>
      <c r="Z304" s="412">
        <f>Z303</f>
        <v>0</v>
      </c>
      <c r="AA304" s="412">
        <f t="shared" ref="AA304:AL304" si="126">AA303</f>
        <v>0</v>
      </c>
      <c r="AB304" s="412">
        <f t="shared" si="126"/>
        <v>1</v>
      </c>
      <c r="AC304" s="412">
        <f t="shared" si="126"/>
        <v>0</v>
      </c>
      <c r="AD304" s="412">
        <f t="shared" si="126"/>
        <v>0</v>
      </c>
      <c r="AE304" s="412">
        <f t="shared" si="126"/>
        <v>0</v>
      </c>
      <c r="AF304" s="412">
        <f t="shared" si="126"/>
        <v>0</v>
      </c>
      <c r="AG304" s="412">
        <f t="shared" si="126"/>
        <v>0</v>
      </c>
      <c r="AH304" s="412">
        <f t="shared" si="126"/>
        <v>0</v>
      </c>
      <c r="AI304" s="412">
        <f t="shared" si="126"/>
        <v>0</v>
      </c>
      <c r="AJ304" s="412">
        <f t="shared" si="126"/>
        <v>0</v>
      </c>
      <c r="AK304" s="412">
        <f t="shared" si="126"/>
        <v>0</v>
      </c>
      <c r="AL304" s="412">
        <f t="shared" si="126"/>
        <v>0</v>
      </c>
      <c r="AM304" s="299"/>
    </row>
    <row r="305" spans="1:39" ht="15" outlineLevel="1">
      <c r="B305" s="309"/>
      <c r="C305" s="310"/>
      <c r="D305" s="730"/>
      <c r="E305" s="730"/>
      <c r="F305" s="730"/>
      <c r="G305" s="730"/>
      <c r="H305" s="730"/>
      <c r="I305" s="730"/>
      <c r="J305" s="730"/>
      <c r="K305" s="730"/>
      <c r="L305" s="730"/>
      <c r="M305" s="730"/>
      <c r="N305" s="730"/>
      <c r="O305" s="737"/>
      <c r="P305" s="737"/>
      <c r="Q305" s="737"/>
      <c r="R305" s="737"/>
      <c r="S305" s="737"/>
      <c r="T305" s="737"/>
      <c r="U305" s="737"/>
      <c r="V305" s="737"/>
      <c r="W305" s="737"/>
      <c r="X305" s="737"/>
      <c r="Y305" s="413"/>
      <c r="Z305" s="413"/>
      <c r="AA305" s="413"/>
      <c r="AB305" s="413"/>
      <c r="AC305" s="413"/>
      <c r="AD305" s="413"/>
      <c r="AE305" s="413"/>
      <c r="AF305" s="413"/>
      <c r="AG305" s="413"/>
      <c r="AH305" s="413"/>
      <c r="AI305" s="413"/>
      <c r="AJ305" s="413"/>
      <c r="AK305" s="413"/>
      <c r="AL305" s="413"/>
      <c r="AM305" s="308"/>
    </row>
    <row r="306" spans="1:39" ht="15.75" outlineLevel="1">
      <c r="A306" s="504"/>
      <c r="B306" s="290" t="s">
        <v>8</v>
      </c>
      <c r="C306" s="291"/>
      <c r="D306" s="738"/>
      <c r="E306" s="738"/>
      <c r="F306" s="738"/>
      <c r="G306" s="738"/>
      <c r="H306" s="738"/>
      <c r="I306" s="738"/>
      <c r="J306" s="738"/>
      <c r="K306" s="738"/>
      <c r="L306" s="738"/>
      <c r="M306" s="738"/>
      <c r="N306" s="730"/>
      <c r="O306" s="739"/>
      <c r="P306" s="739"/>
      <c r="Q306" s="739"/>
      <c r="R306" s="739"/>
      <c r="S306" s="739"/>
      <c r="T306" s="739"/>
      <c r="U306" s="739"/>
      <c r="V306" s="739"/>
      <c r="W306" s="739"/>
      <c r="X306" s="739"/>
      <c r="Y306" s="415"/>
      <c r="Z306" s="415"/>
      <c r="AA306" s="415"/>
      <c r="AB306" s="415"/>
      <c r="AC306" s="415"/>
      <c r="AD306" s="415"/>
      <c r="AE306" s="415"/>
      <c r="AF306" s="415"/>
      <c r="AG306" s="415"/>
      <c r="AH306" s="415"/>
      <c r="AI306" s="415"/>
      <c r="AJ306" s="415"/>
      <c r="AK306" s="415"/>
      <c r="AL306" s="415"/>
      <c r="AM306" s="294"/>
    </row>
    <row r="307" spans="1:39" ht="15" outlineLevel="1">
      <c r="A307" s="503">
        <v>10</v>
      </c>
      <c r="B307" s="312" t="s">
        <v>22</v>
      </c>
      <c r="C307" s="293" t="s">
        <v>25</v>
      </c>
      <c r="D307" s="724">
        <f ca="1">SUMIFS(OFFSET('7.  Persistence Report'!$AQ:$AQ,0,D277-2011),'7.  Persistence Report'!$D:$D,IF(COUNTIFS($B307,"Adjustment*"),$B306,$B307),'7.  Persistence Report'!$H:$H,D277,'7.  Persistence Report'!$J:$J,IF(COUNTIFS($B307,"Adjustment*"),"Adjustment","Current Year Savings"),'7.  Persistence Report'!$C:$C,VLOOKUP(IF(COUNTIFS($B307,"Adjustment*"),$A306,$A307),ExtCalcMap,2,FALSE))</f>
        <v>2039348.5630077</v>
      </c>
      <c r="E307" s="724">
        <f ca="1">SUMIFS(OFFSET('7.  Persistence Report'!$AQ:$AQ,0,E277-2011),'7.  Persistence Report'!$D:$D,IF(COUNTIFS($B307,"Adjustment*"),$B306,$B307),'7.  Persistence Report'!$H:$H,D277,'7.  Persistence Report'!$J:$J,IF(COUNTIFS($B307,"Adjustment*"),"Adjustment","Current Year Savings"),'7.  Persistence Report'!$C:$C,VLOOKUP(IF(COUNTIFS($B307,"Adjustment*"),$A306,$A307),ExtCalcMap,2,FALSE))</f>
        <v>2036804.23775235</v>
      </c>
      <c r="F307" s="724">
        <f ca="1">SUMIFS(OFFSET('7.  Persistence Report'!$AQ:$AQ,0,F277-2011),'7.  Persistence Report'!$D:$D,IF(COUNTIFS($B307,"Adjustment*"),$B306,$B307),'7.  Persistence Report'!$H:$H,D277,'7.  Persistence Report'!$J:$J,IF(COUNTIFS($B307,"Adjustment*"),"Adjustment","Current Year Savings"),'7.  Persistence Report'!$C:$C,VLOOKUP(IF(COUNTIFS($B307,"Adjustment*"),$A306,$A307),ExtCalcMap,2,FALSE))</f>
        <v>2034951.7711859399</v>
      </c>
      <c r="G307" s="724">
        <f ca="1">SUMIFS(OFFSET('7.  Persistence Report'!$AQ:$AQ,0,G277-2011),'7.  Persistence Report'!$D:$D,IF(COUNTIFS($B307,"Adjustment*"),$B306,$B307),'7.  Persistence Report'!$H:$H,D277,'7.  Persistence Report'!$J:$J,IF(COUNTIFS($B307,"Adjustment*"),"Adjustment","Current Year Savings"),'7.  Persistence Report'!$C:$C,VLOOKUP(IF(COUNTIFS($B307,"Adjustment*"),$A306,$A307),ExtCalcMap,2,FALSE))</f>
        <v>2034951.7711859399</v>
      </c>
      <c r="H307" s="724">
        <f ca="1">SUMIFS(OFFSET('7.  Persistence Report'!$AQ:$AQ,0,H277-2011),'7.  Persistence Report'!$D:$D,IF(COUNTIFS($B307,"Adjustment*"),$B306,$B307),'7.  Persistence Report'!$H:$H,D277,'7.  Persistence Report'!$J:$J,IF(COUNTIFS($B307,"Adjustment*"),"Adjustment","Current Year Savings"),'7.  Persistence Report'!$C:$C,VLOOKUP(IF(COUNTIFS($B307,"Adjustment*"),$A306,$A307),ExtCalcMap,2,FALSE))</f>
        <v>2029773.50870489</v>
      </c>
      <c r="I307" s="724">
        <f ca="1">SUMIFS(OFFSET('7.  Persistence Report'!$AQ:$AQ,0,I277-2011),'7.  Persistence Report'!$D:$D,IF(COUNTIFS($B307,"Adjustment*"),$B306,$B307),'7.  Persistence Report'!$H:$H,D277,'7.  Persistence Report'!$J:$J,IF(COUNTIFS($B307,"Adjustment*"),"Adjustment","Current Year Savings"),'7.  Persistence Report'!$C:$C,VLOOKUP(IF(COUNTIFS($B307,"Adjustment*"),$A306,$A307),ExtCalcMap,2,FALSE))</f>
        <v>2012738.45147001</v>
      </c>
      <c r="J307" s="724">
        <f ca="1">SUMIFS(OFFSET('7.  Persistence Report'!$AQ:$AQ,0,J277-2011),'7.  Persistence Report'!$D:$D,IF(COUNTIFS($B307,"Adjustment*"),$B306,$B307),'7.  Persistence Report'!$H:$H,D277,'7.  Persistence Report'!$J:$J,IF(COUNTIFS($B307,"Adjustment*"),"Adjustment","Current Year Savings"),'7.  Persistence Report'!$C:$C,VLOOKUP(IF(COUNTIFS($B307,"Adjustment*"),$A306,$A307),ExtCalcMap,2,FALSE))</f>
        <v>2012738.45147001</v>
      </c>
      <c r="K307" s="724">
        <f ca="1">SUMIFS(OFFSET('7.  Persistence Report'!$AQ:$AQ,0,K277-2011),'7.  Persistence Report'!$D:$D,IF(COUNTIFS($B307,"Adjustment*"),$B306,$B307),'7.  Persistence Report'!$H:$H,D277,'7.  Persistence Report'!$J:$J,IF(COUNTIFS($B307,"Adjustment*"),"Adjustment","Current Year Savings"),'7.  Persistence Report'!$C:$C,VLOOKUP(IF(COUNTIFS($B307,"Adjustment*"),$A306,$A307),ExtCalcMap,2,FALSE))</f>
        <v>2010451.8738130601</v>
      </c>
      <c r="L307" s="724">
        <f ca="1">SUMIFS(OFFSET('7.  Persistence Report'!$AQ:$AQ,0,L277-2011),'7.  Persistence Report'!$D:$D,IF(COUNTIFS($B307,"Adjustment*"),$B306,$B307),'7.  Persistence Report'!$H:$H,D277,'7.  Persistence Report'!$J:$J,IF(COUNTIFS($B307,"Adjustment*"),"Adjustment","Current Year Savings"),'7.  Persistence Report'!$C:$C,VLOOKUP(IF(COUNTIFS($B307,"Adjustment*"),$A306,$A307),ExtCalcMap,2,FALSE))</f>
        <v>1991678.0923764899</v>
      </c>
      <c r="M307" s="724">
        <f ca="1">SUMIFS(OFFSET('7.  Persistence Report'!$AQ:$AQ,0,M277-2011),'7.  Persistence Report'!$D:$D,IF(COUNTIFS($B307,"Adjustment*"),$B306,$B307),'7.  Persistence Report'!$H:$H,D277,'7.  Persistence Report'!$J:$J,IF(COUNTIFS($B307,"Adjustment*"),"Adjustment","Current Year Savings"),'7.  Persistence Report'!$C:$C,VLOOKUP(IF(COUNTIFS($B307,"Adjustment*"),$A306,$A307),ExtCalcMap,2,FALSE))</f>
        <v>1867496.68521834</v>
      </c>
      <c r="N307" s="724">
        <v>12</v>
      </c>
      <c r="O307" s="731">
        <f ca="1">SUMIFS(OFFSET('7.  Persistence Report'!$L:$L,0,O277-2011),'7.  Persistence Report'!$D:$D,IF(COUNTIFS($B307,"Adjustment*"),$B306,$B307),'7.  Persistence Report'!$H:$H,D277,'7.  Persistence Report'!$J:$J,IF(COUNTIFS($B307,"Adjustment*"),"Adjustment","Current Year Savings"),'7.  Persistence Report'!$C:$C,VLOOKUP(IF(COUNTIFS($B307,"Adjustment*"),$A306,$A307),ExtCalcMap,2,FALSE))</f>
        <v>322.25793224099999</v>
      </c>
      <c r="P307" s="731">
        <f ca="1">SUMIFS(OFFSET('7.  Persistence Report'!$L:$L,0,P277-2011),'7.  Persistence Report'!$D:$D,IF(COUNTIFS($B307,"Adjustment*"),$B306,$B307),'7.  Persistence Report'!$H:$H,D277,'7.  Persistence Report'!$J:$J,IF(COUNTIFS($B307,"Adjustment*"),"Adjustment","Current Year Savings"),'7.  Persistence Report'!$C:$C,VLOOKUP(IF(COUNTIFS($B307,"Adjustment*"),$A306,$A307),ExtCalcMap,2,FALSE))</f>
        <v>321.445760576</v>
      </c>
      <c r="Q307" s="731">
        <f ca="1">SUMIFS(OFFSET('7.  Persistence Report'!$L:$L,0,Q277-2011),'7.  Persistence Report'!$D:$D,IF(COUNTIFS($B307,"Adjustment*"),$B306,$B307),'7.  Persistence Report'!$H:$H,D277,'7.  Persistence Report'!$J:$J,IF(COUNTIFS($B307,"Adjustment*"),"Adjustment","Current Year Savings"),'7.  Persistence Report'!$C:$C,VLOOKUP(IF(COUNTIFS($B307,"Adjustment*"),$A306,$A307),ExtCalcMap,2,FALSE))</f>
        <v>320.85443812599999</v>
      </c>
      <c r="R307" s="731">
        <f ca="1">SUMIFS(OFFSET('7.  Persistence Report'!$L:$L,0,R277-2011),'7.  Persistence Report'!$D:$D,IF(COUNTIFS($B307,"Adjustment*"),$B306,$B307),'7.  Persistence Report'!$H:$H,D277,'7.  Persistence Report'!$J:$J,IF(COUNTIFS($B307,"Adjustment*"),"Adjustment","Current Year Savings"),'7.  Persistence Report'!$C:$C,VLOOKUP(IF(COUNTIFS($B307,"Adjustment*"),$A306,$A307),ExtCalcMap,2,FALSE))</f>
        <v>320.85443812599999</v>
      </c>
      <c r="S307" s="731">
        <f ca="1">SUMIFS(OFFSET('7.  Persistence Report'!$L:$L,0,S277-2011),'7.  Persistence Report'!$D:$D,IF(COUNTIFS($B307,"Adjustment*"),$B306,$B307),'7.  Persistence Report'!$H:$H,D277,'7.  Persistence Report'!$J:$J,IF(COUNTIFS($B307,"Adjustment*"),"Adjustment","Current Year Savings"),'7.  Persistence Report'!$C:$C,VLOOKUP(IF(COUNTIFS($B307,"Adjustment*"),$A306,$A307),ExtCalcMap,2,FALSE))</f>
        <v>319.20149447</v>
      </c>
      <c r="T307" s="731">
        <f ca="1">SUMIFS(OFFSET('7.  Persistence Report'!$L:$L,0,T277-2011),'7.  Persistence Report'!$D:$D,IF(COUNTIFS($B307,"Adjustment*"),$B306,$B307),'7.  Persistence Report'!$H:$H,D277,'7.  Persistence Report'!$J:$J,IF(COUNTIFS($B307,"Adjustment*"),"Adjustment","Current Year Savings"),'7.  Persistence Report'!$C:$C,VLOOKUP(IF(COUNTIFS($B307,"Adjustment*"),$A306,$A307),ExtCalcMap,2,FALSE))</f>
        <v>315.838065159</v>
      </c>
      <c r="U307" s="731">
        <f ca="1">SUMIFS(OFFSET('7.  Persistence Report'!$L:$L,0,U277-2011),'7.  Persistence Report'!$D:$D,IF(COUNTIFS($B307,"Adjustment*"),$B306,$B307),'7.  Persistence Report'!$H:$H,D277,'7.  Persistence Report'!$J:$J,IF(COUNTIFS($B307,"Adjustment*"),"Adjustment","Current Year Savings"),'7.  Persistence Report'!$C:$C,VLOOKUP(IF(COUNTIFS($B307,"Adjustment*"),$A306,$A307),ExtCalcMap,2,FALSE))</f>
        <v>315.838065159</v>
      </c>
      <c r="V307" s="731">
        <f ca="1">SUMIFS(OFFSET('7.  Persistence Report'!$L:$L,0,V277-2011),'7.  Persistence Report'!$D:$D,IF(COUNTIFS($B307,"Adjustment*"),$B306,$B307),'7.  Persistence Report'!$H:$H,D277,'7.  Persistence Report'!$J:$J,IF(COUNTIFS($B307,"Adjustment*"),"Adjustment","Current Year Savings"),'7.  Persistence Report'!$C:$C,VLOOKUP(IF(COUNTIFS($B307,"Adjustment*"),$A306,$A307),ExtCalcMap,2,FALSE))</f>
        <v>315.48766477300001</v>
      </c>
      <c r="W307" s="731">
        <f ca="1">SUMIFS(OFFSET('7.  Persistence Report'!$L:$L,0,W277-2011),'7.  Persistence Report'!$D:$D,IF(COUNTIFS($B307,"Adjustment*"),$B306,$B307),'7.  Persistence Report'!$H:$H,D277,'7.  Persistence Report'!$J:$J,IF(COUNTIFS($B307,"Adjustment*"),"Adjustment","Current Year Savings"),'7.  Persistence Report'!$C:$C,VLOOKUP(IF(COUNTIFS($B307,"Adjustment*"),$A306,$A307),ExtCalcMap,2,FALSE))</f>
        <v>309.67410094899998</v>
      </c>
      <c r="X307" s="731">
        <f ca="1">SUMIFS(OFFSET('7.  Persistence Report'!$L:$L,0,X277-2011),'7.  Persistence Report'!$D:$D,IF(COUNTIFS($B307,"Adjustment*"),$B306,$B307),'7.  Persistence Report'!$H:$H,D277,'7.  Persistence Report'!$J:$J,IF(COUNTIFS($B307,"Adjustment*"),"Adjustment","Current Year Savings"),'7.  Persistence Report'!$C:$C,VLOOKUP(IF(COUNTIFS($B307,"Adjustment*"),$A306,$A307),ExtCalcMap,2,FALSE))</f>
        <v>285.15552264600001</v>
      </c>
      <c r="Y307" s="416">
        <f ca="1">IF(SUMIFS(OFFSET('3-a.  Rate Class Allocations'!$BA:$BA,0,(27*(Y278="kW"))),'3-a.  Rate Class Allocations'!$F:$F,"2011 - 2014 + 2015 Extension Legacy Green Energy Act Framework - Province Wide Program",'3-a.  Rate Class Allocations'!$E:$E,$B307,'3-a.  Rate Class Allocations'!$H:$H,D277),SUMIFS(OFFSET('3-a.  Rate Class Allocations'!$BA:$BA,0,(27*(Y278="kW"))),'3-a.  Rate Class Allocations'!$F:$F,"2011 - 2014 + 2015 Extension Legacy Green Energy Act Framework - Province Wide Program",'3-a.  Rate Class Allocations'!$L:$L,Y277,'3-a.  Rate Class Allocations'!$E:$E,$B307,'3-a.  Rate Class Allocations'!$H:$H,D277) / SUMIFS(OFFSET('3-a.  Rate Class Allocations'!$BA:$BA,0,(27*(Y278="kW"))),'3-a.  Rate Class Allocations'!$F:$F,"2011 - 2014 + 2015 Extension Legacy Green Energy Act Framework - Province Wide Program",'3-a.  Rate Class Allocations'!$E:$E,$B307,'3-a.  Rate Class Allocations'!$H:$H,D277),IF(COUNTIFS(Y277,"*Less Than*"),1/COUNTIFS($Y277:$AL277,"*Less Than*"),0))</f>
        <v>0.79855013549129183</v>
      </c>
      <c r="Z307" s="416">
        <f ca="1">IF(SUMIFS(OFFSET('3-a.  Rate Class Allocations'!$BA:$BA,0,(27*(Z278="kW"))),'3-a.  Rate Class Allocations'!$F:$F,"2011 - 2014 + 2015 Extension Legacy Green Energy Act Framework - Province Wide Program",'3-a.  Rate Class Allocations'!$E:$E,$B307,'3-a.  Rate Class Allocations'!$H:$H,D277),SUMIFS(OFFSET('3-a.  Rate Class Allocations'!$BA:$BA,0,(27*(Z278="kW"))),'3-a.  Rate Class Allocations'!$F:$F,"2011 - 2014 + 2015 Extension Legacy Green Energy Act Framework - Province Wide Program",'3-a.  Rate Class Allocations'!$L:$L,Z277,'3-a.  Rate Class Allocations'!$E:$E,$B307,'3-a.  Rate Class Allocations'!$H:$H,D277) / SUMIFS(OFFSET('3-a.  Rate Class Allocations'!$BA:$BA,0,(27*(Z278="kW"))),'3-a.  Rate Class Allocations'!$F:$F,"2011 - 2014 + 2015 Extension Legacy Green Energy Act Framework - Province Wide Program",'3-a.  Rate Class Allocations'!$E:$E,$B307,'3-a.  Rate Class Allocations'!$H:$H,D277),IF(COUNTIFS(Z277,"*Less Than*"),1/COUNTIFS($Y277:$AL277,"*Less Than*"),0))</f>
        <v>0.26238865036366077</v>
      </c>
      <c r="AA307" s="416">
        <f ca="1">IF(SUMIFS(OFFSET('3-a.  Rate Class Allocations'!$BA:$BA,0,(27*(AA278="kW"))),'3-a.  Rate Class Allocations'!$F:$F,"2011 - 2014 + 2015 Extension Legacy Green Energy Act Framework - Province Wide Program",'3-a.  Rate Class Allocations'!$E:$E,$B307,'3-a.  Rate Class Allocations'!$H:$H,D277),SUMIFS(OFFSET('3-a.  Rate Class Allocations'!$BA:$BA,0,(27*(AA278="kW"))),'3-a.  Rate Class Allocations'!$F:$F,"2011 - 2014 + 2015 Extension Legacy Green Energy Act Framework - Province Wide Program",'3-a.  Rate Class Allocations'!$L:$L,AA277,'3-a.  Rate Class Allocations'!$E:$E,$B307,'3-a.  Rate Class Allocations'!$H:$H,D277) / SUMIFS(OFFSET('3-a.  Rate Class Allocations'!$BA:$BA,0,(27*(AA278="kW"))),'3-a.  Rate Class Allocations'!$F:$F,"2011 - 2014 + 2015 Extension Legacy Green Energy Act Framework - Province Wide Program",'3-a.  Rate Class Allocations'!$E:$E,$B307,'3-a.  Rate Class Allocations'!$H:$H,D277),IF(COUNTIFS(AA277,"*Less Than*"),1/COUNTIFS($Y277:$AL277,"*Less Than*"),0))</f>
        <v>0</v>
      </c>
      <c r="AB307" s="416">
        <f ca="1">IF(SUMIFS(OFFSET('3-a.  Rate Class Allocations'!$BA:$BA,0,(27*(AB278="kW"))),'3-a.  Rate Class Allocations'!$F:$F,"2011 - 2014 + 2015 Extension Legacy Green Energy Act Framework - Province Wide Program",'3-a.  Rate Class Allocations'!$E:$E,$B307,'3-a.  Rate Class Allocations'!$H:$H,D277),SUMIFS(OFFSET('3-a.  Rate Class Allocations'!$BA:$BA,0,(27*(AB278="kW"))),'3-a.  Rate Class Allocations'!$F:$F,"2011 - 2014 + 2015 Extension Legacy Green Energy Act Framework - Province Wide Program",'3-a.  Rate Class Allocations'!$L:$L,AB277,'3-a.  Rate Class Allocations'!$E:$E,$B307,'3-a.  Rate Class Allocations'!$H:$H,D277) / SUMIFS(OFFSET('3-a.  Rate Class Allocations'!$BA:$BA,0,(27*(AB278="kW"))),'3-a.  Rate Class Allocations'!$F:$F,"2011 - 2014 + 2015 Extension Legacy Green Energy Act Framework - Province Wide Program",'3-a.  Rate Class Allocations'!$E:$E,$B307,'3-a.  Rate Class Allocations'!$H:$H,D277),IF(COUNTIFS(AB277,"*Less Than*"),1/COUNTIFS($Y277:$AL277,"*Less Than*"),0))</f>
        <v>0</v>
      </c>
      <c r="AC307" s="416">
        <f ca="1">IF(SUMIFS(OFFSET('3-a.  Rate Class Allocations'!$BA:$BA,0,(27*(AC278="kW"))),'3-a.  Rate Class Allocations'!$F:$F,"2011 - 2014 + 2015 Extension Legacy Green Energy Act Framework - Province Wide Program",'3-a.  Rate Class Allocations'!$E:$E,$B307,'3-a.  Rate Class Allocations'!$H:$H,D277),SUMIFS(OFFSET('3-a.  Rate Class Allocations'!$BA:$BA,0,(27*(AC278="kW"))),'3-a.  Rate Class Allocations'!$F:$F,"2011 - 2014 + 2015 Extension Legacy Green Energy Act Framework - Province Wide Program",'3-a.  Rate Class Allocations'!$L:$L,AC277,'3-a.  Rate Class Allocations'!$E:$E,$B307,'3-a.  Rate Class Allocations'!$H:$H,D277) / SUMIFS(OFFSET('3-a.  Rate Class Allocations'!$BA:$BA,0,(27*(AC278="kW"))),'3-a.  Rate Class Allocations'!$F:$F,"2011 - 2014 + 2015 Extension Legacy Green Energy Act Framework - Province Wide Program",'3-a.  Rate Class Allocations'!$E:$E,$B307,'3-a.  Rate Class Allocations'!$H:$H,D277),IF(COUNTIFS(AC277,"*Less Than*"),1/COUNTIFS($Y277:$AL277,"*Less Than*"),0))</f>
        <v>0</v>
      </c>
      <c r="AD307" s="416">
        <f ca="1">IF(SUMIFS(OFFSET('3-a.  Rate Class Allocations'!$BA:$BA,0,(27*(AD278="kW"))),'3-a.  Rate Class Allocations'!$F:$F,"2011 - 2014 + 2015 Extension Legacy Green Energy Act Framework - Province Wide Program",'3-a.  Rate Class Allocations'!$E:$E,$B307,'3-a.  Rate Class Allocations'!$H:$H,D277),SUMIFS(OFFSET('3-a.  Rate Class Allocations'!$BA:$BA,0,(27*(AD278="kW"))),'3-a.  Rate Class Allocations'!$F:$F,"2011 - 2014 + 2015 Extension Legacy Green Energy Act Framework - Province Wide Program",'3-a.  Rate Class Allocations'!$L:$L,AD277,'3-a.  Rate Class Allocations'!$E:$E,$B307,'3-a.  Rate Class Allocations'!$H:$H,D277) / SUMIFS(OFFSET('3-a.  Rate Class Allocations'!$BA:$BA,0,(27*(AD278="kW"))),'3-a.  Rate Class Allocations'!$F:$F,"2011 - 2014 + 2015 Extension Legacy Green Energy Act Framework - Province Wide Program",'3-a.  Rate Class Allocations'!$E:$E,$B307,'3-a.  Rate Class Allocations'!$H:$H,D277),IF(COUNTIFS(AD277,"*Less Than*"),1/COUNTIFS($Y277:$AL277,"*Less Than*"),0))</f>
        <v>0</v>
      </c>
      <c r="AE307" s="416">
        <f ca="1">IF(SUMIFS(OFFSET('3-a.  Rate Class Allocations'!$BA:$BA,0,(27*(AE278="kW"))),'3-a.  Rate Class Allocations'!$F:$F,"2011 - 2014 + 2015 Extension Legacy Green Energy Act Framework - Province Wide Program",'3-a.  Rate Class Allocations'!$E:$E,$B307,'3-a.  Rate Class Allocations'!$H:$H,D277),SUMIFS(OFFSET('3-a.  Rate Class Allocations'!$BA:$BA,0,(27*(AE278="kW"))),'3-a.  Rate Class Allocations'!$F:$F,"2011 - 2014 + 2015 Extension Legacy Green Energy Act Framework - Province Wide Program",'3-a.  Rate Class Allocations'!$L:$L,AE277,'3-a.  Rate Class Allocations'!$E:$E,$B307,'3-a.  Rate Class Allocations'!$H:$H,D277) / SUMIFS(OFFSET('3-a.  Rate Class Allocations'!$BA:$BA,0,(27*(AE278="kW"))),'3-a.  Rate Class Allocations'!$F:$F,"2011 - 2014 + 2015 Extension Legacy Green Energy Act Framework - Province Wide Program",'3-a.  Rate Class Allocations'!$E:$E,$B307,'3-a.  Rate Class Allocations'!$H:$H,D277),IF(COUNTIFS(AE277,"*Less Than*"),1/COUNTIFS($Y277:$AL277,"*Less Than*"),0))</f>
        <v>0</v>
      </c>
      <c r="AF307" s="416">
        <f ca="1">IF(SUMIFS(OFFSET('3-a.  Rate Class Allocations'!$BA:$BA,0,(27*(AF278="kW"))),'3-a.  Rate Class Allocations'!$F:$F,"2011 - 2014 + 2015 Extension Legacy Green Energy Act Framework - Province Wide Program",'3-a.  Rate Class Allocations'!$E:$E,$B307,'3-a.  Rate Class Allocations'!$H:$H,D277),SUMIFS(OFFSET('3-a.  Rate Class Allocations'!$BA:$BA,0,(27*(AF278="kW"))),'3-a.  Rate Class Allocations'!$F:$F,"2011 - 2014 + 2015 Extension Legacy Green Energy Act Framework - Province Wide Program",'3-a.  Rate Class Allocations'!$L:$L,AF277,'3-a.  Rate Class Allocations'!$E:$E,$B307,'3-a.  Rate Class Allocations'!$H:$H,D277) / SUMIFS(OFFSET('3-a.  Rate Class Allocations'!$BA:$BA,0,(27*(AF278="kW"))),'3-a.  Rate Class Allocations'!$F:$F,"2011 - 2014 + 2015 Extension Legacy Green Energy Act Framework - Province Wide Program",'3-a.  Rate Class Allocations'!$E:$E,$B307,'3-a.  Rate Class Allocations'!$H:$H,D277),IF(COUNTIFS(AF277,"*Less Than*"),1/COUNTIFS($Y277:$AL277,"*Less Than*"),0))</f>
        <v>0</v>
      </c>
      <c r="AG307" s="416">
        <f ca="1">IF(SUMIFS(OFFSET('3-a.  Rate Class Allocations'!$BA:$BA,0,(27*(AG278="kW"))),'3-a.  Rate Class Allocations'!$F:$F,"2011 - 2014 + 2015 Extension Legacy Green Energy Act Framework - Province Wide Program",'3-a.  Rate Class Allocations'!$E:$E,$B307,'3-a.  Rate Class Allocations'!$H:$H,D277),SUMIFS(OFFSET('3-a.  Rate Class Allocations'!$BA:$BA,0,(27*(AG278="kW"))),'3-a.  Rate Class Allocations'!$F:$F,"2011 - 2014 + 2015 Extension Legacy Green Energy Act Framework - Province Wide Program",'3-a.  Rate Class Allocations'!$L:$L,AG277,'3-a.  Rate Class Allocations'!$E:$E,$B307,'3-a.  Rate Class Allocations'!$H:$H,D277) / SUMIFS(OFFSET('3-a.  Rate Class Allocations'!$BA:$BA,0,(27*(AG278="kW"))),'3-a.  Rate Class Allocations'!$F:$F,"2011 - 2014 + 2015 Extension Legacy Green Energy Act Framework - Province Wide Program",'3-a.  Rate Class Allocations'!$E:$E,$B307,'3-a.  Rate Class Allocations'!$H:$H,D277),IF(COUNTIFS(AG277,"*Less Than*"),1/COUNTIFS($Y277:$AL277,"*Less Than*"),0))</f>
        <v>0</v>
      </c>
      <c r="AH307" s="416">
        <f ca="1">IF(SUMIFS(OFFSET('3-a.  Rate Class Allocations'!$BA:$BA,0,(27*(AH278="kW"))),'3-a.  Rate Class Allocations'!$F:$F,"2011 - 2014 + 2015 Extension Legacy Green Energy Act Framework - Province Wide Program",'3-a.  Rate Class Allocations'!$E:$E,$B307,'3-a.  Rate Class Allocations'!$H:$H,D277),SUMIFS(OFFSET('3-a.  Rate Class Allocations'!$BA:$BA,0,(27*(AH278="kW"))),'3-a.  Rate Class Allocations'!$F:$F,"2011 - 2014 + 2015 Extension Legacy Green Energy Act Framework - Province Wide Program",'3-a.  Rate Class Allocations'!$L:$L,AH277,'3-a.  Rate Class Allocations'!$E:$E,$B307,'3-a.  Rate Class Allocations'!$H:$H,D277) / SUMIFS(OFFSET('3-a.  Rate Class Allocations'!$BA:$BA,0,(27*(AH278="kW"))),'3-a.  Rate Class Allocations'!$F:$F,"2011 - 2014 + 2015 Extension Legacy Green Energy Act Framework - Province Wide Program",'3-a.  Rate Class Allocations'!$E:$E,$B307,'3-a.  Rate Class Allocations'!$H:$H,D277),IF(COUNTIFS(AH277,"*Less Than*"),1/COUNTIFS($Y277:$AL277,"*Less Than*"),0))</f>
        <v>0</v>
      </c>
      <c r="AI307" s="416">
        <f ca="1">IF(SUMIFS(OFFSET('3-a.  Rate Class Allocations'!$BA:$BA,0,(27*(AI278="kW"))),'3-a.  Rate Class Allocations'!$F:$F,"2011 - 2014 + 2015 Extension Legacy Green Energy Act Framework - Province Wide Program",'3-a.  Rate Class Allocations'!$E:$E,$B307,'3-a.  Rate Class Allocations'!$H:$H,D277),SUMIFS(OFFSET('3-a.  Rate Class Allocations'!$BA:$BA,0,(27*(AI278="kW"))),'3-a.  Rate Class Allocations'!$F:$F,"2011 - 2014 + 2015 Extension Legacy Green Energy Act Framework - Province Wide Program",'3-a.  Rate Class Allocations'!$L:$L,AI277,'3-a.  Rate Class Allocations'!$E:$E,$B307,'3-a.  Rate Class Allocations'!$H:$H,D277) / SUMIFS(OFFSET('3-a.  Rate Class Allocations'!$BA:$BA,0,(27*(AI278="kW"))),'3-a.  Rate Class Allocations'!$F:$F,"2011 - 2014 + 2015 Extension Legacy Green Energy Act Framework - Province Wide Program",'3-a.  Rate Class Allocations'!$E:$E,$B307,'3-a.  Rate Class Allocations'!$H:$H,D277),IF(COUNTIFS(AI277,"*Less Than*"),1/COUNTIFS($Y277:$AL277,"*Less Than*"),0))</f>
        <v>0</v>
      </c>
      <c r="AJ307" s="416">
        <f ca="1">IF(SUMIFS(OFFSET('3-a.  Rate Class Allocations'!$BA:$BA,0,(27*(AJ278="kW"))),'3-a.  Rate Class Allocations'!$F:$F,"2011 - 2014 + 2015 Extension Legacy Green Energy Act Framework - Province Wide Program",'3-a.  Rate Class Allocations'!$E:$E,$B307,'3-a.  Rate Class Allocations'!$H:$H,D277),SUMIFS(OFFSET('3-a.  Rate Class Allocations'!$BA:$BA,0,(27*(AJ278="kW"))),'3-a.  Rate Class Allocations'!$F:$F,"2011 - 2014 + 2015 Extension Legacy Green Energy Act Framework - Province Wide Program",'3-a.  Rate Class Allocations'!$L:$L,AJ277,'3-a.  Rate Class Allocations'!$E:$E,$B307,'3-a.  Rate Class Allocations'!$H:$H,D277) / SUMIFS(OFFSET('3-a.  Rate Class Allocations'!$BA:$BA,0,(27*(AJ278="kW"))),'3-a.  Rate Class Allocations'!$F:$F,"2011 - 2014 + 2015 Extension Legacy Green Energy Act Framework - Province Wide Program",'3-a.  Rate Class Allocations'!$E:$E,$B307,'3-a.  Rate Class Allocations'!$H:$H,D277),IF(COUNTIFS(AJ277,"*Less Than*"),1/COUNTIFS($Y277:$AL277,"*Less Than*"),0))</f>
        <v>0</v>
      </c>
      <c r="AK307" s="416">
        <f ca="1">IF(SUMIFS(OFFSET('3-a.  Rate Class Allocations'!$BA:$BA,0,(27*(AK278="kW"))),'3-a.  Rate Class Allocations'!$F:$F,"2011 - 2014 + 2015 Extension Legacy Green Energy Act Framework - Province Wide Program",'3-a.  Rate Class Allocations'!$E:$E,$B307,'3-a.  Rate Class Allocations'!$H:$H,D277),SUMIFS(OFFSET('3-a.  Rate Class Allocations'!$BA:$BA,0,(27*(AK278="kW"))),'3-a.  Rate Class Allocations'!$F:$F,"2011 - 2014 + 2015 Extension Legacy Green Energy Act Framework - Province Wide Program",'3-a.  Rate Class Allocations'!$L:$L,AK277,'3-a.  Rate Class Allocations'!$E:$E,$B307,'3-a.  Rate Class Allocations'!$H:$H,D277) / SUMIFS(OFFSET('3-a.  Rate Class Allocations'!$BA:$BA,0,(27*(AK278="kW"))),'3-a.  Rate Class Allocations'!$F:$F,"2011 - 2014 + 2015 Extension Legacy Green Energy Act Framework - Province Wide Program",'3-a.  Rate Class Allocations'!$E:$E,$B307,'3-a.  Rate Class Allocations'!$H:$H,D277),IF(COUNTIFS(AK277,"*Less Than*"),1/COUNTIFS($Y277:$AL277,"*Less Than*"),0))</f>
        <v>0</v>
      </c>
      <c r="AL307" s="416">
        <f ca="1">IF(SUMIFS(OFFSET('3-a.  Rate Class Allocations'!$BA:$BA,0,(27*(AL278="kW"))),'3-a.  Rate Class Allocations'!$F:$F,"2011 - 2014 + 2015 Extension Legacy Green Energy Act Framework - Province Wide Program",'3-a.  Rate Class Allocations'!$E:$E,$B307,'3-a.  Rate Class Allocations'!$H:$H,D277),SUMIFS(OFFSET('3-a.  Rate Class Allocations'!$BA:$BA,0,(27*(AL278="kW"))),'3-a.  Rate Class Allocations'!$F:$F,"2011 - 2014 + 2015 Extension Legacy Green Energy Act Framework - Province Wide Program",'3-a.  Rate Class Allocations'!$L:$L,AL277,'3-a.  Rate Class Allocations'!$E:$E,$B307,'3-a.  Rate Class Allocations'!$H:$H,D277) / SUMIFS(OFFSET('3-a.  Rate Class Allocations'!$BA:$BA,0,(27*(AL278="kW"))),'3-a.  Rate Class Allocations'!$F:$F,"2011 - 2014 + 2015 Extension Legacy Green Energy Act Framework - Province Wide Program",'3-a.  Rate Class Allocations'!$E:$E,$B307,'3-a.  Rate Class Allocations'!$H:$H,D277),IF(COUNTIFS(AL277,"*Less Than*"),1/COUNTIFS($Y277:$AL277,"*Less Than*"),0))</f>
        <v>0</v>
      </c>
      <c r="AM307" s="298">
        <f ca="1">SUM(Y307:AL307)</f>
        <v>1.0609387858549526</v>
      </c>
    </row>
    <row r="308" spans="1:39" ht="15" outlineLevel="1">
      <c r="B308" s="296" t="s">
        <v>250</v>
      </c>
      <c r="C308" s="293" t="s">
        <v>164</v>
      </c>
      <c r="D308" s="724">
        <f ca="1">SUMIFS(OFFSET('7.  Persistence Report'!$AQ:$AQ,0,D277-2011),'7.  Persistence Report'!$D:$D,IF(COUNTIFS($B308,"Adjustment*"),$B307,$B308),'7.  Persistence Report'!$H:$H,D277,'7.  Persistence Report'!$J:$J,IF(COUNTIFS($B308,"Adjustment*"),"Adjustment","Current Year Savings"),'7.  Persistence Report'!$C:$C,VLOOKUP(IF(COUNTIFS($B308,"Adjustment*"),$A307,$A308),ExtCalcMap,2,FALSE))</f>
        <v>661800.72140000004</v>
      </c>
      <c r="E308" s="724">
        <f ca="1">SUMIFS(OFFSET('7.  Persistence Report'!$AQ:$AQ,0,E277-2011),'7.  Persistence Report'!$D:$D,IF(COUNTIFS($B308,"Adjustment*"),$B307,$B308),'7.  Persistence Report'!$H:$H,D277,'7.  Persistence Report'!$J:$J,IF(COUNTIFS($B308,"Adjustment*"),"Adjustment","Current Year Savings"),'7.  Persistence Report'!$C:$C,VLOOKUP(IF(COUNTIFS($B308,"Adjustment*"),$A307,$A308),ExtCalcMap,2,FALSE))</f>
        <v>661800.72140000004</v>
      </c>
      <c r="F308" s="724">
        <f ca="1">SUMIFS(OFFSET('7.  Persistence Report'!$AQ:$AQ,0,F277-2011),'7.  Persistence Report'!$D:$D,IF(COUNTIFS($B308,"Adjustment*"),$B307,$B308),'7.  Persistence Report'!$H:$H,D277,'7.  Persistence Report'!$J:$J,IF(COUNTIFS($B308,"Adjustment*"),"Adjustment","Current Year Savings"),'7.  Persistence Report'!$C:$C,VLOOKUP(IF(COUNTIFS($B308,"Adjustment*"),$A307,$A308),ExtCalcMap,2,FALSE))</f>
        <v>661800.72140000004</v>
      </c>
      <c r="G308" s="724">
        <f ca="1">SUMIFS(OFFSET('7.  Persistence Report'!$AQ:$AQ,0,G277-2011),'7.  Persistence Report'!$D:$D,IF(COUNTIFS($B308,"Adjustment*"),$B307,$B308),'7.  Persistence Report'!$H:$H,D277,'7.  Persistence Report'!$J:$J,IF(COUNTIFS($B308,"Adjustment*"),"Adjustment","Current Year Savings"),'7.  Persistence Report'!$C:$C,VLOOKUP(IF(COUNTIFS($B308,"Adjustment*"),$A307,$A308),ExtCalcMap,2,FALSE))</f>
        <v>614468.38710000005</v>
      </c>
      <c r="H308" s="724">
        <f ca="1">SUMIFS(OFFSET('7.  Persistence Report'!$AQ:$AQ,0,H277-2011),'7.  Persistence Report'!$D:$D,IF(COUNTIFS($B308,"Adjustment*"),$B307,$B308),'7.  Persistence Report'!$H:$H,D277,'7.  Persistence Report'!$J:$J,IF(COUNTIFS($B308,"Adjustment*"),"Adjustment","Current Year Savings"),'7.  Persistence Report'!$C:$C,VLOOKUP(IF(COUNTIFS($B308,"Adjustment*"),$A307,$A308),ExtCalcMap,2,FALSE))</f>
        <v>587364.3175</v>
      </c>
      <c r="I308" s="724">
        <f ca="1">SUMIFS(OFFSET('7.  Persistence Report'!$AQ:$AQ,0,I277-2011),'7.  Persistence Report'!$D:$D,IF(COUNTIFS($B308,"Adjustment*"),$B307,$B308),'7.  Persistence Report'!$H:$H,D277,'7.  Persistence Report'!$J:$J,IF(COUNTIFS($B308,"Adjustment*"),"Adjustment","Current Year Savings"),'7.  Persistence Report'!$C:$C,VLOOKUP(IF(COUNTIFS($B308,"Adjustment*"),$A307,$A308),ExtCalcMap,2,FALSE))</f>
        <v>586741.35580000002</v>
      </c>
      <c r="J308" s="724">
        <f ca="1">SUMIFS(OFFSET('7.  Persistence Report'!$AQ:$AQ,0,J277-2011),'7.  Persistence Report'!$D:$D,IF(COUNTIFS($B308,"Adjustment*"),$B307,$B308),'7.  Persistence Report'!$H:$H,D277,'7.  Persistence Report'!$J:$J,IF(COUNTIFS($B308,"Adjustment*"),"Adjustment","Current Year Savings"),'7.  Persistence Report'!$C:$C,VLOOKUP(IF(COUNTIFS($B308,"Adjustment*"),$A307,$A308),ExtCalcMap,2,FALSE))</f>
        <v>586741.35580000002</v>
      </c>
      <c r="K308" s="724">
        <f ca="1">SUMIFS(OFFSET('7.  Persistence Report'!$AQ:$AQ,0,K277-2011),'7.  Persistence Report'!$D:$D,IF(COUNTIFS($B308,"Adjustment*"),$B307,$B308),'7.  Persistence Report'!$H:$H,D277,'7.  Persistence Report'!$J:$J,IF(COUNTIFS($B308,"Adjustment*"),"Adjustment","Current Year Savings"),'7.  Persistence Report'!$C:$C,VLOOKUP(IF(COUNTIFS($B308,"Adjustment*"),$A307,$A308),ExtCalcMap,2,FALSE))</f>
        <v>586354.87890000001</v>
      </c>
      <c r="L308" s="724">
        <f ca="1">SUMIFS(OFFSET('7.  Persistence Report'!$AQ:$AQ,0,L277-2011),'7.  Persistence Report'!$D:$D,IF(COUNTIFS($B308,"Adjustment*"),$B307,$B308),'7.  Persistence Report'!$H:$H,D277,'7.  Persistence Report'!$J:$J,IF(COUNTIFS($B308,"Adjustment*"),"Adjustment","Current Year Savings"),'7.  Persistence Report'!$C:$C,VLOOKUP(IF(COUNTIFS($B308,"Adjustment*"),$A307,$A308),ExtCalcMap,2,FALSE))</f>
        <v>583945.64040000003</v>
      </c>
      <c r="M308" s="724">
        <f ca="1">SUMIFS(OFFSET('7.  Persistence Report'!$AQ:$AQ,0,M277-2011),'7.  Persistence Report'!$D:$D,IF(COUNTIFS($B308,"Adjustment*"),$B307,$B308),'7.  Persistence Report'!$H:$H,D277,'7.  Persistence Report'!$J:$J,IF(COUNTIFS($B308,"Adjustment*"),"Adjustment","Current Year Savings"),'7.  Persistence Report'!$C:$C,VLOOKUP(IF(COUNTIFS($B308,"Adjustment*"),$A307,$A308),ExtCalcMap,2,FALSE))</f>
        <v>579404.40130000003</v>
      </c>
      <c r="N308" s="724">
        <f>N307</f>
        <v>12</v>
      </c>
      <c r="O308" s="731">
        <f ca="1">SUMIFS(OFFSET('7.  Persistence Report'!$L:$L,0,O277-2011),'7.  Persistence Report'!$D:$D,IF(COUNTIFS($B308,"Adjustment*"),$B307,$B308),'7.  Persistence Report'!$H:$H,D277,'7.  Persistence Report'!$J:$J,IF(COUNTIFS($B308,"Adjustment*"),"Adjustment","Current Year Savings"),'7.  Persistence Report'!$C:$C,VLOOKUP(IF(COUNTIFS($B308,"Adjustment*"),$A307,$A308),ExtCalcMap,2,FALSE))</f>
        <v>155.60163900000001</v>
      </c>
      <c r="P308" s="731">
        <f ca="1">SUMIFS(OFFSET('7.  Persistence Report'!$L:$L,0,P277-2011),'7.  Persistence Report'!$D:$D,IF(COUNTIFS($B308,"Adjustment*"),$B307,$B308),'7.  Persistence Report'!$H:$H,D277,'7.  Persistence Report'!$J:$J,IF(COUNTIFS($B308,"Adjustment*"),"Adjustment","Current Year Savings"),'7.  Persistence Report'!$C:$C,VLOOKUP(IF(COUNTIFS($B308,"Adjustment*"),$A307,$A308),ExtCalcMap,2,FALSE))</f>
        <v>155.60163900000001</v>
      </c>
      <c r="Q308" s="731">
        <f ca="1">SUMIFS(OFFSET('7.  Persistence Report'!$L:$L,0,Q277-2011),'7.  Persistence Report'!$D:$D,IF(COUNTIFS($B308,"Adjustment*"),$B307,$B308),'7.  Persistence Report'!$H:$H,D277,'7.  Persistence Report'!$J:$J,IF(COUNTIFS($B308,"Adjustment*"),"Adjustment","Current Year Savings"),'7.  Persistence Report'!$C:$C,VLOOKUP(IF(COUNTIFS($B308,"Adjustment*"),$A307,$A308),ExtCalcMap,2,FALSE))</f>
        <v>155.60163900000001</v>
      </c>
      <c r="R308" s="731">
        <f ca="1">SUMIFS(OFFSET('7.  Persistence Report'!$L:$L,0,R277-2011),'7.  Persistence Report'!$D:$D,IF(COUNTIFS($B308,"Adjustment*"),$B307,$B308),'7.  Persistence Report'!$H:$H,D277,'7.  Persistence Report'!$J:$J,IF(COUNTIFS($B308,"Adjustment*"),"Adjustment","Current Year Savings"),'7.  Persistence Report'!$C:$C,VLOOKUP(IF(COUNTIFS($B308,"Adjustment*"),$A307,$A308),ExtCalcMap,2,FALSE))</f>
        <v>142.12454600000001</v>
      </c>
      <c r="S308" s="731">
        <f ca="1">SUMIFS(OFFSET('7.  Persistence Report'!$L:$L,0,S277-2011),'7.  Persistence Report'!$D:$D,IF(COUNTIFS($B308,"Adjustment*"),$B307,$B308),'7.  Persistence Report'!$H:$H,D277,'7.  Persistence Report'!$J:$J,IF(COUNTIFS($B308,"Adjustment*"),"Adjustment","Current Year Savings"),'7.  Persistence Report'!$C:$C,VLOOKUP(IF(COUNTIFS($B308,"Adjustment*"),$A307,$A308),ExtCalcMap,2,FALSE))</f>
        <v>134.39070609999999</v>
      </c>
      <c r="T308" s="731">
        <f ca="1">SUMIFS(OFFSET('7.  Persistence Report'!$L:$L,0,T277-2011),'7.  Persistence Report'!$D:$D,IF(COUNTIFS($B308,"Adjustment*"),$B307,$B308),'7.  Persistence Report'!$H:$H,D277,'7.  Persistence Report'!$J:$J,IF(COUNTIFS($B308,"Adjustment*"),"Adjustment","Current Year Savings"),'7.  Persistence Report'!$C:$C,VLOOKUP(IF(COUNTIFS($B308,"Adjustment*"),$A307,$A308),ExtCalcMap,2,FALSE))</f>
        <v>134.2678329</v>
      </c>
      <c r="U308" s="731">
        <f ca="1">SUMIFS(OFFSET('7.  Persistence Report'!$L:$L,0,U277-2011),'7.  Persistence Report'!$D:$D,IF(COUNTIFS($B308,"Adjustment*"),$B307,$B308),'7.  Persistence Report'!$H:$H,D277,'7.  Persistence Report'!$J:$J,IF(COUNTIFS($B308,"Adjustment*"),"Adjustment","Current Year Savings"),'7.  Persistence Report'!$C:$C,VLOOKUP(IF(COUNTIFS($B308,"Adjustment*"),$A307,$A308),ExtCalcMap,2,FALSE))</f>
        <v>134.2678329</v>
      </c>
      <c r="V308" s="731">
        <f ca="1">SUMIFS(OFFSET('7.  Persistence Report'!$L:$L,0,V277-2011),'7.  Persistence Report'!$D:$D,IF(COUNTIFS($B308,"Adjustment*"),$B307,$B308),'7.  Persistence Report'!$H:$H,D277,'7.  Persistence Report'!$J:$J,IF(COUNTIFS($B308,"Adjustment*"),"Adjustment","Current Year Savings"),'7.  Persistence Report'!$C:$C,VLOOKUP(IF(COUNTIFS($B308,"Adjustment*"),$A307,$A308),ExtCalcMap,2,FALSE))</f>
        <v>134.2678329</v>
      </c>
      <c r="W308" s="731">
        <f ca="1">SUMIFS(OFFSET('7.  Persistence Report'!$L:$L,0,W277-2011),'7.  Persistence Report'!$D:$D,IF(COUNTIFS($B308,"Adjustment*"),$B307,$B308),'7.  Persistence Report'!$H:$H,D277,'7.  Persistence Report'!$J:$J,IF(COUNTIFS($B308,"Adjustment*"),"Adjustment","Current Year Savings"),'7.  Persistence Report'!$C:$C,VLOOKUP(IF(COUNTIFS($B308,"Adjustment*"),$A307,$A308),ExtCalcMap,2,FALSE))</f>
        <v>133.63754990000001</v>
      </c>
      <c r="X308" s="731">
        <f ca="1">SUMIFS(OFFSET('7.  Persistence Report'!$L:$L,0,X277-2011),'7.  Persistence Report'!$D:$D,IF(COUNTIFS($B308,"Adjustment*"),$B307,$B308),'7.  Persistence Report'!$H:$H,D277,'7.  Persistence Report'!$J:$J,IF(COUNTIFS($B308,"Adjustment*"),"Adjustment","Current Year Savings"),'7.  Persistence Report'!$C:$C,VLOOKUP(IF(COUNTIFS($B308,"Adjustment*"),$A307,$A308),ExtCalcMap,2,FALSE))</f>
        <v>132.7418342</v>
      </c>
      <c r="Y308" s="412">
        <f ca="1">Y307</f>
        <v>0.79855013549129183</v>
      </c>
      <c r="Z308" s="412">
        <f ca="1">Z307</f>
        <v>0.26238865036366077</v>
      </c>
      <c r="AA308" s="412">
        <f t="shared" ref="AA308:AL308" ca="1" si="127">AA307</f>
        <v>0</v>
      </c>
      <c r="AB308" s="412">
        <f t="shared" ca="1" si="127"/>
        <v>0</v>
      </c>
      <c r="AC308" s="412">
        <f t="shared" ca="1" si="127"/>
        <v>0</v>
      </c>
      <c r="AD308" s="412">
        <f t="shared" ca="1" si="127"/>
        <v>0</v>
      </c>
      <c r="AE308" s="412">
        <f t="shared" ca="1" si="127"/>
        <v>0</v>
      </c>
      <c r="AF308" s="412">
        <f t="shared" ca="1" si="127"/>
        <v>0</v>
      </c>
      <c r="AG308" s="412">
        <f t="shared" ca="1" si="127"/>
        <v>0</v>
      </c>
      <c r="AH308" s="412">
        <f t="shared" ca="1" si="127"/>
        <v>0</v>
      </c>
      <c r="AI308" s="412">
        <f t="shared" ca="1" si="127"/>
        <v>0</v>
      </c>
      <c r="AJ308" s="412">
        <f t="shared" ca="1" si="127"/>
        <v>0</v>
      </c>
      <c r="AK308" s="412">
        <f t="shared" ca="1" si="127"/>
        <v>0</v>
      </c>
      <c r="AL308" s="412">
        <f t="shared" ca="1" si="127"/>
        <v>0</v>
      </c>
      <c r="AM308" s="313"/>
    </row>
    <row r="309" spans="1:39" ht="15" outlineLevel="1">
      <c r="B309" s="312"/>
      <c r="C309" s="314"/>
      <c r="D309" s="730"/>
      <c r="E309" s="730"/>
      <c r="F309" s="730"/>
      <c r="G309" s="730"/>
      <c r="H309" s="730"/>
      <c r="I309" s="730"/>
      <c r="J309" s="730"/>
      <c r="K309" s="730"/>
      <c r="L309" s="730"/>
      <c r="M309" s="730"/>
      <c r="N309" s="730"/>
      <c r="O309" s="734"/>
      <c r="P309" s="734"/>
      <c r="Q309" s="734"/>
      <c r="R309" s="734"/>
      <c r="S309" s="734"/>
      <c r="T309" s="734"/>
      <c r="U309" s="734"/>
      <c r="V309" s="734"/>
      <c r="W309" s="734"/>
      <c r="X309" s="734"/>
      <c r="Y309" s="417"/>
      <c r="Z309" s="417"/>
      <c r="AA309" s="417"/>
      <c r="AB309" s="417"/>
      <c r="AC309" s="417"/>
      <c r="AD309" s="417"/>
      <c r="AE309" s="417"/>
      <c r="AF309" s="417"/>
      <c r="AG309" s="417"/>
      <c r="AH309" s="417"/>
      <c r="AI309" s="417"/>
      <c r="AJ309" s="417"/>
      <c r="AK309" s="417"/>
      <c r="AL309" s="417"/>
      <c r="AM309" s="315"/>
    </row>
    <row r="310" spans="1:39" ht="15" outlineLevel="1">
      <c r="A310" s="503">
        <v>11</v>
      </c>
      <c r="B310" s="316" t="s">
        <v>21</v>
      </c>
      <c r="C310" s="293" t="s">
        <v>25</v>
      </c>
      <c r="D310" s="724">
        <f ca="1">SUMIFS(OFFSET('7.  Persistence Report'!$AQ:$AQ,0,D277-2011),'7.  Persistence Report'!$D:$D,IF(COUNTIFS($B310,"Adjustment*"),$B309,$B310),'7.  Persistence Report'!$H:$H,D277,'7.  Persistence Report'!$J:$J,IF(COUNTIFS($B310,"Adjustment*"),"Adjustment","Current Year Savings"),'7.  Persistence Report'!$C:$C,VLOOKUP(IF(COUNTIFS($B310,"Adjustment*"),$A309,$A310),ExtCalcMap,2,FALSE))</f>
        <v>131294.232167788</v>
      </c>
      <c r="E310" s="724">
        <f ca="1">SUMIFS(OFFSET('7.  Persistence Report'!$AQ:$AQ,0,E277-2011),'7.  Persistence Report'!$D:$D,IF(COUNTIFS($B310,"Adjustment*"),$B309,$B310),'7.  Persistence Report'!$H:$H,D277,'7.  Persistence Report'!$J:$J,IF(COUNTIFS($B310,"Adjustment*"),"Adjustment","Current Year Savings"),'7.  Persistence Report'!$C:$C,VLOOKUP(IF(COUNTIFS($B310,"Adjustment*"),$A309,$A310),ExtCalcMap,2,FALSE))</f>
        <v>131294.232167788</v>
      </c>
      <c r="F310" s="724">
        <f ca="1">SUMIFS(OFFSET('7.  Persistence Report'!$AQ:$AQ,0,F277-2011),'7.  Persistence Report'!$D:$D,IF(COUNTIFS($B310,"Adjustment*"),$B309,$B310),'7.  Persistence Report'!$H:$H,D277,'7.  Persistence Report'!$J:$J,IF(COUNTIFS($B310,"Adjustment*"),"Adjustment","Current Year Savings"),'7.  Persistence Report'!$C:$C,VLOOKUP(IF(COUNTIFS($B310,"Adjustment*"),$A309,$A310),ExtCalcMap,2,FALSE))</f>
        <v>131004.678962921</v>
      </c>
      <c r="G310" s="724">
        <f ca="1">SUMIFS(OFFSET('7.  Persistence Report'!$AQ:$AQ,0,G277-2011),'7.  Persistence Report'!$D:$D,IF(COUNTIFS($B310,"Adjustment*"),$B309,$B310),'7.  Persistence Report'!$H:$H,D277,'7.  Persistence Report'!$J:$J,IF(COUNTIFS($B310,"Adjustment*"),"Adjustment","Current Year Savings"),'7.  Persistence Report'!$C:$C,VLOOKUP(IF(COUNTIFS($B310,"Adjustment*"),$A309,$A310),ExtCalcMap,2,FALSE))</f>
        <v>117804.19439475601</v>
      </c>
      <c r="H310" s="724">
        <f ca="1">SUMIFS(OFFSET('7.  Persistence Report'!$AQ:$AQ,0,H277-2011),'7.  Persistence Report'!$D:$D,IF(COUNTIFS($B310,"Adjustment*"),$B309,$B310),'7.  Persistence Report'!$H:$H,D277,'7.  Persistence Report'!$J:$J,IF(COUNTIFS($B310,"Adjustment*"),"Adjustment","Current Year Savings"),'7.  Persistence Report'!$C:$C,VLOOKUP(IF(COUNTIFS($B310,"Adjustment*"),$A309,$A310),ExtCalcMap,2,FALSE))</f>
        <v>69216.913272045</v>
      </c>
      <c r="I310" s="724">
        <f ca="1">SUMIFS(OFFSET('7.  Persistence Report'!$AQ:$AQ,0,I277-2011),'7.  Persistence Report'!$D:$D,IF(COUNTIFS($B310,"Adjustment*"),$B309,$B310),'7.  Persistence Report'!$H:$H,D277,'7.  Persistence Report'!$J:$J,IF(COUNTIFS($B310,"Adjustment*"),"Adjustment","Current Year Savings"),'7.  Persistence Report'!$C:$C,VLOOKUP(IF(COUNTIFS($B310,"Adjustment*"),$A309,$A310),ExtCalcMap,2,FALSE))</f>
        <v>69216.913272045</v>
      </c>
      <c r="J310" s="724">
        <f ca="1">SUMIFS(OFFSET('7.  Persistence Report'!$AQ:$AQ,0,J277-2011),'7.  Persistence Report'!$D:$D,IF(COUNTIFS($B310,"Adjustment*"),$B309,$B310),'7.  Persistence Report'!$H:$H,D277,'7.  Persistence Report'!$J:$J,IF(COUNTIFS($B310,"Adjustment*"),"Adjustment","Current Year Savings"),'7.  Persistence Report'!$C:$C,VLOOKUP(IF(COUNTIFS($B310,"Adjustment*"),$A309,$A310),ExtCalcMap,2,FALSE))</f>
        <v>69216.913272045</v>
      </c>
      <c r="K310" s="724">
        <f ca="1">SUMIFS(OFFSET('7.  Persistence Report'!$AQ:$AQ,0,K277-2011),'7.  Persistence Report'!$D:$D,IF(COUNTIFS($B310,"Adjustment*"),$B309,$B310),'7.  Persistence Report'!$H:$H,D277,'7.  Persistence Report'!$J:$J,IF(COUNTIFS($B310,"Adjustment*"),"Adjustment","Current Year Savings"),'7.  Persistence Report'!$C:$C,VLOOKUP(IF(COUNTIFS($B310,"Adjustment*"),$A309,$A310),ExtCalcMap,2,FALSE))</f>
        <v>69216.913272045</v>
      </c>
      <c r="L310" s="724">
        <f ca="1">SUMIFS(OFFSET('7.  Persistence Report'!$AQ:$AQ,0,L277-2011),'7.  Persistence Report'!$D:$D,IF(COUNTIFS($B310,"Adjustment*"),$B309,$B310),'7.  Persistence Report'!$H:$H,D277,'7.  Persistence Report'!$J:$J,IF(COUNTIFS($B310,"Adjustment*"),"Adjustment","Current Year Savings"),'7.  Persistence Report'!$C:$C,VLOOKUP(IF(COUNTIFS($B310,"Adjustment*"),$A309,$A310),ExtCalcMap,2,FALSE))</f>
        <v>69216.913272045</v>
      </c>
      <c r="M310" s="724">
        <f ca="1">SUMIFS(OFFSET('7.  Persistence Report'!$AQ:$AQ,0,M277-2011),'7.  Persistence Report'!$D:$D,IF(COUNTIFS($B310,"Adjustment*"),$B309,$B310),'7.  Persistence Report'!$H:$H,D277,'7.  Persistence Report'!$J:$J,IF(COUNTIFS($B310,"Adjustment*"),"Adjustment","Current Year Savings"),'7.  Persistence Report'!$C:$C,VLOOKUP(IF(COUNTIFS($B310,"Adjustment*"),$A309,$A310),ExtCalcMap,2,FALSE))</f>
        <v>69216.913272045</v>
      </c>
      <c r="N310" s="724">
        <v>12</v>
      </c>
      <c r="O310" s="731">
        <f ca="1">SUMIFS(OFFSET('7.  Persistence Report'!$L:$L,0,O277-2011),'7.  Persistence Report'!$D:$D,IF(COUNTIFS($B310,"Adjustment*"),$B309,$B310),'7.  Persistence Report'!$H:$H,D277,'7.  Persistence Report'!$J:$J,IF(COUNTIFS($B310,"Adjustment*"),"Adjustment","Current Year Savings"),'7.  Persistence Report'!$C:$C,VLOOKUP(IF(COUNTIFS($B310,"Adjustment*"),$A309,$A310),ExtCalcMap,2,FALSE))</f>
        <v>37.701442389</v>
      </c>
      <c r="P310" s="731">
        <f ca="1">SUMIFS(OFFSET('7.  Persistence Report'!$L:$L,0,P277-2011),'7.  Persistence Report'!$D:$D,IF(COUNTIFS($B310,"Adjustment*"),$B309,$B310),'7.  Persistence Report'!$H:$H,D277,'7.  Persistence Report'!$J:$J,IF(COUNTIFS($B310,"Adjustment*"),"Adjustment","Current Year Savings"),'7.  Persistence Report'!$C:$C,VLOOKUP(IF(COUNTIFS($B310,"Adjustment*"),$A309,$A310),ExtCalcMap,2,FALSE))</f>
        <v>37.701442389</v>
      </c>
      <c r="Q310" s="731">
        <f ca="1">SUMIFS(OFFSET('7.  Persistence Report'!$L:$L,0,Q277-2011),'7.  Persistence Report'!$D:$D,IF(COUNTIFS($B310,"Adjustment*"),$B309,$B310),'7.  Persistence Report'!$H:$H,D277,'7.  Persistence Report'!$J:$J,IF(COUNTIFS($B310,"Adjustment*"),"Adjustment","Current Year Savings"),'7.  Persistence Report'!$C:$C,VLOOKUP(IF(COUNTIFS($B310,"Adjustment*"),$A309,$A310),ExtCalcMap,2,FALSE))</f>
        <v>37.610722440000004</v>
      </c>
      <c r="R310" s="731">
        <f ca="1">SUMIFS(OFFSET('7.  Persistence Report'!$L:$L,0,R277-2011),'7.  Persistence Report'!$D:$D,IF(COUNTIFS($B310,"Adjustment*"),$B309,$B310),'7.  Persistence Report'!$H:$H,D277,'7.  Persistence Report'!$J:$J,IF(COUNTIFS($B310,"Adjustment*"),"Adjustment","Current Year Savings"),'7.  Persistence Report'!$C:$C,VLOOKUP(IF(COUNTIFS($B310,"Adjustment*"),$A309,$A310),ExtCalcMap,2,FALSE))</f>
        <v>34.621249773999999</v>
      </c>
      <c r="S310" s="731">
        <f ca="1">SUMIFS(OFFSET('7.  Persistence Report'!$L:$L,0,S277-2011),'7.  Persistence Report'!$D:$D,IF(COUNTIFS($B310,"Adjustment*"),$B309,$B310),'7.  Persistence Report'!$H:$H,D277,'7.  Persistence Report'!$J:$J,IF(COUNTIFS($B310,"Adjustment*"),"Adjustment","Current Year Savings"),'7.  Persistence Report'!$C:$C,VLOOKUP(IF(COUNTIFS($B310,"Adjustment*"),$A309,$A310),ExtCalcMap,2,FALSE))</f>
        <v>19.793919861999999</v>
      </c>
      <c r="T310" s="731">
        <f ca="1">SUMIFS(OFFSET('7.  Persistence Report'!$L:$L,0,T277-2011),'7.  Persistence Report'!$D:$D,IF(COUNTIFS($B310,"Adjustment*"),$B309,$B310),'7.  Persistence Report'!$H:$H,D277,'7.  Persistence Report'!$J:$J,IF(COUNTIFS($B310,"Adjustment*"),"Adjustment","Current Year Savings"),'7.  Persistence Report'!$C:$C,VLOOKUP(IF(COUNTIFS($B310,"Adjustment*"),$A309,$A310),ExtCalcMap,2,FALSE))</f>
        <v>19.793919861999999</v>
      </c>
      <c r="U310" s="731">
        <f ca="1">SUMIFS(OFFSET('7.  Persistence Report'!$L:$L,0,U277-2011),'7.  Persistence Report'!$D:$D,IF(COUNTIFS($B310,"Adjustment*"),$B309,$B310),'7.  Persistence Report'!$H:$H,D277,'7.  Persistence Report'!$J:$J,IF(COUNTIFS($B310,"Adjustment*"),"Adjustment","Current Year Savings"),'7.  Persistence Report'!$C:$C,VLOOKUP(IF(COUNTIFS($B310,"Adjustment*"),$A309,$A310),ExtCalcMap,2,FALSE))</f>
        <v>19.793919861999999</v>
      </c>
      <c r="V310" s="731">
        <f ca="1">SUMIFS(OFFSET('7.  Persistence Report'!$L:$L,0,V277-2011),'7.  Persistence Report'!$D:$D,IF(COUNTIFS($B310,"Adjustment*"),$B309,$B310),'7.  Persistence Report'!$H:$H,D277,'7.  Persistence Report'!$J:$J,IF(COUNTIFS($B310,"Adjustment*"),"Adjustment","Current Year Savings"),'7.  Persistence Report'!$C:$C,VLOOKUP(IF(COUNTIFS($B310,"Adjustment*"),$A309,$A310),ExtCalcMap,2,FALSE))</f>
        <v>19.793919861999999</v>
      </c>
      <c r="W310" s="731">
        <f ca="1">SUMIFS(OFFSET('7.  Persistence Report'!$L:$L,0,W277-2011),'7.  Persistence Report'!$D:$D,IF(COUNTIFS($B310,"Adjustment*"),$B309,$B310),'7.  Persistence Report'!$H:$H,D277,'7.  Persistence Report'!$J:$J,IF(COUNTIFS($B310,"Adjustment*"),"Adjustment","Current Year Savings"),'7.  Persistence Report'!$C:$C,VLOOKUP(IF(COUNTIFS($B310,"Adjustment*"),$A309,$A310),ExtCalcMap,2,FALSE))</f>
        <v>19.793919861999999</v>
      </c>
      <c r="X310" s="731">
        <f ca="1">SUMIFS(OFFSET('7.  Persistence Report'!$L:$L,0,X277-2011),'7.  Persistence Report'!$D:$D,IF(COUNTIFS($B310,"Adjustment*"),$B309,$B310),'7.  Persistence Report'!$H:$H,D277,'7.  Persistence Report'!$J:$J,IF(COUNTIFS($B310,"Adjustment*"),"Adjustment","Current Year Savings"),'7.  Persistence Report'!$C:$C,VLOOKUP(IF(COUNTIFS($B310,"Adjustment*"),$A309,$A310),ExtCalcMap,2,FALSE))</f>
        <v>19.793919861999999</v>
      </c>
      <c r="Y310" s="416">
        <f ca="1">IF(SUMIFS(OFFSET('3-a.  Rate Class Allocations'!$BA:$BA,0,(27*(Y278="kW"))),'3-a.  Rate Class Allocations'!$F:$F,"2011 - 2014 + 2015 Extension Legacy Green Energy Act Framework - Province Wide Program",'3-a.  Rate Class Allocations'!$E:$E,$B310,'3-a.  Rate Class Allocations'!$H:$H,D277),SUMIFS(OFFSET('3-a.  Rate Class Allocations'!$BA:$BA,0,(27*(Y278="kW"))),'3-a.  Rate Class Allocations'!$F:$F,"2011 - 2014 + 2015 Extension Legacy Green Energy Act Framework - Province Wide Program",'3-a.  Rate Class Allocations'!$L:$L,Y277,'3-a.  Rate Class Allocations'!$E:$E,$B310,'3-a.  Rate Class Allocations'!$H:$H,D277) / SUMIFS(OFFSET('3-a.  Rate Class Allocations'!$BA:$BA,0,(27*(Y278="kW"))),'3-a.  Rate Class Allocations'!$F:$F,"2011 - 2014 + 2015 Extension Legacy Green Energy Act Framework - Province Wide Program",'3-a.  Rate Class Allocations'!$E:$E,$B310,'3-a.  Rate Class Allocations'!$H:$H,D277),IF(COUNTIFS(Y277,"*Less Than*"),1/COUNTIFS($Y277:$AL277,"*Less Than*"),0))</f>
        <v>0</v>
      </c>
      <c r="Z310" s="416">
        <f ca="1">IF(SUMIFS(OFFSET('3-a.  Rate Class Allocations'!$BA:$BA,0,(27*(Z278="kW"))),'3-a.  Rate Class Allocations'!$F:$F,"2011 - 2014 + 2015 Extension Legacy Green Energy Act Framework - Province Wide Program",'3-a.  Rate Class Allocations'!$E:$E,$B310,'3-a.  Rate Class Allocations'!$H:$H,D277),SUMIFS(OFFSET('3-a.  Rate Class Allocations'!$BA:$BA,0,(27*(Z278="kW"))),'3-a.  Rate Class Allocations'!$F:$F,"2011 - 2014 + 2015 Extension Legacy Green Energy Act Framework - Province Wide Program",'3-a.  Rate Class Allocations'!$L:$L,Z277,'3-a.  Rate Class Allocations'!$E:$E,$B310,'3-a.  Rate Class Allocations'!$H:$H,D277) / SUMIFS(OFFSET('3-a.  Rate Class Allocations'!$BA:$BA,0,(27*(Z278="kW"))),'3-a.  Rate Class Allocations'!$F:$F,"2011 - 2014 + 2015 Extension Legacy Green Energy Act Framework - Province Wide Program",'3-a.  Rate Class Allocations'!$E:$E,$B310,'3-a.  Rate Class Allocations'!$H:$H,D277),IF(COUNTIFS(Z277,"*Less Than*"),1/COUNTIFS($Y277:$AL277,"*Less Than*"),0))</f>
        <v>1</v>
      </c>
      <c r="AA310" s="416">
        <f ca="1">IF(SUMIFS(OFFSET('3-a.  Rate Class Allocations'!$BA:$BA,0,(27*(AA278="kW"))),'3-a.  Rate Class Allocations'!$F:$F,"2011 - 2014 + 2015 Extension Legacy Green Energy Act Framework - Province Wide Program",'3-a.  Rate Class Allocations'!$E:$E,$B310,'3-a.  Rate Class Allocations'!$H:$H,D277),SUMIFS(OFFSET('3-a.  Rate Class Allocations'!$BA:$BA,0,(27*(AA278="kW"))),'3-a.  Rate Class Allocations'!$F:$F,"2011 - 2014 + 2015 Extension Legacy Green Energy Act Framework - Province Wide Program",'3-a.  Rate Class Allocations'!$L:$L,AA277,'3-a.  Rate Class Allocations'!$E:$E,$B310,'3-a.  Rate Class Allocations'!$H:$H,D277) / SUMIFS(OFFSET('3-a.  Rate Class Allocations'!$BA:$BA,0,(27*(AA278="kW"))),'3-a.  Rate Class Allocations'!$F:$F,"2011 - 2014 + 2015 Extension Legacy Green Energy Act Framework - Province Wide Program",'3-a.  Rate Class Allocations'!$E:$E,$B310,'3-a.  Rate Class Allocations'!$H:$H,D277),IF(COUNTIFS(AA277,"*Less Than*"),1/COUNTIFS($Y277:$AL277,"*Less Than*"),0))</f>
        <v>0</v>
      </c>
      <c r="AB310" s="416">
        <f ca="1">IF(SUMIFS(OFFSET('3-a.  Rate Class Allocations'!$BA:$BA,0,(27*(AB278="kW"))),'3-a.  Rate Class Allocations'!$F:$F,"2011 - 2014 + 2015 Extension Legacy Green Energy Act Framework - Province Wide Program",'3-a.  Rate Class Allocations'!$E:$E,$B310,'3-a.  Rate Class Allocations'!$H:$H,D277),SUMIFS(OFFSET('3-a.  Rate Class Allocations'!$BA:$BA,0,(27*(AB278="kW"))),'3-a.  Rate Class Allocations'!$F:$F,"2011 - 2014 + 2015 Extension Legacy Green Energy Act Framework - Province Wide Program",'3-a.  Rate Class Allocations'!$L:$L,AB277,'3-a.  Rate Class Allocations'!$E:$E,$B310,'3-a.  Rate Class Allocations'!$H:$H,D277) / SUMIFS(OFFSET('3-a.  Rate Class Allocations'!$BA:$BA,0,(27*(AB278="kW"))),'3-a.  Rate Class Allocations'!$F:$F,"2011 - 2014 + 2015 Extension Legacy Green Energy Act Framework - Province Wide Program",'3-a.  Rate Class Allocations'!$E:$E,$B310,'3-a.  Rate Class Allocations'!$H:$H,D277),IF(COUNTIFS(AB277,"*Less Than*"),1/COUNTIFS($Y277:$AL277,"*Less Than*"),0))</f>
        <v>0</v>
      </c>
      <c r="AC310" s="416">
        <f ca="1">IF(SUMIFS(OFFSET('3-a.  Rate Class Allocations'!$BA:$BA,0,(27*(AC278="kW"))),'3-a.  Rate Class Allocations'!$F:$F,"2011 - 2014 + 2015 Extension Legacy Green Energy Act Framework - Province Wide Program",'3-a.  Rate Class Allocations'!$E:$E,$B310,'3-a.  Rate Class Allocations'!$H:$H,D277),SUMIFS(OFFSET('3-a.  Rate Class Allocations'!$BA:$BA,0,(27*(AC278="kW"))),'3-a.  Rate Class Allocations'!$F:$F,"2011 - 2014 + 2015 Extension Legacy Green Energy Act Framework - Province Wide Program",'3-a.  Rate Class Allocations'!$L:$L,AC277,'3-a.  Rate Class Allocations'!$E:$E,$B310,'3-a.  Rate Class Allocations'!$H:$H,D277) / SUMIFS(OFFSET('3-a.  Rate Class Allocations'!$BA:$BA,0,(27*(AC278="kW"))),'3-a.  Rate Class Allocations'!$F:$F,"2011 - 2014 + 2015 Extension Legacy Green Energy Act Framework - Province Wide Program",'3-a.  Rate Class Allocations'!$E:$E,$B310,'3-a.  Rate Class Allocations'!$H:$H,D277),IF(COUNTIFS(AC277,"*Less Than*"),1/COUNTIFS($Y277:$AL277,"*Less Than*"),0))</f>
        <v>0</v>
      </c>
      <c r="AD310" s="416">
        <f ca="1">IF(SUMIFS(OFFSET('3-a.  Rate Class Allocations'!$BA:$BA,0,(27*(AD278="kW"))),'3-a.  Rate Class Allocations'!$F:$F,"2011 - 2014 + 2015 Extension Legacy Green Energy Act Framework - Province Wide Program",'3-a.  Rate Class Allocations'!$E:$E,$B310,'3-a.  Rate Class Allocations'!$H:$H,D277),SUMIFS(OFFSET('3-a.  Rate Class Allocations'!$BA:$BA,0,(27*(AD278="kW"))),'3-a.  Rate Class Allocations'!$F:$F,"2011 - 2014 + 2015 Extension Legacy Green Energy Act Framework - Province Wide Program",'3-a.  Rate Class Allocations'!$L:$L,AD277,'3-a.  Rate Class Allocations'!$E:$E,$B310,'3-a.  Rate Class Allocations'!$H:$H,D277) / SUMIFS(OFFSET('3-a.  Rate Class Allocations'!$BA:$BA,0,(27*(AD278="kW"))),'3-a.  Rate Class Allocations'!$F:$F,"2011 - 2014 + 2015 Extension Legacy Green Energy Act Framework - Province Wide Program",'3-a.  Rate Class Allocations'!$E:$E,$B310,'3-a.  Rate Class Allocations'!$H:$H,D277),IF(COUNTIFS(AD277,"*Less Than*"),1/COUNTIFS($Y277:$AL277,"*Less Than*"),0))</f>
        <v>0</v>
      </c>
      <c r="AE310" s="416">
        <f ca="1">IF(SUMIFS(OFFSET('3-a.  Rate Class Allocations'!$BA:$BA,0,(27*(AE278="kW"))),'3-a.  Rate Class Allocations'!$F:$F,"2011 - 2014 + 2015 Extension Legacy Green Energy Act Framework - Province Wide Program",'3-a.  Rate Class Allocations'!$E:$E,$B310,'3-a.  Rate Class Allocations'!$H:$H,D277),SUMIFS(OFFSET('3-a.  Rate Class Allocations'!$BA:$BA,0,(27*(AE278="kW"))),'3-a.  Rate Class Allocations'!$F:$F,"2011 - 2014 + 2015 Extension Legacy Green Energy Act Framework - Province Wide Program",'3-a.  Rate Class Allocations'!$L:$L,AE277,'3-a.  Rate Class Allocations'!$E:$E,$B310,'3-a.  Rate Class Allocations'!$H:$H,D277) / SUMIFS(OFFSET('3-a.  Rate Class Allocations'!$BA:$BA,0,(27*(AE278="kW"))),'3-a.  Rate Class Allocations'!$F:$F,"2011 - 2014 + 2015 Extension Legacy Green Energy Act Framework - Province Wide Program",'3-a.  Rate Class Allocations'!$E:$E,$B310,'3-a.  Rate Class Allocations'!$H:$H,D277),IF(COUNTIFS(AE277,"*Less Than*"),1/COUNTIFS($Y277:$AL277,"*Less Than*"),0))</f>
        <v>0</v>
      </c>
      <c r="AF310" s="416">
        <f ca="1">IF(SUMIFS(OFFSET('3-a.  Rate Class Allocations'!$BA:$BA,0,(27*(AF278="kW"))),'3-a.  Rate Class Allocations'!$F:$F,"2011 - 2014 + 2015 Extension Legacy Green Energy Act Framework - Province Wide Program",'3-a.  Rate Class Allocations'!$E:$E,$B310,'3-a.  Rate Class Allocations'!$H:$H,D277),SUMIFS(OFFSET('3-a.  Rate Class Allocations'!$BA:$BA,0,(27*(AF278="kW"))),'3-a.  Rate Class Allocations'!$F:$F,"2011 - 2014 + 2015 Extension Legacy Green Energy Act Framework - Province Wide Program",'3-a.  Rate Class Allocations'!$L:$L,AF277,'3-a.  Rate Class Allocations'!$E:$E,$B310,'3-a.  Rate Class Allocations'!$H:$H,D277) / SUMIFS(OFFSET('3-a.  Rate Class Allocations'!$BA:$BA,0,(27*(AF278="kW"))),'3-a.  Rate Class Allocations'!$F:$F,"2011 - 2014 + 2015 Extension Legacy Green Energy Act Framework - Province Wide Program",'3-a.  Rate Class Allocations'!$E:$E,$B310,'3-a.  Rate Class Allocations'!$H:$H,D277),IF(COUNTIFS(AF277,"*Less Than*"),1/COUNTIFS($Y277:$AL277,"*Less Than*"),0))</f>
        <v>0</v>
      </c>
      <c r="AG310" s="416">
        <f ca="1">IF(SUMIFS(OFFSET('3-a.  Rate Class Allocations'!$BA:$BA,0,(27*(AG278="kW"))),'3-a.  Rate Class Allocations'!$F:$F,"2011 - 2014 + 2015 Extension Legacy Green Energy Act Framework - Province Wide Program",'3-a.  Rate Class Allocations'!$E:$E,$B310,'3-a.  Rate Class Allocations'!$H:$H,D277),SUMIFS(OFFSET('3-a.  Rate Class Allocations'!$BA:$BA,0,(27*(AG278="kW"))),'3-a.  Rate Class Allocations'!$F:$F,"2011 - 2014 + 2015 Extension Legacy Green Energy Act Framework - Province Wide Program",'3-a.  Rate Class Allocations'!$L:$L,AG277,'3-a.  Rate Class Allocations'!$E:$E,$B310,'3-a.  Rate Class Allocations'!$H:$H,D277) / SUMIFS(OFFSET('3-a.  Rate Class Allocations'!$BA:$BA,0,(27*(AG278="kW"))),'3-a.  Rate Class Allocations'!$F:$F,"2011 - 2014 + 2015 Extension Legacy Green Energy Act Framework - Province Wide Program",'3-a.  Rate Class Allocations'!$E:$E,$B310,'3-a.  Rate Class Allocations'!$H:$H,D277),IF(COUNTIFS(AG277,"*Less Than*"),1/COUNTIFS($Y277:$AL277,"*Less Than*"),0))</f>
        <v>0</v>
      </c>
      <c r="AH310" s="416">
        <f ca="1">IF(SUMIFS(OFFSET('3-a.  Rate Class Allocations'!$BA:$BA,0,(27*(AH278="kW"))),'3-a.  Rate Class Allocations'!$F:$F,"2011 - 2014 + 2015 Extension Legacy Green Energy Act Framework - Province Wide Program",'3-a.  Rate Class Allocations'!$E:$E,$B310,'3-a.  Rate Class Allocations'!$H:$H,D277),SUMIFS(OFFSET('3-a.  Rate Class Allocations'!$BA:$BA,0,(27*(AH278="kW"))),'3-a.  Rate Class Allocations'!$F:$F,"2011 - 2014 + 2015 Extension Legacy Green Energy Act Framework - Province Wide Program",'3-a.  Rate Class Allocations'!$L:$L,AH277,'3-a.  Rate Class Allocations'!$E:$E,$B310,'3-a.  Rate Class Allocations'!$H:$H,D277) / SUMIFS(OFFSET('3-a.  Rate Class Allocations'!$BA:$BA,0,(27*(AH278="kW"))),'3-a.  Rate Class Allocations'!$F:$F,"2011 - 2014 + 2015 Extension Legacy Green Energy Act Framework - Province Wide Program",'3-a.  Rate Class Allocations'!$E:$E,$B310,'3-a.  Rate Class Allocations'!$H:$H,D277),IF(COUNTIFS(AH277,"*Less Than*"),1/COUNTIFS($Y277:$AL277,"*Less Than*"),0))</f>
        <v>0</v>
      </c>
      <c r="AI310" s="416">
        <f ca="1">IF(SUMIFS(OFFSET('3-a.  Rate Class Allocations'!$BA:$BA,0,(27*(AI278="kW"))),'3-a.  Rate Class Allocations'!$F:$F,"2011 - 2014 + 2015 Extension Legacy Green Energy Act Framework - Province Wide Program",'3-a.  Rate Class Allocations'!$E:$E,$B310,'3-a.  Rate Class Allocations'!$H:$H,D277),SUMIFS(OFFSET('3-a.  Rate Class Allocations'!$BA:$BA,0,(27*(AI278="kW"))),'3-a.  Rate Class Allocations'!$F:$F,"2011 - 2014 + 2015 Extension Legacy Green Energy Act Framework - Province Wide Program",'3-a.  Rate Class Allocations'!$L:$L,AI277,'3-a.  Rate Class Allocations'!$E:$E,$B310,'3-a.  Rate Class Allocations'!$H:$H,D277) / SUMIFS(OFFSET('3-a.  Rate Class Allocations'!$BA:$BA,0,(27*(AI278="kW"))),'3-a.  Rate Class Allocations'!$F:$F,"2011 - 2014 + 2015 Extension Legacy Green Energy Act Framework - Province Wide Program",'3-a.  Rate Class Allocations'!$E:$E,$B310,'3-a.  Rate Class Allocations'!$H:$H,D277),IF(COUNTIFS(AI277,"*Less Than*"),1/COUNTIFS($Y277:$AL277,"*Less Than*"),0))</f>
        <v>0</v>
      </c>
      <c r="AJ310" s="416">
        <f ca="1">IF(SUMIFS(OFFSET('3-a.  Rate Class Allocations'!$BA:$BA,0,(27*(AJ278="kW"))),'3-a.  Rate Class Allocations'!$F:$F,"2011 - 2014 + 2015 Extension Legacy Green Energy Act Framework - Province Wide Program",'3-a.  Rate Class Allocations'!$E:$E,$B310,'3-a.  Rate Class Allocations'!$H:$H,D277),SUMIFS(OFFSET('3-a.  Rate Class Allocations'!$BA:$BA,0,(27*(AJ278="kW"))),'3-a.  Rate Class Allocations'!$F:$F,"2011 - 2014 + 2015 Extension Legacy Green Energy Act Framework - Province Wide Program",'3-a.  Rate Class Allocations'!$L:$L,AJ277,'3-a.  Rate Class Allocations'!$E:$E,$B310,'3-a.  Rate Class Allocations'!$H:$H,D277) / SUMIFS(OFFSET('3-a.  Rate Class Allocations'!$BA:$BA,0,(27*(AJ278="kW"))),'3-a.  Rate Class Allocations'!$F:$F,"2011 - 2014 + 2015 Extension Legacy Green Energy Act Framework - Province Wide Program",'3-a.  Rate Class Allocations'!$E:$E,$B310,'3-a.  Rate Class Allocations'!$H:$H,D277),IF(COUNTIFS(AJ277,"*Less Than*"),1/COUNTIFS($Y277:$AL277,"*Less Than*"),0))</f>
        <v>0</v>
      </c>
      <c r="AK310" s="416">
        <f ca="1">IF(SUMIFS(OFFSET('3-a.  Rate Class Allocations'!$BA:$BA,0,(27*(AK278="kW"))),'3-a.  Rate Class Allocations'!$F:$F,"2011 - 2014 + 2015 Extension Legacy Green Energy Act Framework - Province Wide Program",'3-a.  Rate Class Allocations'!$E:$E,$B310,'3-a.  Rate Class Allocations'!$H:$H,D277),SUMIFS(OFFSET('3-a.  Rate Class Allocations'!$BA:$BA,0,(27*(AK278="kW"))),'3-a.  Rate Class Allocations'!$F:$F,"2011 - 2014 + 2015 Extension Legacy Green Energy Act Framework - Province Wide Program",'3-a.  Rate Class Allocations'!$L:$L,AK277,'3-a.  Rate Class Allocations'!$E:$E,$B310,'3-a.  Rate Class Allocations'!$H:$H,D277) / SUMIFS(OFFSET('3-a.  Rate Class Allocations'!$BA:$BA,0,(27*(AK278="kW"))),'3-a.  Rate Class Allocations'!$F:$F,"2011 - 2014 + 2015 Extension Legacy Green Energy Act Framework - Province Wide Program",'3-a.  Rate Class Allocations'!$E:$E,$B310,'3-a.  Rate Class Allocations'!$H:$H,D277),IF(COUNTIFS(AK277,"*Less Than*"),1/COUNTIFS($Y277:$AL277,"*Less Than*"),0))</f>
        <v>0</v>
      </c>
      <c r="AL310" s="416">
        <f ca="1">IF(SUMIFS(OFFSET('3-a.  Rate Class Allocations'!$BA:$BA,0,(27*(AL278="kW"))),'3-a.  Rate Class Allocations'!$F:$F,"2011 - 2014 + 2015 Extension Legacy Green Energy Act Framework - Province Wide Program",'3-a.  Rate Class Allocations'!$E:$E,$B310,'3-a.  Rate Class Allocations'!$H:$H,D277),SUMIFS(OFFSET('3-a.  Rate Class Allocations'!$BA:$BA,0,(27*(AL278="kW"))),'3-a.  Rate Class Allocations'!$F:$F,"2011 - 2014 + 2015 Extension Legacy Green Energy Act Framework - Province Wide Program",'3-a.  Rate Class Allocations'!$L:$L,AL277,'3-a.  Rate Class Allocations'!$E:$E,$B310,'3-a.  Rate Class Allocations'!$H:$H,D277) / SUMIFS(OFFSET('3-a.  Rate Class Allocations'!$BA:$BA,0,(27*(AL278="kW"))),'3-a.  Rate Class Allocations'!$F:$F,"2011 - 2014 + 2015 Extension Legacy Green Energy Act Framework - Province Wide Program",'3-a.  Rate Class Allocations'!$E:$E,$B310,'3-a.  Rate Class Allocations'!$H:$H,D277),IF(COUNTIFS(AL277,"*Less Than*"),1/COUNTIFS($Y277:$AL277,"*Less Than*"),0))</f>
        <v>0</v>
      </c>
      <c r="AM310" s="298">
        <f ca="1">SUM(Y310:AL310)</f>
        <v>1</v>
      </c>
    </row>
    <row r="311" spans="1:39" ht="15" outlineLevel="1">
      <c r="B311" s="296" t="s">
        <v>250</v>
      </c>
      <c r="C311" s="293" t="s">
        <v>164</v>
      </c>
      <c r="D311" s="724">
        <f ca="1">SUMIFS(OFFSET('7.  Persistence Report'!$AQ:$AQ,0,D277-2011),'7.  Persistence Report'!$D:$D,IF(COUNTIFS($B311,"Adjustment*"),$B310,$B311),'7.  Persistence Report'!$H:$H,D277,'7.  Persistence Report'!$J:$J,IF(COUNTIFS($B311,"Adjustment*"),"Adjustment","Current Year Savings"),'7.  Persistence Report'!$C:$C,VLOOKUP(IF(COUNTIFS($B311,"Adjustment*"),$A310,$A311),ExtCalcMap,2,FALSE))</f>
        <v>0</v>
      </c>
      <c r="E311" s="724">
        <f ca="1">SUMIFS(OFFSET('7.  Persistence Report'!$AQ:$AQ,0,E277-2011),'7.  Persistence Report'!$D:$D,IF(COUNTIFS($B311,"Adjustment*"),$B310,$B311),'7.  Persistence Report'!$H:$H,D277,'7.  Persistence Report'!$J:$J,IF(COUNTIFS($B311,"Adjustment*"),"Adjustment","Current Year Savings"),'7.  Persistence Report'!$C:$C,VLOOKUP(IF(COUNTIFS($B311,"Adjustment*"),$A310,$A311),ExtCalcMap,2,FALSE))</f>
        <v>0</v>
      </c>
      <c r="F311" s="724">
        <f ca="1">SUMIFS(OFFSET('7.  Persistence Report'!$AQ:$AQ,0,F277-2011),'7.  Persistence Report'!$D:$D,IF(COUNTIFS($B311,"Adjustment*"),$B310,$B311),'7.  Persistence Report'!$H:$H,D277,'7.  Persistence Report'!$J:$J,IF(COUNTIFS($B311,"Adjustment*"),"Adjustment","Current Year Savings"),'7.  Persistence Report'!$C:$C,VLOOKUP(IF(COUNTIFS($B311,"Adjustment*"),$A310,$A311),ExtCalcMap,2,FALSE))</f>
        <v>0</v>
      </c>
      <c r="G311" s="724">
        <f ca="1">SUMIFS(OFFSET('7.  Persistence Report'!$AQ:$AQ,0,G277-2011),'7.  Persistence Report'!$D:$D,IF(COUNTIFS($B311,"Adjustment*"),$B310,$B311),'7.  Persistence Report'!$H:$H,D277,'7.  Persistence Report'!$J:$J,IF(COUNTIFS($B311,"Adjustment*"),"Adjustment","Current Year Savings"),'7.  Persistence Report'!$C:$C,VLOOKUP(IF(COUNTIFS($B311,"Adjustment*"),$A310,$A311),ExtCalcMap,2,FALSE))</f>
        <v>0</v>
      </c>
      <c r="H311" s="724">
        <f ca="1">SUMIFS(OFFSET('7.  Persistence Report'!$AQ:$AQ,0,H277-2011),'7.  Persistence Report'!$D:$D,IF(COUNTIFS($B311,"Adjustment*"),$B310,$B311),'7.  Persistence Report'!$H:$H,D277,'7.  Persistence Report'!$J:$J,IF(COUNTIFS($B311,"Adjustment*"),"Adjustment","Current Year Savings"),'7.  Persistence Report'!$C:$C,VLOOKUP(IF(COUNTIFS($B311,"Adjustment*"),$A310,$A311),ExtCalcMap,2,FALSE))</f>
        <v>0</v>
      </c>
      <c r="I311" s="724">
        <f ca="1">SUMIFS(OFFSET('7.  Persistence Report'!$AQ:$AQ,0,I277-2011),'7.  Persistence Report'!$D:$D,IF(COUNTIFS($B311,"Adjustment*"),$B310,$B311),'7.  Persistence Report'!$H:$H,D277,'7.  Persistence Report'!$J:$J,IF(COUNTIFS($B311,"Adjustment*"),"Adjustment","Current Year Savings"),'7.  Persistence Report'!$C:$C,VLOOKUP(IF(COUNTIFS($B311,"Adjustment*"),$A310,$A311),ExtCalcMap,2,FALSE))</f>
        <v>0</v>
      </c>
      <c r="J311" s="724">
        <f ca="1">SUMIFS(OFFSET('7.  Persistence Report'!$AQ:$AQ,0,J277-2011),'7.  Persistence Report'!$D:$D,IF(COUNTIFS($B311,"Adjustment*"),$B310,$B311),'7.  Persistence Report'!$H:$H,D277,'7.  Persistence Report'!$J:$J,IF(COUNTIFS($B311,"Adjustment*"),"Adjustment","Current Year Savings"),'7.  Persistence Report'!$C:$C,VLOOKUP(IF(COUNTIFS($B311,"Adjustment*"),$A310,$A311),ExtCalcMap,2,FALSE))</f>
        <v>0</v>
      </c>
      <c r="K311" s="724">
        <f ca="1">SUMIFS(OFFSET('7.  Persistence Report'!$AQ:$AQ,0,K277-2011),'7.  Persistence Report'!$D:$D,IF(COUNTIFS($B311,"Adjustment*"),$B310,$B311),'7.  Persistence Report'!$H:$H,D277,'7.  Persistence Report'!$J:$J,IF(COUNTIFS($B311,"Adjustment*"),"Adjustment","Current Year Savings"),'7.  Persistence Report'!$C:$C,VLOOKUP(IF(COUNTIFS($B311,"Adjustment*"),$A310,$A311),ExtCalcMap,2,FALSE))</f>
        <v>0</v>
      </c>
      <c r="L311" s="724">
        <f ca="1">SUMIFS(OFFSET('7.  Persistence Report'!$AQ:$AQ,0,L277-2011),'7.  Persistence Report'!$D:$D,IF(COUNTIFS($B311,"Adjustment*"),$B310,$B311),'7.  Persistence Report'!$H:$H,D277,'7.  Persistence Report'!$J:$J,IF(COUNTIFS($B311,"Adjustment*"),"Adjustment","Current Year Savings"),'7.  Persistence Report'!$C:$C,VLOOKUP(IF(COUNTIFS($B311,"Adjustment*"),$A310,$A311),ExtCalcMap,2,FALSE))</f>
        <v>0</v>
      </c>
      <c r="M311" s="724">
        <f ca="1">SUMIFS(OFFSET('7.  Persistence Report'!$AQ:$AQ,0,M277-2011),'7.  Persistence Report'!$D:$D,IF(COUNTIFS($B311,"Adjustment*"),$B310,$B311),'7.  Persistence Report'!$H:$H,D277,'7.  Persistence Report'!$J:$J,IF(COUNTIFS($B311,"Adjustment*"),"Adjustment","Current Year Savings"),'7.  Persistence Report'!$C:$C,VLOOKUP(IF(COUNTIFS($B311,"Adjustment*"),$A310,$A311),ExtCalcMap,2,FALSE))</f>
        <v>0</v>
      </c>
      <c r="N311" s="724">
        <f>N310</f>
        <v>12</v>
      </c>
      <c r="O311" s="731">
        <f ca="1">SUMIFS(OFFSET('7.  Persistence Report'!$L:$L,0,O277-2011),'7.  Persistence Report'!$D:$D,IF(COUNTIFS($B311,"Adjustment*"),$B310,$B311),'7.  Persistence Report'!$H:$H,D277,'7.  Persistence Report'!$J:$J,IF(COUNTIFS($B311,"Adjustment*"),"Adjustment","Current Year Savings"),'7.  Persistence Report'!$C:$C,VLOOKUP(IF(COUNTIFS($B311,"Adjustment*"),$A310,$A311),ExtCalcMap,2,FALSE))</f>
        <v>0</v>
      </c>
      <c r="P311" s="731">
        <f ca="1">SUMIFS(OFFSET('7.  Persistence Report'!$L:$L,0,P277-2011),'7.  Persistence Report'!$D:$D,IF(COUNTIFS($B311,"Adjustment*"),$B310,$B311),'7.  Persistence Report'!$H:$H,D277,'7.  Persistence Report'!$J:$J,IF(COUNTIFS($B311,"Adjustment*"),"Adjustment","Current Year Savings"),'7.  Persistence Report'!$C:$C,VLOOKUP(IF(COUNTIFS($B311,"Adjustment*"),$A310,$A311),ExtCalcMap,2,FALSE))</f>
        <v>0</v>
      </c>
      <c r="Q311" s="731">
        <f ca="1">SUMIFS(OFFSET('7.  Persistence Report'!$L:$L,0,Q277-2011),'7.  Persistence Report'!$D:$D,IF(COUNTIFS($B311,"Adjustment*"),$B310,$B311),'7.  Persistence Report'!$H:$H,D277,'7.  Persistence Report'!$J:$J,IF(COUNTIFS($B311,"Adjustment*"),"Adjustment","Current Year Savings"),'7.  Persistence Report'!$C:$C,VLOOKUP(IF(COUNTIFS($B311,"Adjustment*"),$A310,$A311),ExtCalcMap,2,FALSE))</f>
        <v>0</v>
      </c>
      <c r="R311" s="731">
        <f ca="1">SUMIFS(OFFSET('7.  Persistence Report'!$L:$L,0,R277-2011),'7.  Persistence Report'!$D:$D,IF(COUNTIFS($B311,"Adjustment*"),$B310,$B311),'7.  Persistence Report'!$H:$H,D277,'7.  Persistence Report'!$J:$J,IF(COUNTIFS($B311,"Adjustment*"),"Adjustment","Current Year Savings"),'7.  Persistence Report'!$C:$C,VLOOKUP(IF(COUNTIFS($B311,"Adjustment*"),$A310,$A311),ExtCalcMap,2,FALSE))</f>
        <v>0</v>
      </c>
      <c r="S311" s="731">
        <f ca="1">SUMIFS(OFFSET('7.  Persistence Report'!$L:$L,0,S277-2011),'7.  Persistence Report'!$D:$D,IF(COUNTIFS($B311,"Adjustment*"),$B310,$B311),'7.  Persistence Report'!$H:$H,D277,'7.  Persistence Report'!$J:$J,IF(COUNTIFS($B311,"Adjustment*"),"Adjustment","Current Year Savings"),'7.  Persistence Report'!$C:$C,VLOOKUP(IF(COUNTIFS($B311,"Adjustment*"),$A310,$A311),ExtCalcMap,2,FALSE))</f>
        <v>0</v>
      </c>
      <c r="T311" s="731">
        <f ca="1">SUMIFS(OFFSET('7.  Persistence Report'!$L:$L,0,T277-2011),'7.  Persistence Report'!$D:$D,IF(COUNTIFS($B311,"Adjustment*"),$B310,$B311),'7.  Persistence Report'!$H:$H,D277,'7.  Persistence Report'!$J:$J,IF(COUNTIFS($B311,"Adjustment*"),"Adjustment","Current Year Savings"),'7.  Persistence Report'!$C:$C,VLOOKUP(IF(COUNTIFS($B311,"Adjustment*"),$A310,$A311),ExtCalcMap,2,FALSE))</f>
        <v>0</v>
      </c>
      <c r="U311" s="731">
        <f ca="1">SUMIFS(OFFSET('7.  Persistence Report'!$L:$L,0,U277-2011),'7.  Persistence Report'!$D:$D,IF(COUNTIFS($B311,"Adjustment*"),$B310,$B311),'7.  Persistence Report'!$H:$H,D277,'7.  Persistence Report'!$J:$J,IF(COUNTIFS($B311,"Adjustment*"),"Adjustment","Current Year Savings"),'7.  Persistence Report'!$C:$C,VLOOKUP(IF(COUNTIFS($B311,"Adjustment*"),$A310,$A311),ExtCalcMap,2,FALSE))</f>
        <v>0</v>
      </c>
      <c r="V311" s="731">
        <f ca="1">SUMIFS(OFFSET('7.  Persistence Report'!$L:$L,0,V277-2011),'7.  Persistence Report'!$D:$D,IF(COUNTIFS($B311,"Adjustment*"),$B310,$B311),'7.  Persistence Report'!$H:$H,D277,'7.  Persistence Report'!$J:$J,IF(COUNTIFS($B311,"Adjustment*"),"Adjustment","Current Year Savings"),'7.  Persistence Report'!$C:$C,VLOOKUP(IF(COUNTIFS($B311,"Adjustment*"),$A310,$A311),ExtCalcMap,2,FALSE))</f>
        <v>0</v>
      </c>
      <c r="W311" s="731">
        <f ca="1">SUMIFS(OFFSET('7.  Persistence Report'!$L:$L,0,W277-2011),'7.  Persistence Report'!$D:$D,IF(COUNTIFS($B311,"Adjustment*"),$B310,$B311),'7.  Persistence Report'!$H:$H,D277,'7.  Persistence Report'!$J:$J,IF(COUNTIFS($B311,"Adjustment*"),"Adjustment","Current Year Savings"),'7.  Persistence Report'!$C:$C,VLOOKUP(IF(COUNTIFS($B311,"Adjustment*"),$A310,$A311),ExtCalcMap,2,FALSE))</f>
        <v>0</v>
      </c>
      <c r="X311" s="731">
        <f ca="1">SUMIFS(OFFSET('7.  Persistence Report'!$L:$L,0,X277-2011),'7.  Persistence Report'!$D:$D,IF(COUNTIFS($B311,"Adjustment*"),$B310,$B311),'7.  Persistence Report'!$H:$H,D277,'7.  Persistence Report'!$J:$J,IF(COUNTIFS($B311,"Adjustment*"),"Adjustment","Current Year Savings"),'7.  Persistence Report'!$C:$C,VLOOKUP(IF(COUNTIFS($B311,"Adjustment*"),$A310,$A311),ExtCalcMap,2,FALSE))</f>
        <v>0</v>
      </c>
      <c r="Y311" s="412">
        <f ca="1">Y310</f>
        <v>0</v>
      </c>
      <c r="Z311" s="412">
        <f ca="1">Z310</f>
        <v>1</v>
      </c>
      <c r="AA311" s="412">
        <f t="shared" ref="AA311:AL311" ca="1" si="128">AA310</f>
        <v>0</v>
      </c>
      <c r="AB311" s="412">
        <f t="shared" ca="1" si="128"/>
        <v>0</v>
      </c>
      <c r="AC311" s="412">
        <f t="shared" ca="1" si="128"/>
        <v>0</v>
      </c>
      <c r="AD311" s="412">
        <f t="shared" ca="1" si="128"/>
        <v>0</v>
      </c>
      <c r="AE311" s="412">
        <f t="shared" ca="1" si="128"/>
        <v>0</v>
      </c>
      <c r="AF311" s="412">
        <f t="shared" ca="1" si="128"/>
        <v>0</v>
      </c>
      <c r="AG311" s="412">
        <f t="shared" ca="1" si="128"/>
        <v>0</v>
      </c>
      <c r="AH311" s="412">
        <f t="shared" ca="1" si="128"/>
        <v>0</v>
      </c>
      <c r="AI311" s="412">
        <f t="shared" ca="1" si="128"/>
        <v>0</v>
      </c>
      <c r="AJ311" s="412">
        <f t="shared" ca="1" si="128"/>
        <v>0</v>
      </c>
      <c r="AK311" s="412">
        <f t="shared" ca="1" si="128"/>
        <v>0</v>
      </c>
      <c r="AL311" s="412">
        <f t="shared" ca="1" si="128"/>
        <v>0</v>
      </c>
      <c r="AM311" s="313"/>
    </row>
    <row r="312" spans="1:39" ht="15" outlineLevel="1">
      <c r="B312" s="316"/>
      <c r="C312" s="314"/>
      <c r="D312" s="730"/>
      <c r="E312" s="730"/>
      <c r="F312" s="730"/>
      <c r="G312" s="730"/>
      <c r="H312" s="730"/>
      <c r="I312" s="730"/>
      <c r="J312" s="730"/>
      <c r="K312" s="730"/>
      <c r="L312" s="730"/>
      <c r="M312" s="730"/>
      <c r="N312" s="730"/>
      <c r="O312" s="736"/>
      <c r="P312" s="736"/>
      <c r="Q312" s="736"/>
      <c r="R312" s="736"/>
      <c r="S312" s="736"/>
      <c r="T312" s="736"/>
      <c r="U312" s="736"/>
      <c r="V312" s="736"/>
      <c r="W312" s="736"/>
      <c r="X312" s="736"/>
      <c r="Y312" s="417"/>
      <c r="Z312" s="418"/>
      <c r="AA312" s="417"/>
      <c r="AB312" s="417"/>
      <c r="AC312" s="417"/>
      <c r="AD312" s="417"/>
      <c r="AE312" s="417"/>
      <c r="AF312" s="417"/>
      <c r="AG312" s="417"/>
      <c r="AH312" s="417"/>
      <c r="AI312" s="417"/>
      <c r="AJ312" s="417"/>
      <c r="AK312" s="417"/>
      <c r="AL312" s="417"/>
      <c r="AM312" s="315"/>
    </row>
    <row r="313" spans="1:39" ht="15" outlineLevel="1">
      <c r="A313" s="503">
        <v>12</v>
      </c>
      <c r="B313" s="316" t="s">
        <v>23</v>
      </c>
      <c r="C313" s="293" t="s">
        <v>25</v>
      </c>
      <c r="D313" s="724">
        <f ca="1">SUMIFS(OFFSET('7.  Persistence Report'!$AQ:$AQ,0,D277-2011),'7.  Persistence Report'!$D:$D,IF(COUNTIFS($B313,"Adjustment*"),$B312,$B313),'7.  Persistence Report'!$H:$H,D277,'7.  Persistence Report'!$J:$J,IF(COUNTIFS($B313,"Adjustment*"),"Adjustment","Current Year Savings"),'7.  Persistence Report'!$C:$C,VLOOKUP(IF(COUNTIFS($B313,"Adjustment*"),$A312,$A313),ExtCalcMap,2,FALSE))</f>
        <v>0</v>
      </c>
      <c r="E313" s="724">
        <f ca="1">SUMIFS(OFFSET('7.  Persistence Report'!$AQ:$AQ,0,E277-2011),'7.  Persistence Report'!$D:$D,IF(COUNTIFS($B313,"Adjustment*"),$B312,$B313),'7.  Persistence Report'!$H:$H,D277,'7.  Persistence Report'!$J:$J,IF(COUNTIFS($B313,"Adjustment*"),"Adjustment","Current Year Savings"),'7.  Persistence Report'!$C:$C,VLOOKUP(IF(COUNTIFS($B313,"Adjustment*"),$A312,$A313),ExtCalcMap,2,FALSE))</f>
        <v>0</v>
      </c>
      <c r="F313" s="724">
        <f ca="1">SUMIFS(OFFSET('7.  Persistence Report'!$AQ:$AQ,0,F277-2011),'7.  Persistence Report'!$D:$D,IF(COUNTIFS($B313,"Adjustment*"),$B312,$B313),'7.  Persistence Report'!$H:$H,D277,'7.  Persistence Report'!$J:$J,IF(COUNTIFS($B313,"Adjustment*"),"Adjustment","Current Year Savings"),'7.  Persistence Report'!$C:$C,VLOOKUP(IF(COUNTIFS($B313,"Adjustment*"),$A312,$A313),ExtCalcMap,2,FALSE))</f>
        <v>0</v>
      </c>
      <c r="G313" s="724">
        <f ca="1">SUMIFS(OFFSET('7.  Persistence Report'!$AQ:$AQ,0,G277-2011),'7.  Persistence Report'!$D:$D,IF(COUNTIFS($B313,"Adjustment*"),$B312,$B313),'7.  Persistence Report'!$H:$H,D277,'7.  Persistence Report'!$J:$J,IF(COUNTIFS($B313,"Adjustment*"),"Adjustment","Current Year Savings"),'7.  Persistence Report'!$C:$C,VLOOKUP(IF(COUNTIFS($B313,"Adjustment*"),$A312,$A313),ExtCalcMap,2,FALSE))</f>
        <v>0</v>
      </c>
      <c r="H313" s="724">
        <f ca="1">SUMIFS(OFFSET('7.  Persistence Report'!$AQ:$AQ,0,H277-2011),'7.  Persistence Report'!$D:$D,IF(COUNTIFS($B313,"Adjustment*"),$B312,$B313),'7.  Persistence Report'!$H:$H,D277,'7.  Persistence Report'!$J:$J,IF(COUNTIFS($B313,"Adjustment*"),"Adjustment","Current Year Savings"),'7.  Persistence Report'!$C:$C,VLOOKUP(IF(COUNTIFS($B313,"Adjustment*"),$A312,$A313),ExtCalcMap,2,FALSE))</f>
        <v>0</v>
      </c>
      <c r="I313" s="724">
        <f ca="1">SUMIFS(OFFSET('7.  Persistence Report'!$AQ:$AQ,0,I277-2011),'7.  Persistence Report'!$D:$D,IF(COUNTIFS($B313,"Adjustment*"),$B312,$B313),'7.  Persistence Report'!$H:$H,D277,'7.  Persistence Report'!$J:$J,IF(COUNTIFS($B313,"Adjustment*"),"Adjustment","Current Year Savings"),'7.  Persistence Report'!$C:$C,VLOOKUP(IF(COUNTIFS($B313,"Adjustment*"),$A312,$A313),ExtCalcMap,2,FALSE))</f>
        <v>0</v>
      </c>
      <c r="J313" s="724">
        <f ca="1">SUMIFS(OFFSET('7.  Persistence Report'!$AQ:$AQ,0,J277-2011),'7.  Persistence Report'!$D:$D,IF(COUNTIFS($B313,"Adjustment*"),$B312,$B313),'7.  Persistence Report'!$H:$H,D277,'7.  Persistence Report'!$J:$J,IF(COUNTIFS($B313,"Adjustment*"),"Adjustment","Current Year Savings"),'7.  Persistence Report'!$C:$C,VLOOKUP(IF(COUNTIFS($B313,"Adjustment*"),$A312,$A313),ExtCalcMap,2,FALSE))</f>
        <v>0</v>
      </c>
      <c r="K313" s="724">
        <f ca="1">SUMIFS(OFFSET('7.  Persistence Report'!$AQ:$AQ,0,K277-2011),'7.  Persistence Report'!$D:$D,IF(COUNTIFS($B313,"Adjustment*"),$B312,$B313),'7.  Persistence Report'!$H:$H,D277,'7.  Persistence Report'!$J:$J,IF(COUNTIFS($B313,"Adjustment*"),"Adjustment","Current Year Savings"),'7.  Persistence Report'!$C:$C,VLOOKUP(IF(COUNTIFS($B313,"Adjustment*"),$A312,$A313),ExtCalcMap,2,FALSE))</f>
        <v>0</v>
      </c>
      <c r="L313" s="724">
        <f ca="1">SUMIFS(OFFSET('7.  Persistence Report'!$AQ:$AQ,0,L277-2011),'7.  Persistence Report'!$D:$D,IF(COUNTIFS($B313,"Adjustment*"),$B312,$B313),'7.  Persistence Report'!$H:$H,D277,'7.  Persistence Report'!$J:$J,IF(COUNTIFS($B313,"Adjustment*"),"Adjustment","Current Year Savings"),'7.  Persistence Report'!$C:$C,VLOOKUP(IF(COUNTIFS($B313,"Adjustment*"),$A312,$A313),ExtCalcMap,2,FALSE))</f>
        <v>0</v>
      </c>
      <c r="M313" s="724">
        <f ca="1">SUMIFS(OFFSET('7.  Persistence Report'!$AQ:$AQ,0,M277-2011),'7.  Persistence Report'!$D:$D,IF(COUNTIFS($B313,"Adjustment*"),$B312,$B313),'7.  Persistence Report'!$H:$H,D277,'7.  Persistence Report'!$J:$J,IF(COUNTIFS($B313,"Adjustment*"),"Adjustment","Current Year Savings"),'7.  Persistence Report'!$C:$C,VLOOKUP(IF(COUNTIFS($B313,"Adjustment*"),$A312,$A313),ExtCalcMap,2,FALSE))</f>
        <v>0</v>
      </c>
      <c r="N313" s="724">
        <v>3</v>
      </c>
      <c r="O313" s="731">
        <f ca="1">SUMIFS(OFFSET('7.  Persistence Report'!$L:$L,0,O277-2011),'7.  Persistence Report'!$D:$D,IF(COUNTIFS($B313,"Adjustment*"),$B312,$B313),'7.  Persistence Report'!$H:$H,D277,'7.  Persistence Report'!$J:$J,IF(COUNTIFS($B313,"Adjustment*"),"Adjustment","Current Year Savings"),'7.  Persistence Report'!$C:$C,VLOOKUP(IF(COUNTIFS($B313,"Adjustment*"),$A312,$A313),ExtCalcMap,2,FALSE))</f>
        <v>0</v>
      </c>
      <c r="P313" s="731">
        <f ca="1">SUMIFS(OFFSET('7.  Persistence Report'!$L:$L,0,P277-2011),'7.  Persistence Report'!$D:$D,IF(COUNTIFS($B313,"Adjustment*"),$B312,$B313),'7.  Persistence Report'!$H:$H,D277,'7.  Persistence Report'!$J:$J,IF(COUNTIFS($B313,"Adjustment*"),"Adjustment","Current Year Savings"),'7.  Persistence Report'!$C:$C,VLOOKUP(IF(COUNTIFS($B313,"Adjustment*"),$A312,$A313),ExtCalcMap,2,FALSE))</f>
        <v>0</v>
      </c>
      <c r="Q313" s="731">
        <f ca="1">SUMIFS(OFFSET('7.  Persistence Report'!$L:$L,0,Q277-2011),'7.  Persistence Report'!$D:$D,IF(COUNTIFS($B313,"Adjustment*"),$B312,$B313),'7.  Persistence Report'!$H:$H,D277,'7.  Persistence Report'!$J:$J,IF(COUNTIFS($B313,"Adjustment*"),"Adjustment","Current Year Savings"),'7.  Persistence Report'!$C:$C,VLOOKUP(IF(COUNTIFS($B313,"Adjustment*"),$A312,$A313),ExtCalcMap,2,FALSE))</f>
        <v>0</v>
      </c>
      <c r="R313" s="731">
        <f ca="1">SUMIFS(OFFSET('7.  Persistence Report'!$L:$L,0,R277-2011),'7.  Persistence Report'!$D:$D,IF(COUNTIFS($B313,"Adjustment*"),$B312,$B313),'7.  Persistence Report'!$H:$H,D277,'7.  Persistence Report'!$J:$J,IF(COUNTIFS($B313,"Adjustment*"),"Adjustment","Current Year Savings"),'7.  Persistence Report'!$C:$C,VLOOKUP(IF(COUNTIFS($B313,"Adjustment*"),$A312,$A313),ExtCalcMap,2,FALSE))</f>
        <v>0</v>
      </c>
      <c r="S313" s="731">
        <f ca="1">SUMIFS(OFFSET('7.  Persistence Report'!$L:$L,0,S277-2011),'7.  Persistence Report'!$D:$D,IF(COUNTIFS($B313,"Adjustment*"),$B312,$B313),'7.  Persistence Report'!$H:$H,D277,'7.  Persistence Report'!$J:$J,IF(COUNTIFS($B313,"Adjustment*"),"Adjustment","Current Year Savings"),'7.  Persistence Report'!$C:$C,VLOOKUP(IF(COUNTIFS($B313,"Adjustment*"),$A312,$A313),ExtCalcMap,2,FALSE))</f>
        <v>0</v>
      </c>
      <c r="T313" s="731">
        <f ca="1">SUMIFS(OFFSET('7.  Persistence Report'!$L:$L,0,T277-2011),'7.  Persistence Report'!$D:$D,IF(COUNTIFS($B313,"Adjustment*"),$B312,$B313),'7.  Persistence Report'!$H:$H,D277,'7.  Persistence Report'!$J:$J,IF(COUNTIFS($B313,"Adjustment*"),"Adjustment","Current Year Savings"),'7.  Persistence Report'!$C:$C,VLOOKUP(IF(COUNTIFS($B313,"Adjustment*"),$A312,$A313),ExtCalcMap,2,FALSE))</f>
        <v>0</v>
      </c>
      <c r="U313" s="731">
        <f ca="1">SUMIFS(OFFSET('7.  Persistence Report'!$L:$L,0,U277-2011),'7.  Persistence Report'!$D:$D,IF(COUNTIFS($B313,"Adjustment*"),$B312,$B313),'7.  Persistence Report'!$H:$H,D277,'7.  Persistence Report'!$J:$J,IF(COUNTIFS($B313,"Adjustment*"),"Adjustment","Current Year Savings"),'7.  Persistence Report'!$C:$C,VLOOKUP(IF(COUNTIFS($B313,"Adjustment*"),$A312,$A313),ExtCalcMap,2,FALSE))</f>
        <v>0</v>
      </c>
      <c r="V313" s="731">
        <f ca="1">SUMIFS(OFFSET('7.  Persistence Report'!$L:$L,0,V277-2011),'7.  Persistence Report'!$D:$D,IF(COUNTIFS($B313,"Adjustment*"),$B312,$B313),'7.  Persistence Report'!$H:$H,D277,'7.  Persistence Report'!$J:$J,IF(COUNTIFS($B313,"Adjustment*"),"Adjustment","Current Year Savings"),'7.  Persistence Report'!$C:$C,VLOOKUP(IF(COUNTIFS($B313,"Adjustment*"),$A312,$A313),ExtCalcMap,2,FALSE))</f>
        <v>0</v>
      </c>
      <c r="W313" s="731">
        <f ca="1">SUMIFS(OFFSET('7.  Persistence Report'!$L:$L,0,W277-2011),'7.  Persistence Report'!$D:$D,IF(COUNTIFS($B313,"Adjustment*"),$B312,$B313),'7.  Persistence Report'!$H:$H,D277,'7.  Persistence Report'!$J:$J,IF(COUNTIFS($B313,"Adjustment*"),"Adjustment","Current Year Savings"),'7.  Persistence Report'!$C:$C,VLOOKUP(IF(COUNTIFS($B313,"Adjustment*"),$A312,$A313),ExtCalcMap,2,FALSE))</f>
        <v>0</v>
      </c>
      <c r="X313" s="731">
        <f ca="1">SUMIFS(OFFSET('7.  Persistence Report'!$L:$L,0,X277-2011),'7.  Persistence Report'!$D:$D,IF(COUNTIFS($B313,"Adjustment*"),$B312,$B313),'7.  Persistence Report'!$H:$H,D277,'7.  Persistence Report'!$J:$J,IF(COUNTIFS($B313,"Adjustment*"),"Adjustment","Current Year Savings"),'7.  Persistence Report'!$C:$C,VLOOKUP(IF(COUNTIFS($B313,"Adjustment*"),$A312,$A313),ExtCalcMap,2,FALSE))</f>
        <v>0</v>
      </c>
      <c r="Y313" s="416">
        <f ca="1">IF(SUMIFS(OFFSET('3-a.  Rate Class Allocations'!$BA:$BA,0,(27*(Y278="kW"))),'3-a.  Rate Class Allocations'!$F:$F,"2011 - 2014 + 2015 Extension Legacy Green Energy Act Framework - Province Wide Program",'3-a.  Rate Class Allocations'!$E:$E,$B313,'3-a.  Rate Class Allocations'!$H:$H,D277),SUMIFS(OFFSET('3-a.  Rate Class Allocations'!$BA:$BA,0,(27*(Y278="kW"))),'3-a.  Rate Class Allocations'!$F:$F,"2011 - 2014 + 2015 Extension Legacy Green Energy Act Framework - Province Wide Program",'3-a.  Rate Class Allocations'!$L:$L,Y277,'3-a.  Rate Class Allocations'!$E:$E,$B313,'3-a.  Rate Class Allocations'!$H:$H,D277) / SUMIFS(OFFSET('3-a.  Rate Class Allocations'!$BA:$BA,0,(27*(Y278="kW"))),'3-a.  Rate Class Allocations'!$F:$F,"2011 - 2014 + 2015 Extension Legacy Green Energy Act Framework - Province Wide Program",'3-a.  Rate Class Allocations'!$E:$E,$B313,'3-a.  Rate Class Allocations'!$H:$H,D277),IF(COUNTIFS(Y277,"*Less Than*"),1/COUNTIFS($Y277:$AL277,"*Less Than*"),0))</f>
        <v>0</v>
      </c>
      <c r="Z313" s="416">
        <f ca="1">IF(SUMIFS(OFFSET('3-a.  Rate Class Allocations'!$BA:$BA,0,(27*(Z278="kW"))),'3-a.  Rate Class Allocations'!$F:$F,"2011 - 2014 + 2015 Extension Legacy Green Energy Act Framework - Province Wide Program",'3-a.  Rate Class Allocations'!$E:$E,$B313,'3-a.  Rate Class Allocations'!$H:$H,D277),SUMIFS(OFFSET('3-a.  Rate Class Allocations'!$BA:$BA,0,(27*(Z278="kW"))),'3-a.  Rate Class Allocations'!$F:$F,"2011 - 2014 + 2015 Extension Legacy Green Energy Act Framework - Province Wide Program",'3-a.  Rate Class Allocations'!$L:$L,Z277,'3-a.  Rate Class Allocations'!$E:$E,$B313,'3-a.  Rate Class Allocations'!$H:$H,D277) / SUMIFS(OFFSET('3-a.  Rate Class Allocations'!$BA:$BA,0,(27*(Z278="kW"))),'3-a.  Rate Class Allocations'!$F:$F,"2011 - 2014 + 2015 Extension Legacy Green Energy Act Framework - Province Wide Program",'3-a.  Rate Class Allocations'!$E:$E,$B313,'3-a.  Rate Class Allocations'!$H:$H,D277),IF(COUNTIFS(Z277,"*Less Than*"),1/COUNTIFS($Y277:$AL277,"*Less Than*"),0))</f>
        <v>1</v>
      </c>
      <c r="AA313" s="416">
        <f ca="1">IF(SUMIFS(OFFSET('3-a.  Rate Class Allocations'!$BA:$BA,0,(27*(AA278="kW"))),'3-a.  Rate Class Allocations'!$F:$F,"2011 - 2014 + 2015 Extension Legacy Green Energy Act Framework - Province Wide Program",'3-a.  Rate Class Allocations'!$E:$E,$B313,'3-a.  Rate Class Allocations'!$H:$H,D277),SUMIFS(OFFSET('3-a.  Rate Class Allocations'!$BA:$BA,0,(27*(AA278="kW"))),'3-a.  Rate Class Allocations'!$F:$F,"2011 - 2014 + 2015 Extension Legacy Green Energy Act Framework - Province Wide Program",'3-a.  Rate Class Allocations'!$L:$L,AA277,'3-a.  Rate Class Allocations'!$E:$E,$B313,'3-a.  Rate Class Allocations'!$H:$H,D277) / SUMIFS(OFFSET('3-a.  Rate Class Allocations'!$BA:$BA,0,(27*(AA278="kW"))),'3-a.  Rate Class Allocations'!$F:$F,"2011 - 2014 + 2015 Extension Legacy Green Energy Act Framework - Province Wide Program",'3-a.  Rate Class Allocations'!$E:$E,$B313,'3-a.  Rate Class Allocations'!$H:$H,D277),IF(COUNTIFS(AA277,"*Less Than*"),1/COUNTIFS($Y277:$AL277,"*Less Than*"),0))</f>
        <v>0</v>
      </c>
      <c r="AB313" s="416">
        <f ca="1">IF(SUMIFS(OFFSET('3-a.  Rate Class Allocations'!$BA:$BA,0,(27*(AB278="kW"))),'3-a.  Rate Class Allocations'!$F:$F,"2011 - 2014 + 2015 Extension Legacy Green Energy Act Framework - Province Wide Program",'3-a.  Rate Class Allocations'!$E:$E,$B313,'3-a.  Rate Class Allocations'!$H:$H,D277),SUMIFS(OFFSET('3-a.  Rate Class Allocations'!$BA:$BA,0,(27*(AB278="kW"))),'3-a.  Rate Class Allocations'!$F:$F,"2011 - 2014 + 2015 Extension Legacy Green Energy Act Framework - Province Wide Program",'3-a.  Rate Class Allocations'!$L:$L,AB277,'3-a.  Rate Class Allocations'!$E:$E,$B313,'3-a.  Rate Class Allocations'!$H:$H,D277) / SUMIFS(OFFSET('3-a.  Rate Class Allocations'!$BA:$BA,0,(27*(AB278="kW"))),'3-a.  Rate Class Allocations'!$F:$F,"2011 - 2014 + 2015 Extension Legacy Green Energy Act Framework - Province Wide Program",'3-a.  Rate Class Allocations'!$E:$E,$B313,'3-a.  Rate Class Allocations'!$H:$H,D277),IF(COUNTIFS(AB277,"*Less Than*"),1/COUNTIFS($Y277:$AL277,"*Less Than*"),0))</f>
        <v>0</v>
      </c>
      <c r="AC313" s="416">
        <f ca="1">IF(SUMIFS(OFFSET('3-a.  Rate Class Allocations'!$BA:$BA,0,(27*(AC278="kW"))),'3-a.  Rate Class Allocations'!$F:$F,"2011 - 2014 + 2015 Extension Legacy Green Energy Act Framework - Province Wide Program",'3-a.  Rate Class Allocations'!$E:$E,$B313,'3-a.  Rate Class Allocations'!$H:$H,D277),SUMIFS(OFFSET('3-a.  Rate Class Allocations'!$BA:$BA,0,(27*(AC278="kW"))),'3-a.  Rate Class Allocations'!$F:$F,"2011 - 2014 + 2015 Extension Legacy Green Energy Act Framework - Province Wide Program",'3-a.  Rate Class Allocations'!$L:$L,AC277,'3-a.  Rate Class Allocations'!$E:$E,$B313,'3-a.  Rate Class Allocations'!$H:$H,D277) / SUMIFS(OFFSET('3-a.  Rate Class Allocations'!$BA:$BA,0,(27*(AC278="kW"))),'3-a.  Rate Class Allocations'!$F:$F,"2011 - 2014 + 2015 Extension Legacy Green Energy Act Framework - Province Wide Program",'3-a.  Rate Class Allocations'!$E:$E,$B313,'3-a.  Rate Class Allocations'!$H:$H,D277),IF(COUNTIFS(AC277,"*Less Than*"),1/COUNTIFS($Y277:$AL277,"*Less Than*"),0))</f>
        <v>0</v>
      </c>
      <c r="AD313" s="416">
        <f ca="1">IF(SUMIFS(OFFSET('3-a.  Rate Class Allocations'!$BA:$BA,0,(27*(AD278="kW"))),'3-a.  Rate Class Allocations'!$F:$F,"2011 - 2014 + 2015 Extension Legacy Green Energy Act Framework - Province Wide Program",'3-a.  Rate Class Allocations'!$E:$E,$B313,'3-a.  Rate Class Allocations'!$H:$H,D277),SUMIFS(OFFSET('3-a.  Rate Class Allocations'!$BA:$BA,0,(27*(AD278="kW"))),'3-a.  Rate Class Allocations'!$F:$F,"2011 - 2014 + 2015 Extension Legacy Green Energy Act Framework - Province Wide Program",'3-a.  Rate Class Allocations'!$L:$L,AD277,'3-a.  Rate Class Allocations'!$E:$E,$B313,'3-a.  Rate Class Allocations'!$H:$H,D277) / SUMIFS(OFFSET('3-a.  Rate Class Allocations'!$BA:$BA,0,(27*(AD278="kW"))),'3-a.  Rate Class Allocations'!$F:$F,"2011 - 2014 + 2015 Extension Legacy Green Energy Act Framework - Province Wide Program",'3-a.  Rate Class Allocations'!$E:$E,$B313,'3-a.  Rate Class Allocations'!$H:$H,D277),IF(COUNTIFS(AD277,"*Less Than*"),1/COUNTIFS($Y277:$AL277,"*Less Than*"),0))</f>
        <v>0</v>
      </c>
      <c r="AE313" s="416">
        <f ca="1">IF(SUMIFS(OFFSET('3-a.  Rate Class Allocations'!$BA:$BA,0,(27*(AE278="kW"))),'3-a.  Rate Class Allocations'!$F:$F,"2011 - 2014 + 2015 Extension Legacy Green Energy Act Framework - Province Wide Program",'3-a.  Rate Class Allocations'!$E:$E,$B313,'3-a.  Rate Class Allocations'!$H:$H,D277),SUMIFS(OFFSET('3-a.  Rate Class Allocations'!$BA:$BA,0,(27*(AE278="kW"))),'3-a.  Rate Class Allocations'!$F:$F,"2011 - 2014 + 2015 Extension Legacy Green Energy Act Framework - Province Wide Program",'3-a.  Rate Class Allocations'!$L:$L,AE277,'3-a.  Rate Class Allocations'!$E:$E,$B313,'3-a.  Rate Class Allocations'!$H:$H,D277) / SUMIFS(OFFSET('3-a.  Rate Class Allocations'!$BA:$BA,0,(27*(AE278="kW"))),'3-a.  Rate Class Allocations'!$F:$F,"2011 - 2014 + 2015 Extension Legacy Green Energy Act Framework - Province Wide Program",'3-a.  Rate Class Allocations'!$E:$E,$B313,'3-a.  Rate Class Allocations'!$H:$H,D277),IF(COUNTIFS(AE277,"*Less Than*"),1/COUNTIFS($Y277:$AL277,"*Less Than*"),0))</f>
        <v>0</v>
      </c>
      <c r="AF313" s="416">
        <f ca="1">IF(SUMIFS(OFFSET('3-a.  Rate Class Allocations'!$BA:$BA,0,(27*(AF278="kW"))),'3-a.  Rate Class Allocations'!$F:$F,"2011 - 2014 + 2015 Extension Legacy Green Energy Act Framework - Province Wide Program",'3-a.  Rate Class Allocations'!$E:$E,$B313,'3-a.  Rate Class Allocations'!$H:$H,D277),SUMIFS(OFFSET('3-a.  Rate Class Allocations'!$BA:$BA,0,(27*(AF278="kW"))),'3-a.  Rate Class Allocations'!$F:$F,"2011 - 2014 + 2015 Extension Legacy Green Energy Act Framework - Province Wide Program",'3-a.  Rate Class Allocations'!$L:$L,AF277,'3-a.  Rate Class Allocations'!$E:$E,$B313,'3-a.  Rate Class Allocations'!$H:$H,D277) / SUMIFS(OFFSET('3-a.  Rate Class Allocations'!$BA:$BA,0,(27*(AF278="kW"))),'3-a.  Rate Class Allocations'!$F:$F,"2011 - 2014 + 2015 Extension Legacy Green Energy Act Framework - Province Wide Program",'3-a.  Rate Class Allocations'!$E:$E,$B313,'3-a.  Rate Class Allocations'!$H:$H,D277),IF(COUNTIFS(AF277,"*Less Than*"),1/COUNTIFS($Y277:$AL277,"*Less Than*"),0))</f>
        <v>0</v>
      </c>
      <c r="AG313" s="416">
        <f ca="1">IF(SUMIFS(OFFSET('3-a.  Rate Class Allocations'!$BA:$BA,0,(27*(AG278="kW"))),'3-a.  Rate Class Allocations'!$F:$F,"2011 - 2014 + 2015 Extension Legacy Green Energy Act Framework - Province Wide Program",'3-a.  Rate Class Allocations'!$E:$E,$B313,'3-a.  Rate Class Allocations'!$H:$H,D277),SUMIFS(OFFSET('3-a.  Rate Class Allocations'!$BA:$BA,0,(27*(AG278="kW"))),'3-a.  Rate Class Allocations'!$F:$F,"2011 - 2014 + 2015 Extension Legacy Green Energy Act Framework - Province Wide Program",'3-a.  Rate Class Allocations'!$L:$L,AG277,'3-a.  Rate Class Allocations'!$E:$E,$B313,'3-a.  Rate Class Allocations'!$H:$H,D277) / SUMIFS(OFFSET('3-a.  Rate Class Allocations'!$BA:$BA,0,(27*(AG278="kW"))),'3-a.  Rate Class Allocations'!$F:$F,"2011 - 2014 + 2015 Extension Legacy Green Energy Act Framework - Province Wide Program",'3-a.  Rate Class Allocations'!$E:$E,$B313,'3-a.  Rate Class Allocations'!$H:$H,D277),IF(COUNTIFS(AG277,"*Less Than*"),1/COUNTIFS($Y277:$AL277,"*Less Than*"),0))</f>
        <v>0</v>
      </c>
      <c r="AH313" s="416">
        <f ca="1">IF(SUMIFS(OFFSET('3-a.  Rate Class Allocations'!$BA:$BA,0,(27*(AH278="kW"))),'3-a.  Rate Class Allocations'!$F:$F,"2011 - 2014 + 2015 Extension Legacy Green Energy Act Framework - Province Wide Program",'3-a.  Rate Class Allocations'!$E:$E,$B313,'3-a.  Rate Class Allocations'!$H:$H,D277),SUMIFS(OFFSET('3-a.  Rate Class Allocations'!$BA:$BA,0,(27*(AH278="kW"))),'3-a.  Rate Class Allocations'!$F:$F,"2011 - 2014 + 2015 Extension Legacy Green Energy Act Framework - Province Wide Program",'3-a.  Rate Class Allocations'!$L:$L,AH277,'3-a.  Rate Class Allocations'!$E:$E,$B313,'3-a.  Rate Class Allocations'!$H:$H,D277) / SUMIFS(OFFSET('3-a.  Rate Class Allocations'!$BA:$BA,0,(27*(AH278="kW"))),'3-a.  Rate Class Allocations'!$F:$F,"2011 - 2014 + 2015 Extension Legacy Green Energy Act Framework - Province Wide Program",'3-a.  Rate Class Allocations'!$E:$E,$B313,'3-a.  Rate Class Allocations'!$H:$H,D277),IF(COUNTIFS(AH277,"*Less Than*"),1/COUNTIFS($Y277:$AL277,"*Less Than*"),0))</f>
        <v>0</v>
      </c>
      <c r="AI313" s="416">
        <f ca="1">IF(SUMIFS(OFFSET('3-a.  Rate Class Allocations'!$BA:$BA,0,(27*(AI278="kW"))),'3-a.  Rate Class Allocations'!$F:$F,"2011 - 2014 + 2015 Extension Legacy Green Energy Act Framework - Province Wide Program",'3-a.  Rate Class Allocations'!$E:$E,$B313,'3-a.  Rate Class Allocations'!$H:$H,D277),SUMIFS(OFFSET('3-a.  Rate Class Allocations'!$BA:$BA,0,(27*(AI278="kW"))),'3-a.  Rate Class Allocations'!$F:$F,"2011 - 2014 + 2015 Extension Legacy Green Energy Act Framework - Province Wide Program",'3-a.  Rate Class Allocations'!$L:$L,AI277,'3-a.  Rate Class Allocations'!$E:$E,$B313,'3-a.  Rate Class Allocations'!$H:$H,D277) / SUMIFS(OFFSET('3-a.  Rate Class Allocations'!$BA:$BA,0,(27*(AI278="kW"))),'3-a.  Rate Class Allocations'!$F:$F,"2011 - 2014 + 2015 Extension Legacy Green Energy Act Framework - Province Wide Program",'3-a.  Rate Class Allocations'!$E:$E,$B313,'3-a.  Rate Class Allocations'!$H:$H,D277),IF(COUNTIFS(AI277,"*Less Than*"),1/COUNTIFS($Y277:$AL277,"*Less Than*"),0))</f>
        <v>0</v>
      </c>
      <c r="AJ313" s="416">
        <f ca="1">IF(SUMIFS(OFFSET('3-a.  Rate Class Allocations'!$BA:$BA,0,(27*(AJ278="kW"))),'3-a.  Rate Class Allocations'!$F:$F,"2011 - 2014 + 2015 Extension Legacy Green Energy Act Framework - Province Wide Program",'3-a.  Rate Class Allocations'!$E:$E,$B313,'3-a.  Rate Class Allocations'!$H:$H,D277),SUMIFS(OFFSET('3-a.  Rate Class Allocations'!$BA:$BA,0,(27*(AJ278="kW"))),'3-a.  Rate Class Allocations'!$F:$F,"2011 - 2014 + 2015 Extension Legacy Green Energy Act Framework - Province Wide Program",'3-a.  Rate Class Allocations'!$L:$L,AJ277,'3-a.  Rate Class Allocations'!$E:$E,$B313,'3-a.  Rate Class Allocations'!$H:$H,D277) / SUMIFS(OFFSET('3-a.  Rate Class Allocations'!$BA:$BA,0,(27*(AJ278="kW"))),'3-a.  Rate Class Allocations'!$F:$F,"2011 - 2014 + 2015 Extension Legacy Green Energy Act Framework - Province Wide Program",'3-a.  Rate Class Allocations'!$E:$E,$B313,'3-a.  Rate Class Allocations'!$H:$H,D277),IF(COUNTIFS(AJ277,"*Less Than*"),1/COUNTIFS($Y277:$AL277,"*Less Than*"),0))</f>
        <v>0</v>
      </c>
      <c r="AK313" s="416">
        <f ca="1">IF(SUMIFS(OFFSET('3-a.  Rate Class Allocations'!$BA:$BA,0,(27*(AK278="kW"))),'3-a.  Rate Class Allocations'!$F:$F,"2011 - 2014 + 2015 Extension Legacy Green Energy Act Framework - Province Wide Program",'3-a.  Rate Class Allocations'!$E:$E,$B313,'3-a.  Rate Class Allocations'!$H:$H,D277),SUMIFS(OFFSET('3-a.  Rate Class Allocations'!$BA:$BA,0,(27*(AK278="kW"))),'3-a.  Rate Class Allocations'!$F:$F,"2011 - 2014 + 2015 Extension Legacy Green Energy Act Framework - Province Wide Program",'3-a.  Rate Class Allocations'!$L:$L,AK277,'3-a.  Rate Class Allocations'!$E:$E,$B313,'3-a.  Rate Class Allocations'!$H:$H,D277) / SUMIFS(OFFSET('3-a.  Rate Class Allocations'!$BA:$BA,0,(27*(AK278="kW"))),'3-a.  Rate Class Allocations'!$F:$F,"2011 - 2014 + 2015 Extension Legacy Green Energy Act Framework - Province Wide Program",'3-a.  Rate Class Allocations'!$E:$E,$B313,'3-a.  Rate Class Allocations'!$H:$H,D277),IF(COUNTIFS(AK277,"*Less Than*"),1/COUNTIFS($Y277:$AL277,"*Less Than*"),0))</f>
        <v>0</v>
      </c>
      <c r="AL313" s="416">
        <f ca="1">IF(SUMIFS(OFFSET('3-a.  Rate Class Allocations'!$BA:$BA,0,(27*(AL278="kW"))),'3-a.  Rate Class Allocations'!$F:$F,"2011 - 2014 + 2015 Extension Legacy Green Energy Act Framework - Province Wide Program",'3-a.  Rate Class Allocations'!$E:$E,$B313,'3-a.  Rate Class Allocations'!$H:$H,D277),SUMIFS(OFFSET('3-a.  Rate Class Allocations'!$BA:$BA,0,(27*(AL278="kW"))),'3-a.  Rate Class Allocations'!$F:$F,"2011 - 2014 + 2015 Extension Legacy Green Energy Act Framework - Province Wide Program",'3-a.  Rate Class Allocations'!$L:$L,AL277,'3-a.  Rate Class Allocations'!$E:$E,$B313,'3-a.  Rate Class Allocations'!$H:$H,D277) / SUMIFS(OFFSET('3-a.  Rate Class Allocations'!$BA:$BA,0,(27*(AL278="kW"))),'3-a.  Rate Class Allocations'!$F:$F,"2011 - 2014 + 2015 Extension Legacy Green Energy Act Framework - Province Wide Program",'3-a.  Rate Class Allocations'!$E:$E,$B313,'3-a.  Rate Class Allocations'!$H:$H,D277),IF(COUNTIFS(AL277,"*Less Than*"),1/COUNTIFS($Y277:$AL277,"*Less Than*"),0))</f>
        <v>0</v>
      </c>
      <c r="AM313" s="298">
        <f ca="1">SUM(Y313:AL313)</f>
        <v>1</v>
      </c>
    </row>
    <row r="314" spans="1:39" ht="15" outlineLevel="1">
      <c r="B314" s="296" t="s">
        <v>250</v>
      </c>
      <c r="C314" s="293" t="s">
        <v>164</v>
      </c>
      <c r="D314" s="724">
        <f ca="1">SUMIFS(OFFSET('7.  Persistence Report'!$AQ:$AQ,0,D277-2011),'7.  Persistence Report'!$D:$D,IF(COUNTIFS($B314,"Adjustment*"),$B313,$B314),'7.  Persistence Report'!$H:$H,D277,'7.  Persistence Report'!$J:$J,IF(COUNTIFS($B314,"Adjustment*"),"Adjustment","Current Year Savings"),'7.  Persistence Report'!$C:$C,VLOOKUP(IF(COUNTIFS($B314,"Adjustment*"),$A313,$A314),ExtCalcMap,2,FALSE))</f>
        <v>0</v>
      </c>
      <c r="E314" s="724">
        <f ca="1">SUMIFS(OFFSET('7.  Persistence Report'!$AQ:$AQ,0,E277-2011),'7.  Persistence Report'!$D:$D,IF(COUNTIFS($B314,"Adjustment*"),$B313,$B314),'7.  Persistence Report'!$H:$H,D277,'7.  Persistence Report'!$J:$J,IF(COUNTIFS($B314,"Adjustment*"),"Adjustment","Current Year Savings"),'7.  Persistence Report'!$C:$C,VLOOKUP(IF(COUNTIFS($B314,"Adjustment*"),$A313,$A314),ExtCalcMap,2,FALSE))</f>
        <v>0</v>
      </c>
      <c r="F314" s="724">
        <f ca="1">SUMIFS(OFFSET('7.  Persistence Report'!$AQ:$AQ,0,F277-2011),'7.  Persistence Report'!$D:$D,IF(COUNTIFS($B314,"Adjustment*"),$B313,$B314),'7.  Persistence Report'!$H:$H,D277,'7.  Persistence Report'!$J:$J,IF(COUNTIFS($B314,"Adjustment*"),"Adjustment","Current Year Savings"),'7.  Persistence Report'!$C:$C,VLOOKUP(IF(COUNTIFS($B314,"Adjustment*"),$A313,$A314),ExtCalcMap,2,FALSE))</f>
        <v>0</v>
      </c>
      <c r="G314" s="724">
        <f ca="1">SUMIFS(OFFSET('7.  Persistence Report'!$AQ:$AQ,0,G277-2011),'7.  Persistence Report'!$D:$D,IF(COUNTIFS($B314,"Adjustment*"),$B313,$B314),'7.  Persistence Report'!$H:$H,D277,'7.  Persistence Report'!$J:$J,IF(COUNTIFS($B314,"Adjustment*"),"Adjustment","Current Year Savings"),'7.  Persistence Report'!$C:$C,VLOOKUP(IF(COUNTIFS($B314,"Adjustment*"),$A313,$A314),ExtCalcMap,2,FALSE))</f>
        <v>0</v>
      </c>
      <c r="H314" s="724">
        <f ca="1">SUMIFS(OFFSET('7.  Persistence Report'!$AQ:$AQ,0,H277-2011),'7.  Persistence Report'!$D:$D,IF(COUNTIFS($B314,"Adjustment*"),$B313,$B314),'7.  Persistence Report'!$H:$H,D277,'7.  Persistence Report'!$J:$J,IF(COUNTIFS($B314,"Adjustment*"),"Adjustment","Current Year Savings"),'7.  Persistence Report'!$C:$C,VLOOKUP(IF(COUNTIFS($B314,"Adjustment*"),$A313,$A314),ExtCalcMap,2,FALSE))</f>
        <v>0</v>
      </c>
      <c r="I314" s="724">
        <f ca="1">SUMIFS(OFFSET('7.  Persistence Report'!$AQ:$AQ,0,I277-2011),'7.  Persistence Report'!$D:$D,IF(COUNTIFS($B314,"Adjustment*"),$B313,$B314),'7.  Persistence Report'!$H:$H,D277,'7.  Persistence Report'!$J:$J,IF(COUNTIFS($B314,"Adjustment*"),"Adjustment","Current Year Savings"),'7.  Persistence Report'!$C:$C,VLOOKUP(IF(COUNTIFS($B314,"Adjustment*"),$A313,$A314),ExtCalcMap,2,FALSE))</f>
        <v>0</v>
      </c>
      <c r="J314" s="724">
        <f ca="1">SUMIFS(OFFSET('7.  Persistence Report'!$AQ:$AQ,0,J277-2011),'7.  Persistence Report'!$D:$D,IF(COUNTIFS($B314,"Adjustment*"),$B313,$B314),'7.  Persistence Report'!$H:$H,D277,'7.  Persistence Report'!$J:$J,IF(COUNTIFS($B314,"Adjustment*"),"Adjustment","Current Year Savings"),'7.  Persistence Report'!$C:$C,VLOOKUP(IF(COUNTIFS($B314,"Adjustment*"),$A313,$A314),ExtCalcMap,2,FALSE))</f>
        <v>0</v>
      </c>
      <c r="K314" s="724">
        <f ca="1">SUMIFS(OFFSET('7.  Persistence Report'!$AQ:$AQ,0,K277-2011),'7.  Persistence Report'!$D:$D,IF(COUNTIFS($B314,"Adjustment*"),$B313,$B314),'7.  Persistence Report'!$H:$H,D277,'7.  Persistence Report'!$J:$J,IF(COUNTIFS($B314,"Adjustment*"),"Adjustment","Current Year Savings"),'7.  Persistence Report'!$C:$C,VLOOKUP(IF(COUNTIFS($B314,"Adjustment*"),$A313,$A314),ExtCalcMap,2,FALSE))</f>
        <v>0</v>
      </c>
      <c r="L314" s="724">
        <f ca="1">SUMIFS(OFFSET('7.  Persistence Report'!$AQ:$AQ,0,L277-2011),'7.  Persistence Report'!$D:$D,IF(COUNTIFS($B314,"Adjustment*"),$B313,$B314),'7.  Persistence Report'!$H:$H,D277,'7.  Persistence Report'!$J:$J,IF(COUNTIFS($B314,"Adjustment*"),"Adjustment","Current Year Savings"),'7.  Persistence Report'!$C:$C,VLOOKUP(IF(COUNTIFS($B314,"Adjustment*"),$A313,$A314),ExtCalcMap,2,FALSE))</f>
        <v>0</v>
      </c>
      <c r="M314" s="724">
        <f ca="1">SUMIFS(OFFSET('7.  Persistence Report'!$AQ:$AQ,0,M277-2011),'7.  Persistence Report'!$D:$D,IF(COUNTIFS($B314,"Adjustment*"),$B313,$B314),'7.  Persistence Report'!$H:$H,D277,'7.  Persistence Report'!$J:$J,IF(COUNTIFS($B314,"Adjustment*"),"Adjustment","Current Year Savings"),'7.  Persistence Report'!$C:$C,VLOOKUP(IF(COUNTIFS($B314,"Adjustment*"),$A313,$A314),ExtCalcMap,2,FALSE))</f>
        <v>0</v>
      </c>
      <c r="N314" s="724">
        <v>3</v>
      </c>
      <c r="O314" s="731">
        <f ca="1">SUMIFS(OFFSET('7.  Persistence Report'!$L:$L,0,O277-2011),'7.  Persistence Report'!$D:$D,IF(COUNTIFS($B314,"Adjustment*"),$B313,$B314),'7.  Persistence Report'!$H:$H,D277,'7.  Persistence Report'!$J:$J,IF(COUNTIFS($B314,"Adjustment*"),"Adjustment","Current Year Savings"),'7.  Persistence Report'!$C:$C,VLOOKUP(IF(COUNTIFS($B314,"Adjustment*"),$A313,$A314),ExtCalcMap,2,FALSE))</f>
        <v>0</v>
      </c>
      <c r="P314" s="731">
        <f ca="1">SUMIFS(OFFSET('7.  Persistence Report'!$L:$L,0,P277-2011),'7.  Persistence Report'!$D:$D,IF(COUNTIFS($B314,"Adjustment*"),$B313,$B314),'7.  Persistence Report'!$H:$H,D277,'7.  Persistence Report'!$J:$J,IF(COUNTIFS($B314,"Adjustment*"),"Adjustment","Current Year Savings"),'7.  Persistence Report'!$C:$C,VLOOKUP(IF(COUNTIFS($B314,"Adjustment*"),$A313,$A314),ExtCalcMap,2,FALSE))</f>
        <v>0</v>
      </c>
      <c r="Q314" s="731">
        <f ca="1">SUMIFS(OFFSET('7.  Persistence Report'!$L:$L,0,Q277-2011),'7.  Persistence Report'!$D:$D,IF(COUNTIFS($B314,"Adjustment*"),$B313,$B314),'7.  Persistence Report'!$H:$H,D277,'7.  Persistence Report'!$J:$J,IF(COUNTIFS($B314,"Adjustment*"),"Adjustment","Current Year Savings"),'7.  Persistence Report'!$C:$C,VLOOKUP(IF(COUNTIFS($B314,"Adjustment*"),$A313,$A314),ExtCalcMap,2,FALSE))</f>
        <v>0</v>
      </c>
      <c r="R314" s="731">
        <f ca="1">SUMIFS(OFFSET('7.  Persistence Report'!$L:$L,0,R277-2011),'7.  Persistence Report'!$D:$D,IF(COUNTIFS($B314,"Adjustment*"),$B313,$B314),'7.  Persistence Report'!$H:$H,D277,'7.  Persistence Report'!$J:$J,IF(COUNTIFS($B314,"Adjustment*"),"Adjustment","Current Year Savings"),'7.  Persistence Report'!$C:$C,VLOOKUP(IF(COUNTIFS($B314,"Adjustment*"),$A313,$A314),ExtCalcMap,2,FALSE))</f>
        <v>0</v>
      </c>
      <c r="S314" s="731">
        <f ca="1">SUMIFS(OFFSET('7.  Persistence Report'!$L:$L,0,S277-2011),'7.  Persistence Report'!$D:$D,IF(COUNTIFS($B314,"Adjustment*"),$B313,$B314),'7.  Persistence Report'!$H:$H,D277,'7.  Persistence Report'!$J:$J,IF(COUNTIFS($B314,"Adjustment*"),"Adjustment","Current Year Savings"),'7.  Persistence Report'!$C:$C,VLOOKUP(IF(COUNTIFS($B314,"Adjustment*"),$A313,$A314),ExtCalcMap,2,FALSE))</f>
        <v>0</v>
      </c>
      <c r="T314" s="731">
        <f ca="1">SUMIFS(OFFSET('7.  Persistence Report'!$L:$L,0,T277-2011),'7.  Persistence Report'!$D:$D,IF(COUNTIFS($B314,"Adjustment*"),$B313,$B314),'7.  Persistence Report'!$H:$H,D277,'7.  Persistence Report'!$J:$J,IF(COUNTIFS($B314,"Adjustment*"),"Adjustment","Current Year Savings"),'7.  Persistence Report'!$C:$C,VLOOKUP(IF(COUNTIFS($B314,"Adjustment*"),$A313,$A314),ExtCalcMap,2,FALSE))</f>
        <v>0</v>
      </c>
      <c r="U314" s="731">
        <f ca="1">SUMIFS(OFFSET('7.  Persistence Report'!$L:$L,0,U277-2011),'7.  Persistence Report'!$D:$D,IF(COUNTIFS($B314,"Adjustment*"),$B313,$B314),'7.  Persistence Report'!$H:$H,D277,'7.  Persistence Report'!$J:$J,IF(COUNTIFS($B314,"Adjustment*"),"Adjustment","Current Year Savings"),'7.  Persistence Report'!$C:$C,VLOOKUP(IF(COUNTIFS($B314,"Adjustment*"),$A313,$A314),ExtCalcMap,2,FALSE))</f>
        <v>0</v>
      </c>
      <c r="V314" s="731">
        <f ca="1">SUMIFS(OFFSET('7.  Persistence Report'!$L:$L,0,V277-2011),'7.  Persistence Report'!$D:$D,IF(COUNTIFS($B314,"Adjustment*"),$B313,$B314),'7.  Persistence Report'!$H:$H,D277,'7.  Persistence Report'!$J:$J,IF(COUNTIFS($B314,"Adjustment*"),"Adjustment","Current Year Savings"),'7.  Persistence Report'!$C:$C,VLOOKUP(IF(COUNTIFS($B314,"Adjustment*"),$A313,$A314),ExtCalcMap,2,FALSE))</f>
        <v>0</v>
      </c>
      <c r="W314" s="731">
        <f ca="1">SUMIFS(OFFSET('7.  Persistence Report'!$L:$L,0,W277-2011),'7.  Persistence Report'!$D:$D,IF(COUNTIFS($B314,"Adjustment*"),$B313,$B314),'7.  Persistence Report'!$H:$H,D277,'7.  Persistence Report'!$J:$J,IF(COUNTIFS($B314,"Adjustment*"),"Adjustment","Current Year Savings"),'7.  Persistence Report'!$C:$C,VLOOKUP(IF(COUNTIFS($B314,"Adjustment*"),$A313,$A314),ExtCalcMap,2,FALSE))</f>
        <v>0</v>
      </c>
      <c r="X314" s="731">
        <f ca="1">SUMIFS(OFFSET('7.  Persistence Report'!$L:$L,0,X277-2011),'7.  Persistence Report'!$D:$D,IF(COUNTIFS($B314,"Adjustment*"),$B313,$B314),'7.  Persistence Report'!$H:$H,D277,'7.  Persistence Report'!$J:$J,IF(COUNTIFS($B314,"Adjustment*"),"Adjustment","Current Year Savings"),'7.  Persistence Report'!$C:$C,VLOOKUP(IF(COUNTIFS($B314,"Adjustment*"),$A313,$A314),ExtCalcMap,2,FALSE))</f>
        <v>0</v>
      </c>
      <c r="Y314" s="412">
        <f ca="1">Y313</f>
        <v>0</v>
      </c>
      <c r="Z314" s="412">
        <f ca="1">Z313</f>
        <v>1</v>
      </c>
      <c r="AA314" s="412">
        <f t="shared" ref="AA314:AL314" ca="1" si="129">AA313</f>
        <v>0</v>
      </c>
      <c r="AB314" s="412">
        <f t="shared" ca="1" si="129"/>
        <v>0</v>
      </c>
      <c r="AC314" s="412">
        <f t="shared" ca="1" si="129"/>
        <v>0</v>
      </c>
      <c r="AD314" s="412">
        <f t="shared" ca="1" si="129"/>
        <v>0</v>
      </c>
      <c r="AE314" s="412">
        <f t="shared" ca="1" si="129"/>
        <v>0</v>
      </c>
      <c r="AF314" s="412">
        <f t="shared" ca="1" si="129"/>
        <v>0</v>
      </c>
      <c r="AG314" s="412">
        <f t="shared" ca="1" si="129"/>
        <v>0</v>
      </c>
      <c r="AH314" s="412">
        <f t="shared" ca="1" si="129"/>
        <v>0</v>
      </c>
      <c r="AI314" s="412">
        <f t="shared" ca="1" si="129"/>
        <v>0</v>
      </c>
      <c r="AJ314" s="412">
        <f t="shared" ca="1" si="129"/>
        <v>0</v>
      </c>
      <c r="AK314" s="412">
        <f t="shared" ca="1" si="129"/>
        <v>0</v>
      </c>
      <c r="AL314" s="412">
        <f t="shared" ca="1" si="129"/>
        <v>0</v>
      </c>
      <c r="AM314" s="313"/>
    </row>
    <row r="315" spans="1:39" ht="15" outlineLevel="1">
      <c r="B315" s="316"/>
      <c r="C315" s="314"/>
      <c r="D315" s="740"/>
      <c r="E315" s="740"/>
      <c r="F315" s="740"/>
      <c r="G315" s="740"/>
      <c r="H315" s="740"/>
      <c r="I315" s="740"/>
      <c r="J315" s="740"/>
      <c r="K315" s="740"/>
      <c r="L315" s="740"/>
      <c r="M315" s="740"/>
      <c r="N315" s="730"/>
      <c r="O315" s="734"/>
      <c r="P315" s="734"/>
      <c r="Q315" s="734"/>
      <c r="R315" s="734"/>
      <c r="S315" s="734"/>
      <c r="T315" s="734"/>
      <c r="U315" s="734"/>
      <c r="V315" s="734"/>
      <c r="W315" s="734"/>
      <c r="X315" s="734"/>
      <c r="Y315" s="417"/>
      <c r="Z315" s="418"/>
      <c r="AA315" s="417"/>
      <c r="AB315" s="417"/>
      <c r="AC315" s="417"/>
      <c r="AD315" s="417"/>
      <c r="AE315" s="417"/>
      <c r="AF315" s="417"/>
      <c r="AG315" s="417"/>
      <c r="AH315" s="417"/>
      <c r="AI315" s="417"/>
      <c r="AJ315" s="417"/>
      <c r="AK315" s="417"/>
      <c r="AL315" s="417"/>
      <c r="AM315" s="315"/>
    </row>
    <row r="316" spans="1:39" ht="15" outlineLevel="1">
      <c r="A316" s="503">
        <v>13</v>
      </c>
      <c r="B316" s="316" t="s">
        <v>24</v>
      </c>
      <c r="C316" s="293" t="s">
        <v>25</v>
      </c>
      <c r="D316" s="724">
        <f ca="1">SUMIFS(OFFSET('7.  Persistence Report'!$AQ:$AQ,0,D277-2011),'7.  Persistence Report'!$D:$D,IF(COUNTIFS($B316,"Adjustment*"),$B315,$B316),'7.  Persistence Report'!$H:$H,D277,'7.  Persistence Report'!$J:$J,IF(COUNTIFS($B316,"Adjustment*"),"Adjustment","Current Year Savings"),'7.  Persistence Report'!$C:$C,VLOOKUP(IF(COUNTIFS($B316,"Adjustment*"),$A315,$A316),ExtCalcMap,2,FALSE))</f>
        <v>0</v>
      </c>
      <c r="E316" s="724">
        <f ca="1">SUMIFS(OFFSET('7.  Persistence Report'!$AQ:$AQ,0,E277-2011),'7.  Persistence Report'!$D:$D,IF(COUNTIFS($B316,"Adjustment*"),$B315,$B316),'7.  Persistence Report'!$H:$H,D277,'7.  Persistence Report'!$J:$J,IF(COUNTIFS($B316,"Adjustment*"),"Adjustment","Current Year Savings"),'7.  Persistence Report'!$C:$C,VLOOKUP(IF(COUNTIFS($B316,"Adjustment*"),$A315,$A316),ExtCalcMap,2,FALSE))</f>
        <v>0</v>
      </c>
      <c r="F316" s="724">
        <f ca="1">SUMIFS(OFFSET('7.  Persistence Report'!$AQ:$AQ,0,F277-2011),'7.  Persistence Report'!$D:$D,IF(COUNTIFS($B316,"Adjustment*"),$B315,$B316),'7.  Persistence Report'!$H:$H,D277,'7.  Persistence Report'!$J:$J,IF(COUNTIFS($B316,"Adjustment*"),"Adjustment","Current Year Savings"),'7.  Persistence Report'!$C:$C,VLOOKUP(IF(COUNTIFS($B316,"Adjustment*"),$A315,$A316),ExtCalcMap,2,FALSE))</f>
        <v>0</v>
      </c>
      <c r="G316" s="724">
        <f ca="1">SUMIFS(OFFSET('7.  Persistence Report'!$AQ:$AQ,0,G277-2011),'7.  Persistence Report'!$D:$D,IF(COUNTIFS($B316,"Adjustment*"),$B315,$B316),'7.  Persistence Report'!$H:$H,D277,'7.  Persistence Report'!$J:$J,IF(COUNTIFS($B316,"Adjustment*"),"Adjustment","Current Year Savings"),'7.  Persistence Report'!$C:$C,VLOOKUP(IF(COUNTIFS($B316,"Adjustment*"),$A315,$A316),ExtCalcMap,2,FALSE))</f>
        <v>0</v>
      </c>
      <c r="H316" s="724">
        <f ca="1">SUMIFS(OFFSET('7.  Persistence Report'!$AQ:$AQ,0,H277-2011),'7.  Persistence Report'!$D:$D,IF(COUNTIFS($B316,"Adjustment*"),$B315,$B316),'7.  Persistence Report'!$H:$H,D277,'7.  Persistence Report'!$J:$J,IF(COUNTIFS($B316,"Adjustment*"),"Adjustment","Current Year Savings"),'7.  Persistence Report'!$C:$C,VLOOKUP(IF(COUNTIFS($B316,"Adjustment*"),$A315,$A316),ExtCalcMap,2,FALSE))</f>
        <v>0</v>
      </c>
      <c r="I316" s="724">
        <f ca="1">SUMIFS(OFFSET('7.  Persistence Report'!$AQ:$AQ,0,I277-2011),'7.  Persistence Report'!$D:$D,IF(COUNTIFS($B316,"Adjustment*"),$B315,$B316),'7.  Persistence Report'!$H:$H,D277,'7.  Persistence Report'!$J:$J,IF(COUNTIFS($B316,"Adjustment*"),"Adjustment","Current Year Savings"),'7.  Persistence Report'!$C:$C,VLOOKUP(IF(COUNTIFS($B316,"Adjustment*"),$A315,$A316),ExtCalcMap,2,FALSE))</f>
        <v>0</v>
      </c>
      <c r="J316" s="724">
        <f ca="1">SUMIFS(OFFSET('7.  Persistence Report'!$AQ:$AQ,0,J277-2011),'7.  Persistence Report'!$D:$D,IF(COUNTIFS($B316,"Adjustment*"),$B315,$B316),'7.  Persistence Report'!$H:$H,D277,'7.  Persistence Report'!$J:$J,IF(COUNTIFS($B316,"Adjustment*"),"Adjustment","Current Year Savings"),'7.  Persistence Report'!$C:$C,VLOOKUP(IF(COUNTIFS($B316,"Adjustment*"),$A315,$A316),ExtCalcMap,2,FALSE))</f>
        <v>0</v>
      </c>
      <c r="K316" s="724">
        <f ca="1">SUMIFS(OFFSET('7.  Persistence Report'!$AQ:$AQ,0,K277-2011),'7.  Persistence Report'!$D:$D,IF(COUNTIFS($B316,"Adjustment*"),$B315,$B316),'7.  Persistence Report'!$H:$H,D277,'7.  Persistence Report'!$J:$J,IF(COUNTIFS($B316,"Adjustment*"),"Adjustment","Current Year Savings"),'7.  Persistence Report'!$C:$C,VLOOKUP(IF(COUNTIFS($B316,"Adjustment*"),$A315,$A316),ExtCalcMap,2,FALSE))</f>
        <v>0</v>
      </c>
      <c r="L316" s="724">
        <f ca="1">SUMIFS(OFFSET('7.  Persistence Report'!$AQ:$AQ,0,L277-2011),'7.  Persistence Report'!$D:$D,IF(COUNTIFS($B316,"Adjustment*"),$B315,$B316),'7.  Persistence Report'!$H:$H,D277,'7.  Persistence Report'!$J:$J,IF(COUNTIFS($B316,"Adjustment*"),"Adjustment","Current Year Savings"),'7.  Persistence Report'!$C:$C,VLOOKUP(IF(COUNTIFS($B316,"Adjustment*"),$A315,$A316),ExtCalcMap,2,FALSE))</f>
        <v>0</v>
      </c>
      <c r="M316" s="724">
        <f ca="1">SUMIFS(OFFSET('7.  Persistence Report'!$AQ:$AQ,0,M277-2011),'7.  Persistence Report'!$D:$D,IF(COUNTIFS($B316,"Adjustment*"),$B315,$B316),'7.  Persistence Report'!$H:$H,D277,'7.  Persistence Report'!$J:$J,IF(COUNTIFS($B316,"Adjustment*"),"Adjustment","Current Year Savings"),'7.  Persistence Report'!$C:$C,VLOOKUP(IF(COUNTIFS($B316,"Adjustment*"),$A315,$A316),ExtCalcMap,2,FALSE))</f>
        <v>0</v>
      </c>
      <c r="N316" s="724">
        <v>12</v>
      </c>
      <c r="O316" s="731">
        <f ca="1">SUMIFS(OFFSET('7.  Persistence Report'!$L:$L,0,O277-2011),'7.  Persistence Report'!$D:$D,IF(COUNTIFS($B316,"Adjustment*"),$B315,$B316),'7.  Persistence Report'!$H:$H,D277,'7.  Persistence Report'!$J:$J,IF(COUNTIFS($B316,"Adjustment*"),"Adjustment","Current Year Savings"),'7.  Persistence Report'!$C:$C,VLOOKUP(IF(COUNTIFS($B316,"Adjustment*"),$A315,$A316),ExtCalcMap,2,FALSE))</f>
        <v>0</v>
      </c>
      <c r="P316" s="731">
        <f ca="1">SUMIFS(OFFSET('7.  Persistence Report'!$L:$L,0,P277-2011),'7.  Persistence Report'!$D:$D,IF(COUNTIFS($B316,"Adjustment*"),$B315,$B316),'7.  Persistence Report'!$H:$H,D277,'7.  Persistence Report'!$J:$J,IF(COUNTIFS($B316,"Adjustment*"),"Adjustment","Current Year Savings"),'7.  Persistence Report'!$C:$C,VLOOKUP(IF(COUNTIFS($B316,"Adjustment*"),$A315,$A316),ExtCalcMap,2,FALSE))</f>
        <v>0</v>
      </c>
      <c r="Q316" s="731">
        <f ca="1">SUMIFS(OFFSET('7.  Persistence Report'!$L:$L,0,Q277-2011),'7.  Persistence Report'!$D:$D,IF(COUNTIFS($B316,"Adjustment*"),$B315,$B316),'7.  Persistence Report'!$H:$H,D277,'7.  Persistence Report'!$J:$J,IF(COUNTIFS($B316,"Adjustment*"),"Adjustment","Current Year Savings"),'7.  Persistence Report'!$C:$C,VLOOKUP(IF(COUNTIFS($B316,"Adjustment*"),$A315,$A316),ExtCalcMap,2,FALSE))</f>
        <v>0</v>
      </c>
      <c r="R316" s="731">
        <f ca="1">SUMIFS(OFFSET('7.  Persistence Report'!$L:$L,0,R277-2011),'7.  Persistence Report'!$D:$D,IF(COUNTIFS($B316,"Adjustment*"),$B315,$B316),'7.  Persistence Report'!$H:$H,D277,'7.  Persistence Report'!$J:$J,IF(COUNTIFS($B316,"Adjustment*"),"Adjustment","Current Year Savings"),'7.  Persistence Report'!$C:$C,VLOOKUP(IF(COUNTIFS($B316,"Adjustment*"),$A315,$A316),ExtCalcMap,2,FALSE))</f>
        <v>0</v>
      </c>
      <c r="S316" s="731">
        <f ca="1">SUMIFS(OFFSET('7.  Persistence Report'!$L:$L,0,S277-2011),'7.  Persistence Report'!$D:$D,IF(COUNTIFS($B316,"Adjustment*"),$B315,$B316),'7.  Persistence Report'!$H:$H,D277,'7.  Persistence Report'!$J:$J,IF(COUNTIFS($B316,"Adjustment*"),"Adjustment","Current Year Savings"),'7.  Persistence Report'!$C:$C,VLOOKUP(IF(COUNTIFS($B316,"Adjustment*"),$A315,$A316),ExtCalcMap,2,FALSE))</f>
        <v>0</v>
      </c>
      <c r="T316" s="731">
        <f ca="1">SUMIFS(OFFSET('7.  Persistence Report'!$L:$L,0,T277-2011),'7.  Persistence Report'!$D:$D,IF(COUNTIFS($B316,"Adjustment*"),$B315,$B316),'7.  Persistence Report'!$H:$H,D277,'7.  Persistence Report'!$J:$J,IF(COUNTIFS($B316,"Adjustment*"),"Adjustment","Current Year Savings"),'7.  Persistence Report'!$C:$C,VLOOKUP(IF(COUNTIFS($B316,"Adjustment*"),$A315,$A316),ExtCalcMap,2,FALSE))</f>
        <v>0</v>
      </c>
      <c r="U316" s="731">
        <f ca="1">SUMIFS(OFFSET('7.  Persistence Report'!$L:$L,0,U277-2011),'7.  Persistence Report'!$D:$D,IF(COUNTIFS($B316,"Adjustment*"),$B315,$B316),'7.  Persistence Report'!$H:$H,D277,'7.  Persistence Report'!$J:$J,IF(COUNTIFS($B316,"Adjustment*"),"Adjustment","Current Year Savings"),'7.  Persistence Report'!$C:$C,VLOOKUP(IF(COUNTIFS($B316,"Adjustment*"),$A315,$A316),ExtCalcMap,2,FALSE))</f>
        <v>0</v>
      </c>
      <c r="V316" s="731">
        <f ca="1">SUMIFS(OFFSET('7.  Persistence Report'!$L:$L,0,V277-2011),'7.  Persistence Report'!$D:$D,IF(COUNTIFS($B316,"Adjustment*"),$B315,$B316),'7.  Persistence Report'!$H:$H,D277,'7.  Persistence Report'!$J:$J,IF(COUNTIFS($B316,"Adjustment*"),"Adjustment","Current Year Savings"),'7.  Persistence Report'!$C:$C,VLOOKUP(IF(COUNTIFS($B316,"Adjustment*"),$A315,$A316),ExtCalcMap,2,FALSE))</f>
        <v>0</v>
      </c>
      <c r="W316" s="731">
        <f ca="1">SUMIFS(OFFSET('7.  Persistence Report'!$L:$L,0,W277-2011),'7.  Persistence Report'!$D:$D,IF(COUNTIFS($B316,"Adjustment*"),$B315,$B316),'7.  Persistence Report'!$H:$H,D277,'7.  Persistence Report'!$J:$J,IF(COUNTIFS($B316,"Adjustment*"),"Adjustment","Current Year Savings"),'7.  Persistence Report'!$C:$C,VLOOKUP(IF(COUNTIFS($B316,"Adjustment*"),$A315,$A316),ExtCalcMap,2,FALSE))</f>
        <v>0</v>
      </c>
      <c r="X316" s="731">
        <f ca="1">SUMIFS(OFFSET('7.  Persistence Report'!$L:$L,0,X277-2011),'7.  Persistence Report'!$D:$D,IF(COUNTIFS($B316,"Adjustment*"),$B315,$B316),'7.  Persistence Report'!$H:$H,D277,'7.  Persistence Report'!$J:$J,IF(COUNTIFS($B316,"Adjustment*"),"Adjustment","Current Year Savings"),'7.  Persistence Report'!$C:$C,VLOOKUP(IF(COUNTIFS($B316,"Adjustment*"),$A315,$A316),ExtCalcMap,2,FALSE))</f>
        <v>0</v>
      </c>
      <c r="Y316" s="416">
        <f ca="1">IF(SUMIFS(OFFSET('3-a.  Rate Class Allocations'!$BA:$BA,0,(27*(Y278="kW"))),'3-a.  Rate Class Allocations'!$F:$F,"2011 - 2014 + 2015 Extension Legacy Green Energy Act Framework - Province Wide Program",'3-a.  Rate Class Allocations'!$E:$E,$B316,'3-a.  Rate Class Allocations'!$H:$H,D277),SUMIFS(OFFSET('3-a.  Rate Class Allocations'!$BA:$BA,0,(27*(Y278="kW"))),'3-a.  Rate Class Allocations'!$F:$F,"2011 - 2014 + 2015 Extension Legacy Green Energy Act Framework - Province Wide Program",'3-a.  Rate Class Allocations'!$L:$L,Y277,'3-a.  Rate Class Allocations'!$E:$E,$B316,'3-a.  Rate Class Allocations'!$H:$H,D277) / SUMIFS(OFFSET('3-a.  Rate Class Allocations'!$BA:$BA,0,(27*(Y278="kW"))),'3-a.  Rate Class Allocations'!$F:$F,"2011 - 2014 + 2015 Extension Legacy Green Energy Act Framework - Province Wide Program",'3-a.  Rate Class Allocations'!$E:$E,$B316,'3-a.  Rate Class Allocations'!$H:$H,D277),IF(COUNTIFS(Y277,"*Less Than*"),1/COUNTIFS($Y277:$AL277,"*Less Than*"),0))</f>
        <v>0</v>
      </c>
      <c r="Z316" s="416">
        <f ca="1">IF(SUMIFS(OFFSET('3-a.  Rate Class Allocations'!$BA:$BA,0,(27*(Z278="kW"))),'3-a.  Rate Class Allocations'!$F:$F,"2011 - 2014 + 2015 Extension Legacy Green Energy Act Framework - Province Wide Program",'3-a.  Rate Class Allocations'!$E:$E,$B316,'3-a.  Rate Class Allocations'!$H:$H,D277),SUMIFS(OFFSET('3-a.  Rate Class Allocations'!$BA:$BA,0,(27*(Z278="kW"))),'3-a.  Rate Class Allocations'!$F:$F,"2011 - 2014 + 2015 Extension Legacy Green Energy Act Framework - Province Wide Program",'3-a.  Rate Class Allocations'!$L:$L,Z277,'3-a.  Rate Class Allocations'!$E:$E,$B316,'3-a.  Rate Class Allocations'!$H:$H,D277) / SUMIFS(OFFSET('3-a.  Rate Class Allocations'!$BA:$BA,0,(27*(Z278="kW"))),'3-a.  Rate Class Allocations'!$F:$F,"2011 - 2014 + 2015 Extension Legacy Green Energy Act Framework - Province Wide Program",'3-a.  Rate Class Allocations'!$E:$E,$B316,'3-a.  Rate Class Allocations'!$H:$H,D277),IF(COUNTIFS(Z277,"*Less Than*"),1/COUNTIFS($Y277:$AL277,"*Less Than*"),0))</f>
        <v>1</v>
      </c>
      <c r="AA316" s="416">
        <f ca="1">IF(SUMIFS(OFFSET('3-a.  Rate Class Allocations'!$BA:$BA,0,(27*(AA278="kW"))),'3-a.  Rate Class Allocations'!$F:$F,"2011 - 2014 + 2015 Extension Legacy Green Energy Act Framework - Province Wide Program",'3-a.  Rate Class Allocations'!$E:$E,$B316,'3-a.  Rate Class Allocations'!$H:$H,D277),SUMIFS(OFFSET('3-a.  Rate Class Allocations'!$BA:$BA,0,(27*(AA278="kW"))),'3-a.  Rate Class Allocations'!$F:$F,"2011 - 2014 + 2015 Extension Legacy Green Energy Act Framework - Province Wide Program",'3-a.  Rate Class Allocations'!$L:$L,AA277,'3-a.  Rate Class Allocations'!$E:$E,$B316,'3-a.  Rate Class Allocations'!$H:$H,D277) / SUMIFS(OFFSET('3-a.  Rate Class Allocations'!$BA:$BA,0,(27*(AA278="kW"))),'3-a.  Rate Class Allocations'!$F:$F,"2011 - 2014 + 2015 Extension Legacy Green Energy Act Framework - Province Wide Program",'3-a.  Rate Class Allocations'!$E:$E,$B316,'3-a.  Rate Class Allocations'!$H:$H,D277),IF(COUNTIFS(AA277,"*Less Than*"),1/COUNTIFS($Y277:$AL277,"*Less Than*"),0))</f>
        <v>0</v>
      </c>
      <c r="AB316" s="416">
        <f ca="1">IF(SUMIFS(OFFSET('3-a.  Rate Class Allocations'!$BA:$BA,0,(27*(AB278="kW"))),'3-a.  Rate Class Allocations'!$F:$F,"2011 - 2014 + 2015 Extension Legacy Green Energy Act Framework - Province Wide Program",'3-a.  Rate Class Allocations'!$E:$E,$B316,'3-a.  Rate Class Allocations'!$H:$H,D277),SUMIFS(OFFSET('3-a.  Rate Class Allocations'!$BA:$BA,0,(27*(AB278="kW"))),'3-a.  Rate Class Allocations'!$F:$F,"2011 - 2014 + 2015 Extension Legacy Green Energy Act Framework - Province Wide Program",'3-a.  Rate Class Allocations'!$L:$L,AB277,'3-a.  Rate Class Allocations'!$E:$E,$B316,'3-a.  Rate Class Allocations'!$H:$H,D277) / SUMIFS(OFFSET('3-a.  Rate Class Allocations'!$BA:$BA,0,(27*(AB278="kW"))),'3-a.  Rate Class Allocations'!$F:$F,"2011 - 2014 + 2015 Extension Legacy Green Energy Act Framework - Province Wide Program",'3-a.  Rate Class Allocations'!$E:$E,$B316,'3-a.  Rate Class Allocations'!$H:$H,D277),IF(COUNTIFS(AB277,"*Less Than*"),1/COUNTIFS($Y277:$AL277,"*Less Than*"),0))</f>
        <v>0</v>
      </c>
      <c r="AC316" s="416">
        <f ca="1">IF(SUMIFS(OFFSET('3-a.  Rate Class Allocations'!$BA:$BA,0,(27*(AC278="kW"))),'3-a.  Rate Class Allocations'!$F:$F,"2011 - 2014 + 2015 Extension Legacy Green Energy Act Framework - Province Wide Program",'3-a.  Rate Class Allocations'!$E:$E,$B316,'3-a.  Rate Class Allocations'!$H:$H,D277),SUMIFS(OFFSET('3-a.  Rate Class Allocations'!$BA:$BA,0,(27*(AC278="kW"))),'3-a.  Rate Class Allocations'!$F:$F,"2011 - 2014 + 2015 Extension Legacy Green Energy Act Framework - Province Wide Program",'3-a.  Rate Class Allocations'!$L:$L,AC277,'3-a.  Rate Class Allocations'!$E:$E,$B316,'3-a.  Rate Class Allocations'!$H:$H,D277) / SUMIFS(OFFSET('3-a.  Rate Class Allocations'!$BA:$BA,0,(27*(AC278="kW"))),'3-a.  Rate Class Allocations'!$F:$F,"2011 - 2014 + 2015 Extension Legacy Green Energy Act Framework - Province Wide Program",'3-a.  Rate Class Allocations'!$E:$E,$B316,'3-a.  Rate Class Allocations'!$H:$H,D277),IF(COUNTIFS(AC277,"*Less Than*"),1/COUNTIFS($Y277:$AL277,"*Less Than*"),0))</f>
        <v>0</v>
      </c>
      <c r="AD316" s="416">
        <f ca="1">IF(SUMIFS(OFFSET('3-a.  Rate Class Allocations'!$BA:$BA,0,(27*(AD278="kW"))),'3-a.  Rate Class Allocations'!$F:$F,"2011 - 2014 + 2015 Extension Legacy Green Energy Act Framework - Province Wide Program",'3-a.  Rate Class Allocations'!$E:$E,$B316,'3-a.  Rate Class Allocations'!$H:$H,D277),SUMIFS(OFFSET('3-a.  Rate Class Allocations'!$BA:$BA,0,(27*(AD278="kW"))),'3-a.  Rate Class Allocations'!$F:$F,"2011 - 2014 + 2015 Extension Legacy Green Energy Act Framework - Province Wide Program",'3-a.  Rate Class Allocations'!$L:$L,AD277,'3-a.  Rate Class Allocations'!$E:$E,$B316,'3-a.  Rate Class Allocations'!$H:$H,D277) / SUMIFS(OFFSET('3-a.  Rate Class Allocations'!$BA:$BA,0,(27*(AD278="kW"))),'3-a.  Rate Class Allocations'!$F:$F,"2011 - 2014 + 2015 Extension Legacy Green Energy Act Framework - Province Wide Program",'3-a.  Rate Class Allocations'!$E:$E,$B316,'3-a.  Rate Class Allocations'!$H:$H,D277),IF(COUNTIFS(AD277,"*Less Than*"),1/COUNTIFS($Y277:$AL277,"*Less Than*"),0))</f>
        <v>0</v>
      </c>
      <c r="AE316" s="416">
        <f ca="1">IF(SUMIFS(OFFSET('3-a.  Rate Class Allocations'!$BA:$BA,0,(27*(AE278="kW"))),'3-a.  Rate Class Allocations'!$F:$F,"2011 - 2014 + 2015 Extension Legacy Green Energy Act Framework - Province Wide Program",'3-a.  Rate Class Allocations'!$E:$E,$B316,'3-a.  Rate Class Allocations'!$H:$H,D277),SUMIFS(OFFSET('3-a.  Rate Class Allocations'!$BA:$BA,0,(27*(AE278="kW"))),'3-a.  Rate Class Allocations'!$F:$F,"2011 - 2014 + 2015 Extension Legacy Green Energy Act Framework - Province Wide Program",'3-a.  Rate Class Allocations'!$L:$L,AE277,'3-a.  Rate Class Allocations'!$E:$E,$B316,'3-a.  Rate Class Allocations'!$H:$H,D277) / SUMIFS(OFFSET('3-a.  Rate Class Allocations'!$BA:$BA,0,(27*(AE278="kW"))),'3-a.  Rate Class Allocations'!$F:$F,"2011 - 2014 + 2015 Extension Legacy Green Energy Act Framework - Province Wide Program",'3-a.  Rate Class Allocations'!$E:$E,$B316,'3-a.  Rate Class Allocations'!$H:$H,D277),IF(COUNTIFS(AE277,"*Less Than*"),1/COUNTIFS($Y277:$AL277,"*Less Than*"),0))</f>
        <v>0</v>
      </c>
      <c r="AF316" s="416">
        <f ca="1">IF(SUMIFS(OFFSET('3-a.  Rate Class Allocations'!$BA:$BA,0,(27*(AF278="kW"))),'3-a.  Rate Class Allocations'!$F:$F,"2011 - 2014 + 2015 Extension Legacy Green Energy Act Framework - Province Wide Program",'3-a.  Rate Class Allocations'!$E:$E,$B316,'3-a.  Rate Class Allocations'!$H:$H,D277),SUMIFS(OFFSET('3-a.  Rate Class Allocations'!$BA:$BA,0,(27*(AF278="kW"))),'3-a.  Rate Class Allocations'!$F:$F,"2011 - 2014 + 2015 Extension Legacy Green Energy Act Framework - Province Wide Program",'3-a.  Rate Class Allocations'!$L:$L,AF277,'3-a.  Rate Class Allocations'!$E:$E,$B316,'3-a.  Rate Class Allocations'!$H:$H,D277) / SUMIFS(OFFSET('3-a.  Rate Class Allocations'!$BA:$BA,0,(27*(AF278="kW"))),'3-a.  Rate Class Allocations'!$F:$F,"2011 - 2014 + 2015 Extension Legacy Green Energy Act Framework - Province Wide Program",'3-a.  Rate Class Allocations'!$E:$E,$B316,'3-a.  Rate Class Allocations'!$H:$H,D277),IF(COUNTIFS(AF277,"*Less Than*"),1/COUNTIFS($Y277:$AL277,"*Less Than*"),0))</f>
        <v>0</v>
      </c>
      <c r="AG316" s="416">
        <f ca="1">IF(SUMIFS(OFFSET('3-a.  Rate Class Allocations'!$BA:$BA,0,(27*(AG278="kW"))),'3-a.  Rate Class Allocations'!$F:$F,"2011 - 2014 + 2015 Extension Legacy Green Energy Act Framework - Province Wide Program",'3-a.  Rate Class Allocations'!$E:$E,$B316,'3-a.  Rate Class Allocations'!$H:$H,D277),SUMIFS(OFFSET('3-a.  Rate Class Allocations'!$BA:$BA,0,(27*(AG278="kW"))),'3-a.  Rate Class Allocations'!$F:$F,"2011 - 2014 + 2015 Extension Legacy Green Energy Act Framework - Province Wide Program",'3-a.  Rate Class Allocations'!$L:$L,AG277,'3-a.  Rate Class Allocations'!$E:$E,$B316,'3-a.  Rate Class Allocations'!$H:$H,D277) / SUMIFS(OFFSET('3-a.  Rate Class Allocations'!$BA:$BA,0,(27*(AG278="kW"))),'3-a.  Rate Class Allocations'!$F:$F,"2011 - 2014 + 2015 Extension Legacy Green Energy Act Framework - Province Wide Program",'3-a.  Rate Class Allocations'!$E:$E,$B316,'3-a.  Rate Class Allocations'!$H:$H,D277),IF(COUNTIFS(AG277,"*Less Than*"),1/COUNTIFS($Y277:$AL277,"*Less Than*"),0))</f>
        <v>0</v>
      </c>
      <c r="AH316" s="416">
        <f ca="1">IF(SUMIFS(OFFSET('3-a.  Rate Class Allocations'!$BA:$BA,0,(27*(AH278="kW"))),'3-a.  Rate Class Allocations'!$F:$F,"2011 - 2014 + 2015 Extension Legacy Green Energy Act Framework - Province Wide Program",'3-a.  Rate Class Allocations'!$E:$E,$B316,'3-a.  Rate Class Allocations'!$H:$H,D277),SUMIFS(OFFSET('3-a.  Rate Class Allocations'!$BA:$BA,0,(27*(AH278="kW"))),'3-a.  Rate Class Allocations'!$F:$F,"2011 - 2014 + 2015 Extension Legacy Green Energy Act Framework - Province Wide Program",'3-a.  Rate Class Allocations'!$L:$L,AH277,'3-a.  Rate Class Allocations'!$E:$E,$B316,'3-a.  Rate Class Allocations'!$H:$H,D277) / SUMIFS(OFFSET('3-a.  Rate Class Allocations'!$BA:$BA,0,(27*(AH278="kW"))),'3-a.  Rate Class Allocations'!$F:$F,"2011 - 2014 + 2015 Extension Legacy Green Energy Act Framework - Province Wide Program",'3-a.  Rate Class Allocations'!$E:$E,$B316,'3-a.  Rate Class Allocations'!$H:$H,D277),IF(COUNTIFS(AH277,"*Less Than*"),1/COUNTIFS($Y277:$AL277,"*Less Than*"),0))</f>
        <v>0</v>
      </c>
      <c r="AI316" s="416">
        <f ca="1">IF(SUMIFS(OFFSET('3-a.  Rate Class Allocations'!$BA:$BA,0,(27*(AI278="kW"))),'3-a.  Rate Class Allocations'!$F:$F,"2011 - 2014 + 2015 Extension Legacy Green Energy Act Framework - Province Wide Program",'3-a.  Rate Class Allocations'!$E:$E,$B316,'3-a.  Rate Class Allocations'!$H:$H,D277),SUMIFS(OFFSET('3-a.  Rate Class Allocations'!$BA:$BA,0,(27*(AI278="kW"))),'3-a.  Rate Class Allocations'!$F:$F,"2011 - 2014 + 2015 Extension Legacy Green Energy Act Framework - Province Wide Program",'3-a.  Rate Class Allocations'!$L:$L,AI277,'3-a.  Rate Class Allocations'!$E:$E,$B316,'3-a.  Rate Class Allocations'!$H:$H,D277) / SUMIFS(OFFSET('3-a.  Rate Class Allocations'!$BA:$BA,0,(27*(AI278="kW"))),'3-a.  Rate Class Allocations'!$F:$F,"2011 - 2014 + 2015 Extension Legacy Green Energy Act Framework - Province Wide Program",'3-a.  Rate Class Allocations'!$E:$E,$B316,'3-a.  Rate Class Allocations'!$H:$H,D277),IF(COUNTIFS(AI277,"*Less Than*"),1/COUNTIFS($Y277:$AL277,"*Less Than*"),0))</f>
        <v>0</v>
      </c>
      <c r="AJ316" s="416">
        <f ca="1">IF(SUMIFS(OFFSET('3-a.  Rate Class Allocations'!$BA:$BA,0,(27*(AJ278="kW"))),'3-a.  Rate Class Allocations'!$F:$F,"2011 - 2014 + 2015 Extension Legacy Green Energy Act Framework - Province Wide Program",'3-a.  Rate Class Allocations'!$E:$E,$B316,'3-a.  Rate Class Allocations'!$H:$H,D277),SUMIFS(OFFSET('3-a.  Rate Class Allocations'!$BA:$BA,0,(27*(AJ278="kW"))),'3-a.  Rate Class Allocations'!$F:$F,"2011 - 2014 + 2015 Extension Legacy Green Energy Act Framework - Province Wide Program",'3-a.  Rate Class Allocations'!$L:$L,AJ277,'3-a.  Rate Class Allocations'!$E:$E,$B316,'3-a.  Rate Class Allocations'!$H:$H,D277) / SUMIFS(OFFSET('3-a.  Rate Class Allocations'!$BA:$BA,0,(27*(AJ278="kW"))),'3-a.  Rate Class Allocations'!$F:$F,"2011 - 2014 + 2015 Extension Legacy Green Energy Act Framework - Province Wide Program",'3-a.  Rate Class Allocations'!$E:$E,$B316,'3-a.  Rate Class Allocations'!$H:$H,D277),IF(COUNTIFS(AJ277,"*Less Than*"),1/COUNTIFS($Y277:$AL277,"*Less Than*"),0))</f>
        <v>0</v>
      </c>
      <c r="AK316" s="416">
        <f ca="1">IF(SUMIFS(OFFSET('3-a.  Rate Class Allocations'!$BA:$BA,0,(27*(AK278="kW"))),'3-a.  Rate Class Allocations'!$F:$F,"2011 - 2014 + 2015 Extension Legacy Green Energy Act Framework - Province Wide Program",'3-a.  Rate Class Allocations'!$E:$E,$B316,'3-a.  Rate Class Allocations'!$H:$H,D277),SUMIFS(OFFSET('3-a.  Rate Class Allocations'!$BA:$BA,0,(27*(AK278="kW"))),'3-a.  Rate Class Allocations'!$F:$F,"2011 - 2014 + 2015 Extension Legacy Green Energy Act Framework - Province Wide Program",'3-a.  Rate Class Allocations'!$L:$L,AK277,'3-a.  Rate Class Allocations'!$E:$E,$B316,'3-a.  Rate Class Allocations'!$H:$H,D277) / SUMIFS(OFFSET('3-a.  Rate Class Allocations'!$BA:$BA,0,(27*(AK278="kW"))),'3-a.  Rate Class Allocations'!$F:$F,"2011 - 2014 + 2015 Extension Legacy Green Energy Act Framework - Province Wide Program",'3-a.  Rate Class Allocations'!$E:$E,$B316,'3-a.  Rate Class Allocations'!$H:$H,D277),IF(COUNTIFS(AK277,"*Less Than*"),1/COUNTIFS($Y277:$AL277,"*Less Than*"),0))</f>
        <v>0</v>
      </c>
      <c r="AL316" s="416">
        <f ca="1">IF(SUMIFS(OFFSET('3-a.  Rate Class Allocations'!$BA:$BA,0,(27*(AL278="kW"))),'3-a.  Rate Class Allocations'!$F:$F,"2011 - 2014 + 2015 Extension Legacy Green Energy Act Framework - Province Wide Program",'3-a.  Rate Class Allocations'!$E:$E,$B316,'3-a.  Rate Class Allocations'!$H:$H,D277),SUMIFS(OFFSET('3-a.  Rate Class Allocations'!$BA:$BA,0,(27*(AL278="kW"))),'3-a.  Rate Class Allocations'!$F:$F,"2011 - 2014 + 2015 Extension Legacy Green Energy Act Framework - Province Wide Program",'3-a.  Rate Class Allocations'!$L:$L,AL277,'3-a.  Rate Class Allocations'!$E:$E,$B316,'3-a.  Rate Class Allocations'!$H:$H,D277) / SUMIFS(OFFSET('3-a.  Rate Class Allocations'!$BA:$BA,0,(27*(AL278="kW"))),'3-a.  Rate Class Allocations'!$F:$F,"2011 - 2014 + 2015 Extension Legacy Green Energy Act Framework - Province Wide Program",'3-a.  Rate Class Allocations'!$E:$E,$B316,'3-a.  Rate Class Allocations'!$H:$H,D277),IF(COUNTIFS(AL277,"*Less Than*"),1/COUNTIFS($Y277:$AL277,"*Less Than*"),0))</f>
        <v>0</v>
      </c>
      <c r="AM316" s="298">
        <f ca="1">SUM(Y316:AL316)</f>
        <v>1</v>
      </c>
    </row>
    <row r="317" spans="1:39" ht="15" outlineLevel="1">
      <c r="B317" s="296" t="s">
        <v>250</v>
      </c>
      <c r="C317" s="293" t="s">
        <v>164</v>
      </c>
      <c r="D317" s="724">
        <f ca="1">SUMIFS(OFFSET('7.  Persistence Report'!$AQ:$AQ,0,D277-2011),'7.  Persistence Report'!$D:$D,IF(COUNTIFS($B317,"Adjustment*"),$B316,$B317),'7.  Persistence Report'!$H:$H,D277,'7.  Persistence Report'!$J:$J,IF(COUNTIFS($B317,"Adjustment*"),"Adjustment","Current Year Savings"),'7.  Persistence Report'!$C:$C,VLOOKUP(IF(COUNTIFS($B317,"Adjustment*"),$A316,$A317),ExtCalcMap,2,FALSE))</f>
        <v>0</v>
      </c>
      <c r="E317" s="724">
        <f ca="1">SUMIFS(OFFSET('7.  Persistence Report'!$AQ:$AQ,0,E277-2011),'7.  Persistence Report'!$D:$D,IF(COUNTIFS($B317,"Adjustment*"),$B316,$B317),'7.  Persistence Report'!$H:$H,D277,'7.  Persistence Report'!$J:$J,IF(COUNTIFS($B317,"Adjustment*"),"Adjustment","Current Year Savings"),'7.  Persistence Report'!$C:$C,VLOOKUP(IF(COUNTIFS($B317,"Adjustment*"),$A316,$A317),ExtCalcMap,2,FALSE))</f>
        <v>0</v>
      </c>
      <c r="F317" s="724">
        <f ca="1">SUMIFS(OFFSET('7.  Persistence Report'!$AQ:$AQ,0,F277-2011),'7.  Persistence Report'!$D:$D,IF(COUNTIFS($B317,"Adjustment*"),$B316,$B317),'7.  Persistence Report'!$H:$H,D277,'7.  Persistence Report'!$J:$J,IF(COUNTIFS($B317,"Adjustment*"),"Adjustment","Current Year Savings"),'7.  Persistence Report'!$C:$C,VLOOKUP(IF(COUNTIFS($B317,"Adjustment*"),$A316,$A317),ExtCalcMap,2,FALSE))</f>
        <v>0</v>
      </c>
      <c r="G317" s="724">
        <f ca="1">SUMIFS(OFFSET('7.  Persistence Report'!$AQ:$AQ,0,G277-2011),'7.  Persistence Report'!$D:$D,IF(COUNTIFS($B317,"Adjustment*"),$B316,$B317),'7.  Persistence Report'!$H:$H,D277,'7.  Persistence Report'!$J:$J,IF(COUNTIFS($B317,"Adjustment*"),"Adjustment","Current Year Savings"),'7.  Persistence Report'!$C:$C,VLOOKUP(IF(COUNTIFS($B317,"Adjustment*"),$A316,$A317),ExtCalcMap,2,FALSE))</f>
        <v>0</v>
      </c>
      <c r="H317" s="724">
        <f ca="1">SUMIFS(OFFSET('7.  Persistence Report'!$AQ:$AQ,0,H277-2011),'7.  Persistence Report'!$D:$D,IF(COUNTIFS($B317,"Adjustment*"),$B316,$B317),'7.  Persistence Report'!$H:$H,D277,'7.  Persistence Report'!$J:$J,IF(COUNTIFS($B317,"Adjustment*"),"Adjustment","Current Year Savings"),'7.  Persistence Report'!$C:$C,VLOOKUP(IF(COUNTIFS($B317,"Adjustment*"),$A316,$A317),ExtCalcMap,2,FALSE))</f>
        <v>0</v>
      </c>
      <c r="I317" s="724">
        <f ca="1">SUMIFS(OFFSET('7.  Persistence Report'!$AQ:$AQ,0,I277-2011),'7.  Persistence Report'!$D:$D,IF(COUNTIFS($B317,"Adjustment*"),$B316,$B317),'7.  Persistence Report'!$H:$H,D277,'7.  Persistence Report'!$J:$J,IF(COUNTIFS($B317,"Adjustment*"),"Adjustment","Current Year Savings"),'7.  Persistence Report'!$C:$C,VLOOKUP(IF(COUNTIFS($B317,"Adjustment*"),$A316,$A317),ExtCalcMap,2,FALSE))</f>
        <v>0</v>
      </c>
      <c r="J317" s="724">
        <f ca="1">SUMIFS(OFFSET('7.  Persistence Report'!$AQ:$AQ,0,J277-2011),'7.  Persistence Report'!$D:$D,IF(COUNTIFS($B317,"Adjustment*"),$B316,$B317),'7.  Persistence Report'!$H:$H,D277,'7.  Persistence Report'!$J:$J,IF(COUNTIFS($B317,"Adjustment*"),"Adjustment","Current Year Savings"),'7.  Persistence Report'!$C:$C,VLOOKUP(IF(COUNTIFS($B317,"Adjustment*"),$A316,$A317),ExtCalcMap,2,FALSE))</f>
        <v>0</v>
      </c>
      <c r="K317" s="724">
        <f ca="1">SUMIFS(OFFSET('7.  Persistence Report'!$AQ:$AQ,0,K277-2011),'7.  Persistence Report'!$D:$D,IF(COUNTIFS($B317,"Adjustment*"),$B316,$B317),'7.  Persistence Report'!$H:$H,D277,'7.  Persistence Report'!$J:$J,IF(COUNTIFS($B317,"Adjustment*"),"Adjustment","Current Year Savings"),'7.  Persistence Report'!$C:$C,VLOOKUP(IF(COUNTIFS($B317,"Adjustment*"),$A316,$A317),ExtCalcMap,2,FALSE))</f>
        <v>0</v>
      </c>
      <c r="L317" s="724">
        <f ca="1">SUMIFS(OFFSET('7.  Persistence Report'!$AQ:$AQ,0,L277-2011),'7.  Persistence Report'!$D:$D,IF(COUNTIFS($B317,"Adjustment*"),$B316,$B317),'7.  Persistence Report'!$H:$H,D277,'7.  Persistence Report'!$J:$J,IF(COUNTIFS($B317,"Adjustment*"),"Adjustment","Current Year Savings"),'7.  Persistence Report'!$C:$C,VLOOKUP(IF(COUNTIFS($B317,"Adjustment*"),$A316,$A317),ExtCalcMap,2,FALSE))</f>
        <v>0</v>
      </c>
      <c r="M317" s="724">
        <f ca="1">SUMIFS(OFFSET('7.  Persistence Report'!$AQ:$AQ,0,M277-2011),'7.  Persistence Report'!$D:$D,IF(COUNTIFS($B317,"Adjustment*"),$B316,$B317),'7.  Persistence Report'!$H:$H,D277,'7.  Persistence Report'!$J:$J,IF(COUNTIFS($B317,"Adjustment*"),"Adjustment","Current Year Savings"),'7.  Persistence Report'!$C:$C,VLOOKUP(IF(COUNTIFS($B317,"Adjustment*"),$A316,$A317),ExtCalcMap,2,FALSE))</f>
        <v>0</v>
      </c>
      <c r="N317" s="724">
        <f>N316</f>
        <v>12</v>
      </c>
      <c r="O317" s="731">
        <f ca="1">SUMIFS(OFFSET('7.  Persistence Report'!$L:$L,0,O277-2011),'7.  Persistence Report'!$D:$D,IF(COUNTIFS($B317,"Adjustment*"),$B316,$B317),'7.  Persistence Report'!$H:$H,D277,'7.  Persistence Report'!$J:$J,IF(COUNTIFS($B317,"Adjustment*"),"Adjustment","Current Year Savings"),'7.  Persistence Report'!$C:$C,VLOOKUP(IF(COUNTIFS($B317,"Adjustment*"),$A316,$A317),ExtCalcMap,2,FALSE))</f>
        <v>0</v>
      </c>
      <c r="P317" s="731">
        <f ca="1">SUMIFS(OFFSET('7.  Persistence Report'!$L:$L,0,P277-2011),'7.  Persistence Report'!$D:$D,IF(COUNTIFS($B317,"Adjustment*"),$B316,$B317),'7.  Persistence Report'!$H:$H,D277,'7.  Persistence Report'!$J:$J,IF(COUNTIFS($B317,"Adjustment*"),"Adjustment","Current Year Savings"),'7.  Persistence Report'!$C:$C,VLOOKUP(IF(COUNTIFS($B317,"Adjustment*"),$A316,$A317),ExtCalcMap,2,FALSE))</f>
        <v>0</v>
      </c>
      <c r="Q317" s="731">
        <f ca="1">SUMIFS(OFFSET('7.  Persistence Report'!$L:$L,0,Q277-2011),'7.  Persistence Report'!$D:$D,IF(COUNTIFS($B317,"Adjustment*"),$B316,$B317),'7.  Persistence Report'!$H:$H,D277,'7.  Persistence Report'!$J:$J,IF(COUNTIFS($B317,"Adjustment*"),"Adjustment","Current Year Savings"),'7.  Persistence Report'!$C:$C,VLOOKUP(IF(COUNTIFS($B317,"Adjustment*"),$A316,$A317),ExtCalcMap,2,FALSE))</f>
        <v>0</v>
      </c>
      <c r="R317" s="731">
        <f ca="1">SUMIFS(OFFSET('7.  Persistence Report'!$L:$L,0,R277-2011),'7.  Persistence Report'!$D:$D,IF(COUNTIFS($B317,"Adjustment*"),$B316,$B317),'7.  Persistence Report'!$H:$H,D277,'7.  Persistence Report'!$J:$J,IF(COUNTIFS($B317,"Adjustment*"),"Adjustment","Current Year Savings"),'7.  Persistence Report'!$C:$C,VLOOKUP(IF(COUNTIFS($B317,"Adjustment*"),$A316,$A317),ExtCalcMap,2,FALSE))</f>
        <v>0</v>
      </c>
      <c r="S317" s="731">
        <f ca="1">SUMIFS(OFFSET('7.  Persistence Report'!$L:$L,0,S277-2011),'7.  Persistence Report'!$D:$D,IF(COUNTIFS($B317,"Adjustment*"),$B316,$B317),'7.  Persistence Report'!$H:$H,D277,'7.  Persistence Report'!$J:$J,IF(COUNTIFS($B317,"Adjustment*"),"Adjustment","Current Year Savings"),'7.  Persistence Report'!$C:$C,VLOOKUP(IF(COUNTIFS($B317,"Adjustment*"),$A316,$A317),ExtCalcMap,2,FALSE))</f>
        <v>0</v>
      </c>
      <c r="T317" s="731">
        <f ca="1">SUMIFS(OFFSET('7.  Persistence Report'!$L:$L,0,T277-2011),'7.  Persistence Report'!$D:$D,IF(COUNTIFS($B317,"Adjustment*"),$B316,$B317),'7.  Persistence Report'!$H:$H,D277,'7.  Persistence Report'!$J:$J,IF(COUNTIFS($B317,"Adjustment*"),"Adjustment","Current Year Savings"),'7.  Persistence Report'!$C:$C,VLOOKUP(IF(COUNTIFS($B317,"Adjustment*"),$A316,$A317),ExtCalcMap,2,FALSE))</f>
        <v>0</v>
      </c>
      <c r="U317" s="731">
        <f ca="1">SUMIFS(OFFSET('7.  Persistence Report'!$L:$L,0,U277-2011),'7.  Persistence Report'!$D:$D,IF(COUNTIFS($B317,"Adjustment*"),$B316,$B317),'7.  Persistence Report'!$H:$H,D277,'7.  Persistence Report'!$J:$J,IF(COUNTIFS($B317,"Adjustment*"),"Adjustment","Current Year Savings"),'7.  Persistence Report'!$C:$C,VLOOKUP(IF(COUNTIFS($B317,"Adjustment*"),$A316,$A317),ExtCalcMap,2,FALSE))</f>
        <v>0</v>
      </c>
      <c r="V317" s="731">
        <f ca="1">SUMIFS(OFFSET('7.  Persistence Report'!$L:$L,0,V277-2011),'7.  Persistence Report'!$D:$D,IF(COUNTIFS($B317,"Adjustment*"),$B316,$B317),'7.  Persistence Report'!$H:$H,D277,'7.  Persistence Report'!$J:$J,IF(COUNTIFS($B317,"Adjustment*"),"Adjustment","Current Year Savings"),'7.  Persistence Report'!$C:$C,VLOOKUP(IF(COUNTIFS($B317,"Adjustment*"),$A316,$A317),ExtCalcMap,2,FALSE))</f>
        <v>0</v>
      </c>
      <c r="W317" s="731">
        <f ca="1">SUMIFS(OFFSET('7.  Persistence Report'!$L:$L,0,W277-2011),'7.  Persistence Report'!$D:$D,IF(COUNTIFS($B317,"Adjustment*"),$B316,$B317),'7.  Persistence Report'!$H:$H,D277,'7.  Persistence Report'!$J:$J,IF(COUNTIFS($B317,"Adjustment*"),"Adjustment","Current Year Savings"),'7.  Persistence Report'!$C:$C,VLOOKUP(IF(COUNTIFS($B317,"Adjustment*"),$A316,$A317),ExtCalcMap,2,FALSE))</f>
        <v>0</v>
      </c>
      <c r="X317" s="731">
        <f ca="1">SUMIFS(OFFSET('7.  Persistence Report'!$L:$L,0,X277-2011),'7.  Persistence Report'!$D:$D,IF(COUNTIFS($B317,"Adjustment*"),$B316,$B317),'7.  Persistence Report'!$H:$H,D277,'7.  Persistence Report'!$J:$J,IF(COUNTIFS($B317,"Adjustment*"),"Adjustment","Current Year Savings"),'7.  Persistence Report'!$C:$C,VLOOKUP(IF(COUNTIFS($B317,"Adjustment*"),$A316,$A317),ExtCalcMap,2,FALSE))</f>
        <v>0</v>
      </c>
      <c r="Y317" s="412">
        <f ca="1">Y316</f>
        <v>0</v>
      </c>
      <c r="Z317" s="412">
        <f ca="1">Z316</f>
        <v>1</v>
      </c>
      <c r="AA317" s="412">
        <f t="shared" ref="AA317:AL317" ca="1" si="130">AA316</f>
        <v>0</v>
      </c>
      <c r="AB317" s="412">
        <f t="shared" ca="1" si="130"/>
        <v>0</v>
      </c>
      <c r="AC317" s="412">
        <f t="shared" ca="1" si="130"/>
        <v>0</v>
      </c>
      <c r="AD317" s="412">
        <f t="shared" ca="1" si="130"/>
        <v>0</v>
      </c>
      <c r="AE317" s="412">
        <f t="shared" ca="1" si="130"/>
        <v>0</v>
      </c>
      <c r="AF317" s="412">
        <f t="shared" ca="1" si="130"/>
        <v>0</v>
      </c>
      <c r="AG317" s="412">
        <f t="shared" ca="1" si="130"/>
        <v>0</v>
      </c>
      <c r="AH317" s="412">
        <f t="shared" ca="1" si="130"/>
        <v>0</v>
      </c>
      <c r="AI317" s="412">
        <f t="shared" ca="1" si="130"/>
        <v>0</v>
      </c>
      <c r="AJ317" s="412">
        <f t="shared" ca="1" si="130"/>
        <v>0</v>
      </c>
      <c r="AK317" s="412">
        <f t="shared" ca="1" si="130"/>
        <v>0</v>
      </c>
      <c r="AL317" s="412">
        <f t="shared" ca="1" si="130"/>
        <v>0</v>
      </c>
      <c r="AM317" s="313"/>
    </row>
    <row r="318" spans="1:39" ht="15" outlineLevel="1">
      <c r="B318" s="316"/>
      <c r="C318" s="314"/>
      <c r="D318" s="740"/>
      <c r="E318" s="740"/>
      <c r="F318" s="740"/>
      <c r="G318" s="740"/>
      <c r="H318" s="740"/>
      <c r="I318" s="740"/>
      <c r="J318" s="740"/>
      <c r="K318" s="740"/>
      <c r="L318" s="740"/>
      <c r="M318" s="740"/>
      <c r="N318" s="730"/>
      <c r="O318" s="736"/>
      <c r="P318" s="736"/>
      <c r="Q318" s="736"/>
      <c r="R318" s="736"/>
      <c r="S318" s="736"/>
      <c r="T318" s="736"/>
      <c r="U318" s="736"/>
      <c r="V318" s="736"/>
      <c r="W318" s="736"/>
      <c r="X318" s="736"/>
      <c r="Y318" s="417"/>
      <c r="Z318" s="417"/>
      <c r="AA318" s="417"/>
      <c r="AB318" s="417"/>
      <c r="AC318" s="417"/>
      <c r="AD318" s="417"/>
      <c r="AE318" s="417"/>
      <c r="AF318" s="417"/>
      <c r="AG318" s="417"/>
      <c r="AH318" s="417"/>
      <c r="AI318" s="417"/>
      <c r="AJ318" s="417"/>
      <c r="AK318" s="417"/>
      <c r="AL318" s="417"/>
      <c r="AM318" s="315"/>
    </row>
    <row r="319" spans="1:39" ht="15" outlineLevel="1">
      <c r="A319" s="503">
        <v>14</v>
      </c>
      <c r="B319" s="316" t="s">
        <v>20</v>
      </c>
      <c r="C319" s="293" t="s">
        <v>25</v>
      </c>
      <c r="D319" s="724">
        <f ca="1">SUMIFS(OFFSET('7.  Persistence Report'!$AQ:$AQ,0,D277-2011),'7.  Persistence Report'!$D:$D,IF(COUNTIFS($B319,"Adjustment*"),$B318,$B319),'7.  Persistence Report'!$H:$H,D277,'7.  Persistence Report'!$J:$J,IF(COUNTIFS($B319,"Adjustment*"),"Adjustment","Current Year Savings"),'7.  Persistence Report'!$C:$C,VLOOKUP(IF(COUNTIFS($B319,"Adjustment*"),$A318,$A319),ExtCalcMap,2,FALSE))</f>
        <v>96901.535593948996</v>
      </c>
      <c r="E319" s="724">
        <f ca="1">SUMIFS(OFFSET('7.  Persistence Report'!$AQ:$AQ,0,E277-2011),'7.  Persistence Report'!$D:$D,IF(COUNTIFS($B319,"Adjustment*"),$B318,$B319),'7.  Persistence Report'!$H:$H,D277,'7.  Persistence Report'!$J:$J,IF(COUNTIFS($B319,"Adjustment*"),"Adjustment","Current Year Savings"),'7.  Persistence Report'!$C:$C,VLOOKUP(IF(COUNTIFS($B319,"Adjustment*"),$A318,$A319),ExtCalcMap,2,FALSE))</f>
        <v>96901.535593948996</v>
      </c>
      <c r="F319" s="724">
        <f ca="1">SUMIFS(OFFSET('7.  Persistence Report'!$AQ:$AQ,0,F277-2011),'7.  Persistence Report'!$D:$D,IF(COUNTIFS($B319,"Adjustment*"),$B318,$B319),'7.  Persistence Report'!$H:$H,D277,'7.  Persistence Report'!$J:$J,IF(COUNTIFS($B319,"Adjustment*"),"Adjustment","Current Year Savings"),'7.  Persistence Report'!$C:$C,VLOOKUP(IF(COUNTIFS($B319,"Adjustment*"),$A318,$A319),ExtCalcMap,2,FALSE))</f>
        <v>96901.535593948996</v>
      </c>
      <c r="G319" s="724">
        <f ca="1">SUMIFS(OFFSET('7.  Persistence Report'!$AQ:$AQ,0,G277-2011),'7.  Persistence Report'!$D:$D,IF(COUNTIFS($B319,"Adjustment*"),$B318,$B319),'7.  Persistence Report'!$H:$H,D277,'7.  Persistence Report'!$J:$J,IF(COUNTIFS($B319,"Adjustment*"),"Adjustment","Current Year Savings"),'7.  Persistence Report'!$C:$C,VLOOKUP(IF(COUNTIFS($B319,"Adjustment*"),$A318,$A319),ExtCalcMap,2,FALSE))</f>
        <v>96901.535593948996</v>
      </c>
      <c r="H319" s="724">
        <f ca="1">SUMIFS(OFFSET('7.  Persistence Report'!$AQ:$AQ,0,H277-2011),'7.  Persistence Report'!$D:$D,IF(COUNTIFS($B319,"Adjustment*"),$B318,$B319),'7.  Persistence Report'!$H:$H,D277,'7.  Persistence Report'!$J:$J,IF(COUNTIFS($B319,"Adjustment*"),"Adjustment","Current Year Savings"),'7.  Persistence Report'!$C:$C,VLOOKUP(IF(COUNTIFS($B319,"Adjustment*"),$A318,$A319),ExtCalcMap,2,FALSE))</f>
        <v>0</v>
      </c>
      <c r="I319" s="724">
        <f ca="1">SUMIFS(OFFSET('7.  Persistence Report'!$AQ:$AQ,0,I277-2011),'7.  Persistence Report'!$D:$D,IF(COUNTIFS($B319,"Adjustment*"),$B318,$B319),'7.  Persistence Report'!$H:$H,D277,'7.  Persistence Report'!$J:$J,IF(COUNTIFS($B319,"Adjustment*"),"Adjustment","Current Year Savings"),'7.  Persistence Report'!$C:$C,VLOOKUP(IF(COUNTIFS($B319,"Adjustment*"),$A318,$A319),ExtCalcMap,2,FALSE))</f>
        <v>0</v>
      </c>
      <c r="J319" s="724">
        <f ca="1">SUMIFS(OFFSET('7.  Persistence Report'!$AQ:$AQ,0,J277-2011),'7.  Persistence Report'!$D:$D,IF(COUNTIFS($B319,"Adjustment*"),$B318,$B319),'7.  Persistence Report'!$H:$H,D277,'7.  Persistence Report'!$J:$J,IF(COUNTIFS($B319,"Adjustment*"),"Adjustment","Current Year Savings"),'7.  Persistence Report'!$C:$C,VLOOKUP(IF(COUNTIFS($B319,"Adjustment*"),$A318,$A319),ExtCalcMap,2,FALSE))</f>
        <v>0</v>
      </c>
      <c r="K319" s="724">
        <f ca="1">SUMIFS(OFFSET('7.  Persistence Report'!$AQ:$AQ,0,K277-2011),'7.  Persistence Report'!$D:$D,IF(COUNTIFS($B319,"Adjustment*"),$B318,$B319),'7.  Persistence Report'!$H:$H,D277,'7.  Persistence Report'!$J:$J,IF(COUNTIFS($B319,"Adjustment*"),"Adjustment","Current Year Savings"),'7.  Persistence Report'!$C:$C,VLOOKUP(IF(COUNTIFS($B319,"Adjustment*"),$A318,$A319),ExtCalcMap,2,FALSE))</f>
        <v>0</v>
      </c>
      <c r="L319" s="724">
        <f ca="1">SUMIFS(OFFSET('7.  Persistence Report'!$AQ:$AQ,0,L277-2011),'7.  Persistence Report'!$D:$D,IF(COUNTIFS($B319,"Adjustment*"),$B318,$B319),'7.  Persistence Report'!$H:$H,D277,'7.  Persistence Report'!$J:$J,IF(COUNTIFS($B319,"Adjustment*"),"Adjustment","Current Year Savings"),'7.  Persistence Report'!$C:$C,VLOOKUP(IF(COUNTIFS($B319,"Adjustment*"),$A318,$A319),ExtCalcMap,2,FALSE))</f>
        <v>0</v>
      </c>
      <c r="M319" s="724">
        <f ca="1">SUMIFS(OFFSET('7.  Persistence Report'!$AQ:$AQ,0,M277-2011),'7.  Persistence Report'!$D:$D,IF(COUNTIFS($B319,"Adjustment*"),$B318,$B319),'7.  Persistence Report'!$H:$H,D277,'7.  Persistence Report'!$J:$J,IF(COUNTIFS($B319,"Adjustment*"),"Adjustment","Current Year Savings"),'7.  Persistence Report'!$C:$C,VLOOKUP(IF(COUNTIFS($B319,"Adjustment*"),$A318,$A319),ExtCalcMap,2,FALSE))</f>
        <v>0</v>
      </c>
      <c r="N319" s="724">
        <v>12</v>
      </c>
      <c r="O319" s="731">
        <f ca="1">SUMIFS(OFFSET('7.  Persistence Report'!$L:$L,0,O277-2011),'7.  Persistence Report'!$D:$D,IF(COUNTIFS($B319,"Adjustment*"),$B318,$B319),'7.  Persistence Report'!$H:$H,D277,'7.  Persistence Report'!$J:$J,IF(COUNTIFS($B319,"Adjustment*"),"Adjustment","Current Year Savings"),'7.  Persistence Report'!$C:$C,VLOOKUP(IF(COUNTIFS($B319,"Adjustment*"),$A318,$A319),ExtCalcMap,2,FALSE))</f>
        <v>17.625353246</v>
      </c>
      <c r="P319" s="731">
        <f ca="1">SUMIFS(OFFSET('7.  Persistence Report'!$L:$L,0,P277-2011),'7.  Persistence Report'!$D:$D,IF(COUNTIFS($B319,"Adjustment*"),$B318,$B319),'7.  Persistence Report'!$H:$H,D277,'7.  Persistence Report'!$J:$J,IF(COUNTIFS($B319,"Adjustment*"),"Adjustment","Current Year Savings"),'7.  Persistence Report'!$C:$C,VLOOKUP(IF(COUNTIFS($B319,"Adjustment*"),$A318,$A319),ExtCalcMap,2,FALSE))</f>
        <v>17.625353246</v>
      </c>
      <c r="Q319" s="731">
        <f ca="1">SUMIFS(OFFSET('7.  Persistence Report'!$L:$L,0,Q277-2011),'7.  Persistence Report'!$D:$D,IF(COUNTIFS($B319,"Adjustment*"),$B318,$B319),'7.  Persistence Report'!$H:$H,D277,'7.  Persistence Report'!$J:$J,IF(COUNTIFS($B319,"Adjustment*"),"Adjustment","Current Year Savings"),'7.  Persistence Report'!$C:$C,VLOOKUP(IF(COUNTIFS($B319,"Adjustment*"),$A318,$A319),ExtCalcMap,2,FALSE))</f>
        <v>17.625353246</v>
      </c>
      <c r="R319" s="731">
        <f ca="1">SUMIFS(OFFSET('7.  Persistence Report'!$L:$L,0,R277-2011),'7.  Persistence Report'!$D:$D,IF(COUNTIFS($B319,"Adjustment*"),$B318,$B319),'7.  Persistence Report'!$H:$H,D277,'7.  Persistence Report'!$J:$J,IF(COUNTIFS($B319,"Adjustment*"),"Adjustment","Current Year Savings"),'7.  Persistence Report'!$C:$C,VLOOKUP(IF(COUNTIFS($B319,"Adjustment*"),$A318,$A319),ExtCalcMap,2,FALSE))</f>
        <v>17.625353246</v>
      </c>
      <c r="S319" s="731">
        <f ca="1">SUMIFS(OFFSET('7.  Persistence Report'!$L:$L,0,S277-2011),'7.  Persistence Report'!$D:$D,IF(COUNTIFS($B319,"Adjustment*"),$B318,$B319),'7.  Persistence Report'!$H:$H,D277,'7.  Persistence Report'!$J:$J,IF(COUNTIFS($B319,"Adjustment*"),"Adjustment","Current Year Savings"),'7.  Persistence Report'!$C:$C,VLOOKUP(IF(COUNTIFS($B319,"Adjustment*"),$A318,$A319),ExtCalcMap,2,FALSE))</f>
        <v>0</v>
      </c>
      <c r="T319" s="731">
        <f ca="1">SUMIFS(OFFSET('7.  Persistence Report'!$L:$L,0,T277-2011),'7.  Persistence Report'!$D:$D,IF(COUNTIFS($B319,"Adjustment*"),$B318,$B319),'7.  Persistence Report'!$H:$H,D277,'7.  Persistence Report'!$J:$J,IF(COUNTIFS($B319,"Adjustment*"),"Adjustment","Current Year Savings"),'7.  Persistence Report'!$C:$C,VLOOKUP(IF(COUNTIFS($B319,"Adjustment*"),$A318,$A319),ExtCalcMap,2,FALSE))</f>
        <v>0</v>
      </c>
      <c r="U319" s="731">
        <f ca="1">SUMIFS(OFFSET('7.  Persistence Report'!$L:$L,0,U277-2011),'7.  Persistence Report'!$D:$D,IF(COUNTIFS($B319,"Adjustment*"),$B318,$B319),'7.  Persistence Report'!$H:$H,D277,'7.  Persistence Report'!$J:$J,IF(COUNTIFS($B319,"Adjustment*"),"Adjustment","Current Year Savings"),'7.  Persistence Report'!$C:$C,VLOOKUP(IF(COUNTIFS($B319,"Adjustment*"),$A318,$A319),ExtCalcMap,2,FALSE))</f>
        <v>0</v>
      </c>
      <c r="V319" s="731">
        <f ca="1">SUMIFS(OFFSET('7.  Persistence Report'!$L:$L,0,V277-2011),'7.  Persistence Report'!$D:$D,IF(COUNTIFS($B319,"Adjustment*"),$B318,$B319),'7.  Persistence Report'!$H:$H,D277,'7.  Persistence Report'!$J:$J,IF(COUNTIFS($B319,"Adjustment*"),"Adjustment","Current Year Savings"),'7.  Persistence Report'!$C:$C,VLOOKUP(IF(COUNTIFS($B319,"Adjustment*"),$A318,$A319),ExtCalcMap,2,FALSE))</f>
        <v>0</v>
      </c>
      <c r="W319" s="731">
        <f ca="1">SUMIFS(OFFSET('7.  Persistence Report'!$L:$L,0,W277-2011),'7.  Persistence Report'!$D:$D,IF(COUNTIFS($B319,"Adjustment*"),$B318,$B319),'7.  Persistence Report'!$H:$H,D277,'7.  Persistence Report'!$J:$J,IF(COUNTIFS($B319,"Adjustment*"),"Adjustment","Current Year Savings"),'7.  Persistence Report'!$C:$C,VLOOKUP(IF(COUNTIFS($B319,"Adjustment*"),$A318,$A319),ExtCalcMap,2,FALSE))</f>
        <v>0</v>
      </c>
      <c r="X319" s="731">
        <f ca="1">SUMIFS(OFFSET('7.  Persistence Report'!$L:$L,0,X277-2011),'7.  Persistence Report'!$D:$D,IF(COUNTIFS($B319,"Adjustment*"),$B318,$B319),'7.  Persistence Report'!$H:$H,D277,'7.  Persistence Report'!$J:$J,IF(COUNTIFS($B319,"Adjustment*"),"Adjustment","Current Year Savings"),'7.  Persistence Report'!$C:$C,VLOOKUP(IF(COUNTIFS($B319,"Adjustment*"),$A318,$A319),ExtCalcMap,2,FALSE))</f>
        <v>0</v>
      </c>
      <c r="Y319" s="416">
        <f ca="1">IF(SUMIFS(OFFSET('3-a.  Rate Class Allocations'!$BA:$BA,0,(27*(Y278="kW"))),'3-a.  Rate Class Allocations'!$F:$F,"2011 - 2014 + 2015 Extension Legacy Green Energy Act Framework - Province Wide Program",'3-a.  Rate Class Allocations'!$E:$E,$B319,'3-a.  Rate Class Allocations'!$H:$H,D277),SUMIFS(OFFSET('3-a.  Rate Class Allocations'!$BA:$BA,0,(27*(Y278="kW"))),'3-a.  Rate Class Allocations'!$F:$F,"2011 - 2014 + 2015 Extension Legacy Green Energy Act Framework - Province Wide Program",'3-a.  Rate Class Allocations'!$L:$L,Y277,'3-a.  Rate Class Allocations'!$E:$E,$B319,'3-a.  Rate Class Allocations'!$H:$H,D277) / SUMIFS(OFFSET('3-a.  Rate Class Allocations'!$BA:$BA,0,(27*(Y278="kW"))),'3-a.  Rate Class Allocations'!$F:$F,"2011 - 2014 + 2015 Extension Legacy Green Energy Act Framework - Province Wide Program",'3-a.  Rate Class Allocations'!$E:$E,$B319,'3-a.  Rate Class Allocations'!$H:$H,D277),IF(COUNTIFS(Y277,"*Less Than*"),1/COUNTIFS($Y277:$AL277,"*Less Than*"),0))</f>
        <v>0</v>
      </c>
      <c r="Z319" s="416">
        <f ca="1">IF(SUMIFS(OFFSET('3-a.  Rate Class Allocations'!$BA:$BA,0,(27*(Z278="kW"))),'3-a.  Rate Class Allocations'!$F:$F,"2011 - 2014 + 2015 Extension Legacy Green Energy Act Framework - Province Wide Program",'3-a.  Rate Class Allocations'!$E:$E,$B319,'3-a.  Rate Class Allocations'!$H:$H,D277),SUMIFS(OFFSET('3-a.  Rate Class Allocations'!$BA:$BA,0,(27*(Z278="kW"))),'3-a.  Rate Class Allocations'!$F:$F,"2011 - 2014 + 2015 Extension Legacy Green Energy Act Framework - Province Wide Program",'3-a.  Rate Class Allocations'!$L:$L,Z277,'3-a.  Rate Class Allocations'!$E:$E,$B319,'3-a.  Rate Class Allocations'!$H:$H,D277) / SUMIFS(OFFSET('3-a.  Rate Class Allocations'!$BA:$BA,0,(27*(Z278="kW"))),'3-a.  Rate Class Allocations'!$F:$F,"2011 - 2014 + 2015 Extension Legacy Green Energy Act Framework - Province Wide Program",'3-a.  Rate Class Allocations'!$E:$E,$B319,'3-a.  Rate Class Allocations'!$H:$H,D277),IF(COUNTIFS(Z277,"*Less Than*"),1/COUNTIFS($Y277:$AL277,"*Less Than*"),0))</f>
        <v>1</v>
      </c>
      <c r="AA319" s="416">
        <f ca="1">IF(SUMIFS(OFFSET('3-a.  Rate Class Allocations'!$BA:$BA,0,(27*(AA278="kW"))),'3-a.  Rate Class Allocations'!$F:$F,"2011 - 2014 + 2015 Extension Legacy Green Energy Act Framework - Province Wide Program",'3-a.  Rate Class Allocations'!$E:$E,$B319,'3-a.  Rate Class Allocations'!$H:$H,D277),SUMIFS(OFFSET('3-a.  Rate Class Allocations'!$BA:$BA,0,(27*(AA278="kW"))),'3-a.  Rate Class Allocations'!$F:$F,"2011 - 2014 + 2015 Extension Legacy Green Energy Act Framework - Province Wide Program",'3-a.  Rate Class Allocations'!$L:$L,AA277,'3-a.  Rate Class Allocations'!$E:$E,$B319,'3-a.  Rate Class Allocations'!$H:$H,D277) / SUMIFS(OFFSET('3-a.  Rate Class Allocations'!$BA:$BA,0,(27*(AA278="kW"))),'3-a.  Rate Class Allocations'!$F:$F,"2011 - 2014 + 2015 Extension Legacy Green Energy Act Framework - Province Wide Program",'3-a.  Rate Class Allocations'!$E:$E,$B319,'3-a.  Rate Class Allocations'!$H:$H,D277),IF(COUNTIFS(AA277,"*Less Than*"),1/COUNTIFS($Y277:$AL277,"*Less Than*"),0))</f>
        <v>0</v>
      </c>
      <c r="AB319" s="416">
        <f ca="1">IF(SUMIFS(OFFSET('3-a.  Rate Class Allocations'!$BA:$BA,0,(27*(AB278="kW"))),'3-a.  Rate Class Allocations'!$F:$F,"2011 - 2014 + 2015 Extension Legacy Green Energy Act Framework - Province Wide Program",'3-a.  Rate Class Allocations'!$E:$E,$B319,'3-a.  Rate Class Allocations'!$H:$H,D277),SUMIFS(OFFSET('3-a.  Rate Class Allocations'!$BA:$BA,0,(27*(AB278="kW"))),'3-a.  Rate Class Allocations'!$F:$F,"2011 - 2014 + 2015 Extension Legacy Green Energy Act Framework - Province Wide Program",'3-a.  Rate Class Allocations'!$L:$L,AB277,'3-a.  Rate Class Allocations'!$E:$E,$B319,'3-a.  Rate Class Allocations'!$H:$H,D277) / SUMIFS(OFFSET('3-a.  Rate Class Allocations'!$BA:$BA,0,(27*(AB278="kW"))),'3-a.  Rate Class Allocations'!$F:$F,"2011 - 2014 + 2015 Extension Legacy Green Energy Act Framework - Province Wide Program",'3-a.  Rate Class Allocations'!$E:$E,$B319,'3-a.  Rate Class Allocations'!$H:$H,D277),IF(COUNTIFS(AB277,"*Less Than*"),1/COUNTIFS($Y277:$AL277,"*Less Than*"),0))</f>
        <v>0</v>
      </c>
      <c r="AC319" s="416">
        <f ca="1">IF(SUMIFS(OFFSET('3-a.  Rate Class Allocations'!$BA:$BA,0,(27*(AC278="kW"))),'3-a.  Rate Class Allocations'!$F:$F,"2011 - 2014 + 2015 Extension Legacy Green Energy Act Framework - Province Wide Program",'3-a.  Rate Class Allocations'!$E:$E,$B319,'3-a.  Rate Class Allocations'!$H:$H,D277),SUMIFS(OFFSET('3-a.  Rate Class Allocations'!$BA:$BA,0,(27*(AC278="kW"))),'3-a.  Rate Class Allocations'!$F:$F,"2011 - 2014 + 2015 Extension Legacy Green Energy Act Framework - Province Wide Program",'3-a.  Rate Class Allocations'!$L:$L,AC277,'3-a.  Rate Class Allocations'!$E:$E,$B319,'3-a.  Rate Class Allocations'!$H:$H,D277) / SUMIFS(OFFSET('3-a.  Rate Class Allocations'!$BA:$BA,0,(27*(AC278="kW"))),'3-a.  Rate Class Allocations'!$F:$F,"2011 - 2014 + 2015 Extension Legacy Green Energy Act Framework - Province Wide Program",'3-a.  Rate Class Allocations'!$E:$E,$B319,'3-a.  Rate Class Allocations'!$H:$H,D277),IF(COUNTIFS(AC277,"*Less Than*"),1/COUNTIFS($Y277:$AL277,"*Less Than*"),0))</f>
        <v>0</v>
      </c>
      <c r="AD319" s="416">
        <f ca="1">IF(SUMIFS(OFFSET('3-a.  Rate Class Allocations'!$BA:$BA,0,(27*(AD278="kW"))),'3-a.  Rate Class Allocations'!$F:$F,"2011 - 2014 + 2015 Extension Legacy Green Energy Act Framework - Province Wide Program",'3-a.  Rate Class Allocations'!$E:$E,$B319,'3-a.  Rate Class Allocations'!$H:$H,D277),SUMIFS(OFFSET('3-a.  Rate Class Allocations'!$BA:$BA,0,(27*(AD278="kW"))),'3-a.  Rate Class Allocations'!$F:$F,"2011 - 2014 + 2015 Extension Legacy Green Energy Act Framework - Province Wide Program",'3-a.  Rate Class Allocations'!$L:$L,AD277,'3-a.  Rate Class Allocations'!$E:$E,$B319,'3-a.  Rate Class Allocations'!$H:$H,D277) / SUMIFS(OFFSET('3-a.  Rate Class Allocations'!$BA:$BA,0,(27*(AD278="kW"))),'3-a.  Rate Class Allocations'!$F:$F,"2011 - 2014 + 2015 Extension Legacy Green Energy Act Framework - Province Wide Program",'3-a.  Rate Class Allocations'!$E:$E,$B319,'3-a.  Rate Class Allocations'!$H:$H,D277),IF(COUNTIFS(AD277,"*Less Than*"),1/COUNTIFS($Y277:$AL277,"*Less Than*"),0))</f>
        <v>0</v>
      </c>
      <c r="AE319" s="416">
        <f ca="1">IF(SUMIFS(OFFSET('3-a.  Rate Class Allocations'!$BA:$BA,0,(27*(AE278="kW"))),'3-a.  Rate Class Allocations'!$F:$F,"2011 - 2014 + 2015 Extension Legacy Green Energy Act Framework - Province Wide Program",'3-a.  Rate Class Allocations'!$E:$E,$B319,'3-a.  Rate Class Allocations'!$H:$H,D277),SUMIFS(OFFSET('3-a.  Rate Class Allocations'!$BA:$BA,0,(27*(AE278="kW"))),'3-a.  Rate Class Allocations'!$F:$F,"2011 - 2014 + 2015 Extension Legacy Green Energy Act Framework - Province Wide Program",'3-a.  Rate Class Allocations'!$L:$L,AE277,'3-a.  Rate Class Allocations'!$E:$E,$B319,'3-a.  Rate Class Allocations'!$H:$H,D277) / SUMIFS(OFFSET('3-a.  Rate Class Allocations'!$BA:$BA,0,(27*(AE278="kW"))),'3-a.  Rate Class Allocations'!$F:$F,"2011 - 2014 + 2015 Extension Legacy Green Energy Act Framework - Province Wide Program",'3-a.  Rate Class Allocations'!$E:$E,$B319,'3-a.  Rate Class Allocations'!$H:$H,D277),IF(COUNTIFS(AE277,"*Less Than*"),1/COUNTIFS($Y277:$AL277,"*Less Than*"),0))</f>
        <v>0</v>
      </c>
      <c r="AF319" s="416">
        <f ca="1">IF(SUMIFS(OFFSET('3-a.  Rate Class Allocations'!$BA:$BA,0,(27*(AF278="kW"))),'3-a.  Rate Class Allocations'!$F:$F,"2011 - 2014 + 2015 Extension Legacy Green Energy Act Framework - Province Wide Program",'3-a.  Rate Class Allocations'!$E:$E,$B319,'3-a.  Rate Class Allocations'!$H:$H,D277),SUMIFS(OFFSET('3-a.  Rate Class Allocations'!$BA:$BA,0,(27*(AF278="kW"))),'3-a.  Rate Class Allocations'!$F:$F,"2011 - 2014 + 2015 Extension Legacy Green Energy Act Framework - Province Wide Program",'3-a.  Rate Class Allocations'!$L:$L,AF277,'3-a.  Rate Class Allocations'!$E:$E,$B319,'3-a.  Rate Class Allocations'!$H:$H,D277) / SUMIFS(OFFSET('3-a.  Rate Class Allocations'!$BA:$BA,0,(27*(AF278="kW"))),'3-a.  Rate Class Allocations'!$F:$F,"2011 - 2014 + 2015 Extension Legacy Green Energy Act Framework - Province Wide Program",'3-a.  Rate Class Allocations'!$E:$E,$B319,'3-a.  Rate Class Allocations'!$H:$H,D277),IF(COUNTIFS(AF277,"*Less Than*"),1/COUNTIFS($Y277:$AL277,"*Less Than*"),0))</f>
        <v>0</v>
      </c>
      <c r="AG319" s="416">
        <f ca="1">IF(SUMIFS(OFFSET('3-a.  Rate Class Allocations'!$BA:$BA,0,(27*(AG278="kW"))),'3-a.  Rate Class Allocations'!$F:$F,"2011 - 2014 + 2015 Extension Legacy Green Energy Act Framework - Province Wide Program",'3-a.  Rate Class Allocations'!$E:$E,$B319,'3-a.  Rate Class Allocations'!$H:$H,D277),SUMIFS(OFFSET('3-a.  Rate Class Allocations'!$BA:$BA,0,(27*(AG278="kW"))),'3-a.  Rate Class Allocations'!$F:$F,"2011 - 2014 + 2015 Extension Legacy Green Energy Act Framework - Province Wide Program",'3-a.  Rate Class Allocations'!$L:$L,AG277,'3-a.  Rate Class Allocations'!$E:$E,$B319,'3-a.  Rate Class Allocations'!$H:$H,D277) / SUMIFS(OFFSET('3-a.  Rate Class Allocations'!$BA:$BA,0,(27*(AG278="kW"))),'3-a.  Rate Class Allocations'!$F:$F,"2011 - 2014 + 2015 Extension Legacy Green Energy Act Framework - Province Wide Program",'3-a.  Rate Class Allocations'!$E:$E,$B319,'3-a.  Rate Class Allocations'!$H:$H,D277),IF(COUNTIFS(AG277,"*Less Than*"),1/COUNTIFS($Y277:$AL277,"*Less Than*"),0))</f>
        <v>0</v>
      </c>
      <c r="AH319" s="416">
        <f ca="1">IF(SUMIFS(OFFSET('3-a.  Rate Class Allocations'!$BA:$BA,0,(27*(AH278="kW"))),'3-a.  Rate Class Allocations'!$F:$F,"2011 - 2014 + 2015 Extension Legacy Green Energy Act Framework - Province Wide Program",'3-a.  Rate Class Allocations'!$E:$E,$B319,'3-a.  Rate Class Allocations'!$H:$H,D277),SUMIFS(OFFSET('3-a.  Rate Class Allocations'!$BA:$BA,0,(27*(AH278="kW"))),'3-a.  Rate Class Allocations'!$F:$F,"2011 - 2014 + 2015 Extension Legacy Green Energy Act Framework - Province Wide Program",'3-a.  Rate Class Allocations'!$L:$L,AH277,'3-a.  Rate Class Allocations'!$E:$E,$B319,'3-a.  Rate Class Allocations'!$H:$H,D277) / SUMIFS(OFFSET('3-a.  Rate Class Allocations'!$BA:$BA,0,(27*(AH278="kW"))),'3-a.  Rate Class Allocations'!$F:$F,"2011 - 2014 + 2015 Extension Legacy Green Energy Act Framework - Province Wide Program",'3-a.  Rate Class Allocations'!$E:$E,$B319,'3-a.  Rate Class Allocations'!$H:$H,D277),IF(COUNTIFS(AH277,"*Less Than*"),1/COUNTIFS($Y277:$AL277,"*Less Than*"),0))</f>
        <v>0</v>
      </c>
      <c r="AI319" s="416">
        <f ca="1">IF(SUMIFS(OFFSET('3-a.  Rate Class Allocations'!$BA:$BA,0,(27*(AI278="kW"))),'3-a.  Rate Class Allocations'!$F:$F,"2011 - 2014 + 2015 Extension Legacy Green Energy Act Framework - Province Wide Program",'3-a.  Rate Class Allocations'!$E:$E,$B319,'3-a.  Rate Class Allocations'!$H:$H,D277),SUMIFS(OFFSET('3-a.  Rate Class Allocations'!$BA:$BA,0,(27*(AI278="kW"))),'3-a.  Rate Class Allocations'!$F:$F,"2011 - 2014 + 2015 Extension Legacy Green Energy Act Framework - Province Wide Program",'3-a.  Rate Class Allocations'!$L:$L,AI277,'3-a.  Rate Class Allocations'!$E:$E,$B319,'3-a.  Rate Class Allocations'!$H:$H,D277) / SUMIFS(OFFSET('3-a.  Rate Class Allocations'!$BA:$BA,0,(27*(AI278="kW"))),'3-a.  Rate Class Allocations'!$F:$F,"2011 - 2014 + 2015 Extension Legacy Green Energy Act Framework - Province Wide Program",'3-a.  Rate Class Allocations'!$E:$E,$B319,'3-a.  Rate Class Allocations'!$H:$H,D277),IF(COUNTIFS(AI277,"*Less Than*"),1/COUNTIFS($Y277:$AL277,"*Less Than*"),0))</f>
        <v>0</v>
      </c>
      <c r="AJ319" s="416">
        <f ca="1">IF(SUMIFS(OFFSET('3-a.  Rate Class Allocations'!$BA:$BA,0,(27*(AJ278="kW"))),'3-a.  Rate Class Allocations'!$F:$F,"2011 - 2014 + 2015 Extension Legacy Green Energy Act Framework - Province Wide Program",'3-a.  Rate Class Allocations'!$E:$E,$B319,'3-a.  Rate Class Allocations'!$H:$H,D277),SUMIFS(OFFSET('3-a.  Rate Class Allocations'!$BA:$BA,0,(27*(AJ278="kW"))),'3-a.  Rate Class Allocations'!$F:$F,"2011 - 2014 + 2015 Extension Legacy Green Energy Act Framework - Province Wide Program",'3-a.  Rate Class Allocations'!$L:$L,AJ277,'3-a.  Rate Class Allocations'!$E:$E,$B319,'3-a.  Rate Class Allocations'!$H:$H,D277) / SUMIFS(OFFSET('3-a.  Rate Class Allocations'!$BA:$BA,0,(27*(AJ278="kW"))),'3-a.  Rate Class Allocations'!$F:$F,"2011 - 2014 + 2015 Extension Legacy Green Energy Act Framework - Province Wide Program",'3-a.  Rate Class Allocations'!$E:$E,$B319,'3-a.  Rate Class Allocations'!$H:$H,D277),IF(COUNTIFS(AJ277,"*Less Than*"),1/COUNTIFS($Y277:$AL277,"*Less Than*"),0))</f>
        <v>0</v>
      </c>
      <c r="AK319" s="416">
        <f ca="1">IF(SUMIFS(OFFSET('3-a.  Rate Class Allocations'!$BA:$BA,0,(27*(AK278="kW"))),'3-a.  Rate Class Allocations'!$F:$F,"2011 - 2014 + 2015 Extension Legacy Green Energy Act Framework - Province Wide Program",'3-a.  Rate Class Allocations'!$E:$E,$B319,'3-a.  Rate Class Allocations'!$H:$H,D277),SUMIFS(OFFSET('3-a.  Rate Class Allocations'!$BA:$BA,0,(27*(AK278="kW"))),'3-a.  Rate Class Allocations'!$F:$F,"2011 - 2014 + 2015 Extension Legacy Green Energy Act Framework - Province Wide Program",'3-a.  Rate Class Allocations'!$L:$L,AK277,'3-a.  Rate Class Allocations'!$E:$E,$B319,'3-a.  Rate Class Allocations'!$H:$H,D277) / SUMIFS(OFFSET('3-a.  Rate Class Allocations'!$BA:$BA,0,(27*(AK278="kW"))),'3-a.  Rate Class Allocations'!$F:$F,"2011 - 2014 + 2015 Extension Legacy Green Energy Act Framework - Province Wide Program",'3-a.  Rate Class Allocations'!$E:$E,$B319,'3-a.  Rate Class Allocations'!$H:$H,D277),IF(COUNTIFS(AK277,"*Less Than*"),1/COUNTIFS($Y277:$AL277,"*Less Than*"),0))</f>
        <v>0</v>
      </c>
      <c r="AL319" s="416">
        <f ca="1">IF(SUMIFS(OFFSET('3-a.  Rate Class Allocations'!$BA:$BA,0,(27*(AL278="kW"))),'3-a.  Rate Class Allocations'!$F:$F,"2011 - 2014 + 2015 Extension Legacy Green Energy Act Framework - Province Wide Program",'3-a.  Rate Class Allocations'!$E:$E,$B319,'3-a.  Rate Class Allocations'!$H:$H,D277),SUMIFS(OFFSET('3-a.  Rate Class Allocations'!$BA:$BA,0,(27*(AL278="kW"))),'3-a.  Rate Class Allocations'!$F:$F,"2011 - 2014 + 2015 Extension Legacy Green Energy Act Framework - Province Wide Program",'3-a.  Rate Class Allocations'!$L:$L,AL277,'3-a.  Rate Class Allocations'!$E:$E,$B319,'3-a.  Rate Class Allocations'!$H:$H,D277) / SUMIFS(OFFSET('3-a.  Rate Class Allocations'!$BA:$BA,0,(27*(AL278="kW"))),'3-a.  Rate Class Allocations'!$F:$F,"2011 - 2014 + 2015 Extension Legacy Green Energy Act Framework - Province Wide Program",'3-a.  Rate Class Allocations'!$E:$E,$B319,'3-a.  Rate Class Allocations'!$H:$H,D277),IF(COUNTIFS(AL277,"*Less Than*"),1/COUNTIFS($Y277:$AL277,"*Less Than*"),0))</f>
        <v>0</v>
      </c>
      <c r="AM319" s="298">
        <f ca="1">SUM(Y319:AL319)</f>
        <v>1</v>
      </c>
    </row>
    <row r="320" spans="1:39" ht="15" outlineLevel="1">
      <c r="B320" s="296" t="s">
        <v>250</v>
      </c>
      <c r="C320" s="293" t="s">
        <v>164</v>
      </c>
      <c r="D320" s="724">
        <f ca="1">SUMIFS(OFFSET('7.  Persistence Report'!$AQ:$AQ,0,D277-2011),'7.  Persistence Report'!$D:$D,IF(COUNTIFS($B320,"Adjustment*"),$B319,$B320),'7.  Persistence Report'!$H:$H,D277,'7.  Persistence Report'!$J:$J,IF(COUNTIFS($B320,"Adjustment*"),"Adjustment","Current Year Savings"),'7.  Persistence Report'!$C:$C,VLOOKUP(IF(COUNTIFS($B320,"Adjustment*"),$A319,$A320),ExtCalcMap,2,FALSE))</f>
        <v>64.270189810000005</v>
      </c>
      <c r="E320" s="724">
        <f ca="1">SUMIFS(OFFSET('7.  Persistence Report'!$AQ:$AQ,0,E277-2011),'7.  Persistence Report'!$D:$D,IF(COUNTIFS($B320,"Adjustment*"),$B319,$B320),'7.  Persistence Report'!$H:$H,D277,'7.  Persistence Report'!$J:$J,IF(COUNTIFS($B320,"Adjustment*"),"Adjustment","Current Year Savings"),'7.  Persistence Report'!$C:$C,VLOOKUP(IF(COUNTIFS($B320,"Adjustment*"),$A319,$A320),ExtCalcMap,2,FALSE))</f>
        <v>64.270189810000005</v>
      </c>
      <c r="F320" s="724">
        <f ca="1">SUMIFS(OFFSET('7.  Persistence Report'!$AQ:$AQ,0,F277-2011),'7.  Persistence Report'!$D:$D,IF(COUNTIFS($B320,"Adjustment*"),$B319,$B320),'7.  Persistence Report'!$H:$H,D277,'7.  Persistence Report'!$J:$J,IF(COUNTIFS($B320,"Adjustment*"),"Adjustment","Current Year Savings"),'7.  Persistence Report'!$C:$C,VLOOKUP(IF(COUNTIFS($B320,"Adjustment*"),$A319,$A320),ExtCalcMap,2,FALSE))</f>
        <v>64.270189810000005</v>
      </c>
      <c r="G320" s="724">
        <f ca="1">SUMIFS(OFFSET('7.  Persistence Report'!$AQ:$AQ,0,G277-2011),'7.  Persistence Report'!$D:$D,IF(COUNTIFS($B320,"Adjustment*"),$B319,$B320),'7.  Persistence Report'!$H:$H,D277,'7.  Persistence Report'!$J:$J,IF(COUNTIFS($B320,"Adjustment*"),"Adjustment","Current Year Savings"),'7.  Persistence Report'!$C:$C,VLOOKUP(IF(COUNTIFS($B320,"Adjustment*"),$A319,$A320),ExtCalcMap,2,FALSE))</f>
        <v>64.270189810000005</v>
      </c>
      <c r="H320" s="724">
        <f ca="1">SUMIFS(OFFSET('7.  Persistence Report'!$AQ:$AQ,0,H277-2011),'7.  Persistence Report'!$D:$D,IF(COUNTIFS($B320,"Adjustment*"),$B319,$B320),'7.  Persistence Report'!$H:$H,D277,'7.  Persistence Report'!$J:$J,IF(COUNTIFS($B320,"Adjustment*"),"Adjustment","Current Year Savings"),'7.  Persistence Report'!$C:$C,VLOOKUP(IF(COUNTIFS($B320,"Adjustment*"),$A319,$A320),ExtCalcMap,2,FALSE))</f>
        <v>0</v>
      </c>
      <c r="I320" s="724">
        <f ca="1">SUMIFS(OFFSET('7.  Persistence Report'!$AQ:$AQ,0,I277-2011),'7.  Persistence Report'!$D:$D,IF(COUNTIFS($B320,"Adjustment*"),$B319,$B320),'7.  Persistence Report'!$H:$H,D277,'7.  Persistence Report'!$J:$J,IF(COUNTIFS($B320,"Adjustment*"),"Adjustment","Current Year Savings"),'7.  Persistence Report'!$C:$C,VLOOKUP(IF(COUNTIFS($B320,"Adjustment*"),$A319,$A320),ExtCalcMap,2,FALSE))</f>
        <v>0</v>
      </c>
      <c r="J320" s="724">
        <f ca="1">SUMIFS(OFFSET('7.  Persistence Report'!$AQ:$AQ,0,J277-2011),'7.  Persistence Report'!$D:$D,IF(COUNTIFS($B320,"Adjustment*"),$B319,$B320),'7.  Persistence Report'!$H:$H,D277,'7.  Persistence Report'!$J:$J,IF(COUNTIFS($B320,"Adjustment*"),"Adjustment","Current Year Savings"),'7.  Persistence Report'!$C:$C,VLOOKUP(IF(COUNTIFS($B320,"Adjustment*"),$A319,$A320),ExtCalcMap,2,FALSE))</f>
        <v>0</v>
      </c>
      <c r="K320" s="724">
        <f ca="1">SUMIFS(OFFSET('7.  Persistence Report'!$AQ:$AQ,0,K277-2011),'7.  Persistence Report'!$D:$D,IF(COUNTIFS($B320,"Adjustment*"),$B319,$B320),'7.  Persistence Report'!$H:$H,D277,'7.  Persistence Report'!$J:$J,IF(COUNTIFS($B320,"Adjustment*"),"Adjustment","Current Year Savings"),'7.  Persistence Report'!$C:$C,VLOOKUP(IF(COUNTIFS($B320,"Adjustment*"),$A319,$A320),ExtCalcMap,2,FALSE))</f>
        <v>0</v>
      </c>
      <c r="L320" s="724">
        <f ca="1">SUMIFS(OFFSET('7.  Persistence Report'!$AQ:$AQ,0,L277-2011),'7.  Persistence Report'!$D:$D,IF(COUNTIFS($B320,"Adjustment*"),$B319,$B320),'7.  Persistence Report'!$H:$H,D277,'7.  Persistence Report'!$J:$J,IF(COUNTIFS($B320,"Adjustment*"),"Adjustment","Current Year Savings"),'7.  Persistence Report'!$C:$C,VLOOKUP(IF(COUNTIFS($B320,"Adjustment*"),$A319,$A320),ExtCalcMap,2,FALSE))</f>
        <v>0</v>
      </c>
      <c r="M320" s="724">
        <f ca="1">SUMIFS(OFFSET('7.  Persistence Report'!$AQ:$AQ,0,M277-2011),'7.  Persistence Report'!$D:$D,IF(COUNTIFS($B320,"Adjustment*"),$B319,$B320),'7.  Persistence Report'!$H:$H,D277,'7.  Persistence Report'!$J:$J,IF(COUNTIFS($B320,"Adjustment*"),"Adjustment","Current Year Savings"),'7.  Persistence Report'!$C:$C,VLOOKUP(IF(COUNTIFS($B320,"Adjustment*"),$A319,$A320),ExtCalcMap,2,FALSE))</f>
        <v>0</v>
      </c>
      <c r="N320" s="724">
        <f>N319</f>
        <v>12</v>
      </c>
      <c r="O320" s="731">
        <f ca="1">SUMIFS(OFFSET('7.  Persistence Report'!$L:$L,0,O277-2011),'7.  Persistence Report'!$D:$D,IF(COUNTIFS($B320,"Adjustment*"),$B319,$B320),'7.  Persistence Report'!$H:$H,D277,'7.  Persistence Report'!$J:$J,IF(COUNTIFS($B320,"Adjustment*"),"Adjustment","Current Year Savings"),'7.  Persistence Report'!$C:$C,VLOOKUP(IF(COUNTIFS($B320,"Adjustment*"),$A319,$A320),ExtCalcMap,2,FALSE))</f>
        <v>1.169006E-2</v>
      </c>
      <c r="P320" s="731">
        <f ca="1">SUMIFS(OFFSET('7.  Persistence Report'!$L:$L,0,P277-2011),'7.  Persistence Report'!$D:$D,IF(COUNTIFS($B320,"Adjustment*"),$B319,$B320),'7.  Persistence Report'!$H:$H,D277,'7.  Persistence Report'!$J:$J,IF(COUNTIFS($B320,"Adjustment*"),"Adjustment","Current Year Savings"),'7.  Persistence Report'!$C:$C,VLOOKUP(IF(COUNTIFS($B320,"Adjustment*"),$A319,$A320),ExtCalcMap,2,FALSE))</f>
        <v>1.169006E-2</v>
      </c>
      <c r="Q320" s="731">
        <f ca="1">SUMIFS(OFFSET('7.  Persistence Report'!$L:$L,0,Q277-2011),'7.  Persistence Report'!$D:$D,IF(COUNTIFS($B320,"Adjustment*"),$B319,$B320),'7.  Persistence Report'!$H:$H,D277,'7.  Persistence Report'!$J:$J,IF(COUNTIFS($B320,"Adjustment*"),"Adjustment","Current Year Savings"),'7.  Persistence Report'!$C:$C,VLOOKUP(IF(COUNTIFS($B320,"Adjustment*"),$A319,$A320),ExtCalcMap,2,FALSE))</f>
        <v>1.169006E-2</v>
      </c>
      <c r="R320" s="731">
        <f ca="1">SUMIFS(OFFSET('7.  Persistence Report'!$L:$L,0,R277-2011),'7.  Persistence Report'!$D:$D,IF(COUNTIFS($B320,"Adjustment*"),$B319,$B320),'7.  Persistence Report'!$H:$H,D277,'7.  Persistence Report'!$J:$J,IF(COUNTIFS($B320,"Adjustment*"),"Adjustment","Current Year Savings"),'7.  Persistence Report'!$C:$C,VLOOKUP(IF(COUNTIFS($B320,"Adjustment*"),$A319,$A320),ExtCalcMap,2,FALSE))</f>
        <v>1.169006E-2</v>
      </c>
      <c r="S320" s="731">
        <f ca="1">SUMIFS(OFFSET('7.  Persistence Report'!$L:$L,0,S277-2011),'7.  Persistence Report'!$D:$D,IF(COUNTIFS($B320,"Adjustment*"),$B319,$B320),'7.  Persistence Report'!$H:$H,D277,'7.  Persistence Report'!$J:$J,IF(COUNTIFS($B320,"Adjustment*"),"Adjustment","Current Year Savings"),'7.  Persistence Report'!$C:$C,VLOOKUP(IF(COUNTIFS($B320,"Adjustment*"),$A319,$A320),ExtCalcMap,2,FALSE))</f>
        <v>0</v>
      </c>
      <c r="T320" s="731">
        <f ca="1">SUMIFS(OFFSET('7.  Persistence Report'!$L:$L,0,T277-2011),'7.  Persistence Report'!$D:$D,IF(COUNTIFS($B320,"Adjustment*"),$B319,$B320),'7.  Persistence Report'!$H:$H,D277,'7.  Persistence Report'!$J:$J,IF(COUNTIFS($B320,"Adjustment*"),"Adjustment","Current Year Savings"),'7.  Persistence Report'!$C:$C,VLOOKUP(IF(COUNTIFS($B320,"Adjustment*"),$A319,$A320),ExtCalcMap,2,FALSE))</f>
        <v>0</v>
      </c>
      <c r="U320" s="731">
        <f ca="1">SUMIFS(OFFSET('7.  Persistence Report'!$L:$L,0,U277-2011),'7.  Persistence Report'!$D:$D,IF(COUNTIFS($B320,"Adjustment*"),$B319,$B320),'7.  Persistence Report'!$H:$H,D277,'7.  Persistence Report'!$J:$J,IF(COUNTIFS($B320,"Adjustment*"),"Adjustment","Current Year Savings"),'7.  Persistence Report'!$C:$C,VLOOKUP(IF(COUNTIFS($B320,"Adjustment*"),$A319,$A320),ExtCalcMap,2,FALSE))</f>
        <v>0</v>
      </c>
      <c r="V320" s="731">
        <f ca="1">SUMIFS(OFFSET('7.  Persistence Report'!$L:$L,0,V277-2011),'7.  Persistence Report'!$D:$D,IF(COUNTIFS($B320,"Adjustment*"),$B319,$B320),'7.  Persistence Report'!$H:$H,D277,'7.  Persistence Report'!$J:$J,IF(COUNTIFS($B320,"Adjustment*"),"Adjustment","Current Year Savings"),'7.  Persistence Report'!$C:$C,VLOOKUP(IF(COUNTIFS($B320,"Adjustment*"),$A319,$A320),ExtCalcMap,2,FALSE))</f>
        <v>0</v>
      </c>
      <c r="W320" s="731">
        <f ca="1">SUMIFS(OFFSET('7.  Persistence Report'!$L:$L,0,W277-2011),'7.  Persistence Report'!$D:$D,IF(COUNTIFS($B320,"Adjustment*"),$B319,$B320),'7.  Persistence Report'!$H:$H,D277,'7.  Persistence Report'!$J:$J,IF(COUNTIFS($B320,"Adjustment*"),"Adjustment","Current Year Savings"),'7.  Persistence Report'!$C:$C,VLOOKUP(IF(COUNTIFS($B320,"Adjustment*"),$A319,$A320),ExtCalcMap,2,FALSE))</f>
        <v>0</v>
      </c>
      <c r="X320" s="731">
        <f ca="1">SUMIFS(OFFSET('7.  Persistence Report'!$L:$L,0,X277-2011),'7.  Persistence Report'!$D:$D,IF(COUNTIFS($B320,"Adjustment*"),$B319,$B320),'7.  Persistence Report'!$H:$H,D277,'7.  Persistence Report'!$J:$J,IF(COUNTIFS($B320,"Adjustment*"),"Adjustment","Current Year Savings"),'7.  Persistence Report'!$C:$C,VLOOKUP(IF(COUNTIFS($B320,"Adjustment*"),$A319,$A320),ExtCalcMap,2,FALSE))</f>
        <v>0</v>
      </c>
      <c r="Y320" s="412">
        <f ca="1">Y319</f>
        <v>0</v>
      </c>
      <c r="Z320" s="412">
        <f ca="1">Z319</f>
        <v>1</v>
      </c>
      <c r="AA320" s="412">
        <f t="shared" ref="AA320:AL320" ca="1" si="131">AA319</f>
        <v>0</v>
      </c>
      <c r="AB320" s="412">
        <f t="shared" ca="1" si="131"/>
        <v>0</v>
      </c>
      <c r="AC320" s="412">
        <f t="shared" ca="1" si="131"/>
        <v>0</v>
      </c>
      <c r="AD320" s="412">
        <f t="shared" ca="1" si="131"/>
        <v>0</v>
      </c>
      <c r="AE320" s="412">
        <f t="shared" ca="1" si="131"/>
        <v>0</v>
      </c>
      <c r="AF320" s="412">
        <f t="shared" ca="1" si="131"/>
        <v>0</v>
      </c>
      <c r="AG320" s="412">
        <f t="shared" ca="1" si="131"/>
        <v>0</v>
      </c>
      <c r="AH320" s="412">
        <f t="shared" ca="1" si="131"/>
        <v>0</v>
      </c>
      <c r="AI320" s="412">
        <f t="shared" ca="1" si="131"/>
        <v>0</v>
      </c>
      <c r="AJ320" s="412">
        <f t="shared" ca="1" si="131"/>
        <v>0</v>
      </c>
      <c r="AK320" s="412">
        <f t="shared" ca="1" si="131"/>
        <v>0</v>
      </c>
      <c r="AL320" s="412">
        <f t="shared" ca="1" si="131"/>
        <v>0</v>
      </c>
      <c r="AM320" s="313"/>
    </row>
    <row r="321" spans="1:39" ht="15" outlineLevel="1">
      <c r="B321" s="316"/>
      <c r="C321" s="314"/>
      <c r="D321" s="740"/>
      <c r="E321" s="740"/>
      <c r="F321" s="740"/>
      <c r="G321" s="740"/>
      <c r="H321" s="740"/>
      <c r="I321" s="740"/>
      <c r="J321" s="740"/>
      <c r="K321" s="740"/>
      <c r="L321" s="740"/>
      <c r="M321" s="740"/>
      <c r="N321" s="730"/>
      <c r="O321" s="741"/>
      <c r="P321" s="741"/>
      <c r="Q321" s="741"/>
      <c r="R321" s="741"/>
      <c r="S321" s="741"/>
      <c r="T321" s="741"/>
      <c r="U321" s="741"/>
      <c r="V321" s="741"/>
      <c r="W321" s="741"/>
      <c r="X321" s="741"/>
      <c r="Y321" s="417"/>
      <c r="Z321" s="418"/>
      <c r="AA321" s="417"/>
      <c r="AB321" s="417"/>
      <c r="AC321" s="417"/>
      <c r="AD321" s="417"/>
      <c r="AE321" s="417"/>
      <c r="AF321" s="417"/>
      <c r="AG321" s="417"/>
      <c r="AH321" s="417"/>
      <c r="AI321" s="417"/>
      <c r="AJ321" s="417"/>
      <c r="AK321" s="417"/>
      <c r="AL321" s="417"/>
      <c r="AM321" s="315"/>
    </row>
    <row r="322" spans="1:39" s="285" customFormat="1" ht="15" outlineLevel="1">
      <c r="A322" s="503">
        <v>15</v>
      </c>
      <c r="B322" s="316" t="s">
        <v>487</v>
      </c>
      <c r="C322" s="293" t="s">
        <v>25</v>
      </c>
      <c r="D322" s="724">
        <f ca="1">SUMIFS(OFFSET('7.  Persistence Report'!$AQ:$AQ,0,D277-2011),'7.  Persistence Report'!$D:$D,IF(COUNTIFS($B322,"Adjustment*"),$B321,$B322),'7.  Persistence Report'!$H:$H,D277,'7.  Persistence Report'!$J:$J,IF(COUNTIFS($B322,"Adjustment*"),"Adjustment","Current Year Savings"),'7.  Persistence Report'!$C:$C,VLOOKUP(IF(COUNTIFS($B322,"Adjustment*"),$A321,$A322),ExtCalcMap,2,FALSE))</f>
        <v>0</v>
      </c>
      <c r="E322" s="724">
        <f ca="1">SUMIFS(OFFSET('7.  Persistence Report'!$AQ:$AQ,0,E277-2011),'7.  Persistence Report'!$D:$D,IF(COUNTIFS($B322,"Adjustment*"),$B321,$B322),'7.  Persistence Report'!$H:$H,D277,'7.  Persistence Report'!$J:$J,IF(COUNTIFS($B322,"Adjustment*"),"Adjustment","Current Year Savings"),'7.  Persistence Report'!$C:$C,VLOOKUP(IF(COUNTIFS($B322,"Adjustment*"),$A321,$A322),ExtCalcMap,2,FALSE))</f>
        <v>0</v>
      </c>
      <c r="F322" s="724">
        <f ca="1">SUMIFS(OFFSET('7.  Persistence Report'!$AQ:$AQ,0,F277-2011),'7.  Persistence Report'!$D:$D,IF(COUNTIFS($B322,"Adjustment*"),$B321,$B322),'7.  Persistence Report'!$H:$H,D277,'7.  Persistence Report'!$J:$J,IF(COUNTIFS($B322,"Adjustment*"),"Adjustment","Current Year Savings"),'7.  Persistence Report'!$C:$C,VLOOKUP(IF(COUNTIFS($B322,"Adjustment*"),$A321,$A322),ExtCalcMap,2,FALSE))</f>
        <v>0</v>
      </c>
      <c r="G322" s="724">
        <f ca="1">SUMIFS(OFFSET('7.  Persistence Report'!$AQ:$AQ,0,G277-2011),'7.  Persistence Report'!$D:$D,IF(COUNTIFS($B322,"Adjustment*"),$B321,$B322),'7.  Persistence Report'!$H:$H,D277,'7.  Persistence Report'!$J:$J,IF(COUNTIFS($B322,"Adjustment*"),"Adjustment","Current Year Savings"),'7.  Persistence Report'!$C:$C,VLOOKUP(IF(COUNTIFS($B322,"Adjustment*"),$A321,$A322),ExtCalcMap,2,FALSE))</f>
        <v>0</v>
      </c>
      <c r="H322" s="724">
        <f ca="1">SUMIFS(OFFSET('7.  Persistence Report'!$AQ:$AQ,0,H277-2011),'7.  Persistence Report'!$D:$D,IF(COUNTIFS($B322,"Adjustment*"),$B321,$B322),'7.  Persistence Report'!$H:$H,D277,'7.  Persistence Report'!$J:$J,IF(COUNTIFS($B322,"Adjustment*"),"Adjustment","Current Year Savings"),'7.  Persistence Report'!$C:$C,VLOOKUP(IF(COUNTIFS($B322,"Adjustment*"),$A321,$A322),ExtCalcMap,2,FALSE))</f>
        <v>0</v>
      </c>
      <c r="I322" s="724">
        <f ca="1">SUMIFS(OFFSET('7.  Persistence Report'!$AQ:$AQ,0,I277-2011),'7.  Persistence Report'!$D:$D,IF(COUNTIFS($B322,"Adjustment*"),$B321,$B322),'7.  Persistence Report'!$H:$H,D277,'7.  Persistence Report'!$J:$J,IF(COUNTIFS($B322,"Adjustment*"),"Adjustment","Current Year Savings"),'7.  Persistence Report'!$C:$C,VLOOKUP(IF(COUNTIFS($B322,"Adjustment*"),$A321,$A322),ExtCalcMap,2,FALSE))</f>
        <v>0</v>
      </c>
      <c r="J322" s="724">
        <f ca="1">SUMIFS(OFFSET('7.  Persistence Report'!$AQ:$AQ,0,J277-2011),'7.  Persistence Report'!$D:$D,IF(COUNTIFS($B322,"Adjustment*"),$B321,$B322),'7.  Persistence Report'!$H:$H,D277,'7.  Persistence Report'!$J:$J,IF(COUNTIFS($B322,"Adjustment*"),"Adjustment","Current Year Savings"),'7.  Persistence Report'!$C:$C,VLOOKUP(IF(COUNTIFS($B322,"Adjustment*"),$A321,$A322),ExtCalcMap,2,FALSE))</f>
        <v>0</v>
      </c>
      <c r="K322" s="724">
        <f ca="1">SUMIFS(OFFSET('7.  Persistence Report'!$AQ:$AQ,0,K277-2011),'7.  Persistence Report'!$D:$D,IF(COUNTIFS($B322,"Adjustment*"),$B321,$B322),'7.  Persistence Report'!$H:$H,D277,'7.  Persistence Report'!$J:$J,IF(COUNTIFS($B322,"Adjustment*"),"Adjustment","Current Year Savings"),'7.  Persistence Report'!$C:$C,VLOOKUP(IF(COUNTIFS($B322,"Adjustment*"),$A321,$A322),ExtCalcMap,2,FALSE))</f>
        <v>0</v>
      </c>
      <c r="L322" s="724">
        <f ca="1">SUMIFS(OFFSET('7.  Persistence Report'!$AQ:$AQ,0,L277-2011),'7.  Persistence Report'!$D:$D,IF(COUNTIFS($B322,"Adjustment*"),$B321,$B322),'7.  Persistence Report'!$H:$H,D277,'7.  Persistence Report'!$J:$J,IF(COUNTIFS($B322,"Adjustment*"),"Adjustment","Current Year Savings"),'7.  Persistence Report'!$C:$C,VLOOKUP(IF(COUNTIFS($B322,"Adjustment*"),$A321,$A322),ExtCalcMap,2,FALSE))</f>
        <v>0</v>
      </c>
      <c r="M322" s="724">
        <f ca="1">SUMIFS(OFFSET('7.  Persistence Report'!$AQ:$AQ,0,M277-2011),'7.  Persistence Report'!$D:$D,IF(COUNTIFS($B322,"Adjustment*"),$B321,$B322),'7.  Persistence Report'!$H:$H,D277,'7.  Persistence Report'!$J:$J,IF(COUNTIFS($B322,"Adjustment*"),"Adjustment","Current Year Savings"),'7.  Persistence Report'!$C:$C,VLOOKUP(IF(COUNTIFS($B322,"Adjustment*"),$A321,$A322),ExtCalcMap,2,FALSE))</f>
        <v>0</v>
      </c>
      <c r="N322" s="730"/>
      <c r="O322" s="731">
        <f ca="1">SUMIFS(OFFSET('7.  Persistence Report'!$L:$L,0,O277-2011),'7.  Persistence Report'!$D:$D,IF(COUNTIFS($B322,"Adjustment*"),$B321,$B322),'7.  Persistence Report'!$H:$H,D277,'7.  Persistence Report'!$J:$J,IF(COUNTIFS($B322,"Adjustment*"),"Adjustment","Current Year Savings"),'7.  Persistence Report'!$C:$C,VLOOKUP(IF(COUNTIFS($B322,"Adjustment*"),$A321,$A322),ExtCalcMap,2,FALSE))</f>
        <v>0</v>
      </c>
      <c r="P322" s="731">
        <f ca="1">SUMIFS(OFFSET('7.  Persistence Report'!$L:$L,0,P277-2011),'7.  Persistence Report'!$D:$D,IF(COUNTIFS($B322,"Adjustment*"),$B321,$B322),'7.  Persistence Report'!$H:$H,D277,'7.  Persistence Report'!$J:$J,IF(COUNTIFS($B322,"Adjustment*"),"Adjustment","Current Year Savings"),'7.  Persistence Report'!$C:$C,VLOOKUP(IF(COUNTIFS($B322,"Adjustment*"),$A321,$A322),ExtCalcMap,2,FALSE))</f>
        <v>0</v>
      </c>
      <c r="Q322" s="731">
        <f ca="1">SUMIFS(OFFSET('7.  Persistence Report'!$L:$L,0,Q277-2011),'7.  Persistence Report'!$D:$D,IF(COUNTIFS($B322,"Adjustment*"),$B321,$B322),'7.  Persistence Report'!$H:$H,D277,'7.  Persistence Report'!$J:$J,IF(COUNTIFS($B322,"Adjustment*"),"Adjustment","Current Year Savings"),'7.  Persistence Report'!$C:$C,VLOOKUP(IF(COUNTIFS($B322,"Adjustment*"),$A321,$A322),ExtCalcMap,2,FALSE))</f>
        <v>0</v>
      </c>
      <c r="R322" s="731">
        <f ca="1">SUMIFS(OFFSET('7.  Persistence Report'!$L:$L,0,R277-2011),'7.  Persistence Report'!$D:$D,IF(COUNTIFS($B322,"Adjustment*"),$B321,$B322),'7.  Persistence Report'!$H:$H,D277,'7.  Persistence Report'!$J:$J,IF(COUNTIFS($B322,"Adjustment*"),"Adjustment","Current Year Savings"),'7.  Persistence Report'!$C:$C,VLOOKUP(IF(COUNTIFS($B322,"Adjustment*"),$A321,$A322),ExtCalcMap,2,FALSE))</f>
        <v>0</v>
      </c>
      <c r="S322" s="731">
        <f ca="1">SUMIFS(OFFSET('7.  Persistence Report'!$L:$L,0,S277-2011),'7.  Persistence Report'!$D:$D,IF(COUNTIFS($B322,"Adjustment*"),$B321,$B322),'7.  Persistence Report'!$H:$H,D277,'7.  Persistence Report'!$J:$J,IF(COUNTIFS($B322,"Adjustment*"),"Adjustment","Current Year Savings"),'7.  Persistence Report'!$C:$C,VLOOKUP(IF(COUNTIFS($B322,"Adjustment*"),$A321,$A322),ExtCalcMap,2,FALSE))</f>
        <v>0</v>
      </c>
      <c r="T322" s="731">
        <f ca="1">SUMIFS(OFFSET('7.  Persistence Report'!$L:$L,0,T277-2011),'7.  Persistence Report'!$D:$D,IF(COUNTIFS($B322,"Adjustment*"),$B321,$B322),'7.  Persistence Report'!$H:$H,D277,'7.  Persistence Report'!$J:$J,IF(COUNTIFS($B322,"Adjustment*"),"Adjustment","Current Year Savings"),'7.  Persistence Report'!$C:$C,VLOOKUP(IF(COUNTIFS($B322,"Adjustment*"),$A321,$A322),ExtCalcMap,2,FALSE))</f>
        <v>0</v>
      </c>
      <c r="U322" s="731">
        <f ca="1">SUMIFS(OFFSET('7.  Persistence Report'!$L:$L,0,U277-2011),'7.  Persistence Report'!$D:$D,IF(COUNTIFS($B322,"Adjustment*"),$B321,$B322),'7.  Persistence Report'!$H:$H,D277,'7.  Persistence Report'!$J:$J,IF(COUNTIFS($B322,"Adjustment*"),"Adjustment","Current Year Savings"),'7.  Persistence Report'!$C:$C,VLOOKUP(IF(COUNTIFS($B322,"Adjustment*"),$A321,$A322),ExtCalcMap,2,FALSE))</f>
        <v>0</v>
      </c>
      <c r="V322" s="731">
        <f ca="1">SUMIFS(OFFSET('7.  Persistence Report'!$L:$L,0,V277-2011),'7.  Persistence Report'!$D:$D,IF(COUNTIFS($B322,"Adjustment*"),$B321,$B322),'7.  Persistence Report'!$H:$H,D277,'7.  Persistence Report'!$J:$J,IF(COUNTIFS($B322,"Adjustment*"),"Adjustment","Current Year Savings"),'7.  Persistence Report'!$C:$C,VLOOKUP(IF(COUNTIFS($B322,"Adjustment*"),$A321,$A322),ExtCalcMap,2,FALSE))</f>
        <v>0</v>
      </c>
      <c r="W322" s="731">
        <f ca="1">SUMIFS(OFFSET('7.  Persistence Report'!$L:$L,0,W277-2011),'7.  Persistence Report'!$D:$D,IF(COUNTIFS($B322,"Adjustment*"),$B321,$B322),'7.  Persistence Report'!$H:$H,D277,'7.  Persistence Report'!$J:$J,IF(COUNTIFS($B322,"Adjustment*"),"Adjustment","Current Year Savings"),'7.  Persistence Report'!$C:$C,VLOOKUP(IF(COUNTIFS($B322,"Adjustment*"),$A321,$A322),ExtCalcMap,2,FALSE))</f>
        <v>0</v>
      </c>
      <c r="X322" s="731">
        <f ca="1">SUMIFS(OFFSET('7.  Persistence Report'!$L:$L,0,X277-2011),'7.  Persistence Report'!$D:$D,IF(COUNTIFS($B322,"Adjustment*"),$B321,$B322),'7.  Persistence Report'!$H:$H,D277,'7.  Persistence Report'!$J:$J,IF(COUNTIFS($B322,"Adjustment*"),"Adjustment","Current Year Savings"),'7.  Persistence Report'!$C:$C,VLOOKUP(IF(COUNTIFS($B322,"Adjustment*"),$A321,$A322),ExtCalcMap,2,FALSE))</f>
        <v>0</v>
      </c>
      <c r="Y322" s="416">
        <f ca="1">IF(SUMIFS(OFFSET('3-a.  Rate Class Allocations'!$BA:$BA,0,(27*(Y278="kW"))),'3-a.  Rate Class Allocations'!$F:$F,"2011 - 2014 + 2015 Extension Legacy Green Energy Act Framework - Province Wide Program",'3-a.  Rate Class Allocations'!$E:$E,$B322,'3-a.  Rate Class Allocations'!$H:$H,D277),SUMIFS(OFFSET('3-a.  Rate Class Allocations'!$BA:$BA,0,(27*(Y278="kW"))),'3-a.  Rate Class Allocations'!$F:$F,"2011 - 2014 + 2015 Extension Legacy Green Energy Act Framework - Province Wide Program",'3-a.  Rate Class Allocations'!$L:$L,Y277,'3-a.  Rate Class Allocations'!$E:$E,$B322,'3-a.  Rate Class Allocations'!$H:$H,D277) / SUMIFS(OFFSET('3-a.  Rate Class Allocations'!$BA:$BA,0,(27*(Y278="kW"))),'3-a.  Rate Class Allocations'!$F:$F,"2011 - 2014 + 2015 Extension Legacy Green Energy Act Framework - Province Wide Program",'3-a.  Rate Class Allocations'!$E:$E,$B322,'3-a.  Rate Class Allocations'!$H:$H,D277),IF(COUNTIFS(Y277,"*Less Than*"),1/COUNTIFS($Y277:$AL277,"*Less Than*"),0))</f>
        <v>0</v>
      </c>
      <c r="Z322" s="416">
        <f ca="1">IF(SUMIFS(OFFSET('3-a.  Rate Class Allocations'!$BA:$BA,0,(27*(Z278="kW"))),'3-a.  Rate Class Allocations'!$F:$F,"2011 - 2014 + 2015 Extension Legacy Green Energy Act Framework - Province Wide Program",'3-a.  Rate Class Allocations'!$E:$E,$B322,'3-a.  Rate Class Allocations'!$H:$H,D277),SUMIFS(OFFSET('3-a.  Rate Class Allocations'!$BA:$BA,0,(27*(Z278="kW"))),'3-a.  Rate Class Allocations'!$F:$F,"2011 - 2014 + 2015 Extension Legacy Green Energy Act Framework - Province Wide Program",'3-a.  Rate Class Allocations'!$L:$L,Z277,'3-a.  Rate Class Allocations'!$E:$E,$B322,'3-a.  Rate Class Allocations'!$H:$H,D277) / SUMIFS(OFFSET('3-a.  Rate Class Allocations'!$BA:$BA,0,(27*(Z278="kW"))),'3-a.  Rate Class Allocations'!$F:$F,"2011 - 2014 + 2015 Extension Legacy Green Energy Act Framework - Province Wide Program",'3-a.  Rate Class Allocations'!$E:$E,$B322,'3-a.  Rate Class Allocations'!$H:$H,D277),IF(COUNTIFS(Z277,"*Less Than*"),1/COUNTIFS($Y277:$AL277,"*Less Than*"),0))</f>
        <v>1</v>
      </c>
      <c r="AA322" s="416">
        <f ca="1">IF(SUMIFS(OFFSET('3-a.  Rate Class Allocations'!$BA:$BA,0,(27*(AA278="kW"))),'3-a.  Rate Class Allocations'!$F:$F,"2011 - 2014 + 2015 Extension Legacy Green Energy Act Framework - Province Wide Program",'3-a.  Rate Class Allocations'!$E:$E,$B322,'3-a.  Rate Class Allocations'!$H:$H,D277),SUMIFS(OFFSET('3-a.  Rate Class Allocations'!$BA:$BA,0,(27*(AA278="kW"))),'3-a.  Rate Class Allocations'!$F:$F,"2011 - 2014 + 2015 Extension Legacy Green Energy Act Framework - Province Wide Program",'3-a.  Rate Class Allocations'!$L:$L,AA277,'3-a.  Rate Class Allocations'!$E:$E,$B322,'3-a.  Rate Class Allocations'!$H:$H,D277) / SUMIFS(OFFSET('3-a.  Rate Class Allocations'!$BA:$BA,0,(27*(AA278="kW"))),'3-a.  Rate Class Allocations'!$F:$F,"2011 - 2014 + 2015 Extension Legacy Green Energy Act Framework - Province Wide Program",'3-a.  Rate Class Allocations'!$E:$E,$B322,'3-a.  Rate Class Allocations'!$H:$H,D277),IF(COUNTIFS(AA277,"*Less Than*"),1/COUNTIFS($Y277:$AL277,"*Less Than*"),0))</f>
        <v>0</v>
      </c>
      <c r="AB322" s="416">
        <f ca="1">IF(SUMIFS(OFFSET('3-a.  Rate Class Allocations'!$BA:$BA,0,(27*(AB278="kW"))),'3-a.  Rate Class Allocations'!$F:$F,"2011 - 2014 + 2015 Extension Legacy Green Energy Act Framework - Province Wide Program",'3-a.  Rate Class Allocations'!$E:$E,$B322,'3-a.  Rate Class Allocations'!$H:$H,D277),SUMIFS(OFFSET('3-a.  Rate Class Allocations'!$BA:$BA,0,(27*(AB278="kW"))),'3-a.  Rate Class Allocations'!$F:$F,"2011 - 2014 + 2015 Extension Legacy Green Energy Act Framework - Province Wide Program",'3-a.  Rate Class Allocations'!$L:$L,AB277,'3-a.  Rate Class Allocations'!$E:$E,$B322,'3-a.  Rate Class Allocations'!$H:$H,D277) / SUMIFS(OFFSET('3-a.  Rate Class Allocations'!$BA:$BA,0,(27*(AB278="kW"))),'3-a.  Rate Class Allocations'!$F:$F,"2011 - 2014 + 2015 Extension Legacy Green Energy Act Framework - Province Wide Program",'3-a.  Rate Class Allocations'!$E:$E,$B322,'3-a.  Rate Class Allocations'!$H:$H,D277),IF(COUNTIFS(AB277,"*Less Than*"),1/COUNTIFS($Y277:$AL277,"*Less Than*"),0))</f>
        <v>0</v>
      </c>
      <c r="AC322" s="416">
        <f ca="1">IF(SUMIFS(OFFSET('3-a.  Rate Class Allocations'!$BA:$BA,0,(27*(AC278="kW"))),'3-a.  Rate Class Allocations'!$F:$F,"2011 - 2014 + 2015 Extension Legacy Green Energy Act Framework - Province Wide Program",'3-a.  Rate Class Allocations'!$E:$E,$B322,'3-a.  Rate Class Allocations'!$H:$H,D277),SUMIFS(OFFSET('3-a.  Rate Class Allocations'!$BA:$BA,0,(27*(AC278="kW"))),'3-a.  Rate Class Allocations'!$F:$F,"2011 - 2014 + 2015 Extension Legacy Green Energy Act Framework - Province Wide Program",'3-a.  Rate Class Allocations'!$L:$L,AC277,'3-a.  Rate Class Allocations'!$E:$E,$B322,'3-a.  Rate Class Allocations'!$H:$H,D277) / SUMIFS(OFFSET('3-a.  Rate Class Allocations'!$BA:$BA,0,(27*(AC278="kW"))),'3-a.  Rate Class Allocations'!$F:$F,"2011 - 2014 + 2015 Extension Legacy Green Energy Act Framework - Province Wide Program",'3-a.  Rate Class Allocations'!$E:$E,$B322,'3-a.  Rate Class Allocations'!$H:$H,D277),IF(COUNTIFS(AC277,"*Less Than*"),1/COUNTIFS($Y277:$AL277,"*Less Than*"),0))</f>
        <v>0</v>
      </c>
      <c r="AD322" s="416">
        <f ca="1">IF(SUMIFS(OFFSET('3-a.  Rate Class Allocations'!$BA:$BA,0,(27*(AD278="kW"))),'3-a.  Rate Class Allocations'!$F:$F,"2011 - 2014 + 2015 Extension Legacy Green Energy Act Framework - Province Wide Program",'3-a.  Rate Class Allocations'!$E:$E,$B322,'3-a.  Rate Class Allocations'!$H:$H,D277),SUMIFS(OFFSET('3-a.  Rate Class Allocations'!$BA:$BA,0,(27*(AD278="kW"))),'3-a.  Rate Class Allocations'!$F:$F,"2011 - 2014 + 2015 Extension Legacy Green Energy Act Framework - Province Wide Program",'3-a.  Rate Class Allocations'!$L:$L,AD277,'3-a.  Rate Class Allocations'!$E:$E,$B322,'3-a.  Rate Class Allocations'!$H:$H,D277) / SUMIFS(OFFSET('3-a.  Rate Class Allocations'!$BA:$BA,0,(27*(AD278="kW"))),'3-a.  Rate Class Allocations'!$F:$F,"2011 - 2014 + 2015 Extension Legacy Green Energy Act Framework - Province Wide Program",'3-a.  Rate Class Allocations'!$E:$E,$B322,'3-a.  Rate Class Allocations'!$H:$H,D277),IF(COUNTIFS(AD277,"*Less Than*"),1/COUNTIFS($Y277:$AL277,"*Less Than*"),0))</f>
        <v>0</v>
      </c>
      <c r="AE322" s="416">
        <f ca="1">IF(SUMIFS(OFFSET('3-a.  Rate Class Allocations'!$BA:$BA,0,(27*(AE278="kW"))),'3-a.  Rate Class Allocations'!$F:$F,"2011 - 2014 + 2015 Extension Legacy Green Energy Act Framework - Province Wide Program",'3-a.  Rate Class Allocations'!$E:$E,$B322,'3-a.  Rate Class Allocations'!$H:$H,D277),SUMIFS(OFFSET('3-a.  Rate Class Allocations'!$BA:$BA,0,(27*(AE278="kW"))),'3-a.  Rate Class Allocations'!$F:$F,"2011 - 2014 + 2015 Extension Legacy Green Energy Act Framework - Province Wide Program",'3-a.  Rate Class Allocations'!$L:$L,AE277,'3-a.  Rate Class Allocations'!$E:$E,$B322,'3-a.  Rate Class Allocations'!$H:$H,D277) / SUMIFS(OFFSET('3-a.  Rate Class Allocations'!$BA:$BA,0,(27*(AE278="kW"))),'3-a.  Rate Class Allocations'!$F:$F,"2011 - 2014 + 2015 Extension Legacy Green Energy Act Framework - Province Wide Program",'3-a.  Rate Class Allocations'!$E:$E,$B322,'3-a.  Rate Class Allocations'!$H:$H,D277),IF(COUNTIFS(AE277,"*Less Than*"),1/COUNTIFS($Y277:$AL277,"*Less Than*"),0))</f>
        <v>0</v>
      </c>
      <c r="AF322" s="416">
        <f ca="1">IF(SUMIFS(OFFSET('3-a.  Rate Class Allocations'!$BA:$BA,0,(27*(AF278="kW"))),'3-a.  Rate Class Allocations'!$F:$F,"2011 - 2014 + 2015 Extension Legacy Green Energy Act Framework - Province Wide Program",'3-a.  Rate Class Allocations'!$E:$E,$B322,'3-a.  Rate Class Allocations'!$H:$H,D277),SUMIFS(OFFSET('3-a.  Rate Class Allocations'!$BA:$BA,0,(27*(AF278="kW"))),'3-a.  Rate Class Allocations'!$F:$F,"2011 - 2014 + 2015 Extension Legacy Green Energy Act Framework - Province Wide Program",'3-a.  Rate Class Allocations'!$L:$L,AF277,'3-a.  Rate Class Allocations'!$E:$E,$B322,'3-a.  Rate Class Allocations'!$H:$H,D277) / SUMIFS(OFFSET('3-a.  Rate Class Allocations'!$BA:$BA,0,(27*(AF278="kW"))),'3-a.  Rate Class Allocations'!$F:$F,"2011 - 2014 + 2015 Extension Legacy Green Energy Act Framework - Province Wide Program",'3-a.  Rate Class Allocations'!$E:$E,$B322,'3-a.  Rate Class Allocations'!$H:$H,D277),IF(COUNTIFS(AF277,"*Less Than*"),1/COUNTIFS($Y277:$AL277,"*Less Than*"),0))</f>
        <v>0</v>
      </c>
      <c r="AG322" s="416">
        <f ca="1">IF(SUMIFS(OFFSET('3-a.  Rate Class Allocations'!$BA:$BA,0,(27*(AG278="kW"))),'3-a.  Rate Class Allocations'!$F:$F,"2011 - 2014 + 2015 Extension Legacy Green Energy Act Framework - Province Wide Program",'3-a.  Rate Class Allocations'!$E:$E,$B322,'3-a.  Rate Class Allocations'!$H:$H,D277),SUMIFS(OFFSET('3-a.  Rate Class Allocations'!$BA:$BA,0,(27*(AG278="kW"))),'3-a.  Rate Class Allocations'!$F:$F,"2011 - 2014 + 2015 Extension Legacy Green Energy Act Framework - Province Wide Program",'3-a.  Rate Class Allocations'!$L:$L,AG277,'3-a.  Rate Class Allocations'!$E:$E,$B322,'3-a.  Rate Class Allocations'!$H:$H,D277) / SUMIFS(OFFSET('3-a.  Rate Class Allocations'!$BA:$BA,0,(27*(AG278="kW"))),'3-a.  Rate Class Allocations'!$F:$F,"2011 - 2014 + 2015 Extension Legacy Green Energy Act Framework - Province Wide Program",'3-a.  Rate Class Allocations'!$E:$E,$B322,'3-a.  Rate Class Allocations'!$H:$H,D277),IF(COUNTIFS(AG277,"*Less Than*"),1/COUNTIFS($Y277:$AL277,"*Less Than*"),0))</f>
        <v>0</v>
      </c>
      <c r="AH322" s="416">
        <f ca="1">IF(SUMIFS(OFFSET('3-a.  Rate Class Allocations'!$BA:$BA,0,(27*(AH278="kW"))),'3-a.  Rate Class Allocations'!$F:$F,"2011 - 2014 + 2015 Extension Legacy Green Energy Act Framework - Province Wide Program",'3-a.  Rate Class Allocations'!$E:$E,$B322,'3-a.  Rate Class Allocations'!$H:$H,D277),SUMIFS(OFFSET('3-a.  Rate Class Allocations'!$BA:$BA,0,(27*(AH278="kW"))),'3-a.  Rate Class Allocations'!$F:$F,"2011 - 2014 + 2015 Extension Legacy Green Energy Act Framework - Province Wide Program",'3-a.  Rate Class Allocations'!$L:$L,AH277,'3-a.  Rate Class Allocations'!$E:$E,$B322,'3-a.  Rate Class Allocations'!$H:$H,D277) / SUMIFS(OFFSET('3-a.  Rate Class Allocations'!$BA:$BA,0,(27*(AH278="kW"))),'3-a.  Rate Class Allocations'!$F:$F,"2011 - 2014 + 2015 Extension Legacy Green Energy Act Framework - Province Wide Program",'3-a.  Rate Class Allocations'!$E:$E,$B322,'3-a.  Rate Class Allocations'!$H:$H,D277),IF(COUNTIFS(AH277,"*Less Than*"),1/COUNTIFS($Y277:$AL277,"*Less Than*"),0))</f>
        <v>0</v>
      </c>
      <c r="AI322" s="416">
        <f ca="1">IF(SUMIFS(OFFSET('3-a.  Rate Class Allocations'!$BA:$BA,0,(27*(AI278="kW"))),'3-a.  Rate Class Allocations'!$F:$F,"2011 - 2014 + 2015 Extension Legacy Green Energy Act Framework - Province Wide Program",'3-a.  Rate Class Allocations'!$E:$E,$B322,'3-a.  Rate Class Allocations'!$H:$H,D277),SUMIFS(OFFSET('3-a.  Rate Class Allocations'!$BA:$BA,0,(27*(AI278="kW"))),'3-a.  Rate Class Allocations'!$F:$F,"2011 - 2014 + 2015 Extension Legacy Green Energy Act Framework - Province Wide Program",'3-a.  Rate Class Allocations'!$L:$L,AI277,'3-a.  Rate Class Allocations'!$E:$E,$B322,'3-a.  Rate Class Allocations'!$H:$H,D277) / SUMIFS(OFFSET('3-a.  Rate Class Allocations'!$BA:$BA,0,(27*(AI278="kW"))),'3-a.  Rate Class Allocations'!$F:$F,"2011 - 2014 + 2015 Extension Legacy Green Energy Act Framework - Province Wide Program",'3-a.  Rate Class Allocations'!$E:$E,$B322,'3-a.  Rate Class Allocations'!$H:$H,D277),IF(COUNTIFS(AI277,"*Less Than*"),1/COUNTIFS($Y277:$AL277,"*Less Than*"),0))</f>
        <v>0</v>
      </c>
      <c r="AJ322" s="416">
        <f ca="1">IF(SUMIFS(OFFSET('3-a.  Rate Class Allocations'!$BA:$BA,0,(27*(AJ278="kW"))),'3-a.  Rate Class Allocations'!$F:$F,"2011 - 2014 + 2015 Extension Legacy Green Energy Act Framework - Province Wide Program",'3-a.  Rate Class Allocations'!$E:$E,$B322,'3-a.  Rate Class Allocations'!$H:$H,D277),SUMIFS(OFFSET('3-a.  Rate Class Allocations'!$BA:$BA,0,(27*(AJ278="kW"))),'3-a.  Rate Class Allocations'!$F:$F,"2011 - 2014 + 2015 Extension Legacy Green Energy Act Framework - Province Wide Program",'3-a.  Rate Class Allocations'!$L:$L,AJ277,'3-a.  Rate Class Allocations'!$E:$E,$B322,'3-a.  Rate Class Allocations'!$H:$H,D277) / SUMIFS(OFFSET('3-a.  Rate Class Allocations'!$BA:$BA,0,(27*(AJ278="kW"))),'3-a.  Rate Class Allocations'!$F:$F,"2011 - 2014 + 2015 Extension Legacy Green Energy Act Framework - Province Wide Program",'3-a.  Rate Class Allocations'!$E:$E,$B322,'3-a.  Rate Class Allocations'!$H:$H,D277),IF(COUNTIFS(AJ277,"*Less Than*"),1/COUNTIFS($Y277:$AL277,"*Less Than*"),0))</f>
        <v>0</v>
      </c>
      <c r="AK322" s="416">
        <f ca="1">IF(SUMIFS(OFFSET('3-a.  Rate Class Allocations'!$BA:$BA,0,(27*(AK278="kW"))),'3-a.  Rate Class Allocations'!$F:$F,"2011 - 2014 + 2015 Extension Legacy Green Energy Act Framework - Province Wide Program",'3-a.  Rate Class Allocations'!$E:$E,$B322,'3-a.  Rate Class Allocations'!$H:$H,D277),SUMIFS(OFFSET('3-a.  Rate Class Allocations'!$BA:$BA,0,(27*(AK278="kW"))),'3-a.  Rate Class Allocations'!$F:$F,"2011 - 2014 + 2015 Extension Legacy Green Energy Act Framework - Province Wide Program",'3-a.  Rate Class Allocations'!$L:$L,AK277,'3-a.  Rate Class Allocations'!$E:$E,$B322,'3-a.  Rate Class Allocations'!$H:$H,D277) / SUMIFS(OFFSET('3-a.  Rate Class Allocations'!$BA:$BA,0,(27*(AK278="kW"))),'3-a.  Rate Class Allocations'!$F:$F,"2011 - 2014 + 2015 Extension Legacy Green Energy Act Framework - Province Wide Program",'3-a.  Rate Class Allocations'!$E:$E,$B322,'3-a.  Rate Class Allocations'!$H:$H,D277),IF(COUNTIFS(AK277,"*Less Than*"),1/COUNTIFS($Y277:$AL277,"*Less Than*"),0))</f>
        <v>0</v>
      </c>
      <c r="AL322" s="416">
        <f ca="1">IF(SUMIFS(OFFSET('3-a.  Rate Class Allocations'!$BA:$BA,0,(27*(AL278="kW"))),'3-a.  Rate Class Allocations'!$F:$F,"2011 - 2014 + 2015 Extension Legacy Green Energy Act Framework - Province Wide Program",'3-a.  Rate Class Allocations'!$E:$E,$B322,'3-a.  Rate Class Allocations'!$H:$H,D277),SUMIFS(OFFSET('3-a.  Rate Class Allocations'!$BA:$BA,0,(27*(AL278="kW"))),'3-a.  Rate Class Allocations'!$F:$F,"2011 - 2014 + 2015 Extension Legacy Green Energy Act Framework - Province Wide Program",'3-a.  Rate Class Allocations'!$L:$L,AL277,'3-a.  Rate Class Allocations'!$E:$E,$B322,'3-a.  Rate Class Allocations'!$H:$H,D277) / SUMIFS(OFFSET('3-a.  Rate Class Allocations'!$BA:$BA,0,(27*(AL278="kW"))),'3-a.  Rate Class Allocations'!$F:$F,"2011 - 2014 + 2015 Extension Legacy Green Energy Act Framework - Province Wide Program",'3-a.  Rate Class Allocations'!$E:$E,$B322,'3-a.  Rate Class Allocations'!$H:$H,D277),IF(COUNTIFS(AL277,"*Less Than*"),1/COUNTIFS($Y277:$AL277,"*Less Than*"),0))</f>
        <v>0</v>
      </c>
      <c r="AM322" s="298">
        <f ca="1">SUM(Y322:AL322)</f>
        <v>1</v>
      </c>
    </row>
    <row r="323" spans="1:39" s="285" customFormat="1" ht="15" outlineLevel="1">
      <c r="A323" s="503"/>
      <c r="B323" s="317" t="s">
        <v>250</v>
      </c>
      <c r="C323" s="293" t="s">
        <v>164</v>
      </c>
      <c r="D323" s="724">
        <f ca="1">SUMIFS(OFFSET('7.  Persistence Report'!$AQ:$AQ,0,D277-2011),'7.  Persistence Report'!$D:$D,IF(COUNTIFS($B323,"Adjustment*"),$B322,$B323),'7.  Persistence Report'!$H:$H,D277,'7.  Persistence Report'!$J:$J,IF(COUNTIFS($B323,"Adjustment*"),"Adjustment","Current Year Savings"),'7.  Persistence Report'!$C:$C,VLOOKUP(IF(COUNTIFS($B323,"Adjustment*"),$A322,$A323),ExtCalcMap,2,FALSE))</f>
        <v>0</v>
      </c>
      <c r="E323" s="724">
        <f ca="1">SUMIFS(OFFSET('7.  Persistence Report'!$AQ:$AQ,0,E277-2011),'7.  Persistence Report'!$D:$D,IF(COUNTIFS($B323,"Adjustment*"),$B322,$B323),'7.  Persistence Report'!$H:$H,D277,'7.  Persistence Report'!$J:$J,IF(COUNTIFS($B323,"Adjustment*"),"Adjustment","Current Year Savings"),'7.  Persistence Report'!$C:$C,VLOOKUP(IF(COUNTIFS($B323,"Adjustment*"),$A322,$A323),ExtCalcMap,2,FALSE))</f>
        <v>0</v>
      </c>
      <c r="F323" s="724">
        <f ca="1">SUMIFS(OFFSET('7.  Persistence Report'!$AQ:$AQ,0,F277-2011),'7.  Persistence Report'!$D:$D,IF(COUNTIFS($B323,"Adjustment*"),$B322,$B323),'7.  Persistence Report'!$H:$H,D277,'7.  Persistence Report'!$J:$J,IF(COUNTIFS($B323,"Adjustment*"),"Adjustment","Current Year Savings"),'7.  Persistence Report'!$C:$C,VLOOKUP(IF(COUNTIFS($B323,"Adjustment*"),$A322,$A323),ExtCalcMap,2,FALSE))</f>
        <v>0</v>
      </c>
      <c r="G323" s="724">
        <f ca="1">SUMIFS(OFFSET('7.  Persistence Report'!$AQ:$AQ,0,G277-2011),'7.  Persistence Report'!$D:$D,IF(COUNTIFS($B323,"Adjustment*"),$B322,$B323),'7.  Persistence Report'!$H:$H,D277,'7.  Persistence Report'!$J:$J,IF(COUNTIFS($B323,"Adjustment*"),"Adjustment","Current Year Savings"),'7.  Persistence Report'!$C:$C,VLOOKUP(IF(COUNTIFS($B323,"Adjustment*"),$A322,$A323),ExtCalcMap,2,FALSE))</f>
        <v>0</v>
      </c>
      <c r="H323" s="724">
        <f ca="1">SUMIFS(OFFSET('7.  Persistence Report'!$AQ:$AQ,0,H277-2011),'7.  Persistence Report'!$D:$D,IF(COUNTIFS($B323,"Adjustment*"),$B322,$B323),'7.  Persistence Report'!$H:$H,D277,'7.  Persistence Report'!$J:$J,IF(COUNTIFS($B323,"Adjustment*"),"Adjustment","Current Year Savings"),'7.  Persistence Report'!$C:$C,VLOOKUP(IF(COUNTIFS($B323,"Adjustment*"),$A322,$A323),ExtCalcMap,2,FALSE))</f>
        <v>0</v>
      </c>
      <c r="I323" s="724">
        <f ca="1">SUMIFS(OFFSET('7.  Persistence Report'!$AQ:$AQ,0,I277-2011),'7.  Persistence Report'!$D:$D,IF(COUNTIFS($B323,"Adjustment*"),$B322,$B323),'7.  Persistence Report'!$H:$H,D277,'7.  Persistence Report'!$J:$J,IF(COUNTIFS($B323,"Adjustment*"),"Adjustment","Current Year Savings"),'7.  Persistence Report'!$C:$C,VLOOKUP(IF(COUNTIFS($B323,"Adjustment*"),$A322,$A323),ExtCalcMap,2,FALSE))</f>
        <v>0</v>
      </c>
      <c r="J323" s="724">
        <f ca="1">SUMIFS(OFFSET('7.  Persistence Report'!$AQ:$AQ,0,J277-2011),'7.  Persistence Report'!$D:$D,IF(COUNTIFS($B323,"Adjustment*"),$B322,$B323),'7.  Persistence Report'!$H:$H,D277,'7.  Persistence Report'!$J:$J,IF(COUNTIFS($B323,"Adjustment*"),"Adjustment","Current Year Savings"),'7.  Persistence Report'!$C:$C,VLOOKUP(IF(COUNTIFS($B323,"Adjustment*"),$A322,$A323),ExtCalcMap,2,FALSE))</f>
        <v>0</v>
      </c>
      <c r="K323" s="724">
        <f ca="1">SUMIFS(OFFSET('7.  Persistence Report'!$AQ:$AQ,0,K277-2011),'7.  Persistence Report'!$D:$D,IF(COUNTIFS($B323,"Adjustment*"),$B322,$B323),'7.  Persistence Report'!$H:$H,D277,'7.  Persistence Report'!$J:$J,IF(COUNTIFS($B323,"Adjustment*"),"Adjustment","Current Year Savings"),'7.  Persistence Report'!$C:$C,VLOOKUP(IF(COUNTIFS($B323,"Adjustment*"),$A322,$A323),ExtCalcMap,2,FALSE))</f>
        <v>0</v>
      </c>
      <c r="L323" s="724">
        <f ca="1">SUMIFS(OFFSET('7.  Persistence Report'!$AQ:$AQ,0,L277-2011),'7.  Persistence Report'!$D:$D,IF(COUNTIFS($B323,"Adjustment*"),$B322,$B323),'7.  Persistence Report'!$H:$H,D277,'7.  Persistence Report'!$J:$J,IF(COUNTIFS($B323,"Adjustment*"),"Adjustment","Current Year Savings"),'7.  Persistence Report'!$C:$C,VLOOKUP(IF(COUNTIFS($B323,"Adjustment*"),$A322,$A323),ExtCalcMap,2,FALSE))</f>
        <v>0</v>
      </c>
      <c r="M323" s="724">
        <f ca="1">SUMIFS(OFFSET('7.  Persistence Report'!$AQ:$AQ,0,M277-2011),'7.  Persistence Report'!$D:$D,IF(COUNTIFS($B323,"Adjustment*"),$B322,$B323),'7.  Persistence Report'!$H:$H,D277,'7.  Persistence Report'!$J:$J,IF(COUNTIFS($B323,"Adjustment*"),"Adjustment","Current Year Savings"),'7.  Persistence Report'!$C:$C,VLOOKUP(IF(COUNTIFS($B323,"Adjustment*"),$A322,$A323),ExtCalcMap,2,FALSE))</f>
        <v>0</v>
      </c>
      <c r="N323" s="732"/>
      <c r="O323" s="731">
        <f ca="1">SUMIFS(OFFSET('7.  Persistence Report'!$L:$L,0,O277-2011),'7.  Persistence Report'!$D:$D,IF(COUNTIFS($B323,"Adjustment*"),$B322,$B323),'7.  Persistence Report'!$H:$H,D277,'7.  Persistence Report'!$J:$J,IF(COUNTIFS($B323,"Adjustment*"),"Adjustment","Current Year Savings"),'7.  Persistence Report'!$C:$C,VLOOKUP(IF(COUNTIFS($B323,"Adjustment*"),$A322,$A323),ExtCalcMap,2,FALSE))</f>
        <v>0</v>
      </c>
      <c r="P323" s="731">
        <f ca="1">SUMIFS(OFFSET('7.  Persistence Report'!$L:$L,0,P277-2011),'7.  Persistence Report'!$D:$D,IF(COUNTIFS($B323,"Adjustment*"),$B322,$B323),'7.  Persistence Report'!$H:$H,D277,'7.  Persistence Report'!$J:$J,IF(COUNTIFS($B323,"Adjustment*"),"Adjustment","Current Year Savings"),'7.  Persistence Report'!$C:$C,VLOOKUP(IF(COUNTIFS($B323,"Adjustment*"),$A322,$A323),ExtCalcMap,2,FALSE))</f>
        <v>0</v>
      </c>
      <c r="Q323" s="731">
        <f ca="1">SUMIFS(OFFSET('7.  Persistence Report'!$L:$L,0,Q277-2011),'7.  Persistence Report'!$D:$D,IF(COUNTIFS($B323,"Adjustment*"),$B322,$B323),'7.  Persistence Report'!$H:$H,D277,'7.  Persistence Report'!$J:$J,IF(COUNTIFS($B323,"Adjustment*"),"Adjustment","Current Year Savings"),'7.  Persistence Report'!$C:$C,VLOOKUP(IF(COUNTIFS($B323,"Adjustment*"),$A322,$A323),ExtCalcMap,2,FALSE))</f>
        <v>0</v>
      </c>
      <c r="R323" s="731">
        <f ca="1">SUMIFS(OFFSET('7.  Persistence Report'!$L:$L,0,R277-2011),'7.  Persistence Report'!$D:$D,IF(COUNTIFS($B323,"Adjustment*"),$B322,$B323),'7.  Persistence Report'!$H:$H,D277,'7.  Persistence Report'!$J:$J,IF(COUNTIFS($B323,"Adjustment*"),"Adjustment","Current Year Savings"),'7.  Persistence Report'!$C:$C,VLOOKUP(IF(COUNTIFS($B323,"Adjustment*"),$A322,$A323),ExtCalcMap,2,FALSE))</f>
        <v>0</v>
      </c>
      <c r="S323" s="731">
        <f ca="1">SUMIFS(OFFSET('7.  Persistence Report'!$L:$L,0,S277-2011),'7.  Persistence Report'!$D:$D,IF(COUNTIFS($B323,"Adjustment*"),$B322,$B323),'7.  Persistence Report'!$H:$H,D277,'7.  Persistence Report'!$J:$J,IF(COUNTIFS($B323,"Adjustment*"),"Adjustment","Current Year Savings"),'7.  Persistence Report'!$C:$C,VLOOKUP(IF(COUNTIFS($B323,"Adjustment*"),$A322,$A323),ExtCalcMap,2,FALSE))</f>
        <v>0</v>
      </c>
      <c r="T323" s="731">
        <f ca="1">SUMIFS(OFFSET('7.  Persistence Report'!$L:$L,0,T277-2011),'7.  Persistence Report'!$D:$D,IF(COUNTIFS($B323,"Adjustment*"),$B322,$B323),'7.  Persistence Report'!$H:$H,D277,'7.  Persistence Report'!$J:$J,IF(COUNTIFS($B323,"Adjustment*"),"Adjustment","Current Year Savings"),'7.  Persistence Report'!$C:$C,VLOOKUP(IF(COUNTIFS($B323,"Adjustment*"),$A322,$A323),ExtCalcMap,2,FALSE))</f>
        <v>0</v>
      </c>
      <c r="U323" s="731">
        <f ca="1">SUMIFS(OFFSET('7.  Persistence Report'!$L:$L,0,U277-2011),'7.  Persistence Report'!$D:$D,IF(COUNTIFS($B323,"Adjustment*"),$B322,$B323),'7.  Persistence Report'!$H:$H,D277,'7.  Persistence Report'!$J:$J,IF(COUNTIFS($B323,"Adjustment*"),"Adjustment","Current Year Savings"),'7.  Persistence Report'!$C:$C,VLOOKUP(IF(COUNTIFS($B323,"Adjustment*"),$A322,$A323),ExtCalcMap,2,FALSE))</f>
        <v>0</v>
      </c>
      <c r="V323" s="731">
        <f ca="1">SUMIFS(OFFSET('7.  Persistence Report'!$L:$L,0,V277-2011),'7.  Persistence Report'!$D:$D,IF(COUNTIFS($B323,"Adjustment*"),$B322,$B323),'7.  Persistence Report'!$H:$H,D277,'7.  Persistence Report'!$J:$J,IF(COUNTIFS($B323,"Adjustment*"),"Adjustment","Current Year Savings"),'7.  Persistence Report'!$C:$C,VLOOKUP(IF(COUNTIFS($B323,"Adjustment*"),$A322,$A323),ExtCalcMap,2,FALSE))</f>
        <v>0</v>
      </c>
      <c r="W323" s="731">
        <f ca="1">SUMIFS(OFFSET('7.  Persistence Report'!$L:$L,0,W277-2011),'7.  Persistence Report'!$D:$D,IF(COUNTIFS($B323,"Adjustment*"),$B322,$B323),'7.  Persistence Report'!$H:$H,D277,'7.  Persistence Report'!$J:$J,IF(COUNTIFS($B323,"Adjustment*"),"Adjustment","Current Year Savings"),'7.  Persistence Report'!$C:$C,VLOOKUP(IF(COUNTIFS($B323,"Adjustment*"),$A322,$A323),ExtCalcMap,2,FALSE))</f>
        <v>0</v>
      </c>
      <c r="X323" s="731">
        <f ca="1">SUMIFS(OFFSET('7.  Persistence Report'!$L:$L,0,X277-2011),'7.  Persistence Report'!$D:$D,IF(COUNTIFS($B323,"Adjustment*"),$B322,$B323),'7.  Persistence Report'!$H:$H,D277,'7.  Persistence Report'!$J:$J,IF(COUNTIFS($B323,"Adjustment*"),"Adjustment","Current Year Savings"),'7.  Persistence Report'!$C:$C,VLOOKUP(IF(COUNTIFS($B323,"Adjustment*"),$A322,$A323),ExtCalcMap,2,FALSE))</f>
        <v>0</v>
      </c>
      <c r="Y323" s="412">
        <f ca="1">Y322</f>
        <v>0</v>
      </c>
      <c r="Z323" s="412">
        <f ca="1">Z322</f>
        <v>1</v>
      </c>
      <c r="AA323" s="412">
        <f t="shared" ref="AA323:AL323" ca="1" si="132">AA322</f>
        <v>0</v>
      </c>
      <c r="AB323" s="412">
        <f t="shared" ca="1" si="132"/>
        <v>0</v>
      </c>
      <c r="AC323" s="412">
        <f t="shared" ca="1" si="132"/>
        <v>0</v>
      </c>
      <c r="AD323" s="412">
        <f t="shared" ca="1" si="132"/>
        <v>0</v>
      </c>
      <c r="AE323" s="412">
        <f t="shared" ca="1" si="132"/>
        <v>0</v>
      </c>
      <c r="AF323" s="412">
        <f t="shared" ca="1" si="132"/>
        <v>0</v>
      </c>
      <c r="AG323" s="412">
        <f t="shared" ca="1" si="132"/>
        <v>0</v>
      </c>
      <c r="AH323" s="412">
        <f t="shared" ca="1" si="132"/>
        <v>0</v>
      </c>
      <c r="AI323" s="412">
        <f t="shared" ca="1" si="132"/>
        <v>0</v>
      </c>
      <c r="AJ323" s="412">
        <f t="shared" ca="1" si="132"/>
        <v>0</v>
      </c>
      <c r="AK323" s="412">
        <f t="shared" ca="1" si="132"/>
        <v>0</v>
      </c>
      <c r="AL323" s="412">
        <f t="shared" ca="1" si="132"/>
        <v>0</v>
      </c>
      <c r="AM323" s="313"/>
    </row>
    <row r="324" spans="1:39" s="285" customFormat="1" ht="15" outlineLevel="1">
      <c r="A324" s="503"/>
      <c r="B324" s="316"/>
      <c r="C324" s="314"/>
      <c r="D324" s="740"/>
      <c r="E324" s="740"/>
      <c r="F324" s="740"/>
      <c r="G324" s="740"/>
      <c r="H324" s="740"/>
      <c r="I324" s="740"/>
      <c r="J324" s="740"/>
      <c r="K324" s="740"/>
      <c r="L324" s="740"/>
      <c r="M324" s="740"/>
      <c r="N324" s="730"/>
      <c r="O324" s="741"/>
      <c r="P324" s="741"/>
      <c r="Q324" s="741"/>
      <c r="R324" s="741"/>
      <c r="S324" s="741"/>
      <c r="T324" s="741"/>
      <c r="U324" s="741"/>
      <c r="V324" s="741"/>
      <c r="W324" s="741"/>
      <c r="X324" s="741"/>
      <c r="Y324" s="419"/>
      <c r="Z324" s="417"/>
      <c r="AA324" s="417"/>
      <c r="AB324" s="417"/>
      <c r="AC324" s="417"/>
      <c r="AD324" s="417"/>
      <c r="AE324" s="417"/>
      <c r="AF324" s="417"/>
      <c r="AG324" s="417"/>
      <c r="AH324" s="417"/>
      <c r="AI324" s="417"/>
      <c r="AJ324" s="417"/>
      <c r="AK324" s="417"/>
      <c r="AL324" s="417"/>
      <c r="AM324" s="315"/>
    </row>
    <row r="325" spans="1:39" s="285" customFormat="1" ht="30" outlineLevel="1">
      <c r="A325" s="503">
        <v>16</v>
      </c>
      <c r="B325" s="316" t="s">
        <v>488</v>
      </c>
      <c r="C325" s="293" t="s">
        <v>25</v>
      </c>
      <c r="D325" s="724">
        <f ca="1">SUMIFS(OFFSET('7.  Persistence Report'!$AQ:$AQ,0,D277-2011),'7.  Persistence Report'!$D:$D,IF(COUNTIFS($B325,"Adjustment*"),$B324,$B325),'7.  Persistence Report'!$H:$H,D277,'7.  Persistence Report'!$J:$J,IF(COUNTIFS($B325,"Adjustment*"),"Adjustment","Current Year Savings"),'7.  Persistence Report'!$C:$C,VLOOKUP(IF(COUNTIFS($B325,"Adjustment*"),$A324,$A325),ExtCalcMap,2,FALSE))</f>
        <v>0</v>
      </c>
      <c r="E325" s="724">
        <f ca="1">SUMIFS(OFFSET('7.  Persistence Report'!$AQ:$AQ,0,E277-2011),'7.  Persistence Report'!$D:$D,IF(COUNTIFS($B325,"Adjustment*"),$B324,$B325),'7.  Persistence Report'!$H:$H,D277,'7.  Persistence Report'!$J:$J,IF(COUNTIFS($B325,"Adjustment*"),"Adjustment","Current Year Savings"),'7.  Persistence Report'!$C:$C,VLOOKUP(IF(COUNTIFS($B325,"Adjustment*"),$A324,$A325),ExtCalcMap,2,FALSE))</f>
        <v>0</v>
      </c>
      <c r="F325" s="724">
        <f ca="1">SUMIFS(OFFSET('7.  Persistence Report'!$AQ:$AQ,0,F277-2011),'7.  Persistence Report'!$D:$D,IF(COUNTIFS($B325,"Adjustment*"),$B324,$B325),'7.  Persistence Report'!$H:$H,D277,'7.  Persistence Report'!$J:$J,IF(COUNTIFS($B325,"Adjustment*"),"Adjustment","Current Year Savings"),'7.  Persistence Report'!$C:$C,VLOOKUP(IF(COUNTIFS($B325,"Adjustment*"),$A324,$A325),ExtCalcMap,2,FALSE))</f>
        <v>0</v>
      </c>
      <c r="G325" s="724">
        <f ca="1">SUMIFS(OFFSET('7.  Persistence Report'!$AQ:$AQ,0,G277-2011),'7.  Persistence Report'!$D:$D,IF(COUNTIFS($B325,"Adjustment*"),$B324,$B325),'7.  Persistence Report'!$H:$H,D277,'7.  Persistence Report'!$J:$J,IF(COUNTIFS($B325,"Adjustment*"),"Adjustment","Current Year Savings"),'7.  Persistence Report'!$C:$C,VLOOKUP(IF(COUNTIFS($B325,"Adjustment*"),$A324,$A325),ExtCalcMap,2,FALSE))</f>
        <v>0</v>
      </c>
      <c r="H325" s="724">
        <f ca="1">SUMIFS(OFFSET('7.  Persistence Report'!$AQ:$AQ,0,H277-2011),'7.  Persistence Report'!$D:$D,IF(COUNTIFS($B325,"Adjustment*"),$B324,$B325),'7.  Persistence Report'!$H:$H,D277,'7.  Persistence Report'!$J:$J,IF(COUNTIFS($B325,"Adjustment*"),"Adjustment","Current Year Savings"),'7.  Persistence Report'!$C:$C,VLOOKUP(IF(COUNTIFS($B325,"Adjustment*"),$A324,$A325),ExtCalcMap,2,FALSE))</f>
        <v>0</v>
      </c>
      <c r="I325" s="724">
        <f ca="1">SUMIFS(OFFSET('7.  Persistence Report'!$AQ:$AQ,0,I277-2011),'7.  Persistence Report'!$D:$D,IF(COUNTIFS($B325,"Adjustment*"),$B324,$B325),'7.  Persistence Report'!$H:$H,D277,'7.  Persistence Report'!$J:$J,IF(COUNTIFS($B325,"Adjustment*"),"Adjustment","Current Year Savings"),'7.  Persistence Report'!$C:$C,VLOOKUP(IF(COUNTIFS($B325,"Adjustment*"),$A324,$A325),ExtCalcMap,2,FALSE))</f>
        <v>0</v>
      </c>
      <c r="J325" s="724">
        <f ca="1">SUMIFS(OFFSET('7.  Persistence Report'!$AQ:$AQ,0,J277-2011),'7.  Persistence Report'!$D:$D,IF(COUNTIFS($B325,"Adjustment*"),$B324,$B325),'7.  Persistence Report'!$H:$H,D277,'7.  Persistence Report'!$J:$J,IF(COUNTIFS($B325,"Adjustment*"),"Adjustment","Current Year Savings"),'7.  Persistence Report'!$C:$C,VLOOKUP(IF(COUNTIFS($B325,"Adjustment*"),$A324,$A325),ExtCalcMap,2,FALSE))</f>
        <v>0</v>
      </c>
      <c r="K325" s="724">
        <f ca="1">SUMIFS(OFFSET('7.  Persistence Report'!$AQ:$AQ,0,K277-2011),'7.  Persistence Report'!$D:$D,IF(COUNTIFS($B325,"Adjustment*"),$B324,$B325),'7.  Persistence Report'!$H:$H,D277,'7.  Persistence Report'!$J:$J,IF(COUNTIFS($B325,"Adjustment*"),"Adjustment","Current Year Savings"),'7.  Persistence Report'!$C:$C,VLOOKUP(IF(COUNTIFS($B325,"Adjustment*"),$A324,$A325),ExtCalcMap,2,FALSE))</f>
        <v>0</v>
      </c>
      <c r="L325" s="724">
        <f ca="1">SUMIFS(OFFSET('7.  Persistence Report'!$AQ:$AQ,0,L277-2011),'7.  Persistence Report'!$D:$D,IF(COUNTIFS($B325,"Adjustment*"),$B324,$B325),'7.  Persistence Report'!$H:$H,D277,'7.  Persistence Report'!$J:$J,IF(COUNTIFS($B325,"Adjustment*"),"Adjustment","Current Year Savings"),'7.  Persistence Report'!$C:$C,VLOOKUP(IF(COUNTIFS($B325,"Adjustment*"),$A324,$A325),ExtCalcMap,2,FALSE))</f>
        <v>0</v>
      </c>
      <c r="M325" s="724">
        <f ca="1">SUMIFS(OFFSET('7.  Persistence Report'!$AQ:$AQ,0,M277-2011),'7.  Persistence Report'!$D:$D,IF(COUNTIFS($B325,"Adjustment*"),$B324,$B325),'7.  Persistence Report'!$H:$H,D277,'7.  Persistence Report'!$J:$J,IF(COUNTIFS($B325,"Adjustment*"),"Adjustment","Current Year Savings"),'7.  Persistence Report'!$C:$C,VLOOKUP(IF(COUNTIFS($B325,"Adjustment*"),$A324,$A325),ExtCalcMap,2,FALSE))</f>
        <v>0</v>
      </c>
      <c r="N325" s="730"/>
      <c r="O325" s="731">
        <f ca="1">SUMIFS(OFFSET('7.  Persistence Report'!$L:$L,0,O277-2011),'7.  Persistence Report'!$D:$D,IF(COUNTIFS($B325,"Adjustment*"),$B324,$B325),'7.  Persistence Report'!$H:$H,D277,'7.  Persistence Report'!$J:$J,IF(COUNTIFS($B325,"Adjustment*"),"Adjustment","Current Year Savings"),'7.  Persistence Report'!$C:$C,VLOOKUP(IF(COUNTIFS($B325,"Adjustment*"),$A324,$A325),ExtCalcMap,2,FALSE))</f>
        <v>0</v>
      </c>
      <c r="P325" s="731">
        <f ca="1">SUMIFS(OFFSET('7.  Persistence Report'!$L:$L,0,P277-2011),'7.  Persistence Report'!$D:$D,IF(COUNTIFS($B325,"Adjustment*"),$B324,$B325),'7.  Persistence Report'!$H:$H,D277,'7.  Persistence Report'!$J:$J,IF(COUNTIFS($B325,"Adjustment*"),"Adjustment","Current Year Savings"),'7.  Persistence Report'!$C:$C,VLOOKUP(IF(COUNTIFS($B325,"Adjustment*"),$A324,$A325),ExtCalcMap,2,FALSE))</f>
        <v>0</v>
      </c>
      <c r="Q325" s="731">
        <f ca="1">SUMIFS(OFFSET('7.  Persistence Report'!$L:$L,0,Q277-2011),'7.  Persistence Report'!$D:$D,IF(COUNTIFS($B325,"Adjustment*"),$B324,$B325),'7.  Persistence Report'!$H:$H,D277,'7.  Persistence Report'!$J:$J,IF(COUNTIFS($B325,"Adjustment*"),"Adjustment","Current Year Savings"),'7.  Persistence Report'!$C:$C,VLOOKUP(IF(COUNTIFS($B325,"Adjustment*"),$A324,$A325),ExtCalcMap,2,FALSE))</f>
        <v>0</v>
      </c>
      <c r="R325" s="731">
        <f ca="1">SUMIFS(OFFSET('7.  Persistence Report'!$L:$L,0,R277-2011),'7.  Persistence Report'!$D:$D,IF(COUNTIFS($B325,"Adjustment*"),$B324,$B325),'7.  Persistence Report'!$H:$H,D277,'7.  Persistence Report'!$J:$J,IF(COUNTIFS($B325,"Adjustment*"),"Adjustment","Current Year Savings"),'7.  Persistence Report'!$C:$C,VLOOKUP(IF(COUNTIFS($B325,"Adjustment*"),$A324,$A325),ExtCalcMap,2,FALSE))</f>
        <v>0</v>
      </c>
      <c r="S325" s="731">
        <f ca="1">SUMIFS(OFFSET('7.  Persistence Report'!$L:$L,0,S277-2011),'7.  Persistence Report'!$D:$D,IF(COUNTIFS($B325,"Adjustment*"),$B324,$B325),'7.  Persistence Report'!$H:$H,D277,'7.  Persistence Report'!$J:$J,IF(COUNTIFS($B325,"Adjustment*"),"Adjustment","Current Year Savings"),'7.  Persistence Report'!$C:$C,VLOOKUP(IF(COUNTIFS($B325,"Adjustment*"),$A324,$A325),ExtCalcMap,2,FALSE))</f>
        <v>0</v>
      </c>
      <c r="T325" s="731">
        <f ca="1">SUMIFS(OFFSET('7.  Persistence Report'!$L:$L,0,T277-2011),'7.  Persistence Report'!$D:$D,IF(COUNTIFS($B325,"Adjustment*"),$B324,$B325),'7.  Persistence Report'!$H:$H,D277,'7.  Persistence Report'!$J:$J,IF(COUNTIFS($B325,"Adjustment*"),"Adjustment","Current Year Savings"),'7.  Persistence Report'!$C:$C,VLOOKUP(IF(COUNTIFS($B325,"Adjustment*"),$A324,$A325),ExtCalcMap,2,FALSE))</f>
        <v>0</v>
      </c>
      <c r="U325" s="731">
        <f ca="1">SUMIFS(OFFSET('7.  Persistence Report'!$L:$L,0,U277-2011),'7.  Persistence Report'!$D:$D,IF(COUNTIFS($B325,"Adjustment*"),$B324,$B325),'7.  Persistence Report'!$H:$H,D277,'7.  Persistence Report'!$J:$J,IF(COUNTIFS($B325,"Adjustment*"),"Adjustment","Current Year Savings"),'7.  Persistence Report'!$C:$C,VLOOKUP(IF(COUNTIFS($B325,"Adjustment*"),$A324,$A325),ExtCalcMap,2,FALSE))</f>
        <v>0</v>
      </c>
      <c r="V325" s="731">
        <f ca="1">SUMIFS(OFFSET('7.  Persistence Report'!$L:$L,0,V277-2011),'7.  Persistence Report'!$D:$D,IF(COUNTIFS($B325,"Adjustment*"),$B324,$B325),'7.  Persistence Report'!$H:$H,D277,'7.  Persistence Report'!$J:$J,IF(COUNTIFS($B325,"Adjustment*"),"Adjustment","Current Year Savings"),'7.  Persistence Report'!$C:$C,VLOOKUP(IF(COUNTIFS($B325,"Adjustment*"),$A324,$A325),ExtCalcMap,2,FALSE))</f>
        <v>0</v>
      </c>
      <c r="W325" s="731">
        <f ca="1">SUMIFS(OFFSET('7.  Persistence Report'!$L:$L,0,W277-2011),'7.  Persistence Report'!$D:$D,IF(COUNTIFS($B325,"Adjustment*"),$B324,$B325),'7.  Persistence Report'!$H:$H,D277,'7.  Persistence Report'!$J:$J,IF(COUNTIFS($B325,"Adjustment*"),"Adjustment","Current Year Savings"),'7.  Persistence Report'!$C:$C,VLOOKUP(IF(COUNTIFS($B325,"Adjustment*"),$A324,$A325),ExtCalcMap,2,FALSE))</f>
        <v>0</v>
      </c>
      <c r="X325" s="731">
        <f ca="1">SUMIFS(OFFSET('7.  Persistence Report'!$L:$L,0,X277-2011),'7.  Persistence Report'!$D:$D,IF(COUNTIFS($B325,"Adjustment*"),$B324,$B325),'7.  Persistence Report'!$H:$H,D277,'7.  Persistence Report'!$J:$J,IF(COUNTIFS($B325,"Adjustment*"),"Adjustment","Current Year Savings"),'7.  Persistence Report'!$C:$C,VLOOKUP(IF(COUNTIFS($B325,"Adjustment*"),$A324,$A325),ExtCalcMap,2,FALSE))</f>
        <v>0</v>
      </c>
      <c r="Y325" s="416">
        <f ca="1">IF(SUMIFS(OFFSET('3-a.  Rate Class Allocations'!$BA:$BA,0,(27*(Y278="kW"))),'3-a.  Rate Class Allocations'!$F:$F,"2011 - 2014 + 2015 Extension Legacy Green Energy Act Framework - Province Wide Program",'3-a.  Rate Class Allocations'!$E:$E,$B325,'3-a.  Rate Class Allocations'!$H:$H,D277),SUMIFS(OFFSET('3-a.  Rate Class Allocations'!$BA:$BA,0,(27*(Y278="kW"))),'3-a.  Rate Class Allocations'!$F:$F,"2011 - 2014 + 2015 Extension Legacy Green Energy Act Framework - Province Wide Program",'3-a.  Rate Class Allocations'!$L:$L,Y277,'3-a.  Rate Class Allocations'!$E:$E,$B325,'3-a.  Rate Class Allocations'!$H:$H,D277) / SUMIFS(OFFSET('3-a.  Rate Class Allocations'!$BA:$BA,0,(27*(Y278="kW"))),'3-a.  Rate Class Allocations'!$F:$F,"2011 - 2014 + 2015 Extension Legacy Green Energy Act Framework - Province Wide Program",'3-a.  Rate Class Allocations'!$E:$E,$B325,'3-a.  Rate Class Allocations'!$H:$H,D277),IF(COUNTIFS(Y277,"*Less Than*"),1/COUNTIFS($Y277:$AL277,"*Less Than*"),0))</f>
        <v>0</v>
      </c>
      <c r="Z325" s="416">
        <f ca="1">IF(SUMIFS(OFFSET('3-a.  Rate Class Allocations'!$BA:$BA,0,(27*(Z278="kW"))),'3-a.  Rate Class Allocations'!$F:$F,"2011 - 2014 + 2015 Extension Legacy Green Energy Act Framework - Province Wide Program",'3-a.  Rate Class Allocations'!$E:$E,$B325,'3-a.  Rate Class Allocations'!$H:$H,D277),SUMIFS(OFFSET('3-a.  Rate Class Allocations'!$BA:$BA,0,(27*(Z278="kW"))),'3-a.  Rate Class Allocations'!$F:$F,"2011 - 2014 + 2015 Extension Legacy Green Energy Act Framework - Province Wide Program",'3-a.  Rate Class Allocations'!$L:$L,Z277,'3-a.  Rate Class Allocations'!$E:$E,$B325,'3-a.  Rate Class Allocations'!$H:$H,D277) / SUMIFS(OFFSET('3-a.  Rate Class Allocations'!$BA:$BA,0,(27*(Z278="kW"))),'3-a.  Rate Class Allocations'!$F:$F,"2011 - 2014 + 2015 Extension Legacy Green Energy Act Framework - Province Wide Program",'3-a.  Rate Class Allocations'!$E:$E,$B325,'3-a.  Rate Class Allocations'!$H:$H,D277),IF(COUNTIFS(Z277,"*Less Than*"),1/COUNTIFS($Y277:$AL277,"*Less Than*"),0))</f>
        <v>1</v>
      </c>
      <c r="AA325" s="416">
        <f ca="1">IF(SUMIFS(OFFSET('3-a.  Rate Class Allocations'!$BA:$BA,0,(27*(AA278="kW"))),'3-a.  Rate Class Allocations'!$F:$F,"2011 - 2014 + 2015 Extension Legacy Green Energy Act Framework - Province Wide Program",'3-a.  Rate Class Allocations'!$E:$E,$B325,'3-a.  Rate Class Allocations'!$H:$H,D277),SUMIFS(OFFSET('3-a.  Rate Class Allocations'!$BA:$BA,0,(27*(AA278="kW"))),'3-a.  Rate Class Allocations'!$F:$F,"2011 - 2014 + 2015 Extension Legacy Green Energy Act Framework - Province Wide Program",'3-a.  Rate Class Allocations'!$L:$L,AA277,'3-a.  Rate Class Allocations'!$E:$E,$B325,'3-a.  Rate Class Allocations'!$H:$H,D277) / SUMIFS(OFFSET('3-a.  Rate Class Allocations'!$BA:$BA,0,(27*(AA278="kW"))),'3-a.  Rate Class Allocations'!$F:$F,"2011 - 2014 + 2015 Extension Legacy Green Energy Act Framework - Province Wide Program",'3-a.  Rate Class Allocations'!$E:$E,$B325,'3-a.  Rate Class Allocations'!$H:$H,D277),IF(COUNTIFS(AA277,"*Less Than*"),1/COUNTIFS($Y277:$AL277,"*Less Than*"),0))</f>
        <v>0</v>
      </c>
      <c r="AB325" s="416">
        <f ca="1">IF(SUMIFS(OFFSET('3-a.  Rate Class Allocations'!$BA:$BA,0,(27*(AB278="kW"))),'3-a.  Rate Class Allocations'!$F:$F,"2011 - 2014 + 2015 Extension Legacy Green Energy Act Framework - Province Wide Program",'3-a.  Rate Class Allocations'!$E:$E,$B325,'3-a.  Rate Class Allocations'!$H:$H,D277),SUMIFS(OFFSET('3-a.  Rate Class Allocations'!$BA:$BA,0,(27*(AB278="kW"))),'3-a.  Rate Class Allocations'!$F:$F,"2011 - 2014 + 2015 Extension Legacy Green Energy Act Framework - Province Wide Program",'3-a.  Rate Class Allocations'!$L:$L,AB277,'3-a.  Rate Class Allocations'!$E:$E,$B325,'3-a.  Rate Class Allocations'!$H:$H,D277) / SUMIFS(OFFSET('3-a.  Rate Class Allocations'!$BA:$BA,0,(27*(AB278="kW"))),'3-a.  Rate Class Allocations'!$F:$F,"2011 - 2014 + 2015 Extension Legacy Green Energy Act Framework - Province Wide Program",'3-a.  Rate Class Allocations'!$E:$E,$B325,'3-a.  Rate Class Allocations'!$H:$H,D277),IF(COUNTIFS(AB277,"*Less Than*"),1/COUNTIFS($Y277:$AL277,"*Less Than*"),0))</f>
        <v>0</v>
      </c>
      <c r="AC325" s="416">
        <f ca="1">IF(SUMIFS(OFFSET('3-a.  Rate Class Allocations'!$BA:$BA,0,(27*(AC278="kW"))),'3-a.  Rate Class Allocations'!$F:$F,"2011 - 2014 + 2015 Extension Legacy Green Energy Act Framework - Province Wide Program",'3-a.  Rate Class Allocations'!$E:$E,$B325,'3-a.  Rate Class Allocations'!$H:$H,D277),SUMIFS(OFFSET('3-a.  Rate Class Allocations'!$BA:$BA,0,(27*(AC278="kW"))),'3-a.  Rate Class Allocations'!$F:$F,"2011 - 2014 + 2015 Extension Legacy Green Energy Act Framework - Province Wide Program",'3-a.  Rate Class Allocations'!$L:$L,AC277,'3-a.  Rate Class Allocations'!$E:$E,$B325,'3-a.  Rate Class Allocations'!$H:$H,D277) / SUMIFS(OFFSET('3-a.  Rate Class Allocations'!$BA:$BA,0,(27*(AC278="kW"))),'3-a.  Rate Class Allocations'!$F:$F,"2011 - 2014 + 2015 Extension Legacy Green Energy Act Framework - Province Wide Program",'3-a.  Rate Class Allocations'!$E:$E,$B325,'3-a.  Rate Class Allocations'!$H:$H,D277),IF(COUNTIFS(AC277,"*Less Than*"),1/COUNTIFS($Y277:$AL277,"*Less Than*"),0))</f>
        <v>0</v>
      </c>
      <c r="AD325" s="416">
        <f ca="1">IF(SUMIFS(OFFSET('3-a.  Rate Class Allocations'!$BA:$BA,0,(27*(AD278="kW"))),'3-a.  Rate Class Allocations'!$F:$F,"2011 - 2014 + 2015 Extension Legacy Green Energy Act Framework - Province Wide Program",'3-a.  Rate Class Allocations'!$E:$E,$B325,'3-a.  Rate Class Allocations'!$H:$H,D277),SUMIFS(OFFSET('3-a.  Rate Class Allocations'!$BA:$BA,0,(27*(AD278="kW"))),'3-a.  Rate Class Allocations'!$F:$F,"2011 - 2014 + 2015 Extension Legacy Green Energy Act Framework - Province Wide Program",'3-a.  Rate Class Allocations'!$L:$L,AD277,'3-a.  Rate Class Allocations'!$E:$E,$B325,'3-a.  Rate Class Allocations'!$H:$H,D277) / SUMIFS(OFFSET('3-a.  Rate Class Allocations'!$BA:$BA,0,(27*(AD278="kW"))),'3-a.  Rate Class Allocations'!$F:$F,"2011 - 2014 + 2015 Extension Legacy Green Energy Act Framework - Province Wide Program",'3-a.  Rate Class Allocations'!$E:$E,$B325,'3-a.  Rate Class Allocations'!$H:$H,D277),IF(COUNTIFS(AD277,"*Less Than*"),1/COUNTIFS($Y277:$AL277,"*Less Than*"),0))</f>
        <v>0</v>
      </c>
      <c r="AE325" s="416">
        <f ca="1">IF(SUMIFS(OFFSET('3-a.  Rate Class Allocations'!$BA:$BA,0,(27*(AE278="kW"))),'3-a.  Rate Class Allocations'!$F:$F,"2011 - 2014 + 2015 Extension Legacy Green Energy Act Framework - Province Wide Program",'3-a.  Rate Class Allocations'!$E:$E,$B325,'3-a.  Rate Class Allocations'!$H:$H,D277),SUMIFS(OFFSET('3-a.  Rate Class Allocations'!$BA:$BA,0,(27*(AE278="kW"))),'3-a.  Rate Class Allocations'!$F:$F,"2011 - 2014 + 2015 Extension Legacy Green Energy Act Framework - Province Wide Program",'3-a.  Rate Class Allocations'!$L:$L,AE277,'3-a.  Rate Class Allocations'!$E:$E,$B325,'3-a.  Rate Class Allocations'!$H:$H,D277) / SUMIFS(OFFSET('3-a.  Rate Class Allocations'!$BA:$BA,0,(27*(AE278="kW"))),'3-a.  Rate Class Allocations'!$F:$F,"2011 - 2014 + 2015 Extension Legacy Green Energy Act Framework - Province Wide Program",'3-a.  Rate Class Allocations'!$E:$E,$B325,'3-a.  Rate Class Allocations'!$H:$H,D277),IF(COUNTIFS(AE277,"*Less Than*"),1/COUNTIFS($Y277:$AL277,"*Less Than*"),0))</f>
        <v>0</v>
      </c>
      <c r="AF325" s="416">
        <f ca="1">IF(SUMIFS(OFFSET('3-a.  Rate Class Allocations'!$BA:$BA,0,(27*(AF278="kW"))),'3-a.  Rate Class Allocations'!$F:$F,"2011 - 2014 + 2015 Extension Legacy Green Energy Act Framework - Province Wide Program",'3-a.  Rate Class Allocations'!$E:$E,$B325,'3-a.  Rate Class Allocations'!$H:$H,D277),SUMIFS(OFFSET('3-a.  Rate Class Allocations'!$BA:$BA,0,(27*(AF278="kW"))),'3-a.  Rate Class Allocations'!$F:$F,"2011 - 2014 + 2015 Extension Legacy Green Energy Act Framework - Province Wide Program",'3-a.  Rate Class Allocations'!$L:$L,AF277,'3-a.  Rate Class Allocations'!$E:$E,$B325,'3-a.  Rate Class Allocations'!$H:$H,D277) / SUMIFS(OFFSET('3-a.  Rate Class Allocations'!$BA:$BA,0,(27*(AF278="kW"))),'3-a.  Rate Class Allocations'!$F:$F,"2011 - 2014 + 2015 Extension Legacy Green Energy Act Framework - Province Wide Program",'3-a.  Rate Class Allocations'!$E:$E,$B325,'3-a.  Rate Class Allocations'!$H:$H,D277),IF(COUNTIFS(AF277,"*Less Than*"),1/COUNTIFS($Y277:$AL277,"*Less Than*"),0))</f>
        <v>0</v>
      </c>
      <c r="AG325" s="416">
        <f ca="1">IF(SUMIFS(OFFSET('3-a.  Rate Class Allocations'!$BA:$BA,0,(27*(AG278="kW"))),'3-a.  Rate Class Allocations'!$F:$F,"2011 - 2014 + 2015 Extension Legacy Green Energy Act Framework - Province Wide Program",'3-a.  Rate Class Allocations'!$E:$E,$B325,'3-a.  Rate Class Allocations'!$H:$H,D277),SUMIFS(OFFSET('3-a.  Rate Class Allocations'!$BA:$BA,0,(27*(AG278="kW"))),'3-a.  Rate Class Allocations'!$F:$F,"2011 - 2014 + 2015 Extension Legacy Green Energy Act Framework - Province Wide Program",'3-a.  Rate Class Allocations'!$L:$L,AG277,'3-a.  Rate Class Allocations'!$E:$E,$B325,'3-a.  Rate Class Allocations'!$H:$H,D277) / SUMIFS(OFFSET('3-a.  Rate Class Allocations'!$BA:$BA,0,(27*(AG278="kW"))),'3-a.  Rate Class Allocations'!$F:$F,"2011 - 2014 + 2015 Extension Legacy Green Energy Act Framework - Province Wide Program",'3-a.  Rate Class Allocations'!$E:$E,$B325,'3-a.  Rate Class Allocations'!$H:$H,D277),IF(COUNTIFS(AG277,"*Less Than*"),1/COUNTIFS($Y277:$AL277,"*Less Than*"),0))</f>
        <v>0</v>
      </c>
      <c r="AH325" s="416">
        <f ca="1">IF(SUMIFS(OFFSET('3-a.  Rate Class Allocations'!$BA:$BA,0,(27*(AH278="kW"))),'3-a.  Rate Class Allocations'!$F:$F,"2011 - 2014 + 2015 Extension Legacy Green Energy Act Framework - Province Wide Program",'3-a.  Rate Class Allocations'!$E:$E,$B325,'3-a.  Rate Class Allocations'!$H:$H,D277),SUMIFS(OFFSET('3-a.  Rate Class Allocations'!$BA:$BA,0,(27*(AH278="kW"))),'3-a.  Rate Class Allocations'!$F:$F,"2011 - 2014 + 2015 Extension Legacy Green Energy Act Framework - Province Wide Program",'3-a.  Rate Class Allocations'!$L:$L,AH277,'3-a.  Rate Class Allocations'!$E:$E,$B325,'3-a.  Rate Class Allocations'!$H:$H,D277) / SUMIFS(OFFSET('3-a.  Rate Class Allocations'!$BA:$BA,0,(27*(AH278="kW"))),'3-a.  Rate Class Allocations'!$F:$F,"2011 - 2014 + 2015 Extension Legacy Green Energy Act Framework - Province Wide Program",'3-a.  Rate Class Allocations'!$E:$E,$B325,'3-a.  Rate Class Allocations'!$H:$H,D277),IF(COUNTIFS(AH277,"*Less Than*"),1/COUNTIFS($Y277:$AL277,"*Less Than*"),0))</f>
        <v>0</v>
      </c>
      <c r="AI325" s="416">
        <f ca="1">IF(SUMIFS(OFFSET('3-a.  Rate Class Allocations'!$BA:$BA,0,(27*(AI278="kW"))),'3-a.  Rate Class Allocations'!$F:$F,"2011 - 2014 + 2015 Extension Legacy Green Energy Act Framework - Province Wide Program",'3-a.  Rate Class Allocations'!$E:$E,$B325,'3-a.  Rate Class Allocations'!$H:$H,D277),SUMIFS(OFFSET('3-a.  Rate Class Allocations'!$BA:$BA,0,(27*(AI278="kW"))),'3-a.  Rate Class Allocations'!$F:$F,"2011 - 2014 + 2015 Extension Legacy Green Energy Act Framework - Province Wide Program",'3-a.  Rate Class Allocations'!$L:$L,AI277,'3-a.  Rate Class Allocations'!$E:$E,$B325,'3-a.  Rate Class Allocations'!$H:$H,D277) / SUMIFS(OFFSET('3-a.  Rate Class Allocations'!$BA:$BA,0,(27*(AI278="kW"))),'3-a.  Rate Class Allocations'!$F:$F,"2011 - 2014 + 2015 Extension Legacy Green Energy Act Framework - Province Wide Program",'3-a.  Rate Class Allocations'!$E:$E,$B325,'3-a.  Rate Class Allocations'!$H:$H,D277),IF(COUNTIFS(AI277,"*Less Than*"),1/COUNTIFS($Y277:$AL277,"*Less Than*"),0))</f>
        <v>0</v>
      </c>
      <c r="AJ325" s="416">
        <f ca="1">IF(SUMIFS(OFFSET('3-a.  Rate Class Allocations'!$BA:$BA,0,(27*(AJ278="kW"))),'3-a.  Rate Class Allocations'!$F:$F,"2011 - 2014 + 2015 Extension Legacy Green Energy Act Framework - Province Wide Program",'3-a.  Rate Class Allocations'!$E:$E,$B325,'3-a.  Rate Class Allocations'!$H:$H,D277),SUMIFS(OFFSET('3-a.  Rate Class Allocations'!$BA:$BA,0,(27*(AJ278="kW"))),'3-a.  Rate Class Allocations'!$F:$F,"2011 - 2014 + 2015 Extension Legacy Green Energy Act Framework - Province Wide Program",'3-a.  Rate Class Allocations'!$L:$L,AJ277,'3-a.  Rate Class Allocations'!$E:$E,$B325,'3-a.  Rate Class Allocations'!$H:$H,D277) / SUMIFS(OFFSET('3-a.  Rate Class Allocations'!$BA:$BA,0,(27*(AJ278="kW"))),'3-a.  Rate Class Allocations'!$F:$F,"2011 - 2014 + 2015 Extension Legacy Green Energy Act Framework - Province Wide Program",'3-a.  Rate Class Allocations'!$E:$E,$B325,'3-a.  Rate Class Allocations'!$H:$H,D277),IF(COUNTIFS(AJ277,"*Less Than*"),1/COUNTIFS($Y277:$AL277,"*Less Than*"),0))</f>
        <v>0</v>
      </c>
      <c r="AK325" s="416">
        <f ca="1">IF(SUMIFS(OFFSET('3-a.  Rate Class Allocations'!$BA:$BA,0,(27*(AK278="kW"))),'3-a.  Rate Class Allocations'!$F:$F,"2011 - 2014 + 2015 Extension Legacy Green Energy Act Framework - Province Wide Program",'3-a.  Rate Class Allocations'!$E:$E,$B325,'3-a.  Rate Class Allocations'!$H:$H,D277),SUMIFS(OFFSET('3-a.  Rate Class Allocations'!$BA:$BA,0,(27*(AK278="kW"))),'3-a.  Rate Class Allocations'!$F:$F,"2011 - 2014 + 2015 Extension Legacy Green Energy Act Framework - Province Wide Program",'3-a.  Rate Class Allocations'!$L:$L,AK277,'3-a.  Rate Class Allocations'!$E:$E,$B325,'3-a.  Rate Class Allocations'!$H:$H,D277) / SUMIFS(OFFSET('3-a.  Rate Class Allocations'!$BA:$BA,0,(27*(AK278="kW"))),'3-a.  Rate Class Allocations'!$F:$F,"2011 - 2014 + 2015 Extension Legacy Green Energy Act Framework - Province Wide Program",'3-a.  Rate Class Allocations'!$E:$E,$B325,'3-a.  Rate Class Allocations'!$H:$H,D277),IF(COUNTIFS(AK277,"*Less Than*"),1/COUNTIFS($Y277:$AL277,"*Less Than*"),0))</f>
        <v>0</v>
      </c>
      <c r="AL325" s="416">
        <f ca="1">IF(SUMIFS(OFFSET('3-a.  Rate Class Allocations'!$BA:$BA,0,(27*(AL278="kW"))),'3-a.  Rate Class Allocations'!$F:$F,"2011 - 2014 + 2015 Extension Legacy Green Energy Act Framework - Province Wide Program",'3-a.  Rate Class Allocations'!$E:$E,$B325,'3-a.  Rate Class Allocations'!$H:$H,D277),SUMIFS(OFFSET('3-a.  Rate Class Allocations'!$BA:$BA,0,(27*(AL278="kW"))),'3-a.  Rate Class Allocations'!$F:$F,"2011 - 2014 + 2015 Extension Legacy Green Energy Act Framework - Province Wide Program",'3-a.  Rate Class Allocations'!$L:$L,AL277,'3-a.  Rate Class Allocations'!$E:$E,$B325,'3-a.  Rate Class Allocations'!$H:$H,D277) / SUMIFS(OFFSET('3-a.  Rate Class Allocations'!$BA:$BA,0,(27*(AL278="kW"))),'3-a.  Rate Class Allocations'!$F:$F,"2011 - 2014 + 2015 Extension Legacy Green Energy Act Framework - Province Wide Program",'3-a.  Rate Class Allocations'!$E:$E,$B325,'3-a.  Rate Class Allocations'!$H:$H,D277),IF(COUNTIFS(AL277,"*Less Than*"),1/COUNTIFS($Y277:$AL277,"*Less Than*"),0))</f>
        <v>0</v>
      </c>
      <c r="AM325" s="298">
        <f ca="1">SUM(Y325:AL325)</f>
        <v>1</v>
      </c>
    </row>
    <row r="326" spans="1:39" s="285" customFormat="1" ht="15" outlineLevel="1">
      <c r="A326" s="503"/>
      <c r="B326" s="317" t="s">
        <v>250</v>
      </c>
      <c r="C326" s="293" t="s">
        <v>164</v>
      </c>
      <c r="D326" s="724">
        <f ca="1">SUMIFS(OFFSET('7.  Persistence Report'!$AQ:$AQ,0,D277-2011),'7.  Persistence Report'!$D:$D,IF(COUNTIFS($B326,"Adjustment*"),$B325,$B326),'7.  Persistence Report'!$H:$H,D277,'7.  Persistence Report'!$J:$J,IF(COUNTIFS($B326,"Adjustment*"),"Adjustment","Current Year Savings"),'7.  Persistence Report'!$C:$C,VLOOKUP(IF(COUNTIFS($B326,"Adjustment*"),$A325,$A326),ExtCalcMap,2,FALSE))</f>
        <v>0</v>
      </c>
      <c r="E326" s="724">
        <f ca="1">SUMIFS(OFFSET('7.  Persistence Report'!$AQ:$AQ,0,E277-2011),'7.  Persistence Report'!$D:$D,IF(COUNTIFS($B326,"Adjustment*"),$B325,$B326),'7.  Persistence Report'!$H:$H,D277,'7.  Persistence Report'!$J:$J,IF(COUNTIFS($B326,"Adjustment*"),"Adjustment","Current Year Savings"),'7.  Persistence Report'!$C:$C,VLOOKUP(IF(COUNTIFS($B326,"Adjustment*"),$A325,$A326),ExtCalcMap,2,FALSE))</f>
        <v>0</v>
      </c>
      <c r="F326" s="724">
        <f ca="1">SUMIFS(OFFSET('7.  Persistence Report'!$AQ:$AQ,0,F277-2011),'7.  Persistence Report'!$D:$D,IF(COUNTIFS($B326,"Adjustment*"),$B325,$B326),'7.  Persistence Report'!$H:$H,D277,'7.  Persistence Report'!$J:$J,IF(COUNTIFS($B326,"Adjustment*"),"Adjustment","Current Year Savings"),'7.  Persistence Report'!$C:$C,VLOOKUP(IF(COUNTIFS($B326,"Adjustment*"),$A325,$A326),ExtCalcMap,2,FALSE))</f>
        <v>0</v>
      </c>
      <c r="G326" s="724">
        <f ca="1">SUMIFS(OFFSET('7.  Persistence Report'!$AQ:$AQ,0,G277-2011),'7.  Persistence Report'!$D:$D,IF(COUNTIFS($B326,"Adjustment*"),$B325,$B326),'7.  Persistence Report'!$H:$H,D277,'7.  Persistence Report'!$J:$J,IF(COUNTIFS($B326,"Adjustment*"),"Adjustment","Current Year Savings"),'7.  Persistence Report'!$C:$C,VLOOKUP(IF(COUNTIFS($B326,"Adjustment*"),$A325,$A326),ExtCalcMap,2,FALSE))</f>
        <v>0</v>
      </c>
      <c r="H326" s="724">
        <f ca="1">SUMIFS(OFFSET('7.  Persistence Report'!$AQ:$AQ,0,H277-2011),'7.  Persistence Report'!$D:$D,IF(COUNTIFS($B326,"Adjustment*"),$B325,$B326),'7.  Persistence Report'!$H:$H,D277,'7.  Persistence Report'!$J:$J,IF(COUNTIFS($B326,"Adjustment*"),"Adjustment","Current Year Savings"),'7.  Persistence Report'!$C:$C,VLOOKUP(IF(COUNTIFS($B326,"Adjustment*"),$A325,$A326),ExtCalcMap,2,FALSE))</f>
        <v>0</v>
      </c>
      <c r="I326" s="724">
        <f ca="1">SUMIFS(OFFSET('7.  Persistence Report'!$AQ:$AQ,0,I277-2011),'7.  Persistence Report'!$D:$D,IF(COUNTIFS($B326,"Adjustment*"),$B325,$B326),'7.  Persistence Report'!$H:$H,D277,'7.  Persistence Report'!$J:$J,IF(COUNTIFS($B326,"Adjustment*"),"Adjustment","Current Year Savings"),'7.  Persistence Report'!$C:$C,VLOOKUP(IF(COUNTIFS($B326,"Adjustment*"),$A325,$A326),ExtCalcMap,2,FALSE))</f>
        <v>0</v>
      </c>
      <c r="J326" s="724">
        <f ca="1">SUMIFS(OFFSET('7.  Persistence Report'!$AQ:$AQ,0,J277-2011),'7.  Persistence Report'!$D:$D,IF(COUNTIFS($B326,"Adjustment*"),$B325,$B326),'7.  Persistence Report'!$H:$H,D277,'7.  Persistence Report'!$J:$J,IF(COUNTIFS($B326,"Adjustment*"),"Adjustment","Current Year Savings"),'7.  Persistence Report'!$C:$C,VLOOKUP(IF(COUNTIFS($B326,"Adjustment*"),$A325,$A326),ExtCalcMap,2,FALSE))</f>
        <v>0</v>
      </c>
      <c r="K326" s="724">
        <f ca="1">SUMIFS(OFFSET('7.  Persistence Report'!$AQ:$AQ,0,K277-2011),'7.  Persistence Report'!$D:$D,IF(COUNTIFS($B326,"Adjustment*"),$B325,$B326),'7.  Persistence Report'!$H:$H,D277,'7.  Persistence Report'!$J:$J,IF(COUNTIFS($B326,"Adjustment*"),"Adjustment","Current Year Savings"),'7.  Persistence Report'!$C:$C,VLOOKUP(IF(COUNTIFS($B326,"Adjustment*"),$A325,$A326),ExtCalcMap,2,FALSE))</f>
        <v>0</v>
      </c>
      <c r="L326" s="724">
        <f ca="1">SUMIFS(OFFSET('7.  Persistence Report'!$AQ:$AQ,0,L277-2011),'7.  Persistence Report'!$D:$D,IF(COUNTIFS($B326,"Adjustment*"),$B325,$B326),'7.  Persistence Report'!$H:$H,D277,'7.  Persistence Report'!$J:$J,IF(COUNTIFS($B326,"Adjustment*"),"Adjustment","Current Year Savings"),'7.  Persistence Report'!$C:$C,VLOOKUP(IF(COUNTIFS($B326,"Adjustment*"),$A325,$A326),ExtCalcMap,2,FALSE))</f>
        <v>0</v>
      </c>
      <c r="M326" s="724">
        <f ca="1">SUMIFS(OFFSET('7.  Persistence Report'!$AQ:$AQ,0,M277-2011),'7.  Persistence Report'!$D:$D,IF(COUNTIFS($B326,"Adjustment*"),$B325,$B326),'7.  Persistence Report'!$H:$H,D277,'7.  Persistence Report'!$J:$J,IF(COUNTIFS($B326,"Adjustment*"),"Adjustment","Current Year Savings"),'7.  Persistence Report'!$C:$C,VLOOKUP(IF(COUNTIFS($B326,"Adjustment*"),$A325,$A326),ExtCalcMap,2,FALSE))</f>
        <v>0</v>
      </c>
      <c r="N326" s="732"/>
      <c r="O326" s="731">
        <f ca="1">SUMIFS(OFFSET('7.  Persistence Report'!$L:$L,0,O277-2011),'7.  Persistence Report'!$D:$D,IF(COUNTIFS($B326,"Adjustment*"),$B325,$B326),'7.  Persistence Report'!$H:$H,D277,'7.  Persistence Report'!$J:$J,IF(COUNTIFS($B326,"Adjustment*"),"Adjustment","Current Year Savings"),'7.  Persistence Report'!$C:$C,VLOOKUP(IF(COUNTIFS($B326,"Adjustment*"),$A325,$A326),ExtCalcMap,2,FALSE))</f>
        <v>0</v>
      </c>
      <c r="P326" s="731">
        <f ca="1">SUMIFS(OFFSET('7.  Persistence Report'!$L:$L,0,P277-2011),'7.  Persistence Report'!$D:$D,IF(COUNTIFS($B326,"Adjustment*"),$B325,$B326),'7.  Persistence Report'!$H:$H,D277,'7.  Persistence Report'!$J:$J,IF(COUNTIFS($B326,"Adjustment*"),"Adjustment","Current Year Savings"),'7.  Persistence Report'!$C:$C,VLOOKUP(IF(COUNTIFS($B326,"Adjustment*"),$A325,$A326),ExtCalcMap,2,FALSE))</f>
        <v>0</v>
      </c>
      <c r="Q326" s="731">
        <f ca="1">SUMIFS(OFFSET('7.  Persistence Report'!$L:$L,0,Q277-2011),'7.  Persistence Report'!$D:$D,IF(COUNTIFS($B326,"Adjustment*"),$B325,$B326),'7.  Persistence Report'!$H:$H,D277,'7.  Persistence Report'!$J:$J,IF(COUNTIFS($B326,"Adjustment*"),"Adjustment","Current Year Savings"),'7.  Persistence Report'!$C:$C,VLOOKUP(IF(COUNTIFS($B326,"Adjustment*"),$A325,$A326),ExtCalcMap,2,FALSE))</f>
        <v>0</v>
      </c>
      <c r="R326" s="731">
        <f ca="1">SUMIFS(OFFSET('7.  Persistence Report'!$L:$L,0,R277-2011),'7.  Persistence Report'!$D:$D,IF(COUNTIFS($B326,"Adjustment*"),$B325,$B326),'7.  Persistence Report'!$H:$H,D277,'7.  Persistence Report'!$J:$J,IF(COUNTIFS($B326,"Adjustment*"),"Adjustment","Current Year Savings"),'7.  Persistence Report'!$C:$C,VLOOKUP(IF(COUNTIFS($B326,"Adjustment*"),$A325,$A326),ExtCalcMap,2,FALSE))</f>
        <v>0</v>
      </c>
      <c r="S326" s="731">
        <f ca="1">SUMIFS(OFFSET('7.  Persistence Report'!$L:$L,0,S277-2011),'7.  Persistence Report'!$D:$D,IF(COUNTIFS($B326,"Adjustment*"),$B325,$B326),'7.  Persistence Report'!$H:$H,D277,'7.  Persistence Report'!$J:$J,IF(COUNTIFS($B326,"Adjustment*"),"Adjustment","Current Year Savings"),'7.  Persistence Report'!$C:$C,VLOOKUP(IF(COUNTIFS($B326,"Adjustment*"),$A325,$A326),ExtCalcMap,2,FALSE))</f>
        <v>0</v>
      </c>
      <c r="T326" s="731">
        <f ca="1">SUMIFS(OFFSET('7.  Persistence Report'!$L:$L,0,T277-2011),'7.  Persistence Report'!$D:$D,IF(COUNTIFS($B326,"Adjustment*"),$B325,$B326),'7.  Persistence Report'!$H:$H,D277,'7.  Persistence Report'!$J:$J,IF(COUNTIFS($B326,"Adjustment*"),"Adjustment","Current Year Savings"),'7.  Persistence Report'!$C:$C,VLOOKUP(IF(COUNTIFS($B326,"Adjustment*"),$A325,$A326),ExtCalcMap,2,FALSE))</f>
        <v>0</v>
      </c>
      <c r="U326" s="731">
        <f ca="1">SUMIFS(OFFSET('7.  Persistence Report'!$L:$L,0,U277-2011),'7.  Persistence Report'!$D:$D,IF(COUNTIFS($B326,"Adjustment*"),$B325,$B326),'7.  Persistence Report'!$H:$H,D277,'7.  Persistence Report'!$J:$J,IF(COUNTIFS($B326,"Adjustment*"),"Adjustment","Current Year Savings"),'7.  Persistence Report'!$C:$C,VLOOKUP(IF(COUNTIFS($B326,"Adjustment*"),$A325,$A326),ExtCalcMap,2,FALSE))</f>
        <v>0</v>
      </c>
      <c r="V326" s="731">
        <f ca="1">SUMIFS(OFFSET('7.  Persistence Report'!$L:$L,0,V277-2011),'7.  Persistence Report'!$D:$D,IF(COUNTIFS($B326,"Adjustment*"),$B325,$B326),'7.  Persistence Report'!$H:$H,D277,'7.  Persistence Report'!$J:$J,IF(COUNTIFS($B326,"Adjustment*"),"Adjustment","Current Year Savings"),'7.  Persistence Report'!$C:$C,VLOOKUP(IF(COUNTIFS($B326,"Adjustment*"),$A325,$A326),ExtCalcMap,2,FALSE))</f>
        <v>0</v>
      </c>
      <c r="W326" s="731">
        <f ca="1">SUMIFS(OFFSET('7.  Persistence Report'!$L:$L,0,W277-2011),'7.  Persistence Report'!$D:$D,IF(COUNTIFS($B326,"Adjustment*"),$B325,$B326),'7.  Persistence Report'!$H:$H,D277,'7.  Persistence Report'!$J:$J,IF(COUNTIFS($B326,"Adjustment*"),"Adjustment","Current Year Savings"),'7.  Persistence Report'!$C:$C,VLOOKUP(IF(COUNTIFS($B326,"Adjustment*"),$A325,$A326),ExtCalcMap,2,FALSE))</f>
        <v>0</v>
      </c>
      <c r="X326" s="731">
        <f ca="1">SUMIFS(OFFSET('7.  Persistence Report'!$L:$L,0,X277-2011),'7.  Persistence Report'!$D:$D,IF(COUNTIFS($B326,"Adjustment*"),$B325,$B326),'7.  Persistence Report'!$H:$H,D277,'7.  Persistence Report'!$J:$J,IF(COUNTIFS($B326,"Adjustment*"),"Adjustment","Current Year Savings"),'7.  Persistence Report'!$C:$C,VLOOKUP(IF(COUNTIFS($B326,"Adjustment*"),$A325,$A326),ExtCalcMap,2,FALSE))</f>
        <v>0</v>
      </c>
      <c r="Y326" s="412">
        <f ca="1">Y325</f>
        <v>0</v>
      </c>
      <c r="Z326" s="412">
        <f ca="1">Z325</f>
        <v>1</v>
      </c>
      <c r="AA326" s="412">
        <f t="shared" ref="AA326:AL326" ca="1" si="133">AA325</f>
        <v>0</v>
      </c>
      <c r="AB326" s="412">
        <f t="shared" ca="1" si="133"/>
        <v>0</v>
      </c>
      <c r="AC326" s="412">
        <f t="shared" ca="1" si="133"/>
        <v>0</v>
      </c>
      <c r="AD326" s="412">
        <f t="shared" ca="1" si="133"/>
        <v>0</v>
      </c>
      <c r="AE326" s="412">
        <f t="shared" ca="1" si="133"/>
        <v>0</v>
      </c>
      <c r="AF326" s="412">
        <f t="shared" ca="1" si="133"/>
        <v>0</v>
      </c>
      <c r="AG326" s="412">
        <f t="shared" ca="1" si="133"/>
        <v>0</v>
      </c>
      <c r="AH326" s="412">
        <f t="shared" ca="1" si="133"/>
        <v>0</v>
      </c>
      <c r="AI326" s="412">
        <f t="shared" ca="1" si="133"/>
        <v>0</v>
      </c>
      <c r="AJ326" s="412">
        <f t="shared" ca="1" si="133"/>
        <v>0</v>
      </c>
      <c r="AK326" s="412">
        <f t="shared" ca="1" si="133"/>
        <v>0</v>
      </c>
      <c r="AL326" s="412">
        <f t="shared" ca="1" si="133"/>
        <v>0</v>
      </c>
      <c r="AM326" s="313"/>
    </row>
    <row r="327" spans="1:39" s="285" customFormat="1" ht="15" outlineLevel="1">
      <c r="A327" s="503"/>
      <c r="B327" s="316"/>
      <c r="C327" s="314"/>
      <c r="D327" s="740"/>
      <c r="E327" s="740"/>
      <c r="F327" s="740"/>
      <c r="G327" s="740"/>
      <c r="H327" s="740"/>
      <c r="I327" s="740"/>
      <c r="J327" s="740"/>
      <c r="K327" s="740"/>
      <c r="L327" s="740"/>
      <c r="M327" s="740"/>
      <c r="N327" s="730"/>
      <c r="O327" s="741"/>
      <c r="P327" s="741"/>
      <c r="Q327" s="741"/>
      <c r="R327" s="741"/>
      <c r="S327" s="741"/>
      <c r="T327" s="741"/>
      <c r="U327" s="741"/>
      <c r="V327" s="741"/>
      <c r="W327" s="741"/>
      <c r="X327" s="741"/>
      <c r="Y327" s="419"/>
      <c r="Z327" s="417"/>
      <c r="AA327" s="417"/>
      <c r="AB327" s="417"/>
      <c r="AC327" s="417"/>
      <c r="AD327" s="417"/>
      <c r="AE327" s="417"/>
      <c r="AF327" s="417"/>
      <c r="AG327" s="417"/>
      <c r="AH327" s="417"/>
      <c r="AI327" s="417"/>
      <c r="AJ327" s="417"/>
      <c r="AK327" s="417"/>
      <c r="AL327" s="417"/>
      <c r="AM327" s="315"/>
    </row>
    <row r="328" spans="1:39" ht="15" outlineLevel="1">
      <c r="A328" s="503">
        <v>17</v>
      </c>
      <c r="B328" s="316" t="s">
        <v>9</v>
      </c>
      <c r="C328" s="293" t="s">
        <v>25</v>
      </c>
      <c r="D328" s="724">
        <f ca="1">SUMIFS(OFFSET('7.  Persistence Report'!$AQ:$AQ,0,D277-2011),'7.  Persistence Report'!$D:$D,IF(COUNTIFS($B328,"Adjustment*"),$B327,$B328),'7.  Persistence Report'!$H:$H,D277,'7.  Persistence Report'!$J:$J,IF(COUNTIFS($B328,"Adjustment*"),"Adjustment","Current Year Savings"),'7.  Persistence Report'!$C:$C,VLOOKUP(IF(COUNTIFS($B328,"Adjustment*"),$A327,$A328),ExtCalcMap,2,FALSE))</f>
        <v>927.13310000000001</v>
      </c>
      <c r="E328" s="724">
        <f ca="1">SUMIFS(OFFSET('7.  Persistence Report'!$AQ:$AQ,0,E277-2011),'7.  Persistence Report'!$D:$D,IF(COUNTIFS($B328,"Adjustment*"),$B327,$B328),'7.  Persistence Report'!$H:$H,D277,'7.  Persistence Report'!$J:$J,IF(COUNTIFS($B328,"Adjustment*"),"Adjustment","Current Year Savings"),'7.  Persistence Report'!$C:$C,VLOOKUP(IF(COUNTIFS($B328,"Adjustment*"),$A327,$A328),ExtCalcMap,2,FALSE))</f>
        <v>0</v>
      </c>
      <c r="F328" s="724">
        <f ca="1">SUMIFS(OFFSET('7.  Persistence Report'!$AQ:$AQ,0,F277-2011),'7.  Persistence Report'!$D:$D,IF(COUNTIFS($B328,"Adjustment*"),$B327,$B328),'7.  Persistence Report'!$H:$H,D277,'7.  Persistence Report'!$J:$J,IF(COUNTIFS($B328,"Adjustment*"),"Adjustment","Current Year Savings"),'7.  Persistence Report'!$C:$C,VLOOKUP(IF(COUNTIFS($B328,"Adjustment*"),$A327,$A328),ExtCalcMap,2,FALSE))</f>
        <v>0</v>
      </c>
      <c r="G328" s="724">
        <f ca="1">SUMIFS(OFFSET('7.  Persistence Report'!$AQ:$AQ,0,G277-2011),'7.  Persistence Report'!$D:$D,IF(COUNTIFS($B328,"Adjustment*"),$B327,$B328),'7.  Persistence Report'!$H:$H,D277,'7.  Persistence Report'!$J:$J,IF(COUNTIFS($B328,"Adjustment*"),"Adjustment","Current Year Savings"),'7.  Persistence Report'!$C:$C,VLOOKUP(IF(COUNTIFS($B328,"Adjustment*"),$A327,$A328),ExtCalcMap,2,FALSE))</f>
        <v>0</v>
      </c>
      <c r="H328" s="724">
        <f ca="1">SUMIFS(OFFSET('7.  Persistence Report'!$AQ:$AQ,0,H277-2011),'7.  Persistence Report'!$D:$D,IF(COUNTIFS($B328,"Adjustment*"),$B327,$B328),'7.  Persistence Report'!$H:$H,D277,'7.  Persistence Report'!$J:$J,IF(COUNTIFS($B328,"Adjustment*"),"Adjustment","Current Year Savings"),'7.  Persistence Report'!$C:$C,VLOOKUP(IF(COUNTIFS($B328,"Adjustment*"),$A327,$A328),ExtCalcMap,2,FALSE))</f>
        <v>0</v>
      </c>
      <c r="I328" s="724">
        <f ca="1">SUMIFS(OFFSET('7.  Persistence Report'!$AQ:$AQ,0,I277-2011),'7.  Persistence Report'!$D:$D,IF(COUNTIFS($B328,"Adjustment*"),$B327,$B328),'7.  Persistence Report'!$H:$H,D277,'7.  Persistence Report'!$J:$J,IF(COUNTIFS($B328,"Adjustment*"),"Adjustment","Current Year Savings"),'7.  Persistence Report'!$C:$C,VLOOKUP(IF(COUNTIFS($B328,"Adjustment*"),$A327,$A328),ExtCalcMap,2,FALSE))</f>
        <v>0</v>
      </c>
      <c r="J328" s="724">
        <f ca="1">SUMIFS(OFFSET('7.  Persistence Report'!$AQ:$AQ,0,J277-2011),'7.  Persistence Report'!$D:$D,IF(COUNTIFS($B328,"Adjustment*"),$B327,$B328),'7.  Persistence Report'!$H:$H,D277,'7.  Persistence Report'!$J:$J,IF(COUNTIFS($B328,"Adjustment*"),"Adjustment","Current Year Savings"),'7.  Persistence Report'!$C:$C,VLOOKUP(IF(COUNTIFS($B328,"Adjustment*"),$A327,$A328),ExtCalcMap,2,FALSE))</f>
        <v>0</v>
      </c>
      <c r="K328" s="724">
        <f ca="1">SUMIFS(OFFSET('7.  Persistence Report'!$AQ:$AQ,0,K277-2011),'7.  Persistence Report'!$D:$D,IF(COUNTIFS($B328,"Adjustment*"),$B327,$B328),'7.  Persistence Report'!$H:$H,D277,'7.  Persistence Report'!$J:$J,IF(COUNTIFS($B328,"Adjustment*"),"Adjustment","Current Year Savings"),'7.  Persistence Report'!$C:$C,VLOOKUP(IF(COUNTIFS($B328,"Adjustment*"),$A327,$A328),ExtCalcMap,2,FALSE))</f>
        <v>0</v>
      </c>
      <c r="L328" s="724">
        <f ca="1">SUMIFS(OFFSET('7.  Persistence Report'!$AQ:$AQ,0,L277-2011),'7.  Persistence Report'!$D:$D,IF(COUNTIFS($B328,"Adjustment*"),$B327,$B328),'7.  Persistence Report'!$H:$H,D277,'7.  Persistence Report'!$J:$J,IF(COUNTIFS($B328,"Adjustment*"),"Adjustment","Current Year Savings"),'7.  Persistence Report'!$C:$C,VLOOKUP(IF(COUNTIFS($B328,"Adjustment*"),$A327,$A328),ExtCalcMap,2,FALSE))</f>
        <v>0</v>
      </c>
      <c r="M328" s="724">
        <f ca="1">SUMIFS(OFFSET('7.  Persistence Report'!$AQ:$AQ,0,M277-2011),'7.  Persistence Report'!$D:$D,IF(COUNTIFS($B328,"Adjustment*"),$B327,$B328),'7.  Persistence Report'!$H:$H,D277,'7.  Persistence Report'!$J:$J,IF(COUNTIFS($B328,"Adjustment*"),"Adjustment","Current Year Savings"),'7.  Persistence Report'!$C:$C,VLOOKUP(IF(COUNTIFS($B328,"Adjustment*"),$A327,$A328),ExtCalcMap,2,FALSE))</f>
        <v>0</v>
      </c>
      <c r="N328" s="730"/>
      <c r="O328" s="731">
        <f ca="1">SUMIFS(OFFSET('7.  Persistence Report'!$L:$L,0,O277-2011),'7.  Persistence Report'!$D:$D,IF(COUNTIFS($B328,"Adjustment*"),$B327,$B328),'7.  Persistence Report'!$H:$H,D277,'7.  Persistence Report'!$J:$J,IF(COUNTIFS($B328,"Adjustment*"),"Adjustment","Current Year Savings"),'7.  Persistence Report'!$C:$C,VLOOKUP(IF(COUNTIFS($B328,"Adjustment*"),$A327,$A328),ExtCalcMap,2,FALSE))</f>
        <v>69.433610000000002</v>
      </c>
      <c r="P328" s="731">
        <f ca="1">SUMIFS(OFFSET('7.  Persistence Report'!$L:$L,0,P277-2011),'7.  Persistence Report'!$D:$D,IF(COUNTIFS($B328,"Adjustment*"),$B327,$B328),'7.  Persistence Report'!$H:$H,D277,'7.  Persistence Report'!$J:$J,IF(COUNTIFS($B328,"Adjustment*"),"Adjustment","Current Year Savings"),'7.  Persistence Report'!$C:$C,VLOOKUP(IF(COUNTIFS($B328,"Adjustment*"),$A327,$A328),ExtCalcMap,2,FALSE))</f>
        <v>0</v>
      </c>
      <c r="Q328" s="731">
        <f ca="1">SUMIFS(OFFSET('7.  Persistence Report'!$L:$L,0,Q277-2011),'7.  Persistence Report'!$D:$D,IF(COUNTIFS($B328,"Adjustment*"),$B327,$B328),'7.  Persistence Report'!$H:$H,D277,'7.  Persistence Report'!$J:$J,IF(COUNTIFS($B328,"Adjustment*"),"Adjustment","Current Year Savings"),'7.  Persistence Report'!$C:$C,VLOOKUP(IF(COUNTIFS($B328,"Adjustment*"),$A327,$A328),ExtCalcMap,2,FALSE))</f>
        <v>0</v>
      </c>
      <c r="R328" s="731">
        <f ca="1">SUMIFS(OFFSET('7.  Persistence Report'!$L:$L,0,R277-2011),'7.  Persistence Report'!$D:$D,IF(COUNTIFS($B328,"Adjustment*"),$B327,$B328),'7.  Persistence Report'!$H:$H,D277,'7.  Persistence Report'!$J:$J,IF(COUNTIFS($B328,"Adjustment*"),"Adjustment","Current Year Savings"),'7.  Persistence Report'!$C:$C,VLOOKUP(IF(COUNTIFS($B328,"Adjustment*"),$A327,$A328),ExtCalcMap,2,FALSE))</f>
        <v>0</v>
      </c>
      <c r="S328" s="731">
        <f ca="1">SUMIFS(OFFSET('7.  Persistence Report'!$L:$L,0,S277-2011),'7.  Persistence Report'!$D:$D,IF(COUNTIFS($B328,"Adjustment*"),$B327,$B328),'7.  Persistence Report'!$H:$H,D277,'7.  Persistence Report'!$J:$J,IF(COUNTIFS($B328,"Adjustment*"),"Adjustment","Current Year Savings"),'7.  Persistence Report'!$C:$C,VLOOKUP(IF(COUNTIFS($B328,"Adjustment*"),$A327,$A328),ExtCalcMap,2,FALSE))</f>
        <v>0</v>
      </c>
      <c r="T328" s="731">
        <f ca="1">SUMIFS(OFFSET('7.  Persistence Report'!$L:$L,0,T277-2011),'7.  Persistence Report'!$D:$D,IF(COUNTIFS($B328,"Adjustment*"),$B327,$B328),'7.  Persistence Report'!$H:$H,D277,'7.  Persistence Report'!$J:$J,IF(COUNTIFS($B328,"Adjustment*"),"Adjustment","Current Year Savings"),'7.  Persistence Report'!$C:$C,VLOOKUP(IF(COUNTIFS($B328,"Adjustment*"),$A327,$A328),ExtCalcMap,2,FALSE))</f>
        <v>0</v>
      </c>
      <c r="U328" s="731">
        <f ca="1">SUMIFS(OFFSET('7.  Persistence Report'!$L:$L,0,U277-2011),'7.  Persistence Report'!$D:$D,IF(COUNTIFS($B328,"Adjustment*"),$B327,$B328),'7.  Persistence Report'!$H:$H,D277,'7.  Persistence Report'!$J:$J,IF(COUNTIFS($B328,"Adjustment*"),"Adjustment","Current Year Savings"),'7.  Persistence Report'!$C:$C,VLOOKUP(IF(COUNTIFS($B328,"Adjustment*"),$A327,$A328),ExtCalcMap,2,FALSE))</f>
        <v>0</v>
      </c>
      <c r="V328" s="731">
        <f ca="1">SUMIFS(OFFSET('7.  Persistence Report'!$L:$L,0,V277-2011),'7.  Persistence Report'!$D:$D,IF(COUNTIFS($B328,"Adjustment*"),$B327,$B328),'7.  Persistence Report'!$H:$H,D277,'7.  Persistence Report'!$J:$J,IF(COUNTIFS($B328,"Adjustment*"),"Adjustment","Current Year Savings"),'7.  Persistence Report'!$C:$C,VLOOKUP(IF(COUNTIFS($B328,"Adjustment*"),$A327,$A328),ExtCalcMap,2,FALSE))</f>
        <v>0</v>
      </c>
      <c r="W328" s="731">
        <f ca="1">SUMIFS(OFFSET('7.  Persistence Report'!$L:$L,0,W277-2011),'7.  Persistence Report'!$D:$D,IF(COUNTIFS($B328,"Adjustment*"),$B327,$B328),'7.  Persistence Report'!$H:$H,D277,'7.  Persistence Report'!$J:$J,IF(COUNTIFS($B328,"Adjustment*"),"Adjustment","Current Year Savings"),'7.  Persistence Report'!$C:$C,VLOOKUP(IF(COUNTIFS($B328,"Adjustment*"),$A327,$A328),ExtCalcMap,2,FALSE))</f>
        <v>0</v>
      </c>
      <c r="X328" s="731">
        <f ca="1">SUMIFS(OFFSET('7.  Persistence Report'!$L:$L,0,X277-2011),'7.  Persistence Report'!$D:$D,IF(COUNTIFS($B328,"Adjustment*"),$B327,$B328),'7.  Persistence Report'!$H:$H,D277,'7.  Persistence Report'!$J:$J,IF(COUNTIFS($B328,"Adjustment*"),"Adjustment","Current Year Savings"),'7.  Persistence Report'!$C:$C,VLOOKUP(IF(COUNTIFS($B328,"Adjustment*"),$A327,$A328),ExtCalcMap,2,FALSE))</f>
        <v>0</v>
      </c>
      <c r="Y328" s="416">
        <f ca="1">IF(SUMIFS(OFFSET('3-a.  Rate Class Allocations'!$BA:$BA,0,(27*(Y278="kW"))),'3-a.  Rate Class Allocations'!$F:$F,"2011 - 2014 + 2015 Extension Legacy Green Energy Act Framework - Province Wide Program",'3-a.  Rate Class Allocations'!$E:$E,$B328,'3-a.  Rate Class Allocations'!$H:$H,D277),SUMIFS(OFFSET('3-a.  Rate Class Allocations'!$BA:$BA,0,(27*(Y278="kW"))),'3-a.  Rate Class Allocations'!$F:$F,"2011 - 2014 + 2015 Extension Legacy Green Energy Act Framework - Province Wide Program",'3-a.  Rate Class Allocations'!$L:$L,Y277,'3-a.  Rate Class Allocations'!$E:$E,$B328,'3-a.  Rate Class Allocations'!$H:$H,D277) / SUMIFS(OFFSET('3-a.  Rate Class Allocations'!$BA:$BA,0,(27*(Y278="kW"))),'3-a.  Rate Class Allocations'!$F:$F,"2011 - 2014 + 2015 Extension Legacy Green Energy Act Framework - Province Wide Program",'3-a.  Rate Class Allocations'!$E:$E,$B328,'3-a.  Rate Class Allocations'!$H:$H,D277),IF(COUNTIFS(Y277,"*Less Than*"),1/COUNTIFS($Y277:$AL277,"*Less Than*"),0))</f>
        <v>0</v>
      </c>
      <c r="Z328" s="416">
        <f ca="1">IF(SUMIFS(OFFSET('3-a.  Rate Class Allocations'!$BA:$BA,0,(27*(Z278="kW"))),'3-a.  Rate Class Allocations'!$F:$F,"2011 - 2014 + 2015 Extension Legacy Green Energy Act Framework - Province Wide Program",'3-a.  Rate Class Allocations'!$E:$E,$B328,'3-a.  Rate Class Allocations'!$H:$H,D277),SUMIFS(OFFSET('3-a.  Rate Class Allocations'!$BA:$BA,0,(27*(Z278="kW"))),'3-a.  Rate Class Allocations'!$F:$F,"2011 - 2014 + 2015 Extension Legacy Green Energy Act Framework - Province Wide Program",'3-a.  Rate Class Allocations'!$L:$L,Z277,'3-a.  Rate Class Allocations'!$E:$E,$B328,'3-a.  Rate Class Allocations'!$H:$H,D277) / SUMIFS(OFFSET('3-a.  Rate Class Allocations'!$BA:$BA,0,(27*(Z278="kW"))),'3-a.  Rate Class Allocations'!$F:$F,"2011 - 2014 + 2015 Extension Legacy Green Energy Act Framework - Province Wide Program",'3-a.  Rate Class Allocations'!$E:$E,$B328,'3-a.  Rate Class Allocations'!$H:$H,D277),IF(COUNTIFS(Z277,"*Less Than*"),1/COUNTIFS($Y277:$AL277,"*Less Than*"),0))</f>
        <v>1</v>
      </c>
      <c r="AA328" s="416">
        <f ca="1">IF(SUMIFS(OFFSET('3-a.  Rate Class Allocations'!$BA:$BA,0,(27*(AA278="kW"))),'3-a.  Rate Class Allocations'!$F:$F,"2011 - 2014 + 2015 Extension Legacy Green Energy Act Framework - Province Wide Program",'3-a.  Rate Class Allocations'!$E:$E,$B328,'3-a.  Rate Class Allocations'!$H:$H,D277),SUMIFS(OFFSET('3-a.  Rate Class Allocations'!$BA:$BA,0,(27*(AA278="kW"))),'3-a.  Rate Class Allocations'!$F:$F,"2011 - 2014 + 2015 Extension Legacy Green Energy Act Framework - Province Wide Program",'3-a.  Rate Class Allocations'!$L:$L,AA277,'3-a.  Rate Class Allocations'!$E:$E,$B328,'3-a.  Rate Class Allocations'!$H:$H,D277) / SUMIFS(OFFSET('3-a.  Rate Class Allocations'!$BA:$BA,0,(27*(AA278="kW"))),'3-a.  Rate Class Allocations'!$F:$F,"2011 - 2014 + 2015 Extension Legacy Green Energy Act Framework - Province Wide Program",'3-a.  Rate Class Allocations'!$E:$E,$B328,'3-a.  Rate Class Allocations'!$H:$H,D277),IF(COUNTIFS(AA277,"*Less Than*"),1/COUNTIFS($Y277:$AL277,"*Less Than*"),0))</f>
        <v>0</v>
      </c>
      <c r="AB328" s="416">
        <f ca="1">IF(SUMIFS(OFFSET('3-a.  Rate Class Allocations'!$BA:$BA,0,(27*(AB278="kW"))),'3-a.  Rate Class Allocations'!$F:$F,"2011 - 2014 + 2015 Extension Legacy Green Energy Act Framework - Province Wide Program",'3-a.  Rate Class Allocations'!$E:$E,$B328,'3-a.  Rate Class Allocations'!$H:$H,D277),SUMIFS(OFFSET('3-a.  Rate Class Allocations'!$BA:$BA,0,(27*(AB278="kW"))),'3-a.  Rate Class Allocations'!$F:$F,"2011 - 2014 + 2015 Extension Legacy Green Energy Act Framework - Province Wide Program",'3-a.  Rate Class Allocations'!$L:$L,AB277,'3-a.  Rate Class Allocations'!$E:$E,$B328,'3-a.  Rate Class Allocations'!$H:$H,D277) / SUMIFS(OFFSET('3-a.  Rate Class Allocations'!$BA:$BA,0,(27*(AB278="kW"))),'3-a.  Rate Class Allocations'!$F:$F,"2011 - 2014 + 2015 Extension Legacy Green Energy Act Framework - Province Wide Program",'3-a.  Rate Class Allocations'!$E:$E,$B328,'3-a.  Rate Class Allocations'!$H:$H,D277),IF(COUNTIFS(AB277,"*Less Than*"),1/COUNTIFS($Y277:$AL277,"*Less Than*"),0))</f>
        <v>0</v>
      </c>
      <c r="AC328" s="416">
        <f ca="1">IF(SUMIFS(OFFSET('3-a.  Rate Class Allocations'!$BA:$BA,0,(27*(AC278="kW"))),'3-a.  Rate Class Allocations'!$F:$F,"2011 - 2014 + 2015 Extension Legacy Green Energy Act Framework - Province Wide Program",'3-a.  Rate Class Allocations'!$E:$E,$B328,'3-a.  Rate Class Allocations'!$H:$H,D277),SUMIFS(OFFSET('3-a.  Rate Class Allocations'!$BA:$BA,0,(27*(AC278="kW"))),'3-a.  Rate Class Allocations'!$F:$F,"2011 - 2014 + 2015 Extension Legacy Green Energy Act Framework - Province Wide Program",'3-a.  Rate Class Allocations'!$L:$L,AC277,'3-a.  Rate Class Allocations'!$E:$E,$B328,'3-a.  Rate Class Allocations'!$H:$H,D277) / SUMIFS(OFFSET('3-a.  Rate Class Allocations'!$BA:$BA,0,(27*(AC278="kW"))),'3-a.  Rate Class Allocations'!$F:$F,"2011 - 2014 + 2015 Extension Legacy Green Energy Act Framework - Province Wide Program",'3-a.  Rate Class Allocations'!$E:$E,$B328,'3-a.  Rate Class Allocations'!$H:$H,D277),IF(COUNTIFS(AC277,"*Less Than*"),1/COUNTIFS($Y277:$AL277,"*Less Than*"),0))</f>
        <v>0</v>
      </c>
      <c r="AD328" s="416">
        <f ca="1">IF(SUMIFS(OFFSET('3-a.  Rate Class Allocations'!$BA:$BA,0,(27*(AD278="kW"))),'3-a.  Rate Class Allocations'!$F:$F,"2011 - 2014 + 2015 Extension Legacy Green Energy Act Framework - Province Wide Program",'3-a.  Rate Class Allocations'!$E:$E,$B328,'3-a.  Rate Class Allocations'!$H:$H,D277),SUMIFS(OFFSET('3-a.  Rate Class Allocations'!$BA:$BA,0,(27*(AD278="kW"))),'3-a.  Rate Class Allocations'!$F:$F,"2011 - 2014 + 2015 Extension Legacy Green Energy Act Framework - Province Wide Program",'3-a.  Rate Class Allocations'!$L:$L,AD277,'3-a.  Rate Class Allocations'!$E:$E,$B328,'3-a.  Rate Class Allocations'!$H:$H,D277) / SUMIFS(OFFSET('3-a.  Rate Class Allocations'!$BA:$BA,0,(27*(AD278="kW"))),'3-a.  Rate Class Allocations'!$F:$F,"2011 - 2014 + 2015 Extension Legacy Green Energy Act Framework - Province Wide Program",'3-a.  Rate Class Allocations'!$E:$E,$B328,'3-a.  Rate Class Allocations'!$H:$H,D277),IF(COUNTIFS(AD277,"*Less Than*"),1/COUNTIFS($Y277:$AL277,"*Less Than*"),0))</f>
        <v>0</v>
      </c>
      <c r="AE328" s="416">
        <f ca="1">IF(SUMIFS(OFFSET('3-a.  Rate Class Allocations'!$BA:$BA,0,(27*(AE278="kW"))),'3-a.  Rate Class Allocations'!$F:$F,"2011 - 2014 + 2015 Extension Legacy Green Energy Act Framework - Province Wide Program",'3-a.  Rate Class Allocations'!$E:$E,$B328,'3-a.  Rate Class Allocations'!$H:$H,D277),SUMIFS(OFFSET('3-a.  Rate Class Allocations'!$BA:$BA,0,(27*(AE278="kW"))),'3-a.  Rate Class Allocations'!$F:$F,"2011 - 2014 + 2015 Extension Legacy Green Energy Act Framework - Province Wide Program",'3-a.  Rate Class Allocations'!$L:$L,AE277,'3-a.  Rate Class Allocations'!$E:$E,$B328,'3-a.  Rate Class Allocations'!$H:$H,D277) / SUMIFS(OFFSET('3-a.  Rate Class Allocations'!$BA:$BA,0,(27*(AE278="kW"))),'3-a.  Rate Class Allocations'!$F:$F,"2011 - 2014 + 2015 Extension Legacy Green Energy Act Framework - Province Wide Program",'3-a.  Rate Class Allocations'!$E:$E,$B328,'3-a.  Rate Class Allocations'!$H:$H,D277),IF(COUNTIFS(AE277,"*Less Than*"),1/COUNTIFS($Y277:$AL277,"*Less Than*"),0))</f>
        <v>0</v>
      </c>
      <c r="AF328" s="416">
        <f ca="1">IF(SUMIFS(OFFSET('3-a.  Rate Class Allocations'!$BA:$BA,0,(27*(AF278="kW"))),'3-a.  Rate Class Allocations'!$F:$F,"2011 - 2014 + 2015 Extension Legacy Green Energy Act Framework - Province Wide Program",'3-a.  Rate Class Allocations'!$E:$E,$B328,'3-a.  Rate Class Allocations'!$H:$H,D277),SUMIFS(OFFSET('3-a.  Rate Class Allocations'!$BA:$BA,0,(27*(AF278="kW"))),'3-a.  Rate Class Allocations'!$F:$F,"2011 - 2014 + 2015 Extension Legacy Green Energy Act Framework - Province Wide Program",'3-a.  Rate Class Allocations'!$L:$L,AF277,'3-a.  Rate Class Allocations'!$E:$E,$B328,'3-a.  Rate Class Allocations'!$H:$H,D277) / SUMIFS(OFFSET('3-a.  Rate Class Allocations'!$BA:$BA,0,(27*(AF278="kW"))),'3-a.  Rate Class Allocations'!$F:$F,"2011 - 2014 + 2015 Extension Legacy Green Energy Act Framework - Province Wide Program",'3-a.  Rate Class Allocations'!$E:$E,$B328,'3-a.  Rate Class Allocations'!$H:$H,D277),IF(COUNTIFS(AF277,"*Less Than*"),1/COUNTIFS($Y277:$AL277,"*Less Than*"),0))</f>
        <v>0</v>
      </c>
      <c r="AG328" s="416">
        <f ca="1">IF(SUMIFS(OFFSET('3-a.  Rate Class Allocations'!$BA:$BA,0,(27*(AG278="kW"))),'3-a.  Rate Class Allocations'!$F:$F,"2011 - 2014 + 2015 Extension Legacy Green Energy Act Framework - Province Wide Program",'3-a.  Rate Class Allocations'!$E:$E,$B328,'3-a.  Rate Class Allocations'!$H:$H,D277),SUMIFS(OFFSET('3-a.  Rate Class Allocations'!$BA:$BA,0,(27*(AG278="kW"))),'3-a.  Rate Class Allocations'!$F:$F,"2011 - 2014 + 2015 Extension Legacy Green Energy Act Framework - Province Wide Program",'3-a.  Rate Class Allocations'!$L:$L,AG277,'3-a.  Rate Class Allocations'!$E:$E,$B328,'3-a.  Rate Class Allocations'!$H:$H,D277) / SUMIFS(OFFSET('3-a.  Rate Class Allocations'!$BA:$BA,0,(27*(AG278="kW"))),'3-a.  Rate Class Allocations'!$F:$F,"2011 - 2014 + 2015 Extension Legacy Green Energy Act Framework - Province Wide Program",'3-a.  Rate Class Allocations'!$E:$E,$B328,'3-a.  Rate Class Allocations'!$H:$H,D277),IF(COUNTIFS(AG277,"*Less Than*"),1/COUNTIFS($Y277:$AL277,"*Less Than*"),0))</f>
        <v>0</v>
      </c>
      <c r="AH328" s="416">
        <f ca="1">IF(SUMIFS(OFFSET('3-a.  Rate Class Allocations'!$BA:$BA,0,(27*(AH278="kW"))),'3-a.  Rate Class Allocations'!$F:$F,"2011 - 2014 + 2015 Extension Legacy Green Energy Act Framework - Province Wide Program",'3-a.  Rate Class Allocations'!$E:$E,$B328,'3-a.  Rate Class Allocations'!$H:$H,D277),SUMIFS(OFFSET('3-a.  Rate Class Allocations'!$BA:$BA,0,(27*(AH278="kW"))),'3-a.  Rate Class Allocations'!$F:$F,"2011 - 2014 + 2015 Extension Legacy Green Energy Act Framework - Province Wide Program",'3-a.  Rate Class Allocations'!$L:$L,AH277,'3-a.  Rate Class Allocations'!$E:$E,$B328,'3-a.  Rate Class Allocations'!$H:$H,D277) / SUMIFS(OFFSET('3-a.  Rate Class Allocations'!$BA:$BA,0,(27*(AH278="kW"))),'3-a.  Rate Class Allocations'!$F:$F,"2011 - 2014 + 2015 Extension Legacy Green Energy Act Framework - Province Wide Program",'3-a.  Rate Class Allocations'!$E:$E,$B328,'3-a.  Rate Class Allocations'!$H:$H,D277),IF(COUNTIFS(AH277,"*Less Than*"),1/COUNTIFS($Y277:$AL277,"*Less Than*"),0))</f>
        <v>0</v>
      </c>
      <c r="AI328" s="416">
        <f ca="1">IF(SUMIFS(OFFSET('3-a.  Rate Class Allocations'!$BA:$BA,0,(27*(AI278="kW"))),'3-a.  Rate Class Allocations'!$F:$F,"2011 - 2014 + 2015 Extension Legacy Green Energy Act Framework - Province Wide Program",'3-a.  Rate Class Allocations'!$E:$E,$B328,'3-a.  Rate Class Allocations'!$H:$H,D277),SUMIFS(OFFSET('3-a.  Rate Class Allocations'!$BA:$BA,0,(27*(AI278="kW"))),'3-a.  Rate Class Allocations'!$F:$F,"2011 - 2014 + 2015 Extension Legacy Green Energy Act Framework - Province Wide Program",'3-a.  Rate Class Allocations'!$L:$L,AI277,'3-a.  Rate Class Allocations'!$E:$E,$B328,'3-a.  Rate Class Allocations'!$H:$H,D277) / SUMIFS(OFFSET('3-a.  Rate Class Allocations'!$BA:$BA,0,(27*(AI278="kW"))),'3-a.  Rate Class Allocations'!$F:$F,"2011 - 2014 + 2015 Extension Legacy Green Energy Act Framework - Province Wide Program",'3-a.  Rate Class Allocations'!$E:$E,$B328,'3-a.  Rate Class Allocations'!$H:$H,D277),IF(COUNTIFS(AI277,"*Less Than*"),1/COUNTIFS($Y277:$AL277,"*Less Than*"),0))</f>
        <v>0</v>
      </c>
      <c r="AJ328" s="416">
        <f ca="1">IF(SUMIFS(OFFSET('3-a.  Rate Class Allocations'!$BA:$BA,0,(27*(AJ278="kW"))),'3-a.  Rate Class Allocations'!$F:$F,"2011 - 2014 + 2015 Extension Legacy Green Energy Act Framework - Province Wide Program",'3-a.  Rate Class Allocations'!$E:$E,$B328,'3-a.  Rate Class Allocations'!$H:$H,D277),SUMIFS(OFFSET('3-a.  Rate Class Allocations'!$BA:$BA,0,(27*(AJ278="kW"))),'3-a.  Rate Class Allocations'!$F:$F,"2011 - 2014 + 2015 Extension Legacy Green Energy Act Framework - Province Wide Program",'3-a.  Rate Class Allocations'!$L:$L,AJ277,'3-a.  Rate Class Allocations'!$E:$E,$B328,'3-a.  Rate Class Allocations'!$H:$H,D277) / SUMIFS(OFFSET('3-a.  Rate Class Allocations'!$BA:$BA,0,(27*(AJ278="kW"))),'3-a.  Rate Class Allocations'!$F:$F,"2011 - 2014 + 2015 Extension Legacy Green Energy Act Framework - Province Wide Program",'3-a.  Rate Class Allocations'!$E:$E,$B328,'3-a.  Rate Class Allocations'!$H:$H,D277),IF(COUNTIFS(AJ277,"*Less Than*"),1/COUNTIFS($Y277:$AL277,"*Less Than*"),0))</f>
        <v>0</v>
      </c>
      <c r="AK328" s="416">
        <f ca="1">IF(SUMIFS(OFFSET('3-a.  Rate Class Allocations'!$BA:$BA,0,(27*(AK278="kW"))),'3-a.  Rate Class Allocations'!$F:$F,"2011 - 2014 + 2015 Extension Legacy Green Energy Act Framework - Province Wide Program",'3-a.  Rate Class Allocations'!$E:$E,$B328,'3-a.  Rate Class Allocations'!$H:$H,D277),SUMIFS(OFFSET('3-a.  Rate Class Allocations'!$BA:$BA,0,(27*(AK278="kW"))),'3-a.  Rate Class Allocations'!$F:$F,"2011 - 2014 + 2015 Extension Legacy Green Energy Act Framework - Province Wide Program",'3-a.  Rate Class Allocations'!$L:$L,AK277,'3-a.  Rate Class Allocations'!$E:$E,$B328,'3-a.  Rate Class Allocations'!$H:$H,D277) / SUMIFS(OFFSET('3-a.  Rate Class Allocations'!$BA:$BA,0,(27*(AK278="kW"))),'3-a.  Rate Class Allocations'!$F:$F,"2011 - 2014 + 2015 Extension Legacy Green Energy Act Framework - Province Wide Program",'3-a.  Rate Class Allocations'!$E:$E,$B328,'3-a.  Rate Class Allocations'!$H:$H,D277),IF(COUNTIFS(AK277,"*Less Than*"),1/COUNTIFS($Y277:$AL277,"*Less Than*"),0))</f>
        <v>0</v>
      </c>
      <c r="AL328" s="416">
        <f ca="1">IF(SUMIFS(OFFSET('3-a.  Rate Class Allocations'!$BA:$BA,0,(27*(AL278="kW"))),'3-a.  Rate Class Allocations'!$F:$F,"2011 - 2014 + 2015 Extension Legacy Green Energy Act Framework - Province Wide Program",'3-a.  Rate Class Allocations'!$E:$E,$B328,'3-a.  Rate Class Allocations'!$H:$H,D277),SUMIFS(OFFSET('3-a.  Rate Class Allocations'!$BA:$BA,0,(27*(AL278="kW"))),'3-a.  Rate Class Allocations'!$F:$F,"2011 - 2014 + 2015 Extension Legacy Green Energy Act Framework - Province Wide Program",'3-a.  Rate Class Allocations'!$L:$L,AL277,'3-a.  Rate Class Allocations'!$E:$E,$B328,'3-a.  Rate Class Allocations'!$H:$H,D277) / SUMIFS(OFFSET('3-a.  Rate Class Allocations'!$BA:$BA,0,(27*(AL278="kW"))),'3-a.  Rate Class Allocations'!$F:$F,"2011 - 2014 + 2015 Extension Legacy Green Energy Act Framework - Province Wide Program",'3-a.  Rate Class Allocations'!$E:$E,$B328,'3-a.  Rate Class Allocations'!$H:$H,D277),IF(COUNTIFS(AL277,"*Less Than*"),1/COUNTIFS($Y277:$AL277,"*Less Than*"),0))</f>
        <v>0</v>
      </c>
      <c r="AM328" s="298">
        <f ca="1">SUM(Y328:AL328)</f>
        <v>1</v>
      </c>
    </row>
    <row r="329" spans="1:39" ht="15" outlineLevel="1">
      <c r="B329" s="296" t="s">
        <v>250</v>
      </c>
      <c r="C329" s="293" t="s">
        <v>164</v>
      </c>
      <c r="D329" s="724">
        <f ca="1">SUMIFS(OFFSET('7.  Persistence Report'!$AQ:$AQ,0,D277-2011),'7.  Persistence Report'!$D:$D,IF(COUNTIFS($B329,"Adjustment*"),$B328,$B329),'7.  Persistence Report'!$H:$H,D277,'7.  Persistence Report'!$J:$J,IF(COUNTIFS($B329,"Adjustment*"),"Adjustment","Current Year Savings"),'7.  Persistence Report'!$C:$C,VLOOKUP(IF(COUNTIFS($B329,"Adjustment*"),$A328,$A329),ExtCalcMap,2,FALSE))</f>
        <v>0</v>
      </c>
      <c r="E329" s="724">
        <f ca="1">SUMIFS(OFFSET('7.  Persistence Report'!$AQ:$AQ,0,E277-2011),'7.  Persistence Report'!$D:$D,IF(COUNTIFS($B329,"Adjustment*"),$B328,$B329),'7.  Persistence Report'!$H:$H,D277,'7.  Persistence Report'!$J:$J,IF(COUNTIFS($B329,"Adjustment*"),"Adjustment","Current Year Savings"),'7.  Persistence Report'!$C:$C,VLOOKUP(IF(COUNTIFS($B329,"Adjustment*"),$A328,$A329),ExtCalcMap,2,FALSE))</f>
        <v>0</v>
      </c>
      <c r="F329" s="724">
        <f ca="1">SUMIFS(OFFSET('7.  Persistence Report'!$AQ:$AQ,0,F277-2011),'7.  Persistence Report'!$D:$D,IF(COUNTIFS($B329,"Adjustment*"),$B328,$B329),'7.  Persistence Report'!$H:$H,D277,'7.  Persistence Report'!$J:$J,IF(COUNTIFS($B329,"Adjustment*"),"Adjustment","Current Year Savings"),'7.  Persistence Report'!$C:$C,VLOOKUP(IF(COUNTIFS($B329,"Adjustment*"),$A328,$A329),ExtCalcMap,2,FALSE))</f>
        <v>0</v>
      </c>
      <c r="G329" s="724">
        <f ca="1">SUMIFS(OFFSET('7.  Persistence Report'!$AQ:$AQ,0,G277-2011),'7.  Persistence Report'!$D:$D,IF(COUNTIFS($B329,"Adjustment*"),$B328,$B329),'7.  Persistence Report'!$H:$H,D277,'7.  Persistence Report'!$J:$J,IF(COUNTIFS($B329,"Adjustment*"),"Adjustment","Current Year Savings"),'7.  Persistence Report'!$C:$C,VLOOKUP(IF(COUNTIFS($B329,"Adjustment*"),$A328,$A329),ExtCalcMap,2,FALSE))</f>
        <v>0</v>
      </c>
      <c r="H329" s="724">
        <f ca="1">SUMIFS(OFFSET('7.  Persistence Report'!$AQ:$AQ,0,H277-2011),'7.  Persistence Report'!$D:$D,IF(COUNTIFS($B329,"Adjustment*"),$B328,$B329),'7.  Persistence Report'!$H:$H,D277,'7.  Persistence Report'!$J:$J,IF(COUNTIFS($B329,"Adjustment*"),"Adjustment","Current Year Savings"),'7.  Persistence Report'!$C:$C,VLOOKUP(IF(COUNTIFS($B329,"Adjustment*"),$A328,$A329),ExtCalcMap,2,FALSE))</f>
        <v>0</v>
      </c>
      <c r="I329" s="724">
        <f ca="1">SUMIFS(OFFSET('7.  Persistence Report'!$AQ:$AQ,0,I277-2011),'7.  Persistence Report'!$D:$D,IF(COUNTIFS($B329,"Adjustment*"),$B328,$B329),'7.  Persistence Report'!$H:$H,D277,'7.  Persistence Report'!$J:$J,IF(COUNTIFS($B329,"Adjustment*"),"Adjustment","Current Year Savings"),'7.  Persistence Report'!$C:$C,VLOOKUP(IF(COUNTIFS($B329,"Adjustment*"),$A328,$A329),ExtCalcMap,2,FALSE))</f>
        <v>0</v>
      </c>
      <c r="J329" s="724">
        <f ca="1">SUMIFS(OFFSET('7.  Persistence Report'!$AQ:$AQ,0,J277-2011),'7.  Persistence Report'!$D:$D,IF(COUNTIFS($B329,"Adjustment*"),$B328,$B329),'7.  Persistence Report'!$H:$H,D277,'7.  Persistence Report'!$J:$J,IF(COUNTIFS($B329,"Adjustment*"),"Adjustment","Current Year Savings"),'7.  Persistence Report'!$C:$C,VLOOKUP(IF(COUNTIFS($B329,"Adjustment*"),$A328,$A329),ExtCalcMap,2,FALSE))</f>
        <v>0</v>
      </c>
      <c r="K329" s="724">
        <f ca="1">SUMIFS(OFFSET('7.  Persistence Report'!$AQ:$AQ,0,K277-2011),'7.  Persistence Report'!$D:$D,IF(COUNTIFS($B329,"Adjustment*"),$B328,$B329),'7.  Persistence Report'!$H:$H,D277,'7.  Persistence Report'!$J:$J,IF(COUNTIFS($B329,"Adjustment*"),"Adjustment","Current Year Savings"),'7.  Persistence Report'!$C:$C,VLOOKUP(IF(COUNTIFS($B329,"Adjustment*"),$A328,$A329),ExtCalcMap,2,FALSE))</f>
        <v>0</v>
      </c>
      <c r="L329" s="724">
        <f ca="1">SUMIFS(OFFSET('7.  Persistence Report'!$AQ:$AQ,0,L277-2011),'7.  Persistence Report'!$D:$D,IF(COUNTIFS($B329,"Adjustment*"),$B328,$B329),'7.  Persistence Report'!$H:$H,D277,'7.  Persistence Report'!$J:$J,IF(COUNTIFS($B329,"Adjustment*"),"Adjustment","Current Year Savings"),'7.  Persistence Report'!$C:$C,VLOOKUP(IF(COUNTIFS($B329,"Adjustment*"),$A328,$A329),ExtCalcMap,2,FALSE))</f>
        <v>0</v>
      </c>
      <c r="M329" s="724">
        <f ca="1">SUMIFS(OFFSET('7.  Persistence Report'!$AQ:$AQ,0,M277-2011),'7.  Persistence Report'!$D:$D,IF(COUNTIFS($B329,"Adjustment*"),$B328,$B329),'7.  Persistence Report'!$H:$H,D277,'7.  Persistence Report'!$J:$J,IF(COUNTIFS($B329,"Adjustment*"),"Adjustment","Current Year Savings"),'7.  Persistence Report'!$C:$C,VLOOKUP(IF(COUNTIFS($B329,"Adjustment*"),$A328,$A329),ExtCalcMap,2,FALSE))</f>
        <v>0</v>
      </c>
      <c r="N329" s="732"/>
      <c r="O329" s="731">
        <f ca="1">SUMIFS(OFFSET('7.  Persistence Report'!$L:$L,0,O277-2011),'7.  Persistence Report'!$D:$D,IF(COUNTIFS($B329,"Adjustment*"),$B328,$B329),'7.  Persistence Report'!$H:$H,D277,'7.  Persistence Report'!$J:$J,IF(COUNTIFS($B329,"Adjustment*"),"Adjustment","Current Year Savings"),'7.  Persistence Report'!$C:$C,VLOOKUP(IF(COUNTIFS($B329,"Adjustment*"),$A328,$A329),ExtCalcMap,2,FALSE))</f>
        <v>0</v>
      </c>
      <c r="P329" s="731">
        <f ca="1">SUMIFS(OFFSET('7.  Persistence Report'!$L:$L,0,P277-2011),'7.  Persistence Report'!$D:$D,IF(COUNTIFS($B329,"Adjustment*"),$B328,$B329),'7.  Persistence Report'!$H:$H,D277,'7.  Persistence Report'!$J:$J,IF(COUNTIFS($B329,"Adjustment*"),"Adjustment","Current Year Savings"),'7.  Persistence Report'!$C:$C,VLOOKUP(IF(COUNTIFS($B329,"Adjustment*"),$A328,$A329),ExtCalcMap,2,FALSE))</f>
        <v>0</v>
      </c>
      <c r="Q329" s="731">
        <f ca="1">SUMIFS(OFFSET('7.  Persistence Report'!$L:$L,0,Q277-2011),'7.  Persistence Report'!$D:$D,IF(COUNTIFS($B329,"Adjustment*"),$B328,$B329),'7.  Persistence Report'!$H:$H,D277,'7.  Persistence Report'!$J:$J,IF(COUNTIFS($B329,"Adjustment*"),"Adjustment","Current Year Savings"),'7.  Persistence Report'!$C:$C,VLOOKUP(IF(COUNTIFS($B329,"Adjustment*"),$A328,$A329),ExtCalcMap,2,FALSE))</f>
        <v>0</v>
      </c>
      <c r="R329" s="731">
        <f ca="1">SUMIFS(OFFSET('7.  Persistence Report'!$L:$L,0,R277-2011),'7.  Persistence Report'!$D:$D,IF(COUNTIFS($B329,"Adjustment*"),$B328,$B329),'7.  Persistence Report'!$H:$H,D277,'7.  Persistence Report'!$J:$J,IF(COUNTIFS($B329,"Adjustment*"),"Adjustment","Current Year Savings"),'7.  Persistence Report'!$C:$C,VLOOKUP(IF(COUNTIFS($B329,"Adjustment*"),$A328,$A329),ExtCalcMap,2,FALSE))</f>
        <v>0</v>
      </c>
      <c r="S329" s="731">
        <f ca="1">SUMIFS(OFFSET('7.  Persistence Report'!$L:$L,0,S277-2011),'7.  Persistence Report'!$D:$D,IF(COUNTIFS($B329,"Adjustment*"),$B328,$B329),'7.  Persistence Report'!$H:$H,D277,'7.  Persistence Report'!$J:$J,IF(COUNTIFS($B329,"Adjustment*"),"Adjustment","Current Year Savings"),'7.  Persistence Report'!$C:$C,VLOOKUP(IF(COUNTIFS($B329,"Adjustment*"),$A328,$A329),ExtCalcMap,2,FALSE))</f>
        <v>0</v>
      </c>
      <c r="T329" s="731">
        <f ca="1">SUMIFS(OFFSET('7.  Persistence Report'!$L:$L,0,T277-2011),'7.  Persistence Report'!$D:$D,IF(COUNTIFS($B329,"Adjustment*"),$B328,$B329),'7.  Persistence Report'!$H:$H,D277,'7.  Persistence Report'!$J:$J,IF(COUNTIFS($B329,"Adjustment*"),"Adjustment","Current Year Savings"),'7.  Persistence Report'!$C:$C,VLOOKUP(IF(COUNTIFS($B329,"Adjustment*"),$A328,$A329),ExtCalcMap,2,FALSE))</f>
        <v>0</v>
      </c>
      <c r="U329" s="731">
        <f ca="1">SUMIFS(OFFSET('7.  Persistence Report'!$L:$L,0,U277-2011),'7.  Persistence Report'!$D:$D,IF(COUNTIFS($B329,"Adjustment*"),$B328,$B329),'7.  Persistence Report'!$H:$H,D277,'7.  Persistence Report'!$J:$J,IF(COUNTIFS($B329,"Adjustment*"),"Adjustment","Current Year Savings"),'7.  Persistence Report'!$C:$C,VLOOKUP(IF(COUNTIFS($B329,"Adjustment*"),$A328,$A329),ExtCalcMap,2,FALSE))</f>
        <v>0</v>
      </c>
      <c r="V329" s="731">
        <f ca="1">SUMIFS(OFFSET('7.  Persistence Report'!$L:$L,0,V277-2011),'7.  Persistence Report'!$D:$D,IF(COUNTIFS($B329,"Adjustment*"),$B328,$B329),'7.  Persistence Report'!$H:$H,D277,'7.  Persistence Report'!$J:$J,IF(COUNTIFS($B329,"Adjustment*"),"Adjustment","Current Year Savings"),'7.  Persistence Report'!$C:$C,VLOOKUP(IF(COUNTIFS($B329,"Adjustment*"),$A328,$A329),ExtCalcMap,2,FALSE))</f>
        <v>0</v>
      </c>
      <c r="W329" s="731">
        <f ca="1">SUMIFS(OFFSET('7.  Persistence Report'!$L:$L,0,W277-2011),'7.  Persistence Report'!$D:$D,IF(COUNTIFS($B329,"Adjustment*"),$B328,$B329),'7.  Persistence Report'!$H:$H,D277,'7.  Persistence Report'!$J:$J,IF(COUNTIFS($B329,"Adjustment*"),"Adjustment","Current Year Savings"),'7.  Persistence Report'!$C:$C,VLOOKUP(IF(COUNTIFS($B329,"Adjustment*"),$A328,$A329),ExtCalcMap,2,FALSE))</f>
        <v>0</v>
      </c>
      <c r="X329" s="731">
        <f ca="1">SUMIFS(OFFSET('7.  Persistence Report'!$L:$L,0,X277-2011),'7.  Persistence Report'!$D:$D,IF(COUNTIFS($B329,"Adjustment*"),$B328,$B329),'7.  Persistence Report'!$H:$H,D277,'7.  Persistence Report'!$J:$J,IF(COUNTIFS($B329,"Adjustment*"),"Adjustment","Current Year Savings"),'7.  Persistence Report'!$C:$C,VLOOKUP(IF(COUNTIFS($B329,"Adjustment*"),$A328,$A329),ExtCalcMap,2,FALSE))</f>
        <v>0</v>
      </c>
      <c r="Y329" s="412">
        <f ca="1">Y328</f>
        <v>0</v>
      </c>
      <c r="Z329" s="412">
        <f ca="1">Z328</f>
        <v>1</v>
      </c>
      <c r="AA329" s="412">
        <f t="shared" ref="AA329:AL329" ca="1" si="134">AA328</f>
        <v>0</v>
      </c>
      <c r="AB329" s="412">
        <f t="shared" ca="1" si="134"/>
        <v>0</v>
      </c>
      <c r="AC329" s="412">
        <f t="shared" ca="1" si="134"/>
        <v>0</v>
      </c>
      <c r="AD329" s="412">
        <f t="shared" ca="1" si="134"/>
        <v>0</v>
      </c>
      <c r="AE329" s="412">
        <f t="shared" ca="1" si="134"/>
        <v>0</v>
      </c>
      <c r="AF329" s="412">
        <f t="shared" ca="1" si="134"/>
        <v>0</v>
      </c>
      <c r="AG329" s="412">
        <f t="shared" ca="1" si="134"/>
        <v>0</v>
      </c>
      <c r="AH329" s="412">
        <f t="shared" ca="1" si="134"/>
        <v>0</v>
      </c>
      <c r="AI329" s="412">
        <f t="shared" ca="1" si="134"/>
        <v>0</v>
      </c>
      <c r="AJ329" s="412">
        <f t="shared" ca="1" si="134"/>
        <v>0</v>
      </c>
      <c r="AK329" s="412">
        <f t="shared" ca="1" si="134"/>
        <v>0</v>
      </c>
      <c r="AL329" s="412">
        <f t="shared" ca="1" si="134"/>
        <v>0</v>
      </c>
      <c r="AM329" s="313"/>
    </row>
    <row r="330" spans="1:39" ht="15" outlineLevel="1">
      <c r="B330" s="317"/>
      <c r="C330" s="307"/>
      <c r="D330" s="730"/>
      <c r="E330" s="730"/>
      <c r="F330" s="730"/>
      <c r="G330" s="730"/>
      <c r="H330" s="730"/>
      <c r="I330" s="730"/>
      <c r="J330" s="730"/>
      <c r="K330" s="730"/>
      <c r="L330" s="730"/>
      <c r="M330" s="730"/>
      <c r="N330" s="730"/>
      <c r="O330" s="737"/>
      <c r="P330" s="737"/>
      <c r="Q330" s="737"/>
      <c r="R330" s="737"/>
      <c r="S330" s="737"/>
      <c r="T330" s="737"/>
      <c r="U330" s="737"/>
      <c r="V330" s="737"/>
      <c r="W330" s="737"/>
      <c r="X330" s="737"/>
      <c r="Y330" s="420"/>
      <c r="Z330" s="421"/>
      <c r="AA330" s="421"/>
      <c r="AB330" s="421"/>
      <c r="AC330" s="421"/>
      <c r="AD330" s="421"/>
      <c r="AE330" s="421"/>
      <c r="AF330" s="421"/>
      <c r="AG330" s="421"/>
      <c r="AH330" s="421"/>
      <c r="AI330" s="421"/>
      <c r="AJ330" s="421"/>
      <c r="AK330" s="421"/>
      <c r="AL330" s="421"/>
      <c r="AM330" s="319"/>
    </row>
    <row r="331" spans="1:39" ht="15.75" outlineLevel="1">
      <c r="A331" s="504"/>
      <c r="B331" s="290" t="s">
        <v>10</v>
      </c>
      <c r="C331" s="291"/>
      <c r="D331" s="738"/>
      <c r="E331" s="738"/>
      <c r="F331" s="738"/>
      <c r="G331" s="738"/>
      <c r="H331" s="738"/>
      <c r="I331" s="738"/>
      <c r="J331" s="738"/>
      <c r="K331" s="738"/>
      <c r="L331" s="738"/>
      <c r="M331" s="738"/>
      <c r="N331" s="742"/>
      <c r="O331" s="739"/>
      <c r="P331" s="739"/>
      <c r="Q331" s="739"/>
      <c r="R331" s="739"/>
      <c r="S331" s="739"/>
      <c r="T331" s="739"/>
      <c r="U331" s="739"/>
      <c r="V331" s="739"/>
      <c r="W331" s="739"/>
      <c r="X331" s="739"/>
      <c r="Y331" s="415"/>
      <c r="Z331" s="415"/>
      <c r="AA331" s="415"/>
      <c r="AB331" s="415"/>
      <c r="AC331" s="415"/>
      <c r="AD331" s="415"/>
      <c r="AE331" s="415"/>
      <c r="AF331" s="415"/>
      <c r="AG331" s="415"/>
      <c r="AH331" s="415"/>
      <c r="AI331" s="415"/>
      <c r="AJ331" s="415"/>
      <c r="AK331" s="415"/>
      <c r="AL331" s="415"/>
      <c r="AM331" s="294"/>
    </row>
    <row r="332" spans="1:39" ht="15" outlineLevel="1">
      <c r="A332" s="503">
        <v>18</v>
      </c>
      <c r="B332" s="317" t="s">
        <v>11</v>
      </c>
      <c r="C332" s="293" t="s">
        <v>25</v>
      </c>
      <c r="D332" s="724">
        <f ca="1">SUMIFS(OFFSET('7.  Persistence Report'!$AQ:$AQ,0,D277-2011),'7.  Persistence Report'!$D:$D,IF(COUNTIFS($B332,"Adjustment*"),$B331,$B332),'7.  Persistence Report'!$H:$H,D277,'7.  Persistence Report'!$J:$J,IF(COUNTIFS($B332,"Adjustment*"),"Adjustment","Current Year Savings"),'7.  Persistence Report'!$C:$C,VLOOKUP(IF(COUNTIFS($B332,"Adjustment*"),$A331,$A332),ExtCalcMap,2,FALSE))</f>
        <v>0</v>
      </c>
      <c r="E332" s="724">
        <f ca="1">SUMIFS(OFFSET('7.  Persistence Report'!$AQ:$AQ,0,E277-2011),'7.  Persistence Report'!$D:$D,IF(COUNTIFS($B332,"Adjustment*"),$B331,$B332),'7.  Persistence Report'!$H:$H,D277,'7.  Persistence Report'!$J:$J,IF(COUNTIFS($B332,"Adjustment*"),"Adjustment","Current Year Savings"),'7.  Persistence Report'!$C:$C,VLOOKUP(IF(COUNTIFS($B332,"Adjustment*"),$A331,$A332),ExtCalcMap,2,FALSE))</f>
        <v>0</v>
      </c>
      <c r="F332" s="724">
        <f ca="1">SUMIFS(OFFSET('7.  Persistence Report'!$AQ:$AQ,0,F277-2011),'7.  Persistence Report'!$D:$D,IF(COUNTIFS($B332,"Adjustment*"),$B331,$B332),'7.  Persistence Report'!$H:$H,D277,'7.  Persistence Report'!$J:$J,IF(COUNTIFS($B332,"Adjustment*"),"Adjustment","Current Year Savings"),'7.  Persistence Report'!$C:$C,VLOOKUP(IF(COUNTIFS($B332,"Adjustment*"),$A331,$A332),ExtCalcMap,2,FALSE))</f>
        <v>0</v>
      </c>
      <c r="G332" s="724">
        <f ca="1">SUMIFS(OFFSET('7.  Persistence Report'!$AQ:$AQ,0,G277-2011),'7.  Persistence Report'!$D:$D,IF(COUNTIFS($B332,"Adjustment*"),$B331,$B332),'7.  Persistence Report'!$H:$H,D277,'7.  Persistence Report'!$J:$J,IF(COUNTIFS($B332,"Adjustment*"),"Adjustment","Current Year Savings"),'7.  Persistence Report'!$C:$C,VLOOKUP(IF(COUNTIFS($B332,"Adjustment*"),$A331,$A332),ExtCalcMap,2,FALSE))</f>
        <v>0</v>
      </c>
      <c r="H332" s="724">
        <f ca="1">SUMIFS(OFFSET('7.  Persistence Report'!$AQ:$AQ,0,H277-2011),'7.  Persistence Report'!$D:$D,IF(COUNTIFS($B332,"Adjustment*"),$B331,$B332),'7.  Persistence Report'!$H:$H,D277,'7.  Persistence Report'!$J:$J,IF(COUNTIFS($B332,"Adjustment*"),"Adjustment","Current Year Savings"),'7.  Persistence Report'!$C:$C,VLOOKUP(IF(COUNTIFS($B332,"Adjustment*"),$A331,$A332),ExtCalcMap,2,FALSE))</f>
        <v>0</v>
      </c>
      <c r="I332" s="724">
        <f ca="1">SUMIFS(OFFSET('7.  Persistence Report'!$AQ:$AQ,0,I277-2011),'7.  Persistence Report'!$D:$D,IF(COUNTIFS($B332,"Adjustment*"),$B331,$B332),'7.  Persistence Report'!$H:$H,D277,'7.  Persistence Report'!$J:$J,IF(COUNTIFS($B332,"Adjustment*"),"Adjustment","Current Year Savings"),'7.  Persistence Report'!$C:$C,VLOOKUP(IF(COUNTIFS($B332,"Adjustment*"),$A331,$A332),ExtCalcMap,2,FALSE))</f>
        <v>0</v>
      </c>
      <c r="J332" s="724">
        <f ca="1">SUMIFS(OFFSET('7.  Persistence Report'!$AQ:$AQ,0,J277-2011),'7.  Persistence Report'!$D:$D,IF(COUNTIFS($B332,"Adjustment*"),$B331,$B332),'7.  Persistence Report'!$H:$H,D277,'7.  Persistence Report'!$J:$J,IF(COUNTIFS($B332,"Adjustment*"),"Adjustment","Current Year Savings"),'7.  Persistence Report'!$C:$C,VLOOKUP(IF(COUNTIFS($B332,"Adjustment*"),$A331,$A332),ExtCalcMap,2,FALSE))</f>
        <v>0</v>
      </c>
      <c r="K332" s="724">
        <f ca="1">SUMIFS(OFFSET('7.  Persistence Report'!$AQ:$AQ,0,K277-2011),'7.  Persistence Report'!$D:$D,IF(COUNTIFS($B332,"Adjustment*"),$B331,$B332),'7.  Persistence Report'!$H:$H,D277,'7.  Persistence Report'!$J:$J,IF(COUNTIFS($B332,"Adjustment*"),"Adjustment","Current Year Savings"),'7.  Persistence Report'!$C:$C,VLOOKUP(IF(COUNTIFS($B332,"Adjustment*"),$A331,$A332),ExtCalcMap,2,FALSE))</f>
        <v>0</v>
      </c>
      <c r="L332" s="724">
        <f ca="1">SUMIFS(OFFSET('7.  Persistence Report'!$AQ:$AQ,0,L277-2011),'7.  Persistence Report'!$D:$D,IF(COUNTIFS($B332,"Adjustment*"),$B331,$B332),'7.  Persistence Report'!$H:$H,D277,'7.  Persistence Report'!$J:$J,IF(COUNTIFS($B332,"Adjustment*"),"Adjustment","Current Year Savings"),'7.  Persistence Report'!$C:$C,VLOOKUP(IF(COUNTIFS($B332,"Adjustment*"),$A331,$A332),ExtCalcMap,2,FALSE))</f>
        <v>0</v>
      </c>
      <c r="M332" s="724">
        <f ca="1">SUMIFS(OFFSET('7.  Persistence Report'!$AQ:$AQ,0,M277-2011),'7.  Persistence Report'!$D:$D,IF(COUNTIFS($B332,"Adjustment*"),$B331,$B332),'7.  Persistence Report'!$H:$H,D277,'7.  Persistence Report'!$J:$J,IF(COUNTIFS($B332,"Adjustment*"),"Adjustment","Current Year Savings"),'7.  Persistence Report'!$C:$C,VLOOKUP(IF(COUNTIFS($B332,"Adjustment*"),$A331,$A332),ExtCalcMap,2,FALSE))</f>
        <v>0</v>
      </c>
      <c r="N332" s="724">
        <v>12</v>
      </c>
      <c r="O332" s="731">
        <f ca="1">SUMIFS(OFFSET('7.  Persistence Report'!$L:$L,0,O277-2011),'7.  Persistence Report'!$D:$D,IF(COUNTIFS($B332,"Adjustment*"),$B331,$B332),'7.  Persistence Report'!$H:$H,D277,'7.  Persistence Report'!$J:$J,IF(COUNTIFS($B332,"Adjustment*"),"Adjustment","Current Year Savings"),'7.  Persistence Report'!$C:$C,VLOOKUP(IF(COUNTIFS($B332,"Adjustment*"),$A331,$A332),ExtCalcMap,2,FALSE))</f>
        <v>0</v>
      </c>
      <c r="P332" s="731">
        <f ca="1">SUMIFS(OFFSET('7.  Persistence Report'!$L:$L,0,P277-2011),'7.  Persistence Report'!$D:$D,IF(COUNTIFS($B332,"Adjustment*"),$B331,$B332),'7.  Persistence Report'!$H:$H,D277,'7.  Persistence Report'!$J:$J,IF(COUNTIFS($B332,"Adjustment*"),"Adjustment","Current Year Savings"),'7.  Persistence Report'!$C:$C,VLOOKUP(IF(COUNTIFS($B332,"Adjustment*"),$A331,$A332),ExtCalcMap,2,FALSE))</f>
        <v>0</v>
      </c>
      <c r="Q332" s="731">
        <f ca="1">SUMIFS(OFFSET('7.  Persistence Report'!$L:$L,0,Q277-2011),'7.  Persistence Report'!$D:$D,IF(COUNTIFS($B332,"Adjustment*"),$B331,$B332),'7.  Persistence Report'!$H:$H,D277,'7.  Persistence Report'!$J:$J,IF(COUNTIFS($B332,"Adjustment*"),"Adjustment","Current Year Savings"),'7.  Persistence Report'!$C:$C,VLOOKUP(IF(COUNTIFS($B332,"Adjustment*"),$A331,$A332),ExtCalcMap,2,FALSE))</f>
        <v>0</v>
      </c>
      <c r="R332" s="731">
        <f ca="1">SUMIFS(OFFSET('7.  Persistence Report'!$L:$L,0,R277-2011),'7.  Persistence Report'!$D:$D,IF(COUNTIFS($B332,"Adjustment*"),$B331,$B332),'7.  Persistence Report'!$H:$H,D277,'7.  Persistence Report'!$J:$J,IF(COUNTIFS($B332,"Adjustment*"),"Adjustment","Current Year Savings"),'7.  Persistence Report'!$C:$C,VLOOKUP(IF(COUNTIFS($B332,"Adjustment*"),$A331,$A332),ExtCalcMap,2,FALSE))</f>
        <v>0</v>
      </c>
      <c r="S332" s="731">
        <f ca="1">SUMIFS(OFFSET('7.  Persistence Report'!$L:$L,0,S277-2011),'7.  Persistence Report'!$D:$D,IF(COUNTIFS($B332,"Adjustment*"),$B331,$B332),'7.  Persistence Report'!$H:$H,D277,'7.  Persistence Report'!$J:$J,IF(COUNTIFS($B332,"Adjustment*"),"Adjustment","Current Year Savings"),'7.  Persistence Report'!$C:$C,VLOOKUP(IF(COUNTIFS($B332,"Adjustment*"),$A331,$A332),ExtCalcMap,2,FALSE))</f>
        <v>0</v>
      </c>
      <c r="T332" s="731">
        <f ca="1">SUMIFS(OFFSET('7.  Persistence Report'!$L:$L,0,T277-2011),'7.  Persistence Report'!$D:$D,IF(COUNTIFS($B332,"Adjustment*"),$B331,$B332),'7.  Persistence Report'!$H:$H,D277,'7.  Persistence Report'!$J:$J,IF(COUNTIFS($B332,"Adjustment*"),"Adjustment","Current Year Savings"),'7.  Persistence Report'!$C:$C,VLOOKUP(IF(COUNTIFS($B332,"Adjustment*"),$A331,$A332),ExtCalcMap,2,FALSE))</f>
        <v>0</v>
      </c>
      <c r="U332" s="731">
        <f ca="1">SUMIFS(OFFSET('7.  Persistence Report'!$L:$L,0,U277-2011),'7.  Persistence Report'!$D:$D,IF(COUNTIFS($B332,"Adjustment*"),$B331,$B332),'7.  Persistence Report'!$H:$H,D277,'7.  Persistence Report'!$J:$J,IF(COUNTIFS($B332,"Adjustment*"),"Adjustment","Current Year Savings"),'7.  Persistence Report'!$C:$C,VLOOKUP(IF(COUNTIFS($B332,"Adjustment*"),$A331,$A332),ExtCalcMap,2,FALSE))</f>
        <v>0</v>
      </c>
      <c r="V332" s="731">
        <f ca="1">SUMIFS(OFFSET('7.  Persistence Report'!$L:$L,0,V277-2011),'7.  Persistence Report'!$D:$D,IF(COUNTIFS($B332,"Adjustment*"),$B331,$B332),'7.  Persistence Report'!$H:$H,D277,'7.  Persistence Report'!$J:$J,IF(COUNTIFS($B332,"Adjustment*"),"Adjustment","Current Year Savings"),'7.  Persistence Report'!$C:$C,VLOOKUP(IF(COUNTIFS($B332,"Adjustment*"),$A331,$A332),ExtCalcMap,2,FALSE))</f>
        <v>0</v>
      </c>
      <c r="W332" s="731">
        <f ca="1">SUMIFS(OFFSET('7.  Persistence Report'!$L:$L,0,W277-2011),'7.  Persistence Report'!$D:$D,IF(COUNTIFS($B332,"Adjustment*"),$B331,$B332),'7.  Persistence Report'!$H:$H,D277,'7.  Persistence Report'!$J:$J,IF(COUNTIFS($B332,"Adjustment*"),"Adjustment","Current Year Savings"),'7.  Persistence Report'!$C:$C,VLOOKUP(IF(COUNTIFS($B332,"Adjustment*"),$A331,$A332),ExtCalcMap,2,FALSE))</f>
        <v>0</v>
      </c>
      <c r="X332" s="731">
        <f ca="1">SUMIFS(OFFSET('7.  Persistence Report'!$L:$L,0,X277-2011),'7.  Persistence Report'!$D:$D,IF(COUNTIFS($B332,"Adjustment*"),$B331,$B332),'7.  Persistence Report'!$H:$H,D277,'7.  Persistence Report'!$J:$J,IF(COUNTIFS($B332,"Adjustment*"),"Adjustment","Current Year Savings"),'7.  Persistence Report'!$C:$C,VLOOKUP(IF(COUNTIFS($B332,"Adjustment*"),$A331,$A332),ExtCalcMap,2,FALSE))</f>
        <v>0</v>
      </c>
      <c r="Y332" s="416">
        <f ca="1">IF(SUMIFS(OFFSET('3-a.  Rate Class Allocations'!$BA:$BA,0,(27*(Y278="kW"))),'3-a.  Rate Class Allocations'!$F:$F,"2011 - 2014 + 2015 Extension Legacy Green Energy Act Framework - Province Wide Program",'3-a.  Rate Class Allocations'!$E:$E,$B332,'3-a.  Rate Class Allocations'!$H:$H,D277),SUMIFS(OFFSET('3-a.  Rate Class Allocations'!$BA:$BA,0,(27*(Y278="kW"))),'3-a.  Rate Class Allocations'!$F:$F,"2011 - 2014 + 2015 Extension Legacy Green Energy Act Framework - Province Wide Program",'3-a.  Rate Class Allocations'!$L:$L,Y277,'3-a.  Rate Class Allocations'!$E:$E,$B332,'3-a.  Rate Class Allocations'!$H:$H,D277) / SUMIFS(OFFSET('3-a.  Rate Class Allocations'!$BA:$BA,0,(27*(Y278="kW"))),'3-a.  Rate Class Allocations'!$F:$F,"2011 - 2014 + 2015 Extension Legacy Green Energy Act Framework - Province Wide Program",'3-a.  Rate Class Allocations'!$E:$E,$B332,'3-a.  Rate Class Allocations'!$H:$H,D277),IF(COUNTIFS(Y277,"*50 to*"),1/COUNTIFS($Y277:$AL277,"*50 to*"),0))</f>
        <v>1</v>
      </c>
      <c r="Z332" s="416">
        <f ca="1">IF(SUMIFS(OFFSET('3-a.  Rate Class Allocations'!$BA:$BA,0,(27*(Z278="kW"))),'3-a.  Rate Class Allocations'!$F:$F,"2011 - 2014 + 2015 Extension Legacy Green Energy Act Framework - Province Wide Program",'3-a.  Rate Class Allocations'!$E:$E,$B332,'3-a.  Rate Class Allocations'!$H:$H,D277),SUMIFS(OFFSET('3-a.  Rate Class Allocations'!$BA:$BA,0,(27*(Z278="kW"))),'3-a.  Rate Class Allocations'!$F:$F,"2011 - 2014 + 2015 Extension Legacy Green Energy Act Framework - Province Wide Program",'3-a.  Rate Class Allocations'!$L:$L,Z277,'3-a.  Rate Class Allocations'!$E:$E,$B332,'3-a.  Rate Class Allocations'!$H:$H,D277) / SUMIFS(OFFSET('3-a.  Rate Class Allocations'!$BA:$BA,0,(27*(Z278="kW"))),'3-a.  Rate Class Allocations'!$F:$F,"2011 - 2014 + 2015 Extension Legacy Green Energy Act Framework - Province Wide Program",'3-a.  Rate Class Allocations'!$E:$E,$B332,'3-a.  Rate Class Allocations'!$H:$H,D277),IF(COUNTIFS(Z277,"*50 to*"),1/COUNTIFS($Y277:$AL277,"*50 to*"),0))</f>
        <v>0</v>
      </c>
      <c r="AA332" s="416">
        <f ca="1">IF(SUMIFS(OFFSET('3-a.  Rate Class Allocations'!$BA:$BA,0,(27*(AA278="kW"))),'3-a.  Rate Class Allocations'!$F:$F,"2011 - 2014 + 2015 Extension Legacy Green Energy Act Framework - Province Wide Program",'3-a.  Rate Class Allocations'!$E:$E,$B332,'3-a.  Rate Class Allocations'!$H:$H,D277),SUMIFS(OFFSET('3-a.  Rate Class Allocations'!$BA:$BA,0,(27*(AA278="kW"))),'3-a.  Rate Class Allocations'!$F:$F,"2011 - 2014 + 2015 Extension Legacy Green Energy Act Framework - Province Wide Program",'3-a.  Rate Class Allocations'!$L:$L,AA277,'3-a.  Rate Class Allocations'!$E:$E,$B332,'3-a.  Rate Class Allocations'!$H:$H,D277) / SUMIFS(OFFSET('3-a.  Rate Class Allocations'!$BA:$BA,0,(27*(AA278="kW"))),'3-a.  Rate Class Allocations'!$F:$F,"2011 - 2014 + 2015 Extension Legacy Green Energy Act Framework - Province Wide Program",'3-a.  Rate Class Allocations'!$E:$E,$B332,'3-a.  Rate Class Allocations'!$H:$H,D277),IF(COUNTIFS(AA277,"*50 to*"),1/COUNTIFS($Y277:$AL277,"*50 to*"),0))</f>
        <v>0</v>
      </c>
      <c r="AB332" s="416">
        <f ca="1">IF(SUMIFS(OFFSET('3-a.  Rate Class Allocations'!$BA:$BA,0,(27*(AB278="kW"))),'3-a.  Rate Class Allocations'!$F:$F,"2011 - 2014 + 2015 Extension Legacy Green Energy Act Framework - Province Wide Program",'3-a.  Rate Class Allocations'!$E:$E,$B332,'3-a.  Rate Class Allocations'!$H:$H,D277),SUMIFS(OFFSET('3-a.  Rate Class Allocations'!$BA:$BA,0,(27*(AB278="kW"))),'3-a.  Rate Class Allocations'!$F:$F,"2011 - 2014 + 2015 Extension Legacy Green Energy Act Framework - Province Wide Program",'3-a.  Rate Class Allocations'!$L:$L,AB277,'3-a.  Rate Class Allocations'!$E:$E,$B332,'3-a.  Rate Class Allocations'!$H:$H,D277) / SUMIFS(OFFSET('3-a.  Rate Class Allocations'!$BA:$BA,0,(27*(AB278="kW"))),'3-a.  Rate Class Allocations'!$F:$F,"2011 - 2014 + 2015 Extension Legacy Green Energy Act Framework - Province Wide Program",'3-a.  Rate Class Allocations'!$E:$E,$B332,'3-a.  Rate Class Allocations'!$H:$H,D277),IF(COUNTIFS(AB277,"*50 to*"),1/COUNTIFS($Y277:$AL277,"*50 to*"),0))</f>
        <v>0</v>
      </c>
      <c r="AC332" s="416">
        <f ca="1">IF(SUMIFS(OFFSET('3-a.  Rate Class Allocations'!$BA:$BA,0,(27*(AC278="kW"))),'3-a.  Rate Class Allocations'!$F:$F,"2011 - 2014 + 2015 Extension Legacy Green Energy Act Framework - Province Wide Program",'3-a.  Rate Class Allocations'!$E:$E,$B332,'3-a.  Rate Class Allocations'!$H:$H,D277),SUMIFS(OFFSET('3-a.  Rate Class Allocations'!$BA:$BA,0,(27*(AC278="kW"))),'3-a.  Rate Class Allocations'!$F:$F,"2011 - 2014 + 2015 Extension Legacy Green Energy Act Framework - Province Wide Program",'3-a.  Rate Class Allocations'!$L:$L,AC277,'3-a.  Rate Class Allocations'!$E:$E,$B332,'3-a.  Rate Class Allocations'!$H:$H,D277) / SUMIFS(OFFSET('3-a.  Rate Class Allocations'!$BA:$BA,0,(27*(AC278="kW"))),'3-a.  Rate Class Allocations'!$F:$F,"2011 - 2014 + 2015 Extension Legacy Green Energy Act Framework - Province Wide Program",'3-a.  Rate Class Allocations'!$E:$E,$B332,'3-a.  Rate Class Allocations'!$H:$H,D277),IF(COUNTIFS(AC277,"*50 to*"),1/COUNTIFS($Y277:$AL277,"*50 to*"),0))</f>
        <v>0</v>
      </c>
      <c r="AD332" s="416">
        <f ca="1">IF(SUMIFS(OFFSET('3-a.  Rate Class Allocations'!$BA:$BA,0,(27*(AD278="kW"))),'3-a.  Rate Class Allocations'!$F:$F,"2011 - 2014 + 2015 Extension Legacy Green Energy Act Framework - Province Wide Program",'3-a.  Rate Class Allocations'!$E:$E,$B332,'3-a.  Rate Class Allocations'!$H:$H,D277),SUMIFS(OFFSET('3-a.  Rate Class Allocations'!$BA:$BA,0,(27*(AD278="kW"))),'3-a.  Rate Class Allocations'!$F:$F,"2011 - 2014 + 2015 Extension Legacy Green Energy Act Framework - Province Wide Program",'3-a.  Rate Class Allocations'!$L:$L,AD277,'3-a.  Rate Class Allocations'!$E:$E,$B332,'3-a.  Rate Class Allocations'!$H:$H,D277) / SUMIFS(OFFSET('3-a.  Rate Class Allocations'!$BA:$BA,0,(27*(AD278="kW"))),'3-a.  Rate Class Allocations'!$F:$F,"2011 - 2014 + 2015 Extension Legacy Green Energy Act Framework - Province Wide Program",'3-a.  Rate Class Allocations'!$E:$E,$B332,'3-a.  Rate Class Allocations'!$H:$H,D277),IF(COUNTIFS(AD277,"*50 to*"),1/COUNTIFS($Y277:$AL277,"*50 to*"),0))</f>
        <v>0</v>
      </c>
      <c r="AE332" s="416">
        <f ca="1">IF(SUMIFS(OFFSET('3-a.  Rate Class Allocations'!$BA:$BA,0,(27*(AE278="kW"))),'3-a.  Rate Class Allocations'!$F:$F,"2011 - 2014 + 2015 Extension Legacy Green Energy Act Framework - Province Wide Program",'3-a.  Rate Class Allocations'!$E:$E,$B332,'3-a.  Rate Class Allocations'!$H:$H,D277),SUMIFS(OFFSET('3-a.  Rate Class Allocations'!$BA:$BA,0,(27*(AE278="kW"))),'3-a.  Rate Class Allocations'!$F:$F,"2011 - 2014 + 2015 Extension Legacy Green Energy Act Framework - Province Wide Program",'3-a.  Rate Class Allocations'!$L:$L,AE277,'3-a.  Rate Class Allocations'!$E:$E,$B332,'3-a.  Rate Class Allocations'!$H:$H,D277) / SUMIFS(OFFSET('3-a.  Rate Class Allocations'!$BA:$BA,0,(27*(AE278="kW"))),'3-a.  Rate Class Allocations'!$F:$F,"2011 - 2014 + 2015 Extension Legacy Green Energy Act Framework - Province Wide Program",'3-a.  Rate Class Allocations'!$E:$E,$B332,'3-a.  Rate Class Allocations'!$H:$H,D277),IF(COUNTIFS(AE277,"*50 to*"),1/COUNTIFS($Y277:$AL277,"*50 to*"),0))</f>
        <v>0</v>
      </c>
      <c r="AF332" s="416">
        <f ca="1">IF(SUMIFS(OFFSET('3-a.  Rate Class Allocations'!$BA:$BA,0,(27*(AF278="kW"))),'3-a.  Rate Class Allocations'!$F:$F,"2011 - 2014 + 2015 Extension Legacy Green Energy Act Framework - Province Wide Program",'3-a.  Rate Class Allocations'!$E:$E,$B332,'3-a.  Rate Class Allocations'!$H:$H,D277),SUMIFS(OFFSET('3-a.  Rate Class Allocations'!$BA:$BA,0,(27*(AF278="kW"))),'3-a.  Rate Class Allocations'!$F:$F,"2011 - 2014 + 2015 Extension Legacy Green Energy Act Framework - Province Wide Program",'3-a.  Rate Class Allocations'!$L:$L,AF277,'3-a.  Rate Class Allocations'!$E:$E,$B332,'3-a.  Rate Class Allocations'!$H:$H,D277) / SUMIFS(OFFSET('3-a.  Rate Class Allocations'!$BA:$BA,0,(27*(AF278="kW"))),'3-a.  Rate Class Allocations'!$F:$F,"2011 - 2014 + 2015 Extension Legacy Green Energy Act Framework - Province Wide Program",'3-a.  Rate Class Allocations'!$E:$E,$B332,'3-a.  Rate Class Allocations'!$H:$H,D277),IF(COUNTIFS(AF277,"*50 to*"),1/COUNTIFS($Y277:$AL277,"*50 to*"),0))</f>
        <v>0</v>
      </c>
      <c r="AG332" s="416">
        <f ca="1">IF(SUMIFS(OFFSET('3-a.  Rate Class Allocations'!$BA:$BA,0,(27*(AG278="kW"))),'3-a.  Rate Class Allocations'!$F:$F,"2011 - 2014 + 2015 Extension Legacy Green Energy Act Framework - Province Wide Program",'3-a.  Rate Class Allocations'!$E:$E,$B332,'3-a.  Rate Class Allocations'!$H:$H,D277),SUMIFS(OFFSET('3-a.  Rate Class Allocations'!$BA:$BA,0,(27*(AG278="kW"))),'3-a.  Rate Class Allocations'!$F:$F,"2011 - 2014 + 2015 Extension Legacy Green Energy Act Framework - Province Wide Program",'3-a.  Rate Class Allocations'!$L:$L,AG277,'3-a.  Rate Class Allocations'!$E:$E,$B332,'3-a.  Rate Class Allocations'!$H:$H,D277) / SUMIFS(OFFSET('3-a.  Rate Class Allocations'!$BA:$BA,0,(27*(AG278="kW"))),'3-a.  Rate Class Allocations'!$F:$F,"2011 - 2014 + 2015 Extension Legacy Green Energy Act Framework - Province Wide Program",'3-a.  Rate Class Allocations'!$E:$E,$B332,'3-a.  Rate Class Allocations'!$H:$H,D277),IF(COUNTIFS(AG277,"*50 to*"),1/COUNTIFS($Y277:$AL277,"*50 to*"),0))</f>
        <v>0</v>
      </c>
      <c r="AH332" s="416">
        <f ca="1">IF(SUMIFS(OFFSET('3-a.  Rate Class Allocations'!$BA:$BA,0,(27*(AH278="kW"))),'3-a.  Rate Class Allocations'!$F:$F,"2011 - 2014 + 2015 Extension Legacy Green Energy Act Framework - Province Wide Program",'3-a.  Rate Class Allocations'!$E:$E,$B332,'3-a.  Rate Class Allocations'!$H:$H,D277),SUMIFS(OFFSET('3-a.  Rate Class Allocations'!$BA:$BA,0,(27*(AH278="kW"))),'3-a.  Rate Class Allocations'!$F:$F,"2011 - 2014 + 2015 Extension Legacy Green Energy Act Framework - Province Wide Program",'3-a.  Rate Class Allocations'!$L:$L,AH277,'3-a.  Rate Class Allocations'!$E:$E,$B332,'3-a.  Rate Class Allocations'!$H:$H,D277) / SUMIFS(OFFSET('3-a.  Rate Class Allocations'!$BA:$BA,0,(27*(AH278="kW"))),'3-a.  Rate Class Allocations'!$F:$F,"2011 - 2014 + 2015 Extension Legacy Green Energy Act Framework - Province Wide Program",'3-a.  Rate Class Allocations'!$E:$E,$B332,'3-a.  Rate Class Allocations'!$H:$H,D277),IF(COUNTIFS(AH277,"*50 to*"),1/COUNTIFS($Y277:$AL277,"*50 to*"),0))</f>
        <v>0</v>
      </c>
      <c r="AI332" s="416">
        <f ca="1">IF(SUMIFS(OFFSET('3-a.  Rate Class Allocations'!$BA:$BA,0,(27*(AI278="kW"))),'3-a.  Rate Class Allocations'!$F:$F,"2011 - 2014 + 2015 Extension Legacy Green Energy Act Framework - Province Wide Program",'3-a.  Rate Class Allocations'!$E:$E,$B332,'3-a.  Rate Class Allocations'!$H:$H,D277),SUMIFS(OFFSET('3-a.  Rate Class Allocations'!$BA:$BA,0,(27*(AI278="kW"))),'3-a.  Rate Class Allocations'!$F:$F,"2011 - 2014 + 2015 Extension Legacy Green Energy Act Framework - Province Wide Program",'3-a.  Rate Class Allocations'!$L:$L,AI277,'3-a.  Rate Class Allocations'!$E:$E,$B332,'3-a.  Rate Class Allocations'!$H:$H,D277) / SUMIFS(OFFSET('3-a.  Rate Class Allocations'!$BA:$BA,0,(27*(AI278="kW"))),'3-a.  Rate Class Allocations'!$F:$F,"2011 - 2014 + 2015 Extension Legacy Green Energy Act Framework - Province Wide Program",'3-a.  Rate Class Allocations'!$E:$E,$B332,'3-a.  Rate Class Allocations'!$H:$H,D277),IF(COUNTIFS(AI277,"*50 to*"),1/COUNTIFS($Y277:$AL277,"*50 to*"),0))</f>
        <v>0</v>
      </c>
      <c r="AJ332" s="416">
        <f ca="1">IF(SUMIFS(OFFSET('3-a.  Rate Class Allocations'!$BA:$BA,0,(27*(AJ278="kW"))),'3-a.  Rate Class Allocations'!$F:$F,"2011 - 2014 + 2015 Extension Legacy Green Energy Act Framework - Province Wide Program",'3-a.  Rate Class Allocations'!$E:$E,$B332,'3-a.  Rate Class Allocations'!$H:$H,D277),SUMIFS(OFFSET('3-a.  Rate Class Allocations'!$BA:$BA,0,(27*(AJ278="kW"))),'3-a.  Rate Class Allocations'!$F:$F,"2011 - 2014 + 2015 Extension Legacy Green Energy Act Framework - Province Wide Program",'3-a.  Rate Class Allocations'!$L:$L,AJ277,'3-a.  Rate Class Allocations'!$E:$E,$B332,'3-a.  Rate Class Allocations'!$H:$H,D277) / SUMIFS(OFFSET('3-a.  Rate Class Allocations'!$BA:$BA,0,(27*(AJ278="kW"))),'3-a.  Rate Class Allocations'!$F:$F,"2011 - 2014 + 2015 Extension Legacy Green Energy Act Framework - Province Wide Program",'3-a.  Rate Class Allocations'!$E:$E,$B332,'3-a.  Rate Class Allocations'!$H:$H,D277),IF(COUNTIFS(AJ277,"*50 to*"),1/COUNTIFS($Y277:$AL277,"*50 to*"),0))</f>
        <v>0</v>
      </c>
      <c r="AK332" s="416">
        <f ca="1">IF(SUMIFS(OFFSET('3-a.  Rate Class Allocations'!$BA:$BA,0,(27*(AK278="kW"))),'3-a.  Rate Class Allocations'!$F:$F,"2011 - 2014 + 2015 Extension Legacy Green Energy Act Framework - Province Wide Program",'3-a.  Rate Class Allocations'!$E:$E,$B332,'3-a.  Rate Class Allocations'!$H:$H,D277),SUMIFS(OFFSET('3-a.  Rate Class Allocations'!$BA:$BA,0,(27*(AK278="kW"))),'3-a.  Rate Class Allocations'!$F:$F,"2011 - 2014 + 2015 Extension Legacy Green Energy Act Framework - Province Wide Program",'3-a.  Rate Class Allocations'!$L:$L,AK277,'3-a.  Rate Class Allocations'!$E:$E,$B332,'3-a.  Rate Class Allocations'!$H:$H,D277) / SUMIFS(OFFSET('3-a.  Rate Class Allocations'!$BA:$BA,0,(27*(AK278="kW"))),'3-a.  Rate Class Allocations'!$F:$F,"2011 - 2014 + 2015 Extension Legacy Green Energy Act Framework - Province Wide Program",'3-a.  Rate Class Allocations'!$E:$E,$B332,'3-a.  Rate Class Allocations'!$H:$H,D277),IF(COUNTIFS(AK277,"*50 to*"),1/COUNTIFS($Y277:$AL277,"*50 to*"),0))</f>
        <v>0</v>
      </c>
      <c r="AL332" s="416">
        <f ca="1">IF(SUMIFS(OFFSET('3-a.  Rate Class Allocations'!$BA:$BA,0,(27*(AL278="kW"))),'3-a.  Rate Class Allocations'!$F:$F,"2011 - 2014 + 2015 Extension Legacy Green Energy Act Framework - Province Wide Program",'3-a.  Rate Class Allocations'!$E:$E,$B332,'3-a.  Rate Class Allocations'!$H:$H,D277),SUMIFS(OFFSET('3-a.  Rate Class Allocations'!$BA:$BA,0,(27*(AL278="kW"))),'3-a.  Rate Class Allocations'!$F:$F,"2011 - 2014 + 2015 Extension Legacy Green Energy Act Framework - Province Wide Program",'3-a.  Rate Class Allocations'!$L:$L,AL277,'3-a.  Rate Class Allocations'!$E:$E,$B332,'3-a.  Rate Class Allocations'!$H:$H,D277) / SUMIFS(OFFSET('3-a.  Rate Class Allocations'!$BA:$BA,0,(27*(AL278="kW"))),'3-a.  Rate Class Allocations'!$F:$F,"2011 - 2014 + 2015 Extension Legacy Green Energy Act Framework - Province Wide Program",'3-a.  Rate Class Allocations'!$E:$E,$B332,'3-a.  Rate Class Allocations'!$H:$H,D277),IF(COUNTIFS(AL277,"*50 to*"),1/COUNTIFS($Y277:$AL277,"*50 to*"),0))</f>
        <v>0</v>
      </c>
      <c r="AM332" s="298">
        <f ca="1">SUM(Y332:AL332)</f>
        <v>1</v>
      </c>
    </row>
    <row r="333" spans="1:39" ht="15" outlineLevel="1">
      <c r="B333" s="296" t="s">
        <v>250</v>
      </c>
      <c r="C333" s="293" t="s">
        <v>164</v>
      </c>
      <c r="D333" s="724">
        <f ca="1">SUMIFS(OFFSET('7.  Persistence Report'!$AQ:$AQ,0,D277-2011),'7.  Persistence Report'!$D:$D,IF(COUNTIFS($B333,"Adjustment*"),$B332,$B333),'7.  Persistence Report'!$H:$H,D277,'7.  Persistence Report'!$J:$J,IF(COUNTIFS($B333,"Adjustment*"),"Adjustment","Current Year Savings"),'7.  Persistence Report'!$C:$C,VLOOKUP(IF(COUNTIFS($B333,"Adjustment*"),$A332,$A333),ExtCalcMap,2,FALSE))</f>
        <v>0</v>
      </c>
      <c r="E333" s="724">
        <f ca="1">SUMIFS(OFFSET('7.  Persistence Report'!$AQ:$AQ,0,E277-2011),'7.  Persistence Report'!$D:$D,IF(COUNTIFS($B333,"Adjustment*"),$B332,$B333),'7.  Persistence Report'!$H:$H,D277,'7.  Persistence Report'!$J:$J,IF(COUNTIFS($B333,"Adjustment*"),"Adjustment","Current Year Savings"),'7.  Persistence Report'!$C:$C,VLOOKUP(IF(COUNTIFS($B333,"Adjustment*"),$A332,$A333),ExtCalcMap,2,FALSE))</f>
        <v>0</v>
      </c>
      <c r="F333" s="724">
        <f ca="1">SUMIFS(OFFSET('7.  Persistence Report'!$AQ:$AQ,0,F277-2011),'7.  Persistence Report'!$D:$D,IF(COUNTIFS($B333,"Adjustment*"),$B332,$B333),'7.  Persistence Report'!$H:$H,D277,'7.  Persistence Report'!$J:$J,IF(COUNTIFS($B333,"Adjustment*"),"Adjustment","Current Year Savings"),'7.  Persistence Report'!$C:$C,VLOOKUP(IF(COUNTIFS($B333,"Adjustment*"),$A332,$A333),ExtCalcMap,2,FALSE))</f>
        <v>0</v>
      </c>
      <c r="G333" s="724">
        <f ca="1">SUMIFS(OFFSET('7.  Persistence Report'!$AQ:$AQ,0,G277-2011),'7.  Persistence Report'!$D:$D,IF(COUNTIFS($B333,"Adjustment*"),$B332,$B333),'7.  Persistence Report'!$H:$H,D277,'7.  Persistence Report'!$J:$J,IF(COUNTIFS($B333,"Adjustment*"),"Adjustment","Current Year Savings"),'7.  Persistence Report'!$C:$C,VLOOKUP(IF(COUNTIFS($B333,"Adjustment*"),$A332,$A333),ExtCalcMap,2,FALSE))</f>
        <v>0</v>
      </c>
      <c r="H333" s="724">
        <f ca="1">SUMIFS(OFFSET('7.  Persistence Report'!$AQ:$AQ,0,H277-2011),'7.  Persistence Report'!$D:$D,IF(COUNTIFS($B333,"Adjustment*"),$B332,$B333),'7.  Persistence Report'!$H:$H,D277,'7.  Persistence Report'!$J:$J,IF(COUNTIFS($B333,"Adjustment*"),"Adjustment","Current Year Savings"),'7.  Persistence Report'!$C:$C,VLOOKUP(IF(COUNTIFS($B333,"Adjustment*"),$A332,$A333),ExtCalcMap,2,FALSE))</f>
        <v>0</v>
      </c>
      <c r="I333" s="724">
        <f ca="1">SUMIFS(OFFSET('7.  Persistence Report'!$AQ:$AQ,0,I277-2011),'7.  Persistence Report'!$D:$D,IF(COUNTIFS($B333,"Adjustment*"),$B332,$B333),'7.  Persistence Report'!$H:$H,D277,'7.  Persistence Report'!$J:$J,IF(COUNTIFS($B333,"Adjustment*"),"Adjustment","Current Year Savings"),'7.  Persistence Report'!$C:$C,VLOOKUP(IF(COUNTIFS($B333,"Adjustment*"),$A332,$A333),ExtCalcMap,2,FALSE))</f>
        <v>0</v>
      </c>
      <c r="J333" s="724">
        <f ca="1">SUMIFS(OFFSET('7.  Persistence Report'!$AQ:$AQ,0,J277-2011),'7.  Persistence Report'!$D:$D,IF(COUNTIFS($B333,"Adjustment*"),$B332,$B333),'7.  Persistence Report'!$H:$H,D277,'7.  Persistence Report'!$J:$J,IF(COUNTIFS($B333,"Adjustment*"),"Adjustment","Current Year Savings"),'7.  Persistence Report'!$C:$C,VLOOKUP(IF(COUNTIFS($B333,"Adjustment*"),$A332,$A333),ExtCalcMap,2,FALSE))</f>
        <v>0</v>
      </c>
      <c r="K333" s="724">
        <f ca="1">SUMIFS(OFFSET('7.  Persistence Report'!$AQ:$AQ,0,K277-2011),'7.  Persistence Report'!$D:$D,IF(COUNTIFS($B333,"Adjustment*"),$B332,$B333),'7.  Persistence Report'!$H:$H,D277,'7.  Persistence Report'!$J:$J,IF(COUNTIFS($B333,"Adjustment*"),"Adjustment","Current Year Savings"),'7.  Persistence Report'!$C:$C,VLOOKUP(IF(COUNTIFS($B333,"Adjustment*"),$A332,$A333),ExtCalcMap,2,FALSE))</f>
        <v>0</v>
      </c>
      <c r="L333" s="724">
        <f ca="1">SUMIFS(OFFSET('7.  Persistence Report'!$AQ:$AQ,0,L277-2011),'7.  Persistence Report'!$D:$D,IF(COUNTIFS($B333,"Adjustment*"),$B332,$B333),'7.  Persistence Report'!$H:$H,D277,'7.  Persistence Report'!$J:$J,IF(COUNTIFS($B333,"Adjustment*"),"Adjustment","Current Year Savings"),'7.  Persistence Report'!$C:$C,VLOOKUP(IF(COUNTIFS($B333,"Adjustment*"),$A332,$A333),ExtCalcMap,2,FALSE))</f>
        <v>0</v>
      </c>
      <c r="M333" s="724">
        <f ca="1">SUMIFS(OFFSET('7.  Persistence Report'!$AQ:$AQ,0,M277-2011),'7.  Persistence Report'!$D:$D,IF(COUNTIFS($B333,"Adjustment*"),$B332,$B333),'7.  Persistence Report'!$H:$H,D277,'7.  Persistence Report'!$J:$J,IF(COUNTIFS($B333,"Adjustment*"),"Adjustment","Current Year Savings"),'7.  Persistence Report'!$C:$C,VLOOKUP(IF(COUNTIFS($B333,"Adjustment*"),$A332,$A333),ExtCalcMap,2,FALSE))</f>
        <v>0</v>
      </c>
      <c r="N333" s="724">
        <f>N332</f>
        <v>12</v>
      </c>
      <c r="O333" s="731">
        <f ca="1">SUMIFS(OFFSET('7.  Persistence Report'!$L:$L,0,O277-2011),'7.  Persistence Report'!$D:$D,IF(COUNTIFS($B333,"Adjustment*"),$B332,$B333),'7.  Persistence Report'!$H:$H,D277,'7.  Persistence Report'!$J:$J,IF(COUNTIFS($B333,"Adjustment*"),"Adjustment","Current Year Savings"),'7.  Persistence Report'!$C:$C,VLOOKUP(IF(COUNTIFS($B333,"Adjustment*"),$A332,$A333),ExtCalcMap,2,FALSE))</f>
        <v>0</v>
      </c>
      <c r="P333" s="731">
        <f ca="1">SUMIFS(OFFSET('7.  Persistence Report'!$L:$L,0,P277-2011),'7.  Persistence Report'!$D:$D,IF(COUNTIFS($B333,"Adjustment*"),$B332,$B333),'7.  Persistence Report'!$H:$H,D277,'7.  Persistence Report'!$J:$J,IF(COUNTIFS($B333,"Adjustment*"),"Adjustment","Current Year Savings"),'7.  Persistence Report'!$C:$C,VLOOKUP(IF(COUNTIFS($B333,"Adjustment*"),$A332,$A333),ExtCalcMap,2,FALSE))</f>
        <v>0</v>
      </c>
      <c r="Q333" s="731">
        <f ca="1">SUMIFS(OFFSET('7.  Persistence Report'!$L:$L,0,Q277-2011),'7.  Persistence Report'!$D:$D,IF(COUNTIFS($B333,"Adjustment*"),$B332,$B333),'7.  Persistence Report'!$H:$H,D277,'7.  Persistence Report'!$J:$J,IF(COUNTIFS($B333,"Adjustment*"),"Adjustment","Current Year Savings"),'7.  Persistence Report'!$C:$C,VLOOKUP(IF(COUNTIFS($B333,"Adjustment*"),$A332,$A333),ExtCalcMap,2,FALSE))</f>
        <v>0</v>
      </c>
      <c r="R333" s="731">
        <f ca="1">SUMIFS(OFFSET('7.  Persistence Report'!$L:$L,0,R277-2011),'7.  Persistence Report'!$D:$D,IF(COUNTIFS($B333,"Adjustment*"),$B332,$B333),'7.  Persistence Report'!$H:$H,D277,'7.  Persistence Report'!$J:$J,IF(COUNTIFS($B333,"Adjustment*"),"Adjustment","Current Year Savings"),'7.  Persistence Report'!$C:$C,VLOOKUP(IF(COUNTIFS($B333,"Adjustment*"),$A332,$A333),ExtCalcMap,2,FALSE))</f>
        <v>0</v>
      </c>
      <c r="S333" s="731">
        <f ca="1">SUMIFS(OFFSET('7.  Persistence Report'!$L:$L,0,S277-2011),'7.  Persistence Report'!$D:$D,IF(COUNTIFS($B333,"Adjustment*"),$B332,$B333),'7.  Persistence Report'!$H:$H,D277,'7.  Persistence Report'!$J:$J,IF(COUNTIFS($B333,"Adjustment*"),"Adjustment","Current Year Savings"),'7.  Persistence Report'!$C:$C,VLOOKUP(IF(COUNTIFS($B333,"Adjustment*"),$A332,$A333),ExtCalcMap,2,FALSE))</f>
        <v>0</v>
      </c>
      <c r="T333" s="731">
        <f ca="1">SUMIFS(OFFSET('7.  Persistence Report'!$L:$L,0,T277-2011),'7.  Persistence Report'!$D:$D,IF(COUNTIFS($B333,"Adjustment*"),$B332,$B333),'7.  Persistence Report'!$H:$H,D277,'7.  Persistence Report'!$J:$J,IF(COUNTIFS($B333,"Adjustment*"),"Adjustment","Current Year Savings"),'7.  Persistence Report'!$C:$C,VLOOKUP(IF(COUNTIFS($B333,"Adjustment*"),$A332,$A333),ExtCalcMap,2,FALSE))</f>
        <v>0</v>
      </c>
      <c r="U333" s="731">
        <f ca="1">SUMIFS(OFFSET('7.  Persistence Report'!$L:$L,0,U277-2011),'7.  Persistence Report'!$D:$D,IF(COUNTIFS($B333,"Adjustment*"),$B332,$B333),'7.  Persistence Report'!$H:$H,D277,'7.  Persistence Report'!$J:$J,IF(COUNTIFS($B333,"Adjustment*"),"Adjustment","Current Year Savings"),'7.  Persistence Report'!$C:$C,VLOOKUP(IF(COUNTIFS($B333,"Adjustment*"),$A332,$A333),ExtCalcMap,2,FALSE))</f>
        <v>0</v>
      </c>
      <c r="V333" s="731">
        <f ca="1">SUMIFS(OFFSET('7.  Persistence Report'!$L:$L,0,V277-2011),'7.  Persistence Report'!$D:$D,IF(COUNTIFS($B333,"Adjustment*"),$B332,$B333),'7.  Persistence Report'!$H:$H,D277,'7.  Persistence Report'!$J:$J,IF(COUNTIFS($B333,"Adjustment*"),"Adjustment","Current Year Savings"),'7.  Persistence Report'!$C:$C,VLOOKUP(IF(COUNTIFS($B333,"Adjustment*"),$A332,$A333),ExtCalcMap,2,FALSE))</f>
        <v>0</v>
      </c>
      <c r="W333" s="731">
        <f ca="1">SUMIFS(OFFSET('7.  Persistence Report'!$L:$L,0,W277-2011),'7.  Persistence Report'!$D:$D,IF(COUNTIFS($B333,"Adjustment*"),$B332,$B333),'7.  Persistence Report'!$H:$H,D277,'7.  Persistence Report'!$J:$J,IF(COUNTIFS($B333,"Adjustment*"),"Adjustment","Current Year Savings"),'7.  Persistence Report'!$C:$C,VLOOKUP(IF(COUNTIFS($B333,"Adjustment*"),$A332,$A333),ExtCalcMap,2,FALSE))</f>
        <v>0</v>
      </c>
      <c r="X333" s="731">
        <f ca="1">SUMIFS(OFFSET('7.  Persistence Report'!$L:$L,0,X277-2011),'7.  Persistence Report'!$D:$D,IF(COUNTIFS($B333,"Adjustment*"),$B332,$B333),'7.  Persistence Report'!$H:$H,D277,'7.  Persistence Report'!$J:$J,IF(COUNTIFS($B333,"Adjustment*"),"Adjustment","Current Year Savings"),'7.  Persistence Report'!$C:$C,VLOOKUP(IF(COUNTIFS($B333,"Adjustment*"),$A332,$A333),ExtCalcMap,2,FALSE))</f>
        <v>0</v>
      </c>
      <c r="Y333" s="412">
        <f ca="1">Y332</f>
        <v>1</v>
      </c>
      <c r="Z333" s="412">
        <f ca="1">Z332</f>
        <v>0</v>
      </c>
      <c r="AA333" s="412">
        <f t="shared" ref="AA333:AL333" ca="1" si="135">AA332</f>
        <v>0</v>
      </c>
      <c r="AB333" s="412">
        <f t="shared" ca="1" si="135"/>
        <v>0</v>
      </c>
      <c r="AC333" s="412">
        <f t="shared" ca="1" si="135"/>
        <v>0</v>
      </c>
      <c r="AD333" s="412">
        <f t="shared" ca="1" si="135"/>
        <v>0</v>
      </c>
      <c r="AE333" s="412">
        <f t="shared" ca="1" si="135"/>
        <v>0</v>
      </c>
      <c r="AF333" s="412">
        <f t="shared" ca="1" si="135"/>
        <v>0</v>
      </c>
      <c r="AG333" s="412">
        <f t="shared" ca="1" si="135"/>
        <v>0</v>
      </c>
      <c r="AH333" s="412">
        <f t="shared" ca="1" si="135"/>
        <v>0</v>
      </c>
      <c r="AI333" s="412">
        <f t="shared" ca="1" si="135"/>
        <v>0</v>
      </c>
      <c r="AJ333" s="412">
        <f t="shared" ca="1" si="135"/>
        <v>0</v>
      </c>
      <c r="AK333" s="412">
        <f t="shared" ca="1" si="135"/>
        <v>0</v>
      </c>
      <c r="AL333" s="412">
        <f t="shared" ca="1" si="135"/>
        <v>0</v>
      </c>
      <c r="AM333" s="299"/>
    </row>
    <row r="334" spans="1:39" ht="15" outlineLevel="1">
      <c r="A334" s="506"/>
      <c r="B334" s="317"/>
      <c r="C334" s="307"/>
      <c r="D334" s="730"/>
      <c r="E334" s="730"/>
      <c r="F334" s="730"/>
      <c r="G334" s="730"/>
      <c r="H334" s="730"/>
      <c r="I334" s="730"/>
      <c r="J334" s="730"/>
      <c r="K334" s="730"/>
      <c r="L334" s="730"/>
      <c r="M334" s="730"/>
      <c r="N334" s="730"/>
      <c r="O334" s="741"/>
      <c r="P334" s="741"/>
      <c r="Q334" s="741"/>
      <c r="R334" s="741"/>
      <c r="S334" s="741"/>
      <c r="T334" s="741"/>
      <c r="U334" s="741"/>
      <c r="V334" s="741"/>
      <c r="W334" s="741"/>
      <c r="X334" s="741"/>
      <c r="Y334" s="413"/>
      <c r="Z334" s="422"/>
      <c r="AA334" s="422"/>
      <c r="AB334" s="422"/>
      <c r="AC334" s="422"/>
      <c r="AD334" s="422"/>
      <c r="AE334" s="422"/>
      <c r="AF334" s="422"/>
      <c r="AG334" s="422"/>
      <c r="AH334" s="422"/>
      <c r="AI334" s="422"/>
      <c r="AJ334" s="422"/>
      <c r="AK334" s="422"/>
      <c r="AL334" s="422"/>
      <c r="AM334" s="308"/>
    </row>
    <row r="335" spans="1:39" ht="15" outlineLevel="1">
      <c r="A335" s="503">
        <v>19</v>
      </c>
      <c r="B335" s="317" t="s">
        <v>12</v>
      </c>
      <c r="C335" s="293" t="s">
        <v>25</v>
      </c>
      <c r="D335" s="724">
        <f ca="1">SUMIFS(OFFSET('7.  Persistence Report'!$AQ:$AQ,0,D277-2011),'7.  Persistence Report'!$D:$D,IF(COUNTIFS($B335,"Adjustment*"),$B334,$B335),'7.  Persistence Report'!$H:$H,D277,'7.  Persistence Report'!$J:$J,IF(COUNTIFS($B335,"Adjustment*"),"Adjustment","Current Year Savings"),'7.  Persistence Report'!$C:$C,VLOOKUP(IF(COUNTIFS($B335,"Adjustment*"),$A334,$A335),ExtCalcMap,2,FALSE))</f>
        <v>0</v>
      </c>
      <c r="E335" s="724">
        <f ca="1">SUMIFS(OFFSET('7.  Persistence Report'!$AQ:$AQ,0,E277-2011),'7.  Persistence Report'!$D:$D,IF(COUNTIFS($B335,"Adjustment*"),$B334,$B335),'7.  Persistence Report'!$H:$H,D277,'7.  Persistence Report'!$J:$J,IF(COUNTIFS($B335,"Adjustment*"),"Adjustment","Current Year Savings"),'7.  Persistence Report'!$C:$C,VLOOKUP(IF(COUNTIFS($B335,"Adjustment*"),$A334,$A335),ExtCalcMap,2,FALSE))</f>
        <v>0</v>
      </c>
      <c r="F335" s="724">
        <f ca="1">SUMIFS(OFFSET('7.  Persistence Report'!$AQ:$AQ,0,F277-2011),'7.  Persistence Report'!$D:$D,IF(COUNTIFS($B335,"Adjustment*"),$B334,$B335),'7.  Persistence Report'!$H:$H,D277,'7.  Persistence Report'!$J:$J,IF(COUNTIFS($B335,"Adjustment*"),"Adjustment","Current Year Savings"),'7.  Persistence Report'!$C:$C,VLOOKUP(IF(COUNTIFS($B335,"Adjustment*"),$A334,$A335),ExtCalcMap,2,FALSE))</f>
        <v>0</v>
      </c>
      <c r="G335" s="724">
        <f ca="1">SUMIFS(OFFSET('7.  Persistence Report'!$AQ:$AQ,0,G277-2011),'7.  Persistence Report'!$D:$D,IF(COUNTIFS($B335,"Adjustment*"),$B334,$B335),'7.  Persistence Report'!$H:$H,D277,'7.  Persistence Report'!$J:$J,IF(COUNTIFS($B335,"Adjustment*"),"Adjustment","Current Year Savings"),'7.  Persistence Report'!$C:$C,VLOOKUP(IF(COUNTIFS($B335,"Adjustment*"),$A334,$A335),ExtCalcMap,2,FALSE))</f>
        <v>0</v>
      </c>
      <c r="H335" s="724">
        <f ca="1">SUMIFS(OFFSET('7.  Persistence Report'!$AQ:$AQ,0,H277-2011),'7.  Persistence Report'!$D:$D,IF(COUNTIFS($B335,"Adjustment*"),$B334,$B335),'7.  Persistence Report'!$H:$H,D277,'7.  Persistence Report'!$J:$J,IF(COUNTIFS($B335,"Adjustment*"),"Adjustment","Current Year Savings"),'7.  Persistence Report'!$C:$C,VLOOKUP(IF(COUNTIFS($B335,"Adjustment*"),$A334,$A335),ExtCalcMap,2,FALSE))</f>
        <v>0</v>
      </c>
      <c r="I335" s="724">
        <f ca="1">SUMIFS(OFFSET('7.  Persistence Report'!$AQ:$AQ,0,I277-2011),'7.  Persistence Report'!$D:$D,IF(COUNTIFS($B335,"Adjustment*"),$B334,$B335),'7.  Persistence Report'!$H:$H,D277,'7.  Persistence Report'!$J:$J,IF(COUNTIFS($B335,"Adjustment*"),"Adjustment","Current Year Savings"),'7.  Persistence Report'!$C:$C,VLOOKUP(IF(COUNTIFS($B335,"Adjustment*"),$A334,$A335),ExtCalcMap,2,FALSE))</f>
        <v>0</v>
      </c>
      <c r="J335" s="724">
        <f ca="1">SUMIFS(OFFSET('7.  Persistence Report'!$AQ:$AQ,0,J277-2011),'7.  Persistence Report'!$D:$D,IF(COUNTIFS($B335,"Adjustment*"),$B334,$B335),'7.  Persistence Report'!$H:$H,D277,'7.  Persistence Report'!$J:$J,IF(COUNTIFS($B335,"Adjustment*"),"Adjustment","Current Year Savings"),'7.  Persistence Report'!$C:$C,VLOOKUP(IF(COUNTIFS($B335,"Adjustment*"),$A334,$A335),ExtCalcMap,2,FALSE))</f>
        <v>0</v>
      </c>
      <c r="K335" s="724">
        <f ca="1">SUMIFS(OFFSET('7.  Persistence Report'!$AQ:$AQ,0,K277-2011),'7.  Persistence Report'!$D:$D,IF(COUNTIFS($B335,"Adjustment*"),$B334,$B335),'7.  Persistence Report'!$H:$H,D277,'7.  Persistence Report'!$J:$J,IF(COUNTIFS($B335,"Adjustment*"),"Adjustment","Current Year Savings"),'7.  Persistence Report'!$C:$C,VLOOKUP(IF(COUNTIFS($B335,"Adjustment*"),$A334,$A335),ExtCalcMap,2,FALSE))</f>
        <v>0</v>
      </c>
      <c r="L335" s="724">
        <f ca="1">SUMIFS(OFFSET('7.  Persistence Report'!$AQ:$AQ,0,L277-2011),'7.  Persistence Report'!$D:$D,IF(COUNTIFS($B335,"Adjustment*"),$B334,$B335),'7.  Persistence Report'!$H:$H,D277,'7.  Persistence Report'!$J:$J,IF(COUNTIFS($B335,"Adjustment*"),"Adjustment","Current Year Savings"),'7.  Persistence Report'!$C:$C,VLOOKUP(IF(COUNTIFS($B335,"Adjustment*"),$A334,$A335),ExtCalcMap,2,FALSE))</f>
        <v>0</v>
      </c>
      <c r="M335" s="724">
        <f ca="1">SUMIFS(OFFSET('7.  Persistence Report'!$AQ:$AQ,0,M277-2011),'7.  Persistence Report'!$D:$D,IF(COUNTIFS($B335,"Adjustment*"),$B334,$B335),'7.  Persistence Report'!$H:$H,D277,'7.  Persistence Report'!$J:$J,IF(COUNTIFS($B335,"Adjustment*"),"Adjustment","Current Year Savings"),'7.  Persistence Report'!$C:$C,VLOOKUP(IF(COUNTIFS($B335,"Adjustment*"),$A334,$A335),ExtCalcMap,2,FALSE))</f>
        <v>0</v>
      </c>
      <c r="N335" s="724">
        <v>12</v>
      </c>
      <c r="O335" s="731">
        <f ca="1">SUMIFS(OFFSET('7.  Persistence Report'!$L:$L,0,O277-2011),'7.  Persistence Report'!$D:$D,IF(COUNTIFS($B335,"Adjustment*"),$B334,$B335),'7.  Persistence Report'!$H:$H,D277,'7.  Persistence Report'!$J:$J,IF(COUNTIFS($B335,"Adjustment*"),"Adjustment","Current Year Savings"),'7.  Persistence Report'!$C:$C,VLOOKUP(IF(COUNTIFS($B335,"Adjustment*"),$A334,$A335),ExtCalcMap,2,FALSE))</f>
        <v>0</v>
      </c>
      <c r="P335" s="731">
        <f ca="1">SUMIFS(OFFSET('7.  Persistence Report'!$L:$L,0,P277-2011),'7.  Persistence Report'!$D:$D,IF(COUNTIFS($B335,"Adjustment*"),$B334,$B335),'7.  Persistence Report'!$H:$H,D277,'7.  Persistence Report'!$J:$J,IF(COUNTIFS($B335,"Adjustment*"),"Adjustment","Current Year Savings"),'7.  Persistence Report'!$C:$C,VLOOKUP(IF(COUNTIFS($B335,"Adjustment*"),$A334,$A335),ExtCalcMap,2,FALSE))</f>
        <v>0</v>
      </c>
      <c r="Q335" s="731">
        <f ca="1">SUMIFS(OFFSET('7.  Persistence Report'!$L:$L,0,Q277-2011),'7.  Persistence Report'!$D:$D,IF(COUNTIFS($B335,"Adjustment*"),$B334,$B335),'7.  Persistence Report'!$H:$H,D277,'7.  Persistence Report'!$J:$J,IF(COUNTIFS($B335,"Adjustment*"),"Adjustment","Current Year Savings"),'7.  Persistence Report'!$C:$C,VLOOKUP(IF(COUNTIFS($B335,"Adjustment*"),$A334,$A335),ExtCalcMap,2,FALSE))</f>
        <v>0</v>
      </c>
      <c r="R335" s="731">
        <f ca="1">SUMIFS(OFFSET('7.  Persistence Report'!$L:$L,0,R277-2011),'7.  Persistence Report'!$D:$D,IF(COUNTIFS($B335,"Adjustment*"),$B334,$B335),'7.  Persistence Report'!$H:$H,D277,'7.  Persistence Report'!$J:$J,IF(COUNTIFS($B335,"Adjustment*"),"Adjustment","Current Year Savings"),'7.  Persistence Report'!$C:$C,VLOOKUP(IF(COUNTIFS($B335,"Adjustment*"),$A334,$A335),ExtCalcMap,2,FALSE))</f>
        <v>0</v>
      </c>
      <c r="S335" s="731">
        <f ca="1">SUMIFS(OFFSET('7.  Persistence Report'!$L:$L,0,S277-2011),'7.  Persistence Report'!$D:$D,IF(COUNTIFS($B335,"Adjustment*"),$B334,$B335),'7.  Persistence Report'!$H:$H,D277,'7.  Persistence Report'!$J:$J,IF(COUNTIFS($B335,"Adjustment*"),"Adjustment","Current Year Savings"),'7.  Persistence Report'!$C:$C,VLOOKUP(IF(COUNTIFS($B335,"Adjustment*"),$A334,$A335),ExtCalcMap,2,FALSE))</f>
        <v>0</v>
      </c>
      <c r="T335" s="731">
        <f ca="1">SUMIFS(OFFSET('7.  Persistence Report'!$L:$L,0,T277-2011),'7.  Persistence Report'!$D:$D,IF(COUNTIFS($B335,"Adjustment*"),$B334,$B335),'7.  Persistence Report'!$H:$H,D277,'7.  Persistence Report'!$J:$J,IF(COUNTIFS($B335,"Adjustment*"),"Adjustment","Current Year Savings"),'7.  Persistence Report'!$C:$C,VLOOKUP(IF(COUNTIFS($B335,"Adjustment*"),$A334,$A335),ExtCalcMap,2,FALSE))</f>
        <v>0</v>
      </c>
      <c r="U335" s="731">
        <f ca="1">SUMIFS(OFFSET('7.  Persistence Report'!$L:$L,0,U277-2011),'7.  Persistence Report'!$D:$D,IF(COUNTIFS($B335,"Adjustment*"),$B334,$B335),'7.  Persistence Report'!$H:$H,D277,'7.  Persistence Report'!$J:$J,IF(COUNTIFS($B335,"Adjustment*"),"Adjustment","Current Year Savings"),'7.  Persistence Report'!$C:$C,VLOOKUP(IF(COUNTIFS($B335,"Adjustment*"),$A334,$A335),ExtCalcMap,2,FALSE))</f>
        <v>0</v>
      </c>
      <c r="V335" s="731">
        <f ca="1">SUMIFS(OFFSET('7.  Persistence Report'!$L:$L,0,V277-2011),'7.  Persistence Report'!$D:$D,IF(COUNTIFS($B335,"Adjustment*"),$B334,$B335),'7.  Persistence Report'!$H:$H,D277,'7.  Persistence Report'!$J:$J,IF(COUNTIFS($B335,"Adjustment*"),"Adjustment","Current Year Savings"),'7.  Persistence Report'!$C:$C,VLOOKUP(IF(COUNTIFS($B335,"Adjustment*"),$A334,$A335),ExtCalcMap,2,FALSE))</f>
        <v>0</v>
      </c>
      <c r="W335" s="731">
        <f ca="1">SUMIFS(OFFSET('7.  Persistence Report'!$L:$L,0,W277-2011),'7.  Persistence Report'!$D:$D,IF(COUNTIFS($B335,"Adjustment*"),$B334,$B335),'7.  Persistence Report'!$H:$H,D277,'7.  Persistence Report'!$J:$J,IF(COUNTIFS($B335,"Adjustment*"),"Adjustment","Current Year Savings"),'7.  Persistence Report'!$C:$C,VLOOKUP(IF(COUNTIFS($B335,"Adjustment*"),$A334,$A335),ExtCalcMap,2,FALSE))</f>
        <v>0</v>
      </c>
      <c r="X335" s="731">
        <f ca="1">SUMIFS(OFFSET('7.  Persistence Report'!$L:$L,0,X277-2011),'7.  Persistence Report'!$D:$D,IF(COUNTIFS($B335,"Adjustment*"),$B334,$B335),'7.  Persistence Report'!$H:$H,D277,'7.  Persistence Report'!$J:$J,IF(COUNTIFS($B335,"Adjustment*"),"Adjustment","Current Year Savings"),'7.  Persistence Report'!$C:$C,VLOOKUP(IF(COUNTIFS($B335,"Adjustment*"),$A334,$A335),ExtCalcMap,2,FALSE))</f>
        <v>0</v>
      </c>
      <c r="Y335" s="416">
        <f ca="1">IF(SUMIFS(OFFSET('3-a.  Rate Class Allocations'!$BA:$BA,0,(27*(Y278="kW"))),'3-a.  Rate Class Allocations'!$F:$F,"2011 - 2014 + 2015 Extension Legacy Green Energy Act Framework - Province Wide Program",'3-a.  Rate Class Allocations'!$E:$E,$B335,'3-a.  Rate Class Allocations'!$H:$H,D277),SUMIFS(OFFSET('3-a.  Rate Class Allocations'!$BA:$BA,0,(27*(Y278="kW"))),'3-a.  Rate Class Allocations'!$F:$F,"2011 - 2014 + 2015 Extension Legacy Green Energy Act Framework - Province Wide Program",'3-a.  Rate Class Allocations'!$L:$L,Y277,'3-a.  Rate Class Allocations'!$E:$E,$B335,'3-a.  Rate Class Allocations'!$H:$H,D277) / SUMIFS(OFFSET('3-a.  Rate Class Allocations'!$BA:$BA,0,(27*(Y278="kW"))),'3-a.  Rate Class Allocations'!$F:$F,"2011 - 2014 + 2015 Extension Legacy Green Energy Act Framework - Province Wide Program",'3-a.  Rate Class Allocations'!$E:$E,$B335,'3-a.  Rate Class Allocations'!$H:$H,D277),IF(COUNTIFS(Y277,"*50 to*"),1/COUNTIFS($Y277:$AL277,"*50 to*"),0))</f>
        <v>1</v>
      </c>
      <c r="Z335" s="416">
        <f ca="1">IF(SUMIFS(OFFSET('3-a.  Rate Class Allocations'!$BA:$BA,0,(27*(Z278="kW"))),'3-a.  Rate Class Allocations'!$F:$F,"2011 - 2014 + 2015 Extension Legacy Green Energy Act Framework - Province Wide Program",'3-a.  Rate Class Allocations'!$E:$E,$B335,'3-a.  Rate Class Allocations'!$H:$H,D277),SUMIFS(OFFSET('3-a.  Rate Class Allocations'!$BA:$BA,0,(27*(Z278="kW"))),'3-a.  Rate Class Allocations'!$F:$F,"2011 - 2014 + 2015 Extension Legacy Green Energy Act Framework - Province Wide Program",'3-a.  Rate Class Allocations'!$L:$L,Z277,'3-a.  Rate Class Allocations'!$E:$E,$B335,'3-a.  Rate Class Allocations'!$H:$H,D277) / SUMIFS(OFFSET('3-a.  Rate Class Allocations'!$BA:$BA,0,(27*(Z278="kW"))),'3-a.  Rate Class Allocations'!$F:$F,"2011 - 2014 + 2015 Extension Legacy Green Energy Act Framework - Province Wide Program",'3-a.  Rate Class Allocations'!$E:$E,$B335,'3-a.  Rate Class Allocations'!$H:$H,D277),IF(COUNTIFS(Z277,"*50 to*"),1/COUNTIFS($Y277:$AL277,"*50 to*"),0))</f>
        <v>0</v>
      </c>
      <c r="AA335" s="416">
        <f ca="1">IF(SUMIFS(OFFSET('3-a.  Rate Class Allocations'!$BA:$BA,0,(27*(AA278="kW"))),'3-a.  Rate Class Allocations'!$F:$F,"2011 - 2014 + 2015 Extension Legacy Green Energy Act Framework - Province Wide Program",'3-a.  Rate Class Allocations'!$E:$E,$B335,'3-a.  Rate Class Allocations'!$H:$H,D277),SUMIFS(OFFSET('3-a.  Rate Class Allocations'!$BA:$BA,0,(27*(AA278="kW"))),'3-a.  Rate Class Allocations'!$F:$F,"2011 - 2014 + 2015 Extension Legacy Green Energy Act Framework - Province Wide Program",'3-a.  Rate Class Allocations'!$L:$L,AA277,'3-a.  Rate Class Allocations'!$E:$E,$B335,'3-a.  Rate Class Allocations'!$H:$H,D277) / SUMIFS(OFFSET('3-a.  Rate Class Allocations'!$BA:$BA,0,(27*(AA278="kW"))),'3-a.  Rate Class Allocations'!$F:$F,"2011 - 2014 + 2015 Extension Legacy Green Energy Act Framework - Province Wide Program",'3-a.  Rate Class Allocations'!$E:$E,$B335,'3-a.  Rate Class Allocations'!$H:$H,D277),IF(COUNTIFS(AA277,"*50 to*"),1/COUNTIFS($Y277:$AL277,"*50 to*"),0))</f>
        <v>0</v>
      </c>
      <c r="AB335" s="416">
        <f ca="1">IF(SUMIFS(OFFSET('3-a.  Rate Class Allocations'!$BA:$BA,0,(27*(AB278="kW"))),'3-a.  Rate Class Allocations'!$F:$F,"2011 - 2014 + 2015 Extension Legacy Green Energy Act Framework - Province Wide Program",'3-a.  Rate Class Allocations'!$E:$E,$B335,'3-a.  Rate Class Allocations'!$H:$H,D277),SUMIFS(OFFSET('3-a.  Rate Class Allocations'!$BA:$BA,0,(27*(AB278="kW"))),'3-a.  Rate Class Allocations'!$F:$F,"2011 - 2014 + 2015 Extension Legacy Green Energy Act Framework - Province Wide Program",'3-a.  Rate Class Allocations'!$L:$L,AB277,'3-a.  Rate Class Allocations'!$E:$E,$B335,'3-a.  Rate Class Allocations'!$H:$H,D277) / SUMIFS(OFFSET('3-a.  Rate Class Allocations'!$BA:$BA,0,(27*(AB278="kW"))),'3-a.  Rate Class Allocations'!$F:$F,"2011 - 2014 + 2015 Extension Legacy Green Energy Act Framework - Province Wide Program",'3-a.  Rate Class Allocations'!$E:$E,$B335,'3-a.  Rate Class Allocations'!$H:$H,D277),IF(COUNTIFS(AB277,"*50 to*"),1/COUNTIFS($Y277:$AL277,"*50 to*"),0))</f>
        <v>0</v>
      </c>
      <c r="AC335" s="416">
        <f ca="1">IF(SUMIFS(OFFSET('3-a.  Rate Class Allocations'!$BA:$BA,0,(27*(AC278="kW"))),'3-a.  Rate Class Allocations'!$F:$F,"2011 - 2014 + 2015 Extension Legacy Green Energy Act Framework - Province Wide Program",'3-a.  Rate Class Allocations'!$E:$E,$B335,'3-a.  Rate Class Allocations'!$H:$H,D277),SUMIFS(OFFSET('3-a.  Rate Class Allocations'!$BA:$BA,0,(27*(AC278="kW"))),'3-a.  Rate Class Allocations'!$F:$F,"2011 - 2014 + 2015 Extension Legacy Green Energy Act Framework - Province Wide Program",'3-a.  Rate Class Allocations'!$L:$L,AC277,'3-a.  Rate Class Allocations'!$E:$E,$B335,'3-a.  Rate Class Allocations'!$H:$H,D277) / SUMIFS(OFFSET('3-a.  Rate Class Allocations'!$BA:$BA,0,(27*(AC278="kW"))),'3-a.  Rate Class Allocations'!$F:$F,"2011 - 2014 + 2015 Extension Legacy Green Energy Act Framework - Province Wide Program",'3-a.  Rate Class Allocations'!$E:$E,$B335,'3-a.  Rate Class Allocations'!$H:$H,D277),IF(COUNTIFS(AC277,"*50 to*"),1/COUNTIFS($Y277:$AL277,"*50 to*"),0))</f>
        <v>0</v>
      </c>
      <c r="AD335" s="416">
        <f ca="1">IF(SUMIFS(OFFSET('3-a.  Rate Class Allocations'!$BA:$BA,0,(27*(AD278="kW"))),'3-a.  Rate Class Allocations'!$F:$F,"2011 - 2014 + 2015 Extension Legacy Green Energy Act Framework - Province Wide Program",'3-a.  Rate Class Allocations'!$E:$E,$B335,'3-a.  Rate Class Allocations'!$H:$H,D277),SUMIFS(OFFSET('3-a.  Rate Class Allocations'!$BA:$BA,0,(27*(AD278="kW"))),'3-a.  Rate Class Allocations'!$F:$F,"2011 - 2014 + 2015 Extension Legacy Green Energy Act Framework - Province Wide Program",'3-a.  Rate Class Allocations'!$L:$L,AD277,'3-a.  Rate Class Allocations'!$E:$E,$B335,'3-a.  Rate Class Allocations'!$H:$H,D277) / SUMIFS(OFFSET('3-a.  Rate Class Allocations'!$BA:$BA,0,(27*(AD278="kW"))),'3-a.  Rate Class Allocations'!$F:$F,"2011 - 2014 + 2015 Extension Legacy Green Energy Act Framework - Province Wide Program",'3-a.  Rate Class Allocations'!$E:$E,$B335,'3-a.  Rate Class Allocations'!$H:$H,D277),IF(COUNTIFS(AD277,"*50 to*"),1/COUNTIFS($Y277:$AL277,"*50 to*"),0))</f>
        <v>0</v>
      </c>
      <c r="AE335" s="416">
        <f ca="1">IF(SUMIFS(OFFSET('3-a.  Rate Class Allocations'!$BA:$BA,0,(27*(AE278="kW"))),'3-a.  Rate Class Allocations'!$F:$F,"2011 - 2014 + 2015 Extension Legacy Green Energy Act Framework - Province Wide Program",'3-a.  Rate Class Allocations'!$E:$E,$B335,'3-a.  Rate Class Allocations'!$H:$H,D277),SUMIFS(OFFSET('3-a.  Rate Class Allocations'!$BA:$BA,0,(27*(AE278="kW"))),'3-a.  Rate Class Allocations'!$F:$F,"2011 - 2014 + 2015 Extension Legacy Green Energy Act Framework - Province Wide Program",'3-a.  Rate Class Allocations'!$L:$L,AE277,'3-a.  Rate Class Allocations'!$E:$E,$B335,'3-a.  Rate Class Allocations'!$H:$H,D277) / SUMIFS(OFFSET('3-a.  Rate Class Allocations'!$BA:$BA,0,(27*(AE278="kW"))),'3-a.  Rate Class Allocations'!$F:$F,"2011 - 2014 + 2015 Extension Legacy Green Energy Act Framework - Province Wide Program",'3-a.  Rate Class Allocations'!$E:$E,$B335,'3-a.  Rate Class Allocations'!$H:$H,D277),IF(COUNTIFS(AE277,"*50 to*"),1/COUNTIFS($Y277:$AL277,"*50 to*"),0))</f>
        <v>0</v>
      </c>
      <c r="AF335" s="416">
        <f ca="1">IF(SUMIFS(OFFSET('3-a.  Rate Class Allocations'!$BA:$BA,0,(27*(AF278="kW"))),'3-a.  Rate Class Allocations'!$F:$F,"2011 - 2014 + 2015 Extension Legacy Green Energy Act Framework - Province Wide Program",'3-a.  Rate Class Allocations'!$E:$E,$B335,'3-a.  Rate Class Allocations'!$H:$H,D277),SUMIFS(OFFSET('3-a.  Rate Class Allocations'!$BA:$BA,0,(27*(AF278="kW"))),'3-a.  Rate Class Allocations'!$F:$F,"2011 - 2014 + 2015 Extension Legacy Green Energy Act Framework - Province Wide Program",'3-a.  Rate Class Allocations'!$L:$L,AF277,'3-a.  Rate Class Allocations'!$E:$E,$B335,'3-a.  Rate Class Allocations'!$H:$H,D277) / SUMIFS(OFFSET('3-a.  Rate Class Allocations'!$BA:$BA,0,(27*(AF278="kW"))),'3-a.  Rate Class Allocations'!$F:$F,"2011 - 2014 + 2015 Extension Legacy Green Energy Act Framework - Province Wide Program",'3-a.  Rate Class Allocations'!$E:$E,$B335,'3-a.  Rate Class Allocations'!$H:$H,D277),IF(COUNTIFS(AF277,"*50 to*"),1/COUNTIFS($Y277:$AL277,"*50 to*"),0))</f>
        <v>0</v>
      </c>
      <c r="AG335" s="416">
        <f ca="1">IF(SUMIFS(OFFSET('3-a.  Rate Class Allocations'!$BA:$BA,0,(27*(AG278="kW"))),'3-a.  Rate Class Allocations'!$F:$F,"2011 - 2014 + 2015 Extension Legacy Green Energy Act Framework - Province Wide Program",'3-a.  Rate Class Allocations'!$E:$E,$B335,'3-a.  Rate Class Allocations'!$H:$H,D277),SUMIFS(OFFSET('3-a.  Rate Class Allocations'!$BA:$BA,0,(27*(AG278="kW"))),'3-a.  Rate Class Allocations'!$F:$F,"2011 - 2014 + 2015 Extension Legacy Green Energy Act Framework - Province Wide Program",'3-a.  Rate Class Allocations'!$L:$L,AG277,'3-a.  Rate Class Allocations'!$E:$E,$B335,'3-a.  Rate Class Allocations'!$H:$H,D277) / SUMIFS(OFFSET('3-a.  Rate Class Allocations'!$BA:$BA,0,(27*(AG278="kW"))),'3-a.  Rate Class Allocations'!$F:$F,"2011 - 2014 + 2015 Extension Legacy Green Energy Act Framework - Province Wide Program",'3-a.  Rate Class Allocations'!$E:$E,$B335,'3-a.  Rate Class Allocations'!$H:$H,D277),IF(COUNTIFS(AG277,"*50 to*"),1/COUNTIFS($Y277:$AL277,"*50 to*"),0))</f>
        <v>0</v>
      </c>
      <c r="AH335" s="416">
        <f ca="1">IF(SUMIFS(OFFSET('3-a.  Rate Class Allocations'!$BA:$BA,0,(27*(AH278="kW"))),'3-a.  Rate Class Allocations'!$F:$F,"2011 - 2014 + 2015 Extension Legacy Green Energy Act Framework - Province Wide Program",'3-a.  Rate Class Allocations'!$E:$E,$B335,'3-a.  Rate Class Allocations'!$H:$H,D277),SUMIFS(OFFSET('3-a.  Rate Class Allocations'!$BA:$BA,0,(27*(AH278="kW"))),'3-a.  Rate Class Allocations'!$F:$F,"2011 - 2014 + 2015 Extension Legacy Green Energy Act Framework - Province Wide Program",'3-a.  Rate Class Allocations'!$L:$L,AH277,'3-a.  Rate Class Allocations'!$E:$E,$B335,'3-a.  Rate Class Allocations'!$H:$H,D277) / SUMIFS(OFFSET('3-a.  Rate Class Allocations'!$BA:$BA,0,(27*(AH278="kW"))),'3-a.  Rate Class Allocations'!$F:$F,"2011 - 2014 + 2015 Extension Legacy Green Energy Act Framework - Province Wide Program",'3-a.  Rate Class Allocations'!$E:$E,$B335,'3-a.  Rate Class Allocations'!$H:$H,D277),IF(COUNTIFS(AH277,"*50 to*"),1/COUNTIFS($Y277:$AL277,"*50 to*"),0))</f>
        <v>0</v>
      </c>
      <c r="AI335" s="416">
        <f ca="1">IF(SUMIFS(OFFSET('3-a.  Rate Class Allocations'!$BA:$BA,0,(27*(AI278="kW"))),'3-a.  Rate Class Allocations'!$F:$F,"2011 - 2014 + 2015 Extension Legacy Green Energy Act Framework - Province Wide Program",'3-a.  Rate Class Allocations'!$E:$E,$B335,'3-a.  Rate Class Allocations'!$H:$H,D277),SUMIFS(OFFSET('3-a.  Rate Class Allocations'!$BA:$BA,0,(27*(AI278="kW"))),'3-a.  Rate Class Allocations'!$F:$F,"2011 - 2014 + 2015 Extension Legacy Green Energy Act Framework - Province Wide Program",'3-a.  Rate Class Allocations'!$L:$L,AI277,'3-a.  Rate Class Allocations'!$E:$E,$B335,'3-a.  Rate Class Allocations'!$H:$H,D277) / SUMIFS(OFFSET('3-a.  Rate Class Allocations'!$BA:$BA,0,(27*(AI278="kW"))),'3-a.  Rate Class Allocations'!$F:$F,"2011 - 2014 + 2015 Extension Legacy Green Energy Act Framework - Province Wide Program",'3-a.  Rate Class Allocations'!$E:$E,$B335,'3-a.  Rate Class Allocations'!$H:$H,D277),IF(COUNTIFS(AI277,"*50 to*"),1/COUNTIFS($Y277:$AL277,"*50 to*"),0))</f>
        <v>0</v>
      </c>
      <c r="AJ335" s="416">
        <f ca="1">IF(SUMIFS(OFFSET('3-a.  Rate Class Allocations'!$BA:$BA,0,(27*(AJ278="kW"))),'3-a.  Rate Class Allocations'!$F:$F,"2011 - 2014 + 2015 Extension Legacy Green Energy Act Framework - Province Wide Program",'3-a.  Rate Class Allocations'!$E:$E,$B335,'3-a.  Rate Class Allocations'!$H:$H,D277),SUMIFS(OFFSET('3-a.  Rate Class Allocations'!$BA:$BA,0,(27*(AJ278="kW"))),'3-a.  Rate Class Allocations'!$F:$F,"2011 - 2014 + 2015 Extension Legacy Green Energy Act Framework - Province Wide Program",'3-a.  Rate Class Allocations'!$L:$L,AJ277,'3-a.  Rate Class Allocations'!$E:$E,$B335,'3-a.  Rate Class Allocations'!$H:$H,D277) / SUMIFS(OFFSET('3-a.  Rate Class Allocations'!$BA:$BA,0,(27*(AJ278="kW"))),'3-a.  Rate Class Allocations'!$F:$F,"2011 - 2014 + 2015 Extension Legacy Green Energy Act Framework - Province Wide Program",'3-a.  Rate Class Allocations'!$E:$E,$B335,'3-a.  Rate Class Allocations'!$H:$H,D277),IF(COUNTIFS(AJ277,"*50 to*"),1/COUNTIFS($Y277:$AL277,"*50 to*"),0))</f>
        <v>0</v>
      </c>
      <c r="AK335" s="416">
        <f ca="1">IF(SUMIFS(OFFSET('3-a.  Rate Class Allocations'!$BA:$BA,0,(27*(AK278="kW"))),'3-a.  Rate Class Allocations'!$F:$F,"2011 - 2014 + 2015 Extension Legacy Green Energy Act Framework - Province Wide Program",'3-a.  Rate Class Allocations'!$E:$E,$B335,'3-a.  Rate Class Allocations'!$H:$H,D277),SUMIFS(OFFSET('3-a.  Rate Class Allocations'!$BA:$BA,0,(27*(AK278="kW"))),'3-a.  Rate Class Allocations'!$F:$F,"2011 - 2014 + 2015 Extension Legacy Green Energy Act Framework - Province Wide Program",'3-a.  Rate Class Allocations'!$L:$L,AK277,'3-a.  Rate Class Allocations'!$E:$E,$B335,'3-a.  Rate Class Allocations'!$H:$H,D277) / SUMIFS(OFFSET('3-a.  Rate Class Allocations'!$BA:$BA,0,(27*(AK278="kW"))),'3-a.  Rate Class Allocations'!$F:$F,"2011 - 2014 + 2015 Extension Legacy Green Energy Act Framework - Province Wide Program",'3-a.  Rate Class Allocations'!$E:$E,$B335,'3-a.  Rate Class Allocations'!$H:$H,D277),IF(COUNTIFS(AK277,"*50 to*"),1/COUNTIFS($Y277:$AL277,"*50 to*"),0))</f>
        <v>0</v>
      </c>
      <c r="AL335" s="416">
        <f ca="1">IF(SUMIFS(OFFSET('3-a.  Rate Class Allocations'!$BA:$BA,0,(27*(AL278="kW"))),'3-a.  Rate Class Allocations'!$F:$F,"2011 - 2014 + 2015 Extension Legacy Green Energy Act Framework - Province Wide Program",'3-a.  Rate Class Allocations'!$E:$E,$B335,'3-a.  Rate Class Allocations'!$H:$H,D277),SUMIFS(OFFSET('3-a.  Rate Class Allocations'!$BA:$BA,0,(27*(AL278="kW"))),'3-a.  Rate Class Allocations'!$F:$F,"2011 - 2014 + 2015 Extension Legacy Green Energy Act Framework - Province Wide Program",'3-a.  Rate Class Allocations'!$L:$L,AL277,'3-a.  Rate Class Allocations'!$E:$E,$B335,'3-a.  Rate Class Allocations'!$H:$H,D277) / SUMIFS(OFFSET('3-a.  Rate Class Allocations'!$BA:$BA,0,(27*(AL278="kW"))),'3-a.  Rate Class Allocations'!$F:$F,"2011 - 2014 + 2015 Extension Legacy Green Energy Act Framework - Province Wide Program",'3-a.  Rate Class Allocations'!$E:$E,$B335,'3-a.  Rate Class Allocations'!$H:$H,D277),IF(COUNTIFS(AL277,"*50 to*"),1/COUNTIFS($Y277:$AL277,"*50 to*"),0))</f>
        <v>0</v>
      </c>
      <c r="AM335" s="298">
        <f ca="1">SUM(Y335:AL335)</f>
        <v>1</v>
      </c>
    </row>
    <row r="336" spans="1:39" ht="15" outlineLevel="1">
      <c r="B336" s="296" t="s">
        <v>250</v>
      </c>
      <c r="C336" s="293" t="s">
        <v>164</v>
      </c>
      <c r="D336" s="724">
        <f ca="1">SUMIFS(OFFSET('7.  Persistence Report'!$AQ:$AQ,0,D277-2011),'7.  Persistence Report'!$D:$D,IF(COUNTIFS($B336,"Adjustment*"),$B335,$B336),'7.  Persistence Report'!$H:$H,D277,'7.  Persistence Report'!$J:$J,IF(COUNTIFS($B336,"Adjustment*"),"Adjustment","Current Year Savings"),'7.  Persistence Report'!$C:$C,VLOOKUP(IF(COUNTIFS($B336,"Adjustment*"),$A335,$A336),ExtCalcMap,2,FALSE))</f>
        <v>0</v>
      </c>
      <c r="E336" s="724">
        <f ca="1">SUMIFS(OFFSET('7.  Persistence Report'!$AQ:$AQ,0,E277-2011),'7.  Persistence Report'!$D:$D,IF(COUNTIFS($B336,"Adjustment*"),$B335,$B336),'7.  Persistence Report'!$H:$H,D277,'7.  Persistence Report'!$J:$J,IF(COUNTIFS($B336,"Adjustment*"),"Adjustment","Current Year Savings"),'7.  Persistence Report'!$C:$C,VLOOKUP(IF(COUNTIFS($B336,"Adjustment*"),$A335,$A336),ExtCalcMap,2,FALSE))</f>
        <v>0</v>
      </c>
      <c r="F336" s="724">
        <f ca="1">SUMIFS(OFFSET('7.  Persistence Report'!$AQ:$AQ,0,F277-2011),'7.  Persistence Report'!$D:$D,IF(COUNTIFS($B336,"Adjustment*"),$B335,$B336),'7.  Persistence Report'!$H:$H,D277,'7.  Persistence Report'!$J:$J,IF(COUNTIFS($B336,"Adjustment*"),"Adjustment","Current Year Savings"),'7.  Persistence Report'!$C:$C,VLOOKUP(IF(COUNTIFS($B336,"Adjustment*"),$A335,$A336),ExtCalcMap,2,FALSE))</f>
        <v>0</v>
      </c>
      <c r="G336" s="724">
        <f ca="1">SUMIFS(OFFSET('7.  Persistence Report'!$AQ:$AQ,0,G277-2011),'7.  Persistence Report'!$D:$D,IF(COUNTIFS($B336,"Adjustment*"),$B335,$B336),'7.  Persistence Report'!$H:$H,D277,'7.  Persistence Report'!$J:$J,IF(COUNTIFS($B336,"Adjustment*"),"Adjustment","Current Year Savings"),'7.  Persistence Report'!$C:$C,VLOOKUP(IF(COUNTIFS($B336,"Adjustment*"),$A335,$A336),ExtCalcMap,2,FALSE))</f>
        <v>0</v>
      </c>
      <c r="H336" s="724">
        <f ca="1">SUMIFS(OFFSET('7.  Persistence Report'!$AQ:$AQ,0,H277-2011),'7.  Persistence Report'!$D:$D,IF(COUNTIFS($B336,"Adjustment*"),$B335,$B336),'7.  Persistence Report'!$H:$H,D277,'7.  Persistence Report'!$J:$J,IF(COUNTIFS($B336,"Adjustment*"),"Adjustment","Current Year Savings"),'7.  Persistence Report'!$C:$C,VLOOKUP(IF(COUNTIFS($B336,"Adjustment*"),$A335,$A336),ExtCalcMap,2,FALSE))</f>
        <v>0</v>
      </c>
      <c r="I336" s="724">
        <f ca="1">SUMIFS(OFFSET('7.  Persistence Report'!$AQ:$AQ,0,I277-2011),'7.  Persistence Report'!$D:$D,IF(COUNTIFS($B336,"Adjustment*"),$B335,$B336),'7.  Persistence Report'!$H:$H,D277,'7.  Persistence Report'!$J:$J,IF(COUNTIFS($B336,"Adjustment*"),"Adjustment","Current Year Savings"),'7.  Persistence Report'!$C:$C,VLOOKUP(IF(COUNTIFS($B336,"Adjustment*"),$A335,$A336),ExtCalcMap,2,FALSE))</f>
        <v>0</v>
      </c>
      <c r="J336" s="724">
        <f ca="1">SUMIFS(OFFSET('7.  Persistence Report'!$AQ:$AQ,0,J277-2011),'7.  Persistence Report'!$D:$D,IF(COUNTIFS($B336,"Adjustment*"),$B335,$B336),'7.  Persistence Report'!$H:$H,D277,'7.  Persistence Report'!$J:$J,IF(COUNTIFS($B336,"Adjustment*"),"Adjustment","Current Year Savings"),'7.  Persistence Report'!$C:$C,VLOOKUP(IF(COUNTIFS($B336,"Adjustment*"),$A335,$A336),ExtCalcMap,2,FALSE))</f>
        <v>0</v>
      </c>
      <c r="K336" s="724">
        <f ca="1">SUMIFS(OFFSET('7.  Persistence Report'!$AQ:$AQ,0,K277-2011),'7.  Persistence Report'!$D:$D,IF(COUNTIFS($B336,"Adjustment*"),$B335,$B336),'7.  Persistence Report'!$H:$H,D277,'7.  Persistence Report'!$J:$J,IF(COUNTIFS($B336,"Adjustment*"),"Adjustment","Current Year Savings"),'7.  Persistence Report'!$C:$C,VLOOKUP(IF(COUNTIFS($B336,"Adjustment*"),$A335,$A336),ExtCalcMap,2,FALSE))</f>
        <v>0</v>
      </c>
      <c r="L336" s="724">
        <f ca="1">SUMIFS(OFFSET('7.  Persistence Report'!$AQ:$AQ,0,L277-2011),'7.  Persistence Report'!$D:$D,IF(COUNTIFS($B336,"Adjustment*"),$B335,$B336),'7.  Persistence Report'!$H:$H,D277,'7.  Persistence Report'!$J:$J,IF(COUNTIFS($B336,"Adjustment*"),"Adjustment","Current Year Savings"),'7.  Persistence Report'!$C:$C,VLOOKUP(IF(COUNTIFS($B336,"Adjustment*"),$A335,$A336),ExtCalcMap,2,FALSE))</f>
        <v>0</v>
      </c>
      <c r="M336" s="724">
        <f ca="1">SUMIFS(OFFSET('7.  Persistence Report'!$AQ:$AQ,0,M277-2011),'7.  Persistence Report'!$D:$D,IF(COUNTIFS($B336,"Adjustment*"),$B335,$B336),'7.  Persistence Report'!$H:$H,D277,'7.  Persistence Report'!$J:$J,IF(COUNTIFS($B336,"Adjustment*"),"Adjustment","Current Year Savings"),'7.  Persistence Report'!$C:$C,VLOOKUP(IF(COUNTIFS($B336,"Adjustment*"),$A335,$A336),ExtCalcMap,2,FALSE))</f>
        <v>0</v>
      </c>
      <c r="N336" s="724">
        <f>N335</f>
        <v>12</v>
      </c>
      <c r="O336" s="731">
        <f ca="1">SUMIFS(OFFSET('7.  Persistence Report'!$L:$L,0,O277-2011),'7.  Persistence Report'!$D:$D,IF(COUNTIFS($B336,"Adjustment*"),$B335,$B336),'7.  Persistence Report'!$H:$H,D277,'7.  Persistence Report'!$J:$J,IF(COUNTIFS($B336,"Adjustment*"),"Adjustment","Current Year Savings"),'7.  Persistence Report'!$C:$C,VLOOKUP(IF(COUNTIFS($B336,"Adjustment*"),$A335,$A336),ExtCalcMap,2,FALSE))</f>
        <v>0</v>
      </c>
      <c r="P336" s="731">
        <f ca="1">SUMIFS(OFFSET('7.  Persistence Report'!$L:$L,0,P277-2011),'7.  Persistence Report'!$D:$D,IF(COUNTIFS($B336,"Adjustment*"),$B335,$B336),'7.  Persistence Report'!$H:$H,D277,'7.  Persistence Report'!$J:$J,IF(COUNTIFS($B336,"Adjustment*"),"Adjustment","Current Year Savings"),'7.  Persistence Report'!$C:$C,VLOOKUP(IF(COUNTIFS($B336,"Adjustment*"),$A335,$A336),ExtCalcMap,2,FALSE))</f>
        <v>0</v>
      </c>
      <c r="Q336" s="731">
        <f ca="1">SUMIFS(OFFSET('7.  Persistence Report'!$L:$L,0,Q277-2011),'7.  Persistence Report'!$D:$D,IF(COUNTIFS($B336,"Adjustment*"),$B335,$B336),'7.  Persistence Report'!$H:$H,D277,'7.  Persistence Report'!$J:$J,IF(COUNTIFS($B336,"Adjustment*"),"Adjustment","Current Year Savings"),'7.  Persistence Report'!$C:$C,VLOOKUP(IF(COUNTIFS($B336,"Adjustment*"),$A335,$A336),ExtCalcMap,2,FALSE))</f>
        <v>0</v>
      </c>
      <c r="R336" s="731">
        <f ca="1">SUMIFS(OFFSET('7.  Persistence Report'!$L:$L,0,R277-2011),'7.  Persistence Report'!$D:$D,IF(COUNTIFS($B336,"Adjustment*"),$B335,$B336),'7.  Persistence Report'!$H:$H,D277,'7.  Persistence Report'!$J:$J,IF(COUNTIFS($B336,"Adjustment*"),"Adjustment","Current Year Savings"),'7.  Persistence Report'!$C:$C,VLOOKUP(IF(COUNTIFS($B336,"Adjustment*"),$A335,$A336),ExtCalcMap,2,FALSE))</f>
        <v>0</v>
      </c>
      <c r="S336" s="731">
        <f ca="1">SUMIFS(OFFSET('7.  Persistence Report'!$L:$L,0,S277-2011),'7.  Persistence Report'!$D:$D,IF(COUNTIFS($B336,"Adjustment*"),$B335,$B336),'7.  Persistence Report'!$H:$H,D277,'7.  Persistence Report'!$J:$J,IF(COUNTIFS($B336,"Adjustment*"),"Adjustment","Current Year Savings"),'7.  Persistence Report'!$C:$C,VLOOKUP(IF(COUNTIFS($B336,"Adjustment*"),$A335,$A336),ExtCalcMap,2,FALSE))</f>
        <v>0</v>
      </c>
      <c r="T336" s="731">
        <f ca="1">SUMIFS(OFFSET('7.  Persistence Report'!$L:$L,0,T277-2011),'7.  Persistence Report'!$D:$D,IF(COUNTIFS($B336,"Adjustment*"),$B335,$B336),'7.  Persistence Report'!$H:$H,D277,'7.  Persistence Report'!$J:$J,IF(COUNTIFS($B336,"Adjustment*"),"Adjustment","Current Year Savings"),'7.  Persistence Report'!$C:$C,VLOOKUP(IF(COUNTIFS($B336,"Adjustment*"),$A335,$A336),ExtCalcMap,2,FALSE))</f>
        <v>0</v>
      </c>
      <c r="U336" s="731">
        <f ca="1">SUMIFS(OFFSET('7.  Persistence Report'!$L:$L,0,U277-2011),'7.  Persistence Report'!$D:$D,IF(COUNTIFS($B336,"Adjustment*"),$B335,$B336),'7.  Persistence Report'!$H:$H,D277,'7.  Persistence Report'!$J:$J,IF(COUNTIFS($B336,"Adjustment*"),"Adjustment","Current Year Savings"),'7.  Persistence Report'!$C:$C,VLOOKUP(IF(COUNTIFS($B336,"Adjustment*"),$A335,$A336),ExtCalcMap,2,FALSE))</f>
        <v>0</v>
      </c>
      <c r="V336" s="731">
        <f ca="1">SUMIFS(OFFSET('7.  Persistence Report'!$L:$L,0,V277-2011),'7.  Persistence Report'!$D:$D,IF(COUNTIFS($B336,"Adjustment*"),$B335,$B336),'7.  Persistence Report'!$H:$H,D277,'7.  Persistence Report'!$J:$J,IF(COUNTIFS($B336,"Adjustment*"),"Adjustment","Current Year Savings"),'7.  Persistence Report'!$C:$C,VLOOKUP(IF(COUNTIFS($B336,"Adjustment*"),$A335,$A336),ExtCalcMap,2,FALSE))</f>
        <v>0</v>
      </c>
      <c r="W336" s="731">
        <f ca="1">SUMIFS(OFFSET('7.  Persistence Report'!$L:$L,0,W277-2011),'7.  Persistence Report'!$D:$D,IF(COUNTIFS($B336,"Adjustment*"),$B335,$B336),'7.  Persistence Report'!$H:$H,D277,'7.  Persistence Report'!$J:$J,IF(COUNTIFS($B336,"Adjustment*"),"Adjustment","Current Year Savings"),'7.  Persistence Report'!$C:$C,VLOOKUP(IF(COUNTIFS($B336,"Adjustment*"),$A335,$A336),ExtCalcMap,2,FALSE))</f>
        <v>0</v>
      </c>
      <c r="X336" s="731">
        <f ca="1">SUMIFS(OFFSET('7.  Persistence Report'!$L:$L,0,X277-2011),'7.  Persistence Report'!$D:$D,IF(COUNTIFS($B336,"Adjustment*"),$B335,$B336),'7.  Persistence Report'!$H:$H,D277,'7.  Persistence Report'!$J:$J,IF(COUNTIFS($B336,"Adjustment*"),"Adjustment","Current Year Savings"),'7.  Persistence Report'!$C:$C,VLOOKUP(IF(COUNTIFS($B336,"Adjustment*"),$A335,$A336),ExtCalcMap,2,FALSE))</f>
        <v>0</v>
      </c>
      <c r="Y336" s="412">
        <f ca="1">Y335</f>
        <v>1</v>
      </c>
      <c r="Z336" s="412">
        <f ca="1">Z335</f>
        <v>0</v>
      </c>
      <c r="AA336" s="412">
        <f t="shared" ref="AA336:AL336" ca="1" si="136">AA335</f>
        <v>0</v>
      </c>
      <c r="AB336" s="412">
        <f t="shared" ca="1" si="136"/>
        <v>0</v>
      </c>
      <c r="AC336" s="412">
        <f t="shared" ca="1" si="136"/>
        <v>0</v>
      </c>
      <c r="AD336" s="412">
        <f t="shared" ca="1" si="136"/>
        <v>0</v>
      </c>
      <c r="AE336" s="412">
        <f t="shared" ca="1" si="136"/>
        <v>0</v>
      </c>
      <c r="AF336" s="412">
        <f t="shared" ca="1" si="136"/>
        <v>0</v>
      </c>
      <c r="AG336" s="412">
        <f t="shared" ca="1" si="136"/>
        <v>0</v>
      </c>
      <c r="AH336" s="412">
        <f t="shared" ca="1" si="136"/>
        <v>0</v>
      </c>
      <c r="AI336" s="412">
        <f t="shared" ca="1" si="136"/>
        <v>0</v>
      </c>
      <c r="AJ336" s="412">
        <f t="shared" ca="1" si="136"/>
        <v>0</v>
      </c>
      <c r="AK336" s="412">
        <f t="shared" ca="1" si="136"/>
        <v>0</v>
      </c>
      <c r="AL336" s="412">
        <f t="shared" ca="1" si="136"/>
        <v>0</v>
      </c>
      <c r="AM336" s="299"/>
    </row>
    <row r="337" spans="1:39" ht="15" outlineLevel="1">
      <c r="B337" s="317"/>
      <c r="C337" s="307"/>
      <c r="D337" s="730"/>
      <c r="E337" s="730"/>
      <c r="F337" s="730"/>
      <c r="G337" s="730"/>
      <c r="H337" s="730"/>
      <c r="I337" s="730"/>
      <c r="J337" s="730"/>
      <c r="K337" s="730"/>
      <c r="L337" s="730"/>
      <c r="M337" s="730"/>
      <c r="N337" s="730"/>
      <c r="O337" s="741"/>
      <c r="P337" s="741"/>
      <c r="Q337" s="741"/>
      <c r="R337" s="741"/>
      <c r="S337" s="741"/>
      <c r="T337" s="741"/>
      <c r="U337" s="741"/>
      <c r="V337" s="741"/>
      <c r="W337" s="741"/>
      <c r="X337" s="741"/>
      <c r="Y337" s="423"/>
      <c r="Z337" s="423"/>
      <c r="AA337" s="413"/>
      <c r="AB337" s="413"/>
      <c r="AC337" s="413"/>
      <c r="AD337" s="413"/>
      <c r="AE337" s="413"/>
      <c r="AF337" s="413"/>
      <c r="AG337" s="413"/>
      <c r="AH337" s="413"/>
      <c r="AI337" s="413"/>
      <c r="AJ337" s="413"/>
      <c r="AK337" s="413"/>
      <c r="AL337" s="413"/>
      <c r="AM337" s="308"/>
    </row>
    <row r="338" spans="1:39" ht="15" outlineLevel="1">
      <c r="A338" s="503">
        <v>20</v>
      </c>
      <c r="B338" s="317" t="s">
        <v>13</v>
      </c>
      <c r="C338" s="293" t="s">
        <v>25</v>
      </c>
      <c r="D338" s="724">
        <f ca="1">SUMIFS(OFFSET('7.  Persistence Report'!$AQ:$AQ,0,D277-2011),'7.  Persistence Report'!$D:$D,IF(COUNTIFS($B338,"Adjustment*"),$B337,$B338),'7.  Persistence Report'!$H:$H,D277,'7.  Persistence Report'!$J:$J,IF(COUNTIFS($B338,"Adjustment*"),"Adjustment","Current Year Savings"),'7.  Persistence Report'!$C:$C,VLOOKUP(IF(COUNTIFS($B338,"Adjustment*"),$A337,$A338),ExtCalcMap,2,FALSE))</f>
        <v>0</v>
      </c>
      <c r="E338" s="724">
        <f ca="1">SUMIFS(OFFSET('7.  Persistence Report'!$AQ:$AQ,0,E277-2011),'7.  Persistence Report'!$D:$D,IF(COUNTIFS($B338,"Adjustment*"),$B337,$B338),'7.  Persistence Report'!$H:$H,D277,'7.  Persistence Report'!$J:$J,IF(COUNTIFS($B338,"Adjustment*"),"Adjustment","Current Year Savings"),'7.  Persistence Report'!$C:$C,VLOOKUP(IF(COUNTIFS($B338,"Adjustment*"),$A337,$A338),ExtCalcMap,2,FALSE))</f>
        <v>0</v>
      </c>
      <c r="F338" s="724">
        <f ca="1">SUMIFS(OFFSET('7.  Persistence Report'!$AQ:$AQ,0,F277-2011),'7.  Persistence Report'!$D:$D,IF(COUNTIFS($B338,"Adjustment*"),$B337,$B338),'7.  Persistence Report'!$H:$H,D277,'7.  Persistence Report'!$J:$J,IF(COUNTIFS($B338,"Adjustment*"),"Adjustment","Current Year Savings"),'7.  Persistence Report'!$C:$C,VLOOKUP(IF(COUNTIFS($B338,"Adjustment*"),$A337,$A338),ExtCalcMap,2,FALSE))</f>
        <v>0</v>
      </c>
      <c r="G338" s="724">
        <f ca="1">SUMIFS(OFFSET('7.  Persistence Report'!$AQ:$AQ,0,G277-2011),'7.  Persistence Report'!$D:$D,IF(COUNTIFS($B338,"Adjustment*"),$B337,$B338),'7.  Persistence Report'!$H:$H,D277,'7.  Persistence Report'!$J:$J,IF(COUNTIFS($B338,"Adjustment*"),"Adjustment","Current Year Savings"),'7.  Persistence Report'!$C:$C,VLOOKUP(IF(COUNTIFS($B338,"Adjustment*"),$A337,$A338),ExtCalcMap,2,FALSE))</f>
        <v>0</v>
      </c>
      <c r="H338" s="724">
        <f ca="1">SUMIFS(OFFSET('7.  Persistence Report'!$AQ:$AQ,0,H277-2011),'7.  Persistence Report'!$D:$D,IF(COUNTIFS($B338,"Adjustment*"),$B337,$B338),'7.  Persistence Report'!$H:$H,D277,'7.  Persistence Report'!$J:$J,IF(COUNTIFS($B338,"Adjustment*"),"Adjustment","Current Year Savings"),'7.  Persistence Report'!$C:$C,VLOOKUP(IF(COUNTIFS($B338,"Adjustment*"),$A337,$A338),ExtCalcMap,2,FALSE))</f>
        <v>0</v>
      </c>
      <c r="I338" s="724">
        <f ca="1">SUMIFS(OFFSET('7.  Persistence Report'!$AQ:$AQ,0,I277-2011),'7.  Persistence Report'!$D:$D,IF(COUNTIFS($B338,"Adjustment*"),$B337,$B338),'7.  Persistence Report'!$H:$H,D277,'7.  Persistence Report'!$J:$J,IF(COUNTIFS($B338,"Adjustment*"),"Adjustment","Current Year Savings"),'7.  Persistence Report'!$C:$C,VLOOKUP(IF(COUNTIFS($B338,"Adjustment*"),$A337,$A338),ExtCalcMap,2,FALSE))</f>
        <v>0</v>
      </c>
      <c r="J338" s="724">
        <f ca="1">SUMIFS(OFFSET('7.  Persistence Report'!$AQ:$AQ,0,J277-2011),'7.  Persistence Report'!$D:$D,IF(COUNTIFS($B338,"Adjustment*"),$B337,$B338),'7.  Persistence Report'!$H:$H,D277,'7.  Persistence Report'!$J:$J,IF(COUNTIFS($B338,"Adjustment*"),"Adjustment","Current Year Savings"),'7.  Persistence Report'!$C:$C,VLOOKUP(IF(COUNTIFS($B338,"Adjustment*"),$A337,$A338),ExtCalcMap,2,FALSE))</f>
        <v>0</v>
      </c>
      <c r="K338" s="724">
        <f ca="1">SUMIFS(OFFSET('7.  Persistence Report'!$AQ:$AQ,0,K277-2011),'7.  Persistence Report'!$D:$D,IF(COUNTIFS($B338,"Adjustment*"),$B337,$B338),'7.  Persistence Report'!$H:$H,D277,'7.  Persistence Report'!$J:$J,IF(COUNTIFS($B338,"Adjustment*"),"Adjustment","Current Year Savings"),'7.  Persistence Report'!$C:$C,VLOOKUP(IF(COUNTIFS($B338,"Adjustment*"),$A337,$A338),ExtCalcMap,2,FALSE))</f>
        <v>0</v>
      </c>
      <c r="L338" s="724">
        <f ca="1">SUMIFS(OFFSET('7.  Persistence Report'!$AQ:$AQ,0,L277-2011),'7.  Persistence Report'!$D:$D,IF(COUNTIFS($B338,"Adjustment*"),$B337,$B338),'7.  Persistence Report'!$H:$H,D277,'7.  Persistence Report'!$J:$J,IF(COUNTIFS($B338,"Adjustment*"),"Adjustment","Current Year Savings"),'7.  Persistence Report'!$C:$C,VLOOKUP(IF(COUNTIFS($B338,"Adjustment*"),$A337,$A338),ExtCalcMap,2,FALSE))</f>
        <v>0</v>
      </c>
      <c r="M338" s="724">
        <f ca="1">SUMIFS(OFFSET('7.  Persistence Report'!$AQ:$AQ,0,M277-2011),'7.  Persistence Report'!$D:$D,IF(COUNTIFS($B338,"Adjustment*"),$B337,$B338),'7.  Persistence Report'!$H:$H,D277,'7.  Persistence Report'!$J:$J,IF(COUNTIFS($B338,"Adjustment*"),"Adjustment","Current Year Savings"),'7.  Persistence Report'!$C:$C,VLOOKUP(IF(COUNTIFS($B338,"Adjustment*"),$A337,$A338),ExtCalcMap,2,FALSE))</f>
        <v>0</v>
      </c>
      <c r="N338" s="724">
        <v>12</v>
      </c>
      <c r="O338" s="731">
        <f ca="1">SUMIFS(OFFSET('7.  Persistence Report'!$L:$L,0,O277-2011),'7.  Persistence Report'!$D:$D,IF(COUNTIFS($B338,"Adjustment*"),$B337,$B338),'7.  Persistence Report'!$H:$H,D277,'7.  Persistence Report'!$J:$J,IF(COUNTIFS($B338,"Adjustment*"),"Adjustment","Current Year Savings"),'7.  Persistence Report'!$C:$C,VLOOKUP(IF(COUNTIFS($B338,"Adjustment*"),$A337,$A338),ExtCalcMap,2,FALSE))</f>
        <v>0</v>
      </c>
      <c r="P338" s="731">
        <f ca="1">SUMIFS(OFFSET('7.  Persistence Report'!$L:$L,0,P277-2011),'7.  Persistence Report'!$D:$D,IF(COUNTIFS($B338,"Adjustment*"),$B337,$B338),'7.  Persistence Report'!$H:$H,D277,'7.  Persistence Report'!$J:$J,IF(COUNTIFS($B338,"Adjustment*"),"Adjustment","Current Year Savings"),'7.  Persistence Report'!$C:$C,VLOOKUP(IF(COUNTIFS($B338,"Adjustment*"),$A337,$A338),ExtCalcMap,2,FALSE))</f>
        <v>0</v>
      </c>
      <c r="Q338" s="731">
        <f ca="1">SUMIFS(OFFSET('7.  Persistence Report'!$L:$L,0,Q277-2011),'7.  Persistence Report'!$D:$D,IF(COUNTIFS($B338,"Adjustment*"),$B337,$B338),'7.  Persistence Report'!$H:$H,D277,'7.  Persistence Report'!$J:$J,IF(COUNTIFS($B338,"Adjustment*"),"Adjustment","Current Year Savings"),'7.  Persistence Report'!$C:$C,VLOOKUP(IF(COUNTIFS($B338,"Adjustment*"),$A337,$A338),ExtCalcMap,2,FALSE))</f>
        <v>0</v>
      </c>
      <c r="R338" s="731">
        <f ca="1">SUMIFS(OFFSET('7.  Persistence Report'!$L:$L,0,R277-2011),'7.  Persistence Report'!$D:$D,IF(COUNTIFS($B338,"Adjustment*"),$B337,$B338),'7.  Persistence Report'!$H:$H,D277,'7.  Persistence Report'!$J:$J,IF(COUNTIFS($B338,"Adjustment*"),"Adjustment","Current Year Savings"),'7.  Persistence Report'!$C:$C,VLOOKUP(IF(COUNTIFS($B338,"Adjustment*"),$A337,$A338),ExtCalcMap,2,FALSE))</f>
        <v>0</v>
      </c>
      <c r="S338" s="731">
        <f ca="1">SUMIFS(OFFSET('7.  Persistence Report'!$L:$L,0,S277-2011),'7.  Persistence Report'!$D:$D,IF(COUNTIFS($B338,"Adjustment*"),$B337,$B338),'7.  Persistence Report'!$H:$H,D277,'7.  Persistence Report'!$J:$J,IF(COUNTIFS($B338,"Adjustment*"),"Adjustment","Current Year Savings"),'7.  Persistence Report'!$C:$C,VLOOKUP(IF(COUNTIFS($B338,"Adjustment*"),$A337,$A338),ExtCalcMap,2,FALSE))</f>
        <v>0</v>
      </c>
      <c r="T338" s="731">
        <f ca="1">SUMIFS(OFFSET('7.  Persistence Report'!$L:$L,0,T277-2011),'7.  Persistence Report'!$D:$D,IF(COUNTIFS($B338,"Adjustment*"),$B337,$B338),'7.  Persistence Report'!$H:$H,D277,'7.  Persistence Report'!$J:$J,IF(COUNTIFS($B338,"Adjustment*"),"Adjustment","Current Year Savings"),'7.  Persistence Report'!$C:$C,VLOOKUP(IF(COUNTIFS($B338,"Adjustment*"),$A337,$A338),ExtCalcMap,2,FALSE))</f>
        <v>0</v>
      </c>
      <c r="U338" s="731">
        <f ca="1">SUMIFS(OFFSET('7.  Persistence Report'!$L:$L,0,U277-2011),'7.  Persistence Report'!$D:$D,IF(COUNTIFS($B338,"Adjustment*"),$B337,$B338),'7.  Persistence Report'!$H:$H,D277,'7.  Persistence Report'!$J:$J,IF(COUNTIFS($B338,"Adjustment*"),"Adjustment","Current Year Savings"),'7.  Persistence Report'!$C:$C,VLOOKUP(IF(COUNTIFS($B338,"Adjustment*"),$A337,$A338),ExtCalcMap,2,FALSE))</f>
        <v>0</v>
      </c>
      <c r="V338" s="731">
        <f ca="1">SUMIFS(OFFSET('7.  Persistence Report'!$L:$L,0,V277-2011),'7.  Persistence Report'!$D:$D,IF(COUNTIFS($B338,"Adjustment*"),$B337,$B338),'7.  Persistence Report'!$H:$H,D277,'7.  Persistence Report'!$J:$J,IF(COUNTIFS($B338,"Adjustment*"),"Adjustment","Current Year Savings"),'7.  Persistence Report'!$C:$C,VLOOKUP(IF(COUNTIFS($B338,"Adjustment*"),$A337,$A338),ExtCalcMap,2,FALSE))</f>
        <v>0</v>
      </c>
      <c r="W338" s="731">
        <f ca="1">SUMIFS(OFFSET('7.  Persistence Report'!$L:$L,0,W277-2011),'7.  Persistence Report'!$D:$D,IF(COUNTIFS($B338,"Adjustment*"),$B337,$B338),'7.  Persistence Report'!$H:$H,D277,'7.  Persistence Report'!$J:$J,IF(COUNTIFS($B338,"Adjustment*"),"Adjustment","Current Year Savings"),'7.  Persistence Report'!$C:$C,VLOOKUP(IF(COUNTIFS($B338,"Adjustment*"),$A337,$A338),ExtCalcMap,2,FALSE))</f>
        <v>0</v>
      </c>
      <c r="X338" s="731">
        <f ca="1">SUMIFS(OFFSET('7.  Persistence Report'!$L:$L,0,X277-2011),'7.  Persistence Report'!$D:$D,IF(COUNTIFS($B338,"Adjustment*"),$B337,$B338),'7.  Persistence Report'!$H:$H,D277,'7.  Persistence Report'!$J:$J,IF(COUNTIFS($B338,"Adjustment*"),"Adjustment","Current Year Savings"),'7.  Persistence Report'!$C:$C,VLOOKUP(IF(COUNTIFS($B338,"Adjustment*"),$A337,$A338),ExtCalcMap,2,FALSE))</f>
        <v>0</v>
      </c>
      <c r="Y338" s="416">
        <f ca="1">IF(SUMIFS(OFFSET('3-a.  Rate Class Allocations'!$BA:$BA,0,(27*(Y278="kW"))),'3-a.  Rate Class Allocations'!$F:$F,"2011 - 2014 + 2015 Extension Legacy Green Energy Act Framework - Province Wide Program",'3-a.  Rate Class Allocations'!$E:$E,$B338,'3-a.  Rate Class Allocations'!$H:$H,D277),SUMIFS(OFFSET('3-a.  Rate Class Allocations'!$BA:$BA,0,(27*(Y278="kW"))),'3-a.  Rate Class Allocations'!$F:$F,"2011 - 2014 + 2015 Extension Legacy Green Energy Act Framework - Province Wide Program",'3-a.  Rate Class Allocations'!$L:$L,Y277,'3-a.  Rate Class Allocations'!$E:$E,$B338,'3-a.  Rate Class Allocations'!$H:$H,D277) / SUMIFS(OFFSET('3-a.  Rate Class Allocations'!$BA:$BA,0,(27*(Y278="kW"))),'3-a.  Rate Class Allocations'!$F:$F,"2011 - 2014 + 2015 Extension Legacy Green Energy Act Framework - Province Wide Program",'3-a.  Rate Class Allocations'!$E:$E,$B338,'3-a.  Rate Class Allocations'!$H:$H,D277),IF(COUNTIFS(Y277,"*50 to*"),1/COUNTIFS($Y277:$AL277,"*50 to*"),0))</f>
        <v>1</v>
      </c>
      <c r="Z338" s="416">
        <f ca="1">IF(SUMIFS(OFFSET('3-a.  Rate Class Allocations'!$BA:$BA,0,(27*(Z278="kW"))),'3-a.  Rate Class Allocations'!$F:$F,"2011 - 2014 + 2015 Extension Legacy Green Energy Act Framework - Province Wide Program",'3-a.  Rate Class Allocations'!$E:$E,$B338,'3-a.  Rate Class Allocations'!$H:$H,D277),SUMIFS(OFFSET('3-a.  Rate Class Allocations'!$BA:$BA,0,(27*(Z278="kW"))),'3-a.  Rate Class Allocations'!$F:$F,"2011 - 2014 + 2015 Extension Legacy Green Energy Act Framework - Province Wide Program",'3-a.  Rate Class Allocations'!$L:$L,Z277,'3-a.  Rate Class Allocations'!$E:$E,$B338,'3-a.  Rate Class Allocations'!$H:$H,D277) / SUMIFS(OFFSET('3-a.  Rate Class Allocations'!$BA:$BA,0,(27*(Z278="kW"))),'3-a.  Rate Class Allocations'!$F:$F,"2011 - 2014 + 2015 Extension Legacy Green Energy Act Framework - Province Wide Program",'3-a.  Rate Class Allocations'!$E:$E,$B338,'3-a.  Rate Class Allocations'!$H:$H,D277),IF(COUNTIFS(Z277,"*50 to*"),1/COUNTIFS($Y277:$AL277,"*50 to*"),0))</f>
        <v>0</v>
      </c>
      <c r="AA338" s="416">
        <f ca="1">IF(SUMIFS(OFFSET('3-a.  Rate Class Allocations'!$BA:$BA,0,(27*(AA278="kW"))),'3-a.  Rate Class Allocations'!$F:$F,"2011 - 2014 + 2015 Extension Legacy Green Energy Act Framework - Province Wide Program",'3-a.  Rate Class Allocations'!$E:$E,$B338,'3-a.  Rate Class Allocations'!$H:$H,D277),SUMIFS(OFFSET('3-a.  Rate Class Allocations'!$BA:$BA,0,(27*(AA278="kW"))),'3-a.  Rate Class Allocations'!$F:$F,"2011 - 2014 + 2015 Extension Legacy Green Energy Act Framework - Province Wide Program",'3-a.  Rate Class Allocations'!$L:$L,AA277,'3-a.  Rate Class Allocations'!$E:$E,$B338,'3-a.  Rate Class Allocations'!$H:$H,D277) / SUMIFS(OFFSET('3-a.  Rate Class Allocations'!$BA:$BA,0,(27*(AA278="kW"))),'3-a.  Rate Class Allocations'!$F:$F,"2011 - 2014 + 2015 Extension Legacy Green Energy Act Framework - Province Wide Program",'3-a.  Rate Class Allocations'!$E:$E,$B338,'3-a.  Rate Class Allocations'!$H:$H,D277),IF(COUNTIFS(AA277,"*50 to*"),1/COUNTIFS($Y277:$AL277,"*50 to*"),0))</f>
        <v>0</v>
      </c>
      <c r="AB338" s="416">
        <f ca="1">IF(SUMIFS(OFFSET('3-a.  Rate Class Allocations'!$BA:$BA,0,(27*(AB278="kW"))),'3-a.  Rate Class Allocations'!$F:$F,"2011 - 2014 + 2015 Extension Legacy Green Energy Act Framework - Province Wide Program",'3-a.  Rate Class Allocations'!$E:$E,$B338,'3-a.  Rate Class Allocations'!$H:$H,D277),SUMIFS(OFFSET('3-a.  Rate Class Allocations'!$BA:$BA,0,(27*(AB278="kW"))),'3-a.  Rate Class Allocations'!$F:$F,"2011 - 2014 + 2015 Extension Legacy Green Energy Act Framework - Province Wide Program",'3-a.  Rate Class Allocations'!$L:$L,AB277,'3-a.  Rate Class Allocations'!$E:$E,$B338,'3-a.  Rate Class Allocations'!$H:$H,D277) / SUMIFS(OFFSET('3-a.  Rate Class Allocations'!$BA:$BA,0,(27*(AB278="kW"))),'3-a.  Rate Class Allocations'!$F:$F,"2011 - 2014 + 2015 Extension Legacy Green Energy Act Framework - Province Wide Program",'3-a.  Rate Class Allocations'!$E:$E,$B338,'3-a.  Rate Class Allocations'!$H:$H,D277),IF(COUNTIFS(AB277,"*50 to*"),1/COUNTIFS($Y277:$AL277,"*50 to*"),0))</f>
        <v>0</v>
      </c>
      <c r="AC338" s="416">
        <f ca="1">IF(SUMIFS(OFFSET('3-a.  Rate Class Allocations'!$BA:$BA,0,(27*(AC278="kW"))),'3-a.  Rate Class Allocations'!$F:$F,"2011 - 2014 + 2015 Extension Legacy Green Energy Act Framework - Province Wide Program",'3-a.  Rate Class Allocations'!$E:$E,$B338,'3-a.  Rate Class Allocations'!$H:$H,D277),SUMIFS(OFFSET('3-a.  Rate Class Allocations'!$BA:$BA,0,(27*(AC278="kW"))),'3-a.  Rate Class Allocations'!$F:$F,"2011 - 2014 + 2015 Extension Legacy Green Energy Act Framework - Province Wide Program",'3-a.  Rate Class Allocations'!$L:$L,AC277,'3-a.  Rate Class Allocations'!$E:$E,$B338,'3-a.  Rate Class Allocations'!$H:$H,D277) / SUMIFS(OFFSET('3-a.  Rate Class Allocations'!$BA:$BA,0,(27*(AC278="kW"))),'3-a.  Rate Class Allocations'!$F:$F,"2011 - 2014 + 2015 Extension Legacy Green Energy Act Framework - Province Wide Program",'3-a.  Rate Class Allocations'!$E:$E,$B338,'3-a.  Rate Class Allocations'!$H:$H,D277),IF(COUNTIFS(AC277,"*50 to*"),1/COUNTIFS($Y277:$AL277,"*50 to*"),0))</f>
        <v>0</v>
      </c>
      <c r="AD338" s="416">
        <f ca="1">IF(SUMIFS(OFFSET('3-a.  Rate Class Allocations'!$BA:$BA,0,(27*(AD278="kW"))),'3-a.  Rate Class Allocations'!$F:$F,"2011 - 2014 + 2015 Extension Legacy Green Energy Act Framework - Province Wide Program",'3-a.  Rate Class Allocations'!$E:$E,$B338,'3-a.  Rate Class Allocations'!$H:$H,D277),SUMIFS(OFFSET('3-a.  Rate Class Allocations'!$BA:$BA,0,(27*(AD278="kW"))),'3-a.  Rate Class Allocations'!$F:$F,"2011 - 2014 + 2015 Extension Legacy Green Energy Act Framework - Province Wide Program",'3-a.  Rate Class Allocations'!$L:$L,AD277,'3-a.  Rate Class Allocations'!$E:$E,$B338,'3-a.  Rate Class Allocations'!$H:$H,D277) / SUMIFS(OFFSET('3-a.  Rate Class Allocations'!$BA:$BA,0,(27*(AD278="kW"))),'3-a.  Rate Class Allocations'!$F:$F,"2011 - 2014 + 2015 Extension Legacy Green Energy Act Framework - Province Wide Program",'3-a.  Rate Class Allocations'!$E:$E,$B338,'3-a.  Rate Class Allocations'!$H:$H,D277),IF(COUNTIFS(AD277,"*50 to*"),1/COUNTIFS($Y277:$AL277,"*50 to*"),0))</f>
        <v>0</v>
      </c>
      <c r="AE338" s="416">
        <f ca="1">IF(SUMIFS(OFFSET('3-a.  Rate Class Allocations'!$BA:$BA,0,(27*(AE278="kW"))),'3-a.  Rate Class Allocations'!$F:$F,"2011 - 2014 + 2015 Extension Legacy Green Energy Act Framework - Province Wide Program",'3-a.  Rate Class Allocations'!$E:$E,$B338,'3-a.  Rate Class Allocations'!$H:$H,D277),SUMIFS(OFFSET('3-a.  Rate Class Allocations'!$BA:$BA,0,(27*(AE278="kW"))),'3-a.  Rate Class Allocations'!$F:$F,"2011 - 2014 + 2015 Extension Legacy Green Energy Act Framework - Province Wide Program",'3-a.  Rate Class Allocations'!$L:$L,AE277,'3-a.  Rate Class Allocations'!$E:$E,$B338,'3-a.  Rate Class Allocations'!$H:$H,D277) / SUMIFS(OFFSET('3-a.  Rate Class Allocations'!$BA:$BA,0,(27*(AE278="kW"))),'3-a.  Rate Class Allocations'!$F:$F,"2011 - 2014 + 2015 Extension Legacy Green Energy Act Framework - Province Wide Program",'3-a.  Rate Class Allocations'!$E:$E,$B338,'3-a.  Rate Class Allocations'!$H:$H,D277),IF(COUNTIFS(AE277,"*50 to*"),1/COUNTIFS($Y277:$AL277,"*50 to*"),0))</f>
        <v>0</v>
      </c>
      <c r="AF338" s="416">
        <f ca="1">IF(SUMIFS(OFFSET('3-a.  Rate Class Allocations'!$BA:$BA,0,(27*(AF278="kW"))),'3-a.  Rate Class Allocations'!$F:$F,"2011 - 2014 + 2015 Extension Legacy Green Energy Act Framework - Province Wide Program",'3-a.  Rate Class Allocations'!$E:$E,$B338,'3-a.  Rate Class Allocations'!$H:$H,D277),SUMIFS(OFFSET('3-a.  Rate Class Allocations'!$BA:$BA,0,(27*(AF278="kW"))),'3-a.  Rate Class Allocations'!$F:$F,"2011 - 2014 + 2015 Extension Legacy Green Energy Act Framework - Province Wide Program",'3-a.  Rate Class Allocations'!$L:$L,AF277,'3-a.  Rate Class Allocations'!$E:$E,$B338,'3-a.  Rate Class Allocations'!$H:$H,D277) / SUMIFS(OFFSET('3-a.  Rate Class Allocations'!$BA:$BA,0,(27*(AF278="kW"))),'3-a.  Rate Class Allocations'!$F:$F,"2011 - 2014 + 2015 Extension Legacy Green Energy Act Framework - Province Wide Program",'3-a.  Rate Class Allocations'!$E:$E,$B338,'3-a.  Rate Class Allocations'!$H:$H,D277),IF(COUNTIFS(AF277,"*50 to*"),1/COUNTIFS($Y277:$AL277,"*50 to*"),0))</f>
        <v>0</v>
      </c>
      <c r="AG338" s="416">
        <f ca="1">IF(SUMIFS(OFFSET('3-a.  Rate Class Allocations'!$BA:$BA,0,(27*(AG278="kW"))),'3-a.  Rate Class Allocations'!$F:$F,"2011 - 2014 + 2015 Extension Legacy Green Energy Act Framework - Province Wide Program",'3-a.  Rate Class Allocations'!$E:$E,$B338,'3-a.  Rate Class Allocations'!$H:$H,D277),SUMIFS(OFFSET('3-a.  Rate Class Allocations'!$BA:$BA,0,(27*(AG278="kW"))),'3-a.  Rate Class Allocations'!$F:$F,"2011 - 2014 + 2015 Extension Legacy Green Energy Act Framework - Province Wide Program",'3-a.  Rate Class Allocations'!$L:$L,AG277,'3-a.  Rate Class Allocations'!$E:$E,$B338,'3-a.  Rate Class Allocations'!$H:$H,D277) / SUMIFS(OFFSET('3-a.  Rate Class Allocations'!$BA:$BA,0,(27*(AG278="kW"))),'3-a.  Rate Class Allocations'!$F:$F,"2011 - 2014 + 2015 Extension Legacy Green Energy Act Framework - Province Wide Program",'3-a.  Rate Class Allocations'!$E:$E,$B338,'3-a.  Rate Class Allocations'!$H:$H,D277),IF(COUNTIFS(AG277,"*50 to*"),1/COUNTIFS($Y277:$AL277,"*50 to*"),0))</f>
        <v>0</v>
      </c>
      <c r="AH338" s="416">
        <f ca="1">IF(SUMIFS(OFFSET('3-a.  Rate Class Allocations'!$BA:$BA,0,(27*(AH278="kW"))),'3-a.  Rate Class Allocations'!$F:$F,"2011 - 2014 + 2015 Extension Legacy Green Energy Act Framework - Province Wide Program",'3-a.  Rate Class Allocations'!$E:$E,$B338,'3-a.  Rate Class Allocations'!$H:$H,D277),SUMIFS(OFFSET('3-a.  Rate Class Allocations'!$BA:$BA,0,(27*(AH278="kW"))),'3-a.  Rate Class Allocations'!$F:$F,"2011 - 2014 + 2015 Extension Legacy Green Energy Act Framework - Province Wide Program",'3-a.  Rate Class Allocations'!$L:$L,AH277,'3-a.  Rate Class Allocations'!$E:$E,$B338,'3-a.  Rate Class Allocations'!$H:$H,D277) / SUMIFS(OFFSET('3-a.  Rate Class Allocations'!$BA:$BA,0,(27*(AH278="kW"))),'3-a.  Rate Class Allocations'!$F:$F,"2011 - 2014 + 2015 Extension Legacy Green Energy Act Framework - Province Wide Program",'3-a.  Rate Class Allocations'!$E:$E,$B338,'3-a.  Rate Class Allocations'!$H:$H,D277),IF(COUNTIFS(AH277,"*50 to*"),1/COUNTIFS($Y277:$AL277,"*50 to*"),0))</f>
        <v>0</v>
      </c>
      <c r="AI338" s="416">
        <f ca="1">IF(SUMIFS(OFFSET('3-a.  Rate Class Allocations'!$BA:$BA,0,(27*(AI278="kW"))),'3-a.  Rate Class Allocations'!$F:$F,"2011 - 2014 + 2015 Extension Legacy Green Energy Act Framework - Province Wide Program",'3-a.  Rate Class Allocations'!$E:$E,$B338,'3-a.  Rate Class Allocations'!$H:$H,D277),SUMIFS(OFFSET('3-a.  Rate Class Allocations'!$BA:$BA,0,(27*(AI278="kW"))),'3-a.  Rate Class Allocations'!$F:$F,"2011 - 2014 + 2015 Extension Legacy Green Energy Act Framework - Province Wide Program",'3-a.  Rate Class Allocations'!$L:$L,AI277,'3-a.  Rate Class Allocations'!$E:$E,$B338,'3-a.  Rate Class Allocations'!$H:$H,D277) / SUMIFS(OFFSET('3-a.  Rate Class Allocations'!$BA:$BA,0,(27*(AI278="kW"))),'3-a.  Rate Class Allocations'!$F:$F,"2011 - 2014 + 2015 Extension Legacy Green Energy Act Framework - Province Wide Program",'3-a.  Rate Class Allocations'!$E:$E,$B338,'3-a.  Rate Class Allocations'!$H:$H,D277),IF(COUNTIFS(AI277,"*50 to*"),1/COUNTIFS($Y277:$AL277,"*50 to*"),0))</f>
        <v>0</v>
      </c>
      <c r="AJ338" s="416">
        <f ca="1">IF(SUMIFS(OFFSET('3-a.  Rate Class Allocations'!$BA:$BA,0,(27*(AJ278="kW"))),'3-a.  Rate Class Allocations'!$F:$F,"2011 - 2014 + 2015 Extension Legacy Green Energy Act Framework - Province Wide Program",'3-a.  Rate Class Allocations'!$E:$E,$B338,'3-a.  Rate Class Allocations'!$H:$H,D277),SUMIFS(OFFSET('3-a.  Rate Class Allocations'!$BA:$BA,0,(27*(AJ278="kW"))),'3-a.  Rate Class Allocations'!$F:$F,"2011 - 2014 + 2015 Extension Legacy Green Energy Act Framework - Province Wide Program",'3-a.  Rate Class Allocations'!$L:$L,AJ277,'3-a.  Rate Class Allocations'!$E:$E,$B338,'3-a.  Rate Class Allocations'!$H:$H,D277) / SUMIFS(OFFSET('3-a.  Rate Class Allocations'!$BA:$BA,0,(27*(AJ278="kW"))),'3-a.  Rate Class Allocations'!$F:$F,"2011 - 2014 + 2015 Extension Legacy Green Energy Act Framework - Province Wide Program",'3-a.  Rate Class Allocations'!$E:$E,$B338,'3-a.  Rate Class Allocations'!$H:$H,D277),IF(COUNTIFS(AJ277,"*50 to*"),1/COUNTIFS($Y277:$AL277,"*50 to*"),0))</f>
        <v>0</v>
      </c>
      <c r="AK338" s="416">
        <f ca="1">IF(SUMIFS(OFFSET('3-a.  Rate Class Allocations'!$BA:$BA,0,(27*(AK278="kW"))),'3-a.  Rate Class Allocations'!$F:$F,"2011 - 2014 + 2015 Extension Legacy Green Energy Act Framework - Province Wide Program",'3-a.  Rate Class Allocations'!$E:$E,$B338,'3-a.  Rate Class Allocations'!$H:$H,D277),SUMIFS(OFFSET('3-a.  Rate Class Allocations'!$BA:$BA,0,(27*(AK278="kW"))),'3-a.  Rate Class Allocations'!$F:$F,"2011 - 2014 + 2015 Extension Legacy Green Energy Act Framework - Province Wide Program",'3-a.  Rate Class Allocations'!$L:$L,AK277,'3-a.  Rate Class Allocations'!$E:$E,$B338,'3-a.  Rate Class Allocations'!$H:$H,D277) / SUMIFS(OFFSET('3-a.  Rate Class Allocations'!$BA:$BA,0,(27*(AK278="kW"))),'3-a.  Rate Class Allocations'!$F:$F,"2011 - 2014 + 2015 Extension Legacy Green Energy Act Framework - Province Wide Program",'3-a.  Rate Class Allocations'!$E:$E,$B338,'3-a.  Rate Class Allocations'!$H:$H,D277),IF(COUNTIFS(AK277,"*50 to*"),1/COUNTIFS($Y277:$AL277,"*50 to*"),0))</f>
        <v>0</v>
      </c>
      <c r="AL338" s="416">
        <f ca="1">IF(SUMIFS(OFFSET('3-a.  Rate Class Allocations'!$BA:$BA,0,(27*(AL278="kW"))),'3-a.  Rate Class Allocations'!$F:$F,"2011 - 2014 + 2015 Extension Legacy Green Energy Act Framework - Province Wide Program",'3-a.  Rate Class Allocations'!$E:$E,$B338,'3-a.  Rate Class Allocations'!$H:$H,D277),SUMIFS(OFFSET('3-a.  Rate Class Allocations'!$BA:$BA,0,(27*(AL278="kW"))),'3-a.  Rate Class Allocations'!$F:$F,"2011 - 2014 + 2015 Extension Legacy Green Energy Act Framework - Province Wide Program",'3-a.  Rate Class Allocations'!$L:$L,AL277,'3-a.  Rate Class Allocations'!$E:$E,$B338,'3-a.  Rate Class Allocations'!$H:$H,D277) / SUMIFS(OFFSET('3-a.  Rate Class Allocations'!$BA:$BA,0,(27*(AL278="kW"))),'3-a.  Rate Class Allocations'!$F:$F,"2011 - 2014 + 2015 Extension Legacy Green Energy Act Framework - Province Wide Program",'3-a.  Rate Class Allocations'!$E:$E,$B338,'3-a.  Rate Class Allocations'!$H:$H,D277),IF(COUNTIFS(AL277,"*50 to*"),1/COUNTIFS($Y277:$AL277,"*50 to*"),0))</f>
        <v>0</v>
      </c>
      <c r="AM338" s="298">
        <f ca="1">SUM(Y338:AL338)</f>
        <v>1</v>
      </c>
    </row>
    <row r="339" spans="1:39" ht="15" outlineLevel="1">
      <c r="B339" s="296" t="s">
        <v>250</v>
      </c>
      <c r="C339" s="293" t="s">
        <v>164</v>
      </c>
      <c r="D339" s="724">
        <f ca="1">SUMIFS(OFFSET('7.  Persistence Report'!$AQ:$AQ,0,D277-2011),'7.  Persistence Report'!$D:$D,IF(COUNTIFS($B339,"Adjustment*"),$B338,$B339),'7.  Persistence Report'!$H:$H,D277,'7.  Persistence Report'!$J:$J,IF(COUNTIFS($B339,"Adjustment*"),"Adjustment","Current Year Savings"),'7.  Persistence Report'!$C:$C,VLOOKUP(IF(COUNTIFS($B339,"Adjustment*"),$A338,$A339),ExtCalcMap,2,FALSE))</f>
        <v>10467.69231</v>
      </c>
      <c r="E339" s="724">
        <f ca="1">SUMIFS(OFFSET('7.  Persistence Report'!$AQ:$AQ,0,E277-2011),'7.  Persistence Report'!$D:$D,IF(COUNTIFS($B339,"Adjustment*"),$B338,$B339),'7.  Persistence Report'!$H:$H,D277,'7.  Persistence Report'!$J:$J,IF(COUNTIFS($B339,"Adjustment*"),"Adjustment","Current Year Savings"),'7.  Persistence Report'!$C:$C,VLOOKUP(IF(COUNTIFS($B339,"Adjustment*"),$A338,$A339),ExtCalcMap,2,FALSE))</f>
        <v>10467.69231</v>
      </c>
      <c r="F339" s="724">
        <f ca="1">SUMIFS(OFFSET('7.  Persistence Report'!$AQ:$AQ,0,F277-2011),'7.  Persistence Report'!$D:$D,IF(COUNTIFS($B339,"Adjustment*"),$B338,$B339),'7.  Persistence Report'!$H:$H,D277,'7.  Persistence Report'!$J:$J,IF(COUNTIFS($B339,"Adjustment*"),"Adjustment","Current Year Savings"),'7.  Persistence Report'!$C:$C,VLOOKUP(IF(COUNTIFS($B339,"Adjustment*"),$A338,$A339),ExtCalcMap,2,FALSE))</f>
        <v>10467.69231</v>
      </c>
      <c r="G339" s="724">
        <f ca="1">SUMIFS(OFFSET('7.  Persistence Report'!$AQ:$AQ,0,G277-2011),'7.  Persistence Report'!$D:$D,IF(COUNTIFS($B339,"Adjustment*"),$B338,$B339),'7.  Persistence Report'!$H:$H,D277,'7.  Persistence Report'!$J:$J,IF(COUNTIFS($B339,"Adjustment*"),"Adjustment","Current Year Savings"),'7.  Persistence Report'!$C:$C,VLOOKUP(IF(COUNTIFS($B339,"Adjustment*"),$A338,$A339),ExtCalcMap,2,FALSE))</f>
        <v>0</v>
      </c>
      <c r="H339" s="724">
        <f ca="1">SUMIFS(OFFSET('7.  Persistence Report'!$AQ:$AQ,0,H277-2011),'7.  Persistence Report'!$D:$D,IF(COUNTIFS($B339,"Adjustment*"),$B338,$B339),'7.  Persistence Report'!$H:$H,D277,'7.  Persistence Report'!$J:$J,IF(COUNTIFS($B339,"Adjustment*"),"Adjustment","Current Year Savings"),'7.  Persistence Report'!$C:$C,VLOOKUP(IF(COUNTIFS($B339,"Adjustment*"),$A338,$A339),ExtCalcMap,2,FALSE))</f>
        <v>0</v>
      </c>
      <c r="I339" s="724">
        <f ca="1">SUMIFS(OFFSET('7.  Persistence Report'!$AQ:$AQ,0,I277-2011),'7.  Persistence Report'!$D:$D,IF(COUNTIFS($B339,"Adjustment*"),$B338,$B339),'7.  Persistence Report'!$H:$H,D277,'7.  Persistence Report'!$J:$J,IF(COUNTIFS($B339,"Adjustment*"),"Adjustment","Current Year Savings"),'7.  Persistence Report'!$C:$C,VLOOKUP(IF(COUNTIFS($B339,"Adjustment*"),$A338,$A339),ExtCalcMap,2,FALSE))</f>
        <v>0</v>
      </c>
      <c r="J339" s="724">
        <f ca="1">SUMIFS(OFFSET('7.  Persistence Report'!$AQ:$AQ,0,J277-2011),'7.  Persistence Report'!$D:$D,IF(COUNTIFS($B339,"Adjustment*"),$B338,$B339),'7.  Persistence Report'!$H:$H,D277,'7.  Persistence Report'!$J:$J,IF(COUNTIFS($B339,"Adjustment*"),"Adjustment","Current Year Savings"),'7.  Persistence Report'!$C:$C,VLOOKUP(IF(COUNTIFS($B339,"Adjustment*"),$A338,$A339),ExtCalcMap,2,FALSE))</f>
        <v>0</v>
      </c>
      <c r="K339" s="724">
        <f ca="1">SUMIFS(OFFSET('7.  Persistence Report'!$AQ:$AQ,0,K277-2011),'7.  Persistence Report'!$D:$D,IF(COUNTIFS($B339,"Adjustment*"),$B338,$B339),'7.  Persistence Report'!$H:$H,D277,'7.  Persistence Report'!$J:$J,IF(COUNTIFS($B339,"Adjustment*"),"Adjustment","Current Year Savings"),'7.  Persistence Report'!$C:$C,VLOOKUP(IF(COUNTIFS($B339,"Adjustment*"),$A338,$A339),ExtCalcMap,2,FALSE))</f>
        <v>0</v>
      </c>
      <c r="L339" s="724">
        <f ca="1">SUMIFS(OFFSET('7.  Persistence Report'!$AQ:$AQ,0,L277-2011),'7.  Persistence Report'!$D:$D,IF(COUNTIFS($B339,"Adjustment*"),$B338,$B339),'7.  Persistence Report'!$H:$H,D277,'7.  Persistence Report'!$J:$J,IF(COUNTIFS($B339,"Adjustment*"),"Adjustment","Current Year Savings"),'7.  Persistence Report'!$C:$C,VLOOKUP(IF(COUNTIFS($B339,"Adjustment*"),$A338,$A339),ExtCalcMap,2,FALSE))</f>
        <v>0</v>
      </c>
      <c r="M339" s="724">
        <f ca="1">SUMIFS(OFFSET('7.  Persistence Report'!$AQ:$AQ,0,M277-2011),'7.  Persistence Report'!$D:$D,IF(COUNTIFS($B339,"Adjustment*"),$B338,$B339),'7.  Persistence Report'!$H:$H,D277,'7.  Persistence Report'!$J:$J,IF(COUNTIFS($B339,"Adjustment*"),"Adjustment","Current Year Savings"),'7.  Persistence Report'!$C:$C,VLOOKUP(IF(COUNTIFS($B339,"Adjustment*"),$A338,$A339),ExtCalcMap,2,FALSE))</f>
        <v>0</v>
      </c>
      <c r="N339" s="724">
        <f>N338</f>
        <v>12</v>
      </c>
      <c r="O339" s="731">
        <f ca="1">SUMIFS(OFFSET('7.  Persistence Report'!$L:$L,0,O277-2011),'7.  Persistence Report'!$D:$D,IF(COUNTIFS($B339,"Adjustment*"),$B338,$B339),'7.  Persistence Report'!$H:$H,D277,'7.  Persistence Report'!$J:$J,IF(COUNTIFS($B339,"Adjustment*"),"Adjustment","Current Year Savings"),'7.  Persistence Report'!$C:$C,VLOOKUP(IF(COUNTIFS($B339,"Adjustment*"),$A338,$A339),ExtCalcMap,2,FALSE))</f>
        <v>0.17749799999999999</v>
      </c>
      <c r="P339" s="731">
        <f ca="1">SUMIFS(OFFSET('7.  Persistence Report'!$L:$L,0,P277-2011),'7.  Persistence Report'!$D:$D,IF(COUNTIFS($B339,"Adjustment*"),$B338,$B339),'7.  Persistence Report'!$H:$H,D277,'7.  Persistence Report'!$J:$J,IF(COUNTIFS($B339,"Adjustment*"),"Adjustment","Current Year Savings"),'7.  Persistence Report'!$C:$C,VLOOKUP(IF(COUNTIFS($B339,"Adjustment*"),$A338,$A339),ExtCalcMap,2,FALSE))</f>
        <v>0.17749799999999999</v>
      </c>
      <c r="Q339" s="731">
        <f ca="1">SUMIFS(OFFSET('7.  Persistence Report'!$L:$L,0,Q277-2011),'7.  Persistence Report'!$D:$D,IF(COUNTIFS($B339,"Adjustment*"),$B338,$B339),'7.  Persistence Report'!$H:$H,D277,'7.  Persistence Report'!$J:$J,IF(COUNTIFS($B339,"Adjustment*"),"Adjustment","Current Year Savings"),'7.  Persistence Report'!$C:$C,VLOOKUP(IF(COUNTIFS($B339,"Adjustment*"),$A338,$A339),ExtCalcMap,2,FALSE))</f>
        <v>0.17749799999999999</v>
      </c>
      <c r="R339" s="731">
        <f ca="1">SUMIFS(OFFSET('7.  Persistence Report'!$L:$L,0,R277-2011),'7.  Persistence Report'!$D:$D,IF(COUNTIFS($B339,"Adjustment*"),$B338,$B339),'7.  Persistence Report'!$H:$H,D277,'7.  Persistence Report'!$J:$J,IF(COUNTIFS($B339,"Adjustment*"),"Adjustment","Current Year Savings"),'7.  Persistence Report'!$C:$C,VLOOKUP(IF(COUNTIFS($B339,"Adjustment*"),$A338,$A339),ExtCalcMap,2,FALSE))</f>
        <v>0</v>
      </c>
      <c r="S339" s="731">
        <f ca="1">SUMIFS(OFFSET('7.  Persistence Report'!$L:$L,0,S277-2011),'7.  Persistence Report'!$D:$D,IF(COUNTIFS($B339,"Adjustment*"),$B338,$B339),'7.  Persistence Report'!$H:$H,D277,'7.  Persistence Report'!$J:$J,IF(COUNTIFS($B339,"Adjustment*"),"Adjustment","Current Year Savings"),'7.  Persistence Report'!$C:$C,VLOOKUP(IF(COUNTIFS($B339,"Adjustment*"),$A338,$A339),ExtCalcMap,2,FALSE))</f>
        <v>0</v>
      </c>
      <c r="T339" s="731">
        <f ca="1">SUMIFS(OFFSET('7.  Persistence Report'!$L:$L,0,T277-2011),'7.  Persistence Report'!$D:$D,IF(COUNTIFS($B339,"Adjustment*"),$B338,$B339),'7.  Persistence Report'!$H:$H,D277,'7.  Persistence Report'!$J:$J,IF(COUNTIFS($B339,"Adjustment*"),"Adjustment","Current Year Savings"),'7.  Persistence Report'!$C:$C,VLOOKUP(IF(COUNTIFS($B339,"Adjustment*"),$A338,$A339),ExtCalcMap,2,FALSE))</f>
        <v>0</v>
      </c>
      <c r="U339" s="731">
        <f ca="1">SUMIFS(OFFSET('7.  Persistence Report'!$L:$L,0,U277-2011),'7.  Persistence Report'!$D:$D,IF(COUNTIFS($B339,"Adjustment*"),$B338,$B339),'7.  Persistence Report'!$H:$H,D277,'7.  Persistence Report'!$J:$J,IF(COUNTIFS($B339,"Adjustment*"),"Adjustment","Current Year Savings"),'7.  Persistence Report'!$C:$C,VLOOKUP(IF(COUNTIFS($B339,"Adjustment*"),$A338,$A339),ExtCalcMap,2,FALSE))</f>
        <v>0</v>
      </c>
      <c r="V339" s="731">
        <f ca="1">SUMIFS(OFFSET('7.  Persistence Report'!$L:$L,0,V277-2011),'7.  Persistence Report'!$D:$D,IF(COUNTIFS($B339,"Adjustment*"),$B338,$B339),'7.  Persistence Report'!$H:$H,D277,'7.  Persistence Report'!$J:$J,IF(COUNTIFS($B339,"Adjustment*"),"Adjustment","Current Year Savings"),'7.  Persistence Report'!$C:$C,VLOOKUP(IF(COUNTIFS($B339,"Adjustment*"),$A338,$A339),ExtCalcMap,2,FALSE))</f>
        <v>0</v>
      </c>
      <c r="W339" s="731">
        <f ca="1">SUMIFS(OFFSET('7.  Persistence Report'!$L:$L,0,W277-2011),'7.  Persistence Report'!$D:$D,IF(COUNTIFS($B339,"Adjustment*"),$B338,$B339),'7.  Persistence Report'!$H:$H,D277,'7.  Persistence Report'!$J:$J,IF(COUNTIFS($B339,"Adjustment*"),"Adjustment","Current Year Savings"),'7.  Persistence Report'!$C:$C,VLOOKUP(IF(COUNTIFS($B339,"Adjustment*"),$A338,$A339),ExtCalcMap,2,FALSE))</f>
        <v>0</v>
      </c>
      <c r="X339" s="731">
        <f ca="1">SUMIFS(OFFSET('7.  Persistence Report'!$L:$L,0,X277-2011),'7.  Persistence Report'!$D:$D,IF(COUNTIFS($B339,"Adjustment*"),$B338,$B339),'7.  Persistence Report'!$H:$H,D277,'7.  Persistence Report'!$J:$J,IF(COUNTIFS($B339,"Adjustment*"),"Adjustment","Current Year Savings"),'7.  Persistence Report'!$C:$C,VLOOKUP(IF(COUNTIFS($B339,"Adjustment*"),$A338,$A339),ExtCalcMap,2,FALSE))</f>
        <v>0</v>
      </c>
      <c r="Y339" s="412">
        <f ca="1">Y338</f>
        <v>1</v>
      </c>
      <c r="Z339" s="412">
        <f ca="1">Z338</f>
        <v>0</v>
      </c>
      <c r="AA339" s="412">
        <f t="shared" ref="AA339:AL339" ca="1" si="137">AA338</f>
        <v>0</v>
      </c>
      <c r="AB339" s="412">
        <f t="shared" ca="1" si="137"/>
        <v>0</v>
      </c>
      <c r="AC339" s="412">
        <f t="shared" ca="1" si="137"/>
        <v>0</v>
      </c>
      <c r="AD339" s="412">
        <f t="shared" ca="1" si="137"/>
        <v>0</v>
      </c>
      <c r="AE339" s="412">
        <f t="shared" ca="1" si="137"/>
        <v>0</v>
      </c>
      <c r="AF339" s="412">
        <f t="shared" ca="1" si="137"/>
        <v>0</v>
      </c>
      <c r="AG339" s="412">
        <f t="shared" ca="1" si="137"/>
        <v>0</v>
      </c>
      <c r="AH339" s="412">
        <f t="shared" ca="1" si="137"/>
        <v>0</v>
      </c>
      <c r="AI339" s="412">
        <f t="shared" ca="1" si="137"/>
        <v>0</v>
      </c>
      <c r="AJ339" s="412">
        <f t="shared" ca="1" si="137"/>
        <v>0</v>
      </c>
      <c r="AK339" s="412">
        <f t="shared" ca="1" si="137"/>
        <v>0</v>
      </c>
      <c r="AL339" s="412">
        <f t="shared" ca="1" si="137"/>
        <v>0</v>
      </c>
      <c r="AM339" s="308"/>
    </row>
    <row r="340" spans="1:39" ht="15" outlineLevel="1">
      <c r="B340" s="317"/>
      <c r="C340" s="307"/>
      <c r="D340" s="730"/>
      <c r="E340" s="730"/>
      <c r="F340" s="730"/>
      <c r="G340" s="730"/>
      <c r="H340" s="730"/>
      <c r="I340" s="730"/>
      <c r="J340" s="730"/>
      <c r="K340" s="730"/>
      <c r="L340" s="730"/>
      <c r="M340" s="730"/>
      <c r="N340" s="743"/>
      <c r="O340" s="741"/>
      <c r="P340" s="741"/>
      <c r="Q340" s="741"/>
      <c r="R340" s="741"/>
      <c r="S340" s="741"/>
      <c r="T340" s="741"/>
      <c r="U340" s="741"/>
      <c r="V340" s="741"/>
      <c r="W340" s="741"/>
      <c r="X340" s="741"/>
      <c r="Y340" s="413"/>
      <c r="Z340" s="413"/>
      <c r="AA340" s="413"/>
      <c r="AB340" s="413"/>
      <c r="AC340" s="413"/>
      <c r="AD340" s="413"/>
      <c r="AE340" s="413"/>
      <c r="AF340" s="413"/>
      <c r="AG340" s="413"/>
      <c r="AH340" s="413"/>
      <c r="AI340" s="413"/>
      <c r="AJ340" s="413"/>
      <c r="AK340" s="413"/>
      <c r="AL340" s="413"/>
      <c r="AM340" s="308"/>
    </row>
    <row r="341" spans="1:39" ht="15" outlineLevel="1">
      <c r="A341" s="503">
        <v>21</v>
      </c>
      <c r="B341" s="317" t="s">
        <v>22</v>
      </c>
      <c r="C341" s="293" t="s">
        <v>25</v>
      </c>
      <c r="D341" s="724">
        <f ca="1">SUMIFS(OFFSET('7.  Persistence Report'!$AQ:$AQ,0,D277-2011),'7.  Persistence Report'!$D:$D,IF(COUNTIFS($B341,"Adjustment*"),$B340,$B341),'7.  Persistence Report'!$H:$H,D277,'7.  Persistence Report'!$J:$J,IF(COUNTIFS($B341,"Adjustment*"),"Adjustment","Current Year Savings"),'7.  Persistence Report'!$C:$C,VLOOKUP(IF(COUNTIFS($B341,"Adjustment*"),$A340,$A341),ExtCalcMap,2,FALSE))</f>
        <v>0</v>
      </c>
      <c r="E341" s="724">
        <f ca="1">SUMIFS(OFFSET('7.  Persistence Report'!$AQ:$AQ,0,E277-2011),'7.  Persistence Report'!$D:$D,IF(COUNTIFS($B341,"Adjustment*"),$B340,$B341),'7.  Persistence Report'!$H:$H,D277,'7.  Persistence Report'!$J:$J,IF(COUNTIFS($B341,"Adjustment*"),"Adjustment","Current Year Savings"),'7.  Persistence Report'!$C:$C,VLOOKUP(IF(COUNTIFS($B341,"Adjustment*"),$A340,$A341),ExtCalcMap,2,FALSE))</f>
        <v>0</v>
      </c>
      <c r="F341" s="724">
        <f ca="1">SUMIFS(OFFSET('7.  Persistence Report'!$AQ:$AQ,0,F277-2011),'7.  Persistence Report'!$D:$D,IF(COUNTIFS($B341,"Adjustment*"),$B340,$B341),'7.  Persistence Report'!$H:$H,D277,'7.  Persistence Report'!$J:$J,IF(COUNTIFS($B341,"Adjustment*"),"Adjustment","Current Year Savings"),'7.  Persistence Report'!$C:$C,VLOOKUP(IF(COUNTIFS($B341,"Adjustment*"),$A340,$A341),ExtCalcMap,2,FALSE))</f>
        <v>0</v>
      </c>
      <c r="G341" s="724">
        <f ca="1">SUMIFS(OFFSET('7.  Persistence Report'!$AQ:$AQ,0,G277-2011),'7.  Persistence Report'!$D:$D,IF(COUNTIFS($B341,"Adjustment*"),$B340,$B341),'7.  Persistence Report'!$H:$H,D277,'7.  Persistence Report'!$J:$J,IF(COUNTIFS($B341,"Adjustment*"),"Adjustment","Current Year Savings"),'7.  Persistence Report'!$C:$C,VLOOKUP(IF(COUNTIFS($B341,"Adjustment*"),$A340,$A341),ExtCalcMap,2,FALSE))</f>
        <v>0</v>
      </c>
      <c r="H341" s="724">
        <f ca="1">SUMIFS(OFFSET('7.  Persistence Report'!$AQ:$AQ,0,H277-2011),'7.  Persistence Report'!$D:$D,IF(COUNTIFS($B341,"Adjustment*"),$B340,$B341),'7.  Persistence Report'!$H:$H,D277,'7.  Persistence Report'!$J:$J,IF(COUNTIFS($B341,"Adjustment*"),"Adjustment","Current Year Savings"),'7.  Persistence Report'!$C:$C,VLOOKUP(IF(COUNTIFS($B341,"Adjustment*"),$A340,$A341),ExtCalcMap,2,FALSE))</f>
        <v>0</v>
      </c>
      <c r="I341" s="724">
        <f ca="1">SUMIFS(OFFSET('7.  Persistence Report'!$AQ:$AQ,0,I277-2011),'7.  Persistence Report'!$D:$D,IF(COUNTIFS($B341,"Adjustment*"),$B340,$B341),'7.  Persistence Report'!$H:$H,D277,'7.  Persistence Report'!$J:$J,IF(COUNTIFS($B341,"Adjustment*"),"Adjustment","Current Year Savings"),'7.  Persistence Report'!$C:$C,VLOOKUP(IF(COUNTIFS($B341,"Adjustment*"),$A340,$A341),ExtCalcMap,2,FALSE))</f>
        <v>0</v>
      </c>
      <c r="J341" s="724">
        <f ca="1">SUMIFS(OFFSET('7.  Persistence Report'!$AQ:$AQ,0,J277-2011),'7.  Persistence Report'!$D:$D,IF(COUNTIFS($B341,"Adjustment*"),$B340,$B341),'7.  Persistence Report'!$H:$H,D277,'7.  Persistence Report'!$J:$J,IF(COUNTIFS($B341,"Adjustment*"),"Adjustment","Current Year Savings"),'7.  Persistence Report'!$C:$C,VLOOKUP(IF(COUNTIFS($B341,"Adjustment*"),$A340,$A341),ExtCalcMap,2,FALSE))</f>
        <v>0</v>
      </c>
      <c r="K341" s="724">
        <f ca="1">SUMIFS(OFFSET('7.  Persistence Report'!$AQ:$AQ,0,K277-2011),'7.  Persistence Report'!$D:$D,IF(COUNTIFS($B341,"Adjustment*"),$B340,$B341),'7.  Persistence Report'!$H:$H,D277,'7.  Persistence Report'!$J:$J,IF(COUNTIFS($B341,"Adjustment*"),"Adjustment","Current Year Savings"),'7.  Persistence Report'!$C:$C,VLOOKUP(IF(COUNTIFS($B341,"Adjustment*"),$A340,$A341),ExtCalcMap,2,FALSE))</f>
        <v>0</v>
      </c>
      <c r="L341" s="724">
        <f ca="1">SUMIFS(OFFSET('7.  Persistence Report'!$AQ:$AQ,0,L277-2011),'7.  Persistence Report'!$D:$D,IF(COUNTIFS($B341,"Adjustment*"),$B340,$B341),'7.  Persistence Report'!$H:$H,D277,'7.  Persistence Report'!$J:$J,IF(COUNTIFS($B341,"Adjustment*"),"Adjustment","Current Year Savings"),'7.  Persistence Report'!$C:$C,VLOOKUP(IF(COUNTIFS($B341,"Adjustment*"),$A340,$A341),ExtCalcMap,2,FALSE))</f>
        <v>0</v>
      </c>
      <c r="M341" s="724">
        <f ca="1">SUMIFS(OFFSET('7.  Persistence Report'!$AQ:$AQ,0,M277-2011),'7.  Persistence Report'!$D:$D,IF(COUNTIFS($B341,"Adjustment*"),$B340,$B341),'7.  Persistence Report'!$H:$H,D277,'7.  Persistence Report'!$J:$J,IF(COUNTIFS($B341,"Adjustment*"),"Adjustment","Current Year Savings"),'7.  Persistence Report'!$C:$C,VLOOKUP(IF(COUNTIFS($B341,"Adjustment*"),$A340,$A341),ExtCalcMap,2,FALSE))</f>
        <v>0</v>
      </c>
      <c r="N341" s="724">
        <v>12</v>
      </c>
      <c r="O341" s="731">
        <f ca="1">SUMIFS(OFFSET('7.  Persistence Report'!$L:$L,0,O277-2011),'7.  Persistence Report'!$D:$D,IF(COUNTIFS($B341,"Adjustment*"),$B340,$B341),'7.  Persistence Report'!$H:$H,D277,'7.  Persistence Report'!$J:$J,IF(COUNTIFS($B341,"Adjustment*"),"Adjustment","Current Year Savings"),'7.  Persistence Report'!$C:$C,VLOOKUP(IF(COUNTIFS($B341,"Adjustment*"),$A340,$A341),ExtCalcMap,2,FALSE))</f>
        <v>0</v>
      </c>
      <c r="P341" s="731">
        <f ca="1">SUMIFS(OFFSET('7.  Persistence Report'!$L:$L,0,P277-2011),'7.  Persistence Report'!$D:$D,IF(COUNTIFS($B341,"Adjustment*"),$B340,$B341),'7.  Persistence Report'!$H:$H,D277,'7.  Persistence Report'!$J:$J,IF(COUNTIFS($B341,"Adjustment*"),"Adjustment","Current Year Savings"),'7.  Persistence Report'!$C:$C,VLOOKUP(IF(COUNTIFS($B341,"Adjustment*"),$A340,$A341),ExtCalcMap,2,FALSE))</f>
        <v>0</v>
      </c>
      <c r="Q341" s="731">
        <f ca="1">SUMIFS(OFFSET('7.  Persistence Report'!$L:$L,0,Q277-2011),'7.  Persistence Report'!$D:$D,IF(COUNTIFS($B341,"Adjustment*"),$B340,$B341),'7.  Persistence Report'!$H:$H,D277,'7.  Persistence Report'!$J:$J,IF(COUNTIFS($B341,"Adjustment*"),"Adjustment","Current Year Savings"),'7.  Persistence Report'!$C:$C,VLOOKUP(IF(COUNTIFS($B341,"Adjustment*"),$A340,$A341),ExtCalcMap,2,FALSE))</f>
        <v>0</v>
      </c>
      <c r="R341" s="731">
        <f ca="1">SUMIFS(OFFSET('7.  Persistence Report'!$L:$L,0,R277-2011),'7.  Persistence Report'!$D:$D,IF(COUNTIFS($B341,"Adjustment*"),$B340,$B341),'7.  Persistence Report'!$H:$H,D277,'7.  Persistence Report'!$J:$J,IF(COUNTIFS($B341,"Adjustment*"),"Adjustment","Current Year Savings"),'7.  Persistence Report'!$C:$C,VLOOKUP(IF(COUNTIFS($B341,"Adjustment*"),$A340,$A341),ExtCalcMap,2,FALSE))</f>
        <v>0</v>
      </c>
      <c r="S341" s="731">
        <f ca="1">SUMIFS(OFFSET('7.  Persistence Report'!$L:$L,0,S277-2011),'7.  Persistence Report'!$D:$D,IF(COUNTIFS($B341,"Adjustment*"),$B340,$B341),'7.  Persistence Report'!$H:$H,D277,'7.  Persistence Report'!$J:$J,IF(COUNTIFS($B341,"Adjustment*"),"Adjustment","Current Year Savings"),'7.  Persistence Report'!$C:$C,VLOOKUP(IF(COUNTIFS($B341,"Adjustment*"),$A340,$A341),ExtCalcMap,2,FALSE))</f>
        <v>0</v>
      </c>
      <c r="T341" s="731">
        <f ca="1">SUMIFS(OFFSET('7.  Persistence Report'!$L:$L,0,T277-2011),'7.  Persistence Report'!$D:$D,IF(COUNTIFS($B341,"Adjustment*"),$B340,$B341),'7.  Persistence Report'!$H:$H,D277,'7.  Persistence Report'!$J:$J,IF(COUNTIFS($B341,"Adjustment*"),"Adjustment","Current Year Savings"),'7.  Persistence Report'!$C:$C,VLOOKUP(IF(COUNTIFS($B341,"Adjustment*"),$A340,$A341),ExtCalcMap,2,FALSE))</f>
        <v>0</v>
      </c>
      <c r="U341" s="731">
        <f ca="1">SUMIFS(OFFSET('7.  Persistence Report'!$L:$L,0,U277-2011),'7.  Persistence Report'!$D:$D,IF(COUNTIFS($B341,"Adjustment*"),$B340,$B341),'7.  Persistence Report'!$H:$H,D277,'7.  Persistence Report'!$J:$J,IF(COUNTIFS($B341,"Adjustment*"),"Adjustment","Current Year Savings"),'7.  Persistence Report'!$C:$C,VLOOKUP(IF(COUNTIFS($B341,"Adjustment*"),$A340,$A341),ExtCalcMap,2,FALSE))</f>
        <v>0</v>
      </c>
      <c r="V341" s="731">
        <f ca="1">SUMIFS(OFFSET('7.  Persistence Report'!$L:$L,0,V277-2011),'7.  Persistence Report'!$D:$D,IF(COUNTIFS($B341,"Adjustment*"),$B340,$B341),'7.  Persistence Report'!$H:$H,D277,'7.  Persistence Report'!$J:$J,IF(COUNTIFS($B341,"Adjustment*"),"Adjustment","Current Year Savings"),'7.  Persistence Report'!$C:$C,VLOOKUP(IF(COUNTIFS($B341,"Adjustment*"),$A340,$A341),ExtCalcMap,2,FALSE))</f>
        <v>0</v>
      </c>
      <c r="W341" s="731">
        <f ca="1">SUMIFS(OFFSET('7.  Persistence Report'!$L:$L,0,W277-2011),'7.  Persistence Report'!$D:$D,IF(COUNTIFS($B341,"Adjustment*"),$B340,$B341),'7.  Persistence Report'!$H:$H,D277,'7.  Persistence Report'!$J:$J,IF(COUNTIFS($B341,"Adjustment*"),"Adjustment","Current Year Savings"),'7.  Persistence Report'!$C:$C,VLOOKUP(IF(COUNTIFS($B341,"Adjustment*"),$A340,$A341),ExtCalcMap,2,FALSE))</f>
        <v>0</v>
      </c>
      <c r="X341" s="731">
        <f ca="1">SUMIFS(OFFSET('7.  Persistence Report'!$L:$L,0,X277-2011),'7.  Persistence Report'!$D:$D,IF(COUNTIFS($B341,"Adjustment*"),$B340,$B341),'7.  Persistence Report'!$H:$H,D277,'7.  Persistence Report'!$J:$J,IF(COUNTIFS($B341,"Adjustment*"),"Adjustment","Current Year Savings"),'7.  Persistence Report'!$C:$C,VLOOKUP(IF(COUNTIFS($B341,"Adjustment*"),$A340,$A341),ExtCalcMap,2,FALSE))</f>
        <v>0</v>
      </c>
      <c r="Y341" s="416">
        <f ca="1">IF(SUMIFS(OFFSET('3-a.  Rate Class Allocations'!$BA:$BA,0,(27*(Y278="kW"))),'3-a.  Rate Class Allocations'!$F:$F,"2011 - 2014 + 2015 Extension Legacy Green Energy Act Framework - Province Wide Program",'3-a.  Rate Class Allocations'!$E:$E,$B341,'3-a.  Rate Class Allocations'!$H:$H,D277),SUMIFS(OFFSET('3-a.  Rate Class Allocations'!$BA:$BA,0,(27*(Y278="kW"))),'3-a.  Rate Class Allocations'!$F:$F,"2011 - 2014 + 2015 Extension Legacy Green Energy Act Framework - Province Wide Program",'3-a.  Rate Class Allocations'!$L:$L,Y277,'3-a.  Rate Class Allocations'!$E:$E,$B341,'3-a.  Rate Class Allocations'!$H:$H,D277) / SUMIFS(OFFSET('3-a.  Rate Class Allocations'!$BA:$BA,0,(27*(Y278="kW"))),'3-a.  Rate Class Allocations'!$F:$F,"2011 - 2014 + 2015 Extension Legacy Green Energy Act Framework - Province Wide Program",'3-a.  Rate Class Allocations'!$E:$E,$B341,'3-a.  Rate Class Allocations'!$H:$H,D277),IF(COUNTIFS(Y277,"*50 to*"),1/COUNTIFS($Y277:$AL277,"*50 to*"),0))</f>
        <v>0.79855013549129183</v>
      </c>
      <c r="Z341" s="416">
        <f ca="1">IF(SUMIFS(OFFSET('3-a.  Rate Class Allocations'!$BA:$BA,0,(27*(Z278="kW"))),'3-a.  Rate Class Allocations'!$F:$F,"2011 - 2014 + 2015 Extension Legacy Green Energy Act Framework - Province Wide Program",'3-a.  Rate Class Allocations'!$E:$E,$B341,'3-a.  Rate Class Allocations'!$H:$H,D277),SUMIFS(OFFSET('3-a.  Rate Class Allocations'!$BA:$BA,0,(27*(Z278="kW"))),'3-a.  Rate Class Allocations'!$F:$F,"2011 - 2014 + 2015 Extension Legacy Green Energy Act Framework - Province Wide Program",'3-a.  Rate Class Allocations'!$L:$L,Z277,'3-a.  Rate Class Allocations'!$E:$E,$B341,'3-a.  Rate Class Allocations'!$H:$H,D277) / SUMIFS(OFFSET('3-a.  Rate Class Allocations'!$BA:$BA,0,(27*(Z278="kW"))),'3-a.  Rate Class Allocations'!$F:$F,"2011 - 2014 + 2015 Extension Legacy Green Energy Act Framework - Province Wide Program",'3-a.  Rate Class Allocations'!$E:$E,$B341,'3-a.  Rate Class Allocations'!$H:$H,D277),IF(COUNTIFS(Z277,"*50 to*"),1/COUNTIFS($Y277:$AL277,"*50 to*"),0))</f>
        <v>0.26238865036366077</v>
      </c>
      <c r="AA341" s="416">
        <f ca="1">IF(SUMIFS(OFFSET('3-a.  Rate Class Allocations'!$BA:$BA,0,(27*(AA278="kW"))),'3-a.  Rate Class Allocations'!$F:$F,"2011 - 2014 + 2015 Extension Legacy Green Energy Act Framework - Province Wide Program",'3-a.  Rate Class Allocations'!$E:$E,$B341,'3-a.  Rate Class Allocations'!$H:$H,D277),SUMIFS(OFFSET('3-a.  Rate Class Allocations'!$BA:$BA,0,(27*(AA278="kW"))),'3-a.  Rate Class Allocations'!$F:$F,"2011 - 2014 + 2015 Extension Legacy Green Energy Act Framework - Province Wide Program",'3-a.  Rate Class Allocations'!$L:$L,AA277,'3-a.  Rate Class Allocations'!$E:$E,$B341,'3-a.  Rate Class Allocations'!$H:$H,D277) / SUMIFS(OFFSET('3-a.  Rate Class Allocations'!$BA:$BA,0,(27*(AA278="kW"))),'3-a.  Rate Class Allocations'!$F:$F,"2011 - 2014 + 2015 Extension Legacy Green Energy Act Framework - Province Wide Program",'3-a.  Rate Class Allocations'!$E:$E,$B341,'3-a.  Rate Class Allocations'!$H:$H,D277),IF(COUNTIFS(AA277,"*50 to*"),1/COUNTIFS($Y277:$AL277,"*50 to*"),0))</f>
        <v>0</v>
      </c>
      <c r="AB341" s="416">
        <f ca="1">IF(SUMIFS(OFFSET('3-a.  Rate Class Allocations'!$BA:$BA,0,(27*(AB278="kW"))),'3-a.  Rate Class Allocations'!$F:$F,"2011 - 2014 + 2015 Extension Legacy Green Energy Act Framework - Province Wide Program",'3-a.  Rate Class Allocations'!$E:$E,$B341,'3-a.  Rate Class Allocations'!$H:$H,D277),SUMIFS(OFFSET('3-a.  Rate Class Allocations'!$BA:$BA,0,(27*(AB278="kW"))),'3-a.  Rate Class Allocations'!$F:$F,"2011 - 2014 + 2015 Extension Legacy Green Energy Act Framework - Province Wide Program",'3-a.  Rate Class Allocations'!$L:$L,AB277,'3-a.  Rate Class Allocations'!$E:$E,$B341,'3-a.  Rate Class Allocations'!$H:$H,D277) / SUMIFS(OFFSET('3-a.  Rate Class Allocations'!$BA:$BA,0,(27*(AB278="kW"))),'3-a.  Rate Class Allocations'!$F:$F,"2011 - 2014 + 2015 Extension Legacy Green Energy Act Framework - Province Wide Program",'3-a.  Rate Class Allocations'!$E:$E,$B341,'3-a.  Rate Class Allocations'!$H:$H,D277),IF(COUNTIFS(AB277,"*50 to*"),1/COUNTIFS($Y277:$AL277,"*50 to*"),0))</f>
        <v>0</v>
      </c>
      <c r="AC341" s="416">
        <f ca="1">IF(SUMIFS(OFFSET('3-a.  Rate Class Allocations'!$BA:$BA,0,(27*(AC278="kW"))),'3-a.  Rate Class Allocations'!$F:$F,"2011 - 2014 + 2015 Extension Legacy Green Energy Act Framework - Province Wide Program",'3-a.  Rate Class Allocations'!$E:$E,$B341,'3-a.  Rate Class Allocations'!$H:$H,D277),SUMIFS(OFFSET('3-a.  Rate Class Allocations'!$BA:$BA,0,(27*(AC278="kW"))),'3-a.  Rate Class Allocations'!$F:$F,"2011 - 2014 + 2015 Extension Legacy Green Energy Act Framework - Province Wide Program",'3-a.  Rate Class Allocations'!$L:$L,AC277,'3-a.  Rate Class Allocations'!$E:$E,$B341,'3-a.  Rate Class Allocations'!$H:$H,D277) / SUMIFS(OFFSET('3-a.  Rate Class Allocations'!$BA:$BA,0,(27*(AC278="kW"))),'3-a.  Rate Class Allocations'!$F:$F,"2011 - 2014 + 2015 Extension Legacy Green Energy Act Framework - Province Wide Program",'3-a.  Rate Class Allocations'!$E:$E,$B341,'3-a.  Rate Class Allocations'!$H:$H,D277),IF(COUNTIFS(AC277,"*50 to*"),1/COUNTIFS($Y277:$AL277,"*50 to*"),0))</f>
        <v>0</v>
      </c>
      <c r="AD341" s="416">
        <f ca="1">IF(SUMIFS(OFFSET('3-a.  Rate Class Allocations'!$BA:$BA,0,(27*(AD278="kW"))),'3-a.  Rate Class Allocations'!$F:$F,"2011 - 2014 + 2015 Extension Legacy Green Energy Act Framework - Province Wide Program",'3-a.  Rate Class Allocations'!$E:$E,$B341,'3-a.  Rate Class Allocations'!$H:$H,D277),SUMIFS(OFFSET('3-a.  Rate Class Allocations'!$BA:$BA,0,(27*(AD278="kW"))),'3-a.  Rate Class Allocations'!$F:$F,"2011 - 2014 + 2015 Extension Legacy Green Energy Act Framework - Province Wide Program",'3-a.  Rate Class Allocations'!$L:$L,AD277,'3-a.  Rate Class Allocations'!$E:$E,$B341,'3-a.  Rate Class Allocations'!$H:$H,D277) / SUMIFS(OFFSET('3-a.  Rate Class Allocations'!$BA:$BA,0,(27*(AD278="kW"))),'3-a.  Rate Class Allocations'!$F:$F,"2011 - 2014 + 2015 Extension Legacy Green Energy Act Framework - Province Wide Program",'3-a.  Rate Class Allocations'!$E:$E,$B341,'3-a.  Rate Class Allocations'!$H:$H,D277),IF(COUNTIFS(AD277,"*50 to*"),1/COUNTIFS($Y277:$AL277,"*50 to*"),0))</f>
        <v>0</v>
      </c>
      <c r="AE341" s="416">
        <f ca="1">IF(SUMIFS(OFFSET('3-a.  Rate Class Allocations'!$BA:$BA,0,(27*(AE278="kW"))),'3-a.  Rate Class Allocations'!$F:$F,"2011 - 2014 + 2015 Extension Legacy Green Energy Act Framework - Province Wide Program",'3-a.  Rate Class Allocations'!$E:$E,$B341,'3-a.  Rate Class Allocations'!$H:$H,D277),SUMIFS(OFFSET('3-a.  Rate Class Allocations'!$BA:$BA,0,(27*(AE278="kW"))),'3-a.  Rate Class Allocations'!$F:$F,"2011 - 2014 + 2015 Extension Legacy Green Energy Act Framework - Province Wide Program",'3-a.  Rate Class Allocations'!$L:$L,AE277,'3-a.  Rate Class Allocations'!$E:$E,$B341,'3-a.  Rate Class Allocations'!$H:$H,D277) / SUMIFS(OFFSET('3-a.  Rate Class Allocations'!$BA:$BA,0,(27*(AE278="kW"))),'3-a.  Rate Class Allocations'!$F:$F,"2011 - 2014 + 2015 Extension Legacy Green Energy Act Framework - Province Wide Program",'3-a.  Rate Class Allocations'!$E:$E,$B341,'3-a.  Rate Class Allocations'!$H:$H,D277),IF(COUNTIFS(AE277,"*50 to*"),1/COUNTIFS($Y277:$AL277,"*50 to*"),0))</f>
        <v>0</v>
      </c>
      <c r="AF341" s="416">
        <f ca="1">IF(SUMIFS(OFFSET('3-a.  Rate Class Allocations'!$BA:$BA,0,(27*(AF278="kW"))),'3-a.  Rate Class Allocations'!$F:$F,"2011 - 2014 + 2015 Extension Legacy Green Energy Act Framework - Province Wide Program",'3-a.  Rate Class Allocations'!$E:$E,$B341,'3-a.  Rate Class Allocations'!$H:$H,D277),SUMIFS(OFFSET('3-a.  Rate Class Allocations'!$BA:$BA,0,(27*(AF278="kW"))),'3-a.  Rate Class Allocations'!$F:$F,"2011 - 2014 + 2015 Extension Legacy Green Energy Act Framework - Province Wide Program",'3-a.  Rate Class Allocations'!$L:$L,AF277,'3-a.  Rate Class Allocations'!$E:$E,$B341,'3-a.  Rate Class Allocations'!$H:$H,D277) / SUMIFS(OFFSET('3-a.  Rate Class Allocations'!$BA:$BA,0,(27*(AF278="kW"))),'3-a.  Rate Class Allocations'!$F:$F,"2011 - 2014 + 2015 Extension Legacy Green Energy Act Framework - Province Wide Program",'3-a.  Rate Class Allocations'!$E:$E,$B341,'3-a.  Rate Class Allocations'!$H:$H,D277),IF(COUNTIFS(AF277,"*50 to*"),1/COUNTIFS($Y277:$AL277,"*50 to*"),0))</f>
        <v>0</v>
      </c>
      <c r="AG341" s="416">
        <f ca="1">IF(SUMIFS(OFFSET('3-a.  Rate Class Allocations'!$BA:$BA,0,(27*(AG278="kW"))),'3-a.  Rate Class Allocations'!$F:$F,"2011 - 2014 + 2015 Extension Legacy Green Energy Act Framework - Province Wide Program",'3-a.  Rate Class Allocations'!$E:$E,$B341,'3-a.  Rate Class Allocations'!$H:$H,D277),SUMIFS(OFFSET('3-a.  Rate Class Allocations'!$BA:$BA,0,(27*(AG278="kW"))),'3-a.  Rate Class Allocations'!$F:$F,"2011 - 2014 + 2015 Extension Legacy Green Energy Act Framework - Province Wide Program",'3-a.  Rate Class Allocations'!$L:$L,AG277,'3-a.  Rate Class Allocations'!$E:$E,$B341,'3-a.  Rate Class Allocations'!$H:$H,D277) / SUMIFS(OFFSET('3-a.  Rate Class Allocations'!$BA:$BA,0,(27*(AG278="kW"))),'3-a.  Rate Class Allocations'!$F:$F,"2011 - 2014 + 2015 Extension Legacy Green Energy Act Framework - Province Wide Program",'3-a.  Rate Class Allocations'!$E:$E,$B341,'3-a.  Rate Class Allocations'!$H:$H,D277),IF(COUNTIFS(AG277,"*50 to*"),1/COUNTIFS($Y277:$AL277,"*50 to*"),0))</f>
        <v>0</v>
      </c>
      <c r="AH341" s="416">
        <f ca="1">IF(SUMIFS(OFFSET('3-a.  Rate Class Allocations'!$BA:$BA,0,(27*(AH278="kW"))),'3-a.  Rate Class Allocations'!$F:$F,"2011 - 2014 + 2015 Extension Legacy Green Energy Act Framework - Province Wide Program",'3-a.  Rate Class Allocations'!$E:$E,$B341,'3-a.  Rate Class Allocations'!$H:$H,D277),SUMIFS(OFFSET('3-a.  Rate Class Allocations'!$BA:$BA,0,(27*(AH278="kW"))),'3-a.  Rate Class Allocations'!$F:$F,"2011 - 2014 + 2015 Extension Legacy Green Energy Act Framework - Province Wide Program",'3-a.  Rate Class Allocations'!$L:$L,AH277,'3-a.  Rate Class Allocations'!$E:$E,$B341,'3-a.  Rate Class Allocations'!$H:$H,D277) / SUMIFS(OFFSET('3-a.  Rate Class Allocations'!$BA:$BA,0,(27*(AH278="kW"))),'3-a.  Rate Class Allocations'!$F:$F,"2011 - 2014 + 2015 Extension Legacy Green Energy Act Framework - Province Wide Program",'3-a.  Rate Class Allocations'!$E:$E,$B341,'3-a.  Rate Class Allocations'!$H:$H,D277),IF(COUNTIFS(AH277,"*50 to*"),1/COUNTIFS($Y277:$AL277,"*50 to*"),0))</f>
        <v>0</v>
      </c>
      <c r="AI341" s="416">
        <f ca="1">IF(SUMIFS(OFFSET('3-a.  Rate Class Allocations'!$BA:$BA,0,(27*(AI278="kW"))),'3-a.  Rate Class Allocations'!$F:$F,"2011 - 2014 + 2015 Extension Legacy Green Energy Act Framework - Province Wide Program",'3-a.  Rate Class Allocations'!$E:$E,$B341,'3-a.  Rate Class Allocations'!$H:$H,D277),SUMIFS(OFFSET('3-a.  Rate Class Allocations'!$BA:$BA,0,(27*(AI278="kW"))),'3-a.  Rate Class Allocations'!$F:$F,"2011 - 2014 + 2015 Extension Legacy Green Energy Act Framework - Province Wide Program",'3-a.  Rate Class Allocations'!$L:$L,AI277,'3-a.  Rate Class Allocations'!$E:$E,$B341,'3-a.  Rate Class Allocations'!$H:$H,D277) / SUMIFS(OFFSET('3-a.  Rate Class Allocations'!$BA:$BA,0,(27*(AI278="kW"))),'3-a.  Rate Class Allocations'!$F:$F,"2011 - 2014 + 2015 Extension Legacy Green Energy Act Framework - Province Wide Program",'3-a.  Rate Class Allocations'!$E:$E,$B341,'3-a.  Rate Class Allocations'!$H:$H,D277),IF(COUNTIFS(AI277,"*50 to*"),1/COUNTIFS($Y277:$AL277,"*50 to*"),0))</f>
        <v>0</v>
      </c>
      <c r="AJ341" s="416">
        <f ca="1">IF(SUMIFS(OFFSET('3-a.  Rate Class Allocations'!$BA:$BA,0,(27*(AJ278="kW"))),'3-a.  Rate Class Allocations'!$F:$F,"2011 - 2014 + 2015 Extension Legacy Green Energy Act Framework - Province Wide Program",'3-a.  Rate Class Allocations'!$E:$E,$B341,'3-a.  Rate Class Allocations'!$H:$H,D277),SUMIFS(OFFSET('3-a.  Rate Class Allocations'!$BA:$BA,0,(27*(AJ278="kW"))),'3-a.  Rate Class Allocations'!$F:$F,"2011 - 2014 + 2015 Extension Legacy Green Energy Act Framework - Province Wide Program",'3-a.  Rate Class Allocations'!$L:$L,AJ277,'3-a.  Rate Class Allocations'!$E:$E,$B341,'3-a.  Rate Class Allocations'!$H:$H,D277) / SUMIFS(OFFSET('3-a.  Rate Class Allocations'!$BA:$BA,0,(27*(AJ278="kW"))),'3-a.  Rate Class Allocations'!$F:$F,"2011 - 2014 + 2015 Extension Legacy Green Energy Act Framework - Province Wide Program",'3-a.  Rate Class Allocations'!$E:$E,$B341,'3-a.  Rate Class Allocations'!$H:$H,D277),IF(COUNTIFS(AJ277,"*50 to*"),1/COUNTIFS($Y277:$AL277,"*50 to*"),0))</f>
        <v>0</v>
      </c>
      <c r="AK341" s="416">
        <f ca="1">IF(SUMIFS(OFFSET('3-a.  Rate Class Allocations'!$BA:$BA,0,(27*(AK278="kW"))),'3-a.  Rate Class Allocations'!$F:$F,"2011 - 2014 + 2015 Extension Legacy Green Energy Act Framework - Province Wide Program",'3-a.  Rate Class Allocations'!$E:$E,$B341,'3-a.  Rate Class Allocations'!$H:$H,D277),SUMIFS(OFFSET('3-a.  Rate Class Allocations'!$BA:$BA,0,(27*(AK278="kW"))),'3-a.  Rate Class Allocations'!$F:$F,"2011 - 2014 + 2015 Extension Legacy Green Energy Act Framework - Province Wide Program",'3-a.  Rate Class Allocations'!$L:$L,AK277,'3-a.  Rate Class Allocations'!$E:$E,$B341,'3-a.  Rate Class Allocations'!$H:$H,D277) / SUMIFS(OFFSET('3-a.  Rate Class Allocations'!$BA:$BA,0,(27*(AK278="kW"))),'3-a.  Rate Class Allocations'!$F:$F,"2011 - 2014 + 2015 Extension Legacy Green Energy Act Framework - Province Wide Program",'3-a.  Rate Class Allocations'!$E:$E,$B341,'3-a.  Rate Class Allocations'!$H:$H,D277),IF(COUNTIFS(AK277,"*50 to*"),1/COUNTIFS($Y277:$AL277,"*50 to*"),0))</f>
        <v>0</v>
      </c>
      <c r="AL341" s="416">
        <f ca="1">IF(SUMIFS(OFFSET('3-a.  Rate Class Allocations'!$BA:$BA,0,(27*(AL278="kW"))),'3-a.  Rate Class Allocations'!$F:$F,"2011 - 2014 + 2015 Extension Legacy Green Energy Act Framework - Province Wide Program",'3-a.  Rate Class Allocations'!$E:$E,$B341,'3-a.  Rate Class Allocations'!$H:$H,D277),SUMIFS(OFFSET('3-a.  Rate Class Allocations'!$BA:$BA,0,(27*(AL278="kW"))),'3-a.  Rate Class Allocations'!$F:$F,"2011 - 2014 + 2015 Extension Legacy Green Energy Act Framework - Province Wide Program",'3-a.  Rate Class Allocations'!$L:$L,AL277,'3-a.  Rate Class Allocations'!$E:$E,$B341,'3-a.  Rate Class Allocations'!$H:$H,D277) / SUMIFS(OFFSET('3-a.  Rate Class Allocations'!$BA:$BA,0,(27*(AL278="kW"))),'3-a.  Rate Class Allocations'!$F:$F,"2011 - 2014 + 2015 Extension Legacy Green Energy Act Framework - Province Wide Program",'3-a.  Rate Class Allocations'!$E:$E,$B341,'3-a.  Rate Class Allocations'!$H:$H,D277),IF(COUNTIFS(AL277,"*50 to*"),1/COUNTIFS($Y277:$AL277,"*50 to*"),0))</f>
        <v>0</v>
      </c>
      <c r="AM341" s="298">
        <f ca="1">SUM(Y341:AL341)</f>
        <v>1.0609387858549526</v>
      </c>
    </row>
    <row r="342" spans="1:39" ht="15" outlineLevel="1">
      <c r="B342" s="296" t="s">
        <v>250</v>
      </c>
      <c r="C342" s="293" t="s">
        <v>164</v>
      </c>
      <c r="D342" s="724">
        <f ca="1">SUMIFS(OFFSET('7.  Persistence Report'!$AQ:$AQ,0,D277-2011),'7.  Persistence Report'!$D:$D,IF(COUNTIFS($B342,"Adjustment*"),$B341,$B342),'7.  Persistence Report'!$H:$H,D277,'7.  Persistence Report'!$J:$J,IF(COUNTIFS($B342,"Adjustment*"),"Adjustment","Current Year Savings"),'7.  Persistence Report'!$C:$C,VLOOKUP(IF(COUNTIFS($B342,"Adjustment*"),$A341,$A342),ExtCalcMap,2,FALSE))</f>
        <v>0</v>
      </c>
      <c r="E342" s="724">
        <f ca="1">SUMIFS(OFFSET('7.  Persistence Report'!$AQ:$AQ,0,E277-2011),'7.  Persistence Report'!$D:$D,IF(COUNTIFS($B342,"Adjustment*"),$B341,$B342),'7.  Persistence Report'!$H:$H,D277,'7.  Persistence Report'!$J:$J,IF(COUNTIFS($B342,"Adjustment*"),"Adjustment","Current Year Savings"),'7.  Persistence Report'!$C:$C,VLOOKUP(IF(COUNTIFS($B342,"Adjustment*"),$A341,$A342),ExtCalcMap,2,FALSE))</f>
        <v>0</v>
      </c>
      <c r="F342" s="724">
        <f ca="1">SUMIFS(OFFSET('7.  Persistence Report'!$AQ:$AQ,0,F277-2011),'7.  Persistence Report'!$D:$D,IF(COUNTIFS($B342,"Adjustment*"),$B341,$B342),'7.  Persistence Report'!$H:$H,D277,'7.  Persistence Report'!$J:$J,IF(COUNTIFS($B342,"Adjustment*"),"Adjustment","Current Year Savings"),'7.  Persistence Report'!$C:$C,VLOOKUP(IF(COUNTIFS($B342,"Adjustment*"),$A341,$A342),ExtCalcMap,2,FALSE))</f>
        <v>0</v>
      </c>
      <c r="G342" s="724">
        <f ca="1">SUMIFS(OFFSET('7.  Persistence Report'!$AQ:$AQ,0,G277-2011),'7.  Persistence Report'!$D:$D,IF(COUNTIFS($B342,"Adjustment*"),$B341,$B342),'7.  Persistence Report'!$H:$H,D277,'7.  Persistence Report'!$J:$J,IF(COUNTIFS($B342,"Adjustment*"),"Adjustment","Current Year Savings"),'7.  Persistence Report'!$C:$C,VLOOKUP(IF(COUNTIFS($B342,"Adjustment*"),$A341,$A342),ExtCalcMap,2,FALSE))</f>
        <v>0</v>
      </c>
      <c r="H342" s="724">
        <f ca="1">SUMIFS(OFFSET('7.  Persistence Report'!$AQ:$AQ,0,H277-2011),'7.  Persistence Report'!$D:$D,IF(COUNTIFS($B342,"Adjustment*"),$B341,$B342),'7.  Persistence Report'!$H:$H,D277,'7.  Persistence Report'!$J:$J,IF(COUNTIFS($B342,"Adjustment*"),"Adjustment","Current Year Savings"),'7.  Persistence Report'!$C:$C,VLOOKUP(IF(COUNTIFS($B342,"Adjustment*"),$A341,$A342),ExtCalcMap,2,FALSE))</f>
        <v>0</v>
      </c>
      <c r="I342" s="724">
        <f ca="1">SUMIFS(OFFSET('7.  Persistence Report'!$AQ:$AQ,0,I277-2011),'7.  Persistence Report'!$D:$D,IF(COUNTIFS($B342,"Adjustment*"),$B341,$B342),'7.  Persistence Report'!$H:$H,D277,'7.  Persistence Report'!$J:$J,IF(COUNTIFS($B342,"Adjustment*"),"Adjustment","Current Year Savings"),'7.  Persistence Report'!$C:$C,VLOOKUP(IF(COUNTIFS($B342,"Adjustment*"),$A341,$A342),ExtCalcMap,2,FALSE))</f>
        <v>0</v>
      </c>
      <c r="J342" s="724">
        <f ca="1">SUMIFS(OFFSET('7.  Persistence Report'!$AQ:$AQ,0,J277-2011),'7.  Persistence Report'!$D:$D,IF(COUNTIFS($B342,"Adjustment*"),$B341,$B342),'7.  Persistence Report'!$H:$H,D277,'7.  Persistence Report'!$J:$J,IF(COUNTIFS($B342,"Adjustment*"),"Adjustment","Current Year Savings"),'7.  Persistence Report'!$C:$C,VLOOKUP(IF(COUNTIFS($B342,"Adjustment*"),$A341,$A342),ExtCalcMap,2,FALSE))</f>
        <v>0</v>
      </c>
      <c r="K342" s="724">
        <f ca="1">SUMIFS(OFFSET('7.  Persistence Report'!$AQ:$AQ,0,K277-2011),'7.  Persistence Report'!$D:$D,IF(COUNTIFS($B342,"Adjustment*"),$B341,$B342),'7.  Persistence Report'!$H:$H,D277,'7.  Persistence Report'!$J:$J,IF(COUNTIFS($B342,"Adjustment*"),"Adjustment","Current Year Savings"),'7.  Persistence Report'!$C:$C,VLOOKUP(IF(COUNTIFS($B342,"Adjustment*"),$A341,$A342),ExtCalcMap,2,FALSE))</f>
        <v>0</v>
      </c>
      <c r="L342" s="724">
        <f ca="1">SUMIFS(OFFSET('7.  Persistence Report'!$AQ:$AQ,0,L277-2011),'7.  Persistence Report'!$D:$D,IF(COUNTIFS($B342,"Adjustment*"),$B341,$B342),'7.  Persistence Report'!$H:$H,D277,'7.  Persistence Report'!$J:$J,IF(COUNTIFS($B342,"Adjustment*"),"Adjustment","Current Year Savings"),'7.  Persistence Report'!$C:$C,VLOOKUP(IF(COUNTIFS($B342,"Adjustment*"),$A341,$A342),ExtCalcMap,2,FALSE))</f>
        <v>0</v>
      </c>
      <c r="M342" s="724">
        <f ca="1">SUMIFS(OFFSET('7.  Persistence Report'!$AQ:$AQ,0,M277-2011),'7.  Persistence Report'!$D:$D,IF(COUNTIFS($B342,"Adjustment*"),$B341,$B342),'7.  Persistence Report'!$H:$H,D277,'7.  Persistence Report'!$J:$J,IF(COUNTIFS($B342,"Adjustment*"),"Adjustment","Current Year Savings"),'7.  Persistence Report'!$C:$C,VLOOKUP(IF(COUNTIFS($B342,"Adjustment*"),$A341,$A342),ExtCalcMap,2,FALSE))</f>
        <v>0</v>
      </c>
      <c r="N342" s="724">
        <f>N341</f>
        <v>12</v>
      </c>
      <c r="O342" s="731">
        <f ca="1">SUMIFS(OFFSET('7.  Persistence Report'!$L:$L,0,O277-2011),'7.  Persistence Report'!$D:$D,IF(COUNTIFS($B342,"Adjustment*"),$B341,$B342),'7.  Persistence Report'!$H:$H,D277,'7.  Persistence Report'!$J:$J,IF(COUNTIFS($B342,"Adjustment*"),"Adjustment","Current Year Savings"),'7.  Persistence Report'!$C:$C,VLOOKUP(IF(COUNTIFS($B342,"Adjustment*"),$A341,$A342),ExtCalcMap,2,FALSE))</f>
        <v>0</v>
      </c>
      <c r="P342" s="731">
        <f ca="1">SUMIFS(OFFSET('7.  Persistence Report'!$L:$L,0,P277-2011),'7.  Persistence Report'!$D:$D,IF(COUNTIFS($B342,"Adjustment*"),$B341,$B342),'7.  Persistence Report'!$H:$H,D277,'7.  Persistence Report'!$J:$J,IF(COUNTIFS($B342,"Adjustment*"),"Adjustment","Current Year Savings"),'7.  Persistence Report'!$C:$C,VLOOKUP(IF(COUNTIFS($B342,"Adjustment*"),$A341,$A342),ExtCalcMap,2,FALSE))</f>
        <v>0</v>
      </c>
      <c r="Q342" s="731">
        <f ca="1">SUMIFS(OFFSET('7.  Persistence Report'!$L:$L,0,Q277-2011),'7.  Persistence Report'!$D:$D,IF(COUNTIFS($B342,"Adjustment*"),$B341,$B342),'7.  Persistence Report'!$H:$H,D277,'7.  Persistence Report'!$J:$J,IF(COUNTIFS($B342,"Adjustment*"),"Adjustment","Current Year Savings"),'7.  Persistence Report'!$C:$C,VLOOKUP(IF(COUNTIFS($B342,"Adjustment*"),$A341,$A342),ExtCalcMap,2,FALSE))</f>
        <v>0</v>
      </c>
      <c r="R342" s="731">
        <f ca="1">SUMIFS(OFFSET('7.  Persistence Report'!$L:$L,0,R277-2011),'7.  Persistence Report'!$D:$D,IF(COUNTIFS($B342,"Adjustment*"),$B341,$B342),'7.  Persistence Report'!$H:$H,D277,'7.  Persistence Report'!$J:$J,IF(COUNTIFS($B342,"Adjustment*"),"Adjustment","Current Year Savings"),'7.  Persistence Report'!$C:$C,VLOOKUP(IF(COUNTIFS($B342,"Adjustment*"),$A341,$A342),ExtCalcMap,2,FALSE))</f>
        <v>0</v>
      </c>
      <c r="S342" s="731">
        <f ca="1">SUMIFS(OFFSET('7.  Persistence Report'!$L:$L,0,S277-2011),'7.  Persistence Report'!$D:$D,IF(COUNTIFS($B342,"Adjustment*"),$B341,$B342),'7.  Persistence Report'!$H:$H,D277,'7.  Persistence Report'!$J:$J,IF(COUNTIFS($B342,"Adjustment*"),"Adjustment","Current Year Savings"),'7.  Persistence Report'!$C:$C,VLOOKUP(IF(COUNTIFS($B342,"Adjustment*"),$A341,$A342),ExtCalcMap,2,FALSE))</f>
        <v>0</v>
      </c>
      <c r="T342" s="731">
        <f ca="1">SUMIFS(OFFSET('7.  Persistence Report'!$L:$L,0,T277-2011),'7.  Persistence Report'!$D:$D,IF(COUNTIFS($B342,"Adjustment*"),$B341,$B342),'7.  Persistence Report'!$H:$H,D277,'7.  Persistence Report'!$J:$J,IF(COUNTIFS($B342,"Adjustment*"),"Adjustment","Current Year Savings"),'7.  Persistence Report'!$C:$C,VLOOKUP(IF(COUNTIFS($B342,"Adjustment*"),$A341,$A342),ExtCalcMap,2,FALSE))</f>
        <v>0</v>
      </c>
      <c r="U342" s="731">
        <f ca="1">SUMIFS(OFFSET('7.  Persistence Report'!$L:$L,0,U277-2011),'7.  Persistence Report'!$D:$D,IF(COUNTIFS($B342,"Adjustment*"),$B341,$B342),'7.  Persistence Report'!$H:$H,D277,'7.  Persistence Report'!$J:$J,IF(COUNTIFS($B342,"Adjustment*"),"Adjustment","Current Year Savings"),'7.  Persistence Report'!$C:$C,VLOOKUP(IF(COUNTIFS($B342,"Adjustment*"),$A341,$A342),ExtCalcMap,2,FALSE))</f>
        <v>0</v>
      </c>
      <c r="V342" s="731">
        <f ca="1">SUMIFS(OFFSET('7.  Persistence Report'!$L:$L,0,V277-2011),'7.  Persistence Report'!$D:$D,IF(COUNTIFS($B342,"Adjustment*"),$B341,$B342),'7.  Persistence Report'!$H:$H,D277,'7.  Persistence Report'!$J:$J,IF(COUNTIFS($B342,"Adjustment*"),"Adjustment","Current Year Savings"),'7.  Persistence Report'!$C:$C,VLOOKUP(IF(COUNTIFS($B342,"Adjustment*"),$A341,$A342),ExtCalcMap,2,FALSE))</f>
        <v>0</v>
      </c>
      <c r="W342" s="731">
        <f ca="1">SUMIFS(OFFSET('7.  Persistence Report'!$L:$L,0,W277-2011),'7.  Persistence Report'!$D:$D,IF(COUNTIFS($B342,"Adjustment*"),$B341,$B342),'7.  Persistence Report'!$H:$H,D277,'7.  Persistence Report'!$J:$J,IF(COUNTIFS($B342,"Adjustment*"),"Adjustment","Current Year Savings"),'7.  Persistence Report'!$C:$C,VLOOKUP(IF(COUNTIFS($B342,"Adjustment*"),$A341,$A342),ExtCalcMap,2,FALSE))</f>
        <v>0</v>
      </c>
      <c r="X342" s="731">
        <f ca="1">SUMIFS(OFFSET('7.  Persistence Report'!$L:$L,0,X277-2011),'7.  Persistence Report'!$D:$D,IF(COUNTIFS($B342,"Adjustment*"),$B341,$B342),'7.  Persistence Report'!$H:$H,D277,'7.  Persistence Report'!$J:$J,IF(COUNTIFS($B342,"Adjustment*"),"Adjustment","Current Year Savings"),'7.  Persistence Report'!$C:$C,VLOOKUP(IF(COUNTIFS($B342,"Adjustment*"),$A341,$A342),ExtCalcMap,2,FALSE))</f>
        <v>0</v>
      </c>
      <c r="Y342" s="412">
        <f ca="1">Y341</f>
        <v>0.79855013549129183</v>
      </c>
      <c r="Z342" s="412">
        <f ca="1">Z341</f>
        <v>0.26238865036366077</v>
      </c>
      <c r="AA342" s="412">
        <f t="shared" ref="AA342:AL342" ca="1" si="138">AA341</f>
        <v>0</v>
      </c>
      <c r="AB342" s="412">
        <f t="shared" ca="1" si="138"/>
        <v>0</v>
      </c>
      <c r="AC342" s="412">
        <f t="shared" ca="1" si="138"/>
        <v>0</v>
      </c>
      <c r="AD342" s="412">
        <f t="shared" ca="1" si="138"/>
        <v>0</v>
      </c>
      <c r="AE342" s="412">
        <f t="shared" ca="1" si="138"/>
        <v>0</v>
      </c>
      <c r="AF342" s="412">
        <f t="shared" ca="1" si="138"/>
        <v>0</v>
      </c>
      <c r="AG342" s="412">
        <f t="shared" ca="1" si="138"/>
        <v>0</v>
      </c>
      <c r="AH342" s="412">
        <f t="shared" ca="1" si="138"/>
        <v>0</v>
      </c>
      <c r="AI342" s="412">
        <f t="shared" ca="1" si="138"/>
        <v>0</v>
      </c>
      <c r="AJ342" s="412">
        <f t="shared" ca="1" si="138"/>
        <v>0</v>
      </c>
      <c r="AK342" s="412">
        <f t="shared" ca="1" si="138"/>
        <v>0</v>
      </c>
      <c r="AL342" s="412">
        <f t="shared" ca="1" si="138"/>
        <v>0</v>
      </c>
      <c r="AM342" s="299"/>
    </row>
    <row r="343" spans="1:39" ht="15" outlineLevel="1">
      <c r="B343" s="317"/>
      <c r="C343" s="307"/>
      <c r="D343" s="730"/>
      <c r="E343" s="730"/>
      <c r="F343" s="730"/>
      <c r="G343" s="730"/>
      <c r="H343" s="730"/>
      <c r="I343" s="730"/>
      <c r="J343" s="730"/>
      <c r="K343" s="730"/>
      <c r="L343" s="730"/>
      <c r="M343" s="730"/>
      <c r="N343" s="730"/>
      <c r="O343" s="737"/>
      <c r="P343" s="737"/>
      <c r="Q343" s="737"/>
      <c r="R343" s="737"/>
      <c r="S343" s="737"/>
      <c r="T343" s="737"/>
      <c r="U343" s="737"/>
      <c r="V343" s="737"/>
      <c r="W343" s="737"/>
      <c r="X343" s="737"/>
      <c r="Y343" s="423"/>
      <c r="Z343" s="413"/>
      <c r="AA343" s="413"/>
      <c r="AB343" s="413"/>
      <c r="AC343" s="413"/>
      <c r="AD343" s="413"/>
      <c r="AE343" s="413"/>
      <c r="AF343" s="413"/>
      <c r="AG343" s="413"/>
      <c r="AH343" s="413"/>
      <c r="AI343" s="413"/>
      <c r="AJ343" s="413"/>
      <c r="AK343" s="413"/>
      <c r="AL343" s="413"/>
      <c r="AM343" s="308"/>
    </row>
    <row r="344" spans="1:39" ht="15" outlineLevel="1">
      <c r="A344" s="503">
        <v>22</v>
      </c>
      <c r="B344" s="317" t="s">
        <v>9</v>
      </c>
      <c r="C344" s="293" t="s">
        <v>25</v>
      </c>
      <c r="D344" s="724">
        <f ca="1">SUMIFS(OFFSET('7.  Persistence Report'!$AQ:$AQ,0,D277-2011),'7.  Persistence Report'!$D:$D,IF(COUNTIFS($B344,"Adjustment*"),$B343,$B344),'7.  Persistence Report'!$H:$H,D277,'7.  Persistence Report'!$J:$J,IF(COUNTIFS($B344,"Adjustment*"),"Adjustment","Current Year Savings"),'7.  Persistence Report'!$C:$C,VLOOKUP(IF(COUNTIFS($B344,"Adjustment*"),$A343,$A344),ExtCalcMap,2,FALSE))</f>
        <v>7597.2449999999999</v>
      </c>
      <c r="E344" s="724">
        <f ca="1">SUMIFS(OFFSET('7.  Persistence Report'!$AQ:$AQ,0,E277-2011),'7.  Persistence Report'!$D:$D,IF(COUNTIFS($B344,"Adjustment*"),$B343,$B344),'7.  Persistence Report'!$H:$H,D277,'7.  Persistence Report'!$J:$J,IF(COUNTIFS($B344,"Adjustment*"),"Adjustment","Current Year Savings"),'7.  Persistence Report'!$C:$C,VLOOKUP(IF(COUNTIFS($B344,"Adjustment*"),$A343,$A344),ExtCalcMap,2,FALSE))</f>
        <v>0</v>
      </c>
      <c r="F344" s="724">
        <f ca="1">SUMIFS(OFFSET('7.  Persistence Report'!$AQ:$AQ,0,F277-2011),'7.  Persistence Report'!$D:$D,IF(COUNTIFS($B344,"Adjustment*"),$B343,$B344),'7.  Persistence Report'!$H:$H,D277,'7.  Persistence Report'!$J:$J,IF(COUNTIFS($B344,"Adjustment*"),"Adjustment","Current Year Savings"),'7.  Persistence Report'!$C:$C,VLOOKUP(IF(COUNTIFS($B344,"Adjustment*"),$A343,$A344),ExtCalcMap,2,FALSE))</f>
        <v>0</v>
      </c>
      <c r="G344" s="724">
        <f ca="1">SUMIFS(OFFSET('7.  Persistence Report'!$AQ:$AQ,0,G277-2011),'7.  Persistence Report'!$D:$D,IF(COUNTIFS($B344,"Adjustment*"),$B343,$B344),'7.  Persistence Report'!$H:$H,D277,'7.  Persistence Report'!$J:$J,IF(COUNTIFS($B344,"Adjustment*"),"Adjustment","Current Year Savings"),'7.  Persistence Report'!$C:$C,VLOOKUP(IF(COUNTIFS($B344,"Adjustment*"),$A343,$A344),ExtCalcMap,2,FALSE))</f>
        <v>0</v>
      </c>
      <c r="H344" s="724">
        <f ca="1">SUMIFS(OFFSET('7.  Persistence Report'!$AQ:$AQ,0,H277-2011),'7.  Persistence Report'!$D:$D,IF(COUNTIFS($B344,"Adjustment*"),$B343,$B344),'7.  Persistence Report'!$H:$H,D277,'7.  Persistence Report'!$J:$J,IF(COUNTIFS($B344,"Adjustment*"),"Adjustment","Current Year Savings"),'7.  Persistence Report'!$C:$C,VLOOKUP(IF(COUNTIFS($B344,"Adjustment*"),$A343,$A344),ExtCalcMap,2,FALSE))</f>
        <v>0</v>
      </c>
      <c r="I344" s="724">
        <f ca="1">SUMIFS(OFFSET('7.  Persistence Report'!$AQ:$AQ,0,I277-2011),'7.  Persistence Report'!$D:$D,IF(COUNTIFS($B344,"Adjustment*"),$B343,$B344),'7.  Persistence Report'!$H:$H,D277,'7.  Persistence Report'!$J:$J,IF(COUNTIFS($B344,"Adjustment*"),"Adjustment","Current Year Savings"),'7.  Persistence Report'!$C:$C,VLOOKUP(IF(COUNTIFS($B344,"Adjustment*"),$A343,$A344),ExtCalcMap,2,FALSE))</f>
        <v>0</v>
      </c>
      <c r="J344" s="724">
        <f ca="1">SUMIFS(OFFSET('7.  Persistence Report'!$AQ:$AQ,0,J277-2011),'7.  Persistence Report'!$D:$D,IF(COUNTIFS($B344,"Adjustment*"),$B343,$B344),'7.  Persistence Report'!$H:$H,D277,'7.  Persistence Report'!$J:$J,IF(COUNTIFS($B344,"Adjustment*"),"Adjustment","Current Year Savings"),'7.  Persistence Report'!$C:$C,VLOOKUP(IF(COUNTIFS($B344,"Adjustment*"),$A343,$A344),ExtCalcMap,2,FALSE))</f>
        <v>0</v>
      </c>
      <c r="K344" s="724">
        <f ca="1">SUMIFS(OFFSET('7.  Persistence Report'!$AQ:$AQ,0,K277-2011),'7.  Persistence Report'!$D:$D,IF(COUNTIFS($B344,"Adjustment*"),$B343,$B344),'7.  Persistence Report'!$H:$H,D277,'7.  Persistence Report'!$J:$J,IF(COUNTIFS($B344,"Adjustment*"),"Adjustment","Current Year Savings"),'7.  Persistence Report'!$C:$C,VLOOKUP(IF(COUNTIFS($B344,"Adjustment*"),$A343,$A344),ExtCalcMap,2,FALSE))</f>
        <v>0</v>
      </c>
      <c r="L344" s="724">
        <f ca="1">SUMIFS(OFFSET('7.  Persistence Report'!$AQ:$AQ,0,L277-2011),'7.  Persistence Report'!$D:$D,IF(COUNTIFS($B344,"Adjustment*"),$B343,$B344),'7.  Persistence Report'!$H:$H,D277,'7.  Persistence Report'!$J:$J,IF(COUNTIFS($B344,"Adjustment*"),"Adjustment","Current Year Savings"),'7.  Persistence Report'!$C:$C,VLOOKUP(IF(COUNTIFS($B344,"Adjustment*"),$A343,$A344),ExtCalcMap,2,FALSE))</f>
        <v>0</v>
      </c>
      <c r="M344" s="724">
        <f ca="1">SUMIFS(OFFSET('7.  Persistence Report'!$AQ:$AQ,0,M277-2011),'7.  Persistence Report'!$D:$D,IF(COUNTIFS($B344,"Adjustment*"),$B343,$B344),'7.  Persistence Report'!$H:$H,D277,'7.  Persistence Report'!$J:$J,IF(COUNTIFS($B344,"Adjustment*"),"Adjustment","Current Year Savings"),'7.  Persistence Report'!$C:$C,VLOOKUP(IF(COUNTIFS($B344,"Adjustment*"),$A343,$A344),ExtCalcMap,2,FALSE))</f>
        <v>0</v>
      </c>
      <c r="N344" s="730"/>
      <c r="O344" s="731">
        <f ca="1">SUMIFS(OFFSET('7.  Persistence Report'!$L:$L,0,O277-2011),'7.  Persistence Report'!$D:$D,IF(COUNTIFS($B344,"Adjustment*"),$B343,$B344),'7.  Persistence Report'!$H:$H,D277,'7.  Persistence Report'!$J:$J,IF(COUNTIFS($B344,"Adjustment*"),"Adjustment","Current Year Savings"),'7.  Persistence Report'!$C:$C,VLOOKUP(IF(COUNTIFS($B344,"Adjustment*"),$A343,$A344),ExtCalcMap,2,FALSE))</f>
        <v>333.64249999999998</v>
      </c>
      <c r="P344" s="731">
        <f ca="1">SUMIFS(OFFSET('7.  Persistence Report'!$L:$L,0,P277-2011),'7.  Persistence Report'!$D:$D,IF(COUNTIFS($B344,"Adjustment*"),$B343,$B344),'7.  Persistence Report'!$H:$H,D277,'7.  Persistence Report'!$J:$J,IF(COUNTIFS($B344,"Adjustment*"),"Adjustment","Current Year Savings"),'7.  Persistence Report'!$C:$C,VLOOKUP(IF(COUNTIFS($B344,"Adjustment*"),$A343,$A344),ExtCalcMap,2,FALSE))</f>
        <v>0</v>
      </c>
      <c r="Q344" s="731">
        <f ca="1">SUMIFS(OFFSET('7.  Persistence Report'!$L:$L,0,Q277-2011),'7.  Persistence Report'!$D:$D,IF(COUNTIFS($B344,"Adjustment*"),$B343,$B344),'7.  Persistence Report'!$H:$H,D277,'7.  Persistence Report'!$J:$J,IF(COUNTIFS($B344,"Adjustment*"),"Adjustment","Current Year Savings"),'7.  Persistence Report'!$C:$C,VLOOKUP(IF(COUNTIFS($B344,"Adjustment*"),$A343,$A344),ExtCalcMap,2,FALSE))</f>
        <v>0</v>
      </c>
      <c r="R344" s="731">
        <f ca="1">SUMIFS(OFFSET('7.  Persistence Report'!$L:$L,0,R277-2011),'7.  Persistence Report'!$D:$D,IF(COUNTIFS($B344,"Adjustment*"),$B343,$B344),'7.  Persistence Report'!$H:$H,D277,'7.  Persistence Report'!$J:$J,IF(COUNTIFS($B344,"Adjustment*"),"Adjustment","Current Year Savings"),'7.  Persistence Report'!$C:$C,VLOOKUP(IF(COUNTIFS($B344,"Adjustment*"),$A343,$A344),ExtCalcMap,2,FALSE))</f>
        <v>0</v>
      </c>
      <c r="S344" s="731">
        <f ca="1">SUMIFS(OFFSET('7.  Persistence Report'!$L:$L,0,S277-2011),'7.  Persistence Report'!$D:$D,IF(COUNTIFS($B344,"Adjustment*"),$B343,$B344),'7.  Persistence Report'!$H:$H,D277,'7.  Persistence Report'!$J:$J,IF(COUNTIFS($B344,"Adjustment*"),"Adjustment","Current Year Savings"),'7.  Persistence Report'!$C:$C,VLOOKUP(IF(COUNTIFS($B344,"Adjustment*"),$A343,$A344),ExtCalcMap,2,FALSE))</f>
        <v>0</v>
      </c>
      <c r="T344" s="731">
        <f ca="1">SUMIFS(OFFSET('7.  Persistence Report'!$L:$L,0,T277-2011),'7.  Persistence Report'!$D:$D,IF(COUNTIFS($B344,"Adjustment*"),$B343,$B344),'7.  Persistence Report'!$H:$H,D277,'7.  Persistence Report'!$J:$J,IF(COUNTIFS($B344,"Adjustment*"),"Adjustment","Current Year Savings"),'7.  Persistence Report'!$C:$C,VLOOKUP(IF(COUNTIFS($B344,"Adjustment*"),$A343,$A344),ExtCalcMap,2,FALSE))</f>
        <v>0</v>
      </c>
      <c r="U344" s="731">
        <f ca="1">SUMIFS(OFFSET('7.  Persistence Report'!$L:$L,0,U277-2011),'7.  Persistence Report'!$D:$D,IF(COUNTIFS($B344,"Adjustment*"),$B343,$B344),'7.  Persistence Report'!$H:$H,D277,'7.  Persistence Report'!$J:$J,IF(COUNTIFS($B344,"Adjustment*"),"Adjustment","Current Year Savings"),'7.  Persistence Report'!$C:$C,VLOOKUP(IF(COUNTIFS($B344,"Adjustment*"),$A343,$A344),ExtCalcMap,2,FALSE))</f>
        <v>0</v>
      </c>
      <c r="V344" s="731">
        <f ca="1">SUMIFS(OFFSET('7.  Persistence Report'!$L:$L,0,V277-2011),'7.  Persistence Report'!$D:$D,IF(COUNTIFS($B344,"Adjustment*"),$B343,$B344),'7.  Persistence Report'!$H:$H,D277,'7.  Persistence Report'!$J:$J,IF(COUNTIFS($B344,"Adjustment*"),"Adjustment","Current Year Savings"),'7.  Persistence Report'!$C:$C,VLOOKUP(IF(COUNTIFS($B344,"Adjustment*"),$A343,$A344),ExtCalcMap,2,FALSE))</f>
        <v>0</v>
      </c>
      <c r="W344" s="731">
        <f ca="1">SUMIFS(OFFSET('7.  Persistence Report'!$L:$L,0,W277-2011),'7.  Persistence Report'!$D:$D,IF(COUNTIFS($B344,"Adjustment*"),$B343,$B344),'7.  Persistence Report'!$H:$H,D277,'7.  Persistence Report'!$J:$J,IF(COUNTIFS($B344,"Adjustment*"),"Adjustment","Current Year Savings"),'7.  Persistence Report'!$C:$C,VLOOKUP(IF(COUNTIFS($B344,"Adjustment*"),$A343,$A344),ExtCalcMap,2,FALSE))</f>
        <v>0</v>
      </c>
      <c r="X344" s="731">
        <f ca="1">SUMIFS(OFFSET('7.  Persistence Report'!$L:$L,0,X277-2011),'7.  Persistence Report'!$D:$D,IF(COUNTIFS($B344,"Adjustment*"),$B343,$B344),'7.  Persistence Report'!$H:$H,D277,'7.  Persistence Report'!$J:$J,IF(COUNTIFS($B344,"Adjustment*"),"Adjustment","Current Year Savings"),'7.  Persistence Report'!$C:$C,VLOOKUP(IF(COUNTIFS($B344,"Adjustment*"),$A343,$A344),ExtCalcMap,2,FALSE))</f>
        <v>0</v>
      </c>
      <c r="Y344" s="416">
        <f ca="1">IF(SUMIFS(OFFSET('3-a.  Rate Class Allocations'!$BA:$BA,0,(27*(Y278="kW"))),'3-a.  Rate Class Allocations'!$F:$F,"2011 - 2014 + 2015 Extension Legacy Green Energy Act Framework - Province Wide Program",'3-a.  Rate Class Allocations'!$E:$E,$B344,'3-a.  Rate Class Allocations'!$H:$H,D277),SUMIFS(OFFSET('3-a.  Rate Class Allocations'!$BA:$BA,0,(27*(Y278="kW"))),'3-a.  Rate Class Allocations'!$F:$F,"2011 - 2014 + 2015 Extension Legacy Green Energy Act Framework - Province Wide Program",'3-a.  Rate Class Allocations'!$L:$L,Y277,'3-a.  Rate Class Allocations'!$E:$E,$B344,'3-a.  Rate Class Allocations'!$H:$H,D277) / SUMIFS(OFFSET('3-a.  Rate Class Allocations'!$BA:$BA,0,(27*(Y278="kW"))),'3-a.  Rate Class Allocations'!$F:$F,"2011 - 2014 + 2015 Extension Legacy Green Energy Act Framework - Province Wide Program",'3-a.  Rate Class Allocations'!$E:$E,$B344,'3-a.  Rate Class Allocations'!$H:$H,D277),IF(COUNTIFS(Y277,"*50 to*"),1/COUNTIFS($Y277:$AL277,"*50 to*"),0))</f>
        <v>1</v>
      </c>
      <c r="Z344" s="416">
        <f ca="1">IF(SUMIFS(OFFSET('3-a.  Rate Class Allocations'!$BA:$BA,0,(27*(Z278="kW"))),'3-a.  Rate Class Allocations'!$F:$F,"2011 - 2014 + 2015 Extension Legacy Green Energy Act Framework - Province Wide Program",'3-a.  Rate Class Allocations'!$E:$E,$B344,'3-a.  Rate Class Allocations'!$H:$H,D277),SUMIFS(OFFSET('3-a.  Rate Class Allocations'!$BA:$BA,0,(27*(Z278="kW"))),'3-a.  Rate Class Allocations'!$F:$F,"2011 - 2014 + 2015 Extension Legacy Green Energy Act Framework - Province Wide Program",'3-a.  Rate Class Allocations'!$L:$L,Z277,'3-a.  Rate Class Allocations'!$E:$E,$B344,'3-a.  Rate Class Allocations'!$H:$H,D277) / SUMIFS(OFFSET('3-a.  Rate Class Allocations'!$BA:$BA,0,(27*(Z278="kW"))),'3-a.  Rate Class Allocations'!$F:$F,"2011 - 2014 + 2015 Extension Legacy Green Energy Act Framework - Province Wide Program",'3-a.  Rate Class Allocations'!$E:$E,$B344,'3-a.  Rate Class Allocations'!$H:$H,D277),IF(COUNTIFS(Z277,"*50 to*"),1/COUNTIFS($Y277:$AL277,"*50 to*"),0))</f>
        <v>0</v>
      </c>
      <c r="AA344" s="416">
        <f ca="1">IF(SUMIFS(OFFSET('3-a.  Rate Class Allocations'!$BA:$BA,0,(27*(AA278="kW"))),'3-a.  Rate Class Allocations'!$F:$F,"2011 - 2014 + 2015 Extension Legacy Green Energy Act Framework - Province Wide Program",'3-a.  Rate Class Allocations'!$E:$E,$B344,'3-a.  Rate Class Allocations'!$H:$H,D277),SUMIFS(OFFSET('3-a.  Rate Class Allocations'!$BA:$BA,0,(27*(AA278="kW"))),'3-a.  Rate Class Allocations'!$F:$F,"2011 - 2014 + 2015 Extension Legacy Green Energy Act Framework - Province Wide Program",'3-a.  Rate Class Allocations'!$L:$L,AA277,'3-a.  Rate Class Allocations'!$E:$E,$B344,'3-a.  Rate Class Allocations'!$H:$H,D277) / SUMIFS(OFFSET('3-a.  Rate Class Allocations'!$BA:$BA,0,(27*(AA278="kW"))),'3-a.  Rate Class Allocations'!$F:$F,"2011 - 2014 + 2015 Extension Legacy Green Energy Act Framework - Province Wide Program",'3-a.  Rate Class Allocations'!$E:$E,$B344,'3-a.  Rate Class Allocations'!$H:$H,D277),IF(COUNTIFS(AA277,"*50 to*"),1/COUNTIFS($Y277:$AL277,"*50 to*"),0))</f>
        <v>0</v>
      </c>
      <c r="AB344" s="416">
        <f ca="1">IF(SUMIFS(OFFSET('3-a.  Rate Class Allocations'!$BA:$BA,0,(27*(AB278="kW"))),'3-a.  Rate Class Allocations'!$F:$F,"2011 - 2014 + 2015 Extension Legacy Green Energy Act Framework - Province Wide Program",'3-a.  Rate Class Allocations'!$E:$E,$B344,'3-a.  Rate Class Allocations'!$H:$H,D277),SUMIFS(OFFSET('3-a.  Rate Class Allocations'!$BA:$BA,0,(27*(AB278="kW"))),'3-a.  Rate Class Allocations'!$F:$F,"2011 - 2014 + 2015 Extension Legacy Green Energy Act Framework - Province Wide Program",'3-a.  Rate Class Allocations'!$L:$L,AB277,'3-a.  Rate Class Allocations'!$E:$E,$B344,'3-a.  Rate Class Allocations'!$H:$H,D277) / SUMIFS(OFFSET('3-a.  Rate Class Allocations'!$BA:$BA,0,(27*(AB278="kW"))),'3-a.  Rate Class Allocations'!$F:$F,"2011 - 2014 + 2015 Extension Legacy Green Energy Act Framework - Province Wide Program",'3-a.  Rate Class Allocations'!$E:$E,$B344,'3-a.  Rate Class Allocations'!$H:$H,D277),IF(COUNTIFS(AB277,"*50 to*"),1/COUNTIFS($Y277:$AL277,"*50 to*"),0))</f>
        <v>0</v>
      </c>
      <c r="AC344" s="416">
        <f ca="1">IF(SUMIFS(OFFSET('3-a.  Rate Class Allocations'!$BA:$BA,0,(27*(AC278="kW"))),'3-a.  Rate Class Allocations'!$F:$F,"2011 - 2014 + 2015 Extension Legacy Green Energy Act Framework - Province Wide Program",'3-a.  Rate Class Allocations'!$E:$E,$B344,'3-a.  Rate Class Allocations'!$H:$H,D277),SUMIFS(OFFSET('3-a.  Rate Class Allocations'!$BA:$BA,0,(27*(AC278="kW"))),'3-a.  Rate Class Allocations'!$F:$F,"2011 - 2014 + 2015 Extension Legacy Green Energy Act Framework - Province Wide Program",'3-a.  Rate Class Allocations'!$L:$L,AC277,'3-a.  Rate Class Allocations'!$E:$E,$B344,'3-a.  Rate Class Allocations'!$H:$H,D277) / SUMIFS(OFFSET('3-a.  Rate Class Allocations'!$BA:$BA,0,(27*(AC278="kW"))),'3-a.  Rate Class Allocations'!$F:$F,"2011 - 2014 + 2015 Extension Legacy Green Energy Act Framework - Province Wide Program",'3-a.  Rate Class Allocations'!$E:$E,$B344,'3-a.  Rate Class Allocations'!$H:$H,D277),IF(COUNTIFS(AC277,"*50 to*"),1/COUNTIFS($Y277:$AL277,"*50 to*"),0))</f>
        <v>0</v>
      </c>
      <c r="AD344" s="416">
        <f ca="1">IF(SUMIFS(OFFSET('3-a.  Rate Class Allocations'!$BA:$BA,0,(27*(AD278="kW"))),'3-a.  Rate Class Allocations'!$F:$F,"2011 - 2014 + 2015 Extension Legacy Green Energy Act Framework - Province Wide Program",'3-a.  Rate Class Allocations'!$E:$E,$B344,'3-a.  Rate Class Allocations'!$H:$H,D277),SUMIFS(OFFSET('3-a.  Rate Class Allocations'!$BA:$BA,0,(27*(AD278="kW"))),'3-a.  Rate Class Allocations'!$F:$F,"2011 - 2014 + 2015 Extension Legacy Green Energy Act Framework - Province Wide Program",'3-a.  Rate Class Allocations'!$L:$L,AD277,'3-a.  Rate Class Allocations'!$E:$E,$B344,'3-a.  Rate Class Allocations'!$H:$H,D277) / SUMIFS(OFFSET('3-a.  Rate Class Allocations'!$BA:$BA,0,(27*(AD278="kW"))),'3-a.  Rate Class Allocations'!$F:$F,"2011 - 2014 + 2015 Extension Legacy Green Energy Act Framework - Province Wide Program",'3-a.  Rate Class Allocations'!$E:$E,$B344,'3-a.  Rate Class Allocations'!$H:$H,D277),IF(COUNTIFS(AD277,"*50 to*"),1/COUNTIFS($Y277:$AL277,"*50 to*"),0))</f>
        <v>0</v>
      </c>
      <c r="AE344" s="416">
        <f ca="1">IF(SUMIFS(OFFSET('3-a.  Rate Class Allocations'!$BA:$BA,0,(27*(AE278="kW"))),'3-a.  Rate Class Allocations'!$F:$F,"2011 - 2014 + 2015 Extension Legacy Green Energy Act Framework - Province Wide Program",'3-a.  Rate Class Allocations'!$E:$E,$B344,'3-a.  Rate Class Allocations'!$H:$H,D277),SUMIFS(OFFSET('3-a.  Rate Class Allocations'!$BA:$BA,0,(27*(AE278="kW"))),'3-a.  Rate Class Allocations'!$F:$F,"2011 - 2014 + 2015 Extension Legacy Green Energy Act Framework - Province Wide Program",'3-a.  Rate Class Allocations'!$L:$L,AE277,'3-a.  Rate Class Allocations'!$E:$E,$B344,'3-a.  Rate Class Allocations'!$H:$H,D277) / SUMIFS(OFFSET('3-a.  Rate Class Allocations'!$BA:$BA,0,(27*(AE278="kW"))),'3-a.  Rate Class Allocations'!$F:$F,"2011 - 2014 + 2015 Extension Legacy Green Energy Act Framework - Province Wide Program",'3-a.  Rate Class Allocations'!$E:$E,$B344,'3-a.  Rate Class Allocations'!$H:$H,D277),IF(COUNTIFS(AE277,"*50 to*"),1/COUNTIFS($Y277:$AL277,"*50 to*"),0))</f>
        <v>0</v>
      </c>
      <c r="AF344" s="416">
        <f ca="1">IF(SUMIFS(OFFSET('3-a.  Rate Class Allocations'!$BA:$BA,0,(27*(AF278="kW"))),'3-a.  Rate Class Allocations'!$F:$F,"2011 - 2014 + 2015 Extension Legacy Green Energy Act Framework - Province Wide Program",'3-a.  Rate Class Allocations'!$E:$E,$B344,'3-a.  Rate Class Allocations'!$H:$H,D277),SUMIFS(OFFSET('3-a.  Rate Class Allocations'!$BA:$BA,0,(27*(AF278="kW"))),'3-a.  Rate Class Allocations'!$F:$F,"2011 - 2014 + 2015 Extension Legacy Green Energy Act Framework - Province Wide Program",'3-a.  Rate Class Allocations'!$L:$L,AF277,'3-a.  Rate Class Allocations'!$E:$E,$B344,'3-a.  Rate Class Allocations'!$H:$H,D277) / SUMIFS(OFFSET('3-a.  Rate Class Allocations'!$BA:$BA,0,(27*(AF278="kW"))),'3-a.  Rate Class Allocations'!$F:$F,"2011 - 2014 + 2015 Extension Legacy Green Energy Act Framework - Province Wide Program",'3-a.  Rate Class Allocations'!$E:$E,$B344,'3-a.  Rate Class Allocations'!$H:$H,D277),IF(COUNTIFS(AF277,"*50 to*"),1/COUNTIFS($Y277:$AL277,"*50 to*"),0))</f>
        <v>0</v>
      </c>
      <c r="AG344" s="416">
        <f ca="1">IF(SUMIFS(OFFSET('3-a.  Rate Class Allocations'!$BA:$BA,0,(27*(AG278="kW"))),'3-a.  Rate Class Allocations'!$F:$F,"2011 - 2014 + 2015 Extension Legacy Green Energy Act Framework - Province Wide Program",'3-a.  Rate Class Allocations'!$E:$E,$B344,'3-a.  Rate Class Allocations'!$H:$H,D277),SUMIFS(OFFSET('3-a.  Rate Class Allocations'!$BA:$BA,0,(27*(AG278="kW"))),'3-a.  Rate Class Allocations'!$F:$F,"2011 - 2014 + 2015 Extension Legacy Green Energy Act Framework - Province Wide Program",'3-a.  Rate Class Allocations'!$L:$L,AG277,'3-a.  Rate Class Allocations'!$E:$E,$B344,'3-a.  Rate Class Allocations'!$H:$H,D277) / SUMIFS(OFFSET('3-a.  Rate Class Allocations'!$BA:$BA,0,(27*(AG278="kW"))),'3-a.  Rate Class Allocations'!$F:$F,"2011 - 2014 + 2015 Extension Legacy Green Energy Act Framework - Province Wide Program",'3-a.  Rate Class Allocations'!$E:$E,$B344,'3-a.  Rate Class Allocations'!$H:$H,D277),IF(COUNTIFS(AG277,"*50 to*"),1/COUNTIFS($Y277:$AL277,"*50 to*"),0))</f>
        <v>0</v>
      </c>
      <c r="AH344" s="416">
        <f ca="1">IF(SUMIFS(OFFSET('3-a.  Rate Class Allocations'!$BA:$BA,0,(27*(AH278="kW"))),'3-a.  Rate Class Allocations'!$F:$F,"2011 - 2014 + 2015 Extension Legacy Green Energy Act Framework - Province Wide Program",'3-a.  Rate Class Allocations'!$E:$E,$B344,'3-a.  Rate Class Allocations'!$H:$H,D277),SUMIFS(OFFSET('3-a.  Rate Class Allocations'!$BA:$BA,0,(27*(AH278="kW"))),'3-a.  Rate Class Allocations'!$F:$F,"2011 - 2014 + 2015 Extension Legacy Green Energy Act Framework - Province Wide Program",'3-a.  Rate Class Allocations'!$L:$L,AH277,'3-a.  Rate Class Allocations'!$E:$E,$B344,'3-a.  Rate Class Allocations'!$H:$H,D277) / SUMIFS(OFFSET('3-a.  Rate Class Allocations'!$BA:$BA,0,(27*(AH278="kW"))),'3-a.  Rate Class Allocations'!$F:$F,"2011 - 2014 + 2015 Extension Legacy Green Energy Act Framework - Province Wide Program",'3-a.  Rate Class Allocations'!$E:$E,$B344,'3-a.  Rate Class Allocations'!$H:$H,D277),IF(COUNTIFS(AH277,"*50 to*"),1/COUNTIFS($Y277:$AL277,"*50 to*"),0))</f>
        <v>0</v>
      </c>
      <c r="AI344" s="416">
        <f ca="1">IF(SUMIFS(OFFSET('3-a.  Rate Class Allocations'!$BA:$BA,0,(27*(AI278="kW"))),'3-a.  Rate Class Allocations'!$F:$F,"2011 - 2014 + 2015 Extension Legacy Green Energy Act Framework - Province Wide Program",'3-a.  Rate Class Allocations'!$E:$E,$B344,'3-a.  Rate Class Allocations'!$H:$H,D277),SUMIFS(OFFSET('3-a.  Rate Class Allocations'!$BA:$BA,0,(27*(AI278="kW"))),'3-a.  Rate Class Allocations'!$F:$F,"2011 - 2014 + 2015 Extension Legacy Green Energy Act Framework - Province Wide Program",'3-a.  Rate Class Allocations'!$L:$L,AI277,'3-a.  Rate Class Allocations'!$E:$E,$B344,'3-a.  Rate Class Allocations'!$H:$H,D277) / SUMIFS(OFFSET('3-a.  Rate Class Allocations'!$BA:$BA,0,(27*(AI278="kW"))),'3-a.  Rate Class Allocations'!$F:$F,"2011 - 2014 + 2015 Extension Legacy Green Energy Act Framework - Province Wide Program",'3-a.  Rate Class Allocations'!$E:$E,$B344,'3-a.  Rate Class Allocations'!$H:$H,D277),IF(COUNTIFS(AI277,"*50 to*"),1/COUNTIFS($Y277:$AL277,"*50 to*"),0))</f>
        <v>0</v>
      </c>
      <c r="AJ344" s="416">
        <f ca="1">IF(SUMIFS(OFFSET('3-a.  Rate Class Allocations'!$BA:$BA,0,(27*(AJ278="kW"))),'3-a.  Rate Class Allocations'!$F:$F,"2011 - 2014 + 2015 Extension Legacy Green Energy Act Framework - Province Wide Program",'3-a.  Rate Class Allocations'!$E:$E,$B344,'3-a.  Rate Class Allocations'!$H:$H,D277),SUMIFS(OFFSET('3-a.  Rate Class Allocations'!$BA:$BA,0,(27*(AJ278="kW"))),'3-a.  Rate Class Allocations'!$F:$F,"2011 - 2014 + 2015 Extension Legacy Green Energy Act Framework - Province Wide Program",'3-a.  Rate Class Allocations'!$L:$L,AJ277,'3-a.  Rate Class Allocations'!$E:$E,$B344,'3-a.  Rate Class Allocations'!$H:$H,D277) / SUMIFS(OFFSET('3-a.  Rate Class Allocations'!$BA:$BA,0,(27*(AJ278="kW"))),'3-a.  Rate Class Allocations'!$F:$F,"2011 - 2014 + 2015 Extension Legacy Green Energy Act Framework - Province Wide Program",'3-a.  Rate Class Allocations'!$E:$E,$B344,'3-a.  Rate Class Allocations'!$H:$H,D277),IF(COUNTIFS(AJ277,"*50 to*"),1/COUNTIFS($Y277:$AL277,"*50 to*"),0))</f>
        <v>0</v>
      </c>
      <c r="AK344" s="416">
        <f ca="1">IF(SUMIFS(OFFSET('3-a.  Rate Class Allocations'!$BA:$BA,0,(27*(AK278="kW"))),'3-a.  Rate Class Allocations'!$F:$F,"2011 - 2014 + 2015 Extension Legacy Green Energy Act Framework - Province Wide Program",'3-a.  Rate Class Allocations'!$E:$E,$B344,'3-a.  Rate Class Allocations'!$H:$H,D277),SUMIFS(OFFSET('3-a.  Rate Class Allocations'!$BA:$BA,0,(27*(AK278="kW"))),'3-a.  Rate Class Allocations'!$F:$F,"2011 - 2014 + 2015 Extension Legacy Green Energy Act Framework - Province Wide Program",'3-a.  Rate Class Allocations'!$L:$L,AK277,'3-a.  Rate Class Allocations'!$E:$E,$B344,'3-a.  Rate Class Allocations'!$H:$H,D277) / SUMIFS(OFFSET('3-a.  Rate Class Allocations'!$BA:$BA,0,(27*(AK278="kW"))),'3-a.  Rate Class Allocations'!$F:$F,"2011 - 2014 + 2015 Extension Legacy Green Energy Act Framework - Province Wide Program",'3-a.  Rate Class Allocations'!$E:$E,$B344,'3-a.  Rate Class Allocations'!$H:$H,D277),IF(COUNTIFS(AK277,"*50 to*"),1/COUNTIFS($Y277:$AL277,"*50 to*"),0))</f>
        <v>0</v>
      </c>
      <c r="AL344" s="416">
        <f ca="1">IF(SUMIFS(OFFSET('3-a.  Rate Class Allocations'!$BA:$BA,0,(27*(AL278="kW"))),'3-a.  Rate Class Allocations'!$F:$F,"2011 - 2014 + 2015 Extension Legacy Green Energy Act Framework - Province Wide Program",'3-a.  Rate Class Allocations'!$E:$E,$B344,'3-a.  Rate Class Allocations'!$H:$H,D277),SUMIFS(OFFSET('3-a.  Rate Class Allocations'!$BA:$BA,0,(27*(AL278="kW"))),'3-a.  Rate Class Allocations'!$F:$F,"2011 - 2014 + 2015 Extension Legacy Green Energy Act Framework - Province Wide Program",'3-a.  Rate Class Allocations'!$L:$L,AL277,'3-a.  Rate Class Allocations'!$E:$E,$B344,'3-a.  Rate Class Allocations'!$H:$H,D277) / SUMIFS(OFFSET('3-a.  Rate Class Allocations'!$BA:$BA,0,(27*(AL278="kW"))),'3-a.  Rate Class Allocations'!$F:$F,"2011 - 2014 + 2015 Extension Legacy Green Energy Act Framework - Province Wide Program",'3-a.  Rate Class Allocations'!$E:$E,$B344,'3-a.  Rate Class Allocations'!$H:$H,D277),IF(COUNTIFS(AL277,"*50 to*"),1/COUNTIFS($Y277:$AL277,"*50 to*"),0))</f>
        <v>0</v>
      </c>
      <c r="AM344" s="298">
        <f ca="1">SUM(Y344:AL344)</f>
        <v>1</v>
      </c>
    </row>
    <row r="345" spans="1:39" ht="15" outlineLevel="1">
      <c r="B345" s="296" t="s">
        <v>250</v>
      </c>
      <c r="C345" s="293" t="s">
        <v>164</v>
      </c>
      <c r="D345" s="724">
        <f ca="1">SUMIFS(OFFSET('7.  Persistence Report'!$AQ:$AQ,0,D277-2011),'7.  Persistence Report'!$D:$D,IF(COUNTIFS($B345,"Adjustment*"),$B344,$B345),'7.  Persistence Report'!$H:$H,D277,'7.  Persistence Report'!$J:$J,IF(COUNTIFS($B345,"Adjustment*"),"Adjustment","Current Year Savings"),'7.  Persistence Report'!$C:$C,VLOOKUP(IF(COUNTIFS($B345,"Adjustment*"),$A344,$A345),ExtCalcMap,2,FALSE))</f>
        <v>0</v>
      </c>
      <c r="E345" s="724">
        <f ca="1">SUMIFS(OFFSET('7.  Persistence Report'!$AQ:$AQ,0,E277-2011),'7.  Persistence Report'!$D:$D,IF(COUNTIFS($B345,"Adjustment*"),$B344,$B345),'7.  Persistence Report'!$H:$H,D277,'7.  Persistence Report'!$J:$J,IF(COUNTIFS($B345,"Adjustment*"),"Adjustment","Current Year Savings"),'7.  Persistence Report'!$C:$C,VLOOKUP(IF(COUNTIFS($B345,"Adjustment*"),$A344,$A345),ExtCalcMap,2,FALSE))</f>
        <v>0</v>
      </c>
      <c r="F345" s="724">
        <f ca="1">SUMIFS(OFFSET('7.  Persistence Report'!$AQ:$AQ,0,F277-2011),'7.  Persistence Report'!$D:$D,IF(COUNTIFS($B345,"Adjustment*"),$B344,$B345),'7.  Persistence Report'!$H:$H,D277,'7.  Persistence Report'!$J:$J,IF(COUNTIFS($B345,"Adjustment*"),"Adjustment","Current Year Savings"),'7.  Persistence Report'!$C:$C,VLOOKUP(IF(COUNTIFS($B345,"Adjustment*"),$A344,$A345),ExtCalcMap,2,FALSE))</f>
        <v>0</v>
      </c>
      <c r="G345" s="724">
        <f ca="1">SUMIFS(OFFSET('7.  Persistence Report'!$AQ:$AQ,0,G277-2011),'7.  Persistence Report'!$D:$D,IF(COUNTIFS($B345,"Adjustment*"),$B344,$B345),'7.  Persistence Report'!$H:$H,D277,'7.  Persistence Report'!$J:$J,IF(COUNTIFS($B345,"Adjustment*"),"Adjustment","Current Year Savings"),'7.  Persistence Report'!$C:$C,VLOOKUP(IF(COUNTIFS($B345,"Adjustment*"),$A344,$A345),ExtCalcMap,2,FALSE))</f>
        <v>0</v>
      </c>
      <c r="H345" s="724">
        <f ca="1">SUMIFS(OFFSET('7.  Persistence Report'!$AQ:$AQ,0,H277-2011),'7.  Persistence Report'!$D:$D,IF(COUNTIFS($B345,"Adjustment*"),$B344,$B345),'7.  Persistence Report'!$H:$H,D277,'7.  Persistence Report'!$J:$J,IF(COUNTIFS($B345,"Adjustment*"),"Adjustment","Current Year Savings"),'7.  Persistence Report'!$C:$C,VLOOKUP(IF(COUNTIFS($B345,"Adjustment*"),$A344,$A345),ExtCalcMap,2,FALSE))</f>
        <v>0</v>
      </c>
      <c r="I345" s="724">
        <f ca="1">SUMIFS(OFFSET('7.  Persistence Report'!$AQ:$AQ,0,I277-2011),'7.  Persistence Report'!$D:$D,IF(COUNTIFS($B345,"Adjustment*"),$B344,$B345),'7.  Persistence Report'!$H:$H,D277,'7.  Persistence Report'!$J:$J,IF(COUNTIFS($B345,"Adjustment*"),"Adjustment","Current Year Savings"),'7.  Persistence Report'!$C:$C,VLOOKUP(IF(COUNTIFS($B345,"Adjustment*"),$A344,$A345),ExtCalcMap,2,FALSE))</f>
        <v>0</v>
      </c>
      <c r="J345" s="724">
        <f ca="1">SUMIFS(OFFSET('7.  Persistence Report'!$AQ:$AQ,0,J277-2011),'7.  Persistence Report'!$D:$D,IF(COUNTIFS($B345,"Adjustment*"),$B344,$B345),'7.  Persistence Report'!$H:$H,D277,'7.  Persistence Report'!$J:$J,IF(COUNTIFS($B345,"Adjustment*"),"Adjustment","Current Year Savings"),'7.  Persistence Report'!$C:$C,VLOOKUP(IF(COUNTIFS($B345,"Adjustment*"),$A344,$A345),ExtCalcMap,2,FALSE))</f>
        <v>0</v>
      </c>
      <c r="K345" s="724">
        <f ca="1">SUMIFS(OFFSET('7.  Persistence Report'!$AQ:$AQ,0,K277-2011),'7.  Persistence Report'!$D:$D,IF(COUNTIFS($B345,"Adjustment*"),$B344,$B345),'7.  Persistence Report'!$H:$H,D277,'7.  Persistence Report'!$J:$J,IF(COUNTIFS($B345,"Adjustment*"),"Adjustment","Current Year Savings"),'7.  Persistence Report'!$C:$C,VLOOKUP(IF(COUNTIFS($B345,"Adjustment*"),$A344,$A345),ExtCalcMap,2,FALSE))</f>
        <v>0</v>
      </c>
      <c r="L345" s="724">
        <f ca="1">SUMIFS(OFFSET('7.  Persistence Report'!$AQ:$AQ,0,L277-2011),'7.  Persistence Report'!$D:$D,IF(COUNTIFS($B345,"Adjustment*"),$B344,$B345),'7.  Persistence Report'!$H:$H,D277,'7.  Persistence Report'!$J:$J,IF(COUNTIFS($B345,"Adjustment*"),"Adjustment","Current Year Savings"),'7.  Persistence Report'!$C:$C,VLOOKUP(IF(COUNTIFS($B345,"Adjustment*"),$A344,$A345),ExtCalcMap,2,FALSE))</f>
        <v>0</v>
      </c>
      <c r="M345" s="724">
        <f ca="1">SUMIFS(OFFSET('7.  Persistence Report'!$AQ:$AQ,0,M277-2011),'7.  Persistence Report'!$D:$D,IF(COUNTIFS($B345,"Adjustment*"),$B344,$B345),'7.  Persistence Report'!$H:$H,D277,'7.  Persistence Report'!$J:$J,IF(COUNTIFS($B345,"Adjustment*"),"Adjustment","Current Year Savings"),'7.  Persistence Report'!$C:$C,VLOOKUP(IF(COUNTIFS($B345,"Adjustment*"),$A344,$A345),ExtCalcMap,2,FALSE))</f>
        <v>0</v>
      </c>
      <c r="N345" s="732"/>
      <c r="O345" s="731">
        <f ca="1">SUMIFS(OFFSET('7.  Persistence Report'!$L:$L,0,O277-2011),'7.  Persistence Report'!$D:$D,IF(COUNTIFS($B345,"Adjustment*"),$B344,$B345),'7.  Persistence Report'!$H:$H,D277,'7.  Persistence Report'!$J:$J,IF(COUNTIFS($B345,"Adjustment*"),"Adjustment","Current Year Savings"),'7.  Persistence Report'!$C:$C,VLOOKUP(IF(COUNTIFS($B345,"Adjustment*"),$A344,$A345),ExtCalcMap,2,FALSE))</f>
        <v>0</v>
      </c>
      <c r="P345" s="731">
        <f ca="1">SUMIFS(OFFSET('7.  Persistence Report'!$L:$L,0,P277-2011),'7.  Persistence Report'!$D:$D,IF(COUNTIFS($B345,"Adjustment*"),$B344,$B345),'7.  Persistence Report'!$H:$H,D277,'7.  Persistence Report'!$J:$J,IF(COUNTIFS($B345,"Adjustment*"),"Adjustment","Current Year Savings"),'7.  Persistence Report'!$C:$C,VLOOKUP(IF(COUNTIFS($B345,"Adjustment*"),$A344,$A345),ExtCalcMap,2,FALSE))</f>
        <v>0</v>
      </c>
      <c r="Q345" s="731">
        <f ca="1">SUMIFS(OFFSET('7.  Persistence Report'!$L:$L,0,Q277-2011),'7.  Persistence Report'!$D:$D,IF(COUNTIFS($B345,"Adjustment*"),$B344,$B345),'7.  Persistence Report'!$H:$H,D277,'7.  Persistence Report'!$J:$J,IF(COUNTIFS($B345,"Adjustment*"),"Adjustment","Current Year Savings"),'7.  Persistence Report'!$C:$C,VLOOKUP(IF(COUNTIFS($B345,"Adjustment*"),$A344,$A345),ExtCalcMap,2,FALSE))</f>
        <v>0</v>
      </c>
      <c r="R345" s="731">
        <f ca="1">SUMIFS(OFFSET('7.  Persistence Report'!$L:$L,0,R277-2011),'7.  Persistence Report'!$D:$D,IF(COUNTIFS($B345,"Adjustment*"),$B344,$B345),'7.  Persistence Report'!$H:$H,D277,'7.  Persistence Report'!$J:$J,IF(COUNTIFS($B345,"Adjustment*"),"Adjustment","Current Year Savings"),'7.  Persistence Report'!$C:$C,VLOOKUP(IF(COUNTIFS($B345,"Adjustment*"),$A344,$A345),ExtCalcMap,2,FALSE))</f>
        <v>0</v>
      </c>
      <c r="S345" s="731">
        <f ca="1">SUMIFS(OFFSET('7.  Persistence Report'!$L:$L,0,S277-2011),'7.  Persistence Report'!$D:$D,IF(COUNTIFS($B345,"Adjustment*"),$B344,$B345),'7.  Persistence Report'!$H:$H,D277,'7.  Persistence Report'!$J:$J,IF(COUNTIFS($B345,"Adjustment*"),"Adjustment","Current Year Savings"),'7.  Persistence Report'!$C:$C,VLOOKUP(IF(COUNTIFS($B345,"Adjustment*"),$A344,$A345),ExtCalcMap,2,FALSE))</f>
        <v>0</v>
      </c>
      <c r="T345" s="731">
        <f ca="1">SUMIFS(OFFSET('7.  Persistence Report'!$L:$L,0,T277-2011),'7.  Persistence Report'!$D:$D,IF(COUNTIFS($B345,"Adjustment*"),$B344,$B345),'7.  Persistence Report'!$H:$H,D277,'7.  Persistence Report'!$J:$J,IF(COUNTIFS($B345,"Adjustment*"),"Adjustment","Current Year Savings"),'7.  Persistence Report'!$C:$C,VLOOKUP(IF(COUNTIFS($B345,"Adjustment*"),$A344,$A345),ExtCalcMap,2,FALSE))</f>
        <v>0</v>
      </c>
      <c r="U345" s="731">
        <f ca="1">SUMIFS(OFFSET('7.  Persistence Report'!$L:$L,0,U277-2011),'7.  Persistence Report'!$D:$D,IF(COUNTIFS($B345,"Adjustment*"),$B344,$B345),'7.  Persistence Report'!$H:$H,D277,'7.  Persistence Report'!$J:$J,IF(COUNTIFS($B345,"Adjustment*"),"Adjustment","Current Year Savings"),'7.  Persistence Report'!$C:$C,VLOOKUP(IF(COUNTIFS($B345,"Adjustment*"),$A344,$A345),ExtCalcMap,2,FALSE))</f>
        <v>0</v>
      </c>
      <c r="V345" s="731">
        <f ca="1">SUMIFS(OFFSET('7.  Persistence Report'!$L:$L,0,V277-2011),'7.  Persistence Report'!$D:$D,IF(COUNTIFS($B345,"Adjustment*"),$B344,$B345),'7.  Persistence Report'!$H:$H,D277,'7.  Persistence Report'!$J:$J,IF(COUNTIFS($B345,"Adjustment*"),"Adjustment","Current Year Savings"),'7.  Persistence Report'!$C:$C,VLOOKUP(IF(COUNTIFS($B345,"Adjustment*"),$A344,$A345),ExtCalcMap,2,FALSE))</f>
        <v>0</v>
      </c>
      <c r="W345" s="731">
        <f ca="1">SUMIFS(OFFSET('7.  Persistence Report'!$L:$L,0,W277-2011),'7.  Persistence Report'!$D:$D,IF(COUNTIFS($B345,"Adjustment*"),$B344,$B345),'7.  Persistence Report'!$H:$H,D277,'7.  Persistence Report'!$J:$J,IF(COUNTIFS($B345,"Adjustment*"),"Adjustment","Current Year Savings"),'7.  Persistence Report'!$C:$C,VLOOKUP(IF(COUNTIFS($B345,"Adjustment*"),$A344,$A345),ExtCalcMap,2,FALSE))</f>
        <v>0</v>
      </c>
      <c r="X345" s="731">
        <f ca="1">SUMIFS(OFFSET('7.  Persistence Report'!$L:$L,0,X277-2011),'7.  Persistence Report'!$D:$D,IF(COUNTIFS($B345,"Adjustment*"),$B344,$B345),'7.  Persistence Report'!$H:$H,D277,'7.  Persistence Report'!$J:$J,IF(COUNTIFS($B345,"Adjustment*"),"Adjustment","Current Year Savings"),'7.  Persistence Report'!$C:$C,VLOOKUP(IF(COUNTIFS($B345,"Adjustment*"),$A344,$A345),ExtCalcMap,2,FALSE))</f>
        <v>0</v>
      </c>
      <c r="Y345" s="412">
        <f ca="1">Y344</f>
        <v>1</v>
      </c>
      <c r="Z345" s="412">
        <f ca="1">Z344</f>
        <v>0</v>
      </c>
      <c r="AA345" s="412">
        <f t="shared" ref="AA345:AL345" ca="1" si="139">AA344</f>
        <v>0</v>
      </c>
      <c r="AB345" s="412">
        <f t="shared" ca="1" si="139"/>
        <v>0</v>
      </c>
      <c r="AC345" s="412">
        <f t="shared" ca="1" si="139"/>
        <v>0</v>
      </c>
      <c r="AD345" s="412">
        <f t="shared" ca="1" si="139"/>
        <v>0</v>
      </c>
      <c r="AE345" s="412">
        <f t="shared" ca="1" si="139"/>
        <v>0</v>
      </c>
      <c r="AF345" s="412">
        <f t="shared" ca="1" si="139"/>
        <v>0</v>
      </c>
      <c r="AG345" s="412">
        <f t="shared" ca="1" si="139"/>
        <v>0</v>
      </c>
      <c r="AH345" s="412">
        <f t="shared" ca="1" si="139"/>
        <v>0</v>
      </c>
      <c r="AI345" s="412">
        <f t="shared" ca="1" si="139"/>
        <v>0</v>
      </c>
      <c r="AJ345" s="412">
        <f t="shared" ca="1" si="139"/>
        <v>0</v>
      </c>
      <c r="AK345" s="412">
        <f t="shared" ca="1" si="139"/>
        <v>0</v>
      </c>
      <c r="AL345" s="412">
        <f t="shared" ca="1" si="139"/>
        <v>0</v>
      </c>
      <c r="AM345" s="308"/>
    </row>
    <row r="346" spans="1:39" ht="15" outlineLevel="1">
      <c r="B346" s="317"/>
      <c r="C346" s="307"/>
      <c r="D346" s="730"/>
      <c r="E346" s="730"/>
      <c r="F346" s="730"/>
      <c r="G346" s="730"/>
      <c r="H346" s="730"/>
      <c r="I346" s="730"/>
      <c r="J346" s="730"/>
      <c r="K346" s="730"/>
      <c r="L346" s="730"/>
      <c r="M346" s="730"/>
      <c r="N346" s="730"/>
      <c r="O346" s="737"/>
      <c r="P346" s="737"/>
      <c r="Q346" s="737"/>
      <c r="R346" s="737"/>
      <c r="S346" s="737"/>
      <c r="T346" s="737"/>
      <c r="U346" s="737"/>
      <c r="V346" s="737"/>
      <c r="W346" s="737"/>
      <c r="X346" s="737"/>
      <c r="Y346" s="413"/>
      <c r="Z346" s="413"/>
      <c r="AA346" s="413"/>
      <c r="AB346" s="413"/>
      <c r="AC346" s="413"/>
      <c r="AD346" s="413"/>
      <c r="AE346" s="413"/>
      <c r="AF346" s="413"/>
      <c r="AG346" s="413"/>
      <c r="AH346" s="413"/>
      <c r="AI346" s="413"/>
      <c r="AJ346" s="413"/>
      <c r="AK346" s="413"/>
      <c r="AL346" s="413"/>
      <c r="AM346" s="308"/>
    </row>
    <row r="347" spans="1:39" ht="15.75" outlineLevel="1">
      <c r="A347" s="504"/>
      <c r="B347" s="290" t="s">
        <v>14</v>
      </c>
      <c r="C347" s="291"/>
      <c r="D347" s="742"/>
      <c r="E347" s="742"/>
      <c r="F347" s="742"/>
      <c r="G347" s="742"/>
      <c r="H347" s="742"/>
      <c r="I347" s="742"/>
      <c r="J347" s="742"/>
      <c r="K347" s="742"/>
      <c r="L347" s="742"/>
      <c r="M347" s="742"/>
      <c r="N347" s="742"/>
      <c r="O347" s="744"/>
      <c r="P347" s="739"/>
      <c r="Q347" s="739"/>
      <c r="R347" s="739"/>
      <c r="S347" s="739"/>
      <c r="T347" s="739"/>
      <c r="U347" s="739"/>
      <c r="V347" s="739"/>
      <c r="W347" s="739"/>
      <c r="X347" s="739"/>
      <c r="Y347" s="415"/>
      <c r="Z347" s="415"/>
      <c r="AA347" s="415"/>
      <c r="AB347" s="415"/>
      <c r="AC347" s="415"/>
      <c r="AD347" s="415"/>
      <c r="AE347" s="415"/>
      <c r="AF347" s="415"/>
      <c r="AG347" s="415"/>
      <c r="AH347" s="415"/>
      <c r="AI347" s="415"/>
      <c r="AJ347" s="415"/>
      <c r="AK347" s="415"/>
      <c r="AL347" s="415"/>
      <c r="AM347" s="294"/>
    </row>
    <row r="348" spans="1:39" ht="15" outlineLevel="1">
      <c r="A348" s="503">
        <v>23</v>
      </c>
      <c r="B348" s="317" t="s">
        <v>14</v>
      </c>
      <c r="C348" s="293" t="s">
        <v>25</v>
      </c>
      <c r="D348" s="724">
        <f ca="1">SUMIFS(OFFSET('7.  Persistence Report'!$AQ:$AQ,0,D277-2011),'7.  Persistence Report'!$D:$D,IF(COUNTIFS($B348,"Adjustment*"),$B347,$B348),'7.  Persistence Report'!$H:$H,D277,'7.  Persistence Report'!$J:$J,IF(COUNTIFS($B348,"Adjustment*"),"Adjustment","Current Year Savings"),'7.  Persistence Report'!$C:$C,VLOOKUP(IF(COUNTIFS($B348,"Adjustment*"),$A347,$A348),ExtCalcMap,2,FALSE))</f>
        <v>0</v>
      </c>
      <c r="E348" s="724">
        <f ca="1">SUMIFS(OFFSET('7.  Persistence Report'!$AQ:$AQ,0,E277-2011),'7.  Persistence Report'!$D:$D,IF(COUNTIFS($B348,"Adjustment*"),$B347,$B348),'7.  Persistence Report'!$H:$H,D277,'7.  Persistence Report'!$J:$J,IF(COUNTIFS($B348,"Adjustment*"),"Adjustment","Current Year Savings"),'7.  Persistence Report'!$C:$C,VLOOKUP(IF(COUNTIFS($B348,"Adjustment*"),$A347,$A348),ExtCalcMap,2,FALSE))</f>
        <v>0</v>
      </c>
      <c r="F348" s="724">
        <f ca="1">SUMIFS(OFFSET('7.  Persistence Report'!$AQ:$AQ,0,F277-2011),'7.  Persistence Report'!$D:$D,IF(COUNTIFS($B348,"Adjustment*"),$B347,$B348),'7.  Persistence Report'!$H:$H,D277,'7.  Persistence Report'!$J:$J,IF(COUNTIFS($B348,"Adjustment*"),"Adjustment","Current Year Savings"),'7.  Persistence Report'!$C:$C,VLOOKUP(IF(COUNTIFS($B348,"Adjustment*"),$A347,$A348),ExtCalcMap,2,FALSE))</f>
        <v>0</v>
      </c>
      <c r="G348" s="724">
        <f ca="1">SUMIFS(OFFSET('7.  Persistence Report'!$AQ:$AQ,0,G277-2011),'7.  Persistence Report'!$D:$D,IF(COUNTIFS($B348,"Adjustment*"),$B347,$B348),'7.  Persistence Report'!$H:$H,D277,'7.  Persistence Report'!$J:$J,IF(COUNTIFS($B348,"Adjustment*"),"Adjustment","Current Year Savings"),'7.  Persistence Report'!$C:$C,VLOOKUP(IF(COUNTIFS($B348,"Adjustment*"),$A347,$A348),ExtCalcMap,2,FALSE))</f>
        <v>0</v>
      </c>
      <c r="H348" s="724">
        <f ca="1">SUMIFS(OFFSET('7.  Persistence Report'!$AQ:$AQ,0,H277-2011),'7.  Persistence Report'!$D:$D,IF(COUNTIFS($B348,"Adjustment*"),$B347,$B348),'7.  Persistence Report'!$H:$H,D277,'7.  Persistence Report'!$J:$J,IF(COUNTIFS($B348,"Adjustment*"),"Adjustment","Current Year Savings"),'7.  Persistence Report'!$C:$C,VLOOKUP(IF(COUNTIFS($B348,"Adjustment*"),$A347,$A348),ExtCalcMap,2,FALSE))</f>
        <v>0</v>
      </c>
      <c r="I348" s="724">
        <f ca="1">SUMIFS(OFFSET('7.  Persistence Report'!$AQ:$AQ,0,I277-2011),'7.  Persistence Report'!$D:$D,IF(COUNTIFS($B348,"Adjustment*"),$B347,$B348),'7.  Persistence Report'!$H:$H,D277,'7.  Persistence Report'!$J:$J,IF(COUNTIFS($B348,"Adjustment*"),"Adjustment","Current Year Savings"),'7.  Persistence Report'!$C:$C,VLOOKUP(IF(COUNTIFS($B348,"Adjustment*"),$A347,$A348),ExtCalcMap,2,FALSE))</f>
        <v>0</v>
      </c>
      <c r="J348" s="724">
        <f ca="1">SUMIFS(OFFSET('7.  Persistence Report'!$AQ:$AQ,0,J277-2011),'7.  Persistence Report'!$D:$D,IF(COUNTIFS($B348,"Adjustment*"),$B347,$B348),'7.  Persistence Report'!$H:$H,D277,'7.  Persistence Report'!$J:$J,IF(COUNTIFS($B348,"Adjustment*"),"Adjustment","Current Year Savings"),'7.  Persistence Report'!$C:$C,VLOOKUP(IF(COUNTIFS($B348,"Adjustment*"),$A347,$A348),ExtCalcMap,2,FALSE))</f>
        <v>0</v>
      </c>
      <c r="K348" s="724">
        <f ca="1">SUMIFS(OFFSET('7.  Persistence Report'!$AQ:$AQ,0,K277-2011),'7.  Persistence Report'!$D:$D,IF(COUNTIFS($B348,"Adjustment*"),$B347,$B348),'7.  Persistence Report'!$H:$H,D277,'7.  Persistence Report'!$J:$J,IF(COUNTIFS($B348,"Adjustment*"),"Adjustment","Current Year Savings"),'7.  Persistence Report'!$C:$C,VLOOKUP(IF(COUNTIFS($B348,"Adjustment*"),$A347,$A348),ExtCalcMap,2,FALSE))</f>
        <v>0</v>
      </c>
      <c r="L348" s="724">
        <f ca="1">SUMIFS(OFFSET('7.  Persistence Report'!$AQ:$AQ,0,L277-2011),'7.  Persistence Report'!$D:$D,IF(COUNTIFS($B348,"Adjustment*"),$B347,$B348),'7.  Persistence Report'!$H:$H,D277,'7.  Persistence Report'!$J:$J,IF(COUNTIFS($B348,"Adjustment*"),"Adjustment","Current Year Savings"),'7.  Persistence Report'!$C:$C,VLOOKUP(IF(COUNTIFS($B348,"Adjustment*"),$A347,$A348),ExtCalcMap,2,FALSE))</f>
        <v>0</v>
      </c>
      <c r="M348" s="724">
        <f ca="1">SUMIFS(OFFSET('7.  Persistence Report'!$AQ:$AQ,0,M277-2011),'7.  Persistence Report'!$D:$D,IF(COUNTIFS($B348,"Adjustment*"),$B347,$B348),'7.  Persistence Report'!$H:$H,D277,'7.  Persistence Report'!$J:$J,IF(COUNTIFS($B348,"Adjustment*"),"Adjustment","Current Year Savings"),'7.  Persistence Report'!$C:$C,VLOOKUP(IF(COUNTIFS($B348,"Adjustment*"),$A347,$A348),ExtCalcMap,2,FALSE))</f>
        <v>0</v>
      </c>
      <c r="N348" s="730"/>
      <c r="O348" s="731">
        <f ca="1">SUMIFS(OFFSET('7.  Persistence Report'!$L:$L,0,O277-2011),'7.  Persistence Report'!$D:$D,IF(COUNTIFS($B348,"Adjustment*"),$B347,$B348),'7.  Persistence Report'!$H:$H,D277,'7.  Persistence Report'!$J:$J,IF(COUNTIFS($B348,"Adjustment*"),"Adjustment","Current Year Savings"),'7.  Persistence Report'!$C:$C,VLOOKUP(IF(COUNTIFS($B348,"Adjustment*"),$A347,$A348),ExtCalcMap,2,FALSE))</f>
        <v>0</v>
      </c>
      <c r="P348" s="731">
        <f ca="1">SUMIFS(OFFSET('7.  Persistence Report'!$L:$L,0,P277-2011),'7.  Persistence Report'!$D:$D,IF(COUNTIFS($B348,"Adjustment*"),$B347,$B348),'7.  Persistence Report'!$H:$H,D277,'7.  Persistence Report'!$J:$J,IF(COUNTIFS($B348,"Adjustment*"),"Adjustment","Current Year Savings"),'7.  Persistence Report'!$C:$C,VLOOKUP(IF(COUNTIFS($B348,"Adjustment*"),$A347,$A348),ExtCalcMap,2,FALSE))</f>
        <v>0</v>
      </c>
      <c r="Q348" s="731">
        <f ca="1">SUMIFS(OFFSET('7.  Persistence Report'!$L:$L,0,Q277-2011),'7.  Persistence Report'!$D:$D,IF(COUNTIFS($B348,"Adjustment*"),$B347,$B348),'7.  Persistence Report'!$H:$H,D277,'7.  Persistence Report'!$J:$J,IF(COUNTIFS($B348,"Adjustment*"),"Adjustment","Current Year Savings"),'7.  Persistence Report'!$C:$C,VLOOKUP(IF(COUNTIFS($B348,"Adjustment*"),$A347,$A348),ExtCalcMap,2,FALSE))</f>
        <v>0</v>
      </c>
      <c r="R348" s="731">
        <f ca="1">SUMIFS(OFFSET('7.  Persistence Report'!$L:$L,0,R277-2011),'7.  Persistence Report'!$D:$D,IF(COUNTIFS($B348,"Adjustment*"),$B347,$B348),'7.  Persistence Report'!$H:$H,D277,'7.  Persistence Report'!$J:$J,IF(COUNTIFS($B348,"Adjustment*"),"Adjustment","Current Year Savings"),'7.  Persistence Report'!$C:$C,VLOOKUP(IF(COUNTIFS($B348,"Adjustment*"),$A347,$A348),ExtCalcMap,2,FALSE))</f>
        <v>0</v>
      </c>
      <c r="S348" s="731">
        <f ca="1">SUMIFS(OFFSET('7.  Persistence Report'!$L:$L,0,S277-2011),'7.  Persistence Report'!$D:$D,IF(COUNTIFS($B348,"Adjustment*"),$B347,$B348),'7.  Persistence Report'!$H:$H,D277,'7.  Persistence Report'!$J:$J,IF(COUNTIFS($B348,"Adjustment*"),"Adjustment","Current Year Savings"),'7.  Persistence Report'!$C:$C,VLOOKUP(IF(COUNTIFS($B348,"Adjustment*"),$A347,$A348),ExtCalcMap,2,FALSE))</f>
        <v>0</v>
      </c>
      <c r="T348" s="731">
        <f ca="1">SUMIFS(OFFSET('7.  Persistence Report'!$L:$L,0,T277-2011),'7.  Persistence Report'!$D:$D,IF(COUNTIFS($B348,"Adjustment*"),$B347,$B348),'7.  Persistence Report'!$H:$H,D277,'7.  Persistence Report'!$J:$J,IF(COUNTIFS($B348,"Adjustment*"),"Adjustment","Current Year Savings"),'7.  Persistence Report'!$C:$C,VLOOKUP(IF(COUNTIFS($B348,"Adjustment*"),$A347,$A348),ExtCalcMap,2,FALSE))</f>
        <v>0</v>
      </c>
      <c r="U348" s="731">
        <f ca="1">SUMIFS(OFFSET('7.  Persistence Report'!$L:$L,0,U277-2011),'7.  Persistence Report'!$D:$D,IF(COUNTIFS($B348,"Adjustment*"),$B347,$B348),'7.  Persistence Report'!$H:$H,D277,'7.  Persistence Report'!$J:$J,IF(COUNTIFS($B348,"Adjustment*"),"Adjustment","Current Year Savings"),'7.  Persistence Report'!$C:$C,VLOOKUP(IF(COUNTIFS($B348,"Adjustment*"),$A347,$A348),ExtCalcMap,2,FALSE))</f>
        <v>0</v>
      </c>
      <c r="V348" s="731">
        <f ca="1">SUMIFS(OFFSET('7.  Persistence Report'!$L:$L,0,V277-2011),'7.  Persistence Report'!$D:$D,IF(COUNTIFS($B348,"Adjustment*"),$B347,$B348),'7.  Persistence Report'!$H:$H,D277,'7.  Persistence Report'!$J:$J,IF(COUNTIFS($B348,"Adjustment*"),"Adjustment","Current Year Savings"),'7.  Persistence Report'!$C:$C,VLOOKUP(IF(COUNTIFS($B348,"Adjustment*"),$A347,$A348),ExtCalcMap,2,FALSE))</f>
        <v>0</v>
      </c>
      <c r="W348" s="731">
        <f ca="1">SUMIFS(OFFSET('7.  Persistence Report'!$L:$L,0,W277-2011),'7.  Persistence Report'!$D:$D,IF(COUNTIFS($B348,"Adjustment*"),$B347,$B348),'7.  Persistence Report'!$H:$H,D277,'7.  Persistence Report'!$J:$J,IF(COUNTIFS($B348,"Adjustment*"),"Adjustment","Current Year Savings"),'7.  Persistence Report'!$C:$C,VLOOKUP(IF(COUNTIFS($B348,"Adjustment*"),$A347,$A348),ExtCalcMap,2,FALSE))</f>
        <v>0</v>
      </c>
      <c r="X348" s="731">
        <f ca="1">SUMIFS(OFFSET('7.  Persistence Report'!$L:$L,0,X277-2011),'7.  Persistence Report'!$D:$D,IF(COUNTIFS($B348,"Adjustment*"),$B347,$B348),'7.  Persistence Report'!$H:$H,D277,'7.  Persistence Report'!$J:$J,IF(COUNTIFS($B348,"Adjustment*"),"Adjustment","Current Year Savings"),'7.  Persistence Report'!$C:$C,VLOOKUP(IF(COUNTIFS($B348,"Adjustment*"),$A347,$A348),ExtCalcMap,2,FALSE))</f>
        <v>0</v>
      </c>
      <c r="Y348" s="411">
        <f t="shared" ref="Y348:AL348" si="140">IF(COUNTIFS(Y277,"Res*"),1/COUNTIFS(Y277:AL277,"Res*"),0)</f>
        <v>0</v>
      </c>
      <c r="Z348" s="411">
        <f t="shared" si="140"/>
        <v>0</v>
      </c>
      <c r="AA348" s="411">
        <f t="shared" si="140"/>
        <v>0</v>
      </c>
      <c r="AB348" s="411">
        <f t="shared" si="140"/>
        <v>1</v>
      </c>
      <c r="AC348" s="411">
        <f t="shared" si="140"/>
        <v>0</v>
      </c>
      <c r="AD348" s="411">
        <f t="shared" si="140"/>
        <v>0</v>
      </c>
      <c r="AE348" s="411">
        <f t="shared" si="140"/>
        <v>0</v>
      </c>
      <c r="AF348" s="411">
        <f t="shared" si="140"/>
        <v>0</v>
      </c>
      <c r="AG348" s="411">
        <f t="shared" si="140"/>
        <v>0</v>
      </c>
      <c r="AH348" s="411">
        <f t="shared" si="140"/>
        <v>0</v>
      </c>
      <c r="AI348" s="411">
        <f t="shared" si="140"/>
        <v>0</v>
      </c>
      <c r="AJ348" s="411">
        <f t="shared" si="140"/>
        <v>0</v>
      </c>
      <c r="AK348" s="411">
        <f t="shared" si="140"/>
        <v>0</v>
      </c>
      <c r="AL348" s="411">
        <f t="shared" si="140"/>
        <v>0</v>
      </c>
      <c r="AM348" s="298">
        <f>SUM(Y348:AL348)</f>
        <v>1</v>
      </c>
    </row>
    <row r="349" spans="1:39" ht="15" outlineLevel="1">
      <c r="B349" s="296" t="s">
        <v>250</v>
      </c>
      <c r="C349" s="293" t="s">
        <v>164</v>
      </c>
      <c r="D349" s="724">
        <f ca="1">SUMIFS(OFFSET('7.  Persistence Report'!$AQ:$AQ,0,D277-2011),'7.  Persistence Report'!$D:$D,IF(COUNTIFS($B349,"Adjustment*"),$B348,$B349),'7.  Persistence Report'!$H:$H,D277,'7.  Persistence Report'!$J:$J,IF(COUNTIFS($B349,"Adjustment*"),"Adjustment","Current Year Savings"),'7.  Persistence Report'!$C:$C,VLOOKUP(IF(COUNTIFS($B349,"Adjustment*"),$A348,$A349),ExtCalcMap,2,FALSE))</f>
        <v>12157.184939999999</v>
      </c>
      <c r="E349" s="724">
        <f ca="1">SUMIFS(OFFSET('7.  Persistence Report'!$AQ:$AQ,0,E277-2011),'7.  Persistence Report'!$D:$D,IF(COUNTIFS($B349,"Adjustment*"),$B348,$B349),'7.  Persistence Report'!$H:$H,D277,'7.  Persistence Report'!$J:$J,IF(COUNTIFS($B349,"Adjustment*"),"Adjustment","Current Year Savings"),'7.  Persistence Report'!$C:$C,VLOOKUP(IF(COUNTIFS($B349,"Adjustment*"),$A348,$A349),ExtCalcMap,2,FALSE))</f>
        <v>12079.79917</v>
      </c>
      <c r="F349" s="724">
        <f ca="1">SUMIFS(OFFSET('7.  Persistence Report'!$AQ:$AQ,0,F277-2011),'7.  Persistence Report'!$D:$D,IF(COUNTIFS($B349,"Adjustment*"),$B348,$B349),'7.  Persistence Report'!$H:$H,D277,'7.  Persistence Report'!$J:$J,IF(COUNTIFS($B349,"Adjustment*"),"Adjustment","Current Year Savings"),'7.  Persistence Report'!$C:$C,VLOOKUP(IF(COUNTIFS($B349,"Adjustment*"),$A348,$A349),ExtCalcMap,2,FALSE))</f>
        <v>12072.7641</v>
      </c>
      <c r="G349" s="724">
        <f ca="1">SUMIFS(OFFSET('7.  Persistence Report'!$AQ:$AQ,0,G277-2011),'7.  Persistence Report'!$D:$D,IF(COUNTIFS($B349,"Adjustment*"),$B348,$B349),'7.  Persistence Report'!$H:$H,D277,'7.  Persistence Report'!$J:$J,IF(COUNTIFS($B349,"Adjustment*"),"Adjustment","Current Year Savings"),'7.  Persistence Report'!$C:$C,VLOOKUP(IF(COUNTIFS($B349,"Adjustment*"),$A348,$A349),ExtCalcMap,2,FALSE))</f>
        <v>11229.172200000001</v>
      </c>
      <c r="H349" s="724">
        <f ca="1">SUMIFS(OFFSET('7.  Persistence Report'!$AQ:$AQ,0,H277-2011),'7.  Persistence Report'!$D:$D,IF(COUNTIFS($B349,"Adjustment*"),$B348,$B349),'7.  Persistence Report'!$H:$H,D277,'7.  Persistence Report'!$J:$J,IF(COUNTIFS($B349,"Adjustment*"),"Adjustment","Current Year Savings"),'7.  Persistence Report'!$C:$C,VLOOKUP(IF(COUNTIFS($B349,"Adjustment*"),$A348,$A349),ExtCalcMap,2,FALSE))</f>
        <v>10497.16311</v>
      </c>
      <c r="I349" s="724">
        <f ca="1">SUMIFS(OFFSET('7.  Persistence Report'!$AQ:$AQ,0,I277-2011),'7.  Persistence Report'!$D:$D,IF(COUNTIFS($B349,"Adjustment*"),$B348,$B349),'7.  Persistence Report'!$H:$H,D277,'7.  Persistence Report'!$J:$J,IF(COUNTIFS($B349,"Adjustment*"),"Adjustment","Current Year Savings"),'7.  Persistence Report'!$C:$C,VLOOKUP(IF(COUNTIFS($B349,"Adjustment*"),$A348,$A349),ExtCalcMap,2,FALSE))</f>
        <v>10103.50742</v>
      </c>
      <c r="J349" s="724">
        <f ca="1">SUMIFS(OFFSET('7.  Persistence Report'!$AQ:$AQ,0,J277-2011),'7.  Persistence Report'!$D:$D,IF(COUNTIFS($B349,"Adjustment*"),$B348,$B349),'7.  Persistence Report'!$H:$H,D277,'7.  Persistence Report'!$J:$J,IF(COUNTIFS($B349,"Adjustment*"),"Adjustment","Current Year Savings"),'7.  Persistence Report'!$C:$C,VLOOKUP(IF(COUNTIFS($B349,"Adjustment*"),$A348,$A349),ExtCalcMap,2,FALSE))</f>
        <v>9946.0558400000009</v>
      </c>
      <c r="K349" s="724">
        <f ca="1">SUMIFS(OFFSET('7.  Persistence Report'!$AQ:$AQ,0,K277-2011),'7.  Persistence Report'!$D:$D,IF(COUNTIFS($B349,"Adjustment*"),$B348,$B349),'7.  Persistence Report'!$H:$H,D277,'7.  Persistence Report'!$J:$J,IF(COUNTIFS($B349,"Adjustment*"),"Adjustment","Current Year Savings"),'7.  Persistence Report'!$C:$C,VLOOKUP(IF(COUNTIFS($B349,"Adjustment*"),$A348,$A349),ExtCalcMap,2,FALSE))</f>
        <v>9946.0558400000009</v>
      </c>
      <c r="L349" s="724">
        <f ca="1">SUMIFS(OFFSET('7.  Persistence Report'!$AQ:$AQ,0,L277-2011),'7.  Persistence Report'!$D:$D,IF(COUNTIFS($B349,"Adjustment*"),$B348,$B349),'7.  Persistence Report'!$H:$H,D277,'7.  Persistence Report'!$J:$J,IF(COUNTIFS($B349,"Adjustment*"),"Adjustment","Current Year Savings"),'7.  Persistence Report'!$C:$C,VLOOKUP(IF(COUNTIFS($B349,"Adjustment*"),$A348,$A349),ExtCalcMap,2,FALSE))</f>
        <v>6788.7561040000001</v>
      </c>
      <c r="M349" s="724">
        <f ca="1">SUMIFS(OFFSET('7.  Persistence Report'!$AQ:$AQ,0,M277-2011),'7.  Persistence Report'!$D:$D,IF(COUNTIFS($B349,"Adjustment*"),$B348,$B349),'7.  Persistence Report'!$H:$H,D277,'7.  Persistence Report'!$J:$J,IF(COUNTIFS($B349,"Adjustment*"),"Adjustment","Current Year Savings"),'7.  Persistence Report'!$C:$C,VLOOKUP(IF(COUNTIFS($B349,"Adjustment*"),$A348,$A349),ExtCalcMap,2,FALSE))</f>
        <v>6408.8470150000003</v>
      </c>
      <c r="N349" s="732"/>
      <c r="O349" s="731">
        <f ca="1">SUMIFS(OFFSET('7.  Persistence Report'!$L:$L,0,O277-2011),'7.  Persistence Report'!$D:$D,IF(COUNTIFS($B349,"Adjustment*"),$B348,$B349),'7.  Persistence Report'!$H:$H,D277,'7.  Persistence Report'!$J:$J,IF(COUNTIFS($B349,"Adjustment*"),"Adjustment","Current Year Savings"),'7.  Persistence Report'!$C:$C,VLOOKUP(IF(COUNTIFS($B349,"Adjustment*"),$A348,$A349),ExtCalcMap,2,FALSE))</f>
        <v>1.5639919739999999</v>
      </c>
      <c r="P349" s="731">
        <f ca="1">SUMIFS(OFFSET('7.  Persistence Report'!$L:$L,0,P277-2011),'7.  Persistence Report'!$D:$D,IF(COUNTIFS($B349,"Adjustment*"),$B348,$B349),'7.  Persistence Report'!$H:$H,D277,'7.  Persistence Report'!$J:$J,IF(COUNTIFS($B349,"Adjustment*"),"Adjustment","Current Year Savings"),'7.  Persistence Report'!$C:$C,VLOOKUP(IF(COUNTIFS($B349,"Adjustment*"),$A348,$A349),ExtCalcMap,2,FALSE))</f>
        <v>1.560018109</v>
      </c>
      <c r="Q349" s="731">
        <f ca="1">SUMIFS(OFFSET('7.  Persistence Report'!$L:$L,0,Q277-2011),'7.  Persistence Report'!$D:$D,IF(COUNTIFS($B349,"Adjustment*"),$B348,$B349),'7.  Persistence Report'!$H:$H,D277,'7.  Persistence Report'!$J:$J,IF(COUNTIFS($B349,"Adjustment*"),"Adjustment","Current Year Savings"),'7.  Persistence Report'!$C:$C,VLOOKUP(IF(COUNTIFS($B349,"Adjustment*"),$A348,$A349),ExtCalcMap,2,FALSE))</f>
        <v>1.559656849</v>
      </c>
      <c r="R349" s="731">
        <f ca="1">SUMIFS(OFFSET('7.  Persistence Report'!$L:$L,0,R277-2011),'7.  Persistence Report'!$D:$D,IF(COUNTIFS($B349,"Adjustment*"),$B348,$B349),'7.  Persistence Report'!$H:$H,D277,'7.  Persistence Report'!$J:$J,IF(COUNTIFS($B349,"Adjustment*"),"Adjustment","Current Year Savings"),'7.  Persistence Report'!$C:$C,VLOOKUP(IF(COUNTIFS($B349,"Adjustment*"),$A348,$A349),ExtCalcMap,2,FALSE))</f>
        <v>1.5156896529999999</v>
      </c>
      <c r="S349" s="731">
        <f ca="1">SUMIFS(OFFSET('7.  Persistence Report'!$L:$L,0,S277-2011),'7.  Persistence Report'!$D:$D,IF(COUNTIFS($B349,"Adjustment*"),$B348,$B349),'7.  Persistence Report'!$H:$H,D277,'7.  Persistence Report'!$J:$J,IF(COUNTIFS($B349,"Adjustment*"),"Adjustment","Current Year Savings"),'7.  Persistence Report'!$C:$C,VLOOKUP(IF(COUNTIFS($B349,"Adjustment*"),$A348,$A349),ExtCalcMap,2,FALSE))</f>
        <v>1.4777309240000001</v>
      </c>
      <c r="T349" s="731">
        <f ca="1">SUMIFS(OFFSET('7.  Persistence Report'!$L:$L,0,T277-2011),'7.  Persistence Report'!$D:$D,IF(COUNTIFS($B349,"Adjustment*"),$B348,$B349),'7.  Persistence Report'!$H:$H,D277,'7.  Persistence Report'!$J:$J,IF(COUNTIFS($B349,"Adjustment*"),"Adjustment","Current Year Savings"),'7.  Persistence Report'!$C:$C,VLOOKUP(IF(COUNTIFS($B349,"Adjustment*"),$A348,$A349),ExtCalcMap,2,FALSE))</f>
        <v>1.457192364</v>
      </c>
      <c r="U349" s="731">
        <f ca="1">SUMIFS(OFFSET('7.  Persistence Report'!$L:$L,0,U277-2011),'7.  Persistence Report'!$D:$D,IF(COUNTIFS($B349,"Adjustment*"),$B348,$B349),'7.  Persistence Report'!$H:$H,D277,'7.  Persistence Report'!$J:$J,IF(COUNTIFS($B349,"Adjustment*"),"Adjustment","Current Year Savings"),'7.  Persistence Report'!$C:$C,VLOOKUP(IF(COUNTIFS($B349,"Adjustment*"),$A348,$A349),ExtCalcMap,2,FALSE))</f>
        <v>1.4489847819999999</v>
      </c>
      <c r="V349" s="731">
        <f ca="1">SUMIFS(OFFSET('7.  Persistence Report'!$L:$L,0,V277-2011),'7.  Persistence Report'!$D:$D,IF(COUNTIFS($B349,"Adjustment*"),$B348,$B349),'7.  Persistence Report'!$H:$H,D277,'7.  Persistence Report'!$J:$J,IF(COUNTIFS($B349,"Adjustment*"),"Adjustment","Current Year Savings"),'7.  Persistence Report'!$C:$C,VLOOKUP(IF(COUNTIFS($B349,"Adjustment*"),$A348,$A349),ExtCalcMap,2,FALSE))</f>
        <v>1.4489847819999999</v>
      </c>
      <c r="W349" s="731">
        <f ca="1">SUMIFS(OFFSET('7.  Persistence Report'!$L:$L,0,W277-2011),'7.  Persistence Report'!$D:$D,IF(COUNTIFS($B349,"Adjustment*"),$B348,$B349),'7.  Persistence Report'!$H:$H,D277,'7.  Persistence Report'!$J:$J,IF(COUNTIFS($B349,"Adjustment*"),"Adjustment","Current Year Savings"),'7.  Persistence Report'!$C:$C,VLOOKUP(IF(COUNTIFS($B349,"Adjustment*"),$A348,$A349),ExtCalcMap,2,FALSE))</f>
        <v>1.2844316739999999</v>
      </c>
      <c r="X349" s="731">
        <f ca="1">SUMIFS(OFFSET('7.  Persistence Report'!$L:$L,0,X277-2011),'7.  Persistence Report'!$D:$D,IF(COUNTIFS($B349,"Adjustment*"),$B348,$B349),'7.  Persistence Report'!$H:$H,D277,'7.  Persistence Report'!$J:$J,IF(COUNTIFS($B349,"Adjustment*"),"Adjustment","Current Year Savings"),'7.  Persistence Report'!$C:$C,VLOOKUP(IF(COUNTIFS($B349,"Adjustment*"),$A348,$A349),ExtCalcMap,2,FALSE))</f>
        <v>0.87769985900000003</v>
      </c>
      <c r="Y349" s="412">
        <f>Y348</f>
        <v>0</v>
      </c>
      <c r="Z349" s="412">
        <f>Z348</f>
        <v>0</v>
      </c>
      <c r="AA349" s="412">
        <f t="shared" ref="AA349:AL349" si="141">AA348</f>
        <v>0</v>
      </c>
      <c r="AB349" s="412">
        <f t="shared" si="141"/>
        <v>1</v>
      </c>
      <c r="AC349" s="412">
        <f t="shared" si="141"/>
        <v>0</v>
      </c>
      <c r="AD349" s="412">
        <f t="shared" si="141"/>
        <v>0</v>
      </c>
      <c r="AE349" s="412">
        <f t="shared" si="141"/>
        <v>0</v>
      </c>
      <c r="AF349" s="412">
        <f t="shared" si="141"/>
        <v>0</v>
      </c>
      <c r="AG349" s="412">
        <f t="shared" si="141"/>
        <v>0</v>
      </c>
      <c r="AH349" s="412">
        <f t="shared" si="141"/>
        <v>0</v>
      </c>
      <c r="AI349" s="412">
        <f t="shared" si="141"/>
        <v>0</v>
      </c>
      <c r="AJ349" s="412">
        <f t="shared" si="141"/>
        <v>0</v>
      </c>
      <c r="AK349" s="412">
        <f t="shared" si="141"/>
        <v>0</v>
      </c>
      <c r="AL349" s="412">
        <f t="shared" si="141"/>
        <v>0</v>
      </c>
      <c r="AM349" s="299"/>
    </row>
    <row r="350" spans="1:39" ht="15" outlineLevel="1">
      <c r="B350" s="317"/>
      <c r="C350" s="307"/>
      <c r="D350" s="730"/>
      <c r="E350" s="730"/>
      <c r="F350" s="730"/>
      <c r="G350" s="730"/>
      <c r="H350" s="730"/>
      <c r="I350" s="730"/>
      <c r="J350" s="730"/>
      <c r="K350" s="730"/>
      <c r="L350" s="730"/>
      <c r="M350" s="730"/>
      <c r="N350" s="730"/>
      <c r="O350" s="737"/>
      <c r="P350" s="737"/>
      <c r="Q350" s="737"/>
      <c r="R350" s="737"/>
      <c r="S350" s="737"/>
      <c r="T350" s="737"/>
      <c r="U350" s="737"/>
      <c r="V350" s="737"/>
      <c r="W350" s="737"/>
      <c r="X350" s="737"/>
      <c r="Y350" s="413"/>
      <c r="Z350" s="413"/>
      <c r="AA350" s="413"/>
      <c r="AB350" s="413"/>
      <c r="AC350" s="413"/>
      <c r="AD350" s="413"/>
      <c r="AE350" s="413"/>
      <c r="AF350" s="413"/>
      <c r="AG350" s="413"/>
      <c r="AH350" s="413"/>
      <c r="AI350" s="413"/>
      <c r="AJ350" s="413"/>
      <c r="AK350" s="413"/>
      <c r="AL350" s="413"/>
      <c r="AM350" s="308"/>
    </row>
    <row r="351" spans="1:39" s="295" customFormat="1" ht="15.75" outlineLevel="1">
      <c r="A351" s="504"/>
      <c r="B351" s="290" t="s">
        <v>489</v>
      </c>
      <c r="C351" s="291"/>
      <c r="D351" s="742"/>
      <c r="E351" s="742"/>
      <c r="F351" s="742"/>
      <c r="G351" s="742"/>
      <c r="H351" s="742"/>
      <c r="I351" s="742"/>
      <c r="J351" s="742"/>
      <c r="K351" s="742"/>
      <c r="L351" s="742"/>
      <c r="M351" s="742"/>
      <c r="N351" s="742"/>
      <c r="O351" s="744"/>
      <c r="P351" s="739"/>
      <c r="Q351" s="739"/>
      <c r="R351" s="739"/>
      <c r="S351" s="739"/>
      <c r="T351" s="739"/>
      <c r="U351" s="739"/>
      <c r="V351" s="739"/>
      <c r="W351" s="739"/>
      <c r="X351" s="739"/>
      <c r="Y351" s="415"/>
      <c r="Z351" s="415"/>
      <c r="AA351" s="415"/>
      <c r="AB351" s="415"/>
      <c r="AC351" s="415"/>
      <c r="AD351" s="415"/>
      <c r="AE351" s="415"/>
      <c r="AF351" s="415"/>
      <c r="AG351" s="415"/>
      <c r="AH351" s="415"/>
      <c r="AI351" s="415"/>
      <c r="AJ351" s="415"/>
      <c r="AK351" s="415"/>
      <c r="AL351" s="415"/>
      <c r="AM351" s="294"/>
    </row>
    <row r="352" spans="1:39" s="285" customFormat="1" ht="15" outlineLevel="1">
      <c r="A352" s="503">
        <v>24</v>
      </c>
      <c r="B352" s="317" t="s">
        <v>14</v>
      </c>
      <c r="C352" s="293" t="s">
        <v>25</v>
      </c>
      <c r="D352" s="724">
        <f ca="1">SUMIFS(OFFSET('7.  Persistence Report'!$AQ:$AQ,0,D277-2011),'7.  Persistence Report'!$D:$D,IF(COUNTIFS($B352,"Adjustment*"),$B351,$B352),'7.  Persistence Report'!$H:$H,D277,'7.  Persistence Report'!$J:$J,IF(COUNTIFS($B352,"Adjustment*"),"Adjustment","Current Year Savings"),'7.  Persistence Report'!$C:$C,VLOOKUP(IF(COUNTIFS($B352,"Adjustment*"),$A351,$A352),ExtCalcMap,2,FALSE))</f>
        <v>189556.92182159401</v>
      </c>
      <c r="E352" s="724">
        <f ca="1">SUMIFS(OFFSET('7.  Persistence Report'!$AQ:$AQ,0,E277-2011),'7.  Persistence Report'!$D:$D,IF(COUNTIFS($B352,"Adjustment*"),$B351,$B352),'7.  Persistence Report'!$H:$H,D277,'7.  Persistence Report'!$J:$J,IF(COUNTIFS($B352,"Adjustment*"),"Adjustment","Current Year Savings"),'7.  Persistence Report'!$C:$C,VLOOKUP(IF(COUNTIFS($B352,"Adjustment*"),$A351,$A352),ExtCalcMap,2,FALSE))</f>
        <v>187059.626564026</v>
      </c>
      <c r="F352" s="724">
        <f ca="1">SUMIFS(OFFSET('7.  Persistence Report'!$AQ:$AQ,0,F277-2011),'7.  Persistence Report'!$D:$D,IF(COUNTIFS($B352,"Adjustment*"),$B351,$B352),'7.  Persistence Report'!$H:$H,D277,'7.  Persistence Report'!$J:$J,IF(COUNTIFS($B352,"Adjustment*"),"Adjustment","Current Year Savings"),'7.  Persistence Report'!$C:$C,VLOOKUP(IF(COUNTIFS($B352,"Adjustment*"),$A351,$A352),ExtCalcMap,2,FALSE))</f>
        <v>186458.48958969099</v>
      </c>
      <c r="G352" s="724">
        <f ca="1">SUMIFS(OFFSET('7.  Persistence Report'!$AQ:$AQ,0,G277-2011),'7.  Persistence Report'!$D:$D,IF(COUNTIFS($B352,"Adjustment*"),$B351,$B352),'7.  Persistence Report'!$H:$H,D277,'7.  Persistence Report'!$J:$J,IF(COUNTIFS($B352,"Adjustment*"),"Adjustment","Current Year Savings"),'7.  Persistence Report'!$C:$C,VLOOKUP(IF(COUNTIFS($B352,"Adjustment*"),$A351,$A352),ExtCalcMap,2,FALSE))</f>
        <v>169370.16857147199</v>
      </c>
      <c r="H352" s="724">
        <f ca="1">SUMIFS(OFFSET('7.  Persistence Report'!$AQ:$AQ,0,H277-2011),'7.  Persistence Report'!$D:$D,IF(COUNTIFS($B352,"Adjustment*"),$B351,$B352),'7.  Persistence Report'!$H:$H,D277,'7.  Persistence Report'!$J:$J,IF(COUNTIFS($B352,"Adjustment*"),"Adjustment","Current Year Savings"),'7.  Persistence Report'!$C:$C,VLOOKUP(IF(COUNTIFS($B352,"Adjustment*"),$A351,$A352),ExtCalcMap,2,FALSE))</f>
        <v>157937.726394653</v>
      </c>
      <c r="I352" s="724">
        <f ca="1">SUMIFS(OFFSET('7.  Persistence Report'!$AQ:$AQ,0,I277-2011),'7.  Persistence Report'!$D:$D,IF(COUNTIFS($B352,"Adjustment*"),$B351,$B352),'7.  Persistence Report'!$H:$H,D277,'7.  Persistence Report'!$J:$J,IF(COUNTIFS($B352,"Adjustment*"),"Adjustment","Current Year Savings"),'7.  Persistence Report'!$C:$C,VLOOKUP(IF(COUNTIFS($B352,"Adjustment*"),$A351,$A352),ExtCalcMap,2,FALSE))</f>
        <v>150348.437110901</v>
      </c>
      <c r="J352" s="724">
        <f ca="1">SUMIFS(OFFSET('7.  Persistence Report'!$AQ:$AQ,0,J277-2011),'7.  Persistence Report'!$D:$D,IF(COUNTIFS($B352,"Adjustment*"),$B351,$B352),'7.  Persistence Report'!$H:$H,D277,'7.  Persistence Report'!$J:$J,IF(COUNTIFS($B352,"Adjustment*"),"Adjustment","Current Year Savings"),'7.  Persistence Report'!$C:$C,VLOOKUP(IF(COUNTIFS($B352,"Adjustment*"),$A351,$A352),ExtCalcMap,2,FALSE))</f>
        <v>147542.31415557899</v>
      </c>
      <c r="K352" s="724">
        <f ca="1">SUMIFS(OFFSET('7.  Persistence Report'!$AQ:$AQ,0,K277-2011),'7.  Persistence Report'!$D:$D,IF(COUNTIFS($B352,"Adjustment*"),$B351,$B352),'7.  Persistence Report'!$H:$H,D277,'7.  Persistence Report'!$J:$J,IF(COUNTIFS($B352,"Adjustment*"),"Adjustment","Current Year Savings"),'7.  Persistence Report'!$C:$C,VLOOKUP(IF(COUNTIFS($B352,"Adjustment*"),$A351,$A352),ExtCalcMap,2,FALSE))</f>
        <v>146976.701522827</v>
      </c>
      <c r="L352" s="724">
        <f ca="1">SUMIFS(OFFSET('7.  Persistence Report'!$AQ:$AQ,0,L277-2011),'7.  Persistence Report'!$D:$D,IF(COUNTIFS($B352,"Adjustment*"),$B351,$B352),'7.  Persistence Report'!$H:$H,D277,'7.  Persistence Report'!$J:$J,IF(COUNTIFS($B352,"Adjustment*"),"Adjustment","Current Year Savings"),'7.  Persistence Report'!$C:$C,VLOOKUP(IF(COUNTIFS($B352,"Adjustment*"),$A351,$A352),ExtCalcMap,2,FALSE))</f>
        <v>82096.696914672997</v>
      </c>
      <c r="M352" s="724">
        <f ca="1">SUMIFS(OFFSET('7.  Persistence Report'!$AQ:$AQ,0,M277-2011),'7.  Persistence Report'!$D:$D,IF(COUNTIFS($B352,"Adjustment*"),$B351,$B352),'7.  Persistence Report'!$H:$H,D277,'7.  Persistence Report'!$J:$J,IF(COUNTIFS($B352,"Adjustment*"),"Adjustment","Current Year Savings"),'7.  Persistence Report'!$C:$C,VLOOKUP(IF(COUNTIFS($B352,"Adjustment*"),$A351,$A352),ExtCalcMap,2,FALSE))</f>
        <v>79494.963897705005</v>
      </c>
      <c r="N352" s="730"/>
      <c r="O352" s="731">
        <f ca="1">SUMIFS(OFFSET('7.  Persistence Report'!$L:$L,0,O277-2011),'7.  Persistence Report'!$D:$D,IF(COUNTIFS($B352,"Adjustment*"),$B351,$B352),'7.  Persistence Report'!$H:$H,D277,'7.  Persistence Report'!$J:$J,IF(COUNTIFS($B352,"Adjustment*"),"Adjustment","Current Year Savings"),'7.  Persistence Report'!$C:$C,VLOOKUP(IF(COUNTIFS($B352,"Adjustment*"),$A351,$A352),ExtCalcMap,2,FALSE))</f>
        <v>21.245355534000002</v>
      </c>
      <c r="P352" s="731">
        <f ca="1">SUMIFS(OFFSET('7.  Persistence Report'!$L:$L,0,P277-2011),'7.  Persistence Report'!$D:$D,IF(COUNTIFS($B352,"Adjustment*"),$B351,$B352),'7.  Persistence Report'!$H:$H,D277,'7.  Persistence Report'!$J:$J,IF(COUNTIFS($B352,"Adjustment*"),"Adjustment","Current Year Savings"),'7.  Persistence Report'!$C:$C,VLOOKUP(IF(COUNTIFS($B352,"Adjustment*"),$A351,$A352),ExtCalcMap,2,FALSE))</f>
        <v>21.115630328999998</v>
      </c>
      <c r="Q352" s="731">
        <f ca="1">SUMIFS(OFFSET('7.  Persistence Report'!$L:$L,0,Q277-2011),'7.  Persistence Report'!$D:$D,IF(COUNTIFS($B352,"Adjustment*"),$B351,$B352),'7.  Persistence Report'!$H:$H,D277,'7.  Persistence Report'!$J:$J,IF(COUNTIFS($B352,"Adjustment*"),"Adjustment","Current Year Savings"),'7.  Persistence Report'!$C:$C,VLOOKUP(IF(COUNTIFS($B352,"Adjustment*"),$A351,$A352),ExtCalcMap,2,FALSE))</f>
        <v>21.084403473999998</v>
      </c>
      <c r="R352" s="731">
        <f ca="1">SUMIFS(OFFSET('7.  Persistence Report'!$L:$L,0,R277-2011),'7.  Persistence Report'!$D:$D,IF(COUNTIFS($B352,"Adjustment*"),$B351,$B352),'7.  Persistence Report'!$H:$H,D277,'7.  Persistence Report'!$J:$J,IF(COUNTIFS($B352,"Adjustment*"),"Adjustment","Current Year Savings"),'7.  Persistence Report'!$C:$C,VLOOKUP(IF(COUNTIFS($B352,"Adjustment*"),$A351,$A352),ExtCalcMap,2,FALSE))</f>
        <v>20.196728665999998</v>
      </c>
      <c r="S352" s="731">
        <f ca="1">SUMIFS(OFFSET('7.  Persistence Report'!$L:$L,0,S277-2011),'7.  Persistence Report'!$D:$D,IF(COUNTIFS($B352,"Adjustment*"),$B351,$B352),'7.  Persistence Report'!$H:$H,D277,'7.  Persistence Report'!$J:$J,IF(COUNTIFS($B352,"Adjustment*"),"Adjustment","Current Year Savings"),'7.  Persistence Report'!$C:$C,VLOOKUP(IF(COUNTIFS($B352,"Adjustment*"),$A351,$A352),ExtCalcMap,2,FALSE))</f>
        <v>19.602855643000002</v>
      </c>
      <c r="T352" s="731">
        <f ca="1">SUMIFS(OFFSET('7.  Persistence Report'!$L:$L,0,T277-2011),'7.  Persistence Report'!$D:$D,IF(COUNTIFS($B352,"Adjustment*"),$B351,$B352),'7.  Persistence Report'!$H:$H,D277,'7.  Persistence Report'!$J:$J,IF(COUNTIFS($B352,"Adjustment*"),"Adjustment","Current Year Savings"),'7.  Persistence Report'!$C:$C,VLOOKUP(IF(COUNTIFS($B352,"Adjustment*"),$A351,$A352),ExtCalcMap,2,FALSE))</f>
        <v>19.208620252999999</v>
      </c>
      <c r="U352" s="731">
        <f ca="1">SUMIFS(OFFSET('7.  Persistence Report'!$L:$L,0,U277-2011),'7.  Persistence Report'!$D:$D,IF(COUNTIFS($B352,"Adjustment*"),$B351,$B352),'7.  Persistence Report'!$H:$H,D277,'7.  Persistence Report'!$J:$J,IF(COUNTIFS($B352,"Adjustment*"),"Adjustment","Current Year Savings"),'7.  Persistence Report'!$C:$C,VLOOKUP(IF(COUNTIFS($B352,"Adjustment*"),$A351,$A352),ExtCalcMap,2,FALSE))</f>
        <v>19.062852592999999</v>
      </c>
      <c r="V352" s="731">
        <f ca="1">SUMIFS(OFFSET('7.  Persistence Report'!$L:$L,0,V277-2011),'7.  Persistence Report'!$D:$D,IF(COUNTIFS($B352,"Adjustment*"),$B351,$B352),'7.  Persistence Report'!$H:$H,D277,'7.  Persistence Report'!$J:$J,IF(COUNTIFS($B352,"Adjustment*"),"Adjustment","Current Year Savings"),'7.  Persistence Report'!$C:$C,VLOOKUP(IF(COUNTIFS($B352,"Adjustment*"),$A351,$A352),ExtCalcMap,2,FALSE))</f>
        <v>19.062852592999999</v>
      </c>
      <c r="W352" s="731">
        <f ca="1">SUMIFS(OFFSET('7.  Persistence Report'!$L:$L,0,W277-2011),'7.  Persistence Report'!$D:$D,IF(COUNTIFS($B352,"Adjustment*"),$B351,$B352),'7.  Persistence Report'!$H:$H,D277,'7.  Persistence Report'!$J:$J,IF(COUNTIFS($B352,"Adjustment*"),"Adjustment","Current Year Savings"),'7.  Persistence Report'!$C:$C,VLOOKUP(IF(COUNTIFS($B352,"Adjustment*"),$A351,$A352),ExtCalcMap,2,FALSE))</f>
        <v>15.692577352000001</v>
      </c>
      <c r="X352" s="731">
        <f ca="1">SUMIFS(OFFSET('7.  Persistence Report'!$L:$L,0,X277-2011),'7.  Persistence Report'!$D:$D,IF(COUNTIFS($B352,"Adjustment*"),$B351,$B352),'7.  Persistence Report'!$H:$H,D277,'7.  Persistence Report'!$J:$J,IF(COUNTIFS($B352,"Adjustment*"),"Adjustment","Current Year Savings"),'7.  Persistence Report'!$C:$C,VLOOKUP(IF(COUNTIFS($B352,"Adjustment*"),$A351,$A352),ExtCalcMap,2,FALSE))</f>
        <v>12.906812628000001</v>
      </c>
      <c r="Y352" s="411">
        <f t="shared" ref="Y352:AL352" si="142">IF(COUNTIFS(Y277,"Res*"),1/COUNTIFS(Y277:AL277,"Res*"),0)</f>
        <v>0</v>
      </c>
      <c r="Z352" s="411">
        <f t="shared" si="142"/>
        <v>0</v>
      </c>
      <c r="AA352" s="411">
        <f t="shared" si="142"/>
        <v>0</v>
      </c>
      <c r="AB352" s="411">
        <f t="shared" si="142"/>
        <v>1</v>
      </c>
      <c r="AC352" s="411">
        <f t="shared" si="142"/>
        <v>0</v>
      </c>
      <c r="AD352" s="411">
        <f t="shared" si="142"/>
        <v>0</v>
      </c>
      <c r="AE352" s="411">
        <f t="shared" si="142"/>
        <v>0</v>
      </c>
      <c r="AF352" s="411">
        <f t="shared" si="142"/>
        <v>0</v>
      </c>
      <c r="AG352" s="411">
        <f t="shared" si="142"/>
        <v>0</v>
      </c>
      <c r="AH352" s="411">
        <f t="shared" si="142"/>
        <v>0</v>
      </c>
      <c r="AI352" s="411">
        <f t="shared" si="142"/>
        <v>0</v>
      </c>
      <c r="AJ352" s="411">
        <f t="shared" si="142"/>
        <v>0</v>
      </c>
      <c r="AK352" s="411">
        <f t="shared" si="142"/>
        <v>0</v>
      </c>
      <c r="AL352" s="411">
        <f t="shared" si="142"/>
        <v>0</v>
      </c>
      <c r="AM352" s="298">
        <f>SUM(Y352:AL352)</f>
        <v>1</v>
      </c>
    </row>
    <row r="353" spans="1:39" s="285" customFormat="1" ht="15" outlineLevel="1">
      <c r="A353" s="503"/>
      <c r="B353" s="317" t="s">
        <v>250</v>
      </c>
      <c r="C353" s="293" t="s">
        <v>164</v>
      </c>
      <c r="D353" s="724">
        <f ca="1">SUMIFS(OFFSET('7.  Persistence Report'!$AQ:$AQ,0,D277-2011),'7.  Persistence Report'!$D:$D,IF(COUNTIFS($B353,"Adjustment*"),$B352,$B353),'7.  Persistence Report'!$H:$H,D277,'7.  Persistence Report'!$J:$J,IF(COUNTIFS($B353,"Adjustment*"),"Adjustment","Current Year Savings"),'7.  Persistence Report'!$C:$C,VLOOKUP(IF(COUNTIFS($B353,"Adjustment*"),$A352,$A353),ExtCalcMap,2,FALSE))</f>
        <v>0</v>
      </c>
      <c r="E353" s="724">
        <f ca="1">SUMIFS(OFFSET('7.  Persistence Report'!$AQ:$AQ,0,E277-2011),'7.  Persistence Report'!$D:$D,IF(COUNTIFS($B353,"Adjustment*"),$B352,$B353),'7.  Persistence Report'!$H:$H,D277,'7.  Persistence Report'!$J:$J,IF(COUNTIFS($B353,"Adjustment*"),"Adjustment","Current Year Savings"),'7.  Persistence Report'!$C:$C,VLOOKUP(IF(COUNTIFS($B353,"Adjustment*"),$A352,$A353),ExtCalcMap,2,FALSE))</f>
        <v>0</v>
      </c>
      <c r="F353" s="724">
        <f ca="1">SUMIFS(OFFSET('7.  Persistence Report'!$AQ:$AQ,0,F277-2011),'7.  Persistence Report'!$D:$D,IF(COUNTIFS($B353,"Adjustment*"),$B352,$B353),'7.  Persistence Report'!$H:$H,D277,'7.  Persistence Report'!$J:$J,IF(COUNTIFS($B353,"Adjustment*"),"Adjustment","Current Year Savings"),'7.  Persistence Report'!$C:$C,VLOOKUP(IF(COUNTIFS($B353,"Adjustment*"),$A352,$A353),ExtCalcMap,2,FALSE))</f>
        <v>0</v>
      </c>
      <c r="G353" s="724">
        <f ca="1">SUMIFS(OFFSET('7.  Persistence Report'!$AQ:$AQ,0,G277-2011),'7.  Persistence Report'!$D:$D,IF(COUNTIFS($B353,"Adjustment*"),$B352,$B353),'7.  Persistence Report'!$H:$H,D277,'7.  Persistence Report'!$J:$J,IF(COUNTIFS($B353,"Adjustment*"),"Adjustment","Current Year Savings"),'7.  Persistence Report'!$C:$C,VLOOKUP(IF(COUNTIFS($B353,"Adjustment*"),$A352,$A353),ExtCalcMap,2,FALSE))</f>
        <v>0</v>
      </c>
      <c r="H353" s="724">
        <f ca="1">SUMIFS(OFFSET('7.  Persistence Report'!$AQ:$AQ,0,H277-2011),'7.  Persistence Report'!$D:$D,IF(COUNTIFS($B353,"Adjustment*"),$B352,$B353),'7.  Persistence Report'!$H:$H,D277,'7.  Persistence Report'!$J:$J,IF(COUNTIFS($B353,"Adjustment*"),"Adjustment","Current Year Savings"),'7.  Persistence Report'!$C:$C,VLOOKUP(IF(COUNTIFS($B353,"Adjustment*"),$A352,$A353),ExtCalcMap,2,FALSE))</f>
        <v>0</v>
      </c>
      <c r="I353" s="724">
        <f ca="1">SUMIFS(OFFSET('7.  Persistence Report'!$AQ:$AQ,0,I277-2011),'7.  Persistence Report'!$D:$D,IF(COUNTIFS($B353,"Adjustment*"),$B352,$B353),'7.  Persistence Report'!$H:$H,D277,'7.  Persistence Report'!$J:$J,IF(COUNTIFS($B353,"Adjustment*"),"Adjustment","Current Year Savings"),'7.  Persistence Report'!$C:$C,VLOOKUP(IF(COUNTIFS($B353,"Adjustment*"),$A352,$A353),ExtCalcMap,2,FALSE))</f>
        <v>0</v>
      </c>
      <c r="J353" s="724">
        <f ca="1">SUMIFS(OFFSET('7.  Persistence Report'!$AQ:$AQ,0,J277-2011),'7.  Persistence Report'!$D:$D,IF(COUNTIFS($B353,"Adjustment*"),$B352,$B353),'7.  Persistence Report'!$H:$H,D277,'7.  Persistence Report'!$J:$J,IF(COUNTIFS($B353,"Adjustment*"),"Adjustment","Current Year Savings"),'7.  Persistence Report'!$C:$C,VLOOKUP(IF(COUNTIFS($B353,"Adjustment*"),$A352,$A353),ExtCalcMap,2,FALSE))</f>
        <v>0</v>
      </c>
      <c r="K353" s="724">
        <f ca="1">SUMIFS(OFFSET('7.  Persistence Report'!$AQ:$AQ,0,K277-2011),'7.  Persistence Report'!$D:$D,IF(COUNTIFS($B353,"Adjustment*"),$B352,$B353),'7.  Persistence Report'!$H:$H,D277,'7.  Persistence Report'!$J:$J,IF(COUNTIFS($B353,"Adjustment*"),"Adjustment","Current Year Savings"),'7.  Persistence Report'!$C:$C,VLOOKUP(IF(COUNTIFS($B353,"Adjustment*"),$A352,$A353),ExtCalcMap,2,FALSE))</f>
        <v>0</v>
      </c>
      <c r="L353" s="724">
        <f ca="1">SUMIFS(OFFSET('7.  Persistence Report'!$AQ:$AQ,0,L277-2011),'7.  Persistence Report'!$D:$D,IF(COUNTIFS($B353,"Adjustment*"),$B352,$B353),'7.  Persistence Report'!$H:$H,D277,'7.  Persistence Report'!$J:$J,IF(COUNTIFS($B353,"Adjustment*"),"Adjustment","Current Year Savings"),'7.  Persistence Report'!$C:$C,VLOOKUP(IF(COUNTIFS($B353,"Adjustment*"),$A352,$A353),ExtCalcMap,2,FALSE))</f>
        <v>0</v>
      </c>
      <c r="M353" s="724">
        <f ca="1">SUMIFS(OFFSET('7.  Persistence Report'!$AQ:$AQ,0,M277-2011),'7.  Persistence Report'!$D:$D,IF(COUNTIFS($B353,"Adjustment*"),$B352,$B353),'7.  Persistence Report'!$H:$H,D277,'7.  Persistence Report'!$J:$J,IF(COUNTIFS($B353,"Adjustment*"),"Adjustment","Current Year Savings"),'7.  Persistence Report'!$C:$C,VLOOKUP(IF(COUNTIFS($B353,"Adjustment*"),$A352,$A353),ExtCalcMap,2,FALSE))</f>
        <v>0</v>
      </c>
      <c r="N353" s="732"/>
      <c r="O353" s="731">
        <f ca="1">SUMIFS(OFFSET('7.  Persistence Report'!$L:$L,0,O277-2011),'7.  Persistence Report'!$D:$D,IF(COUNTIFS($B353,"Adjustment*"),$B352,$B353),'7.  Persistence Report'!$H:$H,D277,'7.  Persistence Report'!$J:$J,IF(COUNTIFS($B353,"Adjustment*"),"Adjustment","Current Year Savings"),'7.  Persistence Report'!$C:$C,VLOOKUP(IF(COUNTIFS($B353,"Adjustment*"),$A352,$A353),ExtCalcMap,2,FALSE))</f>
        <v>0</v>
      </c>
      <c r="P353" s="731">
        <f ca="1">SUMIFS(OFFSET('7.  Persistence Report'!$L:$L,0,P277-2011),'7.  Persistence Report'!$D:$D,IF(COUNTIFS($B353,"Adjustment*"),$B352,$B353),'7.  Persistence Report'!$H:$H,D277,'7.  Persistence Report'!$J:$J,IF(COUNTIFS($B353,"Adjustment*"),"Adjustment","Current Year Savings"),'7.  Persistence Report'!$C:$C,VLOOKUP(IF(COUNTIFS($B353,"Adjustment*"),$A352,$A353),ExtCalcMap,2,FALSE))</f>
        <v>0</v>
      </c>
      <c r="Q353" s="731">
        <f ca="1">SUMIFS(OFFSET('7.  Persistence Report'!$L:$L,0,Q277-2011),'7.  Persistence Report'!$D:$D,IF(COUNTIFS($B353,"Adjustment*"),$B352,$B353),'7.  Persistence Report'!$H:$H,D277,'7.  Persistence Report'!$J:$J,IF(COUNTIFS($B353,"Adjustment*"),"Adjustment","Current Year Savings"),'7.  Persistence Report'!$C:$C,VLOOKUP(IF(COUNTIFS($B353,"Adjustment*"),$A352,$A353),ExtCalcMap,2,FALSE))</f>
        <v>0</v>
      </c>
      <c r="R353" s="731">
        <f ca="1">SUMIFS(OFFSET('7.  Persistence Report'!$L:$L,0,R277-2011),'7.  Persistence Report'!$D:$D,IF(COUNTIFS($B353,"Adjustment*"),$B352,$B353),'7.  Persistence Report'!$H:$H,D277,'7.  Persistence Report'!$J:$J,IF(COUNTIFS($B353,"Adjustment*"),"Adjustment","Current Year Savings"),'7.  Persistence Report'!$C:$C,VLOOKUP(IF(COUNTIFS($B353,"Adjustment*"),$A352,$A353),ExtCalcMap,2,FALSE))</f>
        <v>0</v>
      </c>
      <c r="S353" s="731">
        <f ca="1">SUMIFS(OFFSET('7.  Persistence Report'!$L:$L,0,S277-2011),'7.  Persistence Report'!$D:$D,IF(COUNTIFS($B353,"Adjustment*"),$B352,$B353),'7.  Persistence Report'!$H:$H,D277,'7.  Persistence Report'!$J:$J,IF(COUNTIFS($B353,"Adjustment*"),"Adjustment","Current Year Savings"),'7.  Persistence Report'!$C:$C,VLOOKUP(IF(COUNTIFS($B353,"Adjustment*"),$A352,$A353),ExtCalcMap,2,FALSE))</f>
        <v>0</v>
      </c>
      <c r="T353" s="731">
        <f ca="1">SUMIFS(OFFSET('7.  Persistence Report'!$L:$L,0,T277-2011),'7.  Persistence Report'!$D:$D,IF(COUNTIFS($B353,"Adjustment*"),$B352,$B353),'7.  Persistence Report'!$H:$H,D277,'7.  Persistence Report'!$J:$J,IF(COUNTIFS($B353,"Adjustment*"),"Adjustment","Current Year Savings"),'7.  Persistence Report'!$C:$C,VLOOKUP(IF(COUNTIFS($B353,"Adjustment*"),$A352,$A353),ExtCalcMap,2,FALSE))</f>
        <v>0</v>
      </c>
      <c r="U353" s="731">
        <f ca="1">SUMIFS(OFFSET('7.  Persistence Report'!$L:$L,0,U277-2011),'7.  Persistence Report'!$D:$D,IF(COUNTIFS($B353,"Adjustment*"),$B352,$B353),'7.  Persistence Report'!$H:$H,D277,'7.  Persistence Report'!$J:$J,IF(COUNTIFS($B353,"Adjustment*"),"Adjustment","Current Year Savings"),'7.  Persistence Report'!$C:$C,VLOOKUP(IF(COUNTIFS($B353,"Adjustment*"),$A352,$A353),ExtCalcMap,2,FALSE))</f>
        <v>0</v>
      </c>
      <c r="V353" s="731">
        <f ca="1">SUMIFS(OFFSET('7.  Persistence Report'!$L:$L,0,V277-2011),'7.  Persistence Report'!$D:$D,IF(COUNTIFS($B353,"Adjustment*"),$B352,$B353),'7.  Persistence Report'!$H:$H,D277,'7.  Persistence Report'!$J:$J,IF(COUNTIFS($B353,"Adjustment*"),"Adjustment","Current Year Savings"),'7.  Persistence Report'!$C:$C,VLOOKUP(IF(COUNTIFS($B353,"Adjustment*"),$A352,$A353),ExtCalcMap,2,FALSE))</f>
        <v>0</v>
      </c>
      <c r="W353" s="731">
        <f ca="1">SUMIFS(OFFSET('7.  Persistence Report'!$L:$L,0,W277-2011),'7.  Persistence Report'!$D:$D,IF(COUNTIFS($B353,"Adjustment*"),$B352,$B353),'7.  Persistence Report'!$H:$H,D277,'7.  Persistence Report'!$J:$J,IF(COUNTIFS($B353,"Adjustment*"),"Adjustment","Current Year Savings"),'7.  Persistence Report'!$C:$C,VLOOKUP(IF(COUNTIFS($B353,"Adjustment*"),$A352,$A353),ExtCalcMap,2,FALSE))</f>
        <v>0</v>
      </c>
      <c r="X353" s="731">
        <f ca="1">SUMIFS(OFFSET('7.  Persistence Report'!$L:$L,0,X277-2011),'7.  Persistence Report'!$D:$D,IF(COUNTIFS($B353,"Adjustment*"),$B352,$B353),'7.  Persistence Report'!$H:$H,D277,'7.  Persistence Report'!$J:$J,IF(COUNTIFS($B353,"Adjustment*"),"Adjustment","Current Year Savings"),'7.  Persistence Report'!$C:$C,VLOOKUP(IF(COUNTIFS($B353,"Adjustment*"),$A352,$A353),ExtCalcMap,2,FALSE))</f>
        <v>0</v>
      </c>
      <c r="Y353" s="412">
        <f>Y352</f>
        <v>0</v>
      </c>
      <c r="Z353" s="412">
        <f>Z352</f>
        <v>0</v>
      </c>
      <c r="AA353" s="412">
        <f t="shared" ref="AA353:AL353" si="143">AA352</f>
        <v>0</v>
      </c>
      <c r="AB353" s="412">
        <f t="shared" si="143"/>
        <v>1</v>
      </c>
      <c r="AC353" s="412">
        <f t="shared" si="143"/>
        <v>0</v>
      </c>
      <c r="AD353" s="412">
        <f t="shared" si="143"/>
        <v>0</v>
      </c>
      <c r="AE353" s="412">
        <f t="shared" si="143"/>
        <v>0</v>
      </c>
      <c r="AF353" s="412">
        <f t="shared" si="143"/>
        <v>0</v>
      </c>
      <c r="AG353" s="412">
        <f t="shared" si="143"/>
        <v>0</v>
      </c>
      <c r="AH353" s="412">
        <f t="shared" si="143"/>
        <v>0</v>
      </c>
      <c r="AI353" s="412">
        <f t="shared" si="143"/>
        <v>0</v>
      </c>
      <c r="AJ353" s="412">
        <f t="shared" si="143"/>
        <v>0</v>
      </c>
      <c r="AK353" s="412">
        <f t="shared" si="143"/>
        <v>0</v>
      </c>
      <c r="AL353" s="412">
        <f t="shared" si="143"/>
        <v>0</v>
      </c>
      <c r="AM353" s="299"/>
    </row>
    <row r="354" spans="1:39" s="285" customFormat="1" ht="15" outlineLevel="1">
      <c r="A354" s="503"/>
      <c r="B354" s="317"/>
      <c r="C354" s="307"/>
      <c r="D354" s="730"/>
      <c r="E354" s="730"/>
      <c r="F354" s="730"/>
      <c r="G354" s="730"/>
      <c r="H354" s="730"/>
      <c r="I354" s="730"/>
      <c r="J354" s="730"/>
      <c r="K354" s="730"/>
      <c r="L354" s="730"/>
      <c r="M354" s="730"/>
      <c r="N354" s="730"/>
      <c r="O354" s="737"/>
      <c r="P354" s="737"/>
      <c r="Q354" s="737"/>
      <c r="R354" s="737"/>
      <c r="S354" s="737"/>
      <c r="T354" s="737"/>
      <c r="U354" s="737"/>
      <c r="V354" s="737"/>
      <c r="W354" s="737"/>
      <c r="X354" s="737"/>
      <c r="Y354" s="413"/>
      <c r="Z354" s="413"/>
      <c r="AA354" s="413"/>
      <c r="AB354" s="413"/>
      <c r="AC354" s="413"/>
      <c r="AD354" s="413"/>
      <c r="AE354" s="413"/>
      <c r="AF354" s="413"/>
      <c r="AG354" s="413"/>
      <c r="AH354" s="413"/>
      <c r="AI354" s="413"/>
      <c r="AJ354" s="413"/>
      <c r="AK354" s="413"/>
      <c r="AL354" s="413"/>
      <c r="AM354" s="308"/>
    </row>
    <row r="355" spans="1:39" s="285" customFormat="1" ht="15" outlineLevel="1">
      <c r="A355" s="503">
        <v>25</v>
      </c>
      <c r="B355" s="316" t="s">
        <v>21</v>
      </c>
      <c r="C355" s="293" t="s">
        <v>25</v>
      </c>
      <c r="D355" s="724">
        <f ca="1">SUMIFS(OFFSET('7.  Persistence Report'!$AQ:$AQ,0,D277-2011),'7.  Persistence Report'!$D:$D,IF(COUNTIFS($B355,"Adjustment*"),$B354,$B355),'7.  Persistence Report'!$H:$H,D277,'7.  Persistence Report'!$J:$J,IF(COUNTIFS($B355,"Adjustment*"),"Adjustment","Current Year Savings"),'7.  Persistence Report'!$C:$C,VLOOKUP(IF(COUNTIFS($B355,"Adjustment*"),$A354,$A355),ExtCalcMap,2,FALSE))</f>
        <v>0</v>
      </c>
      <c r="E355" s="724">
        <f ca="1">SUMIFS(OFFSET('7.  Persistence Report'!$AQ:$AQ,0,E277-2011),'7.  Persistence Report'!$D:$D,IF(COUNTIFS($B355,"Adjustment*"),$B354,$B355),'7.  Persistence Report'!$H:$H,D277,'7.  Persistence Report'!$J:$J,IF(COUNTIFS($B355,"Adjustment*"),"Adjustment","Current Year Savings"),'7.  Persistence Report'!$C:$C,VLOOKUP(IF(COUNTIFS($B355,"Adjustment*"),$A354,$A355),ExtCalcMap,2,FALSE))</f>
        <v>0</v>
      </c>
      <c r="F355" s="724">
        <f ca="1">SUMIFS(OFFSET('7.  Persistence Report'!$AQ:$AQ,0,F277-2011),'7.  Persistence Report'!$D:$D,IF(COUNTIFS($B355,"Adjustment*"),$B354,$B355),'7.  Persistence Report'!$H:$H,D277,'7.  Persistence Report'!$J:$J,IF(COUNTIFS($B355,"Adjustment*"),"Adjustment","Current Year Savings"),'7.  Persistence Report'!$C:$C,VLOOKUP(IF(COUNTIFS($B355,"Adjustment*"),$A354,$A355),ExtCalcMap,2,FALSE))</f>
        <v>0</v>
      </c>
      <c r="G355" s="724">
        <f ca="1">SUMIFS(OFFSET('7.  Persistence Report'!$AQ:$AQ,0,G277-2011),'7.  Persistence Report'!$D:$D,IF(COUNTIFS($B355,"Adjustment*"),$B354,$B355),'7.  Persistence Report'!$H:$H,D277,'7.  Persistence Report'!$J:$J,IF(COUNTIFS($B355,"Adjustment*"),"Adjustment","Current Year Savings"),'7.  Persistence Report'!$C:$C,VLOOKUP(IF(COUNTIFS($B355,"Adjustment*"),$A354,$A355),ExtCalcMap,2,FALSE))</f>
        <v>0</v>
      </c>
      <c r="H355" s="724">
        <f ca="1">SUMIFS(OFFSET('7.  Persistence Report'!$AQ:$AQ,0,H277-2011),'7.  Persistence Report'!$D:$D,IF(COUNTIFS($B355,"Adjustment*"),$B354,$B355),'7.  Persistence Report'!$H:$H,D277,'7.  Persistence Report'!$J:$J,IF(COUNTIFS($B355,"Adjustment*"),"Adjustment","Current Year Savings"),'7.  Persistence Report'!$C:$C,VLOOKUP(IF(COUNTIFS($B355,"Adjustment*"),$A354,$A355),ExtCalcMap,2,FALSE))</f>
        <v>0</v>
      </c>
      <c r="I355" s="724">
        <f ca="1">SUMIFS(OFFSET('7.  Persistence Report'!$AQ:$AQ,0,I277-2011),'7.  Persistence Report'!$D:$D,IF(COUNTIFS($B355,"Adjustment*"),$B354,$B355),'7.  Persistence Report'!$H:$H,D277,'7.  Persistence Report'!$J:$J,IF(COUNTIFS($B355,"Adjustment*"),"Adjustment","Current Year Savings"),'7.  Persistence Report'!$C:$C,VLOOKUP(IF(COUNTIFS($B355,"Adjustment*"),$A354,$A355),ExtCalcMap,2,FALSE))</f>
        <v>0</v>
      </c>
      <c r="J355" s="724">
        <f ca="1">SUMIFS(OFFSET('7.  Persistence Report'!$AQ:$AQ,0,J277-2011),'7.  Persistence Report'!$D:$D,IF(COUNTIFS($B355,"Adjustment*"),$B354,$B355),'7.  Persistence Report'!$H:$H,D277,'7.  Persistence Report'!$J:$J,IF(COUNTIFS($B355,"Adjustment*"),"Adjustment","Current Year Savings"),'7.  Persistence Report'!$C:$C,VLOOKUP(IF(COUNTIFS($B355,"Adjustment*"),$A354,$A355),ExtCalcMap,2,FALSE))</f>
        <v>0</v>
      </c>
      <c r="K355" s="724">
        <f ca="1">SUMIFS(OFFSET('7.  Persistence Report'!$AQ:$AQ,0,K277-2011),'7.  Persistence Report'!$D:$D,IF(COUNTIFS($B355,"Adjustment*"),$B354,$B355),'7.  Persistence Report'!$H:$H,D277,'7.  Persistence Report'!$J:$J,IF(COUNTIFS($B355,"Adjustment*"),"Adjustment","Current Year Savings"),'7.  Persistence Report'!$C:$C,VLOOKUP(IF(COUNTIFS($B355,"Adjustment*"),$A354,$A355),ExtCalcMap,2,FALSE))</f>
        <v>0</v>
      </c>
      <c r="L355" s="724">
        <f ca="1">SUMIFS(OFFSET('7.  Persistence Report'!$AQ:$AQ,0,L277-2011),'7.  Persistence Report'!$D:$D,IF(COUNTIFS($B355,"Adjustment*"),$B354,$B355),'7.  Persistence Report'!$H:$H,D277,'7.  Persistence Report'!$J:$J,IF(COUNTIFS($B355,"Adjustment*"),"Adjustment","Current Year Savings"),'7.  Persistence Report'!$C:$C,VLOOKUP(IF(COUNTIFS($B355,"Adjustment*"),$A354,$A355),ExtCalcMap,2,FALSE))</f>
        <v>0</v>
      </c>
      <c r="M355" s="724">
        <f ca="1">SUMIFS(OFFSET('7.  Persistence Report'!$AQ:$AQ,0,M277-2011),'7.  Persistence Report'!$D:$D,IF(COUNTIFS($B355,"Adjustment*"),$B354,$B355),'7.  Persistence Report'!$H:$H,D277,'7.  Persistence Report'!$J:$J,IF(COUNTIFS($B355,"Adjustment*"),"Adjustment","Current Year Savings"),'7.  Persistence Report'!$C:$C,VLOOKUP(IF(COUNTIFS($B355,"Adjustment*"),$A354,$A355),ExtCalcMap,2,FALSE))</f>
        <v>0</v>
      </c>
      <c r="N355" s="724">
        <v>0</v>
      </c>
      <c r="O355" s="731">
        <f ca="1">SUMIFS(OFFSET('7.  Persistence Report'!$L:$L,0,O277-2011),'7.  Persistence Report'!$D:$D,IF(COUNTIFS($B355,"Adjustment*"),$B354,$B355),'7.  Persistence Report'!$H:$H,D277,'7.  Persistence Report'!$J:$J,IF(COUNTIFS($B355,"Adjustment*"),"Adjustment","Current Year Savings"),'7.  Persistence Report'!$C:$C,VLOOKUP(IF(COUNTIFS($B355,"Adjustment*"),$A354,$A355),ExtCalcMap,2,FALSE))</f>
        <v>0</v>
      </c>
      <c r="P355" s="731">
        <f ca="1">SUMIFS(OFFSET('7.  Persistence Report'!$L:$L,0,P277-2011),'7.  Persistence Report'!$D:$D,IF(COUNTIFS($B355,"Adjustment*"),$B354,$B355),'7.  Persistence Report'!$H:$H,D277,'7.  Persistence Report'!$J:$J,IF(COUNTIFS($B355,"Adjustment*"),"Adjustment","Current Year Savings"),'7.  Persistence Report'!$C:$C,VLOOKUP(IF(COUNTIFS($B355,"Adjustment*"),$A354,$A355),ExtCalcMap,2,FALSE))</f>
        <v>0</v>
      </c>
      <c r="Q355" s="731">
        <f ca="1">SUMIFS(OFFSET('7.  Persistence Report'!$L:$L,0,Q277-2011),'7.  Persistence Report'!$D:$D,IF(COUNTIFS($B355,"Adjustment*"),$B354,$B355),'7.  Persistence Report'!$H:$H,D277,'7.  Persistence Report'!$J:$J,IF(COUNTIFS($B355,"Adjustment*"),"Adjustment","Current Year Savings"),'7.  Persistence Report'!$C:$C,VLOOKUP(IF(COUNTIFS($B355,"Adjustment*"),$A354,$A355),ExtCalcMap,2,FALSE))</f>
        <v>0</v>
      </c>
      <c r="R355" s="731">
        <f ca="1">SUMIFS(OFFSET('7.  Persistence Report'!$L:$L,0,R277-2011),'7.  Persistence Report'!$D:$D,IF(COUNTIFS($B355,"Adjustment*"),$B354,$B355),'7.  Persistence Report'!$H:$H,D277,'7.  Persistence Report'!$J:$J,IF(COUNTIFS($B355,"Adjustment*"),"Adjustment","Current Year Savings"),'7.  Persistence Report'!$C:$C,VLOOKUP(IF(COUNTIFS($B355,"Adjustment*"),$A354,$A355),ExtCalcMap,2,FALSE))</f>
        <v>0</v>
      </c>
      <c r="S355" s="731">
        <f ca="1">SUMIFS(OFFSET('7.  Persistence Report'!$L:$L,0,S277-2011),'7.  Persistence Report'!$D:$D,IF(COUNTIFS($B355,"Adjustment*"),$B354,$B355),'7.  Persistence Report'!$H:$H,D277,'7.  Persistence Report'!$J:$J,IF(COUNTIFS($B355,"Adjustment*"),"Adjustment","Current Year Savings"),'7.  Persistence Report'!$C:$C,VLOOKUP(IF(COUNTIFS($B355,"Adjustment*"),$A354,$A355),ExtCalcMap,2,FALSE))</f>
        <v>0</v>
      </c>
      <c r="T355" s="731">
        <f ca="1">SUMIFS(OFFSET('7.  Persistence Report'!$L:$L,0,T277-2011),'7.  Persistence Report'!$D:$D,IF(COUNTIFS($B355,"Adjustment*"),$B354,$B355),'7.  Persistence Report'!$H:$H,D277,'7.  Persistence Report'!$J:$J,IF(COUNTIFS($B355,"Adjustment*"),"Adjustment","Current Year Savings"),'7.  Persistence Report'!$C:$C,VLOOKUP(IF(COUNTIFS($B355,"Adjustment*"),$A354,$A355),ExtCalcMap,2,FALSE))</f>
        <v>0</v>
      </c>
      <c r="U355" s="731">
        <f ca="1">SUMIFS(OFFSET('7.  Persistence Report'!$L:$L,0,U277-2011),'7.  Persistence Report'!$D:$D,IF(COUNTIFS($B355,"Adjustment*"),$B354,$B355),'7.  Persistence Report'!$H:$H,D277,'7.  Persistence Report'!$J:$J,IF(COUNTIFS($B355,"Adjustment*"),"Adjustment","Current Year Savings"),'7.  Persistence Report'!$C:$C,VLOOKUP(IF(COUNTIFS($B355,"Adjustment*"),$A354,$A355),ExtCalcMap,2,FALSE))</f>
        <v>0</v>
      </c>
      <c r="V355" s="731">
        <f ca="1">SUMIFS(OFFSET('7.  Persistence Report'!$L:$L,0,V277-2011),'7.  Persistence Report'!$D:$D,IF(COUNTIFS($B355,"Adjustment*"),$B354,$B355),'7.  Persistence Report'!$H:$H,D277,'7.  Persistence Report'!$J:$J,IF(COUNTIFS($B355,"Adjustment*"),"Adjustment","Current Year Savings"),'7.  Persistence Report'!$C:$C,VLOOKUP(IF(COUNTIFS($B355,"Adjustment*"),$A354,$A355),ExtCalcMap,2,FALSE))</f>
        <v>0</v>
      </c>
      <c r="W355" s="731">
        <f ca="1">SUMIFS(OFFSET('7.  Persistence Report'!$L:$L,0,W277-2011),'7.  Persistence Report'!$D:$D,IF(COUNTIFS($B355,"Adjustment*"),$B354,$B355),'7.  Persistence Report'!$H:$H,D277,'7.  Persistence Report'!$J:$J,IF(COUNTIFS($B355,"Adjustment*"),"Adjustment","Current Year Savings"),'7.  Persistence Report'!$C:$C,VLOOKUP(IF(COUNTIFS($B355,"Adjustment*"),$A354,$A355),ExtCalcMap,2,FALSE))</f>
        <v>0</v>
      </c>
      <c r="X355" s="731">
        <f ca="1">SUMIFS(OFFSET('7.  Persistence Report'!$L:$L,0,X277-2011),'7.  Persistence Report'!$D:$D,IF(COUNTIFS($B355,"Adjustment*"),$B354,$B355),'7.  Persistence Report'!$H:$H,D277,'7.  Persistence Report'!$J:$J,IF(COUNTIFS($B355,"Adjustment*"),"Adjustment","Current Year Savings"),'7.  Persistence Report'!$C:$C,VLOOKUP(IF(COUNTIFS($B355,"Adjustment*"),$A354,$A355),ExtCalcMap,2,FALSE))</f>
        <v>0</v>
      </c>
      <c r="Y355" s="416">
        <f ca="1">IF(SUMIFS(OFFSET('3-a.  Rate Class Allocations'!$BA:$BA,0,(27*(Y278="kW"))),'3-a.  Rate Class Allocations'!$F:$F,"2011 - 2014 + 2015 Extension Legacy Green Energy Act Framework - Province Wide Program",'3-a.  Rate Class Allocations'!$E:$E,$B355,'3-a.  Rate Class Allocations'!$H:$H,D277),SUMIFS(OFFSET('3-a.  Rate Class Allocations'!$BA:$BA,0,(27*(Y278="kW"))),'3-a.  Rate Class Allocations'!$F:$F,"2011 - 2014 + 2015 Extension Legacy Green Energy Act Framework - Province Wide Program",'3-a.  Rate Class Allocations'!$L:$L,Y277,'3-a.  Rate Class Allocations'!$E:$E,$B355,'3-a.  Rate Class Allocations'!$H:$H,D277) / SUMIFS(OFFSET('3-a.  Rate Class Allocations'!$BA:$BA,0,(27*(Y278="kW"))),'3-a.  Rate Class Allocations'!$F:$F,"2011 - 2014 + 2015 Extension Legacy Green Energy Act Framework - Province Wide Program",'3-a.  Rate Class Allocations'!$E:$E,$B355,'3-a.  Rate Class Allocations'!$H:$H,D277),IF(COUNTIFS(Y277,"*Less Than*"),1/COUNTIFS($Y277:$AL277,"*Less Than*"),0))</f>
        <v>0</v>
      </c>
      <c r="Z355" s="416">
        <f ca="1">IF(SUMIFS(OFFSET('3-a.  Rate Class Allocations'!$BA:$BA,0,(27*(Z278="kW"))),'3-a.  Rate Class Allocations'!$F:$F,"2011 - 2014 + 2015 Extension Legacy Green Energy Act Framework - Province Wide Program",'3-a.  Rate Class Allocations'!$E:$E,$B355,'3-a.  Rate Class Allocations'!$H:$H,D277),SUMIFS(OFFSET('3-a.  Rate Class Allocations'!$BA:$BA,0,(27*(Z278="kW"))),'3-a.  Rate Class Allocations'!$F:$F,"2011 - 2014 + 2015 Extension Legacy Green Energy Act Framework - Province Wide Program",'3-a.  Rate Class Allocations'!$L:$L,Z277,'3-a.  Rate Class Allocations'!$E:$E,$B355,'3-a.  Rate Class Allocations'!$H:$H,D277) / SUMIFS(OFFSET('3-a.  Rate Class Allocations'!$BA:$BA,0,(27*(Z278="kW"))),'3-a.  Rate Class Allocations'!$F:$F,"2011 - 2014 + 2015 Extension Legacy Green Energy Act Framework - Province Wide Program",'3-a.  Rate Class Allocations'!$E:$E,$B355,'3-a.  Rate Class Allocations'!$H:$H,D277),IF(COUNTIFS(Z277,"*Less Than*"),1/COUNTIFS($Y277:$AL277,"*Less Than*"),0))</f>
        <v>1</v>
      </c>
      <c r="AA355" s="416">
        <f ca="1">IF(SUMIFS(OFFSET('3-a.  Rate Class Allocations'!$BA:$BA,0,(27*(AA278="kW"))),'3-a.  Rate Class Allocations'!$F:$F,"2011 - 2014 + 2015 Extension Legacy Green Energy Act Framework - Province Wide Program",'3-a.  Rate Class Allocations'!$E:$E,$B355,'3-a.  Rate Class Allocations'!$H:$H,D277),SUMIFS(OFFSET('3-a.  Rate Class Allocations'!$BA:$BA,0,(27*(AA278="kW"))),'3-a.  Rate Class Allocations'!$F:$F,"2011 - 2014 + 2015 Extension Legacy Green Energy Act Framework - Province Wide Program",'3-a.  Rate Class Allocations'!$L:$L,AA277,'3-a.  Rate Class Allocations'!$E:$E,$B355,'3-a.  Rate Class Allocations'!$H:$H,D277) / SUMIFS(OFFSET('3-a.  Rate Class Allocations'!$BA:$BA,0,(27*(AA278="kW"))),'3-a.  Rate Class Allocations'!$F:$F,"2011 - 2014 + 2015 Extension Legacy Green Energy Act Framework - Province Wide Program",'3-a.  Rate Class Allocations'!$E:$E,$B355,'3-a.  Rate Class Allocations'!$H:$H,D277),IF(COUNTIFS(AA277,"*Less Than*"),1/COUNTIFS($Y277:$AL277,"*Less Than*"),0))</f>
        <v>0</v>
      </c>
      <c r="AB355" s="416">
        <f ca="1">IF(SUMIFS(OFFSET('3-a.  Rate Class Allocations'!$BA:$BA,0,(27*(AB278="kW"))),'3-a.  Rate Class Allocations'!$F:$F,"2011 - 2014 + 2015 Extension Legacy Green Energy Act Framework - Province Wide Program",'3-a.  Rate Class Allocations'!$E:$E,$B355,'3-a.  Rate Class Allocations'!$H:$H,D277),SUMIFS(OFFSET('3-a.  Rate Class Allocations'!$BA:$BA,0,(27*(AB278="kW"))),'3-a.  Rate Class Allocations'!$F:$F,"2011 - 2014 + 2015 Extension Legacy Green Energy Act Framework - Province Wide Program",'3-a.  Rate Class Allocations'!$L:$L,AB277,'3-a.  Rate Class Allocations'!$E:$E,$B355,'3-a.  Rate Class Allocations'!$H:$H,D277) / SUMIFS(OFFSET('3-a.  Rate Class Allocations'!$BA:$BA,0,(27*(AB278="kW"))),'3-a.  Rate Class Allocations'!$F:$F,"2011 - 2014 + 2015 Extension Legacy Green Energy Act Framework - Province Wide Program",'3-a.  Rate Class Allocations'!$E:$E,$B355,'3-a.  Rate Class Allocations'!$H:$H,D277),IF(COUNTIFS(AB277,"*Less Than*"),1/COUNTIFS($Y277:$AL277,"*Less Than*"),0))</f>
        <v>0</v>
      </c>
      <c r="AC355" s="416">
        <f ca="1">IF(SUMIFS(OFFSET('3-a.  Rate Class Allocations'!$BA:$BA,0,(27*(AC278="kW"))),'3-a.  Rate Class Allocations'!$F:$F,"2011 - 2014 + 2015 Extension Legacy Green Energy Act Framework - Province Wide Program",'3-a.  Rate Class Allocations'!$E:$E,$B355,'3-a.  Rate Class Allocations'!$H:$H,D277),SUMIFS(OFFSET('3-a.  Rate Class Allocations'!$BA:$BA,0,(27*(AC278="kW"))),'3-a.  Rate Class Allocations'!$F:$F,"2011 - 2014 + 2015 Extension Legacy Green Energy Act Framework - Province Wide Program",'3-a.  Rate Class Allocations'!$L:$L,AC277,'3-a.  Rate Class Allocations'!$E:$E,$B355,'3-a.  Rate Class Allocations'!$H:$H,D277) / SUMIFS(OFFSET('3-a.  Rate Class Allocations'!$BA:$BA,0,(27*(AC278="kW"))),'3-a.  Rate Class Allocations'!$F:$F,"2011 - 2014 + 2015 Extension Legacy Green Energy Act Framework - Province Wide Program",'3-a.  Rate Class Allocations'!$E:$E,$B355,'3-a.  Rate Class Allocations'!$H:$H,D277),IF(COUNTIFS(AC277,"*Less Than*"),1/COUNTIFS($Y277:$AL277,"*Less Than*"),0))</f>
        <v>0</v>
      </c>
      <c r="AD355" s="416">
        <f ca="1">IF(SUMIFS(OFFSET('3-a.  Rate Class Allocations'!$BA:$BA,0,(27*(AD278="kW"))),'3-a.  Rate Class Allocations'!$F:$F,"2011 - 2014 + 2015 Extension Legacy Green Energy Act Framework - Province Wide Program",'3-a.  Rate Class Allocations'!$E:$E,$B355,'3-a.  Rate Class Allocations'!$H:$H,D277),SUMIFS(OFFSET('3-a.  Rate Class Allocations'!$BA:$BA,0,(27*(AD278="kW"))),'3-a.  Rate Class Allocations'!$F:$F,"2011 - 2014 + 2015 Extension Legacy Green Energy Act Framework - Province Wide Program",'3-a.  Rate Class Allocations'!$L:$L,AD277,'3-a.  Rate Class Allocations'!$E:$E,$B355,'3-a.  Rate Class Allocations'!$H:$H,D277) / SUMIFS(OFFSET('3-a.  Rate Class Allocations'!$BA:$BA,0,(27*(AD278="kW"))),'3-a.  Rate Class Allocations'!$F:$F,"2011 - 2014 + 2015 Extension Legacy Green Energy Act Framework - Province Wide Program",'3-a.  Rate Class Allocations'!$E:$E,$B355,'3-a.  Rate Class Allocations'!$H:$H,D277),IF(COUNTIFS(AD277,"*Less Than*"),1/COUNTIFS($Y277:$AL277,"*Less Than*"),0))</f>
        <v>0</v>
      </c>
      <c r="AE355" s="416">
        <f ca="1">IF(SUMIFS(OFFSET('3-a.  Rate Class Allocations'!$BA:$BA,0,(27*(AE278="kW"))),'3-a.  Rate Class Allocations'!$F:$F,"2011 - 2014 + 2015 Extension Legacy Green Energy Act Framework - Province Wide Program",'3-a.  Rate Class Allocations'!$E:$E,$B355,'3-a.  Rate Class Allocations'!$H:$H,D277),SUMIFS(OFFSET('3-a.  Rate Class Allocations'!$BA:$BA,0,(27*(AE278="kW"))),'3-a.  Rate Class Allocations'!$F:$F,"2011 - 2014 + 2015 Extension Legacy Green Energy Act Framework - Province Wide Program",'3-a.  Rate Class Allocations'!$L:$L,AE277,'3-a.  Rate Class Allocations'!$E:$E,$B355,'3-a.  Rate Class Allocations'!$H:$H,D277) / SUMIFS(OFFSET('3-a.  Rate Class Allocations'!$BA:$BA,0,(27*(AE278="kW"))),'3-a.  Rate Class Allocations'!$F:$F,"2011 - 2014 + 2015 Extension Legacy Green Energy Act Framework - Province Wide Program",'3-a.  Rate Class Allocations'!$E:$E,$B355,'3-a.  Rate Class Allocations'!$H:$H,D277),IF(COUNTIFS(AE277,"*Less Than*"),1/COUNTIFS($Y277:$AL277,"*Less Than*"),0))</f>
        <v>0</v>
      </c>
      <c r="AF355" s="416">
        <f ca="1">IF(SUMIFS(OFFSET('3-a.  Rate Class Allocations'!$BA:$BA,0,(27*(AF278="kW"))),'3-a.  Rate Class Allocations'!$F:$F,"2011 - 2014 + 2015 Extension Legacy Green Energy Act Framework - Province Wide Program",'3-a.  Rate Class Allocations'!$E:$E,$B355,'3-a.  Rate Class Allocations'!$H:$H,D277),SUMIFS(OFFSET('3-a.  Rate Class Allocations'!$BA:$BA,0,(27*(AF278="kW"))),'3-a.  Rate Class Allocations'!$F:$F,"2011 - 2014 + 2015 Extension Legacy Green Energy Act Framework - Province Wide Program",'3-a.  Rate Class Allocations'!$L:$L,AF277,'3-a.  Rate Class Allocations'!$E:$E,$B355,'3-a.  Rate Class Allocations'!$H:$H,D277) / SUMIFS(OFFSET('3-a.  Rate Class Allocations'!$BA:$BA,0,(27*(AF278="kW"))),'3-a.  Rate Class Allocations'!$F:$F,"2011 - 2014 + 2015 Extension Legacy Green Energy Act Framework - Province Wide Program",'3-a.  Rate Class Allocations'!$E:$E,$B355,'3-a.  Rate Class Allocations'!$H:$H,D277),IF(COUNTIFS(AF277,"*Less Than*"),1/COUNTIFS($Y277:$AL277,"*Less Than*"),0))</f>
        <v>0</v>
      </c>
      <c r="AG355" s="416">
        <f ca="1">IF(SUMIFS(OFFSET('3-a.  Rate Class Allocations'!$BA:$BA,0,(27*(AG278="kW"))),'3-a.  Rate Class Allocations'!$F:$F,"2011 - 2014 + 2015 Extension Legacy Green Energy Act Framework - Province Wide Program",'3-a.  Rate Class Allocations'!$E:$E,$B355,'3-a.  Rate Class Allocations'!$H:$H,D277),SUMIFS(OFFSET('3-a.  Rate Class Allocations'!$BA:$BA,0,(27*(AG278="kW"))),'3-a.  Rate Class Allocations'!$F:$F,"2011 - 2014 + 2015 Extension Legacy Green Energy Act Framework - Province Wide Program",'3-a.  Rate Class Allocations'!$L:$L,AG277,'3-a.  Rate Class Allocations'!$E:$E,$B355,'3-a.  Rate Class Allocations'!$H:$H,D277) / SUMIFS(OFFSET('3-a.  Rate Class Allocations'!$BA:$BA,0,(27*(AG278="kW"))),'3-a.  Rate Class Allocations'!$F:$F,"2011 - 2014 + 2015 Extension Legacy Green Energy Act Framework - Province Wide Program",'3-a.  Rate Class Allocations'!$E:$E,$B355,'3-a.  Rate Class Allocations'!$H:$H,D277),IF(COUNTIFS(AG277,"*Less Than*"),1/COUNTIFS($Y277:$AL277,"*Less Than*"),0))</f>
        <v>0</v>
      </c>
      <c r="AH355" s="416">
        <f ca="1">IF(SUMIFS(OFFSET('3-a.  Rate Class Allocations'!$BA:$BA,0,(27*(AH278="kW"))),'3-a.  Rate Class Allocations'!$F:$F,"2011 - 2014 + 2015 Extension Legacy Green Energy Act Framework - Province Wide Program",'3-a.  Rate Class Allocations'!$E:$E,$B355,'3-a.  Rate Class Allocations'!$H:$H,D277),SUMIFS(OFFSET('3-a.  Rate Class Allocations'!$BA:$BA,0,(27*(AH278="kW"))),'3-a.  Rate Class Allocations'!$F:$F,"2011 - 2014 + 2015 Extension Legacy Green Energy Act Framework - Province Wide Program",'3-a.  Rate Class Allocations'!$L:$L,AH277,'3-a.  Rate Class Allocations'!$E:$E,$B355,'3-a.  Rate Class Allocations'!$H:$H,D277) / SUMIFS(OFFSET('3-a.  Rate Class Allocations'!$BA:$BA,0,(27*(AH278="kW"))),'3-a.  Rate Class Allocations'!$F:$F,"2011 - 2014 + 2015 Extension Legacy Green Energy Act Framework - Province Wide Program",'3-a.  Rate Class Allocations'!$E:$E,$B355,'3-a.  Rate Class Allocations'!$H:$H,D277),IF(COUNTIFS(AH277,"*Less Than*"),1/COUNTIFS($Y277:$AL277,"*Less Than*"),0))</f>
        <v>0</v>
      </c>
      <c r="AI355" s="416">
        <f ca="1">IF(SUMIFS(OFFSET('3-a.  Rate Class Allocations'!$BA:$BA,0,(27*(AI278="kW"))),'3-a.  Rate Class Allocations'!$F:$F,"2011 - 2014 + 2015 Extension Legacy Green Energy Act Framework - Province Wide Program",'3-a.  Rate Class Allocations'!$E:$E,$B355,'3-a.  Rate Class Allocations'!$H:$H,D277),SUMIFS(OFFSET('3-a.  Rate Class Allocations'!$BA:$BA,0,(27*(AI278="kW"))),'3-a.  Rate Class Allocations'!$F:$F,"2011 - 2014 + 2015 Extension Legacy Green Energy Act Framework - Province Wide Program",'3-a.  Rate Class Allocations'!$L:$L,AI277,'3-a.  Rate Class Allocations'!$E:$E,$B355,'3-a.  Rate Class Allocations'!$H:$H,D277) / SUMIFS(OFFSET('3-a.  Rate Class Allocations'!$BA:$BA,0,(27*(AI278="kW"))),'3-a.  Rate Class Allocations'!$F:$F,"2011 - 2014 + 2015 Extension Legacy Green Energy Act Framework - Province Wide Program",'3-a.  Rate Class Allocations'!$E:$E,$B355,'3-a.  Rate Class Allocations'!$H:$H,D277),IF(COUNTIFS(AI277,"*Less Than*"),1/COUNTIFS($Y277:$AL277,"*Less Than*"),0))</f>
        <v>0</v>
      </c>
      <c r="AJ355" s="416">
        <f ca="1">IF(SUMIFS(OFFSET('3-a.  Rate Class Allocations'!$BA:$BA,0,(27*(AJ278="kW"))),'3-a.  Rate Class Allocations'!$F:$F,"2011 - 2014 + 2015 Extension Legacy Green Energy Act Framework - Province Wide Program",'3-a.  Rate Class Allocations'!$E:$E,$B355,'3-a.  Rate Class Allocations'!$H:$H,D277),SUMIFS(OFFSET('3-a.  Rate Class Allocations'!$BA:$BA,0,(27*(AJ278="kW"))),'3-a.  Rate Class Allocations'!$F:$F,"2011 - 2014 + 2015 Extension Legacy Green Energy Act Framework - Province Wide Program",'3-a.  Rate Class Allocations'!$L:$L,AJ277,'3-a.  Rate Class Allocations'!$E:$E,$B355,'3-a.  Rate Class Allocations'!$H:$H,D277) / SUMIFS(OFFSET('3-a.  Rate Class Allocations'!$BA:$BA,0,(27*(AJ278="kW"))),'3-a.  Rate Class Allocations'!$F:$F,"2011 - 2014 + 2015 Extension Legacy Green Energy Act Framework - Province Wide Program",'3-a.  Rate Class Allocations'!$E:$E,$B355,'3-a.  Rate Class Allocations'!$H:$H,D277),IF(COUNTIFS(AJ277,"*Less Than*"),1/COUNTIFS($Y277:$AL277,"*Less Than*"),0))</f>
        <v>0</v>
      </c>
      <c r="AK355" s="416">
        <f ca="1">IF(SUMIFS(OFFSET('3-a.  Rate Class Allocations'!$BA:$BA,0,(27*(AK278="kW"))),'3-a.  Rate Class Allocations'!$F:$F,"2011 - 2014 + 2015 Extension Legacy Green Energy Act Framework - Province Wide Program",'3-a.  Rate Class Allocations'!$E:$E,$B355,'3-a.  Rate Class Allocations'!$H:$H,D277),SUMIFS(OFFSET('3-a.  Rate Class Allocations'!$BA:$BA,0,(27*(AK278="kW"))),'3-a.  Rate Class Allocations'!$F:$F,"2011 - 2014 + 2015 Extension Legacy Green Energy Act Framework - Province Wide Program",'3-a.  Rate Class Allocations'!$L:$L,AK277,'3-a.  Rate Class Allocations'!$E:$E,$B355,'3-a.  Rate Class Allocations'!$H:$H,D277) / SUMIFS(OFFSET('3-a.  Rate Class Allocations'!$BA:$BA,0,(27*(AK278="kW"))),'3-a.  Rate Class Allocations'!$F:$F,"2011 - 2014 + 2015 Extension Legacy Green Energy Act Framework - Province Wide Program",'3-a.  Rate Class Allocations'!$E:$E,$B355,'3-a.  Rate Class Allocations'!$H:$H,D277),IF(COUNTIFS(AK277,"*Less Than*"),1/COUNTIFS($Y277:$AL277,"*Less Than*"),0))</f>
        <v>0</v>
      </c>
      <c r="AL355" s="416">
        <f ca="1">IF(SUMIFS(OFFSET('3-a.  Rate Class Allocations'!$BA:$BA,0,(27*(AL278="kW"))),'3-a.  Rate Class Allocations'!$F:$F,"2011 - 2014 + 2015 Extension Legacy Green Energy Act Framework - Province Wide Program",'3-a.  Rate Class Allocations'!$E:$E,$B355,'3-a.  Rate Class Allocations'!$H:$H,D277),SUMIFS(OFFSET('3-a.  Rate Class Allocations'!$BA:$BA,0,(27*(AL278="kW"))),'3-a.  Rate Class Allocations'!$F:$F,"2011 - 2014 + 2015 Extension Legacy Green Energy Act Framework - Province Wide Program",'3-a.  Rate Class Allocations'!$L:$L,AL277,'3-a.  Rate Class Allocations'!$E:$E,$B355,'3-a.  Rate Class Allocations'!$H:$H,D277) / SUMIFS(OFFSET('3-a.  Rate Class Allocations'!$BA:$BA,0,(27*(AL278="kW"))),'3-a.  Rate Class Allocations'!$F:$F,"2011 - 2014 + 2015 Extension Legacy Green Energy Act Framework - Province Wide Program",'3-a.  Rate Class Allocations'!$E:$E,$B355,'3-a.  Rate Class Allocations'!$H:$H,D277),IF(COUNTIFS(AL277,"*Less Than*"),1/COUNTIFS($Y277:$AL277,"*Less Than*"),0))</f>
        <v>0</v>
      </c>
      <c r="AM355" s="298">
        <f ca="1">SUM(Y355:AL355)</f>
        <v>1</v>
      </c>
    </row>
    <row r="356" spans="1:39" s="285" customFormat="1" ht="15" outlineLevel="1">
      <c r="A356" s="503"/>
      <c r="B356" s="317" t="s">
        <v>250</v>
      </c>
      <c r="C356" s="293" t="s">
        <v>164</v>
      </c>
      <c r="D356" s="724">
        <f ca="1">SUMIFS(OFFSET('7.  Persistence Report'!$AQ:$AQ,0,D277-2011),'7.  Persistence Report'!$D:$D,IF(COUNTIFS($B356,"Adjustment*"),$B355,$B356),'7.  Persistence Report'!$H:$H,D277,'7.  Persistence Report'!$J:$J,IF(COUNTIFS($B356,"Adjustment*"),"Adjustment","Current Year Savings"),'7.  Persistence Report'!$C:$C,VLOOKUP(IF(COUNTIFS($B356,"Adjustment*"),$A355,$A356),ExtCalcMap,2,FALSE))</f>
        <v>0</v>
      </c>
      <c r="E356" s="724">
        <f ca="1">SUMIFS(OFFSET('7.  Persistence Report'!$AQ:$AQ,0,E277-2011),'7.  Persistence Report'!$D:$D,IF(COUNTIFS($B356,"Adjustment*"),$B355,$B356),'7.  Persistence Report'!$H:$H,D277,'7.  Persistence Report'!$J:$J,IF(COUNTIFS($B356,"Adjustment*"),"Adjustment","Current Year Savings"),'7.  Persistence Report'!$C:$C,VLOOKUP(IF(COUNTIFS($B356,"Adjustment*"),$A355,$A356),ExtCalcMap,2,FALSE))</f>
        <v>0</v>
      </c>
      <c r="F356" s="724">
        <f ca="1">SUMIFS(OFFSET('7.  Persistence Report'!$AQ:$AQ,0,F277-2011),'7.  Persistence Report'!$D:$D,IF(COUNTIFS($B356,"Adjustment*"),$B355,$B356),'7.  Persistence Report'!$H:$H,D277,'7.  Persistence Report'!$J:$J,IF(COUNTIFS($B356,"Adjustment*"),"Adjustment","Current Year Savings"),'7.  Persistence Report'!$C:$C,VLOOKUP(IF(COUNTIFS($B356,"Adjustment*"),$A355,$A356),ExtCalcMap,2,FALSE))</f>
        <v>0</v>
      </c>
      <c r="G356" s="724">
        <f ca="1">SUMIFS(OFFSET('7.  Persistence Report'!$AQ:$AQ,0,G277-2011),'7.  Persistence Report'!$D:$D,IF(COUNTIFS($B356,"Adjustment*"),$B355,$B356),'7.  Persistence Report'!$H:$H,D277,'7.  Persistence Report'!$J:$J,IF(COUNTIFS($B356,"Adjustment*"),"Adjustment","Current Year Savings"),'7.  Persistence Report'!$C:$C,VLOOKUP(IF(COUNTIFS($B356,"Adjustment*"),$A355,$A356),ExtCalcMap,2,FALSE))</f>
        <v>0</v>
      </c>
      <c r="H356" s="724">
        <f ca="1">SUMIFS(OFFSET('7.  Persistence Report'!$AQ:$AQ,0,H277-2011),'7.  Persistence Report'!$D:$D,IF(COUNTIFS($B356,"Adjustment*"),$B355,$B356),'7.  Persistence Report'!$H:$H,D277,'7.  Persistence Report'!$J:$J,IF(COUNTIFS($B356,"Adjustment*"),"Adjustment","Current Year Savings"),'7.  Persistence Report'!$C:$C,VLOOKUP(IF(COUNTIFS($B356,"Adjustment*"),$A355,$A356),ExtCalcMap,2,FALSE))</f>
        <v>0</v>
      </c>
      <c r="I356" s="724">
        <f ca="1">SUMIFS(OFFSET('7.  Persistence Report'!$AQ:$AQ,0,I277-2011),'7.  Persistence Report'!$D:$D,IF(COUNTIFS($B356,"Adjustment*"),$B355,$B356),'7.  Persistence Report'!$H:$H,D277,'7.  Persistence Report'!$J:$J,IF(COUNTIFS($B356,"Adjustment*"),"Adjustment","Current Year Savings"),'7.  Persistence Report'!$C:$C,VLOOKUP(IF(COUNTIFS($B356,"Adjustment*"),$A355,$A356),ExtCalcMap,2,FALSE))</f>
        <v>0</v>
      </c>
      <c r="J356" s="724">
        <f ca="1">SUMIFS(OFFSET('7.  Persistence Report'!$AQ:$AQ,0,J277-2011),'7.  Persistence Report'!$D:$D,IF(COUNTIFS($B356,"Adjustment*"),$B355,$B356),'7.  Persistence Report'!$H:$H,D277,'7.  Persistence Report'!$J:$J,IF(COUNTIFS($B356,"Adjustment*"),"Adjustment","Current Year Savings"),'7.  Persistence Report'!$C:$C,VLOOKUP(IF(COUNTIFS($B356,"Adjustment*"),$A355,$A356),ExtCalcMap,2,FALSE))</f>
        <v>0</v>
      </c>
      <c r="K356" s="724">
        <f ca="1">SUMIFS(OFFSET('7.  Persistence Report'!$AQ:$AQ,0,K277-2011),'7.  Persistence Report'!$D:$D,IF(COUNTIFS($B356,"Adjustment*"),$B355,$B356),'7.  Persistence Report'!$H:$H,D277,'7.  Persistence Report'!$J:$J,IF(COUNTIFS($B356,"Adjustment*"),"Adjustment","Current Year Savings"),'7.  Persistence Report'!$C:$C,VLOOKUP(IF(COUNTIFS($B356,"Adjustment*"),$A355,$A356),ExtCalcMap,2,FALSE))</f>
        <v>0</v>
      </c>
      <c r="L356" s="724">
        <f ca="1">SUMIFS(OFFSET('7.  Persistence Report'!$AQ:$AQ,0,L277-2011),'7.  Persistence Report'!$D:$D,IF(COUNTIFS($B356,"Adjustment*"),$B355,$B356),'7.  Persistence Report'!$H:$H,D277,'7.  Persistence Report'!$J:$J,IF(COUNTIFS($B356,"Adjustment*"),"Adjustment","Current Year Savings"),'7.  Persistence Report'!$C:$C,VLOOKUP(IF(COUNTIFS($B356,"Adjustment*"),$A355,$A356),ExtCalcMap,2,FALSE))</f>
        <v>0</v>
      </c>
      <c r="M356" s="724">
        <f ca="1">SUMIFS(OFFSET('7.  Persistence Report'!$AQ:$AQ,0,M277-2011),'7.  Persistence Report'!$D:$D,IF(COUNTIFS($B356,"Adjustment*"),$B355,$B356),'7.  Persistence Report'!$H:$H,D277,'7.  Persistence Report'!$J:$J,IF(COUNTIFS($B356,"Adjustment*"),"Adjustment","Current Year Savings"),'7.  Persistence Report'!$C:$C,VLOOKUP(IF(COUNTIFS($B356,"Adjustment*"),$A355,$A356),ExtCalcMap,2,FALSE))</f>
        <v>0</v>
      </c>
      <c r="N356" s="724">
        <v>0</v>
      </c>
      <c r="O356" s="731">
        <f ca="1">SUMIFS(OFFSET('7.  Persistence Report'!$L:$L,0,O277-2011),'7.  Persistence Report'!$D:$D,IF(COUNTIFS($B356,"Adjustment*"),$B355,$B356),'7.  Persistence Report'!$H:$H,D277,'7.  Persistence Report'!$J:$J,IF(COUNTIFS($B356,"Adjustment*"),"Adjustment","Current Year Savings"),'7.  Persistence Report'!$C:$C,VLOOKUP(IF(COUNTIFS($B356,"Adjustment*"),$A355,$A356),ExtCalcMap,2,FALSE))</f>
        <v>0</v>
      </c>
      <c r="P356" s="731">
        <f ca="1">SUMIFS(OFFSET('7.  Persistence Report'!$L:$L,0,P277-2011),'7.  Persistence Report'!$D:$D,IF(COUNTIFS($B356,"Adjustment*"),$B355,$B356),'7.  Persistence Report'!$H:$H,D277,'7.  Persistence Report'!$J:$J,IF(COUNTIFS($B356,"Adjustment*"),"Adjustment","Current Year Savings"),'7.  Persistence Report'!$C:$C,VLOOKUP(IF(COUNTIFS($B356,"Adjustment*"),$A355,$A356),ExtCalcMap,2,FALSE))</f>
        <v>0</v>
      </c>
      <c r="Q356" s="731">
        <f ca="1">SUMIFS(OFFSET('7.  Persistence Report'!$L:$L,0,Q277-2011),'7.  Persistence Report'!$D:$D,IF(COUNTIFS($B356,"Adjustment*"),$B355,$B356),'7.  Persistence Report'!$H:$H,D277,'7.  Persistence Report'!$J:$J,IF(COUNTIFS($B356,"Adjustment*"),"Adjustment","Current Year Savings"),'7.  Persistence Report'!$C:$C,VLOOKUP(IF(COUNTIFS($B356,"Adjustment*"),$A355,$A356),ExtCalcMap,2,FALSE))</f>
        <v>0</v>
      </c>
      <c r="R356" s="731">
        <f ca="1">SUMIFS(OFFSET('7.  Persistence Report'!$L:$L,0,R277-2011),'7.  Persistence Report'!$D:$D,IF(COUNTIFS($B356,"Adjustment*"),$B355,$B356),'7.  Persistence Report'!$H:$H,D277,'7.  Persistence Report'!$J:$J,IF(COUNTIFS($B356,"Adjustment*"),"Adjustment","Current Year Savings"),'7.  Persistence Report'!$C:$C,VLOOKUP(IF(COUNTIFS($B356,"Adjustment*"),$A355,$A356),ExtCalcMap,2,FALSE))</f>
        <v>0</v>
      </c>
      <c r="S356" s="731">
        <f ca="1">SUMIFS(OFFSET('7.  Persistence Report'!$L:$L,0,S277-2011),'7.  Persistence Report'!$D:$D,IF(COUNTIFS($B356,"Adjustment*"),$B355,$B356),'7.  Persistence Report'!$H:$H,D277,'7.  Persistence Report'!$J:$J,IF(COUNTIFS($B356,"Adjustment*"),"Adjustment","Current Year Savings"),'7.  Persistence Report'!$C:$C,VLOOKUP(IF(COUNTIFS($B356,"Adjustment*"),$A355,$A356),ExtCalcMap,2,FALSE))</f>
        <v>0</v>
      </c>
      <c r="T356" s="731">
        <f ca="1">SUMIFS(OFFSET('7.  Persistence Report'!$L:$L,0,T277-2011),'7.  Persistence Report'!$D:$D,IF(COUNTIFS($B356,"Adjustment*"),$B355,$B356),'7.  Persistence Report'!$H:$H,D277,'7.  Persistence Report'!$J:$J,IF(COUNTIFS($B356,"Adjustment*"),"Adjustment","Current Year Savings"),'7.  Persistence Report'!$C:$C,VLOOKUP(IF(COUNTIFS($B356,"Adjustment*"),$A355,$A356),ExtCalcMap,2,FALSE))</f>
        <v>0</v>
      </c>
      <c r="U356" s="731">
        <f ca="1">SUMIFS(OFFSET('7.  Persistence Report'!$L:$L,0,U277-2011),'7.  Persistence Report'!$D:$D,IF(COUNTIFS($B356,"Adjustment*"),$B355,$B356),'7.  Persistence Report'!$H:$H,D277,'7.  Persistence Report'!$J:$J,IF(COUNTIFS($B356,"Adjustment*"),"Adjustment","Current Year Savings"),'7.  Persistence Report'!$C:$C,VLOOKUP(IF(COUNTIFS($B356,"Adjustment*"),$A355,$A356),ExtCalcMap,2,FALSE))</f>
        <v>0</v>
      </c>
      <c r="V356" s="731">
        <f ca="1">SUMIFS(OFFSET('7.  Persistence Report'!$L:$L,0,V277-2011),'7.  Persistence Report'!$D:$D,IF(COUNTIFS($B356,"Adjustment*"),$B355,$B356),'7.  Persistence Report'!$H:$H,D277,'7.  Persistence Report'!$J:$J,IF(COUNTIFS($B356,"Adjustment*"),"Adjustment","Current Year Savings"),'7.  Persistence Report'!$C:$C,VLOOKUP(IF(COUNTIFS($B356,"Adjustment*"),$A355,$A356),ExtCalcMap,2,FALSE))</f>
        <v>0</v>
      </c>
      <c r="W356" s="731">
        <f ca="1">SUMIFS(OFFSET('7.  Persistence Report'!$L:$L,0,W277-2011),'7.  Persistence Report'!$D:$D,IF(COUNTIFS($B356,"Adjustment*"),$B355,$B356),'7.  Persistence Report'!$H:$H,D277,'7.  Persistence Report'!$J:$J,IF(COUNTIFS($B356,"Adjustment*"),"Adjustment","Current Year Savings"),'7.  Persistence Report'!$C:$C,VLOOKUP(IF(COUNTIFS($B356,"Adjustment*"),$A355,$A356),ExtCalcMap,2,FALSE))</f>
        <v>0</v>
      </c>
      <c r="X356" s="731">
        <f ca="1">SUMIFS(OFFSET('7.  Persistence Report'!$L:$L,0,X277-2011),'7.  Persistence Report'!$D:$D,IF(COUNTIFS($B356,"Adjustment*"),$B355,$B356),'7.  Persistence Report'!$H:$H,D277,'7.  Persistence Report'!$J:$J,IF(COUNTIFS($B356,"Adjustment*"),"Adjustment","Current Year Savings"),'7.  Persistence Report'!$C:$C,VLOOKUP(IF(COUNTIFS($B356,"Adjustment*"),$A355,$A356),ExtCalcMap,2,FALSE))</f>
        <v>0</v>
      </c>
      <c r="Y356" s="412">
        <f ca="1">Y355</f>
        <v>0</v>
      </c>
      <c r="Z356" s="412">
        <f ca="1">Z355</f>
        <v>1</v>
      </c>
      <c r="AA356" s="412">
        <f t="shared" ref="AA356:AL356" ca="1" si="144">AA355</f>
        <v>0</v>
      </c>
      <c r="AB356" s="412">
        <f t="shared" ca="1" si="144"/>
        <v>0</v>
      </c>
      <c r="AC356" s="412">
        <f t="shared" ca="1" si="144"/>
        <v>0</v>
      </c>
      <c r="AD356" s="412">
        <f t="shared" ca="1" si="144"/>
        <v>0</v>
      </c>
      <c r="AE356" s="412">
        <f t="shared" ca="1" si="144"/>
        <v>0</v>
      </c>
      <c r="AF356" s="412">
        <f t="shared" ca="1" si="144"/>
        <v>0</v>
      </c>
      <c r="AG356" s="412">
        <f t="shared" ca="1" si="144"/>
        <v>0</v>
      </c>
      <c r="AH356" s="412">
        <f t="shared" ca="1" si="144"/>
        <v>0</v>
      </c>
      <c r="AI356" s="412">
        <f t="shared" ca="1" si="144"/>
        <v>0</v>
      </c>
      <c r="AJ356" s="412">
        <f t="shared" ca="1" si="144"/>
        <v>0</v>
      </c>
      <c r="AK356" s="412">
        <f t="shared" ca="1" si="144"/>
        <v>0</v>
      </c>
      <c r="AL356" s="412">
        <f t="shared" ca="1" si="144"/>
        <v>0</v>
      </c>
      <c r="AM356" s="313"/>
    </row>
    <row r="357" spans="1:39" s="285" customFormat="1" ht="15" outlineLevel="1">
      <c r="A357" s="503"/>
      <c r="B357" s="316"/>
      <c r="C357" s="314"/>
      <c r="D357" s="730"/>
      <c r="E357" s="730"/>
      <c r="F357" s="730"/>
      <c r="G357" s="730"/>
      <c r="H357" s="730"/>
      <c r="I357" s="730"/>
      <c r="J357" s="730"/>
      <c r="K357" s="730"/>
      <c r="L357" s="730"/>
      <c r="M357" s="730"/>
      <c r="N357" s="730"/>
      <c r="O357" s="737"/>
      <c r="P357" s="737"/>
      <c r="Q357" s="737"/>
      <c r="R357" s="737"/>
      <c r="S357" s="737"/>
      <c r="T357" s="737"/>
      <c r="U357" s="737"/>
      <c r="V357" s="737"/>
      <c r="W357" s="737"/>
      <c r="X357" s="737"/>
      <c r="Y357" s="417"/>
      <c r="Z357" s="418"/>
      <c r="AA357" s="417"/>
      <c r="AB357" s="417"/>
      <c r="AC357" s="417"/>
      <c r="AD357" s="417"/>
      <c r="AE357" s="417"/>
      <c r="AF357" s="417"/>
      <c r="AG357" s="417"/>
      <c r="AH357" s="417"/>
      <c r="AI357" s="417"/>
      <c r="AJ357" s="417"/>
      <c r="AK357" s="417"/>
      <c r="AL357" s="417"/>
      <c r="AM357" s="315"/>
    </row>
    <row r="358" spans="1:39" ht="15.75" outlineLevel="1">
      <c r="A358" s="504"/>
      <c r="B358" s="290" t="s">
        <v>15</v>
      </c>
      <c r="C358" s="321"/>
      <c r="D358" s="742"/>
      <c r="E358" s="738"/>
      <c r="F358" s="738"/>
      <c r="G358" s="738"/>
      <c r="H358" s="738"/>
      <c r="I358" s="738"/>
      <c r="J358" s="738"/>
      <c r="K358" s="738"/>
      <c r="L358" s="738"/>
      <c r="M358" s="738"/>
      <c r="N358" s="730"/>
      <c r="O358" s="739"/>
      <c r="P358" s="739"/>
      <c r="Q358" s="739"/>
      <c r="R358" s="739"/>
      <c r="S358" s="739"/>
      <c r="T358" s="739"/>
      <c r="U358" s="739"/>
      <c r="V358" s="739"/>
      <c r="W358" s="739"/>
      <c r="X358" s="739"/>
      <c r="Y358" s="415"/>
      <c r="Z358" s="415"/>
      <c r="AA358" s="415"/>
      <c r="AB358" s="415"/>
      <c r="AC358" s="415"/>
      <c r="AD358" s="415"/>
      <c r="AE358" s="415"/>
      <c r="AF358" s="415"/>
      <c r="AG358" s="415"/>
      <c r="AH358" s="415"/>
      <c r="AI358" s="415"/>
      <c r="AJ358" s="415"/>
      <c r="AK358" s="415"/>
      <c r="AL358" s="415"/>
      <c r="AM358" s="294"/>
    </row>
    <row r="359" spans="1:39" ht="15" outlineLevel="1">
      <c r="A359" s="503">
        <v>26</v>
      </c>
      <c r="B359" s="322" t="s">
        <v>16</v>
      </c>
      <c r="C359" s="293" t="s">
        <v>25</v>
      </c>
      <c r="D359" s="724">
        <f ca="1">SUMIFS(OFFSET('7.  Persistence Report'!$AQ:$AQ,0,D277-2011),'7.  Persistence Report'!$D:$D,IF(COUNTIFS($B359,"Adjustment*"),$B358,$B359),'7.  Persistence Report'!$H:$H,D277,'7.  Persistence Report'!$J:$J,IF(COUNTIFS($B359,"Adjustment*"),"Adjustment","Current Year Savings"),'7.  Persistence Report'!$C:$C,VLOOKUP(IF(COUNTIFS($B359,"Adjustment*"),$A358,$A359),ExtCalcMap,2,FALSE))</f>
        <v>0</v>
      </c>
      <c r="E359" s="724">
        <f ca="1">SUMIFS(OFFSET('7.  Persistence Report'!$AQ:$AQ,0,E277-2011),'7.  Persistence Report'!$D:$D,IF(COUNTIFS($B359,"Adjustment*"),$B358,$B359),'7.  Persistence Report'!$H:$H,D277,'7.  Persistence Report'!$J:$J,IF(COUNTIFS($B359,"Adjustment*"),"Adjustment","Current Year Savings"),'7.  Persistence Report'!$C:$C,VLOOKUP(IF(COUNTIFS($B359,"Adjustment*"),$A358,$A359),ExtCalcMap,2,FALSE))</f>
        <v>0</v>
      </c>
      <c r="F359" s="724">
        <f ca="1">SUMIFS(OFFSET('7.  Persistence Report'!$AQ:$AQ,0,F277-2011),'7.  Persistence Report'!$D:$D,IF(COUNTIFS($B359,"Adjustment*"),$B358,$B359),'7.  Persistence Report'!$H:$H,D277,'7.  Persistence Report'!$J:$J,IF(COUNTIFS($B359,"Adjustment*"),"Adjustment","Current Year Savings"),'7.  Persistence Report'!$C:$C,VLOOKUP(IF(COUNTIFS($B359,"Adjustment*"),$A358,$A359),ExtCalcMap,2,FALSE))</f>
        <v>0</v>
      </c>
      <c r="G359" s="724">
        <f ca="1">SUMIFS(OFFSET('7.  Persistence Report'!$AQ:$AQ,0,G277-2011),'7.  Persistence Report'!$D:$D,IF(COUNTIFS($B359,"Adjustment*"),$B358,$B359),'7.  Persistence Report'!$H:$H,D277,'7.  Persistence Report'!$J:$J,IF(COUNTIFS($B359,"Adjustment*"),"Adjustment","Current Year Savings"),'7.  Persistence Report'!$C:$C,VLOOKUP(IF(COUNTIFS($B359,"Adjustment*"),$A358,$A359),ExtCalcMap,2,FALSE))</f>
        <v>0</v>
      </c>
      <c r="H359" s="724">
        <f ca="1">SUMIFS(OFFSET('7.  Persistence Report'!$AQ:$AQ,0,H277-2011),'7.  Persistence Report'!$D:$D,IF(COUNTIFS($B359,"Adjustment*"),$B358,$B359),'7.  Persistence Report'!$H:$H,D277,'7.  Persistence Report'!$J:$J,IF(COUNTIFS($B359,"Adjustment*"),"Adjustment","Current Year Savings"),'7.  Persistence Report'!$C:$C,VLOOKUP(IF(COUNTIFS($B359,"Adjustment*"),$A358,$A359),ExtCalcMap,2,FALSE))</f>
        <v>0</v>
      </c>
      <c r="I359" s="724">
        <f ca="1">SUMIFS(OFFSET('7.  Persistence Report'!$AQ:$AQ,0,I277-2011),'7.  Persistence Report'!$D:$D,IF(COUNTIFS($B359,"Adjustment*"),$B358,$B359),'7.  Persistence Report'!$H:$H,D277,'7.  Persistence Report'!$J:$J,IF(COUNTIFS($B359,"Adjustment*"),"Adjustment","Current Year Savings"),'7.  Persistence Report'!$C:$C,VLOOKUP(IF(COUNTIFS($B359,"Adjustment*"),$A358,$A359),ExtCalcMap,2,FALSE))</f>
        <v>0</v>
      </c>
      <c r="J359" s="724">
        <f ca="1">SUMIFS(OFFSET('7.  Persistence Report'!$AQ:$AQ,0,J277-2011),'7.  Persistence Report'!$D:$D,IF(COUNTIFS($B359,"Adjustment*"),$B358,$B359),'7.  Persistence Report'!$H:$H,D277,'7.  Persistence Report'!$J:$J,IF(COUNTIFS($B359,"Adjustment*"),"Adjustment","Current Year Savings"),'7.  Persistence Report'!$C:$C,VLOOKUP(IF(COUNTIFS($B359,"Adjustment*"),$A358,$A359),ExtCalcMap,2,FALSE))</f>
        <v>0</v>
      </c>
      <c r="K359" s="724">
        <f ca="1">SUMIFS(OFFSET('7.  Persistence Report'!$AQ:$AQ,0,K277-2011),'7.  Persistence Report'!$D:$D,IF(COUNTIFS($B359,"Adjustment*"),$B358,$B359),'7.  Persistence Report'!$H:$H,D277,'7.  Persistence Report'!$J:$J,IF(COUNTIFS($B359,"Adjustment*"),"Adjustment","Current Year Savings"),'7.  Persistence Report'!$C:$C,VLOOKUP(IF(COUNTIFS($B359,"Adjustment*"),$A358,$A359),ExtCalcMap,2,FALSE))</f>
        <v>0</v>
      </c>
      <c r="L359" s="724">
        <f ca="1">SUMIFS(OFFSET('7.  Persistence Report'!$AQ:$AQ,0,L277-2011),'7.  Persistence Report'!$D:$D,IF(COUNTIFS($B359,"Adjustment*"),$B358,$B359),'7.  Persistence Report'!$H:$H,D277,'7.  Persistence Report'!$J:$J,IF(COUNTIFS($B359,"Adjustment*"),"Adjustment","Current Year Savings"),'7.  Persistence Report'!$C:$C,VLOOKUP(IF(COUNTIFS($B359,"Adjustment*"),$A358,$A359),ExtCalcMap,2,FALSE))</f>
        <v>0</v>
      </c>
      <c r="M359" s="724">
        <f ca="1">SUMIFS(OFFSET('7.  Persistence Report'!$AQ:$AQ,0,M277-2011),'7.  Persistence Report'!$D:$D,IF(COUNTIFS($B359,"Adjustment*"),$B358,$B359),'7.  Persistence Report'!$H:$H,D277,'7.  Persistence Report'!$J:$J,IF(COUNTIFS($B359,"Adjustment*"),"Adjustment","Current Year Savings"),'7.  Persistence Report'!$C:$C,VLOOKUP(IF(COUNTIFS($B359,"Adjustment*"),$A358,$A359),ExtCalcMap,2,FALSE))</f>
        <v>0</v>
      </c>
      <c r="N359" s="724">
        <v>12</v>
      </c>
      <c r="O359" s="731">
        <f ca="1">SUMIFS(OFFSET('7.  Persistence Report'!$L:$L,0,O277-2011),'7.  Persistence Report'!$D:$D,IF(COUNTIFS($B359,"Adjustment*"),$B358,$B359),'7.  Persistence Report'!$H:$H,D277,'7.  Persistence Report'!$J:$J,IF(COUNTIFS($B359,"Adjustment*"),"Adjustment","Current Year Savings"),'7.  Persistence Report'!$C:$C,VLOOKUP(IF(COUNTIFS($B359,"Adjustment*"),$A358,$A359),ExtCalcMap,2,FALSE))</f>
        <v>0</v>
      </c>
      <c r="P359" s="731">
        <f ca="1">SUMIFS(OFFSET('7.  Persistence Report'!$L:$L,0,P277-2011),'7.  Persistence Report'!$D:$D,IF(COUNTIFS($B359,"Adjustment*"),$B358,$B359),'7.  Persistence Report'!$H:$H,D277,'7.  Persistence Report'!$J:$J,IF(COUNTIFS($B359,"Adjustment*"),"Adjustment","Current Year Savings"),'7.  Persistence Report'!$C:$C,VLOOKUP(IF(COUNTIFS($B359,"Adjustment*"),$A358,$A359),ExtCalcMap,2,FALSE))</f>
        <v>0</v>
      </c>
      <c r="Q359" s="731">
        <f ca="1">SUMIFS(OFFSET('7.  Persistence Report'!$L:$L,0,Q277-2011),'7.  Persistence Report'!$D:$D,IF(COUNTIFS($B359,"Adjustment*"),$B358,$B359),'7.  Persistence Report'!$H:$H,D277,'7.  Persistence Report'!$J:$J,IF(COUNTIFS($B359,"Adjustment*"),"Adjustment","Current Year Savings"),'7.  Persistence Report'!$C:$C,VLOOKUP(IF(COUNTIFS($B359,"Adjustment*"),$A358,$A359),ExtCalcMap,2,FALSE))</f>
        <v>0</v>
      </c>
      <c r="R359" s="731">
        <f ca="1">SUMIFS(OFFSET('7.  Persistence Report'!$L:$L,0,R277-2011),'7.  Persistence Report'!$D:$D,IF(COUNTIFS($B359,"Adjustment*"),$B358,$B359),'7.  Persistence Report'!$H:$H,D277,'7.  Persistence Report'!$J:$J,IF(COUNTIFS($B359,"Adjustment*"),"Adjustment","Current Year Savings"),'7.  Persistence Report'!$C:$C,VLOOKUP(IF(COUNTIFS($B359,"Adjustment*"),$A358,$A359),ExtCalcMap,2,FALSE))</f>
        <v>0</v>
      </c>
      <c r="S359" s="731">
        <f ca="1">SUMIFS(OFFSET('7.  Persistence Report'!$L:$L,0,S277-2011),'7.  Persistence Report'!$D:$D,IF(COUNTIFS($B359,"Adjustment*"),$B358,$B359),'7.  Persistence Report'!$H:$H,D277,'7.  Persistence Report'!$J:$J,IF(COUNTIFS($B359,"Adjustment*"),"Adjustment","Current Year Savings"),'7.  Persistence Report'!$C:$C,VLOOKUP(IF(COUNTIFS($B359,"Adjustment*"),$A358,$A359),ExtCalcMap,2,FALSE))</f>
        <v>0</v>
      </c>
      <c r="T359" s="731">
        <f ca="1">SUMIFS(OFFSET('7.  Persistence Report'!$L:$L,0,T277-2011),'7.  Persistence Report'!$D:$D,IF(COUNTIFS($B359,"Adjustment*"),$B358,$B359),'7.  Persistence Report'!$H:$H,D277,'7.  Persistence Report'!$J:$J,IF(COUNTIFS($B359,"Adjustment*"),"Adjustment","Current Year Savings"),'7.  Persistence Report'!$C:$C,VLOOKUP(IF(COUNTIFS($B359,"Adjustment*"),$A358,$A359),ExtCalcMap,2,FALSE))</f>
        <v>0</v>
      </c>
      <c r="U359" s="731">
        <f ca="1">SUMIFS(OFFSET('7.  Persistence Report'!$L:$L,0,U277-2011),'7.  Persistence Report'!$D:$D,IF(COUNTIFS($B359,"Adjustment*"),$B358,$B359),'7.  Persistence Report'!$H:$H,D277,'7.  Persistence Report'!$J:$J,IF(COUNTIFS($B359,"Adjustment*"),"Adjustment","Current Year Savings"),'7.  Persistence Report'!$C:$C,VLOOKUP(IF(COUNTIFS($B359,"Adjustment*"),$A358,$A359),ExtCalcMap,2,FALSE))</f>
        <v>0</v>
      </c>
      <c r="V359" s="731">
        <f ca="1">SUMIFS(OFFSET('7.  Persistence Report'!$L:$L,0,V277-2011),'7.  Persistence Report'!$D:$D,IF(COUNTIFS($B359,"Adjustment*"),$B358,$B359),'7.  Persistence Report'!$H:$H,D277,'7.  Persistence Report'!$J:$J,IF(COUNTIFS($B359,"Adjustment*"),"Adjustment","Current Year Savings"),'7.  Persistence Report'!$C:$C,VLOOKUP(IF(COUNTIFS($B359,"Adjustment*"),$A358,$A359),ExtCalcMap,2,FALSE))</f>
        <v>0</v>
      </c>
      <c r="W359" s="731">
        <f ca="1">SUMIFS(OFFSET('7.  Persistence Report'!$L:$L,0,W277-2011),'7.  Persistence Report'!$D:$D,IF(COUNTIFS($B359,"Adjustment*"),$B358,$B359),'7.  Persistence Report'!$H:$H,D277,'7.  Persistence Report'!$J:$J,IF(COUNTIFS($B359,"Adjustment*"),"Adjustment","Current Year Savings"),'7.  Persistence Report'!$C:$C,VLOOKUP(IF(COUNTIFS($B359,"Adjustment*"),$A358,$A359),ExtCalcMap,2,FALSE))</f>
        <v>0</v>
      </c>
      <c r="X359" s="731">
        <f ca="1">SUMIFS(OFFSET('7.  Persistence Report'!$L:$L,0,X277-2011),'7.  Persistence Report'!$D:$D,IF(COUNTIFS($B359,"Adjustment*"),$B358,$B359),'7.  Persistence Report'!$H:$H,D277,'7.  Persistence Report'!$J:$J,IF(COUNTIFS($B359,"Adjustment*"),"Adjustment","Current Year Savings"),'7.  Persistence Report'!$C:$C,VLOOKUP(IF(COUNTIFS($B359,"Adjustment*"),$A358,$A359),ExtCalcMap,2,FALSE))</f>
        <v>0</v>
      </c>
      <c r="Y359" s="416">
        <f ca="1">IF(SUMIFS(OFFSET('3-a.  Rate Class Allocations'!$BA:$BA,0,(27*(Y278="kW"))),'3-a.  Rate Class Allocations'!$F:$F,"2011 - 2014 + 2015 Extension Legacy Green Energy Act Framework - Province Wide Program",'3-a.  Rate Class Allocations'!$E:$E,$B359,'3-a.  Rate Class Allocations'!$H:$H,D277),SUMIFS(OFFSET('3-a.  Rate Class Allocations'!$BA:$BA,0,(27*(Y278="kW"))),'3-a.  Rate Class Allocations'!$F:$F,"2011 - 2014 + 2015 Extension Legacy Green Energy Act Framework - Province Wide Program",'3-a.  Rate Class Allocations'!$L:$L,Y277,'3-a.  Rate Class Allocations'!$E:$E,$B359,'3-a.  Rate Class Allocations'!$H:$H,D277) / SUMIFS(OFFSET('3-a.  Rate Class Allocations'!$BA:$BA,0,(27*(Y278="kW"))),'3-a.  Rate Class Allocations'!$F:$F,"2011 - 2014 + 2015 Extension Legacy Green Energy Act Framework - Province Wide Program",'3-a.  Rate Class Allocations'!$E:$E,$B359,'3-a.  Rate Class Allocations'!$H:$H,D277),IF(COUNTIFS(Y277,"General Service*"),1/COUNTIFS($Y277:$AL277,"General Service*"),0))</f>
        <v>0.5</v>
      </c>
      <c r="Z359" s="416">
        <f ca="1">IF(SUMIFS(OFFSET('3-a.  Rate Class Allocations'!$BA:$BA,0,(27*(Z278="kW"))),'3-a.  Rate Class Allocations'!$F:$F,"2011 - 2014 + 2015 Extension Legacy Green Energy Act Framework - Province Wide Program",'3-a.  Rate Class Allocations'!$E:$E,$B359,'3-a.  Rate Class Allocations'!$H:$H,D277),SUMIFS(OFFSET('3-a.  Rate Class Allocations'!$BA:$BA,0,(27*(Z278="kW"))),'3-a.  Rate Class Allocations'!$F:$F,"2011 - 2014 + 2015 Extension Legacy Green Energy Act Framework - Province Wide Program",'3-a.  Rate Class Allocations'!$L:$L,Z277,'3-a.  Rate Class Allocations'!$E:$E,$B359,'3-a.  Rate Class Allocations'!$H:$H,D277) / SUMIFS(OFFSET('3-a.  Rate Class Allocations'!$BA:$BA,0,(27*(Z278="kW"))),'3-a.  Rate Class Allocations'!$F:$F,"2011 - 2014 + 2015 Extension Legacy Green Energy Act Framework - Province Wide Program",'3-a.  Rate Class Allocations'!$E:$E,$B359,'3-a.  Rate Class Allocations'!$H:$H,D277),IF(COUNTIFS(Z277,"General Service*"),1/COUNTIFS($Y277:$AL277,"General Service*"),0))</f>
        <v>0.5</v>
      </c>
      <c r="AA359" s="416">
        <f ca="1">IF(SUMIFS(OFFSET('3-a.  Rate Class Allocations'!$BA:$BA,0,(27*(AA278="kW"))),'3-a.  Rate Class Allocations'!$F:$F,"2011 - 2014 + 2015 Extension Legacy Green Energy Act Framework - Province Wide Program",'3-a.  Rate Class Allocations'!$E:$E,$B359,'3-a.  Rate Class Allocations'!$H:$H,D277),SUMIFS(OFFSET('3-a.  Rate Class Allocations'!$BA:$BA,0,(27*(AA278="kW"))),'3-a.  Rate Class Allocations'!$F:$F,"2011 - 2014 + 2015 Extension Legacy Green Energy Act Framework - Province Wide Program",'3-a.  Rate Class Allocations'!$L:$L,AA277,'3-a.  Rate Class Allocations'!$E:$E,$B359,'3-a.  Rate Class Allocations'!$H:$H,D277) / SUMIFS(OFFSET('3-a.  Rate Class Allocations'!$BA:$BA,0,(27*(AA278="kW"))),'3-a.  Rate Class Allocations'!$F:$F,"2011 - 2014 + 2015 Extension Legacy Green Energy Act Framework - Province Wide Program",'3-a.  Rate Class Allocations'!$E:$E,$B359,'3-a.  Rate Class Allocations'!$H:$H,D277),IF(COUNTIFS(AA277,"General Service*"),1/COUNTIFS($Y277:$AL277,"General Service*"),0))</f>
        <v>0</v>
      </c>
      <c r="AB359" s="416">
        <f ca="1">IF(SUMIFS(OFFSET('3-a.  Rate Class Allocations'!$BA:$BA,0,(27*(AB278="kW"))),'3-a.  Rate Class Allocations'!$F:$F,"2011 - 2014 + 2015 Extension Legacy Green Energy Act Framework - Province Wide Program",'3-a.  Rate Class Allocations'!$E:$E,$B359,'3-a.  Rate Class Allocations'!$H:$H,D277),SUMIFS(OFFSET('3-a.  Rate Class Allocations'!$BA:$BA,0,(27*(AB278="kW"))),'3-a.  Rate Class Allocations'!$F:$F,"2011 - 2014 + 2015 Extension Legacy Green Energy Act Framework - Province Wide Program",'3-a.  Rate Class Allocations'!$L:$L,AB277,'3-a.  Rate Class Allocations'!$E:$E,$B359,'3-a.  Rate Class Allocations'!$H:$H,D277) / SUMIFS(OFFSET('3-a.  Rate Class Allocations'!$BA:$BA,0,(27*(AB278="kW"))),'3-a.  Rate Class Allocations'!$F:$F,"2011 - 2014 + 2015 Extension Legacy Green Energy Act Framework - Province Wide Program",'3-a.  Rate Class Allocations'!$E:$E,$B359,'3-a.  Rate Class Allocations'!$H:$H,D277),IF(COUNTIFS(AB277,"General Service*"),1/COUNTIFS($Y277:$AL277,"General Service*"),0))</f>
        <v>0</v>
      </c>
      <c r="AC359" s="416">
        <f ca="1">IF(SUMIFS(OFFSET('3-a.  Rate Class Allocations'!$BA:$BA,0,(27*(AC278="kW"))),'3-a.  Rate Class Allocations'!$F:$F,"2011 - 2014 + 2015 Extension Legacy Green Energy Act Framework - Province Wide Program",'3-a.  Rate Class Allocations'!$E:$E,$B359,'3-a.  Rate Class Allocations'!$H:$H,D277),SUMIFS(OFFSET('3-a.  Rate Class Allocations'!$BA:$BA,0,(27*(AC278="kW"))),'3-a.  Rate Class Allocations'!$F:$F,"2011 - 2014 + 2015 Extension Legacy Green Energy Act Framework - Province Wide Program",'3-a.  Rate Class Allocations'!$L:$L,AC277,'3-a.  Rate Class Allocations'!$E:$E,$B359,'3-a.  Rate Class Allocations'!$H:$H,D277) / SUMIFS(OFFSET('3-a.  Rate Class Allocations'!$BA:$BA,0,(27*(AC278="kW"))),'3-a.  Rate Class Allocations'!$F:$F,"2011 - 2014 + 2015 Extension Legacy Green Energy Act Framework - Province Wide Program",'3-a.  Rate Class Allocations'!$E:$E,$B359,'3-a.  Rate Class Allocations'!$H:$H,D277),IF(COUNTIFS(AC277,"General Service*"),1/COUNTIFS($Y277:$AL277,"General Service*"),0))</f>
        <v>0</v>
      </c>
      <c r="AD359" s="416">
        <f ca="1">IF(SUMIFS(OFFSET('3-a.  Rate Class Allocations'!$BA:$BA,0,(27*(AD278="kW"))),'3-a.  Rate Class Allocations'!$F:$F,"2011 - 2014 + 2015 Extension Legacy Green Energy Act Framework - Province Wide Program",'3-a.  Rate Class Allocations'!$E:$E,$B359,'3-a.  Rate Class Allocations'!$H:$H,D277),SUMIFS(OFFSET('3-a.  Rate Class Allocations'!$BA:$BA,0,(27*(AD278="kW"))),'3-a.  Rate Class Allocations'!$F:$F,"2011 - 2014 + 2015 Extension Legacy Green Energy Act Framework - Province Wide Program",'3-a.  Rate Class Allocations'!$L:$L,AD277,'3-a.  Rate Class Allocations'!$E:$E,$B359,'3-a.  Rate Class Allocations'!$H:$H,D277) / SUMIFS(OFFSET('3-a.  Rate Class Allocations'!$BA:$BA,0,(27*(AD278="kW"))),'3-a.  Rate Class Allocations'!$F:$F,"2011 - 2014 + 2015 Extension Legacy Green Energy Act Framework - Province Wide Program",'3-a.  Rate Class Allocations'!$E:$E,$B359,'3-a.  Rate Class Allocations'!$H:$H,D277),IF(COUNTIFS(AD277,"General Service*"),1/COUNTIFS($Y277:$AL277,"General Service*"),0))</f>
        <v>0</v>
      </c>
      <c r="AE359" s="416">
        <f ca="1">IF(SUMIFS(OFFSET('3-a.  Rate Class Allocations'!$BA:$BA,0,(27*(AE278="kW"))),'3-a.  Rate Class Allocations'!$F:$F,"2011 - 2014 + 2015 Extension Legacy Green Energy Act Framework - Province Wide Program",'3-a.  Rate Class Allocations'!$E:$E,$B359,'3-a.  Rate Class Allocations'!$H:$H,D277),SUMIFS(OFFSET('3-a.  Rate Class Allocations'!$BA:$BA,0,(27*(AE278="kW"))),'3-a.  Rate Class Allocations'!$F:$F,"2011 - 2014 + 2015 Extension Legacy Green Energy Act Framework - Province Wide Program",'3-a.  Rate Class Allocations'!$L:$L,AE277,'3-a.  Rate Class Allocations'!$E:$E,$B359,'3-a.  Rate Class Allocations'!$H:$H,D277) / SUMIFS(OFFSET('3-a.  Rate Class Allocations'!$BA:$BA,0,(27*(AE278="kW"))),'3-a.  Rate Class Allocations'!$F:$F,"2011 - 2014 + 2015 Extension Legacy Green Energy Act Framework - Province Wide Program",'3-a.  Rate Class Allocations'!$E:$E,$B359,'3-a.  Rate Class Allocations'!$H:$H,D277),IF(COUNTIFS(AE277,"General Service*"),1/COUNTIFS($Y277:$AL277,"General Service*"),0))</f>
        <v>0</v>
      </c>
      <c r="AF359" s="416">
        <f ca="1">IF(SUMIFS(OFFSET('3-a.  Rate Class Allocations'!$BA:$BA,0,(27*(AF278="kW"))),'3-a.  Rate Class Allocations'!$F:$F,"2011 - 2014 + 2015 Extension Legacy Green Energy Act Framework - Province Wide Program",'3-a.  Rate Class Allocations'!$E:$E,$B359,'3-a.  Rate Class Allocations'!$H:$H,D277),SUMIFS(OFFSET('3-a.  Rate Class Allocations'!$BA:$BA,0,(27*(AF278="kW"))),'3-a.  Rate Class Allocations'!$F:$F,"2011 - 2014 + 2015 Extension Legacy Green Energy Act Framework - Province Wide Program",'3-a.  Rate Class Allocations'!$L:$L,AF277,'3-a.  Rate Class Allocations'!$E:$E,$B359,'3-a.  Rate Class Allocations'!$H:$H,D277) / SUMIFS(OFFSET('3-a.  Rate Class Allocations'!$BA:$BA,0,(27*(AF278="kW"))),'3-a.  Rate Class Allocations'!$F:$F,"2011 - 2014 + 2015 Extension Legacy Green Energy Act Framework - Province Wide Program",'3-a.  Rate Class Allocations'!$E:$E,$B359,'3-a.  Rate Class Allocations'!$H:$H,D277),IF(COUNTIFS(AF277,"General Service*"),1/COUNTIFS($Y277:$AL277,"General Service*"),0))</f>
        <v>0</v>
      </c>
      <c r="AG359" s="416">
        <f ca="1">IF(SUMIFS(OFFSET('3-a.  Rate Class Allocations'!$BA:$BA,0,(27*(AG278="kW"))),'3-a.  Rate Class Allocations'!$F:$F,"2011 - 2014 + 2015 Extension Legacy Green Energy Act Framework - Province Wide Program",'3-a.  Rate Class Allocations'!$E:$E,$B359,'3-a.  Rate Class Allocations'!$H:$H,D277),SUMIFS(OFFSET('3-a.  Rate Class Allocations'!$BA:$BA,0,(27*(AG278="kW"))),'3-a.  Rate Class Allocations'!$F:$F,"2011 - 2014 + 2015 Extension Legacy Green Energy Act Framework - Province Wide Program",'3-a.  Rate Class Allocations'!$L:$L,AG277,'3-a.  Rate Class Allocations'!$E:$E,$B359,'3-a.  Rate Class Allocations'!$H:$H,D277) / SUMIFS(OFFSET('3-a.  Rate Class Allocations'!$BA:$BA,0,(27*(AG278="kW"))),'3-a.  Rate Class Allocations'!$F:$F,"2011 - 2014 + 2015 Extension Legacy Green Energy Act Framework - Province Wide Program",'3-a.  Rate Class Allocations'!$E:$E,$B359,'3-a.  Rate Class Allocations'!$H:$H,D277),IF(COUNTIFS(AG277,"General Service*"),1/COUNTIFS($Y277:$AL277,"General Service*"),0))</f>
        <v>0</v>
      </c>
      <c r="AH359" s="416">
        <f ca="1">IF(SUMIFS(OFFSET('3-a.  Rate Class Allocations'!$BA:$BA,0,(27*(AH278="kW"))),'3-a.  Rate Class Allocations'!$F:$F,"2011 - 2014 + 2015 Extension Legacy Green Energy Act Framework - Province Wide Program",'3-a.  Rate Class Allocations'!$E:$E,$B359,'3-a.  Rate Class Allocations'!$H:$H,D277),SUMIFS(OFFSET('3-a.  Rate Class Allocations'!$BA:$BA,0,(27*(AH278="kW"))),'3-a.  Rate Class Allocations'!$F:$F,"2011 - 2014 + 2015 Extension Legacy Green Energy Act Framework - Province Wide Program",'3-a.  Rate Class Allocations'!$L:$L,AH277,'3-a.  Rate Class Allocations'!$E:$E,$B359,'3-a.  Rate Class Allocations'!$H:$H,D277) / SUMIFS(OFFSET('3-a.  Rate Class Allocations'!$BA:$BA,0,(27*(AH278="kW"))),'3-a.  Rate Class Allocations'!$F:$F,"2011 - 2014 + 2015 Extension Legacy Green Energy Act Framework - Province Wide Program",'3-a.  Rate Class Allocations'!$E:$E,$B359,'3-a.  Rate Class Allocations'!$H:$H,D277),IF(COUNTIFS(AH277,"General Service*"),1/COUNTIFS($Y277:$AL277,"General Service*"),0))</f>
        <v>0</v>
      </c>
      <c r="AI359" s="416">
        <f ca="1">IF(SUMIFS(OFFSET('3-a.  Rate Class Allocations'!$BA:$BA,0,(27*(AI278="kW"))),'3-a.  Rate Class Allocations'!$F:$F,"2011 - 2014 + 2015 Extension Legacy Green Energy Act Framework - Province Wide Program",'3-a.  Rate Class Allocations'!$E:$E,$B359,'3-a.  Rate Class Allocations'!$H:$H,D277),SUMIFS(OFFSET('3-a.  Rate Class Allocations'!$BA:$BA,0,(27*(AI278="kW"))),'3-a.  Rate Class Allocations'!$F:$F,"2011 - 2014 + 2015 Extension Legacy Green Energy Act Framework - Province Wide Program",'3-a.  Rate Class Allocations'!$L:$L,AI277,'3-a.  Rate Class Allocations'!$E:$E,$B359,'3-a.  Rate Class Allocations'!$H:$H,D277) / SUMIFS(OFFSET('3-a.  Rate Class Allocations'!$BA:$BA,0,(27*(AI278="kW"))),'3-a.  Rate Class Allocations'!$F:$F,"2011 - 2014 + 2015 Extension Legacy Green Energy Act Framework - Province Wide Program",'3-a.  Rate Class Allocations'!$E:$E,$B359,'3-a.  Rate Class Allocations'!$H:$H,D277),IF(COUNTIFS(AI277,"General Service*"),1/COUNTIFS($Y277:$AL277,"General Service*"),0))</f>
        <v>0</v>
      </c>
      <c r="AJ359" s="416">
        <f ca="1">IF(SUMIFS(OFFSET('3-a.  Rate Class Allocations'!$BA:$BA,0,(27*(AJ278="kW"))),'3-a.  Rate Class Allocations'!$F:$F,"2011 - 2014 + 2015 Extension Legacy Green Energy Act Framework - Province Wide Program",'3-a.  Rate Class Allocations'!$E:$E,$B359,'3-a.  Rate Class Allocations'!$H:$H,D277),SUMIFS(OFFSET('3-a.  Rate Class Allocations'!$BA:$BA,0,(27*(AJ278="kW"))),'3-a.  Rate Class Allocations'!$F:$F,"2011 - 2014 + 2015 Extension Legacy Green Energy Act Framework - Province Wide Program",'3-a.  Rate Class Allocations'!$L:$L,AJ277,'3-a.  Rate Class Allocations'!$E:$E,$B359,'3-a.  Rate Class Allocations'!$H:$H,D277) / SUMIFS(OFFSET('3-a.  Rate Class Allocations'!$BA:$BA,0,(27*(AJ278="kW"))),'3-a.  Rate Class Allocations'!$F:$F,"2011 - 2014 + 2015 Extension Legacy Green Energy Act Framework - Province Wide Program",'3-a.  Rate Class Allocations'!$E:$E,$B359,'3-a.  Rate Class Allocations'!$H:$H,D277),IF(COUNTIFS(AJ277,"General Service*"),1/COUNTIFS($Y277:$AL277,"General Service*"),0))</f>
        <v>0</v>
      </c>
      <c r="AK359" s="416">
        <f ca="1">IF(SUMIFS(OFFSET('3-a.  Rate Class Allocations'!$BA:$BA,0,(27*(AK278="kW"))),'3-a.  Rate Class Allocations'!$F:$F,"2011 - 2014 + 2015 Extension Legacy Green Energy Act Framework - Province Wide Program",'3-a.  Rate Class Allocations'!$E:$E,$B359,'3-a.  Rate Class Allocations'!$H:$H,D277),SUMIFS(OFFSET('3-a.  Rate Class Allocations'!$BA:$BA,0,(27*(AK278="kW"))),'3-a.  Rate Class Allocations'!$F:$F,"2011 - 2014 + 2015 Extension Legacy Green Energy Act Framework - Province Wide Program",'3-a.  Rate Class Allocations'!$L:$L,AK277,'3-a.  Rate Class Allocations'!$E:$E,$B359,'3-a.  Rate Class Allocations'!$H:$H,D277) / SUMIFS(OFFSET('3-a.  Rate Class Allocations'!$BA:$BA,0,(27*(AK278="kW"))),'3-a.  Rate Class Allocations'!$F:$F,"2011 - 2014 + 2015 Extension Legacy Green Energy Act Framework - Province Wide Program",'3-a.  Rate Class Allocations'!$E:$E,$B359,'3-a.  Rate Class Allocations'!$H:$H,D277),IF(COUNTIFS(AK277,"General Service*"),1/COUNTIFS($Y277:$AL277,"General Service*"),0))</f>
        <v>0</v>
      </c>
      <c r="AL359" s="416">
        <f ca="1">IF(SUMIFS(OFFSET('3-a.  Rate Class Allocations'!$BA:$BA,0,(27*(AL278="kW"))),'3-a.  Rate Class Allocations'!$F:$F,"2011 - 2014 + 2015 Extension Legacy Green Energy Act Framework - Province Wide Program",'3-a.  Rate Class Allocations'!$E:$E,$B359,'3-a.  Rate Class Allocations'!$H:$H,D277),SUMIFS(OFFSET('3-a.  Rate Class Allocations'!$BA:$BA,0,(27*(AL278="kW"))),'3-a.  Rate Class Allocations'!$F:$F,"2011 - 2014 + 2015 Extension Legacy Green Energy Act Framework - Province Wide Program",'3-a.  Rate Class Allocations'!$L:$L,AL277,'3-a.  Rate Class Allocations'!$E:$E,$B359,'3-a.  Rate Class Allocations'!$H:$H,D277) / SUMIFS(OFFSET('3-a.  Rate Class Allocations'!$BA:$BA,0,(27*(AL278="kW"))),'3-a.  Rate Class Allocations'!$F:$F,"2011 - 2014 + 2015 Extension Legacy Green Energy Act Framework - Province Wide Program",'3-a.  Rate Class Allocations'!$E:$E,$B359,'3-a.  Rate Class Allocations'!$H:$H,D277),IF(COUNTIFS(AL277,"General Service*"),1/COUNTIFS($Y277:$AL277,"General Service*"),0))</f>
        <v>0</v>
      </c>
      <c r="AM359" s="298">
        <f ca="1">SUM(Y359:AL359)</f>
        <v>1</v>
      </c>
    </row>
    <row r="360" spans="1:39" ht="15" outlineLevel="1">
      <c r="B360" s="296" t="s">
        <v>250</v>
      </c>
      <c r="C360" s="293" t="s">
        <v>164</v>
      </c>
      <c r="D360" s="724">
        <f ca="1">SUMIFS(OFFSET('7.  Persistence Report'!$AQ:$AQ,0,D277-2011),'7.  Persistence Report'!$D:$D,IF(COUNTIFS($B360,"Adjustment*"),$B359,$B360),'7.  Persistence Report'!$H:$H,D277,'7.  Persistence Report'!$J:$J,IF(COUNTIFS($B360,"Adjustment*"),"Adjustment","Current Year Savings"),'7.  Persistence Report'!$C:$C,VLOOKUP(IF(COUNTIFS($B360,"Adjustment*"),$A359,$A360),ExtCalcMap,2,FALSE))</f>
        <v>0</v>
      </c>
      <c r="E360" s="724">
        <f ca="1">SUMIFS(OFFSET('7.  Persistence Report'!$AQ:$AQ,0,E277-2011),'7.  Persistence Report'!$D:$D,IF(COUNTIFS($B360,"Adjustment*"),$B359,$B360),'7.  Persistence Report'!$H:$H,D277,'7.  Persistence Report'!$J:$J,IF(COUNTIFS($B360,"Adjustment*"),"Adjustment","Current Year Savings"),'7.  Persistence Report'!$C:$C,VLOOKUP(IF(COUNTIFS($B360,"Adjustment*"),$A359,$A360),ExtCalcMap,2,FALSE))</f>
        <v>0</v>
      </c>
      <c r="F360" s="724">
        <f ca="1">SUMIFS(OFFSET('7.  Persistence Report'!$AQ:$AQ,0,F277-2011),'7.  Persistence Report'!$D:$D,IF(COUNTIFS($B360,"Adjustment*"),$B359,$B360),'7.  Persistence Report'!$H:$H,D277,'7.  Persistence Report'!$J:$J,IF(COUNTIFS($B360,"Adjustment*"),"Adjustment","Current Year Savings"),'7.  Persistence Report'!$C:$C,VLOOKUP(IF(COUNTIFS($B360,"Adjustment*"),$A359,$A360),ExtCalcMap,2,FALSE))</f>
        <v>0</v>
      </c>
      <c r="G360" s="724">
        <f ca="1">SUMIFS(OFFSET('7.  Persistence Report'!$AQ:$AQ,0,G277-2011),'7.  Persistence Report'!$D:$D,IF(COUNTIFS($B360,"Adjustment*"),$B359,$B360),'7.  Persistence Report'!$H:$H,D277,'7.  Persistence Report'!$J:$J,IF(COUNTIFS($B360,"Adjustment*"),"Adjustment","Current Year Savings"),'7.  Persistence Report'!$C:$C,VLOOKUP(IF(COUNTIFS($B360,"Adjustment*"),$A359,$A360),ExtCalcMap,2,FALSE))</f>
        <v>0</v>
      </c>
      <c r="H360" s="724">
        <f ca="1">SUMIFS(OFFSET('7.  Persistence Report'!$AQ:$AQ,0,H277-2011),'7.  Persistence Report'!$D:$D,IF(COUNTIFS($B360,"Adjustment*"),$B359,$B360),'7.  Persistence Report'!$H:$H,D277,'7.  Persistence Report'!$J:$J,IF(COUNTIFS($B360,"Adjustment*"),"Adjustment","Current Year Savings"),'7.  Persistence Report'!$C:$C,VLOOKUP(IF(COUNTIFS($B360,"Adjustment*"),$A359,$A360),ExtCalcMap,2,FALSE))</f>
        <v>0</v>
      </c>
      <c r="I360" s="724">
        <f ca="1">SUMIFS(OFFSET('7.  Persistence Report'!$AQ:$AQ,0,I277-2011),'7.  Persistence Report'!$D:$D,IF(COUNTIFS($B360,"Adjustment*"),$B359,$B360),'7.  Persistence Report'!$H:$H,D277,'7.  Persistence Report'!$J:$J,IF(COUNTIFS($B360,"Adjustment*"),"Adjustment","Current Year Savings"),'7.  Persistence Report'!$C:$C,VLOOKUP(IF(COUNTIFS($B360,"Adjustment*"),$A359,$A360),ExtCalcMap,2,FALSE))</f>
        <v>0</v>
      </c>
      <c r="J360" s="724">
        <f ca="1">SUMIFS(OFFSET('7.  Persistence Report'!$AQ:$AQ,0,J277-2011),'7.  Persistence Report'!$D:$D,IF(COUNTIFS($B360,"Adjustment*"),$B359,$B360),'7.  Persistence Report'!$H:$H,D277,'7.  Persistence Report'!$J:$J,IF(COUNTIFS($B360,"Adjustment*"),"Adjustment","Current Year Savings"),'7.  Persistence Report'!$C:$C,VLOOKUP(IF(COUNTIFS($B360,"Adjustment*"),$A359,$A360),ExtCalcMap,2,FALSE))</f>
        <v>0</v>
      </c>
      <c r="K360" s="724">
        <f ca="1">SUMIFS(OFFSET('7.  Persistence Report'!$AQ:$AQ,0,K277-2011),'7.  Persistence Report'!$D:$D,IF(COUNTIFS($B360,"Adjustment*"),$B359,$B360),'7.  Persistence Report'!$H:$H,D277,'7.  Persistence Report'!$J:$J,IF(COUNTIFS($B360,"Adjustment*"),"Adjustment","Current Year Savings"),'7.  Persistence Report'!$C:$C,VLOOKUP(IF(COUNTIFS($B360,"Adjustment*"),$A359,$A360),ExtCalcMap,2,FALSE))</f>
        <v>0</v>
      </c>
      <c r="L360" s="724">
        <f ca="1">SUMIFS(OFFSET('7.  Persistence Report'!$AQ:$AQ,0,L277-2011),'7.  Persistence Report'!$D:$D,IF(COUNTIFS($B360,"Adjustment*"),$B359,$B360),'7.  Persistence Report'!$H:$H,D277,'7.  Persistence Report'!$J:$J,IF(COUNTIFS($B360,"Adjustment*"),"Adjustment","Current Year Savings"),'7.  Persistence Report'!$C:$C,VLOOKUP(IF(COUNTIFS($B360,"Adjustment*"),$A359,$A360),ExtCalcMap,2,FALSE))</f>
        <v>0</v>
      </c>
      <c r="M360" s="724">
        <f ca="1">SUMIFS(OFFSET('7.  Persistence Report'!$AQ:$AQ,0,M277-2011),'7.  Persistence Report'!$D:$D,IF(COUNTIFS($B360,"Adjustment*"),$B359,$B360),'7.  Persistence Report'!$H:$H,D277,'7.  Persistence Report'!$J:$J,IF(COUNTIFS($B360,"Adjustment*"),"Adjustment","Current Year Savings"),'7.  Persistence Report'!$C:$C,VLOOKUP(IF(COUNTIFS($B360,"Adjustment*"),$A359,$A360),ExtCalcMap,2,FALSE))</f>
        <v>0</v>
      </c>
      <c r="N360" s="724">
        <v>12</v>
      </c>
      <c r="O360" s="731">
        <f ca="1">SUMIFS(OFFSET('7.  Persistence Report'!$L:$L,0,O277-2011),'7.  Persistence Report'!$D:$D,IF(COUNTIFS($B360,"Adjustment*"),$B359,$B360),'7.  Persistence Report'!$H:$H,D277,'7.  Persistence Report'!$J:$J,IF(COUNTIFS($B360,"Adjustment*"),"Adjustment","Current Year Savings"),'7.  Persistence Report'!$C:$C,VLOOKUP(IF(COUNTIFS($B360,"Adjustment*"),$A359,$A360),ExtCalcMap,2,FALSE))</f>
        <v>0</v>
      </c>
      <c r="P360" s="731">
        <f ca="1">SUMIFS(OFFSET('7.  Persistence Report'!$L:$L,0,P277-2011),'7.  Persistence Report'!$D:$D,IF(COUNTIFS($B360,"Adjustment*"),$B359,$B360),'7.  Persistence Report'!$H:$H,D277,'7.  Persistence Report'!$J:$J,IF(COUNTIFS($B360,"Adjustment*"),"Adjustment","Current Year Savings"),'7.  Persistence Report'!$C:$C,VLOOKUP(IF(COUNTIFS($B360,"Adjustment*"),$A359,$A360),ExtCalcMap,2,FALSE))</f>
        <v>0</v>
      </c>
      <c r="Q360" s="731">
        <f ca="1">SUMIFS(OFFSET('7.  Persistence Report'!$L:$L,0,Q277-2011),'7.  Persistence Report'!$D:$D,IF(COUNTIFS($B360,"Adjustment*"),$B359,$B360),'7.  Persistence Report'!$H:$H,D277,'7.  Persistence Report'!$J:$J,IF(COUNTIFS($B360,"Adjustment*"),"Adjustment","Current Year Savings"),'7.  Persistence Report'!$C:$C,VLOOKUP(IF(COUNTIFS($B360,"Adjustment*"),$A359,$A360),ExtCalcMap,2,FALSE))</f>
        <v>0</v>
      </c>
      <c r="R360" s="731">
        <f ca="1">SUMIFS(OFFSET('7.  Persistence Report'!$L:$L,0,R277-2011),'7.  Persistence Report'!$D:$D,IF(COUNTIFS($B360,"Adjustment*"),$B359,$B360),'7.  Persistence Report'!$H:$H,D277,'7.  Persistence Report'!$J:$J,IF(COUNTIFS($B360,"Adjustment*"),"Adjustment","Current Year Savings"),'7.  Persistence Report'!$C:$C,VLOOKUP(IF(COUNTIFS($B360,"Adjustment*"),$A359,$A360),ExtCalcMap,2,FALSE))</f>
        <v>0</v>
      </c>
      <c r="S360" s="731">
        <f ca="1">SUMIFS(OFFSET('7.  Persistence Report'!$L:$L,0,S277-2011),'7.  Persistence Report'!$D:$D,IF(COUNTIFS($B360,"Adjustment*"),$B359,$B360),'7.  Persistence Report'!$H:$H,D277,'7.  Persistence Report'!$J:$J,IF(COUNTIFS($B360,"Adjustment*"),"Adjustment","Current Year Savings"),'7.  Persistence Report'!$C:$C,VLOOKUP(IF(COUNTIFS($B360,"Adjustment*"),$A359,$A360),ExtCalcMap,2,FALSE))</f>
        <v>0</v>
      </c>
      <c r="T360" s="731">
        <f ca="1">SUMIFS(OFFSET('7.  Persistence Report'!$L:$L,0,T277-2011),'7.  Persistence Report'!$D:$D,IF(COUNTIFS($B360,"Adjustment*"),$B359,$B360),'7.  Persistence Report'!$H:$H,D277,'7.  Persistence Report'!$J:$J,IF(COUNTIFS($B360,"Adjustment*"),"Adjustment","Current Year Savings"),'7.  Persistence Report'!$C:$C,VLOOKUP(IF(COUNTIFS($B360,"Adjustment*"),$A359,$A360),ExtCalcMap,2,FALSE))</f>
        <v>0</v>
      </c>
      <c r="U360" s="731">
        <f ca="1">SUMIFS(OFFSET('7.  Persistence Report'!$L:$L,0,U277-2011),'7.  Persistence Report'!$D:$D,IF(COUNTIFS($B360,"Adjustment*"),$B359,$B360),'7.  Persistence Report'!$H:$H,D277,'7.  Persistence Report'!$J:$J,IF(COUNTIFS($B360,"Adjustment*"),"Adjustment","Current Year Savings"),'7.  Persistence Report'!$C:$C,VLOOKUP(IF(COUNTIFS($B360,"Adjustment*"),$A359,$A360),ExtCalcMap,2,FALSE))</f>
        <v>0</v>
      </c>
      <c r="V360" s="731">
        <f ca="1">SUMIFS(OFFSET('7.  Persistence Report'!$L:$L,0,V277-2011),'7.  Persistence Report'!$D:$D,IF(COUNTIFS($B360,"Adjustment*"),$B359,$B360),'7.  Persistence Report'!$H:$H,D277,'7.  Persistence Report'!$J:$J,IF(COUNTIFS($B360,"Adjustment*"),"Adjustment","Current Year Savings"),'7.  Persistence Report'!$C:$C,VLOOKUP(IF(COUNTIFS($B360,"Adjustment*"),$A359,$A360),ExtCalcMap,2,FALSE))</f>
        <v>0</v>
      </c>
      <c r="W360" s="731">
        <f ca="1">SUMIFS(OFFSET('7.  Persistence Report'!$L:$L,0,W277-2011),'7.  Persistence Report'!$D:$D,IF(COUNTIFS($B360,"Adjustment*"),$B359,$B360),'7.  Persistence Report'!$H:$H,D277,'7.  Persistence Report'!$J:$J,IF(COUNTIFS($B360,"Adjustment*"),"Adjustment","Current Year Savings"),'7.  Persistence Report'!$C:$C,VLOOKUP(IF(COUNTIFS($B360,"Adjustment*"),$A359,$A360),ExtCalcMap,2,FALSE))</f>
        <v>0</v>
      </c>
      <c r="X360" s="731">
        <f ca="1">SUMIFS(OFFSET('7.  Persistence Report'!$L:$L,0,X277-2011),'7.  Persistence Report'!$D:$D,IF(COUNTIFS($B360,"Adjustment*"),$B359,$B360),'7.  Persistence Report'!$H:$H,D277,'7.  Persistence Report'!$J:$J,IF(COUNTIFS($B360,"Adjustment*"),"Adjustment","Current Year Savings"),'7.  Persistence Report'!$C:$C,VLOOKUP(IF(COUNTIFS($B360,"Adjustment*"),$A359,$A360),ExtCalcMap,2,FALSE))</f>
        <v>0</v>
      </c>
      <c r="Y360" s="412">
        <f ca="1">Y359</f>
        <v>0.5</v>
      </c>
      <c r="Z360" s="412">
        <f ca="1">Z359</f>
        <v>0.5</v>
      </c>
      <c r="AA360" s="412">
        <f t="shared" ref="AA360:AL360" ca="1" si="145">AA359</f>
        <v>0</v>
      </c>
      <c r="AB360" s="412">
        <f t="shared" ca="1" si="145"/>
        <v>0</v>
      </c>
      <c r="AC360" s="412">
        <f t="shared" ca="1" si="145"/>
        <v>0</v>
      </c>
      <c r="AD360" s="412">
        <f t="shared" ca="1" si="145"/>
        <v>0</v>
      </c>
      <c r="AE360" s="412">
        <f t="shared" ca="1" si="145"/>
        <v>0</v>
      </c>
      <c r="AF360" s="412">
        <f t="shared" ca="1" si="145"/>
        <v>0</v>
      </c>
      <c r="AG360" s="412">
        <f t="shared" ca="1" si="145"/>
        <v>0</v>
      </c>
      <c r="AH360" s="412">
        <f t="shared" ca="1" si="145"/>
        <v>0</v>
      </c>
      <c r="AI360" s="412">
        <f t="shared" ca="1" si="145"/>
        <v>0</v>
      </c>
      <c r="AJ360" s="412">
        <f t="shared" ca="1" si="145"/>
        <v>0</v>
      </c>
      <c r="AK360" s="412">
        <f t="shared" ca="1" si="145"/>
        <v>0</v>
      </c>
      <c r="AL360" s="412">
        <f t="shared" ca="1" si="145"/>
        <v>0</v>
      </c>
      <c r="AM360" s="308"/>
    </row>
    <row r="361" spans="1:39" ht="15" outlineLevel="1">
      <c r="A361" s="506"/>
      <c r="B361" s="323"/>
      <c r="C361" s="293"/>
      <c r="D361" s="730"/>
      <c r="E361" s="730"/>
      <c r="F361" s="730"/>
      <c r="G361" s="730"/>
      <c r="H361" s="730"/>
      <c r="I361" s="730"/>
      <c r="J361" s="730"/>
      <c r="K361" s="730"/>
      <c r="L361" s="730"/>
      <c r="M361" s="730"/>
      <c r="N361" s="730"/>
      <c r="O361" s="737"/>
      <c r="P361" s="737"/>
      <c r="Q361" s="737"/>
      <c r="R361" s="737"/>
      <c r="S361" s="737"/>
      <c r="T361" s="737"/>
      <c r="U361" s="737"/>
      <c r="V361" s="737"/>
      <c r="W361" s="737"/>
      <c r="X361" s="737"/>
      <c r="Y361" s="424"/>
      <c r="Z361" s="425"/>
      <c r="AA361" s="425"/>
      <c r="AB361" s="425"/>
      <c r="AC361" s="425"/>
      <c r="AD361" s="425"/>
      <c r="AE361" s="425"/>
      <c r="AF361" s="425"/>
      <c r="AG361" s="425"/>
      <c r="AH361" s="425"/>
      <c r="AI361" s="425"/>
      <c r="AJ361" s="425"/>
      <c r="AK361" s="425"/>
      <c r="AL361" s="425"/>
      <c r="AM361" s="299"/>
    </row>
    <row r="362" spans="1:39" ht="15" outlineLevel="1">
      <c r="A362" s="503">
        <v>27</v>
      </c>
      <c r="B362" s="322" t="s">
        <v>17</v>
      </c>
      <c r="C362" s="293" t="s">
        <v>25</v>
      </c>
      <c r="D362" s="724">
        <f ca="1">SUMIFS(OFFSET('7.  Persistence Report'!$AQ:$AQ,0,D277-2011),'7.  Persistence Report'!$D:$D,IF(COUNTIFS($B362,"Adjustment*"),$B361,$B362),'7.  Persistence Report'!$H:$H,D277,'7.  Persistence Report'!$J:$J,IF(COUNTIFS($B362,"Adjustment*"),"Adjustment","Current Year Savings"),'7.  Persistence Report'!$C:$C,VLOOKUP(IF(COUNTIFS($B362,"Adjustment*"),$A361,$A362),ExtCalcMap,2,FALSE))</f>
        <v>0</v>
      </c>
      <c r="E362" s="724">
        <f ca="1">SUMIFS(OFFSET('7.  Persistence Report'!$AQ:$AQ,0,E277-2011),'7.  Persistence Report'!$D:$D,IF(COUNTIFS($B362,"Adjustment*"),$B361,$B362),'7.  Persistence Report'!$H:$H,D277,'7.  Persistence Report'!$J:$J,IF(COUNTIFS($B362,"Adjustment*"),"Adjustment","Current Year Savings"),'7.  Persistence Report'!$C:$C,VLOOKUP(IF(COUNTIFS($B362,"Adjustment*"),$A361,$A362),ExtCalcMap,2,FALSE))</f>
        <v>0</v>
      </c>
      <c r="F362" s="724">
        <f ca="1">SUMIFS(OFFSET('7.  Persistence Report'!$AQ:$AQ,0,F277-2011),'7.  Persistence Report'!$D:$D,IF(COUNTIFS($B362,"Adjustment*"),$B361,$B362),'7.  Persistence Report'!$H:$H,D277,'7.  Persistence Report'!$J:$J,IF(COUNTIFS($B362,"Adjustment*"),"Adjustment","Current Year Savings"),'7.  Persistence Report'!$C:$C,VLOOKUP(IF(COUNTIFS($B362,"Adjustment*"),$A361,$A362),ExtCalcMap,2,FALSE))</f>
        <v>0</v>
      </c>
      <c r="G362" s="724">
        <f ca="1">SUMIFS(OFFSET('7.  Persistence Report'!$AQ:$AQ,0,G277-2011),'7.  Persistence Report'!$D:$D,IF(COUNTIFS($B362,"Adjustment*"),$B361,$B362),'7.  Persistence Report'!$H:$H,D277,'7.  Persistence Report'!$J:$J,IF(COUNTIFS($B362,"Adjustment*"),"Adjustment","Current Year Savings"),'7.  Persistence Report'!$C:$C,VLOOKUP(IF(COUNTIFS($B362,"Adjustment*"),$A361,$A362),ExtCalcMap,2,FALSE))</f>
        <v>0</v>
      </c>
      <c r="H362" s="724">
        <f ca="1">SUMIFS(OFFSET('7.  Persistence Report'!$AQ:$AQ,0,H277-2011),'7.  Persistence Report'!$D:$D,IF(COUNTIFS($B362,"Adjustment*"),$B361,$B362),'7.  Persistence Report'!$H:$H,D277,'7.  Persistence Report'!$J:$J,IF(COUNTIFS($B362,"Adjustment*"),"Adjustment","Current Year Savings"),'7.  Persistence Report'!$C:$C,VLOOKUP(IF(COUNTIFS($B362,"Adjustment*"),$A361,$A362),ExtCalcMap,2,FALSE))</f>
        <v>0</v>
      </c>
      <c r="I362" s="724">
        <f ca="1">SUMIFS(OFFSET('7.  Persistence Report'!$AQ:$AQ,0,I277-2011),'7.  Persistence Report'!$D:$D,IF(COUNTIFS($B362,"Adjustment*"),$B361,$B362),'7.  Persistence Report'!$H:$H,D277,'7.  Persistence Report'!$J:$J,IF(COUNTIFS($B362,"Adjustment*"),"Adjustment","Current Year Savings"),'7.  Persistence Report'!$C:$C,VLOOKUP(IF(COUNTIFS($B362,"Adjustment*"),$A361,$A362),ExtCalcMap,2,FALSE))</f>
        <v>0</v>
      </c>
      <c r="J362" s="724">
        <f ca="1">SUMIFS(OFFSET('7.  Persistence Report'!$AQ:$AQ,0,J277-2011),'7.  Persistence Report'!$D:$D,IF(COUNTIFS($B362,"Adjustment*"),$B361,$B362),'7.  Persistence Report'!$H:$H,D277,'7.  Persistence Report'!$J:$J,IF(COUNTIFS($B362,"Adjustment*"),"Adjustment","Current Year Savings"),'7.  Persistence Report'!$C:$C,VLOOKUP(IF(COUNTIFS($B362,"Adjustment*"),$A361,$A362),ExtCalcMap,2,FALSE))</f>
        <v>0</v>
      </c>
      <c r="K362" s="724">
        <f ca="1">SUMIFS(OFFSET('7.  Persistence Report'!$AQ:$AQ,0,K277-2011),'7.  Persistence Report'!$D:$D,IF(COUNTIFS($B362,"Adjustment*"),$B361,$B362),'7.  Persistence Report'!$H:$H,D277,'7.  Persistence Report'!$J:$J,IF(COUNTIFS($B362,"Adjustment*"),"Adjustment","Current Year Savings"),'7.  Persistence Report'!$C:$C,VLOOKUP(IF(COUNTIFS($B362,"Adjustment*"),$A361,$A362),ExtCalcMap,2,FALSE))</f>
        <v>0</v>
      </c>
      <c r="L362" s="724">
        <f ca="1">SUMIFS(OFFSET('7.  Persistence Report'!$AQ:$AQ,0,L277-2011),'7.  Persistence Report'!$D:$D,IF(COUNTIFS($B362,"Adjustment*"),$B361,$B362),'7.  Persistence Report'!$H:$H,D277,'7.  Persistence Report'!$J:$J,IF(COUNTIFS($B362,"Adjustment*"),"Adjustment","Current Year Savings"),'7.  Persistence Report'!$C:$C,VLOOKUP(IF(COUNTIFS($B362,"Adjustment*"),$A361,$A362),ExtCalcMap,2,FALSE))</f>
        <v>0</v>
      </c>
      <c r="M362" s="724">
        <f ca="1">SUMIFS(OFFSET('7.  Persistence Report'!$AQ:$AQ,0,M277-2011),'7.  Persistence Report'!$D:$D,IF(COUNTIFS($B362,"Adjustment*"),$B361,$B362),'7.  Persistence Report'!$H:$H,D277,'7.  Persistence Report'!$J:$J,IF(COUNTIFS($B362,"Adjustment*"),"Adjustment","Current Year Savings"),'7.  Persistence Report'!$C:$C,VLOOKUP(IF(COUNTIFS($B362,"Adjustment*"),$A361,$A362),ExtCalcMap,2,FALSE))</f>
        <v>0</v>
      </c>
      <c r="N362" s="724">
        <v>12</v>
      </c>
      <c r="O362" s="731">
        <f ca="1">SUMIFS(OFFSET('7.  Persistence Report'!$L:$L,0,O277-2011),'7.  Persistence Report'!$D:$D,IF(COUNTIFS($B362,"Adjustment*"),$B361,$B362),'7.  Persistence Report'!$H:$H,D277,'7.  Persistence Report'!$J:$J,IF(COUNTIFS($B362,"Adjustment*"),"Adjustment","Current Year Savings"),'7.  Persistence Report'!$C:$C,VLOOKUP(IF(COUNTIFS($B362,"Adjustment*"),$A361,$A362),ExtCalcMap,2,FALSE))</f>
        <v>0</v>
      </c>
      <c r="P362" s="731">
        <f ca="1">SUMIFS(OFFSET('7.  Persistence Report'!$L:$L,0,P277-2011),'7.  Persistence Report'!$D:$D,IF(COUNTIFS($B362,"Adjustment*"),$B361,$B362),'7.  Persistence Report'!$H:$H,D277,'7.  Persistence Report'!$J:$J,IF(COUNTIFS($B362,"Adjustment*"),"Adjustment","Current Year Savings"),'7.  Persistence Report'!$C:$C,VLOOKUP(IF(COUNTIFS($B362,"Adjustment*"),$A361,$A362),ExtCalcMap,2,FALSE))</f>
        <v>0</v>
      </c>
      <c r="Q362" s="731">
        <f ca="1">SUMIFS(OFFSET('7.  Persistence Report'!$L:$L,0,Q277-2011),'7.  Persistence Report'!$D:$D,IF(COUNTIFS($B362,"Adjustment*"),$B361,$B362),'7.  Persistence Report'!$H:$H,D277,'7.  Persistence Report'!$J:$J,IF(COUNTIFS($B362,"Adjustment*"),"Adjustment","Current Year Savings"),'7.  Persistence Report'!$C:$C,VLOOKUP(IF(COUNTIFS($B362,"Adjustment*"),$A361,$A362),ExtCalcMap,2,FALSE))</f>
        <v>0</v>
      </c>
      <c r="R362" s="731">
        <f ca="1">SUMIFS(OFFSET('7.  Persistence Report'!$L:$L,0,R277-2011),'7.  Persistence Report'!$D:$D,IF(COUNTIFS($B362,"Adjustment*"),$B361,$B362),'7.  Persistence Report'!$H:$H,D277,'7.  Persistence Report'!$J:$J,IF(COUNTIFS($B362,"Adjustment*"),"Adjustment","Current Year Savings"),'7.  Persistence Report'!$C:$C,VLOOKUP(IF(COUNTIFS($B362,"Adjustment*"),$A361,$A362),ExtCalcMap,2,FALSE))</f>
        <v>0</v>
      </c>
      <c r="S362" s="731">
        <f ca="1">SUMIFS(OFFSET('7.  Persistence Report'!$L:$L,0,S277-2011),'7.  Persistence Report'!$D:$D,IF(COUNTIFS($B362,"Adjustment*"),$B361,$B362),'7.  Persistence Report'!$H:$H,D277,'7.  Persistence Report'!$J:$J,IF(COUNTIFS($B362,"Adjustment*"),"Adjustment","Current Year Savings"),'7.  Persistence Report'!$C:$C,VLOOKUP(IF(COUNTIFS($B362,"Adjustment*"),$A361,$A362),ExtCalcMap,2,FALSE))</f>
        <v>0</v>
      </c>
      <c r="T362" s="731">
        <f ca="1">SUMIFS(OFFSET('7.  Persistence Report'!$L:$L,0,T277-2011),'7.  Persistence Report'!$D:$D,IF(COUNTIFS($B362,"Adjustment*"),$B361,$B362),'7.  Persistence Report'!$H:$H,D277,'7.  Persistence Report'!$J:$J,IF(COUNTIFS($B362,"Adjustment*"),"Adjustment","Current Year Savings"),'7.  Persistence Report'!$C:$C,VLOOKUP(IF(COUNTIFS($B362,"Adjustment*"),$A361,$A362),ExtCalcMap,2,FALSE))</f>
        <v>0</v>
      </c>
      <c r="U362" s="731">
        <f ca="1">SUMIFS(OFFSET('7.  Persistence Report'!$L:$L,0,U277-2011),'7.  Persistence Report'!$D:$D,IF(COUNTIFS($B362,"Adjustment*"),$B361,$B362),'7.  Persistence Report'!$H:$H,D277,'7.  Persistence Report'!$J:$J,IF(COUNTIFS($B362,"Adjustment*"),"Adjustment","Current Year Savings"),'7.  Persistence Report'!$C:$C,VLOOKUP(IF(COUNTIFS($B362,"Adjustment*"),$A361,$A362),ExtCalcMap,2,FALSE))</f>
        <v>0</v>
      </c>
      <c r="V362" s="731">
        <f ca="1">SUMIFS(OFFSET('7.  Persistence Report'!$L:$L,0,V277-2011),'7.  Persistence Report'!$D:$D,IF(COUNTIFS($B362,"Adjustment*"),$B361,$B362),'7.  Persistence Report'!$H:$H,D277,'7.  Persistence Report'!$J:$J,IF(COUNTIFS($B362,"Adjustment*"),"Adjustment","Current Year Savings"),'7.  Persistence Report'!$C:$C,VLOOKUP(IF(COUNTIFS($B362,"Adjustment*"),$A361,$A362),ExtCalcMap,2,FALSE))</f>
        <v>0</v>
      </c>
      <c r="W362" s="731">
        <f ca="1">SUMIFS(OFFSET('7.  Persistence Report'!$L:$L,0,W277-2011),'7.  Persistence Report'!$D:$D,IF(COUNTIFS($B362,"Adjustment*"),$B361,$B362),'7.  Persistence Report'!$H:$H,D277,'7.  Persistence Report'!$J:$J,IF(COUNTIFS($B362,"Adjustment*"),"Adjustment","Current Year Savings"),'7.  Persistence Report'!$C:$C,VLOOKUP(IF(COUNTIFS($B362,"Adjustment*"),$A361,$A362),ExtCalcMap,2,FALSE))</f>
        <v>0</v>
      </c>
      <c r="X362" s="731">
        <f ca="1">SUMIFS(OFFSET('7.  Persistence Report'!$L:$L,0,X277-2011),'7.  Persistence Report'!$D:$D,IF(COUNTIFS($B362,"Adjustment*"),$B361,$B362),'7.  Persistence Report'!$H:$H,D277,'7.  Persistence Report'!$J:$J,IF(COUNTIFS($B362,"Adjustment*"),"Adjustment","Current Year Savings"),'7.  Persistence Report'!$C:$C,VLOOKUP(IF(COUNTIFS($B362,"Adjustment*"),$A361,$A362),ExtCalcMap,2,FALSE))</f>
        <v>0</v>
      </c>
      <c r="Y362" s="416">
        <f ca="1">IF(SUMIFS(OFFSET('3-a.  Rate Class Allocations'!$BA:$BA,0,(27*(Y278="kW"))),'3-a.  Rate Class Allocations'!$F:$F,"2011 - 2014 + 2015 Extension Legacy Green Energy Act Framework - Province Wide Program",'3-a.  Rate Class Allocations'!$E:$E,$B362,'3-a.  Rate Class Allocations'!$H:$H,D277),SUMIFS(OFFSET('3-a.  Rate Class Allocations'!$BA:$BA,0,(27*(Y278="kW"))),'3-a.  Rate Class Allocations'!$F:$F,"2011 - 2014 + 2015 Extension Legacy Green Energy Act Framework - Province Wide Program",'3-a.  Rate Class Allocations'!$L:$L,Y277,'3-a.  Rate Class Allocations'!$E:$E,$B362,'3-a.  Rate Class Allocations'!$H:$H,D277) / SUMIFS(OFFSET('3-a.  Rate Class Allocations'!$BA:$BA,0,(27*(Y278="kW"))),'3-a.  Rate Class Allocations'!$F:$F,"2011 - 2014 + 2015 Extension Legacy Green Energy Act Framework - Province Wide Program",'3-a.  Rate Class Allocations'!$E:$E,$B362,'3-a.  Rate Class Allocations'!$H:$H,D277),IF(COUNTIFS(Y277,"General Service*"),1/COUNTIFS($Y277:$AL277,"General Service*"),0))</f>
        <v>0.5</v>
      </c>
      <c r="Z362" s="416">
        <f ca="1">IF(SUMIFS(OFFSET('3-a.  Rate Class Allocations'!$BA:$BA,0,(27*(Z278="kW"))),'3-a.  Rate Class Allocations'!$F:$F,"2011 - 2014 + 2015 Extension Legacy Green Energy Act Framework - Province Wide Program",'3-a.  Rate Class Allocations'!$E:$E,$B362,'3-a.  Rate Class Allocations'!$H:$H,D277),SUMIFS(OFFSET('3-a.  Rate Class Allocations'!$BA:$BA,0,(27*(Z278="kW"))),'3-a.  Rate Class Allocations'!$F:$F,"2011 - 2014 + 2015 Extension Legacy Green Energy Act Framework - Province Wide Program",'3-a.  Rate Class Allocations'!$L:$L,Z277,'3-a.  Rate Class Allocations'!$E:$E,$B362,'3-a.  Rate Class Allocations'!$H:$H,D277) / SUMIFS(OFFSET('3-a.  Rate Class Allocations'!$BA:$BA,0,(27*(Z278="kW"))),'3-a.  Rate Class Allocations'!$F:$F,"2011 - 2014 + 2015 Extension Legacy Green Energy Act Framework - Province Wide Program",'3-a.  Rate Class Allocations'!$E:$E,$B362,'3-a.  Rate Class Allocations'!$H:$H,D277),IF(COUNTIFS(Z277,"General Service*"),1/COUNTIFS($Y277:$AL277,"General Service*"),0))</f>
        <v>0.5</v>
      </c>
      <c r="AA362" s="416">
        <f ca="1">IF(SUMIFS(OFFSET('3-a.  Rate Class Allocations'!$BA:$BA,0,(27*(AA278="kW"))),'3-a.  Rate Class Allocations'!$F:$F,"2011 - 2014 + 2015 Extension Legacy Green Energy Act Framework - Province Wide Program",'3-a.  Rate Class Allocations'!$E:$E,$B362,'3-a.  Rate Class Allocations'!$H:$H,D277),SUMIFS(OFFSET('3-a.  Rate Class Allocations'!$BA:$BA,0,(27*(AA278="kW"))),'3-a.  Rate Class Allocations'!$F:$F,"2011 - 2014 + 2015 Extension Legacy Green Energy Act Framework - Province Wide Program",'3-a.  Rate Class Allocations'!$L:$L,AA277,'3-a.  Rate Class Allocations'!$E:$E,$B362,'3-a.  Rate Class Allocations'!$H:$H,D277) / SUMIFS(OFFSET('3-a.  Rate Class Allocations'!$BA:$BA,0,(27*(AA278="kW"))),'3-a.  Rate Class Allocations'!$F:$F,"2011 - 2014 + 2015 Extension Legacy Green Energy Act Framework - Province Wide Program",'3-a.  Rate Class Allocations'!$E:$E,$B362,'3-a.  Rate Class Allocations'!$H:$H,D277),IF(COUNTIFS(AA277,"General Service*"),1/COUNTIFS($Y277:$AL277,"General Service*"),0))</f>
        <v>0</v>
      </c>
      <c r="AB362" s="416">
        <f ca="1">IF(SUMIFS(OFFSET('3-a.  Rate Class Allocations'!$BA:$BA,0,(27*(AB278="kW"))),'3-a.  Rate Class Allocations'!$F:$F,"2011 - 2014 + 2015 Extension Legacy Green Energy Act Framework - Province Wide Program",'3-a.  Rate Class Allocations'!$E:$E,$B362,'3-a.  Rate Class Allocations'!$H:$H,D277),SUMIFS(OFFSET('3-a.  Rate Class Allocations'!$BA:$BA,0,(27*(AB278="kW"))),'3-a.  Rate Class Allocations'!$F:$F,"2011 - 2014 + 2015 Extension Legacy Green Energy Act Framework - Province Wide Program",'3-a.  Rate Class Allocations'!$L:$L,AB277,'3-a.  Rate Class Allocations'!$E:$E,$B362,'3-a.  Rate Class Allocations'!$H:$H,D277) / SUMIFS(OFFSET('3-a.  Rate Class Allocations'!$BA:$BA,0,(27*(AB278="kW"))),'3-a.  Rate Class Allocations'!$F:$F,"2011 - 2014 + 2015 Extension Legacy Green Energy Act Framework - Province Wide Program",'3-a.  Rate Class Allocations'!$E:$E,$B362,'3-a.  Rate Class Allocations'!$H:$H,D277),IF(COUNTIFS(AB277,"General Service*"),1/COUNTIFS($Y277:$AL277,"General Service*"),0))</f>
        <v>0</v>
      </c>
      <c r="AC362" s="416">
        <f ca="1">IF(SUMIFS(OFFSET('3-a.  Rate Class Allocations'!$BA:$BA,0,(27*(AC278="kW"))),'3-a.  Rate Class Allocations'!$F:$F,"2011 - 2014 + 2015 Extension Legacy Green Energy Act Framework - Province Wide Program",'3-a.  Rate Class Allocations'!$E:$E,$B362,'3-a.  Rate Class Allocations'!$H:$H,D277),SUMIFS(OFFSET('3-a.  Rate Class Allocations'!$BA:$BA,0,(27*(AC278="kW"))),'3-a.  Rate Class Allocations'!$F:$F,"2011 - 2014 + 2015 Extension Legacy Green Energy Act Framework - Province Wide Program",'3-a.  Rate Class Allocations'!$L:$L,AC277,'3-a.  Rate Class Allocations'!$E:$E,$B362,'3-a.  Rate Class Allocations'!$H:$H,D277) / SUMIFS(OFFSET('3-a.  Rate Class Allocations'!$BA:$BA,0,(27*(AC278="kW"))),'3-a.  Rate Class Allocations'!$F:$F,"2011 - 2014 + 2015 Extension Legacy Green Energy Act Framework - Province Wide Program",'3-a.  Rate Class Allocations'!$E:$E,$B362,'3-a.  Rate Class Allocations'!$H:$H,D277),IF(COUNTIFS(AC277,"General Service*"),1/COUNTIFS($Y277:$AL277,"General Service*"),0))</f>
        <v>0</v>
      </c>
      <c r="AD362" s="416">
        <f ca="1">IF(SUMIFS(OFFSET('3-a.  Rate Class Allocations'!$BA:$BA,0,(27*(AD278="kW"))),'3-a.  Rate Class Allocations'!$F:$F,"2011 - 2014 + 2015 Extension Legacy Green Energy Act Framework - Province Wide Program",'3-a.  Rate Class Allocations'!$E:$E,$B362,'3-a.  Rate Class Allocations'!$H:$H,D277),SUMIFS(OFFSET('3-a.  Rate Class Allocations'!$BA:$BA,0,(27*(AD278="kW"))),'3-a.  Rate Class Allocations'!$F:$F,"2011 - 2014 + 2015 Extension Legacy Green Energy Act Framework - Province Wide Program",'3-a.  Rate Class Allocations'!$L:$L,AD277,'3-a.  Rate Class Allocations'!$E:$E,$B362,'3-a.  Rate Class Allocations'!$H:$H,D277) / SUMIFS(OFFSET('3-a.  Rate Class Allocations'!$BA:$BA,0,(27*(AD278="kW"))),'3-a.  Rate Class Allocations'!$F:$F,"2011 - 2014 + 2015 Extension Legacy Green Energy Act Framework - Province Wide Program",'3-a.  Rate Class Allocations'!$E:$E,$B362,'3-a.  Rate Class Allocations'!$H:$H,D277),IF(COUNTIFS(AD277,"General Service*"),1/COUNTIFS($Y277:$AL277,"General Service*"),0))</f>
        <v>0</v>
      </c>
      <c r="AE362" s="416">
        <f ca="1">IF(SUMIFS(OFFSET('3-a.  Rate Class Allocations'!$BA:$BA,0,(27*(AE278="kW"))),'3-a.  Rate Class Allocations'!$F:$F,"2011 - 2014 + 2015 Extension Legacy Green Energy Act Framework - Province Wide Program",'3-a.  Rate Class Allocations'!$E:$E,$B362,'3-a.  Rate Class Allocations'!$H:$H,D277),SUMIFS(OFFSET('3-a.  Rate Class Allocations'!$BA:$BA,0,(27*(AE278="kW"))),'3-a.  Rate Class Allocations'!$F:$F,"2011 - 2014 + 2015 Extension Legacy Green Energy Act Framework - Province Wide Program",'3-a.  Rate Class Allocations'!$L:$L,AE277,'3-a.  Rate Class Allocations'!$E:$E,$B362,'3-a.  Rate Class Allocations'!$H:$H,D277) / SUMIFS(OFFSET('3-a.  Rate Class Allocations'!$BA:$BA,0,(27*(AE278="kW"))),'3-a.  Rate Class Allocations'!$F:$F,"2011 - 2014 + 2015 Extension Legacy Green Energy Act Framework - Province Wide Program",'3-a.  Rate Class Allocations'!$E:$E,$B362,'3-a.  Rate Class Allocations'!$H:$H,D277),IF(COUNTIFS(AE277,"General Service*"),1/COUNTIFS($Y277:$AL277,"General Service*"),0))</f>
        <v>0</v>
      </c>
      <c r="AF362" s="416">
        <f ca="1">IF(SUMIFS(OFFSET('3-a.  Rate Class Allocations'!$BA:$BA,0,(27*(AF278="kW"))),'3-a.  Rate Class Allocations'!$F:$F,"2011 - 2014 + 2015 Extension Legacy Green Energy Act Framework - Province Wide Program",'3-a.  Rate Class Allocations'!$E:$E,$B362,'3-a.  Rate Class Allocations'!$H:$H,D277),SUMIFS(OFFSET('3-a.  Rate Class Allocations'!$BA:$BA,0,(27*(AF278="kW"))),'3-a.  Rate Class Allocations'!$F:$F,"2011 - 2014 + 2015 Extension Legacy Green Energy Act Framework - Province Wide Program",'3-a.  Rate Class Allocations'!$L:$L,AF277,'3-a.  Rate Class Allocations'!$E:$E,$B362,'3-a.  Rate Class Allocations'!$H:$H,D277) / SUMIFS(OFFSET('3-a.  Rate Class Allocations'!$BA:$BA,0,(27*(AF278="kW"))),'3-a.  Rate Class Allocations'!$F:$F,"2011 - 2014 + 2015 Extension Legacy Green Energy Act Framework - Province Wide Program",'3-a.  Rate Class Allocations'!$E:$E,$B362,'3-a.  Rate Class Allocations'!$H:$H,D277),IF(COUNTIFS(AF277,"General Service*"),1/COUNTIFS($Y277:$AL277,"General Service*"),0))</f>
        <v>0</v>
      </c>
      <c r="AG362" s="416">
        <f ca="1">IF(SUMIFS(OFFSET('3-a.  Rate Class Allocations'!$BA:$BA,0,(27*(AG278="kW"))),'3-a.  Rate Class Allocations'!$F:$F,"2011 - 2014 + 2015 Extension Legacy Green Energy Act Framework - Province Wide Program",'3-a.  Rate Class Allocations'!$E:$E,$B362,'3-a.  Rate Class Allocations'!$H:$H,D277),SUMIFS(OFFSET('3-a.  Rate Class Allocations'!$BA:$BA,0,(27*(AG278="kW"))),'3-a.  Rate Class Allocations'!$F:$F,"2011 - 2014 + 2015 Extension Legacy Green Energy Act Framework - Province Wide Program",'3-a.  Rate Class Allocations'!$L:$L,AG277,'3-a.  Rate Class Allocations'!$E:$E,$B362,'3-a.  Rate Class Allocations'!$H:$H,D277) / SUMIFS(OFFSET('3-a.  Rate Class Allocations'!$BA:$BA,0,(27*(AG278="kW"))),'3-a.  Rate Class Allocations'!$F:$F,"2011 - 2014 + 2015 Extension Legacy Green Energy Act Framework - Province Wide Program",'3-a.  Rate Class Allocations'!$E:$E,$B362,'3-a.  Rate Class Allocations'!$H:$H,D277),IF(COUNTIFS(AG277,"General Service*"),1/COUNTIFS($Y277:$AL277,"General Service*"),0))</f>
        <v>0</v>
      </c>
      <c r="AH362" s="416">
        <f ca="1">IF(SUMIFS(OFFSET('3-a.  Rate Class Allocations'!$BA:$BA,0,(27*(AH278="kW"))),'3-a.  Rate Class Allocations'!$F:$F,"2011 - 2014 + 2015 Extension Legacy Green Energy Act Framework - Province Wide Program",'3-a.  Rate Class Allocations'!$E:$E,$B362,'3-a.  Rate Class Allocations'!$H:$H,D277),SUMIFS(OFFSET('3-a.  Rate Class Allocations'!$BA:$BA,0,(27*(AH278="kW"))),'3-a.  Rate Class Allocations'!$F:$F,"2011 - 2014 + 2015 Extension Legacy Green Energy Act Framework - Province Wide Program",'3-a.  Rate Class Allocations'!$L:$L,AH277,'3-a.  Rate Class Allocations'!$E:$E,$B362,'3-a.  Rate Class Allocations'!$H:$H,D277) / SUMIFS(OFFSET('3-a.  Rate Class Allocations'!$BA:$BA,0,(27*(AH278="kW"))),'3-a.  Rate Class Allocations'!$F:$F,"2011 - 2014 + 2015 Extension Legacy Green Energy Act Framework - Province Wide Program",'3-a.  Rate Class Allocations'!$E:$E,$B362,'3-a.  Rate Class Allocations'!$H:$H,D277),IF(COUNTIFS(AH277,"General Service*"),1/COUNTIFS($Y277:$AL277,"General Service*"),0))</f>
        <v>0</v>
      </c>
      <c r="AI362" s="416">
        <f ca="1">IF(SUMIFS(OFFSET('3-a.  Rate Class Allocations'!$BA:$BA,0,(27*(AI278="kW"))),'3-a.  Rate Class Allocations'!$F:$F,"2011 - 2014 + 2015 Extension Legacy Green Energy Act Framework - Province Wide Program",'3-a.  Rate Class Allocations'!$E:$E,$B362,'3-a.  Rate Class Allocations'!$H:$H,D277),SUMIFS(OFFSET('3-a.  Rate Class Allocations'!$BA:$BA,0,(27*(AI278="kW"))),'3-a.  Rate Class Allocations'!$F:$F,"2011 - 2014 + 2015 Extension Legacy Green Energy Act Framework - Province Wide Program",'3-a.  Rate Class Allocations'!$L:$L,AI277,'3-a.  Rate Class Allocations'!$E:$E,$B362,'3-a.  Rate Class Allocations'!$H:$H,D277) / SUMIFS(OFFSET('3-a.  Rate Class Allocations'!$BA:$BA,0,(27*(AI278="kW"))),'3-a.  Rate Class Allocations'!$F:$F,"2011 - 2014 + 2015 Extension Legacy Green Energy Act Framework - Province Wide Program",'3-a.  Rate Class Allocations'!$E:$E,$B362,'3-a.  Rate Class Allocations'!$H:$H,D277),IF(COUNTIFS(AI277,"General Service*"),1/COUNTIFS($Y277:$AL277,"General Service*"),0))</f>
        <v>0</v>
      </c>
      <c r="AJ362" s="416">
        <f ca="1">IF(SUMIFS(OFFSET('3-a.  Rate Class Allocations'!$BA:$BA,0,(27*(AJ278="kW"))),'3-a.  Rate Class Allocations'!$F:$F,"2011 - 2014 + 2015 Extension Legacy Green Energy Act Framework - Province Wide Program",'3-a.  Rate Class Allocations'!$E:$E,$B362,'3-a.  Rate Class Allocations'!$H:$H,D277),SUMIFS(OFFSET('3-a.  Rate Class Allocations'!$BA:$BA,0,(27*(AJ278="kW"))),'3-a.  Rate Class Allocations'!$F:$F,"2011 - 2014 + 2015 Extension Legacy Green Energy Act Framework - Province Wide Program",'3-a.  Rate Class Allocations'!$L:$L,AJ277,'3-a.  Rate Class Allocations'!$E:$E,$B362,'3-a.  Rate Class Allocations'!$H:$H,D277) / SUMIFS(OFFSET('3-a.  Rate Class Allocations'!$BA:$BA,0,(27*(AJ278="kW"))),'3-a.  Rate Class Allocations'!$F:$F,"2011 - 2014 + 2015 Extension Legacy Green Energy Act Framework - Province Wide Program",'3-a.  Rate Class Allocations'!$E:$E,$B362,'3-a.  Rate Class Allocations'!$H:$H,D277),IF(COUNTIFS(AJ277,"General Service*"),1/COUNTIFS($Y277:$AL277,"General Service*"),0))</f>
        <v>0</v>
      </c>
      <c r="AK362" s="416">
        <f ca="1">IF(SUMIFS(OFFSET('3-a.  Rate Class Allocations'!$BA:$BA,0,(27*(AK278="kW"))),'3-a.  Rate Class Allocations'!$F:$F,"2011 - 2014 + 2015 Extension Legacy Green Energy Act Framework - Province Wide Program",'3-a.  Rate Class Allocations'!$E:$E,$B362,'3-a.  Rate Class Allocations'!$H:$H,D277),SUMIFS(OFFSET('3-a.  Rate Class Allocations'!$BA:$BA,0,(27*(AK278="kW"))),'3-a.  Rate Class Allocations'!$F:$F,"2011 - 2014 + 2015 Extension Legacy Green Energy Act Framework - Province Wide Program",'3-a.  Rate Class Allocations'!$L:$L,AK277,'3-a.  Rate Class Allocations'!$E:$E,$B362,'3-a.  Rate Class Allocations'!$H:$H,D277) / SUMIFS(OFFSET('3-a.  Rate Class Allocations'!$BA:$BA,0,(27*(AK278="kW"))),'3-a.  Rate Class Allocations'!$F:$F,"2011 - 2014 + 2015 Extension Legacy Green Energy Act Framework - Province Wide Program",'3-a.  Rate Class Allocations'!$E:$E,$B362,'3-a.  Rate Class Allocations'!$H:$H,D277),IF(COUNTIFS(AK277,"General Service*"),1/COUNTIFS($Y277:$AL277,"General Service*"),0))</f>
        <v>0</v>
      </c>
      <c r="AL362" s="416">
        <f ca="1">IF(SUMIFS(OFFSET('3-a.  Rate Class Allocations'!$BA:$BA,0,(27*(AL278="kW"))),'3-a.  Rate Class Allocations'!$F:$F,"2011 - 2014 + 2015 Extension Legacy Green Energy Act Framework - Province Wide Program",'3-a.  Rate Class Allocations'!$E:$E,$B362,'3-a.  Rate Class Allocations'!$H:$H,D277),SUMIFS(OFFSET('3-a.  Rate Class Allocations'!$BA:$BA,0,(27*(AL278="kW"))),'3-a.  Rate Class Allocations'!$F:$F,"2011 - 2014 + 2015 Extension Legacy Green Energy Act Framework - Province Wide Program",'3-a.  Rate Class Allocations'!$L:$L,AL277,'3-a.  Rate Class Allocations'!$E:$E,$B362,'3-a.  Rate Class Allocations'!$H:$H,D277) / SUMIFS(OFFSET('3-a.  Rate Class Allocations'!$BA:$BA,0,(27*(AL278="kW"))),'3-a.  Rate Class Allocations'!$F:$F,"2011 - 2014 + 2015 Extension Legacy Green Energy Act Framework - Province Wide Program",'3-a.  Rate Class Allocations'!$E:$E,$B362,'3-a.  Rate Class Allocations'!$H:$H,D277),IF(COUNTIFS(AL277,"General Service*"),1/COUNTIFS($Y277:$AL277,"General Service*"),0))</f>
        <v>0</v>
      </c>
      <c r="AM362" s="298">
        <f ca="1">SUM(Y362:AL362)</f>
        <v>1</v>
      </c>
    </row>
    <row r="363" spans="1:39" ht="15" outlineLevel="1">
      <c r="B363" s="296" t="s">
        <v>250</v>
      </c>
      <c r="C363" s="293" t="s">
        <v>164</v>
      </c>
      <c r="D363" s="724">
        <f ca="1">SUMIFS(OFFSET('7.  Persistence Report'!$AQ:$AQ,0,D277-2011),'7.  Persistence Report'!$D:$D,IF(COUNTIFS($B363,"Adjustment*"),$B362,$B363),'7.  Persistence Report'!$H:$H,D277,'7.  Persistence Report'!$J:$J,IF(COUNTIFS($B363,"Adjustment*"),"Adjustment","Current Year Savings"),'7.  Persistence Report'!$C:$C,VLOOKUP(IF(COUNTIFS($B363,"Adjustment*"),$A362,$A363),ExtCalcMap,2,FALSE))</f>
        <v>83715.388380000004</v>
      </c>
      <c r="E363" s="724">
        <f ca="1">SUMIFS(OFFSET('7.  Persistence Report'!$AQ:$AQ,0,E277-2011),'7.  Persistence Report'!$D:$D,IF(COUNTIFS($B363,"Adjustment*"),$B362,$B363),'7.  Persistence Report'!$H:$H,D277,'7.  Persistence Report'!$J:$J,IF(COUNTIFS($B363,"Adjustment*"),"Adjustment","Current Year Savings"),'7.  Persistence Report'!$C:$C,VLOOKUP(IF(COUNTIFS($B363,"Adjustment*"),$A362,$A363),ExtCalcMap,2,FALSE))</f>
        <v>83715.388380000004</v>
      </c>
      <c r="F363" s="724">
        <f ca="1">SUMIFS(OFFSET('7.  Persistence Report'!$AQ:$AQ,0,F277-2011),'7.  Persistence Report'!$D:$D,IF(COUNTIFS($B363,"Adjustment*"),$B362,$B363),'7.  Persistence Report'!$H:$H,D277,'7.  Persistence Report'!$J:$J,IF(COUNTIFS($B363,"Adjustment*"),"Adjustment","Current Year Savings"),'7.  Persistence Report'!$C:$C,VLOOKUP(IF(COUNTIFS($B363,"Adjustment*"),$A362,$A363),ExtCalcMap,2,FALSE))</f>
        <v>83715.388380000004</v>
      </c>
      <c r="G363" s="724">
        <f ca="1">SUMIFS(OFFSET('7.  Persistence Report'!$AQ:$AQ,0,G277-2011),'7.  Persistence Report'!$D:$D,IF(COUNTIFS($B363,"Adjustment*"),$B362,$B363),'7.  Persistence Report'!$H:$H,D277,'7.  Persistence Report'!$J:$J,IF(COUNTIFS($B363,"Adjustment*"),"Adjustment","Current Year Savings"),'7.  Persistence Report'!$C:$C,VLOOKUP(IF(COUNTIFS($B363,"Adjustment*"),$A362,$A363),ExtCalcMap,2,FALSE))</f>
        <v>83715.388380000004</v>
      </c>
      <c r="H363" s="724">
        <f ca="1">SUMIFS(OFFSET('7.  Persistence Report'!$AQ:$AQ,0,H277-2011),'7.  Persistence Report'!$D:$D,IF(COUNTIFS($B363,"Adjustment*"),$B362,$B363),'7.  Persistence Report'!$H:$H,D277,'7.  Persistence Report'!$J:$J,IF(COUNTIFS($B363,"Adjustment*"),"Adjustment","Current Year Savings"),'7.  Persistence Report'!$C:$C,VLOOKUP(IF(COUNTIFS($B363,"Adjustment*"),$A362,$A363),ExtCalcMap,2,FALSE))</f>
        <v>83715.388380000004</v>
      </c>
      <c r="I363" s="724">
        <f ca="1">SUMIFS(OFFSET('7.  Persistence Report'!$AQ:$AQ,0,I277-2011),'7.  Persistence Report'!$D:$D,IF(COUNTIFS($B363,"Adjustment*"),$B362,$B363),'7.  Persistence Report'!$H:$H,D277,'7.  Persistence Report'!$J:$J,IF(COUNTIFS($B363,"Adjustment*"),"Adjustment","Current Year Savings"),'7.  Persistence Report'!$C:$C,VLOOKUP(IF(COUNTIFS($B363,"Adjustment*"),$A362,$A363),ExtCalcMap,2,FALSE))</f>
        <v>83715.388380000004</v>
      </c>
      <c r="J363" s="724">
        <f ca="1">SUMIFS(OFFSET('7.  Persistence Report'!$AQ:$AQ,0,J277-2011),'7.  Persistence Report'!$D:$D,IF(COUNTIFS($B363,"Adjustment*"),$B362,$B363),'7.  Persistence Report'!$H:$H,D277,'7.  Persistence Report'!$J:$J,IF(COUNTIFS($B363,"Adjustment*"),"Adjustment","Current Year Savings"),'7.  Persistence Report'!$C:$C,VLOOKUP(IF(COUNTIFS($B363,"Adjustment*"),$A362,$A363),ExtCalcMap,2,FALSE))</f>
        <v>83715.388380000004</v>
      </c>
      <c r="K363" s="724">
        <f ca="1">SUMIFS(OFFSET('7.  Persistence Report'!$AQ:$AQ,0,K277-2011),'7.  Persistence Report'!$D:$D,IF(COUNTIFS($B363,"Adjustment*"),$B362,$B363),'7.  Persistence Report'!$H:$H,D277,'7.  Persistence Report'!$J:$J,IF(COUNTIFS($B363,"Adjustment*"),"Adjustment","Current Year Savings"),'7.  Persistence Report'!$C:$C,VLOOKUP(IF(COUNTIFS($B363,"Adjustment*"),$A362,$A363),ExtCalcMap,2,FALSE))</f>
        <v>83715.388380000004</v>
      </c>
      <c r="L363" s="724">
        <f ca="1">SUMIFS(OFFSET('7.  Persistence Report'!$AQ:$AQ,0,L277-2011),'7.  Persistence Report'!$D:$D,IF(COUNTIFS($B363,"Adjustment*"),$B362,$B363),'7.  Persistence Report'!$H:$H,D277,'7.  Persistence Report'!$J:$J,IF(COUNTIFS($B363,"Adjustment*"),"Adjustment","Current Year Savings"),'7.  Persistence Report'!$C:$C,VLOOKUP(IF(COUNTIFS($B363,"Adjustment*"),$A362,$A363),ExtCalcMap,2,FALSE))</f>
        <v>83715.388380000004</v>
      </c>
      <c r="M363" s="724">
        <f ca="1">SUMIFS(OFFSET('7.  Persistence Report'!$AQ:$AQ,0,M277-2011),'7.  Persistence Report'!$D:$D,IF(COUNTIFS($B363,"Adjustment*"),$B362,$B363),'7.  Persistence Report'!$H:$H,D277,'7.  Persistence Report'!$J:$J,IF(COUNTIFS($B363,"Adjustment*"),"Adjustment","Current Year Savings"),'7.  Persistence Report'!$C:$C,VLOOKUP(IF(COUNTIFS($B363,"Adjustment*"),$A362,$A363),ExtCalcMap,2,FALSE))</f>
        <v>83715.388380000004</v>
      </c>
      <c r="N363" s="724">
        <f>N362</f>
        <v>12</v>
      </c>
      <c r="O363" s="731">
        <f ca="1">SUMIFS(OFFSET('7.  Persistence Report'!$L:$L,0,O277-2011),'7.  Persistence Report'!$D:$D,IF(COUNTIFS($B363,"Adjustment*"),$B362,$B363),'7.  Persistence Report'!$H:$H,D277,'7.  Persistence Report'!$J:$J,IF(COUNTIFS($B363,"Adjustment*"),"Adjustment","Current Year Savings"),'7.  Persistence Report'!$C:$C,VLOOKUP(IF(COUNTIFS($B363,"Adjustment*"),$A362,$A363),ExtCalcMap,2,FALSE))</f>
        <v>34.090459199999998</v>
      </c>
      <c r="P363" s="731">
        <f ca="1">SUMIFS(OFFSET('7.  Persistence Report'!$L:$L,0,P277-2011),'7.  Persistence Report'!$D:$D,IF(COUNTIFS($B363,"Adjustment*"),$B362,$B363),'7.  Persistence Report'!$H:$H,D277,'7.  Persistence Report'!$J:$J,IF(COUNTIFS($B363,"Adjustment*"),"Adjustment","Current Year Savings"),'7.  Persistence Report'!$C:$C,VLOOKUP(IF(COUNTIFS($B363,"Adjustment*"),$A362,$A363),ExtCalcMap,2,FALSE))</f>
        <v>34.090459199999998</v>
      </c>
      <c r="Q363" s="731">
        <f ca="1">SUMIFS(OFFSET('7.  Persistence Report'!$L:$L,0,Q277-2011),'7.  Persistence Report'!$D:$D,IF(COUNTIFS($B363,"Adjustment*"),$B362,$B363),'7.  Persistence Report'!$H:$H,D277,'7.  Persistence Report'!$J:$J,IF(COUNTIFS($B363,"Adjustment*"),"Adjustment","Current Year Savings"),'7.  Persistence Report'!$C:$C,VLOOKUP(IF(COUNTIFS($B363,"Adjustment*"),$A362,$A363),ExtCalcMap,2,FALSE))</f>
        <v>34.090459199999998</v>
      </c>
      <c r="R363" s="731">
        <f ca="1">SUMIFS(OFFSET('7.  Persistence Report'!$L:$L,0,R277-2011),'7.  Persistence Report'!$D:$D,IF(COUNTIFS($B363,"Adjustment*"),$B362,$B363),'7.  Persistence Report'!$H:$H,D277,'7.  Persistence Report'!$J:$J,IF(COUNTIFS($B363,"Adjustment*"),"Adjustment","Current Year Savings"),'7.  Persistence Report'!$C:$C,VLOOKUP(IF(COUNTIFS($B363,"Adjustment*"),$A362,$A363),ExtCalcMap,2,FALSE))</f>
        <v>34.090459199999998</v>
      </c>
      <c r="S363" s="731">
        <f ca="1">SUMIFS(OFFSET('7.  Persistence Report'!$L:$L,0,S277-2011),'7.  Persistence Report'!$D:$D,IF(COUNTIFS($B363,"Adjustment*"),$B362,$B363),'7.  Persistence Report'!$H:$H,D277,'7.  Persistence Report'!$J:$J,IF(COUNTIFS($B363,"Adjustment*"),"Adjustment","Current Year Savings"),'7.  Persistence Report'!$C:$C,VLOOKUP(IF(COUNTIFS($B363,"Adjustment*"),$A362,$A363),ExtCalcMap,2,FALSE))</f>
        <v>34.090459199999998</v>
      </c>
      <c r="T363" s="731">
        <f ca="1">SUMIFS(OFFSET('7.  Persistence Report'!$L:$L,0,T277-2011),'7.  Persistence Report'!$D:$D,IF(COUNTIFS($B363,"Adjustment*"),$B362,$B363),'7.  Persistence Report'!$H:$H,D277,'7.  Persistence Report'!$J:$J,IF(COUNTIFS($B363,"Adjustment*"),"Adjustment","Current Year Savings"),'7.  Persistence Report'!$C:$C,VLOOKUP(IF(COUNTIFS($B363,"Adjustment*"),$A362,$A363),ExtCalcMap,2,FALSE))</f>
        <v>34.090459199999998</v>
      </c>
      <c r="U363" s="731">
        <f ca="1">SUMIFS(OFFSET('7.  Persistence Report'!$L:$L,0,U277-2011),'7.  Persistence Report'!$D:$D,IF(COUNTIFS($B363,"Adjustment*"),$B362,$B363),'7.  Persistence Report'!$H:$H,D277,'7.  Persistence Report'!$J:$J,IF(COUNTIFS($B363,"Adjustment*"),"Adjustment","Current Year Savings"),'7.  Persistence Report'!$C:$C,VLOOKUP(IF(COUNTIFS($B363,"Adjustment*"),$A362,$A363),ExtCalcMap,2,FALSE))</f>
        <v>34.090459199999998</v>
      </c>
      <c r="V363" s="731">
        <f ca="1">SUMIFS(OFFSET('7.  Persistence Report'!$L:$L,0,V277-2011),'7.  Persistence Report'!$D:$D,IF(COUNTIFS($B363,"Adjustment*"),$B362,$B363),'7.  Persistence Report'!$H:$H,D277,'7.  Persistence Report'!$J:$J,IF(COUNTIFS($B363,"Adjustment*"),"Adjustment","Current Year Savings"),'7.  Persistence Report'!$C:$C,VLOOKUP(IF(COUNTIFS($B363,"Adjustment*"),$A362,$A363),ExtCalcMap,2,FALSE))</f>
        <v>34.090459199999998</v>
      </c>
      <c r="W363" s="731">
        <f ca="1">SUMIFS(OFFSET('7.  Persistence Report'!$L:$L,0,W277-2011),'7.  Persistence Report'!$D:$D,IF(COUNTIFS($B363,"Adjustment*"),$B362,$B363),'7.  Persistence Report'!$H:$H,D277,'7.  Persistence Report'!$J:$J,IF(COUNTIFS($B363,"Adjustment*"),"Adjustment","Current Year Savings"),'7.  Persistence Report'!$C:$C,VLOOKUP(IF(COUNTIFS($B363,"Adjustment*"),$A362,$A363),ExtCalcMap,2,FALSE))</f>
        <v>34.090459199999998</v>
      </c>
      <c r="X363" s="731">
        <f ca="1">SUMIFS(OFFSET('7.  Persistence Report'!$L:$L,0,X277-2011),'7.  Persistence Report'!$D:$D,IF(COUNTIFS($B363,"Adjustment*"),$B362,$B363),'7.  Persistence Report'!$H:$H,D277,'7.  Persistence Report'!$J:$J,IF(COUNTIFS($B363,"Adjustment*"),"Adjustment","Current Year Savings"),'7.  Persistence Report'!$C:$C,VLOOKUP(IF(COUNTIFS($B363,"Adjustment*"),$A362,$A363),ExtCalcMap,2,FALSE))</f>
        <v>34.090459199999998</v>
      </c>
      <c r="Y363" s="412">
        <f ca="1">Y362</f>
        <v>0.5</v>
      </c>
      <c r="Z363" s="412">
        <f ca="1">Z362</f>
        <v>0.5</v>
      </c>
      <c r="AA363" s="412">
        <f ca="1">AA362</f>
        <v>0</v>
      </c>
      <c r="AB363" s="412">
        <f ca="1">AB362</f>
        <v>0</v>
      </c>
      <c r="AC363" s="412">
        <f t="shared" ref="AC363:AL363" ca="1" si="146">AC362</f>
        <v>0</v>
      </c>
      <c r="AD363" s="412">
        <f t="shared" ca="1" si="146"/>
        <v>0</v>
      </c>
      <c r="AE363" s="412">
        <f t="shared" ca="1" si="146"/>
        <v>0</v>
      </c>
      <c r="AF363" s="412">
        <f t="shared" ca="1" si="146"/>
        <v>0</v>
      </c>
      <c r="AG363" s="412">
        <f t="shared" ca="1" si="146"/>
        <v>0</v>
      </c>
      <c r="AH363" s="412">
        <f t="shared" ca="1" si="146"/>
        <v>0</v>
      </c>
      <c r="AI363" s="412">
        <f t="shared" ca="1" si="146"/>
        <v>0</v>
      </c>
      <c r="AJ363" s="412">
        <f t="shared" ca="1" si="146"/>
        <v>0</v>
      </c>
      <c r="AK363" s="412">
        <f t="shared" ca="1" si="146"/>
        <v>0</v>
      </c>
      <c r="AL363" s="412">
        <f t="shared" ca="1" si="146"/>
        <v>0</v>
      </c>
      <c r="AM363" s="308"/>
    </row>
    <row r="364" spans="1:39" ht="15.75" outlineLevel="1">
      <c r="A364" s="506"/>
      <c r="B364" s="324"/>
      <c r="C364" s="302"/>
      <c r="D364" s="730"/>
      <c r="E364" s="730"/>
      <c r="F364" s="730"/>
      <c r="G364" s="730"/>
      <c r="H364" s="730"/>
      <c r="I364" s="730"/>
      <c r="J364" s="730"/>
      <c r="K364" s="730"/>
      <c r="L364" s="730"/>
      <c r="M364" s="730"/>
      <c r="N364" s="745"/>
      <c r="O364" s="737"/>
      <c r="P364" s="737"/>
      <c r="Q364" s="737"/>
      <c r="R364" s="737"/>
      <c r="S364" s="737"/>
      <c r="T364" s="737"/>
      <c r="U364" s="737"/>
      <c r="V364" s="737"/>
      <c r="W364" s="737"/>
      <c r="X364" s="737"/>
      <c r="Y364" s="413"/>
      <c r="Z364" s="413"/>
      <c r="AA364" s="413"/>
      <c r="AB364" s="413"/>
      <c r="AC364" s="413"/>
      <c r="AD364" s="413"/>
      <c r="AE364" s="413"/>
      <c r="AF364" s="413"/>
      <c r="AG364" s="413"/>
      <c r="AH364" s="413"/>
      <c r="AI364" s="413"/>
      <c r="AJ364" s="413"/>
      <c r="AK364" s="413"/>
      <c r="AL364" s="413"/>
      <c r="AM364" s="308"/>
    </row>
    <row r="365" spans="1:39" ht="15" outlineLevel="1">
      <c r="A365" s="503">
        <v>28</v>
      </c>
      <c r="B365" s="322" t="s">
        <v>18</v>
      </c>
      <c r="C365" s="293" t="s">
        <v>25</v>
      </c>
      <c r="D365" s="724">
        <f ca="1">SUMIFS(OFFSET('7.  Persistence Report'!$AQ:$AQ,0,D277-2011),'7.  Persistence Report'!$D:$D,IF(COUNTIFS($B365,"Adjustment*"),$B364,$B365),'7.  Persistence Report'!$H:$H,D277,'7.  Persistence Report'!$J:$J,IF(COUNTIFS($B365,"Adjustment*"),"Adjustment","Current Year Savings"),'7.  Persistence Report'!$C:$C,VLOOKUP(IF(COUNTIFS($B365,"Adjustment*"),$A364,$A365),ExtCalcMap,2,FALSE))</f>
        <v>0</v>
      </c>
      <c r="E365" s="724">
        <f ca="1">SUMIFS(OFFSET('7.  Persistence Report'!$AQ:$AQ,0,E277-2011),'7.  Persistence Report'!$D:$D,IF(COUNTIFS($B365,"Adjustment*"),$B364,$B365),'7.  Persistence Report'!$H:$H,D277,'7.  Persistence Report'!$J:$J,IF(COUNTIFS($B365,"Adjustment*"),"Adjustment","Current Year Savings"),'7.  Persistence Report'!$C:$C,VLOOKUP(IF(COUNTIFS($B365,"Adjustment*"),$A364,$A365),ExtCalcMap,2,FALSE))</f>
        <v>0</v>
      </c>
      <c r="F365" s="724">
        <f ca="1">SUMIFS(OFFSET('7.  Persistence Report'!$AQ:$AQ,0,F277-2011),'7.  Persistence Report'!$D:$D,IF(COUNTIFS($B365,"Adjustment*"),$B364,$B365),'7.  Persistence Report'!$H:$H,D277,'7.  Persistence Report'!$J:$J,IF(COUNTIFS($B365,"Adjustment*"),"Adjustment","Current Year Savings"),'7.  Persistence Report'!$C:$C,VLOOKUP(IF(COUNTIFS($B365,"Adjustment*"),$A364,$A365),ExtCalcMap,2,FALSE))</f>
        <v>0</v>
      </c>
      <c r="G365" s="724">
        <f ca="1">SUMIFS(OFFSET('7.  Persistence Report'!$AQ:$AQ,0,G277-2011),'7.  Persistence Report'!$D:$D,IF(COUNTIFS($B365,"Adjustment*"),$B364,$B365),'7.  Persistence Report'!$H:$H,D277,'7.  Persistence Report'!$J:$J,IF(COUNTIFS($B365,"Adjustment*"),"Adjustment","Current Year Savings"),'7.  Persistence Report'!$C:$C,VLOOKUP(IF(COUNTIFS($B365,"Adjustment*"),$A364,$A365),ExtCalcMap,2,FALSE))</f>
        <v>0</v>
      </c>
      <c r="H365" s="724">
        <f ca="1">SUMIFS(OFFSET('7.  Persistence Report'!$AQ:$AQ,0,H277-2011),'7.  Persistence Report'!$D:$D,IF(COUNTIFS($B365,"Adjustment*"),$B364,$B365),'7.  Persistence Report'!$H:$H,D277,'7.  Persistence Report'!$J:$J,IF(COUNTIFS($B365,"Adjustment*"),"Adjustment","Current Year Savings"),'7.  Persistence Report'!$C:$C,VLOOKUP(IF(COUNTIFS($B365,"Adjustment*"),$A364,$A365),ExtCalcMap,2,FALSE))</f>
        <v>0</v>
      </c>
      <c r="I365" s="724">
        <f ca="1">SUMIFS(OFFSET('7.  Persistence Report'!$AQ:$AQ,0,I277-2011),'7.  Persistence Report'!$D:$D,IF(COUNTIFS($B365,"Adjustment*"),$B364,$B365),'7.  Persistence Report'!$H:$H,D277,'7.  Persistence Report'!$J:$J,IF(COUNTIFS($B365,"Adjustment*"),"Adjustment","Current Year Savings"),'7.  Persistence Report'!$C:$C,VLOOKUP(IF(COUNTIFS($B365,"Adjustment*"),$A364,$A365),ExtCalcMap,2,FALSE))</f>
        <v>0</v>
      </c>
      <c r="J365" s="724">
        <f ca="1">SUMIFS(OFFSET('7.  Persistence Report'!$AQ:$AQ,0,J277-2011),'7.  Persistence Report'!$D:$D,IF(COUNTIFS($B365,"Adjustment*"),$B364,$B365),'7.  Persistence Report'!$H:$H,D277,'7.  Persistence Report'!$J:$J,IF(COUNTIFS($B365,"Adjustment*"),"Adjustment","Current Year Savings"),'7.  Persistence Report'!$C:$C,VLOOKUP(IF(COUNTIFS($B365,"Adjustment*"),$A364,$A365),ExtCalcMap,2,FALSE))</f>
        <v>0</v>
      </c>
      <c r="K365" s="724">
        <f ca="1">SUMIFS(OFFSET('7.  Persistence Report'!$AQ:$AQ,0,K277-2011),'7.  Persistence Report'!$D:$D,IF(COUNTIFS($B365,"Adjustment*"),$B364,$B365),'7.  Persistence Report'!$H:$H,D277,'7.  Persistence Report'!$J:$J,IF(COUNTIFS($B365,"Adjustment*"),"Adjustment","Current Year Savings"),'7.  Persistence Report'!$C:$C,VLOOKUP(IF(COUNTIFS($B365,"Adjustment*"),$A364,$A365),ExtCalcMap,2,FALSE))</f>
        <v>0</v>
      </c>
      <c r="L365" s="724">
        <f ca="1">SUMIFS(OFFSET('7.  Persistence Report'!$AQ:$AQ,0,L277-2011),'7.  Persistence Report'!$D:$D,IF(COUNTIFS($B365,"Adjustment*"),$B364,$B365),'7.  Persistence Report'!$H:$H,D277,'7.  Persistence Report'!$J:$J,IF(COUNTIFS($B365,"Adjustment*"),"Adjustment","Current Year Savings"),'7.  Persistence Report'!$C:$C,VLOOKUP(IF(COUNTIFS($B365,"Adjustment*"),$A364,$A365),ExtCalcMap,2,FALSE))</f>
        <v>0</v>
      </c>
      <c r="M365" s="724">
        <f ca="1">SUMIFS(OFFSET('7.  Persistence Report'!$AQ:$AQ,0,M277-2011),'7.  Persistence Report'!$D:$D,IF(COUNTIFS($B365,"Adjustment*"),$B364,$B365),'7.  Persistence Report'!$H:$H,D277,'7.  Persistence Report'!$J:$J,IF(COUNTIFS($B365,"Adjustment*"),"Adjustment","Current Year Savings"),'7.  Persistence Report'!$C:$C,VLOOKUP(IF(COUNTIFS($B365,"Adjustment*"),$A364,$A365),ExtCalcMap,2,FALSE))</f>
        <v>0</v>
      </c>
      <c r="N365" s="724">
        <v>0</v>
      </c>
      <c r="O365" s="731">
        <f ca="1">SUMIFS(OFFSET('7.  Persistence Report'!$L:$L,0,O277-2011),'7.  Persistence Report'!$D:$D,IF(COUNTIFS($B365,"Adjustment*"),$B364,$B365),'7.  Persistence Report'!$H:$H,D277,'7.  Persistence Report'!$J:$J,IF(COUNTIFS($B365,"Adjustment*"),"Adjustment","Current Year Savings"),'7.  Persistence Report'!$C:$C,VLOOKUP(IF(COUNTIFS($B365,"Adjustment*"),$A364,$A365),ExtCalcMap,2,FALSE))</f>
        <v>0</v>
      </c>
      <c r="P365" s="731">
        <f ca="1">SUMIFS(OFFSET('7.  Persistence Report'!$L:$L,0,P277-2011),'7.  Persistence Report'!$D:$D,IF(COUNTIFS($B365,"Adjustment*"),$B364,$B365),'7.  Persistence Report'!$H:$H,D277,'7.  Persistence Report'!$J:$J,IF(COUNTIFS($B365,"Adjustment*"),"Adjustment","Current Year Savings"),'7.  Persistence Report'!$C:$C,VLOOKUP(IF(COUNTIFS($B365,"Adjustment*"),$A364,$A365),ExtCalcMap,2,FALSE))</f>
        <v>0</v>
      </c>
      <c r="Q365" s="731">
        <f ca="1">SUMIFS(OFFSET('7.  Persistence Report'!$L:$L,0,Q277-2011),'7.  Persistence Report'!$D:$D,IF(COUNTIFS($B365,"Adjustment*"),$B364,$B365),'7.  Persistence Report'!$H:$H,D277,'7.  Persistence Report'!$J:$J,IF(COUNTIFS($B365,"Adjustment*"),"Adjustment","Current Year Savings"),'7.  Persistence Report'!$C:$C,VLOOKUP(IF(COUNTIFS($B365,"Adjustment*"),$A364,$A365),ExtCalcMap,2,FALSE))</f>
        <v>0</v>
      </c>
      <c r="R365" s="731">
        <f ca="1">SUMIFS(OFFSET('7.  Persistence Report'!$L:$L,0,R277-2011),'7.  Persistence Report'!$D:$D,IF(COUNTIFS($B365,"Adjustment*"),$B364,$B365),'7.  Persistence Report'!$H:$H,D277,'7.  Persistence Report'!$J:$J,IF(COUNTIFS($B365,"Adjustment*"),"Adjustment","Current Year Savings"),'7.  Persistence Report'!$C:$C,VLOOKUP(IF(COUNTIFS($B365,"Adjustment*"),$A364,$A365),ExtCalcMap,2,FALSE))</f>
        <v>0</v>
      </c>
      <c r="S365" s="731">
        <f ca="1">SUMIFS(OFFSET('7.  Persistence Report'!$L:$L,0,S277-2011),'7.  Persistence Report'!$D:$D,IF(COUNTIFS($B365,"Adjustment*"),$B364,$B365),'7.  Persistence Report'!$H:$H,D277,'7.  Persistence Report'!$J:$J,IF(COUNTIFS($B365,"Adjustment*"),"Adjustment","Current Year Savings"),'7.  Persistence Report'!$C:$C,VLOOKUP(IF(COUNTIFS($B365,"Adjustment*"),$A364,$A365),ExtCalcMap,2,FALSE))</f>
        <v>0</v>
      </c>
      <c r="T365" s="731">
        <f ca="1">SUMIFS(OFFSET('7.  Persistence Report'!$L:$L,0,T277-2011),'7.  Persistence Report'!$D:$D,IF(COUNTIFS($B365,"Adjustment*"),$B364,$B365),'7.  Persistence Report'!$H:$H,D277,'7.  Persistence Report'!$J:$J,IF(COUNTIFS($B365,"Adjustment*"),"Adjustment","Current Year Savings"),'7.  Persistence Report'!$C:$C,VLOOKUP(IF(COUNTIFS($B365,"Adjustment*"),$A364,$A365),ExtCalcMap,2,FALSE))</f>
        <v>0</v>
      </c>
      <c r="U365" s="731">
        <f ca="1">SUMIFS(OFFSET('7.  Persistence Report'!$L:$L,0,U277-2011),'7.  Persistence Report'!$D:$D,IF(COUNTIFS($B365,"Adjustment*"),$B364,$B365),'7.  Persistence Report'!$H:$H,D277,'7.  Persistence Report'!$J:$J,IF(COUNTIFS($B365,"Adjustment*"),"Adjustment","Current Year Savings"),'7.  Persistence Report'!$C:$C,VLOOKUP(IF(COUNTIFS($B365,"Adjustment*"),$A364,$A365),ExtCalcMap,2,FALSE))</f>
        <v>0</v>
      </c>
      <c r="V365" s="731">
        <f ca="1">SUMIFS(OFFSET('7.  Persistence Report'!$L:$L,0,V277-2011),'7.  Persistence Report'!$D:$D,IF(COUNTIFS($B365,"Adjustment*"),$B364,$B365),'7.  Persistence Report'!$H:$H,D277,'7.  Persistence Report'!$J:$J,IF(COUNTIFS($B365,"Adjustment*"),"Adjustment","Current Year Savings"),'7.  Persistence Report'!$C:$C,VLOOKUP(IF(COUNTIFS($B365,"Adjustment*"),$A364,$A365),ExtCalcMap,2,FALSE))</f>
        <v>0</v>
      </c>
      <c r="W365" s="731">
        <f ca="1">SUMIFS(OFFSET('7.  Persistence Report'!$L:$L,0,W277-2011),'7.  Persistence Report'!$D:$D,IF(COUNTIFS($B365,"Adjustment*"),$B364,$B365),'7.  Persistence Report'!$H:$H,D277,'7.  Persistence Report'!$J:$J,IF(COUNTIFS($B365,"Adjustment*"),"Adjustment","Current Year Savings"),'7.  Persistence Report'!$C:$C,VLOOKUP(IF(COUNTIFS($B365,"Adjustment*"),$A364,$A365),ExtCalcMap,2,FALSE))</f>
        <v>0</v>
      </c>
      <c r="X365" s="731">
        <f ca="1">SUMIFS(OFFSET('7.  Persistence Report'!$L:$L,0,X277-2011),'7.  Persistence Report'!$D:$D,IF(COUNTIFS($B365,"Adjustment*"),$B364,$B365),'7.  Persistence Report'!$H:$H,D277,'7.  Persistence Report'!$J:$J,IF(COUNTIFS($B365,"Adjustment*"),"Adjustment","Current Year Savings"),'7.  Persistence Report'!$C:$C,VLOOKUP(IF(COUNTIFS($B365,"Adjustment*"),$A364,$A365),ExtCalcMap,2,FALSE))</f>
        <v>0</v>
      </c>
      <c r="Y365" s="416">
        <f ca="1">IF(SUMIFS(OFFSET('3-a.  Rate Class Allocations'!$BA:$BA,0,(27*(Y278="kW"))),'3-a.  Rate Class Allocations'!$F:$F,"2011 - 2014 + 2015 Extension Legacy Green Energy Act Framework - Province Wide Program",'3-a.  Rate Class Allocations'!$E:$E,$B365,'3-a.  Rate Class Allocations'!$H:$H,D277),SUMIFS(OFFSET('3-a.  Rate Class Allocations'!$BA:$BA,0,(27*(Y278="kW"))),'3-a.  Rate Class Allocations'!$F:$F,"2011 - 2014 + 2015 Extension Legacy Green Energy Act Framework - Province Wide Program",'3-a.  Rate Class Allocations'!$L:$L,Y277,'3-a.  Rate Class Allocations'!$E:$E,$B365,'3-a.  Rate Class Allocations'!$H:$H,D277) / SUMIFS(OFFSET('3-a.  Rate Class Allocations'!$BA:$BA,0,(27*(Y278="kW"))),'3-a.  Rate Class Allocations'!$F:$F,"2011 - 2014 + 2015 Extension Legacy Green Energy Act Framework - Province Wide Program",'3-a.  Rate Class Allocations'!$E:$E,$B365,'3-a.  Rate Class Allocations'!$H:$H,D277),IF(COUNTIFS(Y277,"General Service*"),1/COUNTIFS($Y277:$AL277,"General Service*"),0))</f>
        <v>0.5</v>
      </c>
      <c r="Z365" s="416">
        <f ca="1">IF(SUMIFS(OFFSET('3-a.  Rate Class Allocations'!$BA:$BA,0,(27*(Z278="kW"))),'3-a.  Rate Class Allocations'!$F:$F,"2011 - 2014 + 2015 Extension Legacy Green Energy Act Framework - Province Wide Program",'3-a.  Rate Class Allocations'!$E:$E,$B365,'3-a.  Rate Class Allocations'!$H:$H,D277),SUMIFS(OFFSET('3-a.  Rate Class Allocations'!$BA:$BA,0,(27*(Z278="kW"))),'3-a.  Rate Class Allocations'!$F:$F,"2011 - 2014 + 2015 Extension Legacy Green Energy Act Framework - Province Wide Program",'3-a.  Rate Class Allocations'!$L:$L,Z277,'3-a.  Rate Class Allocations'!$E:$E,$B365,'3-a.  Rate Class Allocations'!$H:$H,D277) / SUMIFS(OFFSET('3-a.  Rate Class Allocations'!$BA:$BA,0,(27*(Z278="kW"))),'3-a.  Rate Class Allocations'!$F:$F,"2011 - 2014 + 2015 Extension Legacy Green Energy Act Framework - Province Wide Program",'3-a.  Rate Class Allocations'!$E:$E,$B365,'3-a.  Rate Class Allocations'!$H:$H,D277),IF(COUNTIFS(Z277,"General Service*"),1/COUNTIFS($Y277:$AL277,"General Service*"),0))</f>
        <v>0.5</v>
      </c>
      <c r="AA365" s="416">
        <f ca="1">IF(SUMIFS(OFFSET('3-a.  Rate Class Allocations'!$BA:$BA,0,(27*(AA278="kW"))),'3-a.  Rate Class Allocations'!$F:$F,"2011 - 2014 + 2015 Extension Legacy Green Energy Act Framework - Province Wide Program",'3-a.  Rate Class Allocations'!$E:$E,$B365,'3-a.  Rate Class Allocations'!$H:$H,D277),SUMIFS(OFFSET('3-a.  Rate Class Allocations'!$BA:$BA,0,(27*(AA278="kW"))),'3-a.  Rate Class Allocations'!$F:$F,"2011 - 2014 + 2015 Extension Legacy Green Energy Act Framework - Province Wide Program",'3-a.  Rate Class Allocations'!$L:$L,AA277,'3-a.  Rate Class Allocations'!$E:$E,$B365,'3-a.  Rate Class Allocations'!$H:$H,D277) / SUMIFS(OFFSET('3-a.  Rate Class Allocations'!$BA:$BA,0,(27*(AA278="kW"))),'3-a.  Rate Class Allocations'!$F:$F,"2011 - 2014 + 2015 Extension Legacy Green Energy Act Framework - Province Wide Program",'3-a.  Rate Class Allocations'!$E:$E,$B365,'3-a.  Rate Class Allocations'!$H:$H,D277),IF(COUNTIFS(AA277,"General Service*"),1/COUNTIFS($Y277:$AL277,"General Service*"),0))</f>
        <v>0</v>
      </c>
      <c r="AB365" s="416">
        <f ca="1">IF(SUMIFS(OFFSET('3-a.  Rate Class Allocations'!$BA:$BA,0,(27*(AB278="kW"))),'3-a.  Rate Class Allocations'!$F:$F,"2011 - 2014 + 2015 Extension Legacy Green Energy Act Framework - Province Wide Program",'3-a.  Rate Class Allocations'!$E:$E,$B365,'3-a.  Rate Class Allocations'!$H:$H,D277),SUMIFS(OFFSET('3-a.  Rate Class Allocations'!$BA:$BA,0,(27*(AB278="kW"))),'3-a.  Rate Class Allocations'!$F:$F,"2011 - 2014 + 2015 Extension Legacy Green Energy Act Framework - Province Wide Program",'3-a.  Rate Class Allocations'!$L:$L,AB277,'3-a.  Rate Class Allocations'!$E:$E,$B365,'3-a.  Rate Class Allocations'!$H:$H,D277) / SUMIFS(OFFSET('3-a.  Rate Class Allocations'!$BA:$BA,0,(27*(AB278="kW"))),'3-a.  Rate Class Allocations'!$F:$F,"2011 - 2014 + 2015 Extension Legacy Green Energy Act Framework - Province Wide Program",'3-a.  Rate Class Allocations'!$E:$E,$B365,'3-a.  Rate Class Allocations'!$H:$H,D277),IF(COUNTIFS(AB277,"General Service*"),1/COUNTIFS($Y277:$AL277,"General Service*"),0))</f>
        <v>0</v>
      </c>
      <c r="AC365" s="416">
        <f ca="1">IF(SUMIFS(OFFSET('3-a.  Rate Class Allocations'!$BA:$BA,0,(27*(AC278="kW"))),'3-a.  Rate Class Allocations'!$F:$F,"2011 - 2014 + 2015 Extension Legacy Green Energy Act Framework - Province Wide Program",'3-a.  Rate Class Allocations'!$E:$E,$B365,'3-a.  Rate Class Allocations'!$H:$H,D277),SUMIFS(OFFSET('3-a.  Rate Class Allocations'!$BA:$BA,0,(27*(AC278="kW"))),'3-a.  Rate Class Allocations'!$F:$F,"2011 - 2014 + 2015 Extension Legacy Green Energy Act Framework - Province Wide Program",'3-a.  Rate Class Allocations'!$L:$L,AC277,'3-a.  Rate Class Allocations'!$E:$E,$B365,'3-a.  Rate Class Allocations'!$H:$H,D277) / SUMIFS(OFFSET('3-a.  Rate Class Allocations'!$BA:$BA,0,(27*(AC278="kW"))),'3-a.  Rate Class Allocations'!$F:$F,"2011 - 2014 + 2015 Extension Legacy Green Energy Act Framework - Province Wide Program",'3-a.  Rate Class Allocations'!$E:$E,$B365,'3-a.  Rate Class Allocations'!$H:$H,D277),IF(COUNTIFS(AC277,"General Service*"),1/COUNTIFS($Y277:$AL277,"General Service*"),0))</f>
        <v>0</v>
      </c>
      <c r="AD365" s="416">
        <f ca="1">IF(SUMIFS(OFFSET('3-a.  Rate Class Allocations'!$BA:$BA,0,(27*(AD278="kW"))),'3-a.  Rate Class Allocations'!$F:$F,"2011 - 2014 + 2015 Extension Legacy Green Energy Act Framework - Province Wide Program",'3-a.  Rate Class Allocations'!$E:$E,$B365,'3-a.  Rate Class Allocations'!$H:$H,D277),SUMIFS(OFFSET('3-a.  Rate Class Allocations'!$BA:$BA,0,(27*(AD278="kW"))),'3-a.  Rate Class Allocations'!$F:$F,"2011 - 2014 + 2015 Extension Legacy Green Energy Act Framework - Province Wide Program",'3-a.  Rate Class Allocations'!$L:$L,AD277,'3-a.  Rate Class Allocations'!$E:$E,$B365,'3-a.  Rate Class Allocations'!$H:$H,D277) / SUMIFS(OFFSET('3-a.  Rate Class Allocations'!$BA:$BA,0,(27*(AD278="kW"))),'3-a.  Rate Class Allocations'!$F:$F,"2011 - 2014 + 2015 Extension Legacy Green Energy Act Framework - Province Wide Program",'3-a.  Rate Class Allocations'!$E:$E,$B365,'3-a.  Rate Class Allocations'!$H:$H,D277),IF(COUNTIFS(AD277,"General Service*"),1/COUNTIFS($Y277:$AL277,"General Service*"),0))</f>
        <v>0</v>
      </c>
      <c r="AE365" s="416">
        <f ca="1">IF(SUMIFS(OFFSET('3-a.  Rate Class Allocations'!$BA:$BA,0,(27*(AE278="kW"))),'3-a.  Rate Class Allocations'!$F:$F,"2011 - 2014 + 2015 Extension Legacy Green Energy Act Framework - Province Wide Program",'3-a.  Rate Class Allocations'!$E:$E,$B365,'3-a.  Rate Class Allocations'!$H:$H,D277),SUMIFS(OFFSET('3-a.  Rate Class Allocations'!$BA:$BA,0,(27*(AE278="kW"))),'3-a.  Rate Class Allocations'!$F:$F,"2011 - 2014 + 2015 Extension Legacy Green Energy Act Framework - Province Wide Program",'3-a.  Rate Class Allocations'!$L:$L,AE277,'3-a.  Rate Class Allocations'!$E:$E,$B365,'3-a.  Rate Class Allocations'!$H:$H,D277) / SUMIFS(OFFSET('3-a.  Rate Class Allocations'!$BA:$BA,0,(27*(AE278="kW"))),'3-a.  Rate Class Allocations'!$F:$F,"2011 - 2014 + 2015 Extension Legacy Green Energy Act Framework - Province Wide Program",'3-a.  Rate Class Allocations'!$E:$E,$B365,'3-a.  Rate Class Allocations'!$H:$H,D277),IF(COUNTIFS(AE277,"General Service*"),1/COUNTIFS($Y277:$AL277,"General Service*"),0))</f>
        <v>0</v>
      </c>
      <c r="AF365" s="416">
        <f ca="1">IF(SUMIFS(OFFSET('3-a.  Rate Class Allocations'!$BA:$BA,0,(27*(AF278="kW"))),'3-a.  Rate Class Allocations'!$F:$F,"2011 - 2014 + 2015 Extension Legacy Green Energy Act Framework - Province Wide Program",'3-a.  Rate Class Allocations'!$E:$E,$B365,'3-a.  Rate Class Allocations'!$H:$H,D277),SUMIFS(OFFSET('3-a.  Rate Class Allocations'!$BA:$BA,0,(27*(AF278="kW"))),'3-a.  Rate Class Allocations'!$F:$F,"2011 - 2014 + 2015 Extension Legacy Green Energy Act Framework - Province Wide Program",'3-a.  Rate Class Allocations'!$L:$L,AF277,'3-a.  Rate Class Allocations'!$E:$E,$B365,'3-a.  Rate Class Allocations'!$H:$H,D277) / SUMIFS(OFFSET('3-a.  Rate Class Allocations'!$BA:$BA,0,(27*(AF278="kW"))),'3-a.  Rate Class Allocations'!$F:$F,"2011 - 2014 + 2015 Extension Legacy Green Energy Act Framework - Province Wide Program",'3-a.  Rate Class Allocations'!$E:$E,$B365,'3-a.  Rate Class Allocations'!$H:$H,D277),IF(COUNTIFS(AF277,"General Service*"),1/COUNTIFS($Y277:$AL277,"General Service*"),0))</f>
        <v>0</v>
      </c>
      <c r="AG365" s="416">
        <f ca="1">IF(SUMIFS(OFFSET('3-a.  Rate Class Allocations'!$BA:$BA,0,(27*(AG278="kW"))),'3-a.  Rate Class Allocations'!$F:$F,"2011 - 2014 + 2015 Extension Legacy Green Energy Act Framework - Province Wide Program",'3-a.  Rate Class Allocations'!$E:$E,$B365,'3-a.  Rate Class Allocations'!$H:$H,D277),SUMIFS(OFFSET('3-a.  Rate Class Allocations'!$BA:$BA,0,(27*(AG278="kW"))),'3-a.  Rate Class Allocations'!$F:$F,"2011 - 2014 + 2015 Extension Legacy Green Energy Act Framework - Province Wide Program",'3-a.  Rate Class Allocations'!$L:$L,AG277,'3-a.  Rate Class Allocations'!$E:$E,$B365,'3-a.  Rate Class Allocations'!$H:$H,D277) / SUMIFS(OFFSET('3-a.  Rate Class Allocations'!$BA:$BA,0,(27*(AG278="kW"))),'3-a.  Rate Class Allocations'!$F:$F,"2011 - 2014 + 2015 Extension Legacy Green Energy Act Framework - Province Wide Program",'3-a.  Rate Class Allocations'!$E:$E,$B365,'3-a.  Rate Class Allocations'!$H:$H,D277),IF(COUNTIFS(AG277,"General Service*"),1/COUNTIFS($Y277:$AL277,"General Service*"),0))</f>
        <v>0</v>
      </c>
      <c r="AH365" s="416">
        <f ca="1">IF(SUMIFS(OFFSET('3-a.  Rate Class Allocations'!$BA:$BA,0,(27*(AH278="kW"))),'3-a.  Rate Class Allocations'!$F:$F,"2011 - 2014 + 2015 Extension Legacy Green Energy Act Framework - Province Wide Program",'3-a.  Rate Class Allocations'!$E:$E,$B365,'3-a.  Rate Class Allocations'!$H:$H,D277),SUMIFS(OFFSET('3-a.  Rate Class Allocations'!$BA:$BA,0,(27*(AH278="kW"))),'3-a.  Rate Class Allocations'!$F:$F,"2011 - 2014 + 2015 Extension Legacy Green Energy Act Framework - Province Wide Program",'3-a.  Rate Class Allocations'!$L:$L,AH277,'3-a.  Rate Class Allocations'!$E:$E,$B365,'3-a.  Rate Class Allocations'!$H:$H,D277) / SUMIFS(OFFSET('3-a.  Rate Class Allocations'!$BA:$BA,0,(27*(AH278="kW"))),'3-a.  Rate Class Allocations'!$F:$F,"2011 - 2014 + 2015 Extension Legacy Green Energy Act Framework - Province Wide Program",'3-a.  Rate Class Allocations'!$E:$E,$B365,'3-a.  Rate Class Allocations'!$H:$H,D277),IF(COUNTIFS(AH277,"General Service*"),1/COUNTIFS($Y277:$AL277,"General Service*"),0))</f>
        <v>0</v>
      </c>
      <c r="AI365" s="416">
        <f ca="1">IF(SUMIFS(OFFSET('3-a.  Rate Class Allocations'!$BA:$BA,0,(27*(AI278="kW"))),'3-a.  Rate Class Allocations'!$F:$F,"2011 - 2014 + 2015 Extension Legacy Green Energy Act Framework - Province Wide Program",'3-a.  Rate Class Allocations'!$E:$E,$B365,'3-a.  Rate Class Allocations'!$H:$H,D277),SUMIFS(OFFSET('3-a.  Rate Class Allocations'!$BA:$BA,0,(27*(AI278="kW"))),'3-a.  Rate Class Allocations'!$F:$F,"2011 - 2014 + 2015 Extension Legacy Green Energy Act Framework - Province Wide Program",'3-a.  Rate Class Allocations'!$L:$L,AI277,'3-a.  Rate Class Allocations'!$E:$E,$B365,'3-a.  Rate Class Allocations'!$H:$H,D277) / SUMIFS(OFFSET('3-a.  Rate Class Allocations'!$BA:$BA,0,(27*(AI278="kW"))),'3-a.  Rate Class Allocations'!$F:$F,"2011 - 2014 + 2015 Extension Legacy Green Energy Act Framework - Province Wide Program",'3-a.  Rate Class Allocations'!$E:$E,$B365,'3-a.  Rate Class Allocations'!$H:$H,D277),IF(COUNTIFS(AI277,"General Service*"),1/COUNTIFS($Y277:$AL277,"General Service*"),0))</f>
        <v>0</v>
      </c>
      <c r="AJ365" s="416">
        <f ca="1">IF(SUMIFS(OFFSET('3-a.  Rate Class Allocations'!$BA:$BA,0,(27*(AJ278="kW"))),'3-a.  Rate Class Allocations'!$F:$F,"2011 - 2014 + 2015 Extension Legacy Green Energy Act Framework - Province Wide Program",'3-a.  Rate Class Allocations'!$E:$E,$B365,'3-a.  Rate Class Allocations'!$H:$H,D277),SUMIFS(OFFSET('3-a.  Rate Class Allocations'!$BA:$BA,0,(27*(AJ278="kW"))),'3-a.  Rate Class Allocations'!$F:$F,"2011 - 2014 + 2015 Extension Legacy Green Energy Act Framework - Province Wide Program",'3-a.  Rate Class Allocations'!$L:$L,AJ277,'3-a.  Rate Class Allocations'!$E:$E,$B365,'3-a.  Rate Class Allocations'!$H:$H,D277) / SUMIFS(OFFSET('3-a.  Rate Class Allocations'!$BA:$BA,0,(27*(AJ278="kW"))),'3-a.  Rate Class Allocations'!$F:$F,"2011 - 2014 + 2015 Extension Legacy Green Energy Act Framework - Province Wide Program",'3-a.  Rate Class Allocations'!$E:$E,$B365,'3-a.  Rate Class Allocations'!$H:$H,D277),IF(COUNTIFS(AJ277,"General Service*"),1/COUNTIFS($Y277:$AL277,"General Service*"),0))</f>
        <v>0</v>
      </c>
      <c r="AK365" s="416">
        <f ca="1">IF(SUMIFS(OFFSET('3-a.  Rate Class Allocations'!$BA:$BA,0,(27*(AK278="kW"))),'3-a.  Rate Class Allocations'!$F:$F,"2011 - 2014 + 2015 Extension Legacy Green Energy Act Framework - Province Wide Program",'3-a.  Rate Class Allocations'!$E:$E,$B365,'3-a.  Rate Class Allocations'!$H:$H,D277),SUMIFS(OFFSET('3-a.  Rate Class Allocations'!$BA:$BA,0,(27*(AK278="kW"))),'3-a.  Rate Class Allocations'!$F:$F,"2011 - 2014 + 2015 Extension Legacy Green Energy Act Framework - Province Wide Program",'3-a.  Rate Class Allocations'!$L:$L,AK277,'3-a.  Rate Class Allocations'!$E:$E,$B365,'3-a.  Rate Class Allocations'!$H:$H,D277) / SUMIFS(OFFSET('3-a.  Rate Class Allocations'!$BA:$BA,0,(27*(AK278="kW"))),'3-a.  Rate Class Allocations'!$F:$F,"2011 - 2014 + 2015 Extension Legacy Green Energy Act Framework - Province Wide Program",'3-a.  Rate Class Allocations'!$E:$E,$B365,'3-a.  Rate Class Allocations'!$H:$H,D277),IF(COUNTIFS(AK277,"General Service*"),1/COUNTIFS($Y277:$AL277,"General Service*"),0))</f>
        <v>0</v>
      </c>
      <c r="AL365" s="416">
        <f ca="1">IF(SUMIFS(OFFSET('3-a.  Rate Class Allocations'!$BA:$BA,0,(27*(AL278="kW"))),'3-a.  Rate Class Allocations'!$F:$F,"2011 - 2014 + 2015 Extension Legacy Green Energy Act Framework - Province Wide Program",'3-a.  Rate Class Allocations'!$E:$E,$B365,'3-a.  Rate Class Allocations'!$H:$H,D277),SUMIFS(OFFSET('3-a.  Rate Class Allocations'!$BA:$BA,0,(27*(AL278="kW"))),'3-a.  Rate Class Allocations'!$F:$F,"2011 - 2014 + 2015 Extension Legacy Green Energy Act Framework - Province Wide Program",'3-a.  Rate Class Allocations'!$L:$L,AL277,'3-a.  Rate Class Allocations'!$E:$E,$B365,'3-a.  Rate Class Allocations'!$H:$H,D277) / SUMIFS(OFFSET('3-a.  Rate Class Allocations'!$BA:$BA,0,(27*(AL278="kW"))),'3-a.  Rate Class Allocations'!$F:$F,"2011 - 2014 + 2015 Extension Legacy Green Energy Act Framework - Province Wide Program",'3-a.  Rate Class Allocations'!$E:$E,$B365,'3-a.  Rate Class Allocations'!$H:$H,D277),IF(COUNTIFS(AL277,"General Service*"),1/COUNTIFS($Y277:$AL277,"General Service*"),0))</f>
        <v>0</v>
      </c>
      <c r="AM365" s="298">
        <f ca="1">SUM(Y365:AL365)</f>
        <v>1</v>
      </c>
    </row>
    <row r="366" spans="1:39" ht="15" outlineLevel="1">
      <c r="B366" s="296" t="s">
        <v>250</v>
      </c>
      <c r="C366" s="293" t="s">
        <v>164</v>
      </c>
      <c r="D366" s="724">
        <f ca="1">SUMIFS(OFFSET('7.  Persistence Report'!$AQ:$AQ,0,D277-2011),'7.  Persistence Report'!$D:$D,IF(COUNTIFS($B366,"Adjustment*"),$B365,$B366),'7.  Persistence Report'!$H:$H,D277,'7.  Persistence Report'!$J:$J,IF(COUNTIFS($B366,"Adjustment*"),"Adjustment","Current Year Savings"),'7.  Persistence Report'!$C:$C,VLOOKUP(IF(COUNTIFS($B366,"Adjustment*"),$A365,$A366),ExtCalcMap,2,FALSE))</f>
        <v>0</v>
      </c>
      <c r="E366" s="724">
        <f ca="1">SUMIFS(OFFSET('7.  Persistence Report'!$AQ:$AQ,0,E277-2011),'7.  Persistence Report'!$D:$D,IF(COUNTIFS($B366,"Adjustment*"),$B365,$B366),'7.  Persistence Report'!$H:$H,D277,'7.  Persistence Report'!$J:$J,IF(COUNTIFS($B366,"Adjustment*"),"Adjustment","Current Year Savings"),'7.  Persistence Report'!$C:$C,VLOOKUP(IF(COUNTIFS($B366,"Adjustment*"),$A365,$A366),ExtCalcMap,2,FALSE))</f>
        <v>0</v>
      </c>
      <c r="F366" s="724">
        <f ca="1">SUMIFS(OFFSET('7.  Persistence Report'!$AQ:$AQ,0,F277-2011),'7.  Persistence Report'!$D:$D,IF(COUNTIFS($B366,"Adjustment*"),$B365,$B366),'7.  Persistence Report'!$H:$H,D277,'7.  Persistence Report'!$J:$J,IF(COUNTIFS($B366,"Adjustment*"),"Adjustment","Current Year Savings"),'7.  Persistence Report'!$C:$C,VLOOKUP(IF(COUNTIFS($B366,"Adjustment*"),$A365,$A366),ExtCalcMap,2,FALSE))</f>
        <v>0</v>
      </c>
      <c r="G366" s="724">
        <f ca="1">SUMIFS(OFFSET('7.  Persistence Report'!$AQ:$AQ,0,G277-2011),'7.  Persistence Report'!$D:$D,IF(COUNTIFS($B366,"Adjustment*"),$B365,$B366),'7.  Persistence Report'!$H:$H,D277,'7.  Persistence Report'!$J:$J,IF(COUNTIFS($B366,"Adjustment*"),"Adjustment","Current Year Savings"),'7.  Persistence Report'!$C:$C,VLOOKUP(IF(COUNTIFS($B366,"Adjustment*"),$A365,$A366),ExtCalcMap,2,FALSE))</f>
        <v>0</v>
      </c>
      <c r="H366" s="724">
        <f ca="1">SUMIFS(OFFSET('7.  Persistence Report'!$AQ:$AQ,0,H277-2011),'7.  Persistence Report'!$D:$D,IF(COUNTIFS($B366,"Adjustment*"),$B365,$B366),'7.  Persistence Report'!$H:$H,D277,'7.  Persistence Report'!$J:$J,IF(COUNTIFS($B366,"Adjustment*"),"Adjustment","Current Year Savings"),'7.  Persistence Report'!$C:$C,VLOOKUP(IF(COUNTIFS($B366,"Adjustment*"),$A365,$A366),ExtCalcMap,2,FALSE))</f>
        <v>0</v>
      </c>
      <c r="I366" s="724">
        <f ca="1">SUMIFS(OFFSET('7.  Persistence Report'!$AQ:$AQ,0,I277-2011),'7.  Persistence Report'!$D:$D,IF(COUNTIFS($B366,"Adjustment*"),$B365,$B366),'7.  Persistence Report'!$H:$H,D277,'7.  Persistence Report'!$J:$J,IF(COUNTIFS($B366,"Adjustment*"),"Adjustment","Current Year Savings"),'7.  Persistence Report'!$C:$C,VLOOKUP(IF(COUNTIFS($B366,"Adjustment*"),$A365,$A366),ExtCalcMap,2,FALSE))</f>
        <v>0</v>
      </c>
      <c r="J366" s="724">
        <f ca="1">SUMIFS(OFFSET('7.  Persistence Report'!$AQ:$AQ,0,J277-2011),'7.  Persistence Report'!$D:$D,IF(COUNTIFS($B366,"Adjustment*"),$B365,$B366),'7.  Persistence Report'!$H:$H,D277,'7.  Persistence Report'!$J:$J,IF(COUNTIFS($B366,"Adjustment*"),"Adjustment","Current Year Savings"),'7.  Persistence Report'!$C:$C,VLOOKUP(IF(COUNTIFS($B366,"Adjustment*"),$A365,$A366),ExtCalcMap,2,FALSE))</f>
        <v>0</v>
      </c>
      <c r="K366" s="724">
        <f ca="1">SUMIFS(OFFSET('7.  Persistence Report'!$AQ:$AQ,0,K277-2011),'7.  Persistence Report'!$D:$D,IF(COUNTIFS($B366,"Adjustment*"),$B365,$B366),'7.  Persistence Report'!$H:$H,D277,'7.  Persistence Report'!$J:$J,IF(COUNTIFS($B366,"Adjustment*"),"Adjustment","Current Year Savings"),'7.  Persistence Report'!$C:$C,VLOOKUP(IF(COUNTIFS($B366,"Adjustment*"),$A365,$A366),ExtCalcMap,2,FALSE))</f>
        <v>0</v>
      </c>
      <c r="L366" s="724">
        <f ca="1">SUMIFS(OFFSET('7.  Persistence Report'!$AQ:$AQ,0,L277-2011),'7.  Persistence Report'!$D:$D,IF(COUNTIFS($B366,"Adjustment*"),$B365,$B366),'7.  Persistence Report'!$H:$H,D277,'7.  Persistence Report'!$J:$J,IF(COUNTIFS($B366,"Adjustment*"),"Adjustment","Current Year Savings"),'7.  Persistence Report'!$C:$C,VLOOKUP(IF(COUNTIFS($B366,"Adjustment*"),$A365,$A366),ExtCalcMap,2,FALSE))</f>
        <v>0</v>
      </c>
      <c r="M366" s="724">
        <f ca="1">SUMIFS(OFFSET('7.  Persistence Report'!$AQ:$AQ,0,M277-2011),'7.  Persistence Report'!$D:$D,IF(COUNTIFS($B366,"Adjustment*"),$B365,$B366),'7.  Persistence Report'!$H:$H,D277,'7.  Persistence Report'!$J:$J,IF(COUNTIFS($B366,"Adjustment*"),"Adjustment","Current Year Savings"),'7.  Persistence Report'!$C:$C,VLOOKUP(IF(COUNTIFS($B366,"Adjustment*"),$A365,$A366),ExtCalcMap,2,FALSE))</f>
        <v>0</v>
      </c>
      <c r="N366" s="724">
        <f>N365</f>
        <v>0</v>
      </c>
      <c r="O366" s="731">
        <f ca="1">SUMIFS(OFFSET('7.  Persistence Report'!$L:$L,0,O277-2011),'7.  Persistence Report'!$D:$D,IF(COUNTIFS($B366,"Adjustment*"),$B365,$B366),'7.  Persistence Report'!$H:$H,D277,'7.  Persistence Report'!$J:$J,IF(COUNTIFS($B366,"Adjustment*"),"Adjustment","Current Year Savings"),'7.  Persistence Report'!$C:$C,VLOOKUP(IF(COUNTIFS($B366,"Adjustment*"),$A365,$A366),ExtCalcMap,2,FALSE))</f>
        <v>0</v>
      </c>
      <c r="P366" s="731">
        <f ca="1">SUMIFS(OFFSET('7.  Persistence Report'!$L:$L,0,P277-2011),'7.  Persistence Report'!$D:$D,IF(COUNTIFS($B366,"Adjustment*"),$B365,$B366),'7.  Persistence Report'!$H:$H,D277,'7.  Persistence Report'!$J:$J,IF(COUNTIFS($B366,"Adjustment*"),"Adjustment","Current Year Savings"),'7.  Persistence Report'!$C:$C,VLOOKUP(IF(COUNTIFS($B366,"Adjustment*"),$A365,$A366),ExtCalcMap,2,FALSE))</f>
        <v>0</v>
      </c>
      <c r="Q366" s="731">
        <f ca="1">SUMIFS(OFFSET('7.  Persistence Report'!$L:$L,0,Q277-2011),'7.  Persistence Report'!$D:$D,IF(COUNTIFS($B366,"Adjustment*"),$B365,$B366),'7.  Persistence Report'!$H:$H,D277,'7.  Persistence Report'!$J:$J,IF(COUNTIFS($B366,"Adjustment*"),"Adjustment","Current Year Savings"),'7.  Persistence Report'!$C:$C,VLOOKUP(IF(COUNTIFS($B366,"Adjustment*"),$A365,$A366),ExtCalcMap,2,FALSE))</f>
        <v>0</v>
      </c>
      <c r="R366" s="731">
        <f ca="1">SUMIFS(OFFSET('7.  Persistence Report'!$L:$L,0,R277-2011),'7.  Persistence Report'!$D:$D,IF(COUNTIFS($B366,"Adjustment*"),$B365,$B366),'7.  Persistence Report'!$H:$H,D277,'7.  Persistence Report'!$J:$J,IF(COUNTIFS($B366,"Adjustment*"),"Adjustment","Current Year Savings"),'7.  Persistence Report'!$C:$C,VLOOKUP(IF(COUNTIFS($B366,"Adjustment*"),$A365,$A366),ExtCalcMap,2,FALSE))</f>
        <v>0</v>
      </c>
      <c r="S366" s="731">
        <f ca="1">SUMIFS(OFFSET('7.  Persistence Report'!$L:$L,0,S277-2011),'7.  Persistence Report'!$D:$D,IF(COUNTIFS($B366,"Adjustment*"),$B365,$B366),'7.  Persistence Report'!$H:$H,D277,'7.  Persistence Report'!$J:$J,IF(COUNTIFS($B366,"Adjustment*"),"Adjustment","Current Year Savings"),'7.  Persistence Report'!$C:$C,VLOOKUP(IF(COUNTIFS($B366,"Adjustment*"),$A365,$A366),ExtCalcMap,2,FALSE))</f>
        <v>0</v>
      </c>
      <c r="T366" s="731">
        <f ca="1">SUMIFS(OFFSET('7.  Persistence Report'!$L:$L,0,T277-2011),'7.  Persistence Report'!$D:$D,IF(COUNTIFS($B366,"Adjustment*"),$B365,$B366),'7.  Persistence Report'!$H:$H,D277,'7.  Persistence Report'!$J:$J,IF(COUNTIFS($B366,"Adjustment*"),"Adjustment","Current Year Savings"),'7.  Persistence Report'!$C:$C,VLOOKUP(IF(COUNTIFS($B366,"Adjustment*"),$A365,$A366),ExtCalcMap,2,FALSE))</f>
        <v>0</v>
      </c>
      <c r="U366" s="731">
        <f ca="1">SUMIFS(OFFSET('7.  Persistence Report'!$L:$L,0,U277-2011),'7.  Persistence Report'!$D:$D,IF(COUNTIFS($B366,"Adjustment*"),$B365,$B366),'7.  Persistence Report'!$H:$H,D277,'7.  Persistence Report'!$J:$J,IF(COUNTIFS($B366,"Adjustment*"),"Adjustment","Current Year Savings"),'7.  Persistence Report'!$C:$C,VLOOKUP(IF(COUNTIFS($B366,"Adjustment*"),$A365,$A366),ExtCalcMap,2,FALSE))</f>
        <v>0</v>
      </c>
      <c r="V366" s="731">
        <f ca="1">SUMIFS(OFFSET('7.  Persistence Report'!$L:$L,0,V277-2011),'7.  Persistence Report'!$D:$D,IF(COUNTIFS($B366,"Adjustment*"),$B365,$B366),'7.  Persistence Report'!$H:$H,D277,'7.  Persistence Report'!$J:$J,IF(COUNTIFS($B366,"Adjustment*"),"Adjustment","Current Year Savings"),'7.  Persistence Report'!$C:$C,VLOOKUP(IF(COUNTIFS($B366,"Adjustment*"),$A365,$A366),ExtCalcMap,2,FALSE))</f>
        <v>0</v>
      </c>
      <c r="W366" s="731">
        <f ca="1">SUMIFS(OFFSET('7.  Persistence Report'!$L:$L,0,W277-2011),'7.  Persistence Report'!$D:$D,IF(COUNTIFS($B366,"Adjustment*"),$B365,$B366),'7.  Persistence Report'!$H:$H,D277,'7.  Persistence Report'!$J:$J,IF(COUNTIFS($B366,"Adjustment*"),"Adjustment","Current Year Savings"),'7.  Persistence Report'!$C:$C,VLOOKUP(IF(COUNTIFS($B366,"Adjustment*"),$A365,$A366),ExtCalcMap,2,FALSE))</f>
        <v>0</v>
      </c>
      <c r="X366" s="731">
        <f ca="1">SUMIFS(OFFSET('7.  Persistence Report'!$L:$L,0,X277-2011),'7.  Persistence Report'!$D:$D,IF(COUNTIFS($B366,"Adjustment*"),$B365,$B366),'7.  Persistence Report'!$H:$H,D277,'7.  Persistence Report'!$J:$J,IF(COUNTIFS($B366,"Adjustment*"),"Adjustment","Current Year Savings"),'7.  Persistence Report'!$C:$C,VLOOKUP(IF(COUNTIFS($B366,"Adjustment*"),$A365,$A366),ExtCalcMap,2,FALSE))</f>
        <v>0</v>
      </c>
      <c r="Y366" s="412">
        <f ca="1">Y365</f>
        <v>0.5</v>
      </c>
      <c r="Z366" s="412">
        <f ca="1">Z365</f>
        <v>0.5</v>
      </c>
      <c r="AA366" s="412">
        <f t="shared" ref="AA366:AK366" ca="1" si="147">AA365</f>
        <v>0</v>
      </c>
      <c r="AB366" s="412">
        <f t="shared" ca="1" si="147"/>
        <v>0</v>
      </c>
      <c r="AC366" s="412">
        <f t="shared" ca="1" si="147"/>
        <v>0</v>
      </c>
      <c r="AD366" s="412">
        <f t="shared" ca="1" si="147"/>
        <v>0</v>
      </c>
      <c r="AE366" s="412">
        <f t="shared" ca="1" si="147"/>
        <v>0</v>
      </c>
      <c r="AF366" s="412">
        <f t="shared" ca="1" si="147"/>
        <v>0</v>
      </c>
      <c r="AG366" s="412">
        <f t="shared" ca="1" si="147"/>
        <v>0</v>
      </c>
      <c r="AH366" s="412">
        <f t="shared" ca="1" si="147"/>
        <v>0</v>
      </c>
      <c r="AI366" s="412">
        <f t="shared" ca="1" si="147"/>
        <v>0</v>
      </c>
      <c r="AJ366" s="412">
        <f t="shared" ca="1" si="147"/>
        <v>0</v>
      </c>
      <c r="AK366" s="412">
        <f t="shared" ca="1" si="147"/>
        <v>0</v>
      </c>
      <c r="AL366" s="412">
        <f ca="1">AL365</f>
        <v>0</v>
      </c>
      <c r="AM366" s="299"/>
    </row>
    <row r="367" spans="1:39" ht="15" outlineLevel="1">
      <c r="A367" s="506"/>
      <c r="B367" s="323"/>
      <c r="C367" s="293"/>
      <c r="D367" s="730"/>
      <c r="E367" s="730"/>
      <c r="F367" s="730"/>
      <c r="G367" s="730"/>
      <c r="H367" s="730"/>
      <c r="I367" s="730"/>
      <c r="J367" s="730"/>
      <c r="K367" s="730"/>
      <c r="L367" s="730"/>
      <c r="M367" s="730"/>
      <c r="N367" s="730"/>
      <c r="O367" s="737"/>
      <c r="P367" s="737"/>
      <c r="Q367" s="737"/>
      <c r="R367" s="737"/>
      <c r="S367" s="737"/>
      <c r="T367" s="737"/>
      <c r="U367" s="737"/>
      <c r="V367" s="737"/>
      <c r="W367" s="737"/>
      <c r="X367" s="737"/>
      <c r="Y367" s="413"/>
      <c r="Z367" s="413"/>
      <c r="AA367" s="413"/>
      <c r="AB367" s="413"/>
      <c r="AC367" s="413"/>
      <c r="AD367" s="413"/>
      <c r="AE367" s="413"/>
      <c r="AF367" s="413"/>
      <c r="AG367" s="413"/>
      <c r="AH367" s="413"/>
      <c r="AI367" s="413"/>
      <c r="AJ367" s="413"/>
      <c r="AK367" s="413"/>
      <c r="AL367" s="413"/>
      <c r="AM367" s="308"/>
    </row>
    <row r="368" spans="1:39" ht="15" outlineLevel="1">
      <c r="A368" s="503">
        <v>29</v>
      </c>
      <c r="B368" s="325" t="s">
        <v>19</v>
      </c>
      <c r="C368" s="293" t="s">
        <v>25</v>
      </c>
      <c r="D368" s="724">
        <f ca="1">SUMIFS(OFFSET('7.  Persistence Report'!$AQ:$AQ,0,D277-2011),'7.  Persistence Report'!$D:$D,IF(COUNTIFS($B368,"Adjustment*"),$B367,$B368),'7.  Persistence Report'!$H:$H,D277,'7.  Persistence Report'!$J:$J,IF(COUNTIFS($B368,"Adjustment*"),"Adjustment","Current Year Savings"),'7.  Persistence Report'!$C:$C,VLOOKUP(IF(COUNTIFS($B368,"Adjustment*"),$A367,$A368),ExtCalcMap,2,FALSE))</f>
        <v>0</v>
      </c>
      <c r="E368" s="724">
        <f ca="1">SUMIFS(OFFSET('7.  Persistence Report'!$AQ:$AQ,0,E277-2011),'7.  Persistence Report'!$D:$D,IF(COUNTIFS($B368,"Adjustment*"),$B367,$B368),'7.  Persistence Report'!$H:$H,D277,'7.  Persistence Report'!$J:$J,IF(COUNTIFS($B368,"Adjustment*"),"Adjustment","Current Year Savings"),'7.  Persistence Report'!$C:$C,VLOOKUP(IF(COUNTIFS($B368,"Adjustment*"),$A367,$A368),ExtCalcMap,2,FALSE))</f>
        <v>0</v>
      </c>
      <c r="F368" s="724">
        <f ca="1">SUMIFS(OFFSET('7.  Persistence Report'!$AQ:$AQ,0,F277-2011),'7.  Persistence Report'!$D:$D,IF(COUNTIFS($B368,"Adjustment*"),$B367,$B368),'7.  Persistence Report'!$H:$H,D277,'7.  Persistence Report'!$J:$J,IF(COUNTIFS($B368,"Adjustment*"),"Adjustment","Current Year Savings"),'7.  Persistence Report'!$C:$C,VLOOKUP(IF(COUNTIFS($B368,"Adjustment*"),$A367,$A368),ExtCalcMap,2,FALSE))</f>
        <v>0</v>
      </c>
      <c r="G368" s="724">
        <f ca="1">SUMIFS(OFFSET('7.  Persistence Report'!$AQ:$AQ,0,G277-2011),'7.  Persistence Report'!$D:$D,IF(COUNTIFS($B368,"Adjustment*"),$B367,$B368),'7.  Persistence Report'!$H:$H,D277,'7.  Persistence Report'!$J:$J,IF(COUNTIFS($B368,"Adjustment*"),"Adjustment","Current Year Savings"),'7.  Persistence Report'!$C:$C,VLOOKUP(IF(COUNTIFS($B368,"Adjustment*"),$A367,$A368),ExtCalcMap,2,FALSE))</f>
        <v>0</v>
      </c>
      <c r="H368" s="724">
        <f ca="1">SUMIFS(OFFSET('7.  Persistence Report'!$AQ:$AQ,0,H277-2011),'7.  Persistence Report'!$D:$D,IF(COUNTIFS($B368,"Adjustment*"),$B367,$B368),'7.  Persistence Report'!$H:$H,D277,'7.  Persistence Report'!$J:$J,IF(COUNTIFS($B368,"Adjustment*"),"Adjustment","Current Year Savings"),'7.  Persistence Report'!$C:$C,VLOOKUP(IF(COUNTIFS($B368,"Adjustment*"),$A367,$A368),ExtCalcMap,2,FALSE))</f>
        <v>0</v>
      </c>
      <c r="I368" s="724">
        <f ca="1">SUMIFS(OFFSET('7.  Persistence Report'!$AQ:$AQ,0,I277-2011),'7.  Persistence Report'!$D:$D,IF(COUNTIFS($B368,"Adjustment*"),$B367,$B368),'7.  Persistence Report'!$H:$H,D277,'7.  Persistence Report'!$J:$J,IF(COUNTIFS($B368,"Adjustment*"),"Adjustment","Current Year Savings"),'7.  Persistence Report'!$C:$C,VLOOKUP(IF(COUNTIFS($B368,"Adjustment*"),$A367,$A368),ExtCalcMap,2,FALSE))</f>
        <v>0</v>
      </c>
      <c r="J368" s="724">
        <f ca="1">SUMIFS(OFFSET('7.  Persistence Report'!$AQ:$AQ,0,J277-2011),'7.  Persistence Report'!$D:$D,IF(COUNTIFS($B368,"Adjustment*"),$B367,$B368),'7.  Persistence Report'!$H:$H,D277,'7.  Persistence Report'!$J:$J,IF(COUNTIFS($B368,"Adjustment*"),"Adjustment","Current Year Savings"),'7.  Persistence Report'!$C:$C,VLOOKUP(IF(COUNTIFS($B368,"Adjustment*"),$A367,$A368),ExtCalcMap,2,FALSE))</f>
        <v>0</v>
      </c>
      <c r="K368" s="724">
        <f ca="1">SUMIFS(OFFSET('7.  Persistence Report'!$AQ:$AQ,0,K277-2011),'7.  Persistence Report'!$D:$D,IF(COUNTIFS($B368,"Adjustment*"),$B367,$B368),'7.  Persistence Report'!$H:$H,D277,'7.  Persistence Report'!$J:$J,IF(COUNTIFS($B368,"Adjustment*"),"Adjustment","Current Year Savings"),'7.  Persistence Report'!$C:$C,VLOOKUP(IF(COUNTIFS($B368,"Adjustment*"),$A367,$A368),ExtCalcMap,2,FALSE))</f>
        <v>0</v>
      </c>
      <c r="L368" s="724">
        <f ca="1">SUMIFS(OFFSET('7.  Persistence Report'!$AQ:$AQ,0,L277-2011),'7.  Persistence Report'!$D:$D,IF(COUNTIFS($B368,"Adjustment*"),$B367,$B368),'7.  Persistence Report'!$H:$H,D277,'7.  Persistence Report'!$J:$J,IF(COUNTIFS($B368,"Adjustment*"),"Adjustment","Current Year Savings"),'7.  Persistence Report'!$C:$C,VLOOKUP(IF(COUNTIFS($B368,"Adjustment*"),$A367,$A368),ExtCalcMap,2,FALSE))</f>
        <v>0</v>
      </c>
      <c r="M368" s="724">
        <f ca="1">SUMIFS(OFFSET('7.  Persistence Report'!$AQ:$AQ,0,M277-2011),'7.  Persistence Report'!$D:$D,IF(COUNTIFS($B368,"Adjustment*"),$B367,$B368),'7.  Persistence Report'!$H:$H,D277,'7.  Persistence Report'!$J:$J,IF(COUNTIFS($B368,"Adjustment*"),"Adjustment","Current Year Savings"),'7.  Persistence Report'!$C:$C,VLOOKUP(IF(COUNTIFS($B368,"Adjustment*"),$A367,$A368),ExtCalcMap,2,FALSE))</f>
        <v>0</v>
      </c>
      <c r="N368" s="724">
        <v>0</v>
      </c>
      <c r="O368" s="731">
        <f ca="1">SUMIFS(OFFSET('7.  Persistence Report'!$L:$L,0,O277-2011),'7.  Persistence Report'!$D:$D,IF(COUNTIFS($B368,"Adjustment*"),$B367,$B368),'7.  Persistence Report'!$H:$H,D277,'7.  Persistence Report'!$J:$J,IF(COUNTIFS($B368,"Adjustment*"),"Adjustment","Current Year Savings"),'7.  Persistence Report'!$C:$C,VLOOKUP(IF(COUNTIFS($B368,"Adjustment*"),$A367,$A368),ExtCalcMap,2,FALSE))</f>
        <v>0</v>
      </c>
      <c r="P368" s="731">
        <f ca="1">SUMIFS(OFFSET('7.  Persistence Report'!$L:$L,0,P277-2011),'7.  Persistence Report'!$D:$D,IF(COUNTIFS($B368,"Adjustment*"),$B367,$B368),'7.  Persistence Report'!$H:$H,D277,'7.  Persistence Report'!$J:$J,IF(COUNTIFS($B368,"Adjustment*"),"Adjustment","Current Year Savings"),'7.  Persistence Report'!$C:$C,VLOOKUP(IF(COUNTIFS($B368,"Adjustment*"),$A367,$A368),ExtCalcMap,2,FALSE))</f>
        <v>0</v>
      </c>
      <c r="Q368" s="731">
        <f ca="1">SUMIFS(OFFSET('7.  Persistence Report'!$L:$L,0,Q277-2011),'7.  Persistence Report'!$D:$D,IF(COUNTIFS($B368,"Adjustment*"),$B367,$B368),'7.  Persistence Report'!$H:$H,D277,'7.  Persistence Report'!$J:$J,IF(COUNTIFS($B368,"Adjustment*"),"Adjustment","Current Year Savings"),'7.  Persistence Report'!$C:$C,VLOOKUP(IF(COUNTIFS($B368,"Adjustment*"),$A367,$A368),ExtCalcMap,2,FALSE))</f>
        <v>0</v>
      </c>
      <c r="R368" s="731">
        <f ca="1">SUMIFS(OFFSET('7.  Persistence Report'!$L:$L,0,R277-2011),'7.  Persistence Report'!$D:$D,IF(COUNTIFS($B368,"Adjustment*"),$B367,$B368),'7.  Persistence Report'!$H:$H,D277,'7.  Persistence Report'!$J:$J,IF(COUNTIFS($B368,"Adjustment*"),"Adjustment","Current Year Savings"),'7.  Persistence Report'!$C:$C,VLOOKUP(IF(COUNTIFS($B368,"Adjustment*"),$A367,$A368),ExtCalcMap,2,FALSE))</f>
        <v>0</v>
      </c>
      <c r="S368" s="731">
        <f ca="1">SUMIFS(OFFSET('7.  Persistence Report'!$L:$L,0,S277-2011),'7.  Persistence Report'!$D:$D,IF(COUNTIFS($B368,"Adjustment*"),$B367,$B368),'7.  Persistence Report'!$H:$H,D277,'7.  Persistence Report'!$J:$J,IF(COUNTIFS($B368,"Adjustment*"),"Adjustment","Current Year Savings"),'7.  Persistence Report'!$C:$C,VLOOKUP(IF(COUNTIFS($B368,"Adjustment*"),$A367,$A368),ExtCalcMap,2,FALSE))</f>
        <v>0</v>
      </c>
      <c r="T368" s="731">
        <f ca="1">SUMIFS(OFFSET('7.  Persistence Report'!$L:$L,0,T277-2011),'7.  Persistence Report'!$D:$D,IF(COUNTIFS($B368,"Adjustment*"),$B367,$B368),'7.  Persistence Report'!$H:$H,D277,'7.  Persistence Report'!$J:$J,IF(COUNTIFS($B368,"Adjustment*"),"Adjustment","Current Year Savings"),'7.  Persistence Report'!$C:$C,VLOOKUP(IF(COUNTIFS($B368,"Adjustment*"),$A367,$A368),ExtCalcMap,2,FALSE))</f>
        <v>0</v>
      </c>
      <c r="U368" s="731">
        <f ca="1">SUMIFS(OFFSET('7.  Persistence Report'!$L:$L,0,U277-2011),'7.  Persistence Report'!$D:$D,IF(COUNTIFS($B368,"Adjustment*"),$B367,$B368),'7.  Persistence Report'!$H:$H,D277,'7.  Persistence Report'!$J:$J,IF(COUNTIFS($B368,"Adjustment*"),"Adjustment","Current Year Savings"),'7.  Persistence Report'!$C:$C,VLOOKUP(IF(COUNTIFS($B368,"Adjustment*"),$A367,$A368),ExtCalcMap,2,FALSE))</f>
        <v>0</v>
      </c>
      <c r="V368" s="731">
        <f ca="1">SUMIFS(OFFSET('7.  Persistence Report'!$L:$L,0,V277-2011),'7.  Persistence Report'!$D:$D,IF(COUNTIFS($B368,"Adjustment*"),$B367,$B368),'7.  Persistence Report'!$H:$H,D277,'7.  Persistence Report'!$J:$J,IF(COUNTIFS($B368,"Adjustment*"),"Adjustment","Current Year Savings"),'7.  Persistence Report'!$C:$C,VLOOKUP(IF(COUNTIFS($B368,"Adjustment*"),$A367,$A368),ExtCalcMap,2,FALSE))</f>
        <v>0</v>
      </c>
      <c r="W368" s="731">
        <f ca="1">SUMIFS(OFFSET('7.  Persistence Report'!$L:$L,0,W277-2011),'7.  Persistence Report'!$D:$D,IF(COUNTIFS($B368,"Adjustment*"),$B367,$B368),'7.  Persistence Report'!$H:$H,D277,'7.  Persistence Report'!$J:$J,IF(COUNTIFS($B368,"Adjustment*"),"Adjustment","Current Year Savings"),'7.  Persistence Report'!$C:$C,VLOOKUP(IF(COUNTIFS($B368,"Adjustment*"),$A367,$A368),ExtCalcMap,2,FALSE))</f>
        <v>0</v>
      </c>
      <c r="X368" s="731">
        <f ca="1">SUMIFS(OFFSET('7.  Persistence Report'!$L:$L,0,X277-2011),'7.  Persistence Report'!$D:$D,IF(COUNTIFS($B368,"Adjustment*"),$B367,$B368),'7.  Persistence Report'!$H:$H,D277,'7.  Persistence Report'!$J:$J,IF(COUNTIFS($B368,"Adjustment*"),"Adjustment","Current Year Savings"),'7.  Persistence Report'!$C:$C,VLOOKUP(IF(COUNTIFS($B368,"Adjustment*"),$A367,$A368),ExtCalcMap,2,FALSE))</f>
        <v>0</v>
      </c>
      <c r="Y368" s="416">
        <f ca="1">IF(SUMIFS(OFFSET('3-a.  Rate Class Allocations'!$BA:$BA,0,(27*(Y278="kW"))),'3-a.  Rate Class Allocations'!$F:$F,"2011 - 2014 + 2015 Extension Legacy Green Energy Act Framework - Province Wide Program",'3-a.  Rate Class Allocations'!$E:$E,$B368,'3-a.  Rate Class Allocations'!$H:$H,D277),SUMIFS(OFFSET('3-a.  Rate Class Allocations'!$BA:$BA,0,(27*(Y278="kW"))),'3-a.  Rate Class Allocations'!$F:$F,"2011 - 2014 + 2015 Extension Legacy Green Energy Act Framework - Province Wide Program",'3-a.  Rate Class Allocations'!$L:$L,Y277,'3-a.  Rate Class Allocations'!$E:$E,$B368,'3-a.  Rate Class Allocations'!$H:$H,D277) / SUMIFS(OFFSET('3-a.  Rate Class Allocations'!$BA:$BA,0,(27*(Y278="kW"))),'3-a.  Rate Class Allocations'!$F:$F,"2011 - 2014 + 2015 Extension Legacy Green Energy Act Framework - Province Wide Program",'3-a.  Rate Class Allocations'!$E:$E,$B368,'3-a.  Rate Class Allocations'!$H:$H,D277),IF(COUNTIFS(Y277,"General Service*"),1/COUNTIFS($Y277:$AL277,"General Service*"),0))</f>
        <v>0.5</v>
      </c>
      <c r="Z368" s="416">
        <f ca="1">IF(SUMIFS(OFFSET('3-a.  Rate Class Allocations'!$BA:$BA,0,(27*(Z278="kW"))),'3-a.  Rate Class Allocations'!$F:$F,"2011 - 2014 + 2015 Extension Legacy Green Energy Act Framework - Province Wide Program",'3-a.  Rate Class Allocations'!$E:$E,$B368,'3-a.  Rate Class Allocations'!$H:$H,D277),SUMIFS(OFFSET('3-a.  Rate Class Allocations'!$BA:$BA,0,(27*(Z278="kW"))),'3-a.  Rate Class Allocations'!$F:$F,"2011 - 2014 + 2015 Extension Legacy Green Energy Act Framework - Province Wide Program",'3-a.  Rate Class Allocations'!$L:$L,Z277,'3-a.  Rate Class Allocations'!$E:$E,$B368,'3-a.  Rate Class Allocations'!$H:$H,D277) / SUMIFS(OFFSET('3-a.  Rate Class Allocations'!$BA:$BA,0,(27*(Z278="kW"))),'3-a.  Rate Class Allocations'!$F:$F,"2011 - 2014 + 2015 Extension Legacy Green Energy Act Framework - Province Wide Program",'3-a.  Rate Class Allocations'!$E:$E,$B368,'3-a.  Rate Class Allocations'!$H:$H,D277),IF(COUNTIFS(Z277,"General Service*"),1/COUNTIFS($Y277:$AL277,"General Service*"),0))</f>
        <v>0.5</v>
      </c>
      <c r="AA368" s="416">
        <f ca="1">IF(SUMIFS(OFFSET('3-a.  Rate Class Allocations'!$BA:$BA,0,(27*(AA278="kW"))),'3-a.  Rate Class Allocations'!$F:$F,"2011 - 2014 + 2015 Extension Legacy Green Energy Act Framework - Province Wide Program",'3-a.  Rate Class Allocations'!$E:$E,$B368,'3-a.  Rate Class Allocations'!$H:$H,D277),SUMIFS(OFFSET('3-a.  Rate Class Allocations'!$BA:$BA,0,(27*(AA278="kW"))),'3-a.  Rate Class Allocations'!$F:$F,"2011 - 2014 + 2015 Extension Legacy Green Energy Act Framework - Province Wide Program",'3-a.  Rate Class Allocations'!$L:$L,AA277,'3-a.  Rate Class Allocations'!$E:$E,$B368,'3-a.  Rate Class Allocations'!$H:$H,D277) / SUMIFS(OFFSET('3-a.  Rate Class Allocations'!$BA:$BA,0,(27*(AA278="kW"))),'3-a.  Rate Class Allocations'!$F:$F,"2011 - 2014 + 2015 Extension Legacy Green Energy Act Framework - Province Wide Program",'3-a.  Rate Class Allocations'!$E:$E,$B368,'3-a.  Rate Class Allocations'!$H:$H,D277),IF(COUNTIFS(AA277,"General Service*"),1/COUNTIFS($Y277:$AL277,"General Service*"),0))</f>
        <v>0</v>
      </c>
      <c r="AB368" s="416">
        <f ca="1">IF(SUMIFS(OFFSET('3-a.  Rate Class Allocations'!$BA:$BA,0,(27*(AB278="kW"))),'3-a.  Rate Class Allocations'!$F:$F,"2011 - 2014 + 2015 Extension Legacy Green Energy Act Framework - Province Wide Program",'3-a.  Rate Class Allocations'!$E:$E,$B368,'3-a.  Rate Class Allocations'!$H:$H,D277),SUMIFS(OFFSET('3-a.  Rate Class Allocations'!$BA:$BA,0,(27*(AB278="kW"))),'3-a.  Rate Class Allocations'!$F:$F,"2011 - 2014 + 2015 Extension Legacy Green Energy Act Framework - Province Wide Program",'3-a.  Rate Class Allocations'!$L:$L,AB277,'3-a.  Rate Class Allocations'!$E:$E,$B368,'3-a.  Rate Class Allocations'!$H:$H,D277) / SUMIFS(OFFSET('3-a.  Rate Class Allocations'!$BA:$BA,0,(27*(AB278="kW"))),'3-a.  Rate Class Allocations'!$F:$F,"2011 - 2014 + 2015 Extension Legacy Green Energy Act Framework - Province Wide Program",'3-a.  Rate Class Allocations'!$E:$E,$B368,'3-a.  Rate Class Allocations'!$H:$H,D277),IF(COUNTIFS(AB277,"General Service*"),1/COUNTIFS($Y277:$AL277,"General Service*"),0))</f>
        <v>0</v>
      </c>
      <c r="AC368" s="416">
        <f ca="1">IF(SUMIFS(OFFSET('3-a.  Rate Class Allocations'!$BA:$BA,0,(27*(AC278="kW"))),'3-a.  Rate Class Allocations'!$F:$F,"2011 - 2014 + 2015 Extension Legacy Green Energy Act Framework - Province Wide Program",'3-a.  Rate Class Allocations'!$E:$E,$B368,'3-a.  Rate Class Allocations'!$H:$H,D277),SUMIFS(OFFSET('3-a.  Rate Class Allocations'!$BA:$BA,0,(27*(AC278="kW"))),'3-a.  Rate Class Allocations'!$F:$F,"2011 - 2014 + 2015 Extension Legacy Green Energy Act Framework - Province Wide Program",'3-a.  Rate Class Allocations'!$L:$L,AC277,'3-a.  Rate Class Allocations'!$E:$E,$B368,'3-a.  Rate Class Allocations'!$H:$H,D277) / SUMIFS(OFFSET('3-a.  Rate Class Allocations'!$BA:$BA,0,(27*(AC278="kW"))),'3-a.  Rate Class Allocations'!$F:$F,"2011 - 2014 + 2015 Extension Legacy Green Energy Act Framework - Province Wide Program",'3-a.  Rate Class Allocations'!$E:$E,$B368,'3-a.  Rate Class Allocations'!$H:$H,D277),IF(COUNTIFS(AC277,"General Service*"),1/COUNTIFS($Y277:$AL277,"General Service*"),0))</f>
        <v>0</v>
      </c>
      <c r="AD368" s="416">
        <f ca="1">IF(SUMIFS(OFFSET('3-a.  Rate Class Allocations'!$BA:$BA,0,(27*(AD278="kW"))),'3-a.  Rate Class Allocations'!$F:$F,"2011 - 2014 + 2015 Extension Legacy Green Energy Act Framework - Province Wide Program",'3-a.  Rate Class Allocations'!$E:$E,$B368,'3-a.  Rate Class Allocations'!$H:$H,D277),SUMIFS(OFFSET('3-a.  Rate Class Allocations'!$BA:$BA,0,(27*(AD278="kW"))),'3-a.  Rate Class Allocations'!$F:$F,"2011 - 2014 + 2015 Extension Legacy Green Energy Act Framework - Province Wide Program",'3-a.  Rate Class Allocations'!$L:$L,AD277,'3-a.  Rate Class Allocations'!$E:$E,$B368,'3-a.  Rate Class Allocations'!$H:$H,D277) / SUMIFS(OFFSET('3-a.  Rate Class Allocations'!$BA:$BA,0,(27*(AD278="kW"))),'3-a.  Rate Class Allocations'!$F:$F,"2011 - 2014 + 2015 Extension Legacy Green Energy Act Framework - Province Wide Program",'3-a.  Rate Class Allocations'!$E:$E,$B368,'3-a.  Rate Class Allocations'!$H:$H,D277),IF(COUNTIFS(AD277,"General Service*"),1/COUNTIFS($Y277:$AL277,"General Service*"),0))</f>
        <v>0</v>
      </c>
      <c r="AE368" s="416">
        <f ca="1">IF(SUMIFS(OFFSET('3-a.  Rate Class Allocations'!$BA:$BA,0,(27*(AE278="kW"))),'3-a.  Rate Class Allocations'!$F:$F,"2011 - 2014 + 2015 Extension Legacy Green Energy Act Framework - Province Wide Program",'3-a.  Rate Class Allocations'!$E:$E,$B368,'3-a.  Rate Class Allocations'!$H:$H,D277),SUMIFS(OFFSET('3-a.  Rate Class Allocations'!$BA:$BA,0,(27*(AE278="kW"))),'3-a.  Rate Class Allocations'!$F:$F,"2011 - 2014 + 2015 Extension Legacy Green Energy Act Framework - Province Wide Program",'3-a.  Rate Class Allocations'!$L:$L,AE277,'3-a.  Rate Class Allocations'!$E:$E,$B368,'3-a.  Rate Class Allocations'!$H:$H,D277) / SUMIFS(OFFSET('3-a.  Rate Class Allocations'!$BA:$BA,0,(27*(AE278="kW"))),'3-a.  Rate Class Allocations'!$F:$F,"2011 - 2014 + 2015 Extension Legacy Green Energy Act Framework - Province Wide Program",'3-a.  Rate Class Allocations'!$E:$E,$B368,'3-a.  Rate Class Allocations'!$H:$H,D277),IF(COUNTIFS(AE277,"General Service*"),1/COUNTIFS($Y277:$AL277,"General Service*"),0))</f>
        <v>0</v>
      </c>
      <c r="AF368" s="416">
        <f ca="1">IF(SUMIFS(OFFSET('3-a.  Rate Class Allocations'!$BA:$BA,0,(27*(AF278="kW"))),'3-a.  Rate Class Allocations'!$F:$F,"2011 - 2014 + 2015 Extension Legacy Green Energy Act Framework - Province Wide Program",'3-a.  Rate Class Allocations'!$E:$E,$B368,'3-a.  Rate Class Allocations'!$H:$H,D277),SUMIFS(OFFSET('3-a.  Rate Class Allocations'!$BA:$BA,0,(27*(AF278="kW"))),'3-a.  Rate Class Allocations'!$F:$F,"2011 - 2014 + 2015 Extension Legacy Green Energy Act Framework - Province Wide Program",'3-a.  Rate Class Allocations'!$L:$L,AF277,'3-a.  Rate Class Allocations'!$E:$E,$B368,'3-a.  Rate Class Allocations'!$H:$H,D277) / SUMIFS(OFFSET('3-a.  Rate Class Allocations'!$BA:$BA,0,(27*(AF278="kW"))),'3-a.  Rate Class Allocations'!$F:$F,"2011 - 2014 + 2015 Extension Legacy Green Energy Act Framework - Province Wide Program",'3-a.  Rate Class Allocations'!$E:$E,$B368,'3-a.  Rate Class Allocations'!$H:$H,D277),IF(COUNTIFS(AF277,"General Service*"),1/COUNTIFS($Y277:$AL277,"General Service*"),0))</f>
        <v>0</v>
      </c>
      <c r="AG368" s="416">
        <f ca="1">IF(SUMIFS(OFFSET('3-a.  Rate Class Allocations'!$BA:$BA,0,(27*(AG278="kW"))),'3-a.  Rate Class Allocations'!$F:$F,"2011 - 2014 + 2015 Extension Legacy Green Energy Act Framework - Province Wide Program",'3-a.  Rate Class Allocations'!$E:$E,$B368,'3-a.  Rate Class Allocations'!$H:$H,D277),SUMIFS(OFFSET('3-a.  Rate Class Allocations'!$BA:$BA,0,(27*(AG278="kW"))),'3-a.  Rate Class Allocations'!$F:$F,"2011 - 2014 + 2015 Extension Legacy Green Energy Act Framework - Province Wide Program",'3-a.  Rate Class Allocations'!$L:$L,AG277,'3-a.  Rate Class Allocations'!$E:$E,$B368,'3-a.  Rate Class Allocations'!$H:$H,D277) / SUMIFS(OFFSET('3-a.  Rate Class Allocations'!$BA:$BA,0,(27*(AG278="kW"))),'3-a.  Rate Class Allocations'!$F:$F,"2011 - 2014 + 2015 Extension Legacy Green Energy Act Framework - Province Wide Program",'3-a.  Rate Class Allocations'!$E:$E,$B368,'3-a.  Rate Class Allocations'!$H:$H,D277),IF(COUNTIFS(AG277,"General Service*"),1/COUNTIFS($Y277:$AL277,"General Service*"),0))</f>
        <v>0</v>
      </c>
      <c r="AH368" s="416">
        <f ca="1">IF(SUMIFS(OFFSET('3-a.  Rate Class Allocations'!$BA:$BA,0,(27*(AH278="kW"))),'3-a.  Rate Class Allocations'!$F:$F,"2011 - 2014 + 2015 Extension Legacy Green Energy Act Framework - Province Wide Program",'3-a.  Rate Class Allocations'!$E:$E,$B368,'3-a.  Rate Class Allocations'!$H:$H,D277),SUMIFS(OFFSET('3-a.  Rate Class Allocations'!$BA:$BA,0,(27*(AH278="kW"))),'3-a.  Rate Class Allocations'!$F:$F,"2011 - 2014 + 2015 Extension Legacy Green Energy Act Framework - Province Wide Program",'3-a.  Rate Class Allocations'!$L:$L,AH277,'3-a.  Rate Class Allocations'!$E:$E,$B368,'3-a.  Rate Class Allocations'!$H:$H,D277) / SUMIFS(OFFSET('3-a.  Rate Class Allocations'!$BA:$BA,0,(27*(AH278="kW"))),'3-a.  Rate Class Allocations'!$F:$F,"2011 - 2014 + 2015 Extension Legacy Green Energy Act Framework - Province Wide Program",'3-a.  Rate Class Allocations'!$E:$E,$B368,'3-a.  Rate Class Allocations'!$H:$H,D277),IF(COUNTIFS(AH277,"General Service*"),1/COUNTIFS($Y277:$AL277,"General Service*"),0))</f>
        <v>0</v>
      </c>
      <c r="AI368" s="416">
        <f ca="1">IF(SUMIFS(OFFSET('3-a.  Rate Class Allocations'!$BA:$BA,0,(27*(AI278="kW"))),'3-a.  Rate Class Allocations'!$F:$F,"2011 - 2014 + 2015 Extension Legacy Green Energy Act Framework - Province Wide Program",'3-a.  Rate Class Allocations'!$E:$E,$B368,'3-a.  Rate Class Allocations'!$H:$H,D277),SUMIFS(OFFSET('3-a.  Rate Class Allocations'!$BA:$BA,0,(27*(AI278="kW"))),'3-a.  Rate Class Allocations'!$F:$F,"2011 - 2014 + 2015 Extension Legacy Green Energy Act Framework - Province Wide Program",'3-a.  Rate Class Allocations'!$L:$L,AI277,'3-a.  Rate Class Allocations'!$E:$E,$B368,'3-a.  Rate Class Allocations'!$H:$H,D277) / SUMIFS(OFFSET('3-a.  Rate Class Allocations'!$BA:$BA,0,(27*(AI278="kW"))),'3-a.  Rate Class Allocations'!$F:$F,"2011 - 2014 + 2015 Extension Legacy Green Energy Act Framework - Province Wide Program",'3-a.  Rate Class Allocations'!$E:$E,$B368,'3-a.  Rate Class Allocations'!$H:$H,D277),IF(COUNTIFS(AI277,"General Service*"),1/COUNTIFS($Y277:$AL277,"General Service*"),0))</f>
        <v>0</v>
      </c>
      <c r="AJ368" s="416">
        <f ca="1">IF(SUMIFS(OFFSET('3-a.  Rate Class Allocations'!$BA:$BA,0,(27*(AJ278="kW"))),'3-a.  Rate Class Allocations'!$F:$F,"2011 - 2014 + 2015 Extension Legacy Green Energy Act Framework - Province Wide Program",'3-a.  Rate Class Allocations'!$E:$E,$B368,'3-a.  Rate Class Allocations'!$H:$H,D277),SUMIFS(OFFSET('3-a.  Rate Class Allocations'!$BA:$BA,0,(27*(AJ278="kW"))),'3-a.  Rate Class Allocations'!$F:$F,"2011 - 2014 + 2015 Extension Legacy Green Energy Act Framework - Province Wide Program",'3-a.  Rate Class Allocations'!$L:$L,AJ277,'3-a.  Rate Class Allocations'!$E:$E,$B368,'3-a.  Rate Class Allocations'!$H:$H,D277) / SUMIFS(OFFSET('3-a.  Rate Class Allocations'!$BA:$BA,0,(27*(AJ278="kW"))),'3-a.  Rate Class Allocations'!$F:$F,"2011 - 2014 + 2015 Extension Legacy Green Energy Act Framework - Province Wide Program",'3-a.  Rate Class Allocations'!$E:$E,$B368,'3-a.  Rate Class Allocations'!$H:$H,D277),IF(COUNTIFS(AJ277,"General Service*"),1/COUNTIFS($Y277:$AL277,"General Service*"),0))</f>
        <v>0</v>
      </c>
      <c r="AK368" s="416">
        <f ca="1">IF(SUMIFS(OFFSET('3-a.  Rate Class Allocations'!$BA:$BA,0,(27*(AK278="kW"))),'3-a.  Rate Class Allocations'!$F:$F,"2011 - 2014 + 2015 Extension Legacy Green Energy Act Framework - Province Wide Program",'3-a.  Rate Class Allocations'!$E:$E,$B368,'3-a.  Rate Class Allocations'!$H:$H,D277),SUMIFS(OFFSET('3-a.  Rate Class Allocations'!$BA:$BA,0,(27*(AK278="kW"))),'3-a.  Rate Class Allocations'!$F:$F,"2011 - 2014 + 2015 Extension Legacy Green Energy Act Framework - Province Wide Program",'3-a.  Rate Class Allocations'!$L:$L,AK277,'3-a.  Rate Class Allocations'!$E:$E,$B368,'3-a.  Rate Class Allocations'!$H:$H,D277) / SUMIFS(OFFSET('3-a.  Rate Class Allocations'!$BA:$BA,0,(27*(AK278="kW"))),'3-a.  Rate Class Allocations'!$F:$F,"2011 - 2014 + 2015 Extension Legacy Green Energy Act Framework - Province Wide Program",'3-a.  Rate Class Allocations'!$E:$E,$B368,'3-a.  Rate Class Allocations'!$H:$H,D277),IF(COUNTIFS(AK277,"General Service*"),1/COUNTIFS($Y277:$AL277,"General Service*"),0))</f>
        <v>0</v>
      </c>
      <c r="AL368" s="416">
        <f ca="1">IF(SUMIFS(OFFSET('3-a.  Rate Class Allocations'!$BA:$BA,0,(27*(AL278="kW"))),'3-a.  Rate Class Allocations'!$F:$F,"2011 - 2014 + 2015 Extension Legacy Green Energy Act Framework - Province Wide Program",'3-a.  Rate Class Allocations'!$E:$E,$B368,'3-a.  Rate Class Allocations'!$H:$H,D277),SUMIFS(OFFSET('3-a.  Rate Class Allocations'!$BA:$BA,0,(27*(AL278="kW"))),'3-a.  Rate Class Allocations'!$F:$F,"2011 - 2014 + 2015 Extension Legacy Green Energy Act Framework - Province Wide Program",'3-a.  Rate Class Allocations'!$L:$L,AL277,'3-a.  Rate Class Allocations'!$E:$E,$B368,'3-a.  Rate Class Allocations'!$H:$H,D277) / SUMIFS(OFFSET('3-a.  Rate Class Allocations'!$BA:$BA,0,(27*(AL278="kW"))),'3-a.  Rate Class Allocations'!$F:$F,"2011 - 2014 + 2015 Extension Legacy Green Energy Act Framework - Province Wide Program",'3-a.  Rate Class Allocations'!$E:$E,$B368,'3-a.  Rate Class Allocations'!$H:$H,D277),IF(COUNTIFS(AL277,"General Service*"),1/COUNTIFS($Y277:$AL277,"General Service*"),0))</f>
        <v>0</v>
      </c>
      <c r="AM368" s="298">
        <f ca="1">SUM(Y368:AL368)</f>
        <v>1</v>
      </c>
    </row>
    <row r="369" spans="1:39" ht="15" outlineLevel="1">
      <c r="B369" s="325" t="s">
        <v>250</v>
      </c>
      <c r="C369" s="293" t="s">
        <v>164</v>
      </c>
      <c r="D369" s="724">
        <f ca="1">SUMIFS(OFFSET('7.  Persistence Report'!$AQ:$AQ,0,D277-2011),'7.  Persistence Report'!$D:$D,IF(COUNTIFS($B369,"Adjustment*"),$B368,$B369),'7.  Persistence Report'!$H:$H,D277,'7.  Persistence Report'!$J:$J,IF(COUNTIFS($B369,"Adjustment*"),"Adjustment","Current Year Savings"),'7.  Persistence Report'!$C:$C,VLOOKUP(IF(COUNTIFS($B369,"Adjustment*"),$A368,$A369),ExtCalcMap,2,FALSE))</f>
        <v>0</v>
      </c>
      <c r="E369" s="724">
        <f ca="1">SUMIFS(OFFSET('7.  Persistence Report'!$AQ:$AQ,0,E277-2011),'7.  Persistence Report'!$D:$D,IF(COUNTIFS($B369,"Adjustment*"),$B368,$B369),'7.  Persistence Report'!$H:$H,D277,'7.  Persistence Report'!$J:$J,IF(COUNTIFS($B369,"Adjustment*"),"Adjustment","Current Year Savings"),'7.  Persistence Report'!$C:$C,VLOOKUP(IF(COUNTIFS($B369,"Adjustment*"),$A368,$A369),ExtCalcMap,2,FALSE))</f>
        <v>0</v>
      </c>
      <c r="F369" s="724">
        <f ca="1">SUMIFS(OFFSET('7.  Persistence Report'!$AQ:$AQ,0,F277-2011),'7.  Persistence Report'!$D:$D,IF(COUNTIFS($B369,"Adjustment*"),$B368,$B369),'7.  Persistence Report'!$H:$H,D277,'7.  Persistence Report'!$J:$J,IF(COUNTIFS($B369,"Adjustment*"),"Adjustment","Current Year Savings"),'7.  Persistence Report'!$C:$C,VLOOKUP(IF(COUNTIFS($B369,"Adjustment*"),$A368,$A369),ExtCalcMap,2,FALSE))</f>
        <v>0</v>
      </c>
      <c r="G369" s="724">
        <f ca="1">SUMIFS(OFFSET('7.  Persistence Report'!$AQ:$AQ,0,G277-2011),'7.  Persistence Report'!$D:$D,IF(COUNTIFS($B369,"Adjustment*"),$B368,$B369),'7.  Persistence Report'!$H:$H,D277,'7.  Persistence Report'!$J:$J,IF(COUNTIFS($B369,"Adjustment*"),"Adjustment","Current Year Savings"),'7.  Persistence Report'!$C:$C,VLOOKUP(IF(COUNTIFS($B369,"Adjustment*"),$A368,$A369),ExtCalcMap,2,FALSE))</f>
        <v>0</v>
      </c>
      <c r="H369" s="724">
        <f ca="1">SUMIFS(OFFSET('7.  Persistence Report'!$AQ:$AQ,0,H277-2011),'7.  Persistence Report'!$D:$D,IF(COUNTIFS($B369,"Adjustment*"),$B368,$B369),'7.  Persistence Report'!$H:$H,D277,'7.  Persistence Report'!$J:$J,IF(COUNTIFS($B369,"Adjustment*"),"Adjustment","Current Year Savings"),'7.  Persistence Report'!$C:$C,VLOOKUP(IF(COUNTIFS($B369,"Adjustment*"),$A368,$A369),ExtCalcMap,2,FALSE))</f>
        <v>0</v>
      </c>
      <c r="I369" s="724">
        <f ca="1">SUMIFS(OFFSET('7.  Persistence Report'!$AQ:$AQ,0,I277-2011),'7.  Persistence Report'!$D:$D,IF(COUNTIFS($B369,"Adjustment*"),$B368,$B369),'7.  Persistence Report'!$H:$H,D277,'7.  Persistence Report'!$J:$J,IF(COUNTIFS($B369,"Adjustment*"),"Adjustment","Current Year Savings"),'7.  Persistence Report'!$C:$C,VLOOKUP(IF(COUNTIFS($B369,"Adjustment*"),$A368,$A369),ExtCalcMap,2,FALSE))</f>
        <v>0</v>
      </c>
      <c r="J369" s="724">
        <f ca="1">SUMIFS(OFFSET('7.  Persistence Report'!$AQ:$AQ,0,J277-2011),'7.  Persistence Report'!$D:$D,IF(COUNTIFS($B369,"Adjustment*"),$B368,$B369),'7.  Persistence Report'!$H:$H,D277,'7.  Persistence Report'!$J:$J,IF(COUNTIFS($B369,"Adjustment*"),"Adjustment","Current Year Savings"),'7.  Persistence Report'!$C:$C,VLOOKUP(IF(COUNTIFS($B369,"Adjustment*"),$A368,$A369),ExtCalcMap,2,FALSE))</f>
        <v>0</v>
      </c>
      <c r="K369" s="724">
        <f ca="1">SUMIFS(OFFSET('7.  Persistence Report'!$AQ:$AQ,0,K277-2011),'7.  Persistence Report'!$D:$D,IF(COUNTIFS($B369,"Adjustment*"),$B368,$B369),'7.  Persistence Report'!$H:$H,D277,'7.  Persistence Report'!$J:$J,IF(COUNTIFS($B369,"Adjustment*"),"Adjustment","Current Year Savings"),'7.  Persistence Report'!$C:$C,VLOOKUP(IF(COUNTIFS($B369,"Adjustment*"),$A368,$A369),ExtCalcMap,2,FALSE))</f>
        <v>0</v>
      </c>
      <c r="L369" s="724">
        <f ca="1">SUMIFS(OFFSET('7.  Persistence Report'!$AQ:$AQ,0,L277-2011),'7.  Persistence Report'!$D:$D,IF(COUNTIFS($B369,"Adjustment*"),$B368,$B369),'7.  Persistence Report'!$H:$H,D277,'7.  Persistence Report'!$J:$J,IF(COUNTIFS($B369,"Adjustment*"),"Adjustment","Current Year Savings"),'7.  Persistence Report'!$C:$C,VLOOKUP(IF(COUNTIFS($B369,"Adjustment*"),$A368,$A369),ExtCalcMap,2,FALSE))</f>
        <v>0</v>
      </c>
      <c r="M369" s="724">
        <f ca="1">SUMIFS(OFFSET('7.  Persistence Report'!$AQ:$AQ,0,M277-2011),'7.  Persistence Report'!$D:$D,IF(COUNTIFS($B369,"Adjustment*"),$B368,$B369),'7.  Persistence Report'!$H:$H,D277,'7.  Persistence Report'!$J:$J,IF(COUNTIFS($B369,"Adjustment*"),"Adjustment","Current Year Savings"),'7.  Persistence Report'!$C:$C,VLOOKUP(IF(COUNTIFS($B369,"Adjustment*"),$A368,$A369),ExtCalcMap,2,FALSE))</f>
        <v>0</v>
      </c>
      <c r="N369" s="724">
        <f>N368</f>
        <v>0</v>
      </c>
      <c r="O369" s="731">
        <f ca="1">SUMIFS(OFFSET('7.  Persistence Report'!$L:$L,0,O277-2011),'7.  Persistence Report'!$D:$D,IF(COUNTIFS($B369,"Adjustment*"),$B368,$B369),'7.  Persistence Report'!$H:$H,D277,'7.  Persistence Report'!$J:$J,IF(COUNTIFS($B369,"Adjustment*"),"Adjustment","Current Year Savings"),'7.  Persistence Report'!$C:$C,VLOOKUP(IF(COUNTIFS($B369,"Adjustment*"),$A368,$A369),ExtCalcMap,2,FALSE))</f>
        <v>0</v>
      </c>
      <c r="P369" s="731">
        <f ca="1">SUMIFS(OFFSET('7.  Persistence Report'!$L:$L,0,P277-2011),'7.  Persistence Report'!$D:$D,IF(COUNTIFS($B369,"Adjustment*"),$B368,$B369),'7.  Persistence Report'!$H:$H,D277,'7.  Persistence Report'!$J:$J,IF(COUNTIFS($B369,"Adjustment*"),"Adjustment","Current Year Savings"),'7.  Persistence Report'!$C:$C,VLOOKUP(IF(COUNTIFS($B369,"Adjustment*"),$A368,$A369),ExtCalcMap,2,FALSE))</f>
        <v>0</v>
      </c>
      <c r="Q369" s="731">
        <f ca="1">SUMIFS(OFFSET('7.  Persistence Report'!$L:$L,0,Q277-2011),'7.  Persistence Report'!$D:$D,IF(COUNTIFS($B369,"Adjustment*"),$B368,$B369),'7.  Persistence Report'!$H:$H,D277,'7.  Persistence Report'!$J:$J,IF(COUNTIFS($B369,"Adjustment*"),"Adjustment","Current Year Savings"),'7.  Persistence Report'!$C:$C,VLOOKUP(IF(COUNTIFS($B369,"Adjustment*"),$A368,$A369),ExtCalcMap,2,FALSE))</f>
        <v>0</v>
      </c>
      <c r="R369" s="731">
        <f ca="1">SUMIFS(OFFSET('7.  Persistence Report'!$L:$L,0,R277-2011),'7.  Persistence Report'!$D:$D,IF(COUNTIFS($B369,"Adjustment*"),$B368,$B369),'7.  Persistence Report'!$H:$H,D277,'7.  Persistence Report'!$J:$J,IF(COUNTIFS($B369,"Adjustment*"),"Adjustment","Current Year Savings"),'7.  Persistence Report'!$C:$C,VLOOKUP(IF(COUNTIFS($B369,"Adjustment*"),$A368,$A369),ExtCalcMap,2,FALSE))</f>
        <v>0</v>
      </c>
      <c r="S369" s="731">
        <f ca="1">SUMIFS(OFFSET('7.  Persistence Report'!$L:$L,0,S277-2011),'7.  Persistence Report'!$D:$D,IF(COUNTIFS($B369,"Adjustment*"),$B368,$B369),'7.  Persistence Report'!$H:$H,D277,'7.  Persistence Report'!$J:$J,IF(COUNTIFS($B369,"Adjustment*"),"Adjustment","Current Year Savings"),'7.  Persistence Report'!$C:$C,VLOOKUP(IF(COUNTIFS($B369,"Adjustment*"),$A368,$A369),ExtCalcMap,2,FALSE))</f>
        <v>0</v>
      </c>
      <c r="T369" s="731">
        <f ca="1">SUMIFS(OFFSET('7.  Persistence Report'!$L:$L,0,T277-2011),'7.  Persistence Report'!$D:$D,IF(COUNTIFS($B369,"Adjustment*"),$B368,$B369),'7.  Persistence Report'!$H:$H,D277,'7.  Persistence Report'!$J:$J,IF(COUNTIFS($B369,"Adjustment*"),"Adjustment","Current Year Savings"),'7.  Persistence Report'!$C:$C,VLOOKUP(IF(COUNTIFS($B369,"Adjustment*"),$A368,$A369),ExtCalcMap,2,FALSE))</f>
        <v>0</v>
      </c>
      <c r="U369" s="731">
        <f ca="1">SUMIFS(OFFSET('7.  Persistence Report'!$L:$L,0,U277-2011),'7.  Persistence Report'!$D:$D,IF(COUNTIFS($B369,"Adjustment*"),$B368,$B369),'7.  Persistence Report'!$H:$H,D277,'7.  Persistence Report'!$J:$J,IF(COUNTIFS($B369,"Adjustment*"),"Adjustment","Current Year Savings"),'7.  Persistence Report'!$C:$C,VLOOKUP(IF(COUNTIFS($B369,"Adjustment*"),$A368,$A369),ExtCalcMap,2,FALSE))</f>
        <v>0</v>
      </c>
      <c r="V369" s="731">
        <f ca="1">SUMIFS(OFFSET('7.  Persistence Report'!$L:$L,0,V277-2011),'7.  Persistence Report'!$D:$D,IF(COUNTIFS($B369,"Adjustment*"),$B368,$B369),'7.  Persistence Report'!$H:$H,D277,'7.  Persistence Report'!$J:$J,IF(COUNTIFS($B369,"Adjustment*"),"Adjustment","Current Year Savings"),'7.  Persistence Report'!$C:$C,VLOOKUP(IF(COUNTIFS($B369,"Adjustment*"),$A368,$A369),ExtCalcMap,2,FALSE))</f>
        <v>0</v>
      </c>
      <c r="W369" s="731">
        <f ca="1">SUMIFS(OFFSET('7.  Persistence Report'!$L:$L,0,W277-2011),'7.  Persistence Report'!$D:$D,IF(COUNTIFS($B369,"Adjustment*"),$B368,$B369),'7.  Persistence Report'!$H:$H,D277,'7.  Persistence Report'!$J:$J,IF(COUNTIFS($B369,"Adjustment*"),"Adjustment","Current Year Savings"),'7.  Persistence Report'!$C:$C,VLOOKUP(IF(COUNTIFS($B369,"Adjustment*"),$A368,$A369),ExtCalcMap,2,FALSE))</f>
        <v>0</v>
      </c>
      <c r="X369" s="731">
        <f ca="1">SUMIFS(OFFSET('7.  Persistence Report'!$L:$L,0,X277-2011),'7.  Persistence Report'!$D:$D,IF(COUNTIFS($B369,"Adjustment*"),$B368,$B369),'7.  Persistence Report'!$H:$H,D277,'7.  Persistence Report'!$J:$J,IF(COUNTIFS($B369,"Adjustment*"),"Adjustment","Current Year Savings"),'7.  Persistence Report'!$C:$C,VLOOKUP(IF(COUNTIFS($B369,"Adjustment*"),$A368,$A369),ExtCalcMap,2,FALSE))</f>
        <v>0</v>
      </c>
      <c r="Y369" s="412">
        <f ca="1">Y368</f>
        <v>0.5</v>
      </c>
      <c r="Z369" s="412">
        <f t="shared" ref="Z369:AK369" ca="1" si="148">Z368</f>
        <v>0.5</v>
      </c>
      <c r="AA369" s="412">
        <f t="shared" ca="1" si="148"/>
        <v>0</v>
      </c>
      <c r="AB369" s="412">
        <f t="shared" ca="1" si="148"/>
        <v>0</v>
      </c>
      <c r="AC369" s="412">
        <f t="shared" ca="1" si="148"/>
        <v>0</v>
      </c>
      <c r="AD369" s="412">
        <f t="shared" ca="1" si="148"/>
        <v>0</v>
      </c>
      <c r="AE369" s="412">
        <f t="shared" ca="1" si="148"/>
        <v>0</v>
      </c>
      <c r="AF369" s="412">
        <f t="shared" ca="1" si="148"/>
        <v>0</v>
      </c>
      <c r="AG369" s="412">
        <f t="shared" ca="1" si="148"/>
        <v>0</v>
      </c>
      <c r="AH369" s="412">
        <f t="shared" ca="1" si="148"/>
        <v>0</v>
      </c>
      <c r="AI369" s="412">
        <f t="shared" ca="1" si="148"/>
        <v>0</v>
      </c>
      <c r="AJ369" s="412">
        <f t="shared" ca="1" si="148"/>
        <v>0</v>
      </c>
      <c r="AK369" s="412">
        <f t="shared" ca="1" si="148"/>
        <v>0</v>
      </c>
      <c r="AL369" s="412">
        <f ca="1">AL368</f>
        <v>0</v>
      </c>
      <c r="AM369" s="299"/>
    </row>
    <row r="370" spans="1:39" ht="15" outlineLevel="1">
      <c r="B370" s="325"/>
      <c r="C370" s="293"/>
      <c r="D370" s="730"/>
      <c r="E370" s="730"/>
      <c r="F370" s="730"/>
      <c r="G370" s="730"/>
      <c r="H370" s="730"/>
      <c r="I370" s="730"/>
      <c r="J370" s="730"/>
      <c r="K370" s="730"/>
      <c r="L370" s="730"/>
      <c r="M370" s="730"/>
      <c r="N370" s="730"/>
      <c r="O370" s="737"/>
      <c r="P370" s="737"/>
      <c r="Q370" s="737"/>
      <c r="R370" s="737"/>
      <c r="S370" s="737"/>
      <c r="T370" s="737"/>
      <c r="U370" s="737"/>
      <c r="V370" s="737"/>
      <c r="W370" s="737"/>
      <c r="X370" s="737"/>
      <c r="Y370" s="293"/>
      <c r="Z370" s="413"/>
      <c r="AA370" s="413"/>
      <c r="AB370" s="413"/>
      <c r="AC370" s="413"/>
      <c r="AD370" s="413"/>
      <c r="AE370" s="417"/>
      <c r="AF370" s="417"/>
      <c r="AG370" s="417"/>
      <c r="AH370" s="417"/>
      <c r="AI370" s="417"/>
      <c r="AJ370" s="417"/>
      <c r="AK370" s="417"/>
      <c r="AL370" s="417"/>
      <c r="AM370" s="315"/>
    </row>
    <row r="371" spans="1:39" s="285" customFormat="1" ht="15" outlineLevel="1">
      <c r="A371" s="503">
        <v>30</v>
      </c>
      <c r="B371" s="325" t="s">
        <v>490</v>
      </c>
      <c r="C371" s="293" t="s">
        <v>25</v>
      </c>
      <c r="D371" s="724">
        <f ca="1">SUMIFS(OFFSET('7.  Persistence Report'!$AQ:$AQ,0,D277-2011),'7.  Persistence Report'!$D:$D,IF(COUNTIFS($B371,"Adjustment*"),$B370,$B371),'7.  Persistence Report'!$H:$H,D277,'7.  Persistence Report'!$J:$J,IF(COUNTIFS($B371,"Adjustment*"),"Adjustment","Current Year Savings"),'7.  Persistence Report'!$C:$C,VLOOKUP(IF(COUNTIFS($B371,"Adjustment*"),$A370,$A371),ExtCalcMap,2,FALSE))</f>
        <v>0</v>
      </c>
      <c r="E371" s="724">
        <f ca="1">SUMIFS(OFFSET('7.  Persistence Report'!$AQ:$AQ,0,E277-2011),'7.  Persistence Report'!$D:$D,IF(COUNTIFS($B371,"Adjustment*"),$B370,$B371),'7.  Persistence Report'!$H:$H,D277,'7.  Persistence Report'!$J:$J,IF(COUNTIFS($B371,"Adjustment*"),"Adjustment","Current Year Savings"),'7.  Persistence Report'!$C:$C,VLOOKUP(IF(COUNTIFS($B371,"Adjustment*"),$A370,$A371),ExtCalcMap,2,FALSE))</f>
        <v>0</v>
      </c>
      <c r="F371" s="724">
        <f ca="1">SUMIFS(OFFSET('7.  Persistence Report'!$AQ:$AQ,0,F277-2011),'7.  Persistence Report'!$D:$D,IF(COUNTIFS($B371,"Adjustment*"),$B370,$B371),'7.  Persistence Report'!$H:$H,D277,'7.  Persistence Report'!$J:$J,IF(COUNTIFS($B371,"Adjustment*"),"Adjustment","Current Year Savings"),'7.  Persistence Report'!$C:$C,VLOOKUP(IF(COUNTIFS($B371,"Adjustment*"),$A370,$A371),ExtCalcMap,2,FALSE))</f>
        <v>0</v>
      </c>
      <c r="G371" s="724">
        <f ca="1">SUMIFS(OFFSET('7.  Persistence Report'!$AQ:$AQ,0,G277-2011),'7.  Persistence Report'!$D:$D,IF(COUNTIFS($B371,"Adjustment*"),$B370,$B371),'7.  Persistence Report'!$H:$H,D277,'7.  Persistence Report'!$J:$J,IF(COUNTIFS($B371,"Adjustment*"),"Adjustment","Current Year Savings"),'7.  Persistence Report'!$C:$C,VLOOKUP(IF(COUNTIFS($B371,"Adjustment*"),$A370,$A371),ExtCalcMap,2,FALSE))</f>
        <v>0</v>
      </c>
      <c r="H371" s="724">
        <f ca="1">SUMIFS(OFFSET('7.  Persistence Report'!$AQ:$AQ,0,H277-2011),'7.  Persistence Report'!$D:$D,IF(COUNTIFS($B371,"Adjustment*"),$B370,$B371),'7.  Persistence Report'!$H:$H,D277,'7.  Persistence Report'!$J:$J,IF(COUNTIFS($B371,"Adjustment*"),"Adjustment","Current Year Savings"),'7.  Persistence Report'!$C:$C,VLOOKUP(IF(COUNTIFS($B371,"Adjustment*"),$A370,$A371),ExtCalcMap,2,FALSE))</f>
        <v>0</v>
      </c>
      <c r="I371" s="724">
        <f ca="1">SUMIFS(OFFSET('7.  Persistence Report'!$AQ:$AQ,0,I277-2011),'7.  Persistence Report'!$D:$D,IF(COUNTIFS($B371,"Adjustment*"),$B370,$B371),'7.  Persistence Report'!$H:$H,D277,'7.  Persistence Report'!$J:$J,IF(COUNTIFS($B371,"Adjustment*"),"Adjustment","Current Year Savings"),'7.  Persistence Report'!$C:$C,VLOOKUP(IF(COUNTIFS($B371,"Adjustment*"),$A370,$A371),ExtCalcMap,2,FALSE))</f>
        <v>0</v>
      </c>
      <c r="J371" s="724">
        <f ca="1">SUMIFS(OFFSET('7.  Persistence Report'!$AQ:$AQ,0,J277-2011),'7.  Persistence Report'!$D:$D,IF(COUNTIFS($B371,"Adjustment*"),$B370,$B371),'7.  Persistence Report'!$H:$H,D277,'7.  Persistence Report'!$J:$J,IF(COUNTIFS($B371,"Adjustment*"),"Adjustment","Current Year Savings"),'7.  Persistence Report'!$C:$C,VLOOKUP(IF(COUNTIFS($B371,"Adjustment*"),$A370,$A371),ExtCalcMap,2,FALSE))</f>
        <v>0</v>
      </c>
      <c r="K371" s="724">
        <f ca="1">SUMIFS(OFFSET('7.  Persistence Report'!$AQ:$AQ,0,K277-2011),'7.  Persistence Report'!$D:$D,IF(COUNTIFS($B371,"Adjustment*"),$B370,$B371),'7.  Persistence Report'!$H:$H,D277,'7.  Persistence Report'!$J:$J,IF(COUNTIFS($B371,"Adjustment*"),"Adjustment","Current Year Savings"),'7.  Persistence Report'!$C:$C,VLOOKUP(IF(COUNTIFS($B371,"Adjustment*"),$A370,$A371),ExtCalcMap,2,FALSE))</f>
        <v>0</v>
      </c>
      <c r="L371" s="724">
        <f ca="1">SUMIFS(OFFSET('7.  Persistence Report'!$AQ:$AQ,0,L277-2011),'7.  Persistence Report'!$D:$D,IF(COUNTIFS($B371,"Adjustment*"),$B370,$B371),'7.  Persistence Report'!$H:$H,D277,'7.  Persistence Report'!$J:$J,IF(COUNTIFS($B371,"Adjustment*"),"Adjustment","Current Year Savings"),'7.  Persistence Report'!$C:$C,VLOOKUP(IF(COUNTIFS($B371,"Adjustment*"),$A370,$A371),ExtCalcMap,2,FALSE))</f>
        <v>0</v>
      </c>
      <c r="M371" s="724">
        <f ca="1">SUMIFS(OFFSET('7.  Persistence Report'!$AQ:$AQ,0,M277-2011),'7.  Persistence Report'!$D:$D,IF(COUNTIFS($B371,"Adjustment*"),$B370,$B371),'7.  Persistence Report'!$H:$H,D277,'7.  Persistence Report'!$J:$J,IF(COUNTIFS($B371,"Adjustment*"),"Adjustment","Current Year Savings"),'7.  Persistence Report'!$C:$C,VLOOKUP(IF(COUNTIFS($B371,"Adjustment*"),$A370,$A371),ExtCalcMap,2,FALSE))</f>
        <v>0</v>
      </c>
      <c r="N371" s="724">
        <v>0</v>
      </c>
      <c r="O371" s="731">
        <f ca="1">SUMIFS(OFFSET('7.  Persistence Report'!$L:$L,0,O277-2011),'7.  Persistence Report'!$D:$D,IF(COUNTIFS($B371,"Adjustment*"),$B370,$B371),'7.  Persistence Report'!$H:$H,D277,'7.  Persistence Report'!$J:$J,IF(COUNTIFS($B371,"Adjustment*"),"Adjustment","Current Year Savings"),'7.  Persistence Report'!$C:$C,VLOOKUP(IF(COUNTIFS($B371,"Adjustment*"),$A370,$A371),ExtCalcMap,2,FALSE))</f>
        <v>0</v>
      </c>
      <c r="P371" s="731">
        <f ca="1">SUMIFS(OFFSET('7.  Persistence Report'!$L:$L,0,P277-2011),'7.  Persistence Report'!$D:$D,IF(COUNTIFS($B371,"Adjustment*"),$B370,$B371),'7.  Persistence Report'!$H:$H,D277,'7.  Persistence Report'!$J:$J,IF(COUNTIFS($B371,"Adjustment*"),"Adjustment","Current Year Savings"),'7.  Persistence Report'!$C:$C,VLOOKUP(IF(COUNTIFS($B371,"Adjustment*"),$A370,$A371),ExtCalcMap,2,FALSE))</f>
        <v>0</v>
      </c>
      <c r="Q371" s="731">
        <f ca="1">SUMIFS(OFFSET('7.  Persistence Report'!$L:$L,0,Q277-2011),'7.  Persistence Report'!$D:$D,IF(COUNTIFS($B371,"Adjustment*"),$B370,$B371),'7.  Persistence Report'!$H:$H,D277,'7.  Persistence Report'!$J:$J,IF(COUNTIFS($B371,"Adjustment*"),"Adjustment","Current Year Savings"),'7.  Persistence Report'!$C:$C,VLOOKUP(IF(COUNTIFS($B371,"Adjustment*"),$A370,$A371),ExtCalcMap,2,FALSE))</f>
        <v>0</v>
      </c>
      <c r="R371" s="731">
        <f ca="1">SUMIFS(OFFSET('7.  Persistence Report'!$L:$L,0,R277-2011),'7.  Persistence Report'!$D:$D,IF(COUNTIFS($B371,"Adjustment*"),$B370,$B371),'7.  Persistence Report'!$H:$H,D277,'7.  Persistence Report'!$J:$J,IF(COUNTIFS($B371,"Adjustment*"),"Adjustment","Current Year Savings"),'7.  Persistence Report'!$C:$C,VLOOKUP(IF(COUNTIFS($B371,"Adjustment*"),$A370,$A371),ExtCalcMap,2,FALSE))</f>
        <v>0</v>
      </c>
      <c r="S371" s="731">
        <f ca="1">SUMIFS(OFFSET('7.  Persistence Report'!$L:$L,0,S277-2011),'7.  Persistence Report'!$D:$D,IF(COUNTIFS($B371,"Adjustment*"),$B370,$B371),'7.  Persistence Report'!$H:$H,D277,'7.  Persistence Report'!$J:$J,IF(COUNTIFS($B371,"Adjustment*"),"Adjustment","Current Year Savings"),'7.  Persistence Report'!$C:$C,VLOOKUP(IF(COUNTIFS($B371,"Adjustment*"),$A370,$A371),ExtCalcMap,2,FALSE))</f>
        <v>0</v>
      </c>
      <c r="T371" s="731">
        <f ca="1">SUMIFS(OFFSET('7.  Persistence Report'!$L:$L,0,T277-2011),'7.  Persistence Report'!$D:$D,IF(COUNTIFS($B371,"Adjustment*"),$B370,$B371),'7.  Persistence Report'!$H:$H,D277,'7.  Persistence Report'!$J:$J,IF(COUNTIFS($B371,"Adjustment*"),"Adjustment","Current Year Savings"),'7.  Persistence Report'!$C:$C,VLOOKUP(IF(COUNTIFS($B371,"Adjustment*"),$A370,$A371),ExtCalcMap,2,FALSE))</f>
        <v>0</v>
      </c>
      <c r="U371" s="731">
        <f ca="1">SUMIFS(OFFSET('7.  Persistence Report'!$L:$L,0,U277-2011),'7.  Persistence Report'!$D:$D,IF(COUNTIFS($B371,"Adjustment*"),$B370,$B371),'7.  Persistence Report'!$H:$H,D277,'7.  Persistence Report'!$J:$J,IF(COUNTIFS($B371,"Adjustment*"),"Adjustment","Current Year Savings"),'7.  Persistence Report'!$C:$C,VLOOKUP(IF(COUNTIFS($B371,"Adjustment*"),$A370,$A371),ExtCalcMap,2,FALSE))</f>
        <v>0</v>
      </c>
      <c r="V371" s="731">
        <f ca="1">SUMIFS(OFFSET('7.  Persistence Report'!$L:$L,0,V277-2011),'7.  Persistence Report'!$D:$D,IF(COUNTIFS($B371,"Adjustment*"),$B370,$B371),'7.  Persistence Report'!$H:$H,D277,'7.  Persistence Report'!$J:$J,IF(COUNTIFS($B371,"Adjustment*"),"Adjustment","Current Year Savings"),'7.  Persistence Report'!$C:$C,VLOOKUP(IF(COUNTIFS($B371,"Adjustment*"),$A370,$A371),ExtCalcMap,2,FALSE))</f>
        <v>0</v>
      </c>
      <c r="W371" s="731">
        <f ca="1">SUMIFS(OFFSET('7.  Persistence Report'!$L:$L,0,W277-2011),'7.  Persistence Report'!$D:$D,IF(COUNTIFS($B371,"Adjustment*"),$B370,$B371),'7.  Persistence Report'!$H:$H,D277,'7.  Persistence Report'!$J:$J,IF(COUNTIFS($B371,"Adjustment*"),"Adjustment","Current Year Savings"),'7.  Persistence Report'!$C:$C,VLOOKUP(IF(COUNTIFS($B371,"Adjustment*"),$A370,$A371),ExtCalcMap,2,FALSE))</f>
        <v>0</v>
      </c>
      <c r="X371" s="731">
        <f ca="1">SUMIFS(OFFSET('7.  Persistence Report'!$L:$L,0,X277-2011),'7.  Persistence Report'!$D:$D,IF(COUNTIFS($B371,"Adjustment*"),$B370,$B371),'7.  Persistence Report'!$H:$H,D277,'7.  Persistence Report'!$J:$J,IF(COUNTIFS($B371,"Adjustment*"),"Adjustment","Current Year Savings"),'7.  Persistence Report'!$C:$C,VLOOKUP(IF(COUNTIFS($B371,"Adjustment*"),$A370,$A371),ExtCalcMap,2,FALSE))</f>
        <v>0</v>
      </c>
      <c r="Y371" s="416">
        <f ca="1">IF(SUMIFS(OFFSET('3-a.  Rate Class Allocations'!$BA:$BA,0,(27*(Y278="kW"))),'3-a.  Rate Class Allocations'!$F:$F,"2011 - 2014 + 2015 Extension Legacy Green Energy Act Framework - Province Wide Program",'3-a.  Rate Class Allocations'!$E:$E,$B371,'3-a.  Rate Class Allocations'!$H:$H,D277),SUMIFS(OFFSET('3-a.  Rate Class Allocations'!$BA:$BA,0,(27*(Y278="kW"))),'3-a.  Rate Class Allocations'!$F:$F,"2011 - 2014 + 2015 Extension Legacy Green Energy Act Framework - Province Wide Program",'3-a.  Rate Class Allocations'!$L:$L,Y277,'3-a.  Rate Class Allocations'!$E:$E,$B371,'3-a.  Rate Class Allocations'!$H:$H,D277) / SUMIFS(OFFSET('3-a.  Rate Class Allocations'!$BA:$BA,0,(27*(Y278="kW"))),'3-a.  Rate Class Allocations'!$F:$F,"2011 - 2014 + 2015 Extension Legacy Green Energy Act Framework - Province Wide Program",'3-a.  Rate Class Allocations'!$E:$E,$B371,'3-a.  Rate Class Allocations'!$H:$H,D277),IF(COUNTIFS(Y277,"General Service*"),1/COUNTIFS($Y277:$AL277,"General Service*"),0))</f>
        <v>0.5</v>
      </c>
      <c r="Z371" s="416">
        <f ca="1">IF(SUMIFS(OFFSET('3-a.  Rate Class Allocations'!$BA:$BA,0,(27*(Z278="kW"))),'3-a.  Rate Class Allocations'!$F:$F,"2011 - 2014 + 2015 Extension Legacy Green Energy Act Framework - Province Wide Program",'3-a.  Rate Class Allocations'!$E:$E,$B371,'3-a.  Rate Class Allocations'!$H:$H,D277),SUMIFS(OFFSET('3-a.  Rate Class Allocations'!$BA:$BA,0,(27*(Z278="kW"))),'3-a.  Rate Class Allocations'!$F:$F,"2011 - 2014 + 2015 Extension Legacy Green Energy Act Framework - Province Wide Program",'3-a.  Rate Class Allocations'!$L:$L,Z277,'3-a.  Rate Class Allocations'!$E:$E,$B371,'3-a.  Rate Class Allocations'!$H:$H,D277) / SUMIFS(OFFSET('3-a.  Rate Class Allocations'!$BA:$BA,0,(27*(Z278="kW"))),'3-a.  Rate Class Allocations'!$F:$F,"2011 - 2014 + 2015 Extension Legacy Green Energy Act Framework - Province Wide Program",'3-a.  Rate Class Allocations'!$E:$E,$B371,'3-a.  Rate Class Allocations'!$H:$H,D277),IF(COUNTIFS(Z277,"General Service*"),1/COUNTIFS($Y277:$AL277,"General Service*"),0))</f>
        <v>0.5</v>
      </c>
      <c r="AA371" s="416">
        <f ca="1">IF(SUMIFS(OFFSET('3-a.  Rate Class Allocations'!$BA:$BA,0,(27*(AA278="kW"))),'3-a.  Rate Class Allocations'!$F:$F,"2011 - 2014 + 2015 Extension Legacy Green Energy Act Framework - Province Wide Program",'3-a.  Rate Class Allocations'!$E:$E,$B371,'3-a.  Rate Class Allocations'!$H:$H,D277),SUMIFS(OFFSET('3-a.  Rate Class Allocations'!$BA:$BA,0,(27*(AA278="kW"))),'3-a.  Rate Class Allocations'!$F:$F,"2011 - 2014 + 2015 Extension Legacy Green Energy Act Framework - Province Wide Program",'3-a.  Rate Class Allocations'!$L:$L,AA277,'3-a.  Rate Class Allocations'!$E:$E,$B371,'3-a.  Rate Class Allocations'!$H:$H,D277) / SUMIFS(OFFSET('3-a.  Rate Class Allocations'!$BA:$BA,0,(27*(AA278="kW"))),'3-a.  Rate Class Allocations'!$F:$F,"2011 - 2014 + 2015 Extension Legacy Green Energy Act Framework - Province Wide Program",'3-a.  Rate Class Allocations'!$E:$E,$B371,'3-a.  Rate Class Allocations'!$H:$H,D277),IF(COUNTIFS(AA277,"General Service*"),1/COUNTIFS($Y277:$AL277,"General Service*"),0))</f>
        <v>0</v>
      </c>
      <c r="AB371" s="416">
        <f ca="1">IF(SUMIFS(OFFSET('3-a.  Rate Class Allocations'!$BA:$BA,0,(27*(AB278="kW"))),'3-a.  Rate Class Allocations'!$F:$F,"2011 - 2014 + 2015 Extension Legacy Green Energy Act Framework - Province Wide Program",'3-a.  Rate Class Allocations'!$E:$E,$B371,'3-a.  Rate Class Allocations'!$H:$H,D277),SUMIFS(OFFSET('3-a.  Rate Class Allocations'!$BA:$BA,0,(27*(AB278="kW"))),'3-a.  Rate Class Allocations'!$F:$F,"2011 - 2014 + 2015 Extension Legacy Green Energy Act Framework - Province Wide Program",'3-a.  Rate Class Allocations'!$L:$L,AB277,'3-a.  Rate Class Allocations'!$E:$E,$B371,'3-a.  Rate Class Allocations'!$H:$H,D277) / SUMIFS(OFFSET('3-a.  Rate Class Allocations'!$BA:$BA,0,(27*(AB278="kW"))),'3-a.  Rate Class Allocations'!$F:$F,"2011 - 2014 + 2015 Extension Legacy Green Energy Act Framework - Province Wide Program",'3-a.  Rate Class Allocations'!$E:$E,$B371,'3-a.  Rate Class Allocations'!$H:$H,D277),IF(COUNTIFS(AB277,"General Service*"),1/COUNTIFS($Y277:$AL277,"General Service*"),0))</f>
        <v>0</v>
      </c>
      <c r="AC371" s="416">
        <f ca="1">IF(SUMIFS(OFFSET('3-a.  Rate Class Allocations'!$BA:$BA,0,(27*(AC278="kW"))),'3-a.  Rate Class Allocations'!$F:$F,"2011 - 2014 + 2015 Extension Legacy Green Energy Act Framework - Province Wide Program",'3-a.  Rate Class Allocations'!$E:$E,$B371,'3-a.  Rate Class Allocations'!$H:$H,D277),SUMIFS(OFFSET('3-a.  Rate Class Allocations'!$BA:$BA,0,(27*(AC278="kW"))),'3-a.  Rate Class Allocations'!$F:$F,"2011 - 2014 + 2015 Extension Legacy Green Energy Act Framework - Province Wide Program",'3-a.  Rate Class Allocations'!$L:$L,AC277,'3-a.  Rate Class Allocations'!$E:$E,$B371,'3-a.  Rate Class Allocations'!$H:$H,D277) / SUMIFS(OFFSET('3-a.  Rate Class Allocations'!$BA:$BA,0,(27*(AC278="kW"))),'3-a.  Rate Class Allocations'!$F:$F,"2011 - 2014 + 2015 Extension Legacy Green Energy Act Framework - Province Wide Program",'3-a.  Rate Class Allocations'!$E:$E,$B371,'3-a.  Rate Class Allocations'!$H:$H,D277),IF(COUNTIFS(AC277,"General Service*"),1/COUNTIFS($Y277:$AL277,"General Service*"),0))</f>
        <v>0</v>
      </c>
      <c r="AD371" s="416">
        <f ca="1">IF(SUMIFS(OFFSET('3-a.  Rate Class Allocations'!$BA:$BA,0,(27*(AD278="kW"))),'3-a.  Rate Class Allocations'!$F:$F,"2011 - 2014 + 2015 Extension Legacy Green Energy Act Framework - Province Wide Program",'3-a.  Rate Class Allocations'!$E:$E,$B371,'3-a.  Rate Class Allocations'!$H:$H,D277),SUMIFS(OFFSET('3-a.  Rate Class Allocations'!$BA:$BA,0,(27*(AD278="kW"))),'3-a.  Rate Class Allocations'!$F:$F,"2011 - 2014 + 2015 Extension Legacy Green Energy Act Framework - Province Wide Program",'3-a.  Rate Class Allocations'!$L:$L,AD277,'3-a.  Rate Class Allocations'!$E:$E,$B371,'3-a.  Rate Class Allocations'!$H:$H,D277) / SUMIFS(OFFSET('3-a.  Rate Class Allocations'!$BA:$BA,0,(27*(AD278="kW"))),'3-a.  Rate Class Allocations'!$F:$F,"2011 - 2014 + 2015 Extension Legacy Green Energy Act Framework - Province Wide Program",'3-a.  Rate Class Allocations'!$E:$E,$B371,'3-a.  Rate Class Allocations'!$H:$H,D277),IF(COUNTIFS(AD277,"General Service*"),1/COUNTIFS($Y277:$AL277,"General Service*"),0))</f>
        <v>0</v>
      </c>
      <c r="AE371" s="416">
        <f ca="1">IF(SUMIFS(OFFSET('3-a.  Rate Class Allocations'!$BA:$BA,0,(27*(AE278="kW"))),'3-a.  Rate Class Allocations'!$F:$F,"2011 - 2014 + 2015 Extension Legacy Green Energy Act Framework - Province Wide Program",'3-a.  Rate Class Allocations'!$E:$E,$B371,'3-a.  Rate Class Allocations'!$H:$H,D277),SUMIFS(OFFSET('3-a.  Rate Class Allocations'!$BA:$BA,0,(27*(AE278="kW"))),'3-a.  Rate Class Allocations'!$F:$F,"2011 - 2014 + 2015 Extension Legacy Green Energy Act Framework - Province Wide Program",'3-a.  Rate Class Allocations'!$L:$L,AE277,'3-a.  Rate Class Allocations'!$E:$E,$B371,'3-a.  Rate Class Allocations'!$H:$H,D277) / SUMIFS(OFFSET('3-a.  Rate Class Allocations'!$BA:$BA,0,(27*(AE278="kW"))),'3-a.  Rate Class Allocations'!$F:$F,"2011 - 2014 + 2015 Extension Legacy Green Energy Act Framework - Province Wide Program",'3-a.  Rate Class Allocations'!$E:$E,$B371,'3-a.  Rate Class Allocations'!$H:$H,D277),IF(COUNTIFS(AE277,"General Service*"),1/COUNTIFS($Y277:$AL277,"General Service*"),0))</f>
        <v>0</v>
      </c>
      <c r="AF371" s="416">
        <f ca="1">IF(SUMIFS(OFFSET('3-a.  Rate Class Allocations'!$BA:$BA,0,(27*(AF278="kW"))),'3-a.  Rate Class Allocations'!$F:$F,"2011 - 2014 + 2015 Extension Legacy Green Energy Act Framework - Province Wide Program",'3-a.  Rate Class Allocations'!$E:$E,$B371,'3-a.  Rate Class Allocations'!$H:$H,D277),SUMIFS(OFFSET('3-a.  Rate Class Allocations'!$BA:$BA,0,(27*(AF278="kW"))),'3-a.  Rate Class Allocations'!$F:$F,"2011 - 2014 + 2015 Extension Legacy Green Energy Act Framework - Province Wide Program",'3-a.  Rate Class Allocations'!$L:$L,AF277,'3-a.  Rate Class Allocations'!$E:$E,$B371,'3-a.  Rate Class Allocations'!$H:$H,D277) / SUMIFS(OFFSET('3-a.  Rate Class Allocations'!$BA:$BA,0,(27*(AF278="kW"))),'3-a.  Rate Class Allocations'!$F:$F,"2011 - 2014 + 2015 Extension Legacy Green Energy Act Framework - Province Wide Program",'3-a.  Rate Class Allocations'!$E:$E,$B371,'3-a.  Rate Class Allocations'!$H:$H,D277),IF(COUNTIFS(AF277,"General Service*"),1/COUNTIFS($Y277:$AL277,"General Service*"),0))</f>
        <v>0</v>
      </c>
      <c r="AG371" s="416">
        <f ca="1">IF(SUMIFS(OFFSET('3-a.  Rate Class Allocations'!$BA:$BA,0,(27*(AG278="kW"))),'3-a.  Rate Class Allocations'!$F:$F,"2011 - 2014 + 2015 Extension Legacy Green Energy Act Framework - Province Wide Program",'3-a.  Rate Class Allocations'!$E:$E,$B371,'3-a.  Rate Class Allocations'!$H:$H,D277),SUMIFS(OFFSET('3-a.  Rate Class Allocations'!$BA:$BA,0,(27*(AG278="kW"))),'3-a.  Rate Class Allocations'!$F:$F,"2011 - 2014 + 2015 Extension Legacy Green Energy Act Framework - Province Wide Program",'3-a.  Rate Class Allocations'!$L:$L,AG277,'3-a.  Rate Class Allocations'!$E:$E,$B371,'3-a.  Rate Class Allocations'!$H:$H,D277) / SUMIFS(OFFSET('3-a.  Rate Class Allocations'!$BA:$BA,0,(27*(AG278="kW"))),'3-a.  Rate Class Allocations'!$F:$F,"2011 - 2014 + 2015 Extension Legacy Green Energy Act Framework - Province Wide Program",'3-a.  Rate Class Allocations'!$E:$E,$B371,'3-a.  Rate Class Allocations'!$H:$H,D277),IF(COUNTIFS(AG277,"General Service*"),1/COUNTIFS($Y277:$AL277,"General Service*"),0))</f>
        <v>0</v>
      </c>
      <c r="AH371" s="416">
        <f ca="1">IF(SUMIFS(OFFSET('3-a.  Rate Class Allocations'!$BA:$BA,0,(27*(AH278="kW"))),'3-a.  Rate Class Allocations'!$F:$F,"2011 - 2014 + 2015 Extension Legacy Green Energy Act Framework - Province Wide Program",'3-a.  Rate Class Allocations'!$E:$E,$B371,'3-a.  Rate Class Allocations'!$H:$H,D277),SUMIFS(OFFSET('3-a.  Rate Class Allocations'!$BA:$BA,0,(27*(AH278="kW"))),'3-a.  Rate Class Allocations'!$F:$F,"2011 - 2014 + 2015 Extension Legacy Green Energy Act Framework - Province Wide Program",'3-a.  Rate Class Allocations'!$L:$L,AH277,'3-a.  Rate Class Allocations'!$E:$E,$B371,'3-a.  Rate Class Allocations'!$H:$H,D277) / SUMIFS(OFFSET('3-a.  Rate Class Allocations'!$BA:$BA,0,(27*(AH278="kW"))),'3-a.  Rate Class Allocations'!$F:$F,"2011 - 2014 + 2015 Extension Legacy Green Energy Act Framework - Province Wide Program",'3-a.  Rate Class Allocations'!$E:$E,$B371,'3-a.  Rate Class Allocations'!$H:$H,D277),IF(COUNTIFS(AH277,"General Service*"),1/COUNTIFS($Y277:$AL277,"General Service*"),0))</f>
        <v>0</v>
      </c>
      <c r="AI371" s="416">
        <f ca="1">IF(SUMIFS(OFFSET('3-a.  Rate Class Allocations'!$BA:$BA,0,(27*(AI278="kW"))),'3-a.  Rate Class Allocations'!$F:$F,"2011 - 2014 + 2015 Extension Legacy Green Energy Act Framework - Province Wide Program",'3-a.  Rate Class Allocations'!$E:$E,$B371,'3-a.  Rate Class Allocations'!$H:$H,D277),SUMIFS(OFFSET('3-a.  Rate Class Allocations'!$BA:$BA,0,(27*(AI278="kW"))),'3-a.  Rate Class Allocations'!$F:$F,"2011 - 2014 + 2015 Extension Legacy Green Energy Act Framework - Province Wide Program",'3-a.  Rate Class Allocations'!$L:$L,AI277,'3-a.  Rate Class Allocations'!$E:$E,$B371,'3-a.  Rate Class Allocations'!$H:$H,D277) / SUMIFS(OFFSET('3-a.  Rate Class Allocations'!$BA:$BA,0,(27*(AI278="kW"))),'3-a.  Rate Class Allocations'!$F:$F,"2011 - 2014 + 2015 Extension Legacy Green Energy Act Framework - Province Wide Program",'3-a.  Rate Class Allocations'!$E:$E,$B371,'3-a.  Rate Class Allocations'!$H:$H,D277),IF(COUNTIFS(AI277,"General Service*"),1/COUNTIFS($Y277:$AL277,"General Service*"),0))</f>
        <v>0</v>
      </c>
      <c r="AJ371" s="416">
        <f ca="1">IF(SUMIFS(OFFSET('3-a.  Rate Class Allocations'!$BA:$BA,0,(27*(AJ278="kW"))),'3-a.  Rate Class Allocations'!$F:$F,"2011 - 2014 + 2015 Extension Legacy Green Energy Act Framework - Province Wide Program",'3-a.  Rate Class Allocations'!$E:$E,$B371,'3-a.  Rate Class Allocations'!$H:$H,D277),SUMIFS(OFFSET('3-a.  Rate Class Allocations'!$BA:$BA,0,(27*(AJ278="kW"))),'3-a.  Rate Class Allocations'!$F:$F,"2011 - 2014 + 2015 Extension Legacy Green Energy Act Framework - Province Wide Program",'3-a.  Rate Class Allocations'!$L:$L,AJ277,'3-a.  Rate Class Allocations'!$E:$E,$B371,'3-a.  Rate Class Allocations'!$H:$H,D277) / SUMIFS(OFFSET('3-a.  Rate Class Allocations'!$BA:$BA,0,(27*(AJ278="kW"))),'3-a.  Rate Class Allocations'!$F:$F,"2011 - 2014 + 2015 Extension Legacy Green Energy Act Framework - Province Wide Program",'3-a.  Rate Class Allocations'!$E:$E,$B371,'3-a.  Rate Class Allocations'!$H:$H,D277),IF(COUNTIFS(AJ277,"General Service*"),1/COUNTIFS($Y277:$AL277,"General Service*"),0))</f>
        <v>0</v>
      </c>
      <c r="AK371" s="416">
        <f ca="1">IF(SUMIFS(OFFSET('3-a.  Rate Class Allocations'!$BA:$BA,0,(27*(AK278="kW"))),'3-a.  Rate Class Allocations'!$F:$F,"2011 - 2014 + 2015 Extension Legacy Green Energy Act Framework - Province Wide Program",'3-a.  Rate Class Allocations'!$E:$E,$B371,'3-a.  Rate Class Allocations'!$H:$H,D277),SUMIFS(OFFSET('3-a.  Rate Class Allocations'!$BA:$BA,0,(27*(AK278="kW"))),'3-a.  Rate Class Allocations'!$F:$F,"2011 - 2014 + 2015 Extension Legacy Green Energy Act Framework - Province Wide Program",'3-a.  Rate Class Allocations'!$L:$L,AK277,'3-a.  Rate Class Allocations'!$E:$E,$B371,'3-a.  Rate Class Allocations'!$H:$H,D277) / SUMIFS(OFFSET('3-a.  Rate Class Allocations'!$BA:$BA,0,(27*(AK278="kW"))),'3-a.  Rate Class Allocations'!$F:$F,"2011 - 2014 + 2015 Extension Legacy Green Energy Act Framework - Province Wide Program",'3-a.  Rate Class Allocations'!$E:$E,$B371,'3-a.  Rate Class Allocations'!$H:$H,D277),IF(COUNTIFS(AK277,"General Service*"),1/COUNTIFS($Y277:$AL277,"General Service*"),0))</f>
        <v>0</v>
      </c>
      <c r="AL371" s="416">
        <f ca="1">IF(SUMIFS(OFFSET('3-a.  Rate Class Allocations'!$BA:$BA,0,(27*(AL278="kW"))),'3-a.  Rate Class Allocations'!$F:$F,"2011 - 2014 + 2015 Extension Legacy Green Energy Act Framework - Province Wide Program",'3-a.  Rate Class Allocations'!$E:$E,$B371,'3-a.  Rate Class Allocations'!$H:$H,D277),SUMIFS(OFFSET('3-a.  Rate Class Allocations'!$BA:$BA,0,(27*(AL278="kW"))),'3-a.  Rate Class Allocations'!$F:$F,"2011 - 2014 + 2015 Extension Legacy Green Energy Act Framework - Province Wide Program",'3-a.  Rate Class Allocations'!$L:$L,AL277,'3-a.  Rate Class Allocations'!$E:$E,$B371,'3-a.  Rate Class Allocations'!$H:$H,D277) / SUMIFS(OFFSET('3-a.  Rate Class Allocations'!$BA:$BA,0,(27*(AL278="kW"))),'3-a.  Rate Class Allocations'!$F:$F,"2011 - 2014 + 2015 Extension Legacy Green Energy Act Framework - Province Wide Program",'3-a.  Rate Class Allocations'!$E:$E,$B371,'3-a.  Rate Class Allocations'!$H:$H,D277),IF(COUNTIFS(AL277,"General Service*"),1/COUNTIFS($Y277:$AL277,"General Service*"),0))</f>
        <v>0</v>
      </c>
      <c r="AM371" s="298">
        <f ca="1">SUM(Y371:AL371)</f>
        <v>1</v>
      </c>
    </row>
    <row r="372" spans="1:39" s="285" customFormat="1" ht="15" outlineLevel="1">
      <c r="A372" s="503"/>
      <c r="B372" s="325" t="s">
        <v>250</v>
      </c>
      <c r="C372" s="293" t="s">
        <v>164</v>
      </c>
      <c r="D372" s="724">
        <f ca="1">SUMIFS(OFFSET('7.  Persistence Report'!$AQ:$AQ,0,D277-2011),'7.  Persistence Report'!$D:$D,IF(COUNTIFS($B372,"Adjustment*"),$B371,$B372),'7.  Persistence Report'!$H:$H,D277,'7.  Persistence Report'!$J:$J,IF(COUNTIFS($B372,"Adjustment*"),"Adjustment","Current Year Savings"),'7.  Persistence Report'!$C:$C,VLOOKUP(IF(COUNTIFS($B372,"Adjustment*"),$A371,$A372),ExtCalcMap,2,FALSE))</f>
        <v>0</v>
      </c>
      <c r="E372" s="724">
        <f ca="1">SUMIFS(OFFSET('7.  Persistence Report'!$AQ:$AQ,0,E277-2011),'7.  Persistence Report'!$D:$D,IF(COUNTIFS($B372,"Adjustment*"),$B371,$B372),'7.  Persistence Report'!$H:$H,D277,'7.  Persistence Report'!$J:$J,IF(COUNTIFS($B372,"Adjustment*"),"Adjustment","Current Year Savings"),'7.  Persistence Report'!$C:$C,VLOOKUP(IF(COUNTIFS($B372,"Adjustment*"),$A371,$A372),ExtCalcMap,2,FALSE))</f>
        <v>0</v>
      </c>
      <c r="F372" s="724">
        <f ca="1">SUMIFS(OFFSET('7.  Persistence Report'!$AQ:$AQ,0,F277-2011),'7.  Persistence Report'!$D:$D,IF(COUNTIFS($B372,"Adjustment*"),$B371,$B372),'7.  Persistence Report'!$H:$H,D277,'7.  Persistence Report'!$J:$J,IF(COUNTIFS($B372,"Adjustment*"),"Adjustment","Current Year Savings"),'7.  Persistence Report'!$C:$C,VLOOKUP(IF(COUNTIFS($B372,"Adjustment*"),$A371,$A372),ExtCalcMap,2,FALSE))</f>
        <v>0</v>
      </c>
      <c r="G372" s="724">
        <f ca="1">SUMIFS(OFFSET('7.  Persistence Report'!$AQ:$AQ,0,G277-2011),'7.  Persistence Report'!$D:$D,IF(COUNTIFS($B372,"Adjustment*"),$B371,$B372),'7.  Persistence Report'!$H:$H,D277,'7.  Persistence Report'!$J:$J,IF(COUNTIFS($B372,"Adjustment*"),"Adjustment","Current Year Savings"),'7.  Persistence Report'!$C:$C,VLOOKUP(IF(COUNTIFS($B372,"Adjustment*"),$A371,$A372),ExtCalcMap,2,FALSE))</f>
        <v>0</v>
      </c>
      <c r="H372" s="724">
        <f ca="1">SUMIFS(OFFSET('7.  Persistence Report'!$AQ:$AQ,0,H277-2011),'7.  Persistence Report'!$D:$D,IF(COUNTIFS($B372,"Adjustment*"),$B371,$B372),'7.  Persistence Report'!$H:$H,D277,'7.  Persistence Report'!$J:$J,IF(COUNTIFS($B372,"Adjustment*"),"Adjustment","Current Year Savings"),'7.  Persistence Report'!$C:$C,VLOOKUP(IF(COUNTIFS($B372,"Adjustment*"),$A371,$A372),ExtCalcMap,2,FALSE))</f>
        <v>0</v>
      </c>
      <c r="I372" s="724">
        <f ca="1">SUMIFS(OFFSET('7.  Persistence Report'!$AQ:$AQ,0,I277-2011),'7.  Persistence Report'!$D:$D,IF(COUNTIFS($B372,"Adjustment*"),$B371,$B372),'7.  Persistence Report'!$H:$H,D277,'7.  Persistence Report'!$J:$J,IF(COUNTIFS($B372,"Adjustment*"),"Adjustment","Current Year Savings"),'7.  Persistence Report'!$C:$C,VLOOKUP(IF(COUNTIFS($B372,"Adjustment*"),$A371,$A372),ExtCalcMap,2,FALSE))</f>
        <v>0</v>
      </c>
      <c r="J372" s="724">
        <f ca="1">SUMIFS(OFFSET('7.  Persistence Report'!$AQ:$AQ,0,J277-2011),'7.  Persistence Report'!$D:$D,IF(COUNTIFS($B372,"Adjustment*"),$B371,$B372),'7.  Persistence Report'!$H:$H,D277,'7.  Persistence Report'!$J:$J,IF(COUNTIFS($B372,"Adjustment*"),"Adjustment","Current Year Savings"),'7.  Persistence Report'!$C:$C,VLOOKUP(IF(COUNTIFS($B372,"Adjustment*"),$A371,$A372),ExtCalcMap,2,FALSE))</f>
        <v>0</v>
      </c>
      <c r="K372" s="724">
        <f ca="1">SUMIFS(OFFSET('7.  Persistence Report'!$AQ:$AQ,0,K277-2011),'7.  Persistence Report'!$D:$D,IF(COUNTIFS($B372,"Adjustment*"),$B371,$B372),'7.  Persistence Report'!$H:$H,D277,'7.  Persistence Report'!$J:$J,IF(COUNTIFS($B372,"Adjustment*"),"Adjustment","Current Year Savings"),'7.  Persistence Report'!$C:$C,VLOOKUP(IF(COUNTIFS($B372,"Adjustment*"),$A371,$A372),ExtCalcMap,2,FALSE))</f>
        <v>0</v>
      </c>
      <c r="L372" s="724">
        <f ca="1">SUMIFS(OFFSET('7.  Persistence Report'!$AQ:$AQ,0,L277-2011),'7.  Persistence Report'!$D:$D,IF(COUNTIFS($B372,"Adjustment*"),$B371,$B372),'7.  Persistence Report'!$H:$H,D277,'7.  Persistence Report'!$J:$J,IF(COUNTIFS($B372,"Adjustment*"),"Adjustment","Current Year Savings"),'7.  Persistence Report'!$C:$C,VLOOKUP(IF(COUNTIFS($B372,"Adjustment*"),$A371,$A372),ExtCalcMap,2,FALSE))</f>
        <v>0</v>
      </c>
      <c r="M372" s="724">
        <f ca="1">SUMIFS(OFFSET('7.  Persistence Report'!$AQ:$AQ,0,M277-2011),'7.  Persistence Report'!$D:$D,IF(COUNTIFS($B372,"Adjustment*"),$B371,$B372),'7.  Persistence Report'!$H:$H,D277,'7.  Persistence Report'!$J:$J,IF(COUNTIFS($B372,"Adjustment*"),"Adjustment","Current Year Savings"),'7.  Persistence Report'!$C:$C,VLOOKUP(IF(COUNTIFS($B372,"Adjustment*"),$A371,$A372),ExtCalcMap,2,FALSE))</f>
        <v>0</v>
      </c>
      <c r="N372" s="724">
        <f>N371</f>
        <v>0</v>
      </c>
      <c r="O372" s="731">
        <f ca="1">SUMIFS(OFFSET('7.  Persistence Report'!$L:$L,0,O277-2011),'7.  Persistence Report'!$D:$D,IF(COUNTIFS($B372,"Adjustment*"),$B371,$B372),'7.  Persistence Report'!$H:$H,D277,'7.  Persistence Report'!$J:$J,IF(COUNTIFS($B372,"Adjustment*"),"Adjustment","Current Year Savings"),'7.  Persistence Report'!$C:$C,VLOOKUP(IF(COUNTIFS($B372,"Adjustment*"),$A371,$A372),ExtCalcMap,2,FALSE))</f>
        <v>0</v>
      </c>
      <c r="P372" s="731">
        <f ca="1">SUMIFS(OFFSET('7.  Persistence Report'!$L:$L,0,P277-2011),'7.  Persistence Report'!$D:$D,IF(COUNTIFS($B372,"Adjustment*"),$B371,$B372),'7.  Persistence Report'!$H:$H,D277,'7.  Persistence Report'!$J:$J,IF(COUNTIFS($B372,"Adjustment*"),"Adjustment","Current Year Savings"),'7.  Persistence Report'!$C:$C,VLOOKUP(IF(COUNTIFS($B372,"Adjustment*"),$A371,$A372),ExtCalcMap,2,FALSE))</f>
        <v>0</v>
      </c>
      <c r="Q372" s="731">
        <f ca="1">SUMIFS(OFFSET('7.  Persistence Report'!$L:$L,0,Q277-2011),'7.  Persistence Report'!$D:$D,IF(COUNTIFS($B372,"Adjustment*"),$B371,$B372),'7.  Persistence Report'!$H:$H,D277,'7.  Persistence Report'!$J:$J,IF(COUNTIFS($B372,"Adjustment*"),"Adjustment","Current Year Savings"),'7.  Persistence Report'!$C:$C,VLOOKUP(IF(COUNTIFS($B372,"Adjustment*"),$A371,$A372),ExtCalcMap,2,FALSE))</f>
        <v>0</v>
      </c>
      <c r="R372" s="731">
        <f ca="1">SUMIFS(OFFSET('7.  Persistence Report'!$L:$L,0,R277-2011),'7.  Persistence Report'!$D:$D,IF(COUNTIFS($B372,"Adjustment*"),$B371,$B372),'7.  Persistence Report'!$H:$H,D277,'7.  Persistence Report'!$J:$J,IF(COUNTIFS($B372,"Adjustment*"),"Adjustment","Current Year Savings"),'7.  Persistence Report'!$C:$C,VLOOKUP(IF(COUNTIFS($B372,"Adjustment*"),$A371,$A372),ExtCalcMap,2,FALSE))</f>
        <v>0</v>
      </c>
      <c r="S372" s="731">
        <f ca="1">SUMIFS(OFFSET('7.  Persistence Report'!$L:$L,0,S277-2011),'7.  Persistence Report'!$D:$D,IF(COUNTIFS($B372,"Adjustment*"),$B371,$B372),'7.  Persistence Report'!$H:$H,D277,'7.  Persistence Report'!$J:$J,IF(COUNTIFS($B372,"Adjustment*"),"Adjustment","Current Year Savings"),'7.  Persistence Report'!$C:$C,VLOOKUP(IF(COUNTIFS($B372,"Adjustment*"),$A371,$A372),ExtCalcMap,2,FALSE))</f>
        <v>0</v>
      </c>
      <c r="T372" s="731">
        <f ca="1">SUMIFS(OFFSET('7.  Persistence Report'!$L:$L,0,T277-2011),'7.  Persistence Report'!$D:$D,IF(COUNTIFS($B372,"Adjustment*"),$B371,$B372),'7.  Persistence Report'!$H:$H,D277,'7.  Persistence Report'!$J:$J,IF(COUNTIFS($B372,"Adjustment*"),"Adjustment","Current Year Savings"),'7.  Persistence Report'!$C:$C,VLOOKUP(IF(COUNTIFS($B372,"Adjustment*"),$A371,$A372),ExtCalcMap,2,FALSE))</f>
        <v>0</v>
      </c>
      <c r="U372" s="731">
        <f ca="1">SUMIFS(OFFSET('7.  Persistence Report'!$L:$L,0,U277-2011),'7.  Persistence Report'!$D:$D,IF(COUNTIFS($B372,"Adjustment*"),$B371,$B372),'7.  Persistence Report'!$H:$H,D277,'7.  Persistence Report'!$J:$J,IF(COUNTIFS($B372,"Adjustment*"),"Adjustment","Current Year Savings"),'7.  Persistence Report'!$C:$C,VLOOKUP(IF(COUNTIFS($B372,"Adjustment*"),$A371,$A372),ExtCalcMap,2,FALSE))</f>
        <v>0</v>
      </c>
      <c r="V372" s="731">
        <f ca="1">SUMIFS(OFFSET('7.  Persistence Report'!$L:$L,0,V277-2011),'7.  Persistence Report'!$D:$D,IF(COUNTIFS($B372,"Adjustment*"),$B371,$B372),'7.  Persistence Report'!$H:$H,D277,'7.  Persistence Report'!$J:$J,IF(COUNTIFS($B372,"Adjustment*"),"Adjustment","Current Year Savings"),'7.  Persistence Report'!$C:$C,VLOOKUP(IF(COUNTIFS($B372,"Adjustment*"),$A371,$A372),ExtCalcMap,2,FALSE))</f>
        <v>0</v>
      </c>
      <c r="W372" s="731">
        <f ca="1">SUMIFS(OFFSET('7.  Persistence Report'!$L:$L,0,W277-2011),'7.  Persistence Report'!$D:$D,IF(COUNTIFS($B372,"Adjustment*"),$B371,$B372),'7.  Persistence Report'!$H:$H,D277,'7.  Persistence Report'!$J:$J,IF(COUNTIFS($B372,"Adjustment*"),"Adjustment","Current Year Savings"),'7.  Persistence Report'!$C:$C,VLOOKUP(IF(COUNTIFS($B372,"Adjustment*"),$A371,$A372),ExtCalcMap,2,FALSE))</f>
        <v>0</v>
      </c>
      <c r="X372" s="731">
        <f ca="1">SUMIFS(OFFSET('7.  Persistence Report'!$L:$L,0,X277-2011),'7.  Persistence Report'!$D:$D,IF(COUNTIFS($B372,"Adjustment*"),$B371,$B372),'7.  Persistence Report'!$H:$H,D277,'7.  Persistence Report'!$J:$J,IF(COUNTIFS($B372,"Adjustment*"),"Adjustment","Current Year Savings"),'7.  Persistence Report'!$C:$C,VLOOKUP(IF(COUNTIFS($B372,"Adjustment*"),$A371,$A372),ExtCalcMap,2,FALSE))</f>
        <v>0</v>
      </c>
      <c r="Y372" s="412">
        <f ca="1">Y371</f>
        <v>0.5</v>
      </c>
      <c r="Z372" s="412">
        <f t="shared" ref="Z372:AL372" ca="1" si="149">Z371</f>
        <v>0.5</v>
      </c>
      <c r="AA372" s="412">
        <f t="shared" ca="1" si="149"/>
        <v>0</v>
      </c>
      <c r="AB372" s="412">
        <f t="shared" ca="1" si="149"/>
        <v>0</v>
      </c>
      <c r="AC372" s="412">
        <f t="shared" ca="1" si="149"/>
        <v>0</v>
      </c>
      <c r="AD372" s="412">
        <f t="shared" ca="1" si="149"/>
        <v>0</v>
      </c>
      <c r="AE372" s="412">
        <f t="shared" ca="1" si="149"/>
        <v>0</v>
      </c>
      <c r="AF372" s="412">
        <f t="shared" ca="1" si="149"/>
        <v>0</v>
      </c>
      <c r="AG372" s="412">
        <f t="shared" ca="1" si="149"/>
        <v>0</v>
      </c>
      <c r="AH372" s="412">
        <f t="shared" ca="1" si="149"/>
        <v>0</v>
      </c>
      <c r="AI372" s="412">
        <f t="shared" ca="1" si="149"/>
        <v>0</v>
      </c>
      <c r="AJ372" s="412">
        <f t="shared" ca="1" si="149"/>
        <v>0</v>
      </c>
      <c r="AK372" s="412">
        <f t="shared" ca="1" si="149"/>
        <v>0</v>
      </c>
      <c r="AL372" s="412">
        <f t="shared" ca="1" si="149"/>
        <v>0</v>
      </c>
      <c r="AM372" s="299"/>
    </row>
    <row r="373" spans="1:39" s="285" customFormat="1" ht="15" outlineLevel="1">
      <c r="A373" s="503"/>
      <c r="B373" s="325"/>
      <c r="C373" s="293"/>
      <c r="D373" s="730"/>
      <c r="E373" s="730"/>
      <c r="F373" s="730"/>
      <c r="G373" s="730"/>
      <c r="H373" s="730"/>
      <c r="I373" s="730"/>
      <c r="J373" s="730"/>
      <c r="K373" s="730"/>
      <c r="L373" s="730"/>
      <c r="M373" s="730"/>
      <c r="N373" s="730"/>
      <c r="O373" s="737"/>
      <c r="P373" s="737"/>
      <c r="Q373" s="737"/>
      <c r="R373" s="737"/>
      <c r="S373" s="737"/>
      <c r="T373" s="737"/>
      <c r="U373" s="737"/>
      <c r="V373" s="737"/>
      <c r="W373" s="737"/>
      <c r="X373" s="737"/>
      <c r="Y373" s="293"/>
      <c r="Z373" s="413"/>
      <c r="AA373" s="413"/>
      <c r="AB373" s="413"/>
      <c r="AC373" s="413"/>
      <c r="AD373" s="413"/>
      <c r="AE373" s="417"/>
      <c r="AF373" s="417"/>
      <c r="AG373" s="417"/>
      <c r="AH373" s="417"/>
      <c r="AI373" s="417"/>
      <c r="AJ373" s="417"/>
      <c r="AK373" s="417"/>
      <c r="AL373" s="417"/>
      <c r="AM373" s="315"/>
    </row>
    <row r="374" spans="1:39" s="285" customFormat="1" ht="15.75" outlineLevel="1">
      <c r="A374" s="503"/>
      <c r="B374" s="290" t="s">
        <v>491</v>
      </c>
      <c r="C374" s="293"/>
      <c r="D374" s="730"/>
      <c r="E374" s="730"/>
      <c r="F374" s="730"/>
      <c r="G374" s="730"/>
      <c r="H374" s="730"/>
      <c r="I374" s="730"/>
      <c r="J374" s="730"/>
      <c r="K374" s="730"/>
      <c r="L374" s="730"/>
      <c r="M374" s="730"/>
      <c r="N374" s="730"/>
      <c r="O374" s="737"/>
      <c r="P374" s="737"/>
      <c r="Q374" s="737"/>
      <c r="R374" s="737"/>
      <c r="S374" s="737"/>
      <c r="T374" s="737"/>
      <c r="U374" s="737"/>
      <c r="V374" s="737"/>
      <c r="W374" s="737"/>
      <c r="X374" s="737"/>
      <c r="Y374" s="293"/>
      <c r="Z374" s="413"/>
      <c r="AA374" s="413"/>
      <c r="AB374" s="413"/>
      <c r="AC374" s="413"/>
      <c r="AD374" s="413"/>
      <c r="AE374" s="417"/>
      <c r="AF374" s="417"/>
      <c r="AG374" s="417"/>
      <c r="AH374" s="417"/>
      <c r="AI374" s="417"/>
      <c r="AJ374" s="417"/>
      <c r="AK374" s="417"/>
      <c r="AL374" s="417"/>
      <c r="AM374" s="315"/>
    </row>
    <row r="375" spans="1:39" s="285" customFormat="1" ht="15" outlineLevel="1">
      <c r="A375" s="503">
        <v>31</v>
      </c>
      <c r="B375" s="325" t="s">
        <v>492</v>
      </c>
      <c r="C375" s="293" t="s">
        <v>25</v>
      </c>
      <c r="D375" s="724">
        <f ca="1">SUMIFS(OFFSET('7.  Persistence Report'!$AQ:$AQ,0,D277-2011),'7.  Persistence Report'!$D:$D,IF(COUNTIFS($B375,"Adjustment*"),$B374,$B375),'7.  Persistence Report'!$H:$H,D277,'7.  Persistence Report'!$J:$J,IF(COUNTIFS($B375,"Adjustment*"),"Adjustment","Current Year Savings"),'7.  Persistence Report'!$C:$C,VLOOKUP(IF(COUNTIFS($B375,"Adjustment*"),$A374,$A375),ExtCalcMap,2,FALSE))</f>
        <v>1142449.68</v>
      </c>
      <c r="E375" s="724">
        <f ca="1">SUMIFS(OFFSET('7.  Persistence Report'!$AQ:$AQ,0,E277-2011),'7.  Persistence Report'!$D:$D,IF(COUNTIFS($B375,"Adjustment*"),$B374,$B375),'7.  Persistence Report'!$H:$H,D277,'7.  Persistence Report'!$J:$J,IF(COUNTIFS($B375,"Adjustment*"),"Adjustment","Current Year Savings"),'7.  Persistence Report'!$C:$C,VLOOKUP(IF(COUNTIFS($B375,"Adjustment*"),$A374,$A375),ExtCalcMap,2,FALSE))</f>
        <v>1142449.68</v>
      </c>
      <c r="F375" s="724">
        <f ca="1">SUMIFS(OFFSET('7.  Persistence Report'!$AQ:$AQ,0,F277-2011),'7.  Persistence Report'!$D:$D,IF(COUNTIFS($B375,"Adjustment*"),$B374,$B375),'7.  Persistence Report'!$H:$H,D277,'7.  Persistence Report'!$J:$J,IF(COUNTIFS($B375,"Adjustment*"),"Adjustment","Current Year Savings"),'7.  Persistence Report'!$C:$C,VLOOKUP(IF(COUNTIFS($B375,"Adjustment*"),$A374,$A375),ExtCalcMap,2,FALSE))</f>
        <v>1142449.68</v>
      </c>
      <c r="G375" s="724">
        <f ca="1">SUMIFS(OFFSET('7.  Persistence Report'!$AQ:$AQ,0,G277-2011),'7.  Persistence Report'!$D:$D,IF(COUNTIFS($B375,"Adjustment*"),$B374,$B375),'7.  Persistence Report'!$H:$H,D277,'7.  Persistence Report'!$J:$J,IF(COUNTIFS($B375,"Adjustment*"),"Adjustment","Current Year Savings"),'7.  Persistence Report'!$C:$C,VLOOKUP(IF(COUNTIFS($B375,"Adjustment*"),$A374,$A375),ExtCalcMap,2,FALSE))</f>
        <v>1142449.68</v>
      </c>
      <c r="H375" s="724">
        <f ca="1">SUMIFS(OFFSET('7.  Persistence Report'!$AQ:$AQ,0,H277-2011),'7.  Persistence Report'!$D:$D,IF(COUNTIFS($B375,"Adjustment*"),$B374,$B375),'7.  Persistence Report'!$H:$H,D277,'7.  Persistence Report'!$J:$J,IF(COUNTIFS($B375,"Adjustment*"),"Adjustment","Current Year Savings"),'7.  Persistence Report'!$C:$C,VLOOKUP(IF(COUNTIFS($B375,"Adjustment*"),$A374,$A375),ExtCalcMap,2,FALSE))</f>
        <v>1142449.68</v>
      </c>
      <c r="I375" s="724">
        <f ca="1">SUMIFS(OFFSET('7.  Persistence Report'!$AQ:$AQ,0,I277-2011),'7.  Persistence Report'!$D:$D,IF(COUNTIFS($B375,"Adjustment*"),$B374,$B375),'7.  Persistence Report'!$H:$H,D277,'7.  Persistence Report'!$J:$J,IF(COUNTIFS($B375,"Adjustment*"),"Adjustment","Current Year Savings"),'7.  Persistence Report'!$C:$C,VLOOKUP(IF(COUNTIFS($B375,"Adjustment*"),$A374,$A375),ExtCalcMap,2,FALSE))</f>
        <v>1142449.68</v>
      </c>
      <c r="J375" s="724">
        <f ca="1">SUMIFS(OFFSET('7.  Persistence Report'!$AQ:$AQ,0,J277-2011),'7.  Persistence Report'!$D:$D,IF(COUNTIFS($B375,"Adjustment*"),$B374,$B375),'7.  Persistence Report'!$H:$H,D277,'7.  Persistence Report'!$J:$J,IF(COUNTIFS($B375,"Adjustment*"),"Adjustment","Current Year Savings"),'7.  Persistence Report'!$C:$C,VLOOKUP(IF(COUNTIFS($B375,"Adjustment*"),$A374,$A375),ExtCalcMap,2,FALSE))</f>
        <v>1142449.68</v>
      </c>
      <c r="K375" s="724">
        <f ca="1">SUMIFS(OFFSET('7.  Persistence Report'!$AQ:$AQ,0,K277-2011),'7.  Persistence Report'!$D:$D,IF(COUNTIFS($B375,"Adjustment*"),$B374,$B375),'7.  Persistence Report'!$H:$H,D277,'7.  Persistence Report'!$J:$J,IF(COUNTIFS($B375,"Adjustment*"),"Adjustment","Current Year Savings"),'7.  Persistence Report'!$C:$C,VLOOKUP(IF(COUNTIFS($B375,"Adjustment*"),$A374,$A375),ExtCalcMap,2,FALSE))</f>
        <v>1142449.68</v>
      </c>
      <c r="L375" s="724">
        <f ca="1">SUMIFS(OFFSET('7.  Persistence Report'!$AQ:$AQ,0,L277-2011),'7.  Persistence Report'!$D:$D,IF(COUNTIFS($B375,"Adjustment*"),$B374,$B375),'7.  Persistence Report'!$H:$H,D277,'7.  Persistence Report'!$J:$J,IF(COUNTIFS($B375,"Adjustment*"),"Adjustment","Current Year Savings"),'7.  Persistence Report'!$C:$C,VLOOKUP(IF(COUNTIFS($B375,"Adjustment*"),$A374,$A375),ExtCalcMap,2,FALSE))</f>
        <v>1142449.68</v>
      </c>
      <c r="M375" s="724">
        <f ca="1">SUMIFS(OFFSET('7.  Persistence Report'!$AQ:$AQ,0,M277-2011),'7.  Persistence Report'!$D:$D,IF(COUNTIFS($B375,"Adjustment*"),$B374,$B375),'7.  Persistence Report'!$H:$H,D277,'7.  Persistence Report'!$J:$J,IF(COUNTIFS($B375,"Adjustment*"),"Adjustment","Current Year Savings"),'7.  Persistence Report'!$C:$C,VLOOKUP(IF(COUNTIFS($B375,"Adjustment*"),$A374,$A375),ExtCalcMap,2,FALSE))</f>
        <v>1142449.68</v>
      </c>
      <c r="N375" s="724">
        <v>0</v>
      </c>
      <c r="O375" s="731">
        <f ca="1">SUMIFS(OFFSET('7.  Persistence Report'!$L:$L,0,O277-2011),'7.  Persistence Report'!$D:$D,IF(COUNTIFS($B375,"Adjustment*"),$B374,$B375),'7.  Persistence Report'!$H:$H,D277,'7.  Persistence Report'!$J:$J,IF(COUNTIFS($B375,"Adjustment*"),"Adjustment","Current Year Savings"),'7.  Persistence Report'!$C:$C,VLOOKUP(IF(COUNTIFS($B375,"Adjustment*"),$A374,$A375),ExtCalcMap,2,FALSE))</f>
        <v>125.10000000000002</v>
      </c>
      <c r="P375" s="731">
        <f ca="1">SUMIFS(OFFSET('7.  Persistence Report'!$L:$L,0,P277-2011),'7.  Persistence Report'!$D:$D,IF(COUNTIFS($B375,"Adjustment*"),$B374,$B375),'7.  Persistence Report'!$H:$H,D277,'7.  Persistence Report'!$J:$J,IF(COUNTIFS($B375,"Adjustment*"),"Adjustment","Current Year Savings"),'7.  Persistence Report'!$C:$C,VLOOKUP(IF(COUNTIFS($B375,"Adjustment*"),$A374,$A375),ExtCalcMap,2,FALSE))</f>
        <v>125.10000000000002</v>
      </c>
      <c r="Q375" s="731">
        <f ca="1">SUMIFS(OFFSET('7.  Persistence Report'!$L:$L,0,Q277-2011),'7.  Persistence Report'!$D:$D,IF(COUNTIFS($B375,"Adjustment*"),$B374,$B375),'7.  Persistence Report'!$H:$H,D277,'7.  Persistence Report'!$J:$J,IF(COUNTIFS($B375,"Adjustment*"),"Adjustment","Current Year Savings"),'7.  Persistence Report'!$C:$C,VLOOKUP(IF(COUNTIFS($B375,"Adjustment*"),$A374,$A375),ExtCalcMap,2,FALSE))</f>
        <v>125.10000000000002</v>
      </c>
      <c r="R375" s="731">
        <f ca="1">SUMIFS(OFFSET('7.  Persistence Report'!$L:$L,0,R277-2011),'7.  Persistence Report'!$D:$D,IF(COUNTIFS($B375,"Adjustment*"),$B374,$B375),'7.  Persistence Report'!$H:$H,D277,'7.  Persistence Report'!$J:$J,IF(COUNTIFS($B375,"Adjustment*"),"Adjustment","Current Year Savings"),'7.  Persistence Report'!$C:$C,VLOOKUP(IF(COUNTIFS($B375,"Adjustment*"),$A374,$A375),ExtCalcMap,2,FALSE))</f>
        <v>125.10000000000002</v>
      </c>
      <c r="S375" s="731">
        <f ca="1">SUMIFS(OFFSET('7.  Persistence Report'!$L:$L,0,S277-2011),'7.  Persistence Report'!$D:$D,IF(COUNTIFS($B375,"Adjustment*"),$B374,$B375),'7.  Persistence Report'!$H:$H,D277,'7.  Persistence Report'!$J:$J,IF(COUNTIFS($B375,"Adjustment*"),"Adjustment","Current Year Savings"),'7.  Persistence Report'!$C:$C,VLOOKUP(IF(COUNTIFS($B375,"Adjustment*"),$A374,$A375),ExtCalcMap,2,FALSE))</f>
        <v>125.10000000000002</v>
      </c>
      <c r="T375" s="731">
        <f ca="1">SUMIFS(OFFSET('7.  Persistence Report'!$L:$L,0,T277-2011),'7.  Persistence Report'!$D:$D,IF(COUNTIFS($B375,"Adjustment*"),$B374,$B375),'7.  Persistence Report'!$H:$H,D277,'7.  Persistence Report'!$J:$J,IF(COUNTIFS($B375,"Adjustment*"),"Adjustment","Current Year Savings"),'7.  Persistence Report'!$C:$C,VLOOKUP(IF(COUNTIFS($B375,"Adjustment*"),$A374,$A375),ExtCalcMap,2,FALSE))</f>
        <v>125.10000000000002</v>
      </c>
      <c r="U375" s="731">
        <f ca="1">SUMIFS(OFFSET('7.  Persistence Report'!$L:$L,0,U277-2011),'7.  Persistence Report'!$D:$D,IF(COUNTIFS($B375,"Adjustment*"),$B374,$B375),'7.  Persistence Report'!$H:$H,D277,'7.  Persistence Report'!$J:$J,IF(COUNTIFS($B375,"Adjustment*"),"Adjustment","Current Year Savings"),'7.  Persistence Report'!$C:$C,VLOOKUP(IF(COUNTIFS($B375,"Adjustment*"),$A374,$A375),ExtCalcMap,2,FALSE))</f>
        <v>125.10000000000002</v>
      </c>
      <c r="V375" s="731">
        <f ca="1">SUMIFS(OFFSET('7.  Persistence Report'!$L:$L,0,V277-2011),'7.  Persistence Report'!$D:$D,IF(COUNTIFS($B375,"Adjustment*"),$B374,$B375),'7.  Persistence Report'!$H:$H,D277,'7.  Persistence Report'!$J:$J,IF(COUNTIFS($B375,"Adjustment*"),"Adjustment","Current Year Savings"),'7.  Persistence Report'!$C:$C,VLOOKUP(IF(COUNTIFS($B375,"Adjustment*"),$A374,$A375),ExtCalcMap,2,FALSE))</f>
        <v>125.10000000000002</v>
      </c>
      <c r="W375" s="731">
        <f ca="1">SUMIFS(OFFSET('7.  Persistence Report'!$L:$L,0,W277-2011),'7.  Persistence Report'!$D:$D,IF(COUNTIFS($B375,"Adjustment*"),$B374,$B375),'7.  Persistence Report'!$H:$H,D277,'7.  Persistence Report'!$J:$J,IF(COUNTIFS($B375,"Adjustment*"),"Adjustment","Current Year Savings"),'7.  Persistence Report'!$C:$C,VLOOKUP(IF(COUNTIFS($B375,"Adjustment*"),$A374,$A375),ExtCalcMap,2,FALSE))</f>
        <v>125.10000000000002</v>
      </c>
      <c r="X375" s="731">
        <f ca="1">SUMIFS(OFFSET('7.  Persistence Report'!$L:$L,0,X277-2011),'7.  Persistence Report'!$D:$D,IF(COUNTIFS($B375,"Adjustment*"),$B374,$B375),'7.  Persistence Report'!$H:$H,D277,'7.  Persistence Report'!$J:$J,IF(COUNTIFS($B375,"Adjustment*"),"Adjustment","Current Year Savings"),'7.  Persistence Report'!$C:$C,VLOOKUP(IF(COUNTIFS($B375,"Adjustment*"),$A374,$A375),ExtCalcMap,2,FALSE))</f>
        <v>125.10000000000002</v>
      </c>
      <c r="Y375" s="416">
        <f ca="1">IF(SUMIFS(OFFSET('3-a.  Rate Class Allocations'!$BA:$BA,0,(27*(Y278="kW"))),'3-a.  Rate Class Allocations'!$F:$F,"2011 - 2014 + 2015 Extension Legacy Green Energy Act Framework - Province Wide Program",'3-a.  Rate Class Allocations'!$E:$E,$B375,'3-a.  Rate Class Allocations'!$H:$H,D277),SUMIFS(OFFSET('3-a.  Rate Class Allocations'!$BA:$BA,0,(27*(Y278="kW"))),'3-a.  Rate Class Allocations'!$F:$F,"2011 - 2014 + 2015 Extension Legacy Green Energy Act Framework - Province Wide Program",'3-a.  Rate Class Allocations'!$L:$L,Y277,'3-a.  Rate Class Allocations'!$E:$E,$B375,'3-a.  Rate Class Allocations'!$H:$H,D277) / SUMIFS(OFFSET('3-a.  Rate Class Allocations'!$BA:$BA,0,(27*(Y278="kW"))),'3-a.  Rate Class Allocations'!$F:$F,"2011 - 2014 + 2015 Extension Legacy Green Energy Act Framework - Province Wide Program",'3-a.  Rate Class Allocations'!$E:$E,$B375,'3-a.  Rate Class Allocations'!$H:$H,D277),IF(COUNTIFS(Y277,"General Service*"),1/COUNTIFS($Y277:$AL277,"General Service*"),0))</f>
        <v>1</v>
      </c>
      <c r="Z375" s="416">
        <f ca="1">IF(SUMIFS(OFFSET('3-a.  Rate Class Allocations'!$BA:$BA,0,(27*(Z278="kW"))),'3-a.  Rate Class Allocations'!$F:$F,"2011 - 2014 + 2015 Extension Legacy Green Energy Act Framework - Province Wide Program",'3-a.  Rate Class Allocations'!$E:$E,$B375,'3-a.  Rate Class Allocations'!$H:$H,D277),SUMIFS(OFFSET('3-a.  Rate Class Allocations'!$BA:$BA,0,(27*(Z278="kW"))),'3-a.  Rate Class Allocations'!$F:$F,"2011 - 2014 + 2015 Extension Legacy Green Energy Act Framework - Province Wide Program",'3-a.  Rate Class Allocations'!$L:$L,Z277,'3-a.  Rate Class Allocations'!$E:$E,$B375,'3-a.  Rate Class Allocations'!$H:$H,D277) / SUMIFS(OFFSET('3-a.  Rate Class Allocations'!$BA:$BA,0,(27*(Z278="kW"))),'3-a.  Rate Class Allocations'!$F:$F,"2011 - 2014 + 2015 Extension Legacy Green Energy Act Framework - Province Wide Program",'3-a.  Rate Class Allocations'!$E:$E,$B375,'3-a.  Rate Class Allocations'!$H:$H,D277),IF(COUNTIFS(Z277,"General Service*"),1/COUNTIFS($Y277:$AL277,"General Service*"),0))</f>
        <v>0</v>
      </c>
      <c r="AA375" s="416">
        <f ca="1">IF(SUMIFS(OFFSET('3-a.  Rate Class Allocations'!$BA:$BA,0,(27*(AA278="kW"))),'3-a.  Rate Class Allocations'!$F:$F,"2011 - 2014 + 2015 Extension Legacy Green Energy Act Framework - Province Wide Program",'3-a.  Rate Class Allocations'!$E:$E,$B375,'3-a.  Rate Class Allocations'!$H:$H,D277),SUMIFS(OFFSET('3-a.  Rate Class Allocations'!$BA:$BA,0,(27*(AA278="kW"))),'3-a.  Rate Class Allocations'!$F:$F,"2011 - 2014 + 2015 Extension Legacy Green Energy Act Framework - Province Wide Program",'3-a.  Rate Class Allocations'!$L:$L,AA277,'3-a.  Rate Class Allocations'!$E:$E,$B375,'3-a.  Rate Class Allocations'!$H:$H,D277) / SUMIFS(OFFSET('3-a.  Rate Class Allocations'!$BA:$BA,0,(27*(AA278="kW"))),'3-a.  Rate Class Allocations'!$F:$F,"2011 - 2014 + 2015 Extension Legacy Green Energy Act Framework - Province Wide Program",'3-a.  Rate Class Allocations'!$E:$E,$B375,'3-a.  Rate Class Allocations'!$H:$H,D277),IF(COUNTIFS(AA277,"General Service*"),1/COUNTIFS($Y277:$AL277,"General Service*"),0))</f>
        <v>0</v>
      </c>
      <c r="AB375" s="416">
        <f ca="1">IF(SUMIFS(OFFSET('3-a.  Rate Class Allocations'!$BA:$BA,0,(27*(AB278="kW"))),'3-a.  Rate Class Allocations'!$F:$F,"2011 - 2014 + 2015 Extension Legacy Green Energy Act Framework - Province Wide Program",'3-a.  Rate Class Allocations'!$E:$E,$B375,'3-a.  Rate Class Allocations'!$H:$H,D277),SUMIFS(OFFSET('3-a.  Rate Class Allocations'!$BA:$BA,0,(27*(AB278="kW"))),'3-a.  Rate Class Allocations'!$F:$F,"2011 - 2014 + 2015 Extension Legacy Green Energy Act Framework - Province Wide Program",'3-a.  Rate Class Allocations'!$L:$L,AB277,'3-a.  Rate Class Allocations'!$E:$E,$B375,'3-a.  Rate Class Allocations'!$H:$H,D277) / SUMIFS(OFFSET('3-a.  Rate Class Allocations'!$BA:$BA,0,(27*(AB278="kW"))),'3-a.  Rate Class Allocations'!$F:$F,"2011 - 2014 + 2015 Extension Legacy Green Energy Act Framework - Province Wide Program",'3-a.  Rate Class Allocations'!$E:$E,$B375,'3-a.  Rate Class Allocations'!$H:$H,D277),IF(COUNTIFS(AB277,"General Service*"),1/COUNTIFS($Y277:$AL277,"General Service*"),0))</f>
        <v>0</v>
      </c>
      <c r="AC375" s="416">
        <f ca="1">IF(SUMIFS(OFFSET('3-a.  Rate Class Allocations'!$BA:$BA,0,(27*(AC278="kW"))),'3-a.  Rate Class Allocations'!$F:$F,"2011 - 2014 + 2015 Extension Legacy Green Energy Act Framework - Province Wide Program",'3-a.  Rate Class Allocations'!$E:$E,$B375,'3-a.  Rate Class Allocations'!$H:$H,D277),SUMIFS(OFFSET('3-a.  Rate Class Allocations'!$BA:$BA,0,(27*(AC278="kW"))),'3-a.  Rate Class Allocations'!$F:$F,"2011 - 2014 + 2015 Extension Legacy Green Energy Act Framework - Province Wide Program",'3-a.  Rate Class Allocations'!$L:$L,AC277,'3-a.  Rate Class Allocations'!$E:$E,$B375,'3-a.  Rate Class Allocations'!$H:$H,D277) / SUMIFS(OFFSET('3-a.  Rate Class Allocations'!$BA:$BA,0,(27*(AC278="kW"))),'3-a.  Rate Class Allocations'!$F:$F,"2011 - 2014 + 2015 Extension Legacy Green Energy Act Framework - Province Wide Program",'3-a.  Rate Class Allocations'!$E:$E,$B375,'3-a.  Rate Class Allocations'!$H:$H,D277),IF(COUNTIFS(AC277,"General Service*"),1/COUNTIFS($Y277:$AL277,"General Service*"),0))</f>
        <v>0</v>
      </c>
      <c r="AD375" s="416">
        <f ca="1">IF(SUMIFS(OFFSET('3-a.  Rate Class Allocations'!$BA:$BA,0,(27*(AD278="kW"))),'3-a.  Rate Class Allocations'!$F:$F,"2011 - 2014 + 2015 Extension Legacy Green Energy Act Framework - Province Wide Program",'3-a.  Rate Class Allocations'!$E:$E,$B375,'3-a.  Rate Class Allocations'!$H:$H,D277),SUMIFS(OFFSET('3-a.  Rate Class Allocations'!$BA:$BA,0,(27*(AD278="kW"))),'3-a.  Rate Class Allocations'!$F:$F,"2011 - 2014 + 2015 Extension Legacy Green Energy Act Framework - Province Wide Program",'3-a.  Rate Class Allocations'!$L:$L,AD277,'3-a.  Rate Class Allocations'!$E:$E,$B375,'3-a.  Rate Class Allocations'!$H:$H,D277) / SUMIFS(OFFSET('3-a.  Rate Class Allocations'!$BA:$BA,0,(27*(AD278="kW"))),'3-a.  Rate Class Allocations'!$F:$F,"2011 - 2014 + 2015 Extension Legacy Green Energy Act Framework - Province Wide Program",'3-a.  Rate Class Allocations'!$E:$E,$B375,'3-a.  Rate Class Allocations'!$H:$H,D277),IF(COUNTIFS(AD277,"General Service*"),1/COUNTIFS($Y277:$AL277,"General Service*"),0))</f>
        <v>0</v>
      </c>
      <c r="AE375" s="416">
        <f ca="1">IF(SUMIFS(OFFSET('3-a.  Rate Class Allocations'!$BA:$BA,0,(27*(AE278="kW"))),'3-a.  Rate Class Allocations'!$F:$F,"2011 - 2014 + 2015 Extension Legacy Green Energy Act Framework - Province Wide Program",'3-a.  Rate Class Allocations'!$E:$E,$B375,'3-a.  Rate Class Allocations'!$H:$H,D277),SUMIFS(OFFSET('3-a.  Rate Class Allocations'!$BA:$BA,0,(27*(AE278="kW"))),'3-a.  Rate Class Allocations'!$F:$F,"2011 - 2014 + 2015 Extension Legacy Green Energy Act Framework - Province Wide Program",'3-a.  Rate Class Allocations'!$L:$L,AE277,'3-a.  Rate Class Allocations'!$E:$E,$B375,'3-a.  Rate Class Allocations'!$H:$H,D277) / SUMIFS(OFFSET('3-a.  Rate Class Allocations'!$BA:$BA,0,(27*(AE278="kW"))),'3-a.  Rate Class Allocations'!$F:$F,"2011 - 2014 + 2015 Extension Legacy Green Energy Act Framework - Province Wide Program",'3-a.  Rate Class Allocations'!$E:$E,$B375,'3-a.  Rate Class Allocations'!$H:$H,D277),IF(COUNTIFS(AE277,"General Service*"),1/COUNTIFS($Y277:$AL277,"General Service*"),0))</f>
        <v>0</v>
      </c>
      <c r="AF375" s="416">
        <f ca="1">IF(SUMIFS(OFFSET('3-a.  Rate Class Allocations'!$BA:$BA,0,(27*(AF278="kW"))),'3-a.  Rate Class Allocations'!$F:$F,"2011 - 2014 + 2015 Extension Legacy Green Energy Act Framework - Province Wide Program",'3-a.  Rate Class Allocations'!$E:$E,$B375,'3-a.  Rate Class Allocations'!$H:$H,D277),SUMIFS(OFFSET('3-a.  Rate Class Allocations'!$BA:$BA,0,(27*(AF278="kW"))),'3-a.  Rate Class Allocations'!$F:$F,"2011 - 2014 + 2015 Extension Legacy Green Energy Act Framework - Province Wide Program",'3-a.  Rate Class Allocations'!$L:$L,AF277,'3-a.  Rate Class Allocations'!$E:$E,$B375,'3-a.  Rate Class Allocations'!$H:$H,D277) / SUMIFS(OFFSET('3-a.  Rate Class Allocations'!$BA:$BA,0,(27*(AF278="kW"))),'3-a.  Rate Class Allocations'!$F:$F,"2011 - 2014 + 2015 Extension Legacy Green Energy Act Framework - Province Wide Program",'3-a.  Rate Class Allocations'!$E:$E,$B375,'3-a.  Rate Class Allocations'!$H:$H,D277),IF(COUNTIFS(AF277,"General Service*"),1/COUNTIFS($Y277:$AL277,"General Service*"),0))</f>
        <v>0</v>
      </c>
      <c r="AG375" s="416">
        <f ca="1">IF(SUMIFS(OFFSET('3-a.  Rate Class Allocations'!$BA:$BA,0,(27*(AG278="kW"))),'3-a.  Rate Class Allocations'!$F:$F,"2011 - 2014 + 2015 Extension Legacy Green Energy Act Framework - Province Wide Program",'3-a.  Rate Class Allocations'!$E:$E,$B375,'3-a.  Rate Class Allocations'!$H:$H,D277),SUMIFS(OFFSET('3-a.  Rate Class Allocations'!$BA:$BA,0,(27*(AG278="kW"))),'3-a.  Rate Class Allocations'!$F:$F,"2011 - 2014 + 2015 Extension Legacy Green Energy Act Framework - Province Wide Program",'3-a.  Rate Class Allocations'!$L:$L,AG277,'3-a.  Rate Class Allocations'!$E:$E,$B375,'3-a.  Rate Class Allocations'!$H:$H,D277) / SUMIFS(OFFSET('3-a.  Rate Class Allocations'!$BA:$BA,0,(27*(AG278="kW"))),'3-a.  Rate Class Allocations'!$F:$F,"2011 - 2014 + 2015 Extension Legacy Green Energy Act Framework - Province Wide Program",'3-a.  Rate Class Allocations'!$E:$E,$B375,'3-a.  Rate Class Allocations'!$H:$H,D277),IF(COUNTIFS(AG277,"General Service*"),1/COUNTIFS($Y277:$AL277,"General Service*"),0))</f>
        <v>0</v>
      </c>
      <c r="AH375" s="416">
        <f ca="1">IF(SUMIFS(OFFSET('3-a.  Rate Class Allocations'!$BA:$BA,0,(27*(AH278="kW"))),'3-a.  Rate Class Allocations'!$F:$F,"2011 - 2014 + 2015 Extension Legacy Green Energy Act Framework - Province Wide Program",'3-a.  Rate Class Allocations'!$E:$E,$B375,'3-a.  Rate Class Allocations'!$H:$H,D277),SUMIFS(OFFSET('3-a.  Rate Class Allocations'!$BA:$BA,0,(27*(AH278="kW"))),'3-a.  Rate Class Allocations'!$F:$F,"2011 - 2014 + 2015 Extension Legacy Green Energy Act Framework - Province Wide Program",'3-a.  Rate Class Allocations'!$L:$L,AH277,'3-a.  Rate Class Allocations'!$E:$E,$B375,'3-a.  Rate Class Allocations'!$H:$H,D277) / SUMIFS(OFFSET('3-a.  Rate Class Allocations'!$BA:$BA,0,(27*(AH278="kW"))),'3-a.  Rate Class Allocations'!$F:$F,"2011 - 2014 + 2015 Extension Legacy Green Energy Act Framework - Province Wide Program",'3-a.  Rate Class Allocations'!$E:$E,$B375,'3-a.  Rate Class Allocations'!$H:$H,D277),IF(COUNTIFS(AH277,"General Service*"),1/COUNTIFS($Y277:$AL277,"General Service*"),0))</f>
        <v>0</v>
      </c>
      <c r="AI375" s="416">
        <f ca="1">IF(SUMIFS(OFFSET('3-a.  Rate Class Allocations'!$BA:$BA,0,(27*(AI278="kW"))),'3-a.  Rate Class Allocations'!$F:$F,"2011 - 2014 + 2015 Extension Legacy Green Energy Act Framework - Province Wide Program",'3-a.  Rate Class Allocations'!$E:$E,$B375,'3-a.  Rate Class Allocations'!$H:$H,D277),SUMIFS(OFFSET('3-a.  Rate Class Allocations'!$BA:$BA,0,(27*(AI278="kW"))),'3-a.  Rate Class Allocations'!$F:$F,"2011 - 2014 + 2015 Extension Legacy Green Energy Act Framework - Province Wide Program",'3-a.  Rate Class Allocations'!$L:$L,AI277,'3-a.  Rate Class Allocations'!$E:$E,$B375,'3-a.  Rate Class Allocations'!$H:$H,D277) / SUMIFS(OFFSET('3-a.  Rate Class Allocations'!$BA:$BA,0,(27*(AI278="kW"))),'3-a.  Rate Class Allocations'!$F:$F,"2011 - 2014 + 2015 Extension Legacy Green Energy Act Framework - Province Wide Program",'3-a.  Rate Class Allocations'!$E:$E,$B375,'3-a.  Rate Class Allocations'!$H:$H,D277),IF(COUNTIFS(AI277,"General Service*"),1/COUNTIFS($Y277:$AL277,"General Service*"),0))</f>
        <v>0</v>
      </c>
      <c r="AJ375" s="416">
        <f ca="1">IF(SUMIFS(OFFSET('3-a.  Rate Class Allocations'!$BA:$BA,0,(27*(AJ278="kW"))),'3-a.  Rate Class Allocations'!$F:$F,"2011 - 2014 + 2015 Extension Legacy Green Energy Act Framework - Province Wide Program",'3-a.  Rate Class Allocations'!$E:$E,$B375,'3-a.  Rate Class Allocations'!$H:$H,D277),SUMIFS(OFFSET('3-a.  Rate Class Allocations'!$BA:$BA,0,(27*(AJ278="kW"))),'3-a.  Rate Class Allocations'!$F:$F,"2011 - 2014 + 2015 Extension Legacy Green Energy Act Framework - Province Wide Program",'3-a.  Rate Class Allocations'!$L:$L,AJ277,'3-a.  Rate Class Allocations'!$E:$E,$B375,'3-a.  Rate Class Allocations'!$H:$H,D277) / SUMIFS(OFFSET('3-a.  Rate Class Allocations'!$BA:$BA,0,(27*(AJ278="kW"))),'3-a.  Rate Class Allocations'!$F:$F,"2011 - 2014 + 2015 Extension Legacy Green Energy Act Framework - Province Wide Program",'3-a.  Rate Class Allocations'!$E:$E,$B375,'3-a.  Rate Class Allocations'!$H:$H,D277),IF(COUNTIFS(AJ277,"General Service*"),1/COUNTIFS($Y277:$AL277,"General Service*"),0))</f>
        <v>0</v>
      </c>
      <c r="AK375" s="416">
        <f ca="1">IF(SUMIFS(OFFSET('3-a.  Rate Class Allocations'!$BA:$BA,0,(27*(AK278="kW"))),'3-a.  Rate Class Allocations'!$F:$F,"2011 - 2014 + 2015 Extension Legacy Green Energy Act Framework - Province Wide Program",'3-a.  Rate Class Allocations'!$E:$E,$B375,'3-a.  Rate Class Allocations'!$H:$H,D277),SUMIFS(OFFSET('3-a.  Rate Class Allocations'!$BA:$BA,0,(27*(AK278="kW"))),'3-a.  Rate Class Allocations'!$F:$F,"2011 - 2014 + 2015 Extension Legacy Green Energy Act Framework - Province Wide Program",'3-a.  Rate Class Allocations'!$L:$L,AK277,'3-a.  Rate Class Allocations'!$E:$E,$B375,'3-a.  Rate Class Allocations'!$H:$H,D277) / SUMIFS(OFFSET('3-a.  Rate Class Allocations'!$BA:$BA,0,(27*(AK278="kW"))),'3-a.  Rate Class Allocations'!$F:$F,"2011 - 2014 + 2015 Extension Legacy Green Energy Act Framework - Province Wide Program",'3-a.  Rate Class Allocations'!$E:$E,$B375,'3-a.  Rate Class Allocations'!$H:$H,D277),IF(COUNTIFS(AK277,"General Service*"),1/COUNTIFS($Y277:$AL277,"General Service*"),0))</f>
        <v>0</v>
      </c>
      <c r="AL375" s="416">
        <f ca="1">IF(SUMIFS(OFFSET('3-a.  Rate Class Allocations'!$BA:$BA,0,(27*(AL278="kW"))),'3-a.  Rate Class Allocations'!$F:$F,"2011 - 2014 + 2015 Extension Legacy Green Energy Act Framework - Province Wide Program",'3-a.  Rate Class Allocations'!$E:$E,$B375,'3-a.  Rate Class Allocations'!$H:$H,D277),SUMIFS(OFFSET('3-a.  Rate Class Allocations'!$BA:$BA,0,(27*(AL278="kW"))),'3-a.  Rate Class Allocations'!$F:$F,"2011 - 2014 + 2015 Extension Legacy Green Energy Act Framework - Province Wide Program",'3-a.  Rate Class Allocations'!$L:$L,AL277,'3-a.  Rate Class Allocations'!$E:$E,$B375,'3-a.  Rate Class Allocations'!$H:$H,D277) / SUMIFS(OFFSET('3-a.  Rate Class Allocations'!$BA:$BA,0,(27*(AL278="kW"))),'3-a.  Rate Class Allocations'!$F:$F,"2011 - 2014 + 2015 Extension Legacy Green Energy Act Framework - Province Wide Program",'3-a.  Rate Class Allocations'!$E:$E,$B375,'3-a.  Rate Class Allocations'!$H:$H,D277),IF(COUNTIFS(AL277,"General Service*"),1/COUNTIFS($Y277:$AL277,"General Service*"),0))</f>
        <v>0</v>
      </c>
      <c r="AM375" s="298">
        <f ca="1">SUM(Y375:AL375)</f>
        <v>1</v>
      </c>
    </row>
    <row r="376" spans="1:39" s="285" customFormat="1" ht="15" outlineLevel="1">
      <c r="A376" s="503"/>
      <c r="B376" s="325" t="s">
        <v>250</v>
      </c>
      <c r="C376" s="293" t="s">
        <v>164</v>
      </c>
      <c r="D376" s="724">
        <f ca="1">SUMIFS(OFFSET('7.  Persistence Report'!$AQ:$AQ,0,D277-2011),'7.  Persistence Report'!$D:$D,IF(COUNTIFS($B376,"Adjustment*"),$B375,$B376),'7.  Persistence Report'!$H:$H,D277,'7.  Persistence Report'!$J:$J,IF(COUNTIFS($B376,"Adjustment*"),"Adjustment","Current Year Savings"),'7.  Persistence Report'!$C:$C,VLOOKUP(IF(COUNTIFS($B376,"Adjustment*"),$A375,$A376),ExtCalcMap,2,FALSE))</f>
        <v>0</v>
      </c>
      <c r="E376" s="724">
        <f ca="1">SUMIFS(OFFSET('7.  Persistence Report'!$AQ:$AQ,0,E277-2011),'7.  Persistence Report'!$D:$D,IF(COUNTIFS($B376,"Adjustment*"),$B375,$B376),'7.  Persistence Report'!$H:$H,D277,'7.  Persistence Report'!$J:$J,IF(COUNTIFS($B376,"Adjustment*"),"Adjustment","Current Year Savings"),'7.  Persistence Report'!$C:$C,VLOOKUP(IF(COUNTIFS($B376,"Adjustment*"),$A375,$A376),ExtCalcMap,2,FALSE))</f>
        <v>0</v>
      </c>
      <c r="F376" s="724">
        <f ca="1">SUMIFS(OFFSET('7.  Persistence Report'!$AQ:$AQ,0,F277-2011),'7.  Persistence Report'!$D:$D,IF(COUNTIFS($B376,"Adjustment*"),$B375,$B376),'7.  Persistence Report'!$H:$H,D277,'7.  Persistence Report'!$J:$J,IF(COUNTIFS($B376,"Adjustment*"),"Adjustment","Current Year Savings"),'7.  Persistence Report'!$C:$C,VLOOKUP(IF(COUNTIFS($B376,"Adjustment*"),$A375,$A376),ExtCalcMap,2,FALSE))</f>
        <v>0</v>
      </c>
      <c r="G376" s="724">
        <f ca="1">SUMIFS(OFFSET('7.  Persistence Report'!$AQ:$AQ,0,G277-2011),'7.  Persistence Report'!$D:$D,IF(COUNTIFS($B376,"Adjustment*"),$B375,$B376),'7.  Persistence Report'!$H:$H,D277,'7.  Persistence Report'!$J:$J,IF(COUNTIFS($B376,"Adjustment*"),"Adjustment","Current Year Savings"),'7.  Persistence Report'!$C:$C,VLOOKUP(IF(COUNTIFS($B376,"Adjustment*"),$A375,$A376),ExtCalcMap,2,FALSE))</f>
        <v>0</v>
      </c>
      <c r="H376" s="724">
        <f ca="1">SUMIFS(OFFSET('7.  Persistence Report'!$AQ:$AQ,0,H277-2011),'7.  Persistence Report'!$D:$D,IF(COUNTIFS($B376,"Adjustment*"),$B375,$B376),'7.  Persistence Report'!$H:$H,D277,'7.  Persistence Report'!$J:$J,IF(COUNTIFS($B376,"Adjustment*"),"Adjustment","Current Year Savings"),'7.  Persistence Report'!$C:$C,VLOOKUP(IF(COUNTIFS($B376,"Adjustment*"),$A375,$A376),ExtCalcMap,2,FALSE))</f>
        <v>0</v>
      </c>
      <c r="I376" s="724">
        <f ca="1">SUMIFS(OFFSET('7.  Persistence Report'!$AQ:$AQ,0,I277-2011),'7.  Persistence Report'!$D:$D,IF(COUNTIFS($B376,"Adjustment*"),$B375,$B376),'7.  Persistence Report'!$H:$H,D277,'7.  Persistence Report'!$J:$J,IF(COUNTIFS($B376,"Adjustment*"),"Adjustment","Current Year Savings"),'7.  Persistence Report'!$C:$C,VLOOKUP(IF(COUNTIFS($B376,"Adjustment*"),$A375,$A376),ExtCalcMap,2,FALSE))</f>
        <v>0</v>
      </c>
      <c r="J376" s="724">
        <f ca="1">SUMIFS(OFFSET('7.  Persistence Report'!$AQ:$AQ,0,J277-2011),'7.  Persistence Report'!$D:$D,IF(COUNTIFS($B376,"Adjustment*"),$B375,$B376),'7.  Persistence Report'!$H:$H,D277,'7.  Persistence Report'!$J:$J,IF(COUNTIFS($B376,"Adjustment*"),"Adjustment","Current Year Savings"),'7.  Persistence Report'!$C:$C,VLOOKUP(IF(COUNTIFS($B376,"Adjustment*"),$A375,$A376),ExtCalcMap,2,FALSE))</f>
        <v>0</v>
      </c>
      <c r="K376" s="724">
        <f ca="1">SUMIFS(OFFSET('7.  Persistence Report'!$AQ:$AQ,0,K277-2011),'7.  Persistence Report'!$D:$D,IF(COUNTIFS($B376,"Adjustment*"),$B375,$B376),'7.  Persistence Report'!$H:$H,D277,'7.  Persistence Report'!$J:$J,IF(COUNTIFS($B376,"Adjustment*"),"Adjustment","Current Year Savings"),'7.  Persistence Report'!$C:$C,VLOOKUP(IF(COUNTIFS($B376,"Adjustment*"),$A375,$A376),ExtCalcMap,2,FALSE))</f>
        <v>0</v>
      </c>
      <c r="L376" s="724">
        <f ca="1">SUMIFS(OFFSET('7.  Persistence Report'!$AQ:$AQ,0,L277-2011),'7.  Persistence Report'!$D:$D,IF(COUNTIFS($B376,"Adjustment*"),$B375,$B376),'7.  Persistence Report'!$H:$H,D277,'7.  Persistence Report'!$J:$J,IF(COUNTIFS($B376,"Adjustment*"),"Adjustment","Current Year Savings"),'7.  Persistence Report'!$C:$C,VLOOKUP(IF(COUNTIFS($B376,"Adjustment*"),$A375,$A376),ExtCalcMap,2,FALSE))</f>
        <v>0</v>
      </c>
      <c r="M376" s="724">
        <f ca="1">SUMIFS(OFFSET('7.  Persistence Report'!$AQ:$AQ,0,M277-2011),'7.  Persistence Report'!$D:$D,IF(COUNTIFS($B376,"Adjustment*"),$B375,$B376),'7.  Persistence Report'!$H:$H,D277,'7.  Persistence Report'!$J:$J,IF(COUNTIFS($B376,"Adjustment*"),"Adjustment","Current Year Savings"),'7.  Persistence Report'!$C:$C,VLOOKUP(IF(COUNTIFS($B376,"Adjustment*"),$A375,$A376),ExtCalcMap,2,FALSE))</f>
        <v>0</v>
      </c>
      <c r="N376" s="724">
        <f>N375</f>
        <v>0</v>
      </c>
      <c r="O376" s="731">
        <f ca="1">SUMIFS(OFFSET('7.  Persistence Report'!$L:$L,0,O277-2011),'7.  Persistence Report'!$D:$D,IF(COUNTIFS($B376,"Adjustment*"),$B375,$B376),'7.  Persistence Report'!$H:$H,D277,'7.  Persistence Report'!$J:$J,IF(COUNTIFS($B376,"Adjustment*"),"Adjustment","Current Year Savings"),'7.  Persistence Report'!$C:$C,VLOOKUP(IF(COUNTIFS($B376,"Adjustment*"),$A375,$A376),ExtCalcMap,2,FALSE))</f>
        <v>0</v>
      </c>
      <c r="P376" s="731">
        <f ca="1">SUMIFS(OFFSET('7.  Persistence Report'!$L:$L,0,P277-2011),'7.  Persistence Report'!$D:$D,IF(COUNTIFS($B376,"Adjustment*"),$B375,$B376),'7.  Persistence Report'!$H:$H,D277,'7.  Persistence Report'!$J:$J,IF(COUNTIFS($B376,"Adjustment*"),"Adjustment","Current Year Savings"),'7.  Persistence Report'!$C:$C,VLOOKUP(IF(COUNTIFS($B376,"Adjustment*"),$A375,$A376),ExtCalcMap,2,FALSE))</f>
        <v>0</v>
      </c>
      <c r="Q376" s="731">
        <f ca="1">SUMIFS(OFFSET('7.  Persistence Report'!$L:$L,0,Q277-2011),'7.  Persistence Report'!$D:$D,IF(COUNTIFS($B376,"Adjustment*"),$B375,$B376),'7.  Persistence Report'!$H:$H,D277,'7.  Persistence Report'!$J:$J,IF(COUNTIFS($B376,"Adjustment*"),"Adjustment","Current Year Savings"),'7.  Persistence Report'!$C:$C,VLOOKUP(IF(COUNTIFS($B376,"Adjustment*"),$A375,$A376),ExtCalcMap,2,FALSE))</f>
        <v>0</v>
      </c>
      <c r="R376" s="731">
        <f ca="1">SUMIFS(OFFSET('7.  Persistence Report'!$L:$L,0,R277-2011),'7.  Persistence Report'!$D:$D,IF(COUNTIFS($B376,"Adjustment*"),$B375,$B376),'7.  Persistence Report'!$H:$H,D277,'7.  Persistence Report'!$J:$J,IF(COUNTIFS($B376,"Adjustment*"),"Adjustment","Current Year Savings"),'7.  Persistence Report'!$C:$C,VLOOKUP(IF(COUNTIFS($B376,"Adjustment*"),$A375,$A376),ExtCalcMap,2,FALSE))</f>
        <v>0</v>
      </c>
      <c r="S376" s="731">
        <f ca="1">SUMIFS(OFFSET('7.  Persistence Report'!$L:$L,0,S277-2011),'7.  Persistence Report'!$D:$D,IF(COUNTIFS($B376,"Adjustment*"),$B375,$B376),'7.  Persistence Report'!$H:$H,D277,'7.  Persistence Report'!$J:$J,IF(COUNTIFS($B376,"Adjustment*"),"Adjustment","Current Year Savings"),'7.  Persistence Report'!$C:$C,VLOOKUP(IF(COUNTIFS($B376,"Adjustment*"),$A375,$A376),ExtCalcMap,2,FALSE))</f>
        <v>0</v>
      </c>
      <c r="T376" s="731">
        <f ca="1">SUMIFS(OFFSET('7.  Persistence Report'!$L:$L,0,T277-2011),'7.  Persistence Report'!$D:$D,IF(COUNTIFS($B376,"Adjustment*"),$B375,$B376),'7.  Persistence Report'!$H:$H,D277,'7.  Persistence Report'!$J:$J,IF(COUNTIFS($B376,"Adjustment*"),"Adjustment","Current Year Savings"),'7.  Persistence Report'!$C:$C,VLOOKUP(IF(COUNTIFS($B376,"Adjustment*"),$A375,$A376),ExtCalcMap,2,FALSE))</f>
        <v>0</v>
      </c>
      <c r="U376" s="731">
        <f ca="1">SUMIFS(OFFSET('7.  Persistence Report'!$L:$L,0,U277-2011),'7.  Persistence Report'!$D:$D,IF(COUNTIFS($B376,"Adjustment*"),$B375,$B376),'7.  Persistence Report'!$H:$H,D277,'7.  Persistence Report'!$J:$J,IF(COUNTIFS($B376,"Adjustment*"),"Adjustment","Current Year Savings"),'7.  Persistence Report'!$C:$C,VLOOKUP(IF(COUNTIFS($B376,"Adjustment*"),$A375,$A376),ExtCalcMap,2,FALSE))</f>
        <v>0</v>
      </c>
      <c r="V376" s="731">
        <f ca="1">SUMIFS(OFFSET('7.  Persistence Report'!$L:$L,0,V277-2011),'7.  Persistence Report'!$D:$D,IF(COUNTIFS($B376,"Adjustment*"),$B375,$B376),'7.  Persistence Report'!$H:$H,D277,'7.  Persistence Report'!$J:$J,IF(COUNTIFS($B376,"Adjustment*"),"Adjustment","Current Year Savings"),'7.  Persistence Report'!$C:$C,VLOOKUP(IF(COUNTIFS($B376,"Adjustment*"),$A375,$A376),ExtCalcMap,2,FALSE))</f>
        <v>0</v>
      </c>
      <c r="W376" s="731">
        <f ca="1">SUMIFS(OFFSET('7.  Persistence Report'!$L:$L,0,W277-2011),'7.  Persistence Report'!$D:$D,IF(COUNTIFS($B376,"Adjustment*"),$B375,$B376),'7.  Persistence Report'!$H:$H,D277,'7.  Persistence Report'!$J:$J,IF(COUNTIFS($B376,"Adjustment*"),"Adjustment","Current Year Savings"),'7.  Persistence Report'!$C:$C,VLOOKUP(IF(COUNTIFS($B376,"Adjustment*"),$A375,$A376),ExtCalcMap,2,FALSE))</f>
        <v>0</v>
      </c>
      <c r="X376" s="731">
        <f ca="1">SUMIFS(OFFSET('7.  Persistence Report'!$L:$L,0,X277-2011),'7.  Persistence Report'!$D:$D,IF(COUNTIFS($B376,"Adjustment*"),$B375,$B376),'7.  Persistence Report'!$H:$H,D277,'7.  Persistence Report'!$J:$J,IF(COUNTIFS($B376,"Adjustment*"),"Adjustment","Current Year Savings"),'7.  Persistence Report'!$C:$C,VLOOKUP(IF(COUNTIFS($B376,"Adjustment*"),$A375,$A376),ExtCalcMap,2,FALSE))</f>
        <v>0</v>
      </c>
      <c r="Y376" s="412">
        <f ca="1">Y375</f>
        <v>1</v>
      </c>
      <c r="Z376" s="412">
        <f t="shared" ref="Z376:AL376" ca="1" si="150">Z375</f>
        <v>0</v>
      </c>
      <c r="AA376" s="412">
        <f t="shared" ca="1" si="150"/>
        <v>0</v>
      </c>
      <c r="AB376" s="412">
        <f t="shared" ca="1" si="150"/>
        <v>0</v>
      </c>
      <c r="AC376" s="412">
        <f t="shared" ca="1" si="150"/>
        <v>0</v>
      </c>
      <c r="AD376" s="412">
        <f t="shared" ca="1" si="150"/>
        <v>0</v>
      </c>
      <c r="AE376" s="412">
        <f t="shared" ca="1" si="150"/>
        <v>0</v>
      </c>
      <c r="AF376" s="412">
        <f t="shared" ca="1" si="150"/>
        <v>0</v>
      </c>
      <c r="AG376" s="412">
        <f t="shared" ca="1" si="150"/>
        <v>0</v>
      </c>
      <c r="AH376" s="412">
        <f t="shared" ca="1" si="150"/>
        <v>0</v>
      </c>
      <c r="AI376" s="412">
        <f t="shared" ca="1" si="150"/>
        <v>0</v>
      </c>
      <c r="AJ376" s="412">
        <f t="shared" ca="1" si="150"/>
        <v>0</v>
      </c>
      <c r="AK376" s="412">
        <f t="shared" ca="1" si="150"/>
        <v>0</v>
      </c>
      <c r="AL376" s="412">
        <f t="shared" ca="1" si="150"/>
        <v>0</v>
      </c>
      <c r="AM376" s="299"/>
    </row>
    <row r="377" spans="1:39" s="285" customFormat="1" ht="15" outlineLevel="1">
      <c r="A377" s="503"/>
      <c r="B377" s="325"/>
      <c r="C377" s="293"/>
      <c r="D377" s="730"/>
      <c r="E377" s="730"/>
      <c r="F377" s="730"/>
      <c r="G377" s="730"/>
      <c r="H377" s="730"/>
      <c r="I377" s="730"/>
      <c r="J377" s="730"/>
      <c r="K377" s="730"/>
      <c r="L377" s="730"/>
      <c r="M377" s="730"/>
      <c r="N377" s="730"/>
      <c r="O377" s="737"/>
      <c r="P377" s="737"/>
      <c r="Q377" s="737"/>
      <c r="R377" s="737"/>
      <c r="S377" s="737"/>
      <c r="T377" s="737"/>
      <c r="U377" s="737"/>
      <c r="V377" s="737"/>
      <c r="W377" s="737"/>
      <c r="X377" s="737"/>
      <c r="Y377" s="413"/>
      <c r="Z377" s="413"/>
      <c r="AA377" s="413"/>
      <c r="AB377" s="413"/>
      <c r="AC377" s="413"/>
      <c r="AD377" s="413"/>
      <c r="AE377" s="417"/>
      <c r="AF377" s="417"/>
      <c r="AG377" s="417"/>
      <c r="AH377" s="417"/>
      <c r="AI377" s="417"/>
      <c r="AJ377" s="417"/>
      <c r="AK377" s="417"/>
      <c r="AL377" s="417"/>
      <c r="AM377" s="315"/>
    </row>
    <row r="378" spans="1:39" s="285" customFormat="1" ht="15" outlineLevel="1">
      <c r="A378" s="503">
        <v>32</v>
      </c>
      <c r="B378" s="325" t="s">
        <v>493</v>
      </c>
      <c r="C378" s="293" t="s">
        <v>25</v>
      </c>
      <c r="D378" s="724">
        <f ca="1">SUMIFS(OFFSET('7.  Persistence Report'!$AQ:$AQ,0,D277-2011),'7.  Persistence Report'!$D:$D,IF(COUNTIFS($B378,"Adjustment*"),$B377,$B378),'7.  Persistence Report'!$H:$H,D277,'7.  Persistence Report'!$J:$J,IF(COUNTIFS($B378,"Adjustment*"),"Adjustment","Current Year Savings"),'7.  Persistence Report'!$C:$C,VLOOKUP(IF(COUNTIFS($B378,"Adjustment*"),$A377,$A378),ExtCalcMap,2,FALSE))</f>
        <v>0</v>
      </c>
      <c r="E378" s="724">
        <f ca="1">SUMIFS(OFFSET('7.  Persistence Report'!$AQ:$AQ,0,E277-2011),'7.  Persistence Report'!$D:$D,IF(COUNTIFS($B378,"Adjustment*"),$B377,$B378),'7.  Persistence Report'!$H:$H,D277,'7.  Persistence Report'!$J:$J,IF(COUNTIFS($B378,"Adjustment*"),"Adjustment","Current Year Savings"),'7.  Persistence Report'!$C:$C,VLOOKUP(IF(COUNTIFS($B378,"Adjustment*"),$A377,$A378),ExtCalcMap,2,FALSE))</f>
        <v>0</v>
      </c>
      <c r="F378" s="724">
        <f ca="1">SUMIFS(OFFSET('7.  Persistence Report'!$AQ:$AQ,0,F277-2011),'7.  Persistence Report'!$D:$D,IF(COUNTIFS($B378,"Adjustment*"),$B377,$B378),'7.  Persistence Report'!$H:$H,D277,'7.  Persistence Report'!$J:$J,IF(COUNTIFS($B378,"Adjustment*"),"Adjustment","Current Year Savings"),'7.  Persistence Report'!$C:$C,VLOOKUP(IF(COUNTIFS($B378,"Adjustment*"),$A377,$A378),ExtCalcMap,2,FALSE))</f>
        <v>0</v>
      </c>
      <c r="G378" s="724">
        <f ca="1">SUMIFS(OFFSET('7.  Persistence Report'!$AQ:$AQ,0,G277-2011),'7.  Persistence Report'!$D:$D,IF(COUNTIFS($B378,"Adjustment*"),$B377,$B378),'7.  Persistence Report'!$H:$H,D277,'7.  Persistence Report'!$J:$J,IF(COUNTIFS($B378,"Adjustment*"),"Adjustment","Current Year Savings"),'7.  Persistence Report'!$C:$C,VLOOKUP(IF(COUNTIFS($B378,"Adjustment*"),$A377,$A378),ExtCalcMap,2,FALSE))</f>
        <v>0</v>
      </c>
      <c r="H378" s="724">
        <f ca="1">SUMIFS(OFFSET('7.  Persistence Report'!$AQ:$AQ,0,H277-2011),'7.  Persistence Report'!$D:$D,IF(COUNTIFS($B378,"Adjustment*"),$B377,$B378),'7.  Persistence Report'!$H:$H,D277,'7.  Persistence Report'!$J:$J,IF(COUNTIFS($B378,"Adjustment*"),"Adjustment","Current Year Savings"),'7.  Persistence Report'!$C:$C,VLOOKUP(IF(COUNTIFS($B378,"Adjustment*"),$A377,$A378),ExtCalcMap,2,FALSE))</f>
        <v>0</v>
      </c>
      <c r="I378" s="724">
        <f ca="1">SUMIFS(OFFSET('7.  Persistence Report'!$AQ:$AQ,0,I277-2011),'7.  Persistence Report'!$D:$D,IF(COUNTIFS($B378,"Adjustment*"),$B377,$B378),'7.  Persistence Report'!$H:$H,D277,'7.  Persistence Report'!$J:$J,IF(COUNTIFS($B378,"Adjustment*"),"Adjustment","Current Year Savings"),'7.  Persistence Report'!$C:$C,VLOOKUP(IF(COUNTIFS($B378,"Adjustment*"),$A377,$A378),ExtCalcMap,2,FALSE))</f>
        <v>0</v>
      </c>
      <c r="J378" s="724">
        <f ca="1">SUMIFS(OFFSET('7.  Persistence Report'!$AQ:$AQ,0,J277-2011),'7.  Persistence Report'!$D:$D,IF(COUNTIFS($B378,"Adjustment*"),$B377,$B378),'7.  Persistence Report'!$H:$H,D277,'7.  Persistence Report'!$J:$J,IF(COUNTIFS($B378,"Adjustment*"),"Adjustment","Current Year Savings"),'7.  Persistence Report'!$C:$C,VLOOKUP(IF(COUNTIFS($B378,"Adjustment*"),$A377,$A378),ExtCalcMap,2,FALSE))</f>
        <v>0</v>
      </c>
      <c r="K378" s="724">
        <f ca="1">SUMIFS(OFFSET('7.  Persistence Report'!$AQ:$AQ,0,K277-2011),'7.  Persistence Report'!$D:$D,IF(COUNTIFS($B378,"Adjustment*"),$B377,$B378),'7.  Persistence Report'!$H:$H,D277,'7.  Persistence Report'!$J:$J,IF(COUNTIFS($B378,"Adjustment*"),"Adjustment","Current Year Savings"),'7.  Persistence Report'!$C:$C,VLOOKUP(IF(COUNTIFS($B378,"Adjustment*"),$A377,$A378),ExtCalcMap,2,FALSE))</f>
        <v>0</v>
      </c>
      <c r="L378" s="724">
        <f ca="1">SUMIFS(OFFSET('7.  Persistence Report'!$AQ:$AQ,0,L277-2011),'7.  Persistence Report'!$D:$D,IF(COUNTIFS($B378,"Adjustment*"),$B377,$B378),'7.  Persistence Report'!$H:$H,D277,'7.  Persistence Report'!$J:$J,IF(COUNTIFS($B378,"Adjustment*"),"Adjustment","Current Year Savings"),'7.  Persistence Report'!$C:$C,VLOOKUP(IF(COUNTIFS($B378,"Adjustment*"),$A377,$A378),ExtCalcMap,2,FALSE))</f>
        <v>0</v>
      </c>
      <c r="M378" s="724">
        <f ca="1">SUMIFS(OFFSET('7.  Persistence Report'!$AQ:$AQ,0,M277-2011),'7.  Persistence Report'!$D:$D,IF(COUNTIFS($B378,"Adjustment*"),$B377,$B378),'7.  Persistence Report'!$H:$H,D277,'7.  Persistence Report'!$J:$J,IF(COUNTIFS($B378,"Adjustment*"),"Adjustment","Current Year Savings"),'7.  Persistence Report'!$C:$C,VLOOKUP(IF(COUNTIFS($B378,"Adjustment*"),$A377,$A378),ExtCalcMap,2,FALSE))</f>
        <v>0</v>
      </c>
      <c r="N378" s="724">
        <v>0</v>
      </c>
      <c r="O378" s="731">
        <f ca="1">SUMIFS(OFFSET('7.  Persistence Report'!$L:$L,0,O277-2011),'7.  Persistence Report'!$D:$D,IF(COUNTIFS($B378,"Adjustment*"),$B377,$B378),'7.  Persistence Report'!$H:$H,D277,'7.  Persistence Report'!$J:$J,IF(COUNTIFS($B378,"Adjustment*"),"Adjustment","Current Year Savings"),'7.  Persistence Report'!$C:$C,VLOOKUP(IF(COUNTIFS($B378,"Adjustment*"),$A377,$A378),ExtCalcMap,2,FALSE))</f>
        <v>0</v>
      </c>
      <c r="P378" s="731">
        <f ca="1">SUMIFS(OFFSET('7.  Persistence Report'!$L:$L,0,P277-2011),'7.  Persistence Report'!$D:$D,IF(COUNTIFS($B378,"Adjustment*"),$B377,$B378),'7.  Persistence Report'!$H:$H,D277,'7.  Persistence Report'!$J:$J,IF(COUNTIFS($B378,"Adjustment*"),"Adjustment","Current Year Savings"),'7.  Persistence Report'!$C:$C,VLOOKUP(IF(COUNTIFS($B378,"Adjustment*"),$A377,$A378),ExtCalcMap,2,FALSE))</f>
        <v>0</v>
      </c>
      <c r="Q378" s="731">
        <f ca="1">SUMIFS(OFFSET('7.  Persistence Report'!$L:$L,0,Q277-2011),'7.  Persistence Report'!$D:$D,IF(COUNTIFS($B378,"Adjustment*"),$B377,$B378),'7.  Persistence Report'!$H:$H,D277,'7.  Persistence Report'!$J:$J,IF(COUNTIFS($B378,"Adjustment*"),"Adjustment","Current Year Savings"),'7.  Persistence Report'!$C:$C,VLOOKUP(IF(COUNTIFS($B378,"Adjustment*"),$A377,$A378),ExtCalcMap,2,FALSE))</f>
        <v>0</v>
      </c>
      <c r="R378" s="731">
        <f ca="1">SUMIFS(OFFSET('7.  Persistence Report'!$L:$L,0,R277-2011),'7.  Persistence Report'!$D:$D,IF(COUNTIFS($B378,"Adjustment*"),$B377,$B378),'7.  Persistence Report'!$H:$H,D277,'7.  Persistence Report'!$J:$J,IF(COUNTIFS($B378,"Adjustment*"),"Adjustment","Current Year Savings"),'7.  Persistence Report'!$C:$C,VLOOKUP(IF(COUNTIFS($B378,"Adjustment*"),$A377,$A378),ExtCalcMap,2,FALSE))</f>
        <v>0</v>
      </c>
      <c r="S378" s="731">
        <f ca="1">SUMIFS(OFFSET('7.  Persistence Report'!$L:$L,0,S277-2011),'7.  Persistence Report'!$D:$D,IF(COUNTIFS($B378,"Adjustment*"),$B377,$B378),'7.  Persistence Report'!$H:$H,D277,'7.  Persistence Report'!$J:$J,IF(COUNTIFS($B378,"Adjustment*"),"Adjustment","Current Year Savings"),'7.  Persistence Report'!$C:$C,VLOOKUP(IF(COUNTIFS($B378,"Adjustment*"),$A377,$A378),ExtCalcMap,2,FALSE))</f>
        <v>0</v>
      </c>
      <c r="T378" s="731">
        <f ca="1">SUMIFS(OFFSET('7.  Persistence Report'!$L:$L,0,T277-2011),'7.  Persistence Report'!$D:$D,IF(COUNTIFS($B378,"Adjustment*"),$B377,$B378),'7.  Persistence Report'!$H:$H,D277,'7.  Persistence Report'!$J:$J,IF(COUNTIFS($B378,"Adjustment*"),"Adjustment","Current Year Savings"),'7.  Persistence Report'!$C:$C,VLOOKUP(IF(COUNTIFS($B378,"Adjustment*"),$A377,$A378),ExtCalcMap,2,FALSE))</f>
        <v>0</v>
      </c>
      <c r="U378" s="731">
        <f ca="1">SUMIFS(OFFSET('7.  Persistence Report'!$L:$L,0,U277-2011),'7.  Persistence Report'!$D:$D,IF(COUNTIFS($B378,"Adjustment*"),$B377,$B378),'7.  Persistence Report'!$H:$H,D277,'7.  Persistence Report'!$J:$J,IF(COUNTIFS($B378,"Adjustment*"),"Adjustment","Current Year Savings"),'7.  Persistence Report'!$C:$C,VLOOKUP(IF(COUNTIFS($B378,"Adjustment*"),$A377,$A378),ExtCalcMap,2,FALSE))</f>
        <v>0</v>
      </c>
      <c r="V378" s="731">
        <f ca="1">SUMIFS(OFFSET('7.  Persistence Report'!$L:$L,0,V277-2011),'7.  Persistence Report'!$D:$D,IF(COUNTIFS($B378,"Adjustment*"),$B377,$B378),'7.  Persistence Report'!$H:$H,D277,'7.  Persistence Report'!$J:$J,IF(COUNTIFS($B378,"Adjustment*"),"Adjustment","Current Year Savings"),'7.  Persistence Report'!$C:$C,VLOOKUP(IF(COUNTIFS($B378,"Adjustment*"),$A377,$A378),ExtCalcMap,2,FALSE))</f>
        <v>0</v>
      </c>
      <c r="W378" s="731">
        <f ca="1">SUMIFS(OFFSET('7.  Persistence Report'!$L:$L,0,W277-2011),'7.  Persistence Report'!$D:$D,IF(COUNTIFS($B378,"Adjustment*"),$B377,$B378),'7.  Persistence Report'!$H:$H,D277,'7.  Persistence Report'!$J:$J,IF(COUNTIFS($B378,"Adjustment*"),"Adjustment","Current Year Savings"),'7.  Persistence Report'!$C:$C,VLOOKUP(IF(COUNTIFS($B378,"Adjustment*"),$A377,$A378),ExtCalcMap,2,FALSE))</f>
        <v>0</v>
      </c>
      <c r="X378" s="731">
        <f ca="1">SUMIFS(OFFSET('7.  Persistence Report'!$L:$L,0,X277-2011),'7.  Persistence Report'!$D:$D,IF(COUNTIFS($B378,"Adjustment*"),$B377,$B378),'7.  Persistence Report'!$H:$H,D277,'7.  Persistence Report'!$J:$J,IF(COUNTIFS($B378,"Adjustment*"),"Adjustment","Current Year Savings"),'7.  Persistence Report'!$C:$C,VLOOKUP(IF(COUNTIFS($B378,"Adjustment*"),$A377,$A378),ExtCalcMap,2,FALSE))</f>
        <v>0</v>
      </c>
      <c r="Y378" s="416">
        <f ca="1">IF(SUMIFS(OFFSET('3-a.  Rate Class Allocations'!$BA:$BA,0,(27*(Y278="kW"))),'3-a.  Rate Class Allocations'!$F:$F,"2011 - 2014 + 2015 Extension Legacy Green Energy Act Framework - Province Wide Program",'3-a.  Rate Class Allocations'!$E:$E,$B378,'3-a.  Rate Class Allocations'!$H:$H,D277),SUMIFS(OFFSET('3-a.  Rate Class Allocations'!$BA:$BA,0,(27*(Y278="kW"))),'3-a.  Rate Class Allocations'!$F:$F,"2011 - 2014 + 2015 Extension Legacy Green Energy Act Framework - Province Wide Program",'3-a.  Rate Class Allocations'!$L:$L,Y277,'3-a.  Rate Class Allocations'!$E:$E,$B378,'3-a.  Rate Class Allocations'!$H:$H,D277) / SUMIFS(OFFSET('3-a.  Rate Class Allocations'!$BA:$BA,0,(27*(Y278="kW"))),'3-a.  Rate Class Allocations'!$F:$F,"2011 - 2014 + 2015 Extension Legacy Green Energy Act Framework - Province Wide Program",'3-a.  Rate Class Allocations'!$E:$E,$B378,'3-a.  Rate Class Allocations'!$H:$H,D277),IF(COUNTIFS(Y277,"General Service*"),1/COUNTIFS($Y277:$AL277,"General Service*"),0))</f>
        <v>0.5</v>
      </c>
      <c r="Z378" s="416">
        <f ca="1">IF(SUMIFS(OFFSET('3-a.  Rate Class Allocations'!$BA:$BA,0,(27*(Z278="kW"))),'3-a.  Rate Class Allocations'!$F:$F,"2011 - 2014 + 2015 Extension Legacy Green Energy Act Framework - Province Wide Program",'3-a.  Rate Class Allocations'!$E:$E,$B378,'3-a.  Rate Class Allocations'!$H:$H,D277),SUMIFS(OFFSET('3-a.  Rate Class Allocations'!$BA:$BA,0,(27*(Z278="kW"))),'3-a.  Rate Class Allocations'!$F:$F,"2011 - 2014 + 2015 Extension Legacy Green Energy Act Framework - Province Wide Program",'3-a.  Rate Class Allocations'!$L:$L,Z277,'3-a.  Rate Class Allocations'!$E:$E,$B378,'3-a.  Rate Class Allocations'!$H:$H,D277) / SUMIFS(OFFSET('3-a.  Rate Class Allocations'!$BA:$BA,0,(27*(Z278="kW"))),'3-a.  Rate Class Allocations'!$F:$F,"2011 - 2014 + 2015 Extension Legacy Green Energy Act Framework - Province Wide Program",'3-a.  Rate Class Allocations'!$E:$E,$B378,'3-a.  Rate Class Allocations'!$H:$H,D277),IF(COUNTIFS(Z277,"General Service*"),1/COUNTIFS($Y277:$AL277,"General Service*"),0))</f>
        <v>0.5</v>
      </c>
      <c r="AA378" s="416">
        <f ca="1">IF(SUMIFS(OFFSET('3-a.  Rate Class Allocations'!$BA:$BA,0,(27*(AA278="kW"))),'3-a.  Rate Class Allocations'!$F:$F,"2011 - 2014 + 2015 Extension Legacy Green Energy Act Framework - Province Wide Program",'3-a.  Rate Class Allocations'!$E:$E,$B378,'3-a.  Rate Class Allocations'!$H:$H,D277),SUMIFS(OFFSET('3-a.  Rate Class Allocations'!$BA:$BA,0,(27*(AA278="kW"))),'3-a.  Rate Class Allocations'!$F:$F,"2011 - 2014 + 2015 Extension Legacy Green Energy Act Framework - Province Wide Program",'3-a.  Rate Class Allocations'!$L:$L,AA277,'3-a.  Rate Class Allocations'!$E:$E,$B378,'3-a.  Rate Class Allocations'!$H:$H,D277) / SUMIFS(OFFSET('3-a.  Rate Class Allocations'!$BA:$BA,0,(27*(AA278="kW"))),'3-a.  Rate Class Allocations'!$F:$F,"2011 - 2014 + 2015 Extension Legacy Green Energy Act Framework - Province Wide Program",'3-a.  Rate Class Allocations'!$E:$E,$B378,'3-a.  Rate Class Allocations'!$H:$H,D277),IF(COUNTIFS(AA277,"General Service*"),1/COUNTIFS($Y277:$AL277,"General Service*"),0))</f>
        <v>0</v>
      </c>
      <c r="AB378" s="416">
        <f ca="1">IF(SUMIFS(OFFSET('3-a.  Rate Class Allocations'!$BA:$BA,0,(27*(AB278="kW"))),'3-a.  Rate Class Allocations'!$F:$F,"2011 - 2014 + 2015 Extension Legacy Green Energy Act Framework - Province Wide Program",'3-a.  Rate Class Allocations'!$E:$E,$B378,'3-a.  Rate Class Allocations'!$H:$H,D277),SUMIFS(OFFSET('3-a.  Rate Class Allocations'!$BA:$BA,0,(27*(AB278="kW"))),'3-a.  Rate Class Allocations'!$F:$F,"2011 - 2014 + 2015 Extension Legacy Green Energy Act Framework - Province Wide Program",'3-a.  Rate Class Allocations'!$L:$L,AB277,'3-a.  Rate Class Allocations'!$E:$E,$B378,'3-a.  Rate Class Allocations'!$H:$H,D277) / SUMIFS(OFFSET('3-a.  Rate Class Allocations'!$BA:$BA,0,(27*(AB278="kW"))),'3-a.  Rate Class Allocations'!$F:$F,"2011 - 2014 + 2015 Extension Legacy Green Energy Act Framework - Province Wide Program",'3-a.  Rate Class Allocations'!$E:$E,$B378,'3-a.  Rate Class Allocations'!$H:$H,D277),IF(COUNTIFS(AB277,"General Service*"),1/COUNTIFS($Y277:$AL277,"General Service*"),0))</f>
        <v>0</v>
      </c>
      <c r="AC378" s="416">
        <f ca="1">IF(SUMIFS(OFFSET('3-a.  Rate Class Allocations'!$BA:$BA,0,(27*(AC278="kW"))),'3-a.  Rate Class Allocations'!$F:$F,"2011 - 2014 + 2015 Extension Legacy Green Energy Act Framework - Province Wide Program",'3-a.  Rate Class Allocations'!$E:$E,$B378,'3-a.  Rate Class Allocations'!$H:$H,D277),SUMIFS(OFFSET('3-a.  Rate Class Allocations'!$BA:$BA,0,(27*(AC278="kW"))),'3-a.  Rate Class Allocations'!$F:$F,"2011 - 2014 + 2015 Extension Legacy Green Energy Act Framework - Province Wide Program",'3-a.  Rate Class Allocations'!$L:$L,AC277,'3-a.  Rate Class Allocations'!$E:$E,$B378,'3-a.  Rate Class Allocations'!$H:$H,D277) / SUMIFS(OFFSET('3-a.  Rate Class Allocations'!$BA:$BA,0,(27*(AC278="kW"))),'3-a.  Rate Class Allocations'!$F:$F,"2011 - 2014 + 2015 Extension Legacy Green Energy Act Framework - Province Wide Program",'3-a.  Rate Class Allocations'!$E:$E,$B378,'3-a.  Rate Class Allocations'!$H:$H,D277),IF(COUNTIFS(AC277,"General Service*"),1/COUNTIFS($Y277:$AL277,"General Service*"),0))</f>
        <v>0</v>
      </c>
      <c r="AD378" s="416">
        <f ca="1">IF(SUMIFS(OFFSET('3-a.  Rate Class Allocations'!$BA:$BA,0,(27*(AD278="kW"))),'3-a.  Rate Class Allocations'!$F:$F,"2011 - 2014 + 2015 Extension Legacy Green Energy Act Framework - Province Wide Program",'3-a.  Rate Class Allocations'!$E:$E,$B378,'3-a.  Rate Class Allocations'!$H:$H,D277),SUMIFS(OFFSET('3-a.  Rate Class Allocations'!$BA:$BA,0,(27*(AD278="kW"))),'3-a.  Rate Class Allocations'!$F:$F,"2011 - 2014 + 2015 Extension Legacy Green Energy Act Framework - Province Wide Program",'3-a.  Rate Class Allocations'!$L:$L,AD277,'3-a.  Rate Class Allocations'!$E:$E,$B378,'3-a.  Rate Class Allocations'!$H:$H,D277) / SUMIFS(OFFSET('3-a.  Rate Class Allocations'!$BA:$BA,0,(27*(AD278="kW"))),'3-a.  Rate Class Allocations'!$F:$F,"2011 - 2014 + 2015 Extension Legacy Green Energy Act Framework - Province Wide Program",'3-a.  Rate Class Allocations'!$E:$E,$B378,'3-a.  Rate Class Allocations'!$H:$H,D277),IF(COUNTIFS(AD277,"General Service*"),1/COUNTIFS($Y277:$AL277,"General Service*"),0))</f>
        <v>0</v>
      </c>
      <c r="AE378" s="416">
        <f ca="1">IF(SUMIFS(OFFSET('3-a.  Rate Class Allocations'!$BA:$BA,0,(27*(AE278="kW"))),'3-a.  Rate Class Allocations'!$F:$F,"2011 - 2014 + 2015 Extension Legacy Green Energy Act Framework - Province Wide Program",'3-a.  Rate Class Allocations'!$E:$E,$B378,'3-a.  Rate Class Allocations'!$H:$H,D277),SUMIFS(OFFSET('3-a.  Rate Class Allocations'!$BA:$BA,0,(27*(AE278="kW"))),'3-a.  Rate Class Allocations'!$F:$F,"2011 - 2014 + 2015 Extension Legacy Green Energy Act Framework - Province Wide Program",'3-a.  Rate Class Allocations'!$L:$L,AE277,'3-a.  Rate Class Allocations'!$E:$E,$B378,'3-a.  Rate Class Allocations'!$H:$H,D277) / SUMIFS(OFFSET('3-a.  Rate Class Allocations'!$BA:$BA,0,(27*(AE278="kW"))),'3-a.  Rate Class Allocations'!$F:$F,"2011 - 2014 + 2015 Extension Legacy Green Energy Act Framework - Province Wide Program",'3-a.  Rate Class Allocations'!$E:$E,$B378,'3-a.  Rate Class Allocations'!$H:$H,D277),IF(COUNTIFS(AE277,"General Service*"),1/COUNTIFS($Y277:$AL277,"General Service*"),0))</f>
        <v>0</v>
      </c>
      <c r="AF378" s="416">
        <f ca="1">IF(SUMIFS(OFFSET('3-a.  Rate Class Allocations'!$BA:$BA,0,(27*(AF278="kW"))),'3-a.  Rate Class Allocations'!$F:$F,"2011 - 2014 + 2015 Extension Legacy Green Energy Act Framework - Province Wide Program",'3-a.  Rate Class Allocations'!$E:$E,$B378,'3-a.  Rate Class Allocations'!$H:$H,D277),SUMIFS(OFFSET('3-a.  Rate Class Allocations'!$BA:$BA,0,(27*(AF278="kW"))),'3-a.  Rate Class Allocations'!$F:$F,"2011 - 2014 + 2015 Extension Legacy Green Energy Act Framework - Province Wide Program",'3-a.  Rate Class Allocations'!$L:$L,AF277,'3-a.  Rate Class Allocations'!$E:$E,$B378,'3-a.  Rate Class Allocations'!$H:$H,D277) / SUMIFS(OFFSET('3-a.  Rate Class Allocations'!$BA:$BA,0,(27*(AF278="kW"))),'3-a.  Rate Class Allocations'!$F:$F,"2011 - 2014 + 2015 Extension Legacy Green Energy Act Framework - Province Wide Program",'3-a.  Rate Class Allocations'!$E:$E,$B378,'3-a.  Rate Class Allocations'!$H:$H,D277),IF(COUNTIFS(AF277,"General Service*"),1/COUNTIFS($Y277:$AL277,"General Service*"),0))</f>
        <v>0</v>
      </c>
      <c r="AG378" s="416">
        <f ca="1">IF(SUMIFS(OFFSET('3-a.  Rate Class Allocations'!$BA:$BA,0,(27*(AG278="kW"))),'3-a.  Rate Class Allocations'!$F:$F,"2011 - 2014 + 2015 Extension Legacy Green Energy Act Framework - Province Wide Program",'3-a.  Rate Class Allocations'!$E:$E,$B378,'3-a.  Rate Class Allocations'!$H:$H,D277),SUMIFS(OFFSET('3-a.  Rate Class Allocations'!$BA:$BA,0,(27*(AG278="kW"))),'3-a.  Rate Class Allocations'!$F:$F,"2011 - 2014 + 2015 Extension Legacy Green Energy Act Framework - Province Wide Program",'3-a.  Rate Class Allocations'!$L:$L,AG277,'3-a.  Rate Class Allocations'!$E:$E,$B378,'3-a.  Rate Class Allocations'!$H:$H,D277) / SUMIFS(OFFSET('3-a.  Rate Class Allocations'!$BA:$BA,0,(27*(AG278="kW"))),'3-a.  Rate Class Allocations'!$F:$F,"2011 - 2014 + 2015 Extension Legacy Green Energy Act Framework - Province Wide Program",'3-a.  Rate Class Allocations'!$E:$E,$B378,'3-a.  Rate Class Allocations'!$H:$H,D277),IF(COUNTIFS(AG277,"General Service*"),1/COUNTIFS($Y277:$AL277,"General Service*"),0))</f>
        <v>0</v>
      </c>
      <c r="AH378" s="416">
        <f ca="1">IF(SUMIFS(OFFSET('3-a.  Rate Class Allocations'!$BA:$BA,0,(27*(AH278="kW"))),'3-a.  Rate Class Allocations'!$F:$F,"2011 - 2014 + 2015 Extension Legacy Green Energy Act Framework - Province Wide Program",'3-a.  Rate Class Allocations'!$E:$E,$B378,'3-a.  Rate Class Allocations'!$H:$H,D277),SUMIFS(OFFSET('3-a.  Rate Class Allocations'!$BA:$BA,0,(27*(AH278="kW"))),'3-a.  Rate Class Allocations'!$F:$F,"2011 - 2014 + 2015 Extension Legacy Green Energy Act Framework - Province Wide Program",'3-a.  Rate Class Allocations'!$L:$L,AH277,'3-a.  Rate Class Allocations'!$E:$E,$B378,'3-a.  Rate Class Allocations'!$H:$H,D277) / SUMIFS(OFFSET('3-a.  Rate Class Allocations'!$BA:$BA,0,(27*(AH278="kW"))),'3-a.  Rate Class Allocations'!$F:$F,"2011 - 2014 + 2015 Extension Legacy Green Energy Act Framework - Province Wide Program",'3-a.  Rate Class Allocations'!$E:$E,$B378,'3-a.  Rate Class Allocations'!$H:$H,D277),IF(COUNTIFS(AH277,"General Service*"),1/COUNTIFS($Y277:$AL277,"General Service*"),0))</f>
        <v>0</v>
      </c>
      <c r="AI378" s="416">
        <f ca="1">IF(SUMIFS(OFFSET('3-a.  Rate Class Allocations'!$BA:$BA,0,(27*(AI278="kW"))),'3-a.  Rate Class Allocations'!$F:$F,"2011 - 2014 + 2015 Extension Legacy Green Energy Act Framework - Province Wide Program",'3-a.  Rate Class Allocations'!$E:$E,$B378,'3-a.  Rate Class Allocations'!$H:$H,D277),SUMIFS(OFFSET('3-a.  Rate Class Allocations'!$BA:$BA,0,(27*(AI278="kW"))),'3-a.  Rate Class Allocations'!$F:$F,"2011 - 2014 + 2015 Extension Legacy Green Energy Act Framework - Province Wide Program",'3-a.  Rate Class Allocations'!$L:$L,AI277,'3-a.  Rate Class Allocations'!$E:$E,$B378,'3-a.  Rate Class Allocations'!$H:$H,D277) / SUMIFS(OFFSET('3-a.  Rate Class Allocations'!$BA:$BA,0,(27*(AI278="kW"))),'3-a.  Rate Class Allocations'!$F:$F,"2011 - 2014 + 2015 Extension Legacy Green Energy Act Framework - Province Wide Program",'3-a.  Rate Class Allocations'!$E:$E,$B378,'3-a.  Rate Class Allocations'!$H:$H,D277),IF(COUNTIFS(AI277,"General Service*"),1/COUNTIFS($Y277:$AL277,"General Service*"),0))</f>
        <v>0</v>
      </c>
      <c r="AJ378" s="416">
        <f ca="1">IF(SUMIFS(OFFSET('3-a.  Rate Class Allocations'!$BA:$BA,0,(27*(AJ278="kW"))),'3-a.  Rate Class Allocations'!$F:$F,"2011 - 2014 + 2015 Extension Legacy Green Energy Act Framework - Province Wide Program",'3-a.  Rate Class Allocations'!$E:$E,$B378,'3-a.  Rate Class Allocations'!$H:$H,D277),SUMIFS(OFFSET('3-a.  Rate Class Allocations'!$BA:$BA,0,(27*(AJ278="kW"))),'3-a.  Rate Class Allocations'!$F:$F,"2011 - 2014 + 2015 Extension Legacy Green Energy Act Framework - Province Wide Program",'3-a.  Rate Class Allocations'!$L:$L,AJ277,'3-a.  Rate Class Allocations'!$E:$E,$B378,'3-a.  Rate Class Allocations'!$H:$H,D277) / SUMIFS(OFFSET('3-a.  Rate Class Allocations'!$BA:$BA,0,(27*(AJ278="kW"))),'3-a.  Rate Class Allocations'!$F:$F,"2011 - 2014 + 2015 Extension Legacy Green Energy Act Framework - Province Wide Program",'3-a.  Rate Class Allocations'!$E:$E,$B378,'3-a.  Rate Class Allocations'!$H:$H,D277),IF(COUNTIFS(AJ277,"General Service*"),1/COUNTIFS($Y277:$AL277,"General Service*"),0))</f>
        <v>0</v>
      </c>
      <c r="AK378" s="416">
        <f ca="1">IF(SUMIFS(OFFSET('3-a.  Rate Class Allocations'!$BA:$BA,0,(27*(AK278="kW"))),'3-a.  Rate Class Allocations'!$F:$F,"2011 - 2014 + 2015 Extension Legacy Green Energy Act Framework - Province Wide Program",'3-a.  Rate Class Allocations'!$E:$E,$B378,'3-a.  Rate Class Allocations'!$H:$H,D277),SUMIFS(OFFSET('3-a.  Rate Class Allocations'!$BA:$BA,0,(27*(AK278="kW"))),'3-a.  Rate Class Allocations'!$F:$F,"2011 - 2014 + 2015 Extension Legacy Green Energy Act Framework - Province Wide Program",'3-a.  Rate Class Allocations'!$L:$L,AK277,'3-a.  Rate Class Allocations'!$E:$E,$B378,'3-a.  Rate Class Allocations'!$H:$H,D277) / SUMIFS(OFFSET('3-a.  Rate Class Allocations'!$BA:$BA,0,(27*(AK278="kW"))),'3-a.  Rate Class Allocations'!$F:$F,"2011 - 2014 + 2015 Extension Legacy Green Energy Act Framework - Province Wide Program",'3-a.  Rate Class Allocations'!$E:$E,$B378,'3-a.  Rate Class Allocations'!$H:$H,D277),IF(COUNTIFS(AK277,"General Service*"),1/COUNTIFS($Y277:$AL277,"General Service*"),0))</f>
        <v>0</v>
      </c>
      <c r="AL378" s="416">
        <f ca="1">IF(SUMIFS(OFFSET('3-a.  Rate Class Allocations'!$BA:$BA,0,(27*(AL278="kW"))),'3-a.  Rate Class Allocations'!$F:$F,"2011 - 2014 + 2015 Extension Legacy Green Energy Act Framework - Province Wide Program",'3-a.  Rate Class Allocations'!$E:$E,$B378,'3-a.  Rate Class Allocations'!$H:$H,D277),SUMIFS(OFFSET('3-a.  Rate Class Allocations'!$BA:$BA,0,(27*(AL278="kW"))),'3-a.  Rate Class Allocations'!$F:$F,"2011 - 2014 + 2015 Extension Legacy Green Energy Act Framework - Province Wide Program",'3-a.  Rate Class Allocations'!$L:$L,AL277,'3-a.  Rate Class Allocations'!$E:$E,$B378,'3-a.  Rate Class Allocations'!$H:$H,D277) / SUMIFS(OFFSET('3-a.  Rate Class Allocations'!$BA:$BA,0,(27*(AL278="kW"))),'3-a.  Rate Class Allocations'!$F:$F,"2011 - 2014 + 2015 Extension Legacy Green Energy Act Framework - Province Wide Program",'3-a.  Rate Class Allocations'!$E:$E,$B378,'3-a.  Rate Class Allocations'!$H:$H,D277),IF(COUNTIFS(AL277,"General Service*"),1/COUNTIFS($Y277:$AL277,"General Service*"),0))</f>
        <v>0</v>
      </c>
      <c r="AM378" s="298">
        <f ca="1">SUM(Y378:AL378)</f>
        <v>1</v>
      </c>
    </row>
    <row r="379" spans="1:39" s="285" customFormat="1" ht="15" outlineLevel="1">
      <c r="A379" s="503"/>
      <c r="B379" s="325" t="s">
        <v>250</v>
      </c>
      <c r="C379" s="293" t="s">
        <v>164</v>
      </c>
      <c r="D379" s="724">
        <f ca="1">SUMIFS(OFFSET('7.  Persistence Report'!$AQ:$AQ,0,D277-2011),'7.  Persistence Report'!$D:$D,IF(COUNTIFS($B379,"Adjustment*"),$B378,$B379),'7.  Persistence Report'!$H:$H,D277,'7.  Persistence Report'!$J:$J,IF(COUNTIFS($B379,"Adjustment*"),"Adjustment","Current Year Savings"),'7.  Persistence Report'!$C:$C,VLOOKUP(IF(COUNTIFS($B379,"Adjustment*"),$A378,$A379),ExtCalcMap,2,FALSE))</f>
        <v>0</v>
      </c>
      <c r="E379" s="724">
        <f ca="1">SUMIFS(OFFSET('7.  Persistence Report'!$AQ:$AQ,0,E277-2011),'7.  Persistence Report'!$D:$D,IF(COUNTIFS($B379,"Adjustment*"),$B378,$B379),'7.  Persistence Report'!$H:$H,D277,'7.  Persistence Report'!$J:$J,IF(COUNTIFS($B379,"Adjustment*"),"Adjustment","Current Year Savings"),'7.  Persistence Report'!$C:$C,VLOOKUP(IF(COUNTIFS($B379,"Adjustment*"),$A378,$A379),ExtCalcMap,2,FALSE))</f>
        <v>0</v>
      </c>
      <c r="F379" s="724">
        <f ca="1">SUMIFS(OFFSET('7.  Persistence Report'!$AQ:$AQ,0,F277-2011),'7.  Persistence Report'!$D:$D,IF(COUNTIFS($B379,"Adjustment*"),$B378,$B379),'7.  Persistence Report'!$H:$H,D277,'7.  Persistence Report'!$J:$J,IF(COUNTIFS($B379,"Adjustment*"),"Adjustment","Current Year Savings"),'7.  Persistence Report'!$C:$C,VLOOKUP(IF(COUNTIFS($B379,"Adjustment*"),$A378,$A379),ExtCalcMap,2,FALSE))</f>
        <v>0</v>
      </c>
      <c r="G379" s="724">
        <f ca="1">SUMIFS(OFFSET('7.  Persistence Report'!$AQ:$AQ,0,G277-2011),'7.  Persistence Report'!$D:$D,IF(COUNTIFS($B379,"Adjustment*"),$B378,$B379),'7.  Persistence Report'!$H:$H,D277,'7.  Persistence Report'!$J:$J,IF(COUNTIFS($B379,"Adjustment*"),"Adjustment","Current Year Savings"),'7.  Persistence Report'!$C:$C,VLOOKUP(IF(COUNTIFS($B379,"Adjustment*"),$A378,$A379),ExtCalcMap,2,FALSE))</f>
        <v>0</v>
      </c>
      <c r="H379" s="724">
        <f ca="1">SUMIFS(OFFSET('7.  Persistence Report'!$AQ:$AQ,0,H277-2011),'7.  Persistence Report'!$D:$D,IF(COUNTIFS($B379,"Adjustment*"),$B378,$B379),'7.  Persistence Report'!$H:$H,D277,'7.  Persistence Report'!$J:$J,IF(COUNTIFS($B379,"Adjustment*"),"Adjustment","Current Year Savings"),'7.  Persistence Report'!$C:$C,VLOOKUP(IF(COUNTIFS($B379,"Adjustment*"),$A378,$A379),ExtCalcMap,2,FALSE))</f>
        <v>0</v>
      </c>
      <c r="I379" s="724">
        <f ca="1">SUMIFS(OFFSET('7.  Persistence Report'!$AQ:$AQ,0,I277-2011),'7.  Persistence Report'!$D:$D,IF(COUNTIFS($B379,"Adjustment*"),$B378,$B379),'7.  Persistence Report'!$H:$H,D277,'7.  Persistence Report'!$J:$J,IF(COUNTIFS($B379,"Adjustment*"),"Adjustment","Current Year Savings"),'7.  Persistence Report'!$C:$C,VLOOKUP(IF(COUNTIFS($B379,"Adjustment*"),$A378,$A379),ExtCalcMap,2,FALSE))</f>
        <v>0</v>
      </c>
      <c r="J379" s="724">
        <f ca="1">SUMIFS(OFFSET('7.  Persistence Report'!$AQ:$AQ,0,J277-2011),'7.  Persistence Report'!$D:$D,IF(COUNTIFS($B379,"Adjustment*"),$B378,$B379),'7.  Persistence Report'!$H:$H,D277,'7.  Persistence Report'!$J:$J,IF(COUNTIFS($B379,"Adjustment*"),"Adjustment","Current Year Savings"),'7.  Persistence Report'!$C:$C,VLOOKUP(IF(COUNTIFS($B379,"Adjustment*"),$A378,$A379),ExtCalcMap,2,FALSE))</f>
        <v>0</v>
      </c>
      <c r="K379" s="724">
        <f ca="1">SUMIFS(OFFSET('7.  Persistence Report'!$AQ:$AQ,0,K277-2011),'7.  Persistence Report'!$D:$D,IF(COUNTIFS($B379,"Adjustment*"),$B378,$B379),'7.  Persistence Report'!$H:$H,D277,'7.  Persistence Report'!$J:$J,IF(COUNTIFS($B379,"Adjustment*"),"Adjustment","Current Year Savings"),'7.  Persistence Report'!$C:$C,VLOOKUP(IF(COUNTIFS($B379,"Adjustment*"),$A378,$A379),ExtCalcMap,2,FALSE))</f>
        <v>0</v>
      </c>
      <c r="L379" s="724">
        <f ca="1">SUMIFS(OFFSET('7.  Persistence Report'!$AQ:$AQ,0,L277-2011),'7.  Persistence Report'!$D:$D,IF(COUNTIFS($B379,"Adjustment*"),$B378,$B379),'7.  Persistence Report'!$H:$H,D277,'7.  Persistence Report'!$J:$J,IF(COUNTIFS($B379,"Adjustment*"),"Adjustment","Current Year Savings"),'7.  Persistence Report'!$C:$C,VLOOKUP(IF(COUNTIFS($B379,"Adjustment*"),$A378,$A379),ExtCalcMap,2,FALSE))</f>
        <v>0</v>
      </c>
      <c r="M379" s="724">
        <f ca="1">SUMIFS(OFFSET('7.  Persistence Report'!$AQ:$AQ,0,M277-2011),'7.  Persistence Report'!$D:$D,IF(COUNTIFS($B379,"Adjustment*"),$B378,$B379),'7.  Persistence Report'!$H:$H,D277,'7.  Persistence Report'!$J:$J,IF(COUNTIFS($B379,"Adjustment*"),"Adjustment","Current Year Savings"),'7.  Persistence Report'!$C:$C,VLOOKUP(IF(COUNTIFS($B379,"Adjustment*"),$A378,$A379),ExtCalcMap,2,FALSE))</f>
        <v>0</v>
      </c>
      <c r="N379" s="724">
        <f>N378</f>
        <v>0</v>
      </c>
      <c r="O379" s="731">
        <f ca="1">SUMIFS(OFFSET('7.  Persistence Report'!$L:$L,0,O277-2011),'7.  Persistence Report'!$D:$D,IF(COUNTIFS($B379,"Adjustment*"),$B378,$B379),'7.  Persistence Report'!$H:$H,D277,'7.  Persistence Report'!$J:$J,IF(COUNTIFS($B379,"Adjustment*"),"Adjustment","Current Year Savings"),'7.  Persistence Report'!$C:$C,VLOOKUP(IF(COUNTIFS($B379,"Adjustment*"),$A378,$A379),ExtCalcMap,2,FALSE))</f>
        <v>0</v>
      </c>
      <c r="P379" s="731">
        <f ca="1">SUMIFS(OFFSET('7.  Persistence Report'!$L:$L,0,P277-2011),'7.  Persistence Report'!$D:$D,IF(COUNTIFS($B379,"Adjustment*"),$B378,$B379),'7.  Persistence Report'!$H:$H,D277,'7.  Persistence Report'!$J:$J,IF(COUNTIFS($B379,"Adjustment*"),"Adjustment","Current Year Savings"),'7.  Persistence Report'!$C:$C,VLOOKUP(IF(COUNTIFS($B379,"Adjustment*"),$A378,$A379),ExtCalcMap,2,FALSE))</f>
        <v>0</v>
      </c>
      <c r="Q379" s="731">
        <f ca="1">SUMIFS(OFFSET('7.  Persistence Report'!$L:$L,0,Q277-2011),'7.  Persistence Report'!$D:$D,IF(COUNTIFS($B379,"Adjustment*"),$B378,$B379),'7.  Persistence Report'!$H:$H,D277,'7.  Persistence Report'!$J:$J,IF(COUNTIFS($B379,"Adjustment*"),"Adjustment","Current Year Savings"),'7.  Persistence Report'!$C:$C,VLOOKUP(IF(COUNTIFS($B379,"Adjustment*"),$A378,$A379),ExtCalcMap,2,FALSE))</f>
        <v>0</v>
      </c>
      <c r="R379" s="731">
        <f ca="1">SUMIFS(OFFSET('7.  Persistence Report'!$L:$L,0,R277-2011),'7.  Persistence Report'!$D:$D,IF(COUNTIFS($B379,"Adjustment*"),$B378,$B379),'7.  Persistence Report'!$H:$H,D277,'7.  Persistence Report'!$J:$J,IF(COUNTIFS($B379,"Adjustment*"),"Adjustment","Current Year Savings"),'7.  Persistence Report'!$C:$C,VLOOKUP(IF(COUNTIFS($B379,"Adjustment*"),$A378,$A379),ExtCalcMap,2,FALSE))</f>
        <v>0</v>
      </c>
      <c r="S379" s="731">
        <f ca="1">SUMIFS(OFFSET('7.  Persistence Report'!$L:$L,0,S277-2011),'7.  Persistence Report'!$D:$D,IF(COUNTIFS($B379,"Adjustment*"),$B378,$B379),'7.  Persistence Report'!$H:$H,D277,'7.  Persistence Report'!$J:$J,IF(COUNTIFS($B379,"Adjustment*"),"Adjustment","Current Year Savings"),'7.  Persistence Report'!$C:$C,VLOOKUP(IF(COUNTIFS($B379,"Adjustment*"),$A378,$A379),ExtCalcMap,2,FALSE))</f>
        <v>0</v>
      </c>
      <c r="T379" s="731">
        <f ca="1">SUMIFS(OFFSET('7.  Persistence Report'!$L:$L,0,T277-2011),'7.  Persistence Report'!$D:$D,IF(COUNTIFS($B379,"Adjustment*"),$B378,$B379),'7.  Persistence Report'!$H:$H,D277,'7.  Persistence Report'!$J:$J,IF(COUNTIFS($B379,"Adjustment*"),"Adjustment","Current Year Savings"),'7.  Persistence Report'!$C:$C,VLOOKUP(IF(COUNTIFS($B379,"Adjustment*"),$A378,$A379),ExtCalcMap,2,FALSE))</f>
        <v>0</v>
      </c>
      <c r="U379" s="731">
        <f ca="1">SUMIFS(OFFSET('7.  Persistence Report'!$L:$L,0,U277-2011),'7.  Persistence Report'!$D:$D,IF(COUNTIFS($B379,"Adjustment*"),$B378,$B379),'7.  Persistence Report'!$H:$H,D277,'7.  Persistence Report'!$J:$J,IF(COUNTIFS($B379,"Adjustment*"),"Adjustment","Current Year Savings"),'7.  Persistence Report'!$C:$C,VLOOKUP(IF(COUNTIFS($B379,"Adjustment*"),$A378,$A379),ExtCalcMap,2,FALSE))</f>
        <v>0</v>
      </c>
      <c r="V379" s="731">
        <f ca="1">SUMIFS(OFFSET('7.  Persistence Report'!$L:$L,0,V277-2011),'7.  Persistence Report'!$D:$D,IF(COUNTIFS($B379,"Adjustment*"),$B378,$B379),'7.  Persistence Report'!$H:$H,D277,'7.  Persistence Report'!$J:$J,IF(COUNTIFS($B379,"Adjustment*"),"Adjustment","Current Year Savings"),'7.  Persistence Report'!$C:$C,VLOOKUP(IF(COUNTIFS($B379,"Adjustment*"),$A378,$A379),ExtCalcMap,2,FALSE))</f>
        <v>0</v>
      </c>
      <c r="W379" s="731">
        <f ca="1">SUMIFS(OFFSET('7.  Persistence Report'!$L:$L,0,W277-2011),'7.  Persistence Report'!$D:$D,IF(COUNTIFS($B379,"Adjustment*"),$B378,$B379),'7.  Persistence Report'!$H:$H,D277,'7.  Persistence Report'!$J:$J,IF(COUNTIFS($B379,"Adjustment*"),"Adjustment","Current Year Savings"),'7.  Persistence Report'!$C:$C,VLOOKUP(IF(COUNTIFS($B379,"Adjustment*"),$A378,$A379),ExtCalcMap,2,FALSE))</f>
        <v>0</v>
      </c>
      <c r="X379" s="731">
        <f ca="1">SUMIFS(OFFSET('7.  Persistence Report'!$L:$L,0,X277-2011),'7.  Persistence Report'!$D:$D,IF(COUNTIFS($B379,"Adjustment*"),$B378,$B379),'7.  Persistence Report'!$H:$H,D277,'7.  Persistence Report'!$J:$J,IF(COUNTIFS($B379,"Adjustment*"),"Adjustment","Current Year Savings"),'7.  Persistence Report'!$C:$C,VLOOKUP(IF(COUNTIFS($B379,"Adjustment*"),$A378,$A379),ExtCalcMap,2,FALSE))</f>
        <v>0</v>
      </c>
      <c r="Y379" s="412">
        <f ca="1">Y378</f>
        <v>0.5</v>
      </c>
      <c r="Z379" s="412">
        <f t="shared" ref="Z379:AL379" ca="1" si="151">Z378</f>
        <v>0.5</v>
      </c>
      <c r="AA379" s="412">
        <f t="shared" ca="1" si="151"/>
        <v>0</v>
      </c>
      <c r="AB379" s="412">
        <f t="shared" ca="1" si="151"/>
        <v>0</v>
      </c>
      <c r="AC379" s="412">
        <f t="shared" ca="1" si="151"/>
        <v>0</v>
      </c>
      <c r="AD379" s="412">
        <f t="shared" ca="1" si="151"/>
        <v>0</v>
      </c>
      <c r="AE379" s="412">
        <f t="shared" ca="1" si="151"/>
        <v>0</v>
      </c>
      <c r="AF379" s="412">
        <f t="shared" ca="1" si="151"/>
        <v>0</v>
      </c>
      <c r="AG379" s="412">
        <f t="shared" ca="1" si="151"/>
        <v>0</v>
      </c>
      <c r="AH379" s="412">
        <f t="shared" ca="1" si="151"/>
        <v>0</v>
      </c>
      <c r="AI379" s="412">
        <f t="shared" ca="1" si="151"/>
        <v>0</v>
      </c>
      <c r="AJ379" s="412">
        <f t="shared" ca="1" si="151"/>
        <v>0</v>
      </c>
      <c r="AK379" s="412">
        <f t="shared" ca="1" si="151"/>
        <v>0</v>
      </c>
      <c r="AL379" s="412">
        <f t="shared" ca="1" si="151"/>
        <v>0</v>
      </c>
      <c r="AM379" s="299"/>
    </row>
    <row r="380" spans="1:39" s="285" customFormat="1" ht="15" outlineLevel="1">
      <c r="A380" s="503"/>
      <c r="B380" s="325"/>
      <c r="C380" s="293"/>
      <c r="D380" s="730"/>
      <c r="E380" s="730"/>
      <c r="F380" s="730"/>
      <c r="G380" s="730"/>
      <c r="H380" s="730"/>
      <c r="I380" s="730"/>
      <c r="J380" s="730"/>
      <c r="K380" s="730"/>
      <c r="L380" s="730"/>
      <c r="M380" s="730"/>
      <c r="N380" s="730"/>
      <c r="O380" s="737"/>
      <c r="P380" s="737"/>
      <c r="Q380" s="737"/>
      <c r="R380" s="737"/>
      <c r="S380" s="737"/>
      <c r="T380" s="737"/>
      <c r="U380" s="737"/>
      <c r="V380" s="737"/>
      <c r="W380" s="737"/>
      <c r="X380" s="737"/>
      <c r="Y380" s="413"/>
      <c r="Z380" s="413"/>
      <c r="AA380" s="413"/>
      <c r="AB380" s="413"/>
      <c r="AC380" s="413"/>
      <c r="AD380" s="413"/>
      <c r="AE380" s="417"/>
      <c r="AF380" s="417"/>
      <c r="AG380" s="417"/>
      <c r="AH380" s="417"/>
      <c r="AI380" s="417"/>
      <c r="AJ380" s="417"/>
      <c r="AK380" s="417"/>
      <c r="AL380" s="417"/>
      <c r="AM380" s="315"/>
    </row>
    <row r="381" spans="1:39" s="285" customFormat="1" ht="15" outlineLevel="1">
      <c r="A381" s="503">
        <v>33</v>
      </c>
      <c r="B381" s="325" t="s">
        <v>494</v>
      </c>
      <c r="C381" s="293" t="s">
        <v>25</v>
      </c>
      <c r="D381" s="724">
        <f ca="1">SUMIFS(OFFSET('7.  Persistence Report'!$AQ:$AQ,0,D277-2011),'7.  Persistence Report'!$D:$D,IF(COUNTIFS($B381,"Adjustment*"),$B380,$B381),'7.  Persistence Report'!$H:$H,D277,'7.  Persistence Report'!$J:$J,IF(COUNTIFS($B381,"Adjustment*"),"Adjustment","Current Year Savings"),'7.  Persistence Report'!$C:$C,VLOOKUP(IF(COUNTIFS($B381,"Adjustment*"),$A380,$A381),ExtCalcMap,2,FALSE))</f>
        <v>0</v>
      </c>
      <c r="E381" s="724">
        <f ca="1">SUMIFS(OFFSET('7.  Persistence Report'!$AQ:$AQ,0,E277-2011),'7.  Persistence Report'!$D:$D,IF(COUNTIFS($B381,"Adjustment*"),$B380,$B381),'7.  Persistence Report'!$H:$H,D277,'7.  Persistence Report'!$J:$J,IF(COUNTIFS($B381,"Adjustment*"),"Adjustment","Current Year Savings"),'7.  Persistence Report'!$C:$C,VLOOKUP(IF(COUNTIFS($B381,"Adjustment*"),$A380,$A381),ExtCalcMap,2,FALSE))</f>
        <v>0</v>
      </c>
      <c r="F381" s="724">
        <f ca="1">SUMIFS(OFFSET('7.  Persistence Report'!$AQ:$AQ,0,F277-2011),'7.  Persistence Report'!$D:$D,IF(COUNTIFS($B381,"Adjustment*"),$B380,$B381),'7.  Persistence Report'!$H:$H,D277,'7.  Persistence Report'!$J:$J,IF(COUNTIFS($B381,"Adjustment*"),"Adjustment","Current Year Savings"),'7.  Persistence Report'!$C:$C,VLOOKUP(IF(COUNTIFS($B381,"Adjustment*"),$A380,$A381),ExtCalcMap,2,FALSE))</f>
        <v>0</v>
      </c>
      <c r="G381" s="724">
        <f ca="1">SUMIFS(OFFSET('7.  Persistence Report'!$AQ:$AQ,0,G277-2011),'7.  Persistence Report'!$D:$D,IF(COUNTIFS($B381,"Adjustment*"),$B380,$B381),'7.  Persistence Report'!$H:$H,D277,'7.  Persistence Report'!$J:$J,IF(COUNTIFS($B381,"Adjustment*"),"Adjustment","Current Year Savings"),'7.  Persistence Report'!$C:$C,VLOOKUP(IF(COUNTIFS($B381,"Adjustment*"),$A380,$A381),ExtCalcMap,2,FALSE))</f>
        <v>0</v>
      </c>
      <c r="H381" s="724">
        <f ca="1">SUMIFS(OFFSET('7.  Persistence Report'!$AQ:$AQ,0,H277-2011),'7.  Persistence Report'!$D:$D,IF(COUNTIFS($B381,"Adjustment*"),$B380,$B381),'7.  Persistence Report'!$H:$H,D277,'7.  Persistence Report'!$J:$J,IF(COUNTIFS($B381,"Adjustment*"),"Adjustment","Current Year Savings"),'7.  Persistence Report'!$C:$C,VLOOKUP(IF(COUNTIFS($B381,"Adjustment*"),$A380,$A381),ExtCalcMap,2,FALSE))</f>
        <v>0</v>
      </c>
      <c r="I381" s="724">
        <f ca="1">SUMIFS(OFFSET('7.  Persistence Report'!$AQ:$AQ,0,I277-2011),'7.  Persistence Report'!$D:$D,IF(COUNTIFS($B381,"Adjustment*"),$B380,$B381),'7.  Persistence Report'!$H:$H,D277,'7.  Persistence Report'!$J:$J,IF(COUNTIFS($B381,"Adjustment*"),"Adjustment","Current Year Savings"),'7.  Persistence Report'!$C:$C,VLOOKUP(IF(COUNTIFS($B381,"Adjustment*"),$A380,$A381),ExtCalcMap,2,FALSE))</f>
        <v>0</v>
      </c>
      <c r="J381" s="724">
        <f ca="1">SUMIFS(OFFSET('7.  Persistence Report'!$AQ:$AQ,0,J277-2011),'7.  Persistence Report'!$D:$D,IF(COUNTIFS($B381,"Adjustment*"),$B380,$B381),'7.  Persistence Report'!$H:$H,D277,'7.  Persistence Report'!$J:$J,IF(COUNTIFS($B381,"Adjustment*"),"Adjustment","Current Year Savings"),'7.  Persistence Report'!$C:$C,VLOOKUP(IF(COUNTIFS($B381,"Adjustment*"),$A380,$A381),ExtCalcMap,2,FALSE))</f>
        <v>0</v>
      </c>
      <c r="K381" s="724">
        <f ca="1">SUMIFS(OFFSET('7.  Persistence Report'!$AQ:$AQ,0,K277-2011),'7.  Persistence Report'!$D:$D,IF(COUNTIFS($B381,"Adjustment*"),$B380,$B381),'7.  Persistence Report'!$H:$H,D277,'7.  Persistence Report'!$J:$J,IF(COUNTIFS($B381,"Adjustment*"),"Adjustment","Current Year Savings"),'7.  Persistence Report'!$C:$C,VLOOKUP(IF(COUNTIFS($B381,"Adjustment*"),$A380,$A381),ExtCalcMap,2,FALSE))</f>
        <v>0</v>
      </c>
      <c r="L381" s="724">
        <f ca="1">SUMIFS(OFFSET('7.  Persistence Report'!$AQ:$AQ,0,L277-2011),'7.  Persistence Report'!$D:$D,IF(COUNTIFS($B381,"Adjustment*"),$B380,$B381),'7.  Persistence Report'!$H:$H,D277,'7.  Persistence Report'!$J:$J,IF(COUNTIFS($B381,"Adjustment*"),"Adjustment","Current Year Savings"),'7.  Persistence Report'!$C:$C,VLOOKUP(IF(COUNTIFS($B381,"Adjustment*"),$A380,$A381),ExtCalcMap,2,FALSE))</f>
        <v>0</v>
      </c>
      <c r="M381" s="724">
        <f ca="1">SUMIFS(OFFSET('7.  Persistence Report'!$AQ:$AQ,0,M277-2011),'7.  Persistence Report'!$D:$D,IF(COUNTIFS($B381,"Adjustment*"),$B380,$B381),'7.  Persistence Report'!$H:$H,D277,'7.  Persistence Report'!$J:$J,IF(COUNTIFS($B381,"Adjustment*"),"Adjustment","Current Year Savings"),'7.  Persistence Report'!$C:$C,VLOOKUP(IF(COUNTIFS($B381,"Adjustment*"),$A380,$A381),ExtCalcMap,2,FALSE))</f>
        <v>0</v>
      </c>
      <c r="N381" s="724">
        <v>0</v>
      </c>
      <c r="O381" s="731">
        <f ca="1">SUMIFS(OFFSET('7.  Persistence Report'!$L:$L,0,O277-2011),'7.  Persistence Report'!$D:$D,IF(COUNTIFS($B381,"Adjustment*"),$B380,$B381),'7.  Persistence Report'!$H:$H,D277,'7.  Persistence Report'!$J:$J,IF(COUNTIFS($B381,"Adjustment*"),"Adjustment","Current Year Savings"),'7.  Persistence Report'!$C:$C,VLOOKUP(IF(COUNTIFS($B381,"Adjustment*"),$A380,$A381),ExtCalcMap,2,FALSE))</f>
        <v>0</v>
      </c>
      <c r="P381" s="731">
        <f ca="1">SUMIFS(OFFSET('7.  Persistence Report'!$L:$L,0,P277-2011),'7.  Persistence Report'!$D:$D,IF(COUNTIFS($B381,"Adjustment*"),$B380,$B381),'7.  Persistence Report'!$H:$H,D277,'7.  Persistence Report'!$J:$J,IF(COUNTIFS($B381,"Adjustment*"),"Adjustment","Current Year Savings"),'7.  Persistence Report'!$C:$C,VLOOKUP(IF(COUNTIFS($B381,"Adjustment*"),$A380,$A381),ExtCalcMap,2,FALSE))</f>
        <v>0</v>
      </c>
      <c r="Q381" s="731">
        <f ca="1">SUMIFS(OFFSET('7.  Persistence Report'!$L:$L,0,Q277-2011),'7.  Persistence Report'!$D:$D,IF(COUNTIFS($B381,"Adjustment*"),$B380,$B381),'7.  Persistence Report'!$H:$H,D277,'7.  Persistence Report'!$J:$J,IF(COUNTIFS($B381,"Adjustment*"),"Adjustment","Current Year Savings"),'7.  Persistence Report'!$C:$C,VLOOKUP(IF(COUNTIFS($B381,"Adjustment*"),$A380,$A381),ExtCalcMap,2,FALSE))</f>
        <v>0</v>
      </c>
      <c r="R381" s="731">
        <f ca="1">SUMIFS(OFFSET('7.  Persistence Report'!$L:$L,0,R277-2011),'7.  Persistence Report'!$D:$D,IF(COUNTIFS($B381,"Adjustment*"),$B380,$B381),'7.  Persistence Report'!$H:$H,D277,'7.  Persistence Report'!$J:$J,IF(COUNTIFS($B381,"Adjustment*"),"Adjustment","Current Year Savings"),'7.  Persistence Report'!$C:$C,VLOOKUP(IF(COUNTIFS($B381,"Adjustment*"),$A380,$A381),ExtCalcMap,2,FALSE))</f>
        <v>0</v>
      </c>
      <c r="S381" s="731">
        <f ca="1">SUMIFS(OFFSET('7.  Persistence Report'!$L:$L,0,S277-2011),'7.  Persistence Report'!$D:$D,IF(COUNTIFS($B381,"Adjustment*"),$B380,$B381),'7.  Persistence Report'!$H:$H,D277,'7.  Persistence Report'!$J:$J,IF(COUNTIFS($B381,"Adjustment*"),"Adjustment","Current Year Savings"),'7.  Persistence Report'!$C:$C,VLOOKUP(IF(COUNTIFS($B381,"Adjustment*"),$A380,$A381),ExtCalcMap,2,FALSE))</f>
        <v>0</v>
      </c>
      <c r="T381" s="731">
        <f ca="1">SUMIFS(OFFSET('7.  Persistence Report'!$L:$L,0,T277-2011),'7.  Persistence Report'!$D:$D,IF(COUNTIFS($B381,"Adjustment*"),$B380,$B381),'7.  Persistence Report'!$H:$H,D277,'7.  Persistence Report'!$J:$J,IF(COUNTIFS($B381,"Adjustment*"),"Adjustment","Current Year Savings"),'7.  Persistence Report'!$C:$C,VLOOKUP(IF(COUNTIFS($B381,"Adjustment*"),$A380,$A381),ExtCalcMap,2,FALSE))</f>
        <v>0</v>
      </c>
      <c r="U381" s="731">
        <f ca="1">SUMIFS(OFFSET('7.  Persistence Report'!$L:$L,0,U277-2011),'7.  Persistence Report'!$D:$D,IF(COUNTIFS($B381,"Adjustment*"),$B380,$B381),'7.  Persistence Report'!$H:$H,D277,'7.  Persistence Report'!$J:$J,IF(COUNTIFS($B381,"Adjustment*"),"Adjustment","Current Year Savings"),'7.  Persistence Report'!$C:$C,VLOOKUP(IF(COUNTIFS($B381,"Adjustment*"),$A380,$A381),ExtCalcMap,2,FALSE))</f>
        <v>0</v>
      </c>
      <c r="V381" s="731">
        <f ca="1">SUMIFS(OFFSET('7.  Persistence Report'!$L:$L,0,V277-2011),'7.  Persistence Report'!$D:$D,IF(COUNTIFS($B381,"Adjustment*"),$B380,$B381),'7.  Persistence Report'!$H:$H,D277,'7.  Persistence Report'!$J:$J,IF(COUNTIFS($B381,"Adjustment*"),"Adjustment","Current Year Savings"),'7.  Persistence Report'!$C:$C,VLOOKUP(IF(COUNTIFS($B381,"Adjustment*"),$A380,$A381),ExtCalcMap,2,FALSE))</f>
        <v>0</v>
      </c>
      <c r="W381" s="731">
        <f ca="1">SUMIFS(OFFSET('7.  Persistence Report'!$L:$L,0,W277-2011),'7.  Persistence Report'!$D:$D,IF(COUNTIFS($B381,"Adjustment*"),$B380,$B381),'7.  Persistence Report'!$H:$H,D277,'7.  Persistence Report'!$J:$J,IF(COUNTIFS($B381,"Adjustment*"),"Adjustment","Current Year Savings"),'7.  Persistence Report'!$C:$C,VLOOKUP(IF(COUNTIFS($B381,"Adjustment*"),$A380,$A381),ExtCalcMap,2,FALSE))</f>
        <v>0</v>
      </c>
      <c r="X381" s="731">
        <f ca="1">SUMIFS(OFFSET('7.  Persistence Report'!$L:$L,0,X277-2011),'7.  Persistence Report'!$D:$D,IF(COUNTIFS($B381,"Adjustment*"),$B380,$B381),'7.  Persistence Report'!$H:$H,D277,'7.  Persistence Report'!$J:$J,IF(COUNTIFS($B381,"Adjustment*"),"Adjustment","Current Year Savings"),'7.  Persistence Report'!$C:$C,VLOOKUP(IF(COUNTIFS($B381,"Adjustment*"),$A380,$A381),ExtCalcMap,2,FALSE))</f>
        <v>0</v>
      </c>
      <c r="Y381" s="416">
        <f ca="1">IF(SUMIFS(OFFSET('3-a.  Rate Class Allocations'!$BA:$BA,0,(27*(Y278="kW"))),'3-a.  Rate Class Allocations'!$F:$F,"2011 - 2014 + 2015 Extension Legacy Green Energy Act Framework - Province Wide Program",'3-a.  Rate Class Allocations'!$E:$E,$B381,'3-a.  Rate Class Allocations'!$H:$H,D277),SUMIFS(OFFSET('3-a.  Rate Class Allocations'!$BA:$BA,0,(27*(Y278="kW"))),'3-a.  Rate Class Allocations'!$F:$F,"2011 - 2014 + 2015 Extension Legacy Green Energy Act Framework - Province Wide Program",'3-a.  Rate Class Allocations'!$L:$L,Y277,'3-a.  Rate Class Allocations'!$E:$E,$B381,'3-a.  Rate Class Allocations'!$H:$H,D277) / SUMIFS(OFFSET('3-a.  Rate Class Allocations'!$BA:$BA,0,(27*(Y278="kW"))),'3-a.  Rate Class Allocations'!$F:$F,"2011 - 2014 + 2015 Extension Legacy Green Energy Act Framework - Province Wide Program",'3-a.  Rate Class Allocations'!$E:$E,$B381,'3-a.  Rate Class Allocations'!$H:$H,D277),IF(COUNTIFS(Y277,"General Service*"),1/COUNTIFS($Y277:$AL277,"General Service*"),0))</f>
        <v>0.5</v>
      </c>
      <c r="Z381" s="416">
        <f ca="1">IF(SUMIFS(OFFSET('3-a.  Rate Class Allocations'!$BA:$BA,0,(27*(Z278="kW"))),'3-a.  Rate Class Allocations'!$F:$F,"2011 - 2014 + 2015 Extension Legacy Green Energy Act Framework - Province Wide Program",'3-a.  Rate Class Allocations'!$E:$E,$B381,'3-a.  Rate Class Allocations'!$H:$H,D277),SUMIFS(OFFSET('3-a.  Rate Class Allocations'!$BA:$BA,0,(27*(Z278="kW"))),'3-a.  Rate Class Allocations'!$F:$F,"2011 - 2014 + 2015 Extension Legacy Green Energy Act Framework - Province Wide Program",'3-a.  Rate Class Allocations'!$L:$L,Z277,'3-a.  Rate Class Allocations'!$E:$E,$B381,'3-a.  Rate Class Allocations'!$H:$H,D277) / SUMIFS(OFFSET('3-a.  Rate Class Allocations'!$BA:$BA,0,(27*(Z278="kW"))),'3-a.  Rate Class Allocations'!$F:$F,"2011 - 2014 + 2015 Extension Legacy Green Energy Act Framework - Province Wide Program",'3-a.  Rate Class Allocations'!$E:$E,$B381,'3-a.  Rate Class Allocations'!$H:$H,D277),IF(COUNTIFS(Z277,"General Service*"),1/COUNTIFS($Y277:$AL277,"General Service*"),0))</f>
        <v>0.5</v>
      </c>
      <c r="AA381" s="416">
        <f ca="1">IF(SUMIFS(OFFSET('3-a.  Rate Class Allocations'!$BA:$BA,0,(27*(AA278="kW"))),'3-a.  Rate Class Allocations'!$F:$F,"2011 - 2014 + 2015 Extension Legacy Green Energy Act Framework - Province Wide Program",'3-a.  Rate Class Allocations'!$E:$E,$B381,'3-a.  Rate Class Allocations'!$H:$H,D277),SUMIFS(OFFSET('3-a.  Rate Class Allocations'!$BA:$BA,0,(27*(AA278="kW"))),'3-a.  Rate Class Allocations'!$F:$F,"2011 - 2014 + 2015 Extension Legacy Green Energy Act Framework - Province Wide Program",'3-a.  Rate Class Allocations'!$L:$L,AA277,'3-a.  Rate Class Allocations'!$E:$E,$B381,'3-a.  Rate Class Allocations'!$H:$H,D277) / SUMIFS(OFFSET('3-a.  Rate Class Allocations'!$BA:$BA,0,(27*(AA278="kW"))),'3-a.  Rate Class Allocations'!$F:$F,"2011 - 2014 + 2015 Extension Legacy Green Energy Act Framework - Province Wide Program",'3-a.  Rate Class Allocations'!$E:$E,$B381,'3-a.  Rate Class Allocations'!$H:$H,D277),IF(COUNTIFS(AA277,"General Service*"),1/COUNTIFS($Y277:$AL277,"General Service*"),0))</f>
        <v>0</v>
      </c>
      <c r="AB381" s="416">
        <f ca="1">IF(SUMIFS(OFFSET('3-a.  Rate Class Allocations'!$BA:$BA,0,(27*(AB278="kW"))),'3-a.  Rate Class Allocations'!$F:$F,"2011 - 2014 + 2015 Extension Legacy Green Energy Act Framework - Province Wide Program",'3-a.  Rate Class Allocations'!$E:$E,$B381,'3-a.  Rate Class Allocations'!$H:$H,D277),SUMIFS(OFFSET('3-a.  Rate Class Allocations'!$BA:$BA,0,(27*(AB278="kW"))),'3-a.  Rate Class Allocations'!$F:$F,"2011 - 2014 + 2015 Extension Legacy Green Energy Act Framework - Province Wide Program",'3-a.  Rate Class Allocations'!$L:$L,AB277,'3-a.  Rate Class Allocations'!$E:$E,$B381,'3-a.  Rate Class Allocations'!$H:$H,D277) / SUMIFS(OFFSET('3-a.  Rate Class Allocations'!$BA:$BA,0,(27*(AB278="kW"))),'3-a.  Rate Class Allocations'!$F:$F,"2011 - 2014 + 2015 Extension Legacy Green Energy Act Framework - Province Wide Program",'3-a.  Rate Class Allocations'!$E:$E,$B381,'3-a.  Rate Class Allocations'!$H:$H,D277),IF(COUNTIFS(AB277,"General Service*"),1/COUNTIFS($Y277:$AL277,"General Service*"),0))</f>
        <v>0</v>
      </c>
      <c r="AC381" s="416">
        <f ca="1">IF(SUMIFS(OFFSET('3-a.  Rate Class Allocations'!$BA:$BA,0,(27*(AC278="kW"))),'3-a.  Rate Class Allocations'!$F:$F,"2011 - 2014 + 2015 Extension Legacy Green Energy Act Framework - Province Wide Program",'3-a.  Rate Class Allocations'!$E:$E,$B381,'3-a.  Rate Class Allocations'!$H:$H,D277),SUMIFS(OFFSET('3-a.  Rate Class Allocations'!$BA:$BA,0,(27*(AC278="kW"))),'3-a.  Rate Class Allocations'!$F:$F,"2011 - 2014 + 2015 Extension Legacy Green Energy Act Framework - Province Wide Program",'3-a.  Rate Class Allocations'!$L:$L,AC277,'3-a.  Rate Class Allocations'!$E:$E,$B381,'3-a.  Rate Class Allocations'!$H:$H,D277) / SUMIFS(OFFSET('3-a.  Rate Class Allocations'!$BA:$BA,0,(27*(AC278="kW"))),'3-a.  Rate Class Allocations'!$F:$F,"2011 - 2014 + 2015 Extension Legacy Green Energy Act Framework - Province Wide Program",'3-a.  Rate Class Allocations'!$E:$E,$B381,'3-a.  Rate Class Allocations'!$H:$H,D277),IF(COUNTIFS(AC277,"General Service*"),1/COUNTIFS($Y277:$AL277,"General Service*"),0))</f>
        <v>0</v>
      </c>
      <c r="AD381" s="416">
        <f ca="1">IF(SUMIFS(OFFSET('3-a.  Rate Class Allocations'!$BA:$BA,0,(27*(AD278="kW"))),'3-a.  Rate Class Allocations'!$F:$F,"2011 - 2014 + 2015 Extension Legacy Green Energy Act Framework - Province Wide Program",'3-a.  Rate Class Allocations'!$E:$E,$B381,'3-a.  Rate Class Allocations'!$H:$H,D277),SUMIFS(OFFSET('3-a.  Rate Class Allocations'!$BA:$BA,0,(27*(AD278="kW"))),'3-a.  Rate Class Allocations'!$F:$F,"2011 - 2014 + 2015 Extension Legacy Green Energy Act Framework - Province Wide Program",'3-a.  Rate Class Allocations'!$L:$L,AD277,'3-a.  Rate Class Allocations'!$E:$E,$B381,'3-a.  Rate Class Allocations'!$H:$H,D277) / SUMIFS(OFFSET('3-a.  Rate Class Allocations'!$BA:$BA,0,(27*(AD278="kW"))),'3-a.  Rate Class Allocations'!$F:$F,"2011 - 2014 + 2015 Extension Legacy Green Energy Act Framework - Province Wide Program",'3-a.  Rate Class Allocations'!$E:$E,$B381,'3-a.  Rate Class Allocations'!$H:$H,D277),IF(COUNTIFS(AD277,"General Service*"),1/COUNTIFS($Y277:$AL277,"General Service*"),0))</f>
        <v>0</v>
      </c>
      <c r="AE381" s="416">
        <f ca="1">IF(SUMIFS(OFFSET('3-a.  Rate Class Allocations'!$BA:$BA,0,(27*(AE278="kW"))),'3-a.  Rate Class Allocations'!$F:$F,"2011 - 2014 + 2015 Extension Legacy Green Energy Act Framework - Province Wide Program",'3-a.  Rate Class Allocations'!$E:$E,$B381,'3-a.  Rate Class Allocations'!$H:$H,D277),SUMIFS(OFFSET('3-a.  Rate Class Allocations'!$BA:$BA,0,(27*(AE278="kW"))),'3-a.  Rate Class Allocations'!$F:$F,"2011 - 2014 + 2015 Extension Legacy Green Energy Act Framework - Province Wide Program",'3-a.  Rate Class Allocations'!$L:$L,AE277,'3-a.  Rate Class Allocations'!$E:$E,$B381,'3-a.  Rate Class Allocations'!$H:$H,D277) / SUMIFS(OFFSET('3-a.  Rate Class Allocations'!$BA:$BA,0,(27*(AE278="kW"))),'3-a.  Rate Class Allocations'!$F:$F,"2011 - 2014 + 2015 Extension Legacy Green Energy Act Framework - Province Wide Program",'3-a.  Rate Class Allocations'!$E:$E,$B381,'3-a.  Rate Class Allocations'!$H:$H,D277),IF(COUNTIFS(AE277,"General Service*"),1/COUNTIFS($Y277:$AL277,"General Service*"),0))</f>
        <v>0</v>
      </c>
      <c r="AF381" s="416">
        <f ca="1">IF(SUMIFS(OFFSET('3-a.  Rate Class Allocations'!$BA:$BA,0,(27*(AF278="kW"))),'3-a.  Rate Class Allocations'!$F:$F,"2011 - 2014 + 2015 Extension Legacy Green Energy Act Framework - Province Wide Program",'3-a.  Rate Class Allocations'!$E:$E,$B381,'3-a.  Rate Class Allocations'!$H:$H,D277),SUMIFS(OFFSET('3-a.  Rate Class Allocations'!$BA:$BA,0,(27*(AF278="kW"))),'3-a.  Rate Class Allocations'!$F:$F,"2011 - 2014 + 2015 Extension Legacy Green Energy Act Framework - Province Wide Program",'3-a.  Rate Class Allocations'!$L:$L,AF277,'3-a.  Rate Class Allocations'!$E:$E,$B381,'3-a.  Rate Class Allocations'!$H:$H,D277) / SUMIFS(OFFSET('3-a.  Rate Class Allocations'!$BA:$BA,0,(27*(AF278="kW"))),'3-a.  Rate Class Allocations'!$F:$F,"2011 - 2014 + 2015 Extension Legacy Green Energy Act Framework - Province Wide Program",'3-a.  Rate Class Allocations'!$E:$E,$B381,'3-a.  Rate Class Allocations'!$H:$H,D277),IF(COUNTIFS(AF277,"General Service*"),1/COUNTIFS($Y277:$AL277,"General Service*"),0))</f>
        <v>0</v>
      </c>
      <c r="AG381" s="416">
        <f ca="1">IF(SUMIFS(OFFSET('3-a.  Rate Class Allocations'!$BA:$BA,0,(27*(AG278="kW"))),'3-a.  Rate Class Allocations'!$F:$F,"2011 - 2014 + 2015 Extension Legacy Green Energy Act Framework - Province Wide Program",'3-a.  Rate Class Allocations'!$E:$E,$B381,'3-a.  Rate Class Allocations'!$H:$H,D277),SUMIFS(OFFSET('3-a.  Rate Class Allocations'!$BA:$BA,0,(27*(AG278="kW"))),'3-a.  Rate Class Allocations'!$F:$F,"2011 - 2014 + 2015 Extension Legacy Green Energy Act Framework - Province Wide Program",'3-a.  Rate Class Allocations'!$L:$L,AG277,'3-a.  Rate Class Allocations'!$E:$E,$B381,'3-a.  Rate Class Allocations'!$H:$H,D277) / SUMIFS(OFFSET('3-a.  Rate Class Allocations'!$BA:$BA,0,(27*(AG278="kW"))),'3-a.  Rate Class Allocations'!$F:$F,"2011 - 2014 + 2015 Extension Legacy Green Energy Act Framework - Province Wide Program",'3-a.  Rate Class Allocations'!$E:$E,$B381,'3-a.  Rate Class Allocations'!$H:$H,D277),IF(COUNTIFS(AG277,"General Service*"),1/COUNTIFS($Y277:$AL277,"General Service*"),0))</f>
        <v>0</v>
      </c>
      <c r="AH381" s="416">
        <f ca="1">IF(SUMIFS(OFFSET('3-a.  Rate Class Allocations'!$BA:$BA,0,(27*(AH278="kW"))),'3-a.  Rate Class Allocations'!$F:$F,"2011 - 2014 + 2015 Extension Legacy Green Energy Act Framework - Province Wide Program",'3-a.  Rate Class Allocations'!$E:$E,$B381,'3-a.  Rate Class Allocations'!$H:$H,D277),SUMIFS(OFFSET('3-a.  Rate Class Allocations'!$BA:$BA,0,(27*(AH278="kW"))),'3-a.  Rate Class Allocations'!$F:$F,"2011 - 2014 + 2015 Extension Legacy Green Energy Act Framework - Province Wide Program",'3-a.  Rate Class Allocations'!$L:$L,AH277,'3-a.  Rate Class Allocations'!$E:$E,$B381,'3-a.  Rate Class Allocations'!$H:$H,D277) / SUMIFS(OFFSET('3-a.  Rate Class Allocations'!$BA:$BA,0,(27*(AH278="kW"))),'3-a.  Rate Class Allocations'!$F:$F,"2011 - 2014 + 2015 Extension Legacy Green Energy Act Framework - Province Wide Program",'3-a.  Rate Class Allocations'!$E:$E,$B381,'3-a.  Rate Class Allocations'!$H:$H,D277),IF(COUNTIFS(AH277,"General Service*"),1/COUNTIFS($Y277:$AL277,"General Service*"),0))</f>
        <v>0</v>
      </c>
      <c r="AI381" s="416">
        <f ca="1">IF(SUMIFS(OFFSET('3-a.  Rate Class Allocations'!$BA:$BA,0,(27*(AI278="kW"))),'3-a.  Rate Class Allocations'!$F:$F,"2011 - 2014 + 2015 Extension Legacy Green Energy Act Framework - Province Wide Program",'3-a.  Rate Class Allocations'!$E:$E,$B381,'3-a.  Rate Class Allocations'!$H:$H,D277),SUMIFS(OFFSET('3-a.  Rate Class Allocations'!$BA:$BA,0,(27*(AI278="kW"))),'3-a.  Rate Class Allocations'!$F:$F,"2011 - 2014 + 2015 Extension Legacy Green Energy Act Framework - Province Wide Program",'3-a.  Rate Class Allocations'!$L:$L,AI277,'3-a.  Rate Class Allocations'!$E:$E,$B381,'3-a.  Rate Class Allocations'!$H:$H,D277) / SUMIFS(OFFSET('3-a.  Rate Class Allocations'!$BA:$BA,0,(27*(AI278="kW"))),'3-a.  Rate Class Allocations'!$F:$F,"2011 - 2014 + 2015 Extension Legacy Green Energy Act Framework - Province Wide Program",'3-a.  Rate Class Allocations'!$E:$E,$B381,'3-a.  Rate Class Allocations'!$H:$H,D277),IF(COUNTIFS(AI277,"General Service*"),1/COUNTIFS($Y277:$AL277,"General Service*"),0))</f>
        <v>0</v>
      </c>
      <c r="AJ381" s="416">
        <f ca="1">IF(SUMIFS(OFFSET('3-a.  Rate Class Allocations'!$BA:$BA,0,(27*(AJ278="kW"))),'3-a.  Rate Class Allocations'!$F:$F,"2011 - 2014 + 2015 Extension Legacy Green Energy Act Framework - Province Wide Program",'3-a.  Rate Class Allocations'!$E:$E,$B381,'3-a.  Rate Class Allocations'!$H:$H,D277),SUMIFS(OFFSET('3-a.  Rate Class Allocations'!$BA:$BA,0,(27*(AJ278="kW"))),'3-a.  Rate Class Allocations'!$F:$F,"2011 - 2014 + 2015 Extension Legacy Green Energy Act Framework - Province Wide Program",'3-a.  Rate Class Allocations'!$L:$L,AJ277,'3-a.  Rate Class Allocations'!$E:$E,$B381,'3-a.  Rate Class Allocations'!$H:$H,D277) / SUMIFS(OFFSET('3-a.  Rate Class Allocations'!$BA:$BA,0,(27*(AJ278="kW"))),'3-a.  Rate Class Allocations'!$F:$F,"2011 - 2014 + 2015 Extension Legacy Green Energy Act Framework - Province Wide Program",'3-a.  Rate Class Allocations'!$E:$E,$B381,'3-a.  Rate Class Allocations'!$H:$H,D277),IF(COUNTIFS(AJ277,"General Service*"),1/COUNTIFS($Y277:$AL277,"General Service*"),0))</f>
        <v>0</v>
      </c>
      <c r="AK381" s="416">
        <f ca="1">IF(SUMIFS(OFFSET('3-a.  Rate Class Allocations'!$BA:$BA,0,(27*(AK278="kW"))),'3-a.  Rate Class Allocations'!$F:$F,"2011 - 2014 + 2015 Extension Legacy Green Energy Act Framework - Province Wide Program",'3-a.  Rate Class Allocations'!$E:$E,$B381,'3-a.  Rate Class Allocations'!$H:$H,D277),SUMIFS(OFFSET('3-a.  Rate Class Allocations'!$BA:$BA,0,(27*(AK278="kW"))),'3-a.  Rate Class Allocations'!$F:$F,"2011 - 2014 + 2015 Extension Legacy Green Energy Act Framework - Province Wide Program",'3-a.  Rate Class Allocations'!$L:$L,AK277,'3-a.  Rate Class Allocations'!$E:$E,$B381,'3-a.  Rate Class Allocations'!$H:$H,D277) / SUMIFS(OFFSET('3-a.  Rate Class Allocations'!$BA:$BA,0,(27*(AK278="kW"))),'3-a.  Rate Class Allocations'!$F:$F,"2011 - 2014 + 2015 Extension Legacy Green Energy Act Framework - Province Wide Program",'3-a.  Rate Class Allocations'!$E:$E,$B381,'3-a.  Rate Class Allocations'!$H:$H,D277),IF(COUNTIFS(AK277,"General Service*"),1/COUNTIFS($Y277:$AL277,"General Service*"),0))</f>
        <v>0</v>
      </c>
      <c r="AL381" s="416">
        <f ca="1">IF(SUMIFS(OFFSET('3-a.  Rate Class Allocations'!$BA:$BA,0,(27*(AL278="kW"))),'3-a.  Rate Class Allocations'!$F:$F,"2011 - 2014 + 2015 Extension Legacy Green Energy Act Framework - Province Wide Program",'3-a.  Rate Class Allocations'!$E:$E,$B381,'3-a.  Rate Class Allocations'!$H:$H,D277),SUMIFS(OFFSET('3-a.  Rate Class Allocations'!$BA:$BA,0,(27*(AL278="kW"))),'3-a.  Rate Class Allocations'!$F:$F,"2011 - 2014 + 2015 Extension Legacy Green Energy Act Framework - Province Wide Program",'3-a.  Rate Class Allocations'!$L:$L,AL277,'3-a.  Rate Class Allocations'!$E:$E,$B381,'3-a.  Rate Class Allocations'!$H:$H,D277) / SUMIFS(OFFSET('3-a.  Rate Class Allocations'!$BA:$BA,0,(27*(AL278="kW"))),'3-a.  Rate Class Allocations'!$F:$F,"2011 - 2014 + 2015 Extension Legacy Green Energy Act Framework - Province Wide Program",'3-a.  Rate Class Allocations'!$E:$E,$B381,'3-a.  Rate Class Allocations'!$H:$H,D277),IF(COUNTIFS(AL277,"General Service*"),1/COUNTIFS($Y277:$AL277,"General Service*"),0))</f>
        <v>0</v>
      </c>
      <c r="AM381" s="298">
        <f ca="1">SUM(Y381:AL381)</f>
        <v>1</v>
      </c>
    </row>
    <row r="382" spans="1:39" s="285" customFormat="1" ht="15" outlineLevel="1">
      <c r="A382" s="503"/>
      <c r="B382" s="325" t="s">
        <v>250</v>
      </c>
      <c r="C382" s="293" t="s">
        <v>164</v>
      </c>
      <c r="D382" s="724">
        <f ca="1">SUMIFS(OFFSET('7.  Persistence Report'!$AQ:$AQ,0,D277-2011),'7.  Persistence Report'!$D:$D,IF(COUNTIFS($B382,"Adjustment*"),$B381,$B382),'7.  Persistence Report'!$H:$H,D277,'7.  Persistence Report'!$J:$J,IF(COUNTIFS($B382,"Adjustment*"),"Adjustment","Current Year Savings"),'7.  Persistence Report'!$C:$C,VLOOKUP(IF(COUNTIFS($B382,"Adjustment*"),$A381,$A382),ExtCalcMap,2,FALSE))</f>
        <v>0</v>
      </c>
      <c r="E382" s="724">
        <f ca="1">SUMIFS(OFFSET('7.  Persistence Report'!$AQ:$AQ,0,E277-2011),'7.  Persistence Report'!$D:$D,IF(COUNTIFS($B382,"Adjustment*"),$B381,$B382),'7.  Persistence Report'!$H:$H,D277,'7.  Persistence Report'!$J:$J,IF(COUNTIFS($B382,"Adjustment*"),"Adjustment","Current Year Savings"),'7.  Persistence Report'!$C:$C,VLOOKUP(IF(COUNTIFS($B382,"Adjustment*"),$A381,$A382),ExtCalcMap,2,FALSE))</f>
        <v>0</v>
      </c>
      <c r="F382" s="724">
        <f ca="1">SUMIFS(OFFSET('7.  Persistence Report'!$AQ:$AQ,0,F277-2011),'7.  Persistence Report'!$D:$D,IF(COUNTIFS($B382,"Adjustment*"),$B381,$B382),'7.  Persistence Report'!$H:$H,D277,'7.  Persistence Report'!$J:$J,IF(COUNTIFS($B382,"Adjustment*"),"Adjustment","Current Year Savings"),'7.  Persistence Report'!$C:$C,VLOOKUP(IF(COUNTIFS($B382,"Adjustment*"),$A381,$A382),ExtCalcMap,2,FALSE))</f>
        <v>0</v>
      </c>
      <c r="G382" s="724">
        <f ca="1">SUMIFS(OFFSET('7.  Persistence Report'!$AQ:$AQ,0,G277-2011),'7.  Persistence Report'!$D:$D,IF(COUNTIFS($B382,"Adjustment*"),$B381,$B382),'7.  Persistence Report'!$H:$H,D277,'7.  Persistence Report'!$J:$J,IF(COUNTIFS($B382,"Adjustment*"),"Adjustment","Current Year Savings"),'7.  Persistence Report'!$C:$C,VLOOKUP(IF(COUNTIFS($B382,"Adjustment*"),$A381,$A382),ExtCalcMap,2,FALSE))</f>
        <v>0</v>
      </c>
      <c r="H382" s="724">
        <f ca="1">SUMIFS(OFFSET('7.  Persistence Report'!$AQ:$AQ,0,H277-2011),'7.  Persistence Report'!$D:$D,IF(COUNTIFS($B382,"Adjustment*"),$B381,$B382),'7.  Persistence Report'!$H:$H,D277,'7.  Persistence Report'!$J:$J,IF(COUNTIFS($B382,"Adjustment*"),"Adjustment","Current Year Savings"),'7.  Persistence Report'!$C:$C,VLOOKUP(IF(COUNTIFS($B382,"Adjustment*"),$A381,$A382),ExtCalcMap,2,FALSE))</f>
        <v>0</v>
      </c>
      <c r="I382" s="724">
        <f ca="1">SUMIFS(OFFSET('7.  Persistence Report'!$AQ:$AQ,0,I277-2011),'7.  Persistence Report'!$D:$D,IF(COUNTIFS($B382,"Adjustment*"),$B381,$B382),'7.  Persistence Report'!$H:$H,D277,'7.  Persistence Report'!$J:$J,IF(COUNTIFS($B382,"Adjustment*"),"Adjustment","Current Year Savings"),'7.  Persistence Report'!$C:$C,VLOOKUP(IF(COUNTIFS($B382,"Adjustment*"),$A381,$A382),ExtCalcMap,2,FALSE))</f>
        <v>0</v>
      </c>
      <c r="J382" s="724">
        <f ca="1">SUMIFS(OFFSET('7.  Persistence Report'!$AQ:$AQ,0,J277-2011),'7.  Persistence Report'!$D:$D,IF(COUNTIFS($B382,"Adjustment*"),$B381,$B382),'7.  Persistence Report'!$H:$H,D277,'7.  Persistence Report'!$J:$J,IF(COUNTIFS($B382,"Adjustment*"),"Adjustment","Current Year Savings"),'7.  Persistence Report'!$C:$C,VLOOKUP(IF(COUNTIFS($B382,"Adjustment*"),$A381,$A382),ExtCalcMap,2,FALSE))</f>
        <v>0</v>
      </c>
      <c r="K382" s="724">
        <f ca="1">SUMIFS(OFFSET('7.  Persistence Report'!$AQ:$AQ,0,K277-2011),'7.  Persistence Report'!$D:$D,IF(COUNTIFS($B382,"Adjustment*"),$B381,$B382),'7.  Persistence Report'!$H:$H,D277,'7.  Persistence Report'!$J:$J,IF(COUNTIFS($B382,"Adjustment*"),"Adjustment","Current Year Savings"),'7.  Persistence Report'!$C:$C,VLOOKUP(IF(COUNTIFS($B382,"Adjustment*"),$A381,$A382),ExtCalcMap,2,FALSE))</f>
        <v>0</v>
      </c>
      <c r="L382" s="724">
        <f ca="1">SUMIFS(OFFSET('7.  Persistence Report'!$AQ:$AQ,0,L277-2011),'7.  Persistence Report'!$D:$D,IF(COUNTIFS($B382,"Adjustment*"),$B381,$B382),'7.  Persistence Report'!$H:$H,D277,'7.  Persistence Report'!$J:$J,IF(COUNTIFS($B382,"Adjustment*"),"Adjustment","Current Year Savings"),'7.  Persistence Report'!$C:$C,VLOOKUP(IF(COUNTIFS($B382,"Adjustment*"),$A381,$A382),ExtCalcMap,2,FALSE))</f>
        <v>0</v>
      </c>
      <c r="M382" s="724">
        <f ca="1">SUMIFS(OFFSET('7.  Persistence Report'!$AQ:$AQ,0,M277-2011),'7.  Persistence Report'!$D:$D,IF(COUNTIFS($B382,"Adjustment*"),$B381,$B382),'7.  Persistence Report'!$H:$H,D277,'7.  Persistence Report'!$J:$J,IF(COUNTIFS($B382,"Adjustment*"),"Adjustment","Current Year Savings"),'7.  Persistence Report'!$C:$C,VLOOKUP(IF(COUNTIFS($B382,"Adjustment*"),$A381,$A382),ExtCalcMap,2,FALSE))</f>
        <v>0</v>
      </c>
      <c r="N382" s="724">
        <f>N381</f>
        <v>0</v>
      </c>
      <c r="O382" s="731">
        <f ca="1">SUMIFS(OFFSET('7.  Persistence Report'!$L:$L,0,O277-2011),'7.  Persistence Report'!$D:$D,IF(COUNTIFS($B382,"Adjustment*"),$B381,$B382),'7.  Persistence Report'!$H:$H,D277,'7.  Persistence Report'!$J:$J,IF(COUNTIFS($B382,"Adjustment*"),"Adjustment","Current Year Savings"),'7.  Persistence Report'!$C:$C,VLOOKUP(IF(COUNTIFS($B382,"Adjustment*"),$A381,$A382),ExtCalcMap,2,FALSE))</f>
        <v>0</v>
      </c>
      <c r="P382" s="731">
        <f ca="1">SUMIFS(OFFSET('7.  Persistence Report'!$L:$L,0,P277-2011),'7.  Persistence Report'!$D:$D,IF(COUNTIFS($B382,"Adjustment*"),$B381,$B382),'7.  Persistence Report'!$H:$H,D277,'7.  Persistence Report'!$J:$J,IF(COUNTIFS($B382,"Adjustment*"),"Adjustment","Current Year Savings"),'7.  Persistence Report'!$C:$C,VLOOKUP(IF(COUNTIFS($B382,"Adjustment*"),$A381,$A382),ExtCalcMap,2,FALSE))</f>
        <v>0</v>
      </c>
      <c r="Q382" s="731">
        <f ca="1">SUMIFS(OFFSET('7.  Persistence Report'!$L:$L,0,Q277-2011),'7.  Persistence Report'!$D:$D,IF(COUNTIFS($B382,"Adjustment*"),$B381,$B382),'7.  Persistence Report'!$H:$H,D277,'7.  Persistence Report'!$J:$J,IF(COUNTIFS($B382,"Adjustment*"),"Adjustment","Current Year Savings"),'7.  Persistence Report'!$C:$C,VLOOKUP(IF(COUNTIFS($B382,"Adjustment*"),$A381,$A382),ExtCalcMap,2,FALSE))</f>
        <v>0</v>
      </c>
      <c r="R382" s="731">
        <f ca="1">SUMIFS(OFFSET('7.  Persistence Report'!$L:$L,0,R277-2011),'7.  Persistence Report'!$D:$D,IF(COUNTIFS($B382,"Adjustment*"),$B381,$B382),'7.  Persistence Report'!$H:$H,D277,'7.  Persistence Report'!$J:$J,IF(COUNTIFS($B382,"Adjustment*"),"Adjustment","Current Year Savings"),'7.  Persistence Report'!$C:$C,VLOOKUP(IF(COUNTIFS($B382,"Adjustment*"),$A381,$A382),ExtCalcMap,2,FALSE))</f>
        <v>0</v>
      </c>
      <c r="S382" s="731">
        <f ca="1">SUMIFS(OFFSET('7.  Persistence Report'!$L:$L,0,S277-2011),'7.  Persistence Report'!$D:$D,IF(COUNTIFS($B382,"Adjustment*"),$B381,$B382),'7.  Persistence Report'!$H:$H,D277,'7.  Persistence Report'!$J:$J,IF(COUNTIFS($B382,"Adjustment*"),"Adjustment","Current Year Savings"),'7.  Persistence Report'!$C:$C,VLOOKUP(IF(COUNTIFS($B382,"Adjustment*"),$A381,$A382),ExtCalcMap,2,FALSE))</f>
        <v>0</v>
      </c>
      <c r="T382" s="731">
        <f ca="1">SUMIFS(OFFSET('7.  Persistence Report'!$L:$L,0,T277-2011),'7.  Persistence Report'!$D:$D,IF(COUNTIFS($B382,"Adjustment*"),$B381,$B382),'7.  Persistence Report'!$H:$H,D277,'7.  Persistence Report'!$J:$J,IF(COUNTIFS($B382,"Adjustment*"),"Adjustment","Current Year Savings"),'7.  Persistence Report'!$C:$C,VLOOKUP(IF(COUNTIFS($B382,"Adjustment*"),$A381,$A382),ExtCalcMap,2,FALSE))</f>
        <v>0</v>
      </c>
      <c r="U382" s="731">
        <f ca="1">SUMIFS(OFFSET('7.  Persistence Report'!$L:$L,0,U277-2011),'7.  Persistence Report'!$D:$D,IF(COUNTIFS($B382,"Adjustment*"),$B381,$B382),'7.  Persistence Report'!$H:$H,D277,'7.  Persistence Report'!$J:$J,IF(COUNTIFS($B382,"Adjustment*"),"Adjustment","Current Year Savings"),'7.  Persistence Report'!$C:$C,VLOOKUP(IF(COUNTIFS($B382,"Adjustment*"),$A381,$A382),ExtCalcMap,2,FALSE))</f>
        <v>0</v>
      </c>
      <c r="V382" s="731">
        <f ca="1">SUMIFS(OFFSET('7.  Persistence Report'!$L:$L,0,V277-2011),'7.  Persistence Report'!$D:$D,IF(COUNTIFS($B382,"Adjustment*"),$B381,$B382),'7.  Persistence Report'!$H:$H,D277,'7.  Persistence Report'!$J:$J,IF(COUNTIFS($B382,"Adjustment*"),"Adjustment","Current Year Savings"),'7.  Persistence Report'!$C:$C,VLOOKUP(IF(COUNTIFS($B382,"Adjustment*"),$A381,$A382),ExtCalcMap,2,FALSE))</f>
        <v>0</v>
      </c>
      <c r="W382" s="731">
        <f ca="1">SUMIFS(OFFSET('7.  Persistence Report'!$L:$L,0,W277-2011),'7.  Persistence Report'!$D:$D,IF(COUNTIFS($B382,"Adjustment*"),$B381,$B382),'7.  Persistence Report'!$H:$H,D277,'7.  Persistence Report'!$J:$J,IF(COUNTIFS($B382,"Adjustment*"),"Adjustment","Current Year Savings"),'7.  Persistence Report'!$C:$C,VLOOKUP(IF(COUNTIFS($B382,"Adjustment*"),$A381,$A382),ExtCalcMap,2,FALSE))</f>
        <v>0</v>
      </c>
      <c r="X382" s="731">
        <f ca="1">SUMIFS(OFFSET('7.  Persistence Report'!$L:$L,0,X277-2011),'7.  Persistence Report'!$D:$D,IF(COUNTIFS($B382,"Adjustment*"),$B381,$B382),'7.  Persistence Report'!$H:$H,D277,'7.  Persistence Report'!$J:$J,IF(COUNTIFS($B382,"Adjustment*"),"Adjustment","Current Year Savings"),'7.  Persistence Report'!$C:$C,VLOOKUP(IF(COUNTIFS($B382,"Adjustment*"),$A381,$A382),ExtCalcMap,2,FALSE))</f>
        <v>0</v>
      </c>
      <c r="Y382" s="412">
        <f ca="1">Y381</f>
        <v>0.5</v>
      </c>
      <c r="Z382" s="412">
        <f t="shared" ref="Z382:AL382" ca="1" si="152">Z381</f>
        <v>0.5</v>
      </c>
      <c r="AA382" s="412">
        <f t="shared" ca="1" si="152"/>
        <v>0</v>
      </c>
      <c r="AB382" s="412">
        <f t="shared" ca="1" si="152"/>
        <v>0</v>
      </c>
      <c r="AC382" s="412">
        <f t="shared" ca="1" si="152"/>
        <v>0</v>
      </c>
      <c r="AD382" s="412">
        <f t="shared" ca="1" si="152"/>
        <v>0</v>
      </c>
      <c r="AE382" s="412">
        <f t="shared" ca="1" si="152"/>
        <v>0</v>
      </c>
      <c r="AF382" s="412">
        <f t="shared" ca="1" si="152"/>
        <v>0</v>
      </c>
      <c r="AG382" s="412">
        <f t="shared" ca="1" si="152"/>
        <v>0</v>
      </c>
      <c r="AH382" s="412">
        <f t="shared" ca="1" si="152"/>
        <v>0</v>
      </c>
      <c r="AI382" s="412">
        <f t="shared" ca="1" si="152"/>
        <v>0</v>
      </c>
      <c r="AJ382" s="412">
        <f t="shared" ca="1" si="152"/>
        <v>0</v>
      </c>
      <c r="AK382" s="412">
        <f t="shared" ca="1" si="152"/>
        <v>0</v>
      </c>
      <c r="AL382" s="412">
        <f t="shared" ca="1" si="152"/>
        <v>0</v>
      </c>
      <c r="AM382" s="299"/>
    </row>
    <row r="383" spans="1:39" ht="15" outlineLevel="1">
      <c r="B383" s="317"/>
      <c r="C383" s="326"/>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413"/>
      <c r="Z383" s="413"/>
      <c r="AA383" s="413"/>
      <c r="AB383" s="413"/>
      <c r="AC383" s="413"/>
      <c r="AD383" s="413"/>
      <c r="AE383" s="413"/>
      <c r="AF383" s="413"/>
      <c r="AG383" s="413"/>
      <c r="AH383" s="413"/>
      <c r="AI383" s="413"/>
      <c r="AJ383" s="413"/>
      <c r="AK383" s="413"/>
      <c r="AL383" s="413"/>
      <c r="AM383" s="308"/>
    </row>
    <row r="384" spans="1:39" ht="15.75">
      <c r="B384" s="328" t="s">
        <v>251</v>
      </c>
      <c r="C384" s="330"/>
      <c r="D384" s="330">
        <f ca="1">SUM(D279:D382)</f>
        <v>4718569.4727652306</v>
      </c>
      <c r="E384" s="330"/>
      <c r="F384" s="330"/>
      <c r="G384" s="330"/>
      <c r="H384" s="330"/>
      <c r="I384" s="330"/>
      <c r="J384" s="330"/>
      <c r="K384" s="330"/>
      <c r="L384" s="330"/>
      <c r="M384" s="330"/>
      <c r="N384" s="330"/>
      <c r="O384" s="729">
        <f ca="1">SUM(O279:O382)</f>
        <v>1224.2124842526005</v>
      </c>
      <c r="P384" s="330"/>
      <c r="Q384" s="330"/>
      <c r="R384" s="330"/>
      <c r="S384" s="330"/>
      <c r="T384" s="330"/>
      <c r="U384" s="330"/>
      <c r="V384" s="330"/>
      <c r="W384" s="330"/>
      <c r="X384" s="330"/>
      <c r="Y384" s="874">
        <f ca="1">IF(LOWER(Y278)="kw",SUMPRODUCT($O279:$O382,$N279:$N382,Y279:Y382),SUMPRODUCT($D279:$D382,Y279:Y382))</f>
        <v>4785.8106355237342</v>
      </c>
      <c r="Z384" s="874">
        <f t="shared" ref="Z384:AL384" ca="1" si="153">IF(LOWER(Z278)="kw",SUMPRODUCT($O279:$O382,$N279:$N382,Z279:Z382),SUMPRODUCT($D279:$D382,Z279:Z382))</f>
        <v>979795.78040805133</v>
      </c>
      <c r="AA384" s="330">
        <f t="shared" ca="1" si="153"/>
        <v>0</v>
      </c>
      <c r="AB384" s="330">
        <f t="shared" ca="1" si="153"/>
        <v>544003.01161598321</v>
      </c>
      <c r="AC384" s="330">
        <f t="shared" ca="1" si="153"/>
        <v>0</v>
      </c>
      <c r="AD384" s="330">
        <f t="shared" ca="1" si="153"/>
        <v>0</v>
      </c>
      <c r="AE384" s="330">
        <f t="shared" ca="1" si="153"/>
        <v>0</v>
      </c>
      <c r="AF384" s="330">
        <f t="shared" ca="1" si="153"/>
        <v>0</v>
      </c>
      <c r="AG384" s="330">
        <f t="shared" ca="1" si="153"/>
        <v>0</v>
      </c>
      <c r="AH384" s="330">
        <f t="shared" ca="1" si="153"/>
        <v>0</v>
      </c>
      <c r="AI384" s="330">
        <f t="shared" ca="1" si="153"/>
        <v>0</v>
      </c>
      <c r="AJ384" s="330">
        <f t="shared" ca="1" si="153"/>
        <v>0</v>
      </c>
      <c r="AK384" s="330">
        <f t="shared" ca="1" si="153"/>
        <v>0</v>
      </c>
      <c r="AL384" s="330">
        <f t="shared" ca="1" si="153"/>
        <v>0</v>
      </c>
      <c r="AM384" s="331"/>
    </row>
    <row r="385" spans="1:41" ht="15.75">
      <c r="B385" s="392" t="s">
        <v>252</v>
      </c>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29">
        <f>HLOOKUP(Y277,'2. LRAMVA Threshold'!$B$42:$Q$53,5,FALSE)</f>
        <v>0</v>
      </c>
      <c r="Z385" s="329">
        <f>HLOOKUP(Z277,'2. LRAMVA Threshold'!$B$42:$Q$53,5,FALSE)</f>
        <v>0</v>
      </c>
      <c r="AA385" s="329">
        <f>HLOOKUP(AA277,'2. LRAMVA Threshold'!$B$42:$Q$53,5,FALSE)</f>
        <v>0</v>
      </c>
      <c r="AB385" s="329">
        <f>HLOOKUP(AB277,'2. LRAMVA Threshold'!$B$42:$Q$53,5,FALSE)</f>
        <v>0</v>
      </c>
      <c r="AC385" s="329">
        <f>HLOOKUP(AC277,'2. LRAMVA Threshold'!$B$42:$Q$53,5,FALSE)</f>
        <v>0</v>
      </c>
      <c r="AD385" s="329">
        <f>HLOOKUP(AD277,'2. LRAMVA Threshold'!$B$42:$Q$53,5,FALSE)</f>
        <v>0</v>
      </c>
      <c r="AE385" s="329">
        <f>HLOOKUP(AE277,'2. LRAMVA Threshold'!$B$42:$Q$53,5,FALSE)</f>
        <v>0</v>
      </c>
      <c r="AF385" s="329">
        <f>HLOOKUP(AF277,'2. LRAMVA Threshold'!$B$42:$Q$53,5,FALSE)</f>
        <v>0</v>
      </c>
      <c r="AG385" s="329">
        <f>HLOOKUP(AG277,'2. LRAMVA Threshold'!$B$42:$Q$53,5,FALSE)</f>
        <v>0</v>
      </c>
      <c r="AH385" s="329">
        <f>HLOOKUP(AH277,'2. LRAMVA Threshold'!$B$42:$Q$53,5,FALSE)</f>
        <v>0</v>
      </c>
      <c r="AI385" s="329">
        <f>HLOOKUP(AI277,'2. LRAMVA Threshold'!$B$42:$Q$53,5,FALSE)</f>
        <v>0</v>
      </c>
      <c r="AJ385" s="329">
        <f>HLOOKUP(AJ277,'2. LRAMVA Threshold'!$B$42:$Q$53,5,FALSE)</f>
        <v>0</v>
      </c>
      <c r="AK385" s="329">
        <f>HLOOKUP(AK277,'2. LRAMVA Threshold'!$B$42:$Q$53,5,FALSE)</f>
        <v>0</v>
      </c>
      <c r="AL385" s="329">
        <f>HLOOKUP(AL277,'2. LRAMVA Threshold'!$B$42:$Q$53,5,FALSE)</f>
        <v>0</v>
      </c>
      <c r="AM385" s="394"/>
    </row>
    <row r="386" spans="1:41" ht="15">
      <c r="B386" s="395"/>
      <c r="C386" s="396"/>
      <c r="D386" s="397"/>
      <c r="E386" s="397"/>
      <c r="F386" s="397"/>
      <c r="G386" s="397"/>
      <c r="H386" s="397"/>
      <c r="I386" s="397"/>
      <c r="J386" s="397"/>
      <c r="K386" s="397"/>
      <c r="L386" s="397"/>
      <c r="M386" s="397"/>
      <c r="N386" s="397"/>
      <c r="O386" s="398"/>
      <c r="P386" s="397"/>
      <c r="Q386" s="397"/>
      <c r="R386" s="397"/>
      <c r="S386" s="399"/>
      <c r="T386" s="399"/>
      <c r="U386" s="399"/>
      <c r="V386" s="399"/>
      <c r="W386" s="397"/>
      <c r="X386" s="397"/>
      <c r="Y386" s="400"/>
      <c r="Z386" s="400"/>
      <c r="AA386" s="400"/>
      <c r="AB386" s="400"/>
      <c r="AC386" s="400"/>
      <c r="AD386" s="400"/>
      <c r="AE386" s="400"/>
      <c r="AF386" s="400"/>
      <c r="AG386" s="400"/>
      <c r="AH386" s="400"/>
      <c r="AI386" s="400"/>
      <c r="AJ386" s="400"/>
      <c r="AK386" s="400"/>
      <c r="AL386" s="400"/>
      <c r="AM386" s="401"/>
    </row>
    <row r="387" spans="1:41" ht="15">
      <c r="B387" s="325" t="s">
        <v>167</v>
      </c>
      <c r="C387" s="339"/>
      <c r="D387" s="339"/>
      <c r="E387" s="377"/>
      <c r="F387" s="377"/>
      <c r="G387" s="377"/>
      <c r="H387" s="377"/>
      <c r="I387" s="377"/>
      <c r="J387" s="377"/>
      <c r="K387" s="377"/>
      <c r="L387" s="377"/>
      <c r="M387" s="377"/>
      <c r="N387" s="377"/>
      <c r="O387" s="293"/>
      <c r="P387" s="341"/>
      <c r="Q387" s="341"/>
      <c r="R387" s="341"/>
      <c r="S387" s="340"/>
      <c r="T387" s="340"/>
      <c r="U387" s="340"/>
      <c r="V387" s="340"/>
      <c r="W387" s="341"/>
      <c r="X387" s="341"/>
      <c r="Y387" s="342">
        <f>HLOOKUP(Y20,'3.  Distribution Rates'!$C$122:$P$133,5,FALSE)</f>
        <v>2.2993000000000001</v>
      </c>
      <c r="Z387" s="342">
        <f>HLOOKUP(Z20,'3.  Distribution Rates'!$C$122:$P$133,5,FALSE)</f>
        <v>1.47E-2</v>
      </c>
      <c r="AA387" s="342">
        <f>HLOOKUP(AA20,'3.  Distribution Rates'!$C$122:$P$133,5,FALSE)</f>
        <v>0.99529999999999996</v>
      </c>
      <c r="AB387" s="342">
        <f>HLOOKUP(AB20,'3.  Distribution Rates'!$C$122:$P$133,5,FALSE)</f>
        <v>1.6199999999999999E-2</v>
      </c>
      <c r="AC387" s="342">
        <f>HLOOKUP(AC20,'3.  Distribution Rates'!$C$122:$P$133,5,FALSE)</f>
        <v>10.662100000000001</v>
      </c>
      <c r="AD387" s="342">
        <f>HLOOKUP(AD20,'3.  Distribution Rates'!$C$122:$P$133,5,FALSE)</f>
        <v>4.9420000000000002</v>
      </c>
      <c r="AE387" s="342">
        <f>HLOOKUP(AE20,'3.  Distribution Rates'!$C$122:$P$133,5,FALSE)</f>
        <v>0</v>
      </c>
      <c r="AF387" s="342">
        <f>HLOOKUP(AF20,'3.  Distribution Rates'!$C$122:$P$133,5,FALSE)</f>
        <v>0</v>
      </c>
      <c r="AG387" s="342">
        <f>HLOOKUP(AG20,'3.  Distribution Rates'!$C$122:$P$133,5,FALSE)</f>
        <v>0</v>
      </c>
      <c r="AH387" s="342">
        <f>HLOOKUP(AH20,'3.  Distribution Rates'!$C$122:$P$133,5,FALSE)</f>
        <v>0</v>
      </c>
      <c r="AI387" s="342">
        <f>HLOOKUP(AI20,'3.  Distribution Rates'!$C$122:$P$133,5,FALSE)</f>
        <v>0</v>
      </c>
      <c r="AJ387" s="342">
        <f>HLOOKUP(AJ20,'3.  Distribution Rates'!$C$122:$P$133,5,FALSE)</f>
        <v>0</v>
      </c>
      <c r="AK387" s="342">
        <f>HLOOKUP(AK20,'3.  Distribution Rates'!$C$122:$P$133,5,FALSE)</f>
        <v>0</v>
      </c>
      <c r="AL387" s="342">
        <f>HLOOKUP(AL20,'3.  Distribution Rates'!$C$122:$P$133,5,FALSE)</f>
        <v>0</v>
      </c>
      <c r="AM387" s="402"/>
    </row>
    <row r="388" spans="1:41" ht="15">
      <c r="B388" s="325" t="s">
        <v>157</v>
      </c>
      <c r="C388" s="346"/>
      <c r="D388" s="311"/>
      <c r="E388" s="281"/>
      <c r="F388" s="281"/>
      <c r="G388" s="281"/>
      <c r="H388" s="281"/>
      <c r="I388" s="281"/>
      <c r="J388" s="281"/>
      <c r="K388" s="281"/>
      <c r="L388" s="281"/>
      <c r="M388" s="281"/>
      <c r="N388" s="281"/>
      <c r="O388" s="293"/>
      <c r="P388" s="281"/>
      <c r="Q388" s="281"/>
      <c r="R388" s="281"/>
      <c r="S388" s="311"/>
      <c r="T388" s="311"/>
      <c r="U388" s="311"/>
      <c r="V388" s="311"/>
      <c r="W388" s="281"/>
      <c r="X388" s="281"/>
      <c r="Y388" s="379">
        <f t="shared" ref="Y388:AL388" ca="1" si="154">Y136*Y387</f>
        <v>11978.150376868745</v>
      </c>
      <c r="Z388" s="379">
        <f t="shared" ca="1" si="154"/>
        <v>10868.684265425323</v>
      </c>
      <c r="AA388" s="379">
        <f t="shared" ca="1" si="154"/>
        <v>6562.6339409886859</v>
      </c>
      <c r="AB388" s="379">
        <f t="shared" ca="1" si="154"/>
        <v>8819.2443923354494</v>
      </c>
      <c r="AC388" s="379">
        <f t="shared" ca="1" si="154"/>
        <v>0</v>
      </c>
      <c r="AD388" s="379">
        <f t="shared" ca="1" si="154"/>
        <v>0</v>
      </c>
      <c r="AE388" s="379">
        <f t="shared" ca="1" si="154"/>
        <v>0</v>
      </c>
      <c r="AF388" s="379">
        <f t="shared" ca="1" si="154"/>
        <v>0</v>
      </c>
      <c r="AG388" s="379">
        <f t="shared" ca="1" si="154"/>
        <v>0</v>
      </c>
      <c r="AH388" s="379">
        <f t="shared" ca="1" si="154"/>
        <v>0</v>
      </c>
      <c r="AI388" s="379">
        <f t="shared" ca="1" si="154"/>
        <v>0</v>
      </c>
      <c r="AJ388" s="379">
        <f t="shared" ca="1" si="154"/>
        <v>0</v>
      </c>
      <c r="AK388" s="379">
        <f t="shared" ca="1" si="154"/>
        <v>0</v>
      </c>
      <c r="AL388" s="379">
        <f t="shared" ca="1" si="154"/>
        <v>0</v>
      </c>
      <c r="AM388" s="621">
        <f ca="1">SUM(Y388:AL388)</f>
        <v>38228.712975618204</v>
      </c>
      <c r="AO388" s="285"/>
    </row>
    <row r="389" spans="1:41" ht="15">
      <c r="B389" s="325" t="s">
        <v>158</v>
      </c>
      <c r="C389" s="346"/>
      <c r="D389" s="311"/>
      <c r="E389" s="281"/>
      <c r="F389" s="281"/>
      <c r="G389" s="281"/>
      <c r="H389" s="281"/>
      <c r="I389" s="281"/>
      <c r="J389" s="281"/>
      <c r="K389" s="281"/>
      <c r="L389" s="281"/>
      <c r="M389" s="281"/>
      <c r="N389" s="281"/>
      <c r="O389" s="293"/>
      <c r="P389" s="281"/>
      <c r="Q389" s="281"/>
      <c r="R389" s="281"/>
      <c r="S389" s="311"/>
      <c r="T389" s="311"/>
      <c r="U389" s="311"/>
      <c r="V389" s="311"/>
      <c r="W389" s="281"/>
      <c r="X389" s="281"/>
      <c r="Y389" s="379">
        <f t="shared" ref="Y389:AL389" ca="1" si="155">Y265*Y387</f>
        <v>11925.836517919957</v>
      </c>
      <c r="Z389" s="379">
        <f t="shared" ca="1" si="155"/>
        <v>6500.2733767049249</v>
      </c>
      <c r="AA389" s="379">
        <f t="shared" ca="1" si="155"/>
        <v>0</v>
      </c>
      <c r="AB389" s="379">
        <f t="shared" ca="1" si="155"/>
        <v>5861.4611873809026</v>
      </c>
      <c r="AC389" s="379">
        <f t="shared" ca="1" si="155"/>
        <v>0</v>
      </c>
      <c r="AD389" s="379">
        <f t="shared" ca="1" si="155"/>
        <v>0</v>
      </c>
      <c r="AE389" s="379">
        <f t="shared" ca="1" si="155"/>
        <v>0</v>
      </c>
      <c r="AF389" s="379">
        <f t="shared" ca="1" si="155"/>
        <v>0</v>
      </c>
      <c r="AG389" s="379">
        <f t="shared" ca="1" si="155"/>
        <v>0</v>
      </c>
      <c r="AH389" s="379">
        <f t="shared" ca="1" si="155"/>
        <v>0</v>
      </c>
      <c r="AI389" s="379">
        <f t="shared" ca="1" si="155"/>
        <v>0</v>
      </c>
      <c r="AJ389" s="379">
        <f t="shared" ca="1" si="155"/>
        <v>0</v>
      </c>
      <c r="AK389" s="379">
        <f t="shared" ca="1" si="155"/>
        <v>0</v>
      </c>
      <c r="AL389" s="379">
        <f t="shared" ca="1" si="155"/>
        <v>0</v>
      </c>
      <c r="AM389" s="621">
        <f ca="1">SUM(Y389:AL389)</f>
        <v>24287.571082005787</v>
      </c>
    </row>
    <row r="390" spans="1:41" ht="15">
      <c r="B390" s="325" t="s">
        <v>159</v>
      </c>
      <c r="C390" s="346"/>
      <c r="D390" s="311"/>
      <c r="E390" s="281"/>
      <c r="F390" s="281"/>
      <c r="G390" s="281"/>
      <c r="H390" s="281"/>
      <c r="I390" s="281"/>
      <c r="J390" s="281"/>
      <c r="K390" s="281"/>
      <c r="L390" s="281"/>
      <c r="M390" s="281"/>
      <c r="N390" s="281"/>
      <c r="O390" s="293"/>
      <c r="P390" s="281"/>
      <c r="Q390" s="281"/>
      <c r="R390" s="281"/>
      <c r="S390" s="311"/>
      <c r="T390" s="311"/>
      <c r="U390" s="311"/>
      <c r="V390" s="311"/>
      <c r="W390" s="281"/>
      <c r="X390" s="281"/>
      <c r="Y390" s="379">
        <f ca="1">Y384*Y387</f>
        <v>11004.014394259722</v>
      </c>
      <c r="Z390" s="379">
        <f t="shared" ref="Z390:AE390" ca="1" si="156">Z384*Z387</f>
        <v>14402.997971998355</v>
      </c>
      <c r="AA390" s="379">
        <f t="shared" ca="1" si="156"/>
        <v>0</v>
      </c>
      <c r="AB390" s="379">
        <f t="shared" ca="1" si="156"/>
        <v>8812.8487881789279</v>
      </c>
      <c r="AC390" s="379">
        <f t="shared" ca="1" si="156"/>
        <v>0</v>
      </c>
      <c r="AD390" s="379">
        <f t="shared" ca="1" si="156"/>
        <v>0</v>
      </c>
      <c r="AE390" s="379">
        <f t="shared" ca="1" si="156"/>
        <v>0</v>
      </c>
      <c r="AF390" s="379">
        <f t="shared" ref="AF390:AL390" ca="1" si="157">AF384*AF387</f>
        <v>0</v>
      </c>
      <c r="AG390" s="379">
        <f t="shared" ca="1" si="157"/>
        <v>0</v>
      </c>
      <c r="AH390" s="379">
        <f t="shared" ca="1" si="157"/>
        <v>0</v>
      </c>
      <c r="AI390" s="379">
        <f t="shared" ca="1" si="157"/>
        <v>0</v>
      </c>
      <c r="AJ390" s="379">
        <f t="shared" ca="1" si="157"/>
        <v>0</v>
      </c>
      <c r="AK390" s="379">
        <f t="shared" ca="1" si="157"/>
        <v>0</v>
      </c>
      <c r="AL390" s="379">
        <f t="shared" ca="1" si="157"/>
        <v>0</v>
      </c>
      <c r="AM390" s="621">
        <f ca="1">SUM(Y390:AL390)</f>
        <v>34219.861154437007</v>
      </c>
    </row>
    <row r="391" spans="1:41" s="381" customFormat="1" ht="15.75">
      <c r="A391" s="505"/>
      <c r="B391" s="350" t="s">
        <v>258</v>
      </c>
      <c r="C391" s="346"/>
      <c r="D391" s="337"/>
      <c r="E391" s="335"/>
      <c r="F391" s="335"/>
      <c r="G391" s="335"/>
      <c r="H391" s="335"/>
      <c r="I391" s="335"/>
      <c r="J391" s="335"/>
      <c r="K391" s="335"/>
      <c r="L391" s="335"/>
      <c r="M391" s="335"/>
      <c r="N391" s="335"/>
      <c r="O391" s="302"/>
      <c r="P391" s="335"/>
      <c r="Q391" s="335"/>
      <c r="R391" s="335"/>
      <c r="S391" s="337"/>
      <c r="T391" s="337"/>
      <c r="U391" s="337"/>
      <c r="V391" s="337"/>
      <c r="W391" s="335"/>
      <c r="X391" s="335"/>
      <c r="Y391" s="347">
        <f t="shared" ref="Y391:AE391" ca="1" si="158">SUM(Y388:Y390)</f>
        <v>34908.001289048421</v>
      </c>
      <c r="Z391" s="347">
        <f t="shared" ca="1" si="158"/>
        <v>31771.955614128601</v>
      </c>
      <c r="AA391" s="347">
        <f t="shared" ca="1" si="158"/>
        <v>6562.6339409886859</v>
      </c>
      <c r="AB391" s="347">
        <f t="shared" ca="1" si="158"/>
        <v>23493.554367895282</v>
      </c>
      <c r="AC391" s="347">
        <f t="shared" ca="1" si="158"/>
        <v>0</v>
      </c>
      <c r="AD391" s="347">
        <f t="shared" ca="1" si="158"/>
        <v>0</v>
      </c>
      <c r="AE391" s="347">
        <f t="shared" ca="1" si="158"/>
        <v>0</v>
      </c>
      <c r="AF391" s="347">
        <f t="shared" ref="AF391:AL391" ca="1" si="159">SUM(AF388:AF390)</f>
        <v>0</v>
      </c>
      <c r="AG391" s="347">
        <f t="shared" ca="1" si="159"/>
        <v>0</v>
      </c>
      <c r="AH391" s="347">
        <f t="shared" ca="1" si="159"/>
        <v>0</v>
      </c>
      <c r="AI391" s="347">
        <f t="shared" ca="1" si="159"/>
        <v>0</v>
      </c>
      <c r="AJ391" s="347">
        <f t="shared" ca="1" si="159"/>
        <v>0</v>
      </c>
      <c r="AK391" s="347">
        <f t="shared" ca="1" si="159"/>
        <v>0</v>
      </c>
      <c r="AL391" s="347">
        <f t="shared" ca="1" si="159"/>
        <v>0</v>
      </c>
      <c r="AM391" s="408">
        <f ca="1">SUM(AM388:AM390)</f>
        <v>96736.145212061005</v>
      </c>
    </row>
    <row r="392" spans="1:41" s="381" customFormat="1" ht="15.75">
      <c r="A392" s="505"/>
      <c r="B392" s="350" t="s">
        <v>253</v>
      </c>
      <c r="C392" s="346"/>
      <c r="D392" s="351"/>
      <c r="E392" s="335"/>
      <c r="F392" s="335"/>
      <c r="G392" s="335"/>
      <c r="H392" s="335"/>
      <c r="I392" s="335"/>
      <c r="J392" s="335"/>
      <c r="K392" s="335"/>
      <c r="L392" s="335"/>
      <c r="M392" s="335"/>
      <c r="N392" s="335"/>
      <c r="O392" s="302"/>
      <c r="P392" s="335"/>
      <c r="Q392" s="335"/>
      <c r="R392" s="335"/>
      <c r="S392" s="337"/>
      <c r="T392" s="337"/>
      <c r="U392" s="337"/>
      <c r="V392" s="337"/>
      <c r="W392" s="335"/>
      <c r="X392" s="335"/>
      <c r="Y392" s="348">
        <f t="shared" ref="Y392:AE392" si="160">Y385*Y387</f>
        <v>0</v>
      </c>
      <c r="Z392" s="348">
        <f t="shared" si="160"/>
        <v>0</v>
      </c>
      <c r="AA392" s="348">
        <f t="shared" si="160"/>
        <v>0</v>
      </c>
      <c r="AB392" s="348">
        <f t="shared" si="160"/>
        <v>0</v>
      </c>
      <c r="AC392" s="348">
        <f t="shared" si="160"/>
        <v>0</v>
      </c>
      <c r="AD392" s="348">
        <f t="shared" si="160"/>
        <v>0</v>
      </c>
      <c r="AE392" s="348">
        <f t="shared" si="160"/>
        <v>0</v>
      </c>
      <c r="AF392" s="348">
        <f t="shared" ref="AF392:AL392" si="161">AF385*AF387</f>
        <v>0</v>
      </c>
      <c r="AG392" s="348">
        <f t="shared" si="161"/>
        <v>0</v>
      </c>
      <c r="AH392" s="348">
        <f t="shared" si="161"/>
        <v>0</v>
      </c>
      <c r="AI392" s="348">
        <f t="shared" si="161"/>
        <v>0</v>
      </c>
      <c r="AJ392" s="348">
        <f t="shared" si="161"/>
        <v>0</v>
      </c>
      <c r="AK392" s="348">
        <f t="shared" si="161"/>
        <v>0</v>
      </c>
      <c r="AL392" s="348">
        <f t="shared" si="161"/>
        <v>0</v>
      </c>
      <c r="AM392" s="408">
        <f>SUM(Y392:AL392)</f>
        <v>0</v>
      </c>
    </row>
    <row r="393" spans="1:41" ht="15.75" customHeight="1">
      <c r="A393" s="505"/>
      <c r="B393" s="350" t="s">
        <v>265</v>
      </c>
      <c r="C393" s="346"/>
      <c r="D393" s="351"/>
      <c r="E393" s="335"/>
      <c r="F393" s="335"/>
      <c r="G393" s="335"/>
      <c r="H393" s="335"/>
      <c r="I393" s="335"/>
      <c r="J393" s="335"/>
      <c r="K393" s="335"/>
      <c r="L393" s="335"/>
      <c r="M393" s="335"/>
      <c r="N393" s="335"/>
      <c r="O393" s="302"/>
      <c r="P393" s="335"/>
      <c r="Q393" s="335"/>
      <c r="R393" s="335"/>
      <c r="S393" s="351"/>
      <c r="T393" s="351"/>
      <c r="U393" s="351"/>
      <c r="V393" s="351"/>
      <c r="W393" s="335"/>
      <c r="X393" s="335"/>
      <c r="Y393" s="302"/>
      <c r="Z393" s="352"/>
      <c r="AA393" s="352"/>
      <c r="AB393" s="352"/>
      <c r="AC393" s="352"/>
      <c r="AD393" s="352"/>
      <c r="AE393" s="352"/>
      <c r="AF393" s="352"/>
      <c r="AG393" s="352"/>
      <c r="AH393" s="352"/>
      <c r="AI393" s="352"/>
      <c r="AJ393" s="352"/>
      <c r="AK393" s="352"/>
      <c r="AL393" s="352"/>
      <c r="AM393" s="408">
        <f ca="1">AM391-AM392</f>
        <v>96736.145212061005</v>
      </c>
    </row>
    <row r="394" spans="1:41" ht="15">
      <c r="B394" s="325"/>
      <c r="C394" s="351"/>
      <c r="D394" s="351"/>
      <c r="E394" s="335"/>
      <c r="F394" s="335"/>
      <c r="G394" s="335"/>
      <c r="H394" s="335"/>
      <c r="I394" s="335"/>
      <c r="J394" s="335"/>
      <c r="K394" s="335"/>
      <c r="L394" s="335"/>
      <c r="M394" s="335"/>
      <c r="N394" s="335"/>
      <c r="O394" s="302"/>
      <c r="P394" s="335"/>
      <c r="Q394" s="335"/>
      <c r="R394" s="335"/>
      <c r="S394" s="351"/>
      <c r="T394" s="346"/>
      <c r="U394" s="351"/>
      <c r="V394" s="351"/>
      <c r="W394" s="335"/>
      <c r="X394" s="335"/>
      <c r="Y394" s="255"/>
      <c r="Z394" s="255"/>
      <c r="AA394" s="255"/>
      <c r="AB394" s="255"/>
      <c r="AC394" s="255"/>
      <c r="AD394" s="255"/>
      <c r="AE394" s="255"/>
      <c r="AF394" s="255"/>
      <c r="AG394" s="255"/>
      <c r="AH394" s="255"/>
      <c r="AI394" s="255"/>
      <c r="AJ394" s="255"/>
      <c r="AK394" s="255"/>
      <c r="AL394" s="255"/>
      <c r="AM394" s="354"/>
    </row>
    <row r="395" spans="1:41" ht="15">
      <c r="B395" s="325" t="s">
        <v>72</v>
      </c>
      <c r="C395" s="357"/>
      <c r="D395" s="281"/>
      <c r="E395" s="281"/>
      <c r="F395" s="281"/>
      <c r="G395" s="281"/>
      <c r="H395" s="281"/>
      <c r="I395" s="281"/>
      <c r="J395" s="281"/>
      <c r="K395" s="281"/>
      <c r="L395" s="281"/>
      <c r="M395" s="281"/>
      <c r="N395" s="281"/>
      <c r="O395" s="358"/>
      <c r="P395" s="281"/>
      <c r="Q395" s="281"/>
      <c r="R395" s="281"/>
      <c r="S395" s="306"/>
      <c r="T395" s="311"/>
      <c r="U395" s="311"/>
      <c r="V395" s="281"/>
      <c r="W395" s="281"/>
      <c r="X395" s="311"/>
      <c r="Y395" s="875">
        <f ca="1">IF(LOWER(Y$278)="kw",SUMPRODUCT($N$279:$N$382,$P$279:$P$382,Y$279:Y$382),SUMPRODUCT($E$279:$E$382,Y$279:Y$382))</f>
        <v>4778.0279180061989</v>
      </c>
      <c r="Z395" s="875">
        <f t="shared" ref="Z395:AL395" ca="1" si="162">IF(LOWER(Z$278)="kw",SUMPRODUCT($N$279:$N$382,$P$279:$P$382,Z$279:Z$382),SUMPRODUCT($E$279:$E$382,Z$279:Z$382))</f>
        <v>978201.04523821385</v>
      </c>
      <c r="AA395" s="293">
        <f t="shared" ca="1" si="162"/>
        <v>0</v>
      </c>
      <c r="AB395" s="293">
        <f t="shared" ca="1" si="162"/>
        <v>541428.33058841527</v>
      </c>
      <c r="AC395" s="293">
        <f t="shared" ca="1" si="162"/>
        <v>0</v>
      </c>
      <c r="AD395" s="293">
        <f t="shared" ca="1" si="162"/>
        <v>0</v>
      </c>
      <c r="AE395" s="293">
        <f t="shared" ca="1" si="162"/>
        <v>0</v>
      </c>
      <c r="AF395" s="293">
        <f t="shared" ca="1" si="162"/>
        <v>0</v>
      </c>
      <c r="AG395" s="293">
        <f t="shared" ca="1" si="162"/>
        <v>0</v>
      </c>
      <c r="AH395" s="293">
        <f t="shared" ca="1" si="162"/>
        <v>0</v>
      </c>
      <c r="AI395" s="293">
        <f t="shared" ca="1" si="162"/>
        <v>0</v>
      </c>
      <c r="AJ395" s="293">
        <f t="shared" ca="1" si="162"/>
        <v>0</v>
      </c>
      <c r="AK395" s="293">
        <f t="shared" ca="1" si="162"/>
        <v>0</v>
      </c>
      <c r="AL395" s="293">
        <f t="shared" ca="1" si="162"/>
        <v>0</v>
      </c>
      <c r="AM395" s="338"/>
    </row>
    <row r="396" spans="1:41" ht="15">
      <c r="B396" s="325" t="s">
        <v>196</v>
      </c>
      <c r="C396" s="357"/>
      <c r="D396" s="281"/>
      <c r="E396" s="281"/>
      <c r="F396" s="281"/>
      <c r="G396" s="281"/>
      <c r="H396" s="281"/>
      <c r="I396" s="281"/>
      <c r="J396" s="281"/>
      <c r="K396" s="281"/>
      <c r="L396" s="281"/>
      <c r="M396" s="281"/>
      <c r="N396" s="281"/>
      <c r="O396" s="358"/>
      <c r="P396" s="281"/>
      <c r="Q396" s="281"/>
      <c r="R396" s="281"/>
      <c r="S396" s="306"/>
      <c r="T396" s="311"/>
      <c r="U396" s="311"/>
      <c r="V396" s="281"/>
      <c r="W396" s="281"/>
      <c r="X396" s="311"/>
      <c r="Y396" s="875">
        <f ca="1">IF(LOWER(Y$278)="kw",SUMPRODUCT($N$279:$N$382,$Q$279:$Q$382,Y$279:Y$382),SUMPRODUCT($F$279:$F$382,Y$279:Y$382))</f>
        <v>4772.3615105354002</v>
      </c>
      <c r="Z396" s="875">
        <f t="shared" ref="Z396:AL396" ca="1" si="163">IF(LOWER(Z$278)="kw",SUMPRODUCT($N$279:$N$382,$Q$279:$Q$382,Z$279:Z$382),SUMPRODUCT($F$279:$F$382,Z$279:Z$382))</f>
        <v>977425.42583114293</v>
      </c>
      <c r="AA396" s="293">
        <f t="shared" ca="1" si="163"/>
        <v>0</v>
      </c>
      <c r="AB396" s="293">
        <f t="shared" ca="1" si="163"/>
        <v>536156.22271801624</v>
      </c>
      <c r="AC396" s="293">
        <f t="shared" ca="1" si="163"/>
        <v>0</v>
      </c>
      <c r="AD396" s="293">
        <f t="shared" ca="1" si="163"/>
        <v>0</v>
      </c>
      <c r="AE396" s="293">
        <f t="shared" ca="1" si="163"/>
        <v>0</v>
      </c>
      <c r="AF396" s="293">
        <f t="shared" ca="1" si="163"/>
        <v>0</v>
      </c>
      <c r="AG396" s="293">
        <f t="shared" ca="1" si="163"/>
        <v>0</v>
      </c>
      <c r="AH396" s="293">
        <f t="shared" ca="1" si="163"/>
        <v>0</v>
      </c>
      <c r="AI396" s="293">
        <f t="shared" ca="1" si="163"/>
        <v>0</v>
      </c>
      <c r="AJ396" s="293">
        <f t="shared" ca="1" si="163"/>
        <v>0</v>
      </c>
      <c r="AK396" s="293">
        <f t="shared" ca="1" si="163"/>
        <v>0</v>
      </c>
      <c r="AL396" s="293">
        <f t="shared" ca="1" si="163"/>
        <v>0</v>
      </c>
      <c r="AM396" s="338"/>
    </row>
    <row r="397" spans="1:41" ht="15">
      <c r="B397" s="325" t="s">
        <v>197</v>
      </c>
      <c r="C397" s="357"/>
      <c r="D397" s="281"/>
      <c r="E397" s="281"/>
      <c r="F397" s="281"/>
      <c r="G397" s="281"/>
      <c r="H397" s="281"/>
      <c r="I397" s="281"/>
      <c r="J397" s="281"/>
      <c r="K397" s="281"/>
      <c r="L397" s="281"/>
      <c r="M397" s="281"/>
      <c r="N397" s="281"/>
      <c r="O397" s="358"/>
      <c r="P397" s="281"/>
      <c r="Q397" s="281"/>
      <c r="R397" s="281"/>
      <c r="S397" s="306"/>
      <c r="T397" s="311"/>
      <c r="U397" s="311"/>
      <c r="V397" s="281"/>
      <c r="W397" s="281"/>
      <c r="X397" s="311"/>
      <c r="Y397" s="875">
        <f ca="1">IF(LOWER(Y$278)="kw",SUMPRODUCT($N$279:$N$382,$R$279:$R$382,Y$279:Y$382),SUMPRODUCT($G$279:$G$382,Y$279:Y$382))</f>
        <v>4641.0859212412561</v>
      </c>
      <c r="Z397" s="875">
        <f t="shared" ref="Z397:AL397" ca="1" si="164">IF(LOWER(Z$278)="kw",SUMPRODUCT($N$279:$N$382,$R$279:$R$382,Z$279:Z$382),SUMPRODUCT($G$279:$G$382,Z$279:Z$382))</f>
        <v>951805.47394743923</v>
      </c>
      <c r="AA397" s="293">
        <f t="shared" ca="1" si="164"/>
        <v>0</v>
      </c>
      <c r="AB397" s="293">
        <f t="shared" ca="1" si="164"/>
        <v>501075.77044338913</v>
      </c>
      <c r="AC397" s="293">
        <f t="shared" ca="1" si="164"/>
        <v>0</v>
      </c>
      <c r="AD397" s="293">
        <f t="shared" ca="1" si="164"/>
        <v>0</v>
      </c>
      <c r="AE397" s="293">
        <f t="shared" ca="1" si="164"/>
        <v>0</v>
      </c>
      <c r="AF397" s="293">
        <f t="shared" ca="1" si="164"/>
        <v>0</v>
      </c>
      <c r="AG397" s="293">
        <f t="shared" ca="1" si="164"/>
        <v>0</v>
      </c>
      <c r="AH397" s="293">
        <f t="shared" ca="1" si="164"/>
        <v>0</v>
      </c>
      <c r="AI397" s="293">
        <f t="shared" ca="1" si="164"/>
        <v>0</v>
      </c>
      <c r="AJ397" s="293">
        <f t="shared" ca="1" si="164"/>
        <v>0</v>
      </c>
      <c r="AK397" s="293">
        <f t="shared" ca="1" si="164"/>
        <v>0</v>
      </c>
      <c r="AL397" s="293">
        <f t="shared" ca="1" si="164"/>
        <v>0</v>
      </c>
      <c r="AM397" s="338"/>
    </row>
    <row r="398" spans="1:41" ht="15">
      <c r="B398" s="325" t="s">
        <v>198</v>
      </c>
      <c r="C398" s="357"/>
      <c r="D398" s="281"/>
      <c r="E398" s="281"/>
      <c r="F398" s="281"/>
      <c r="G398" s="281"/>
      <c r="H398" s="281"/>
      <c r="I398" s="281"/>
      <c r="J398" s="281"/>
      <c r="K398" s="281"/>
      <c r="L398" s="281"/>
      <c r="M398" s="281"/>
      <c r="N398" s="281"/>
      <c r="O398" s="358"/>
      <c r="P398" s="281"/>
      <c r="Q398" s="281"/>
      <c r="R398" s="281"/>
      <c r="S398" s="306"/>
      <c r="T398" s="311"/>
      <c r="U398" s="311"/>
      <c r="V398" s="281"/>
      <c r="W398" s="281"/>
      <c r="X398" s="311"/>
      <c r="Y398" s="875">
        <f ca="1">IF(LOWER(Y$278)="kw",SUMPRODUCT($N$279:$N$382,$S$279:$S$382,Y$279:Y$382),SUMPRODUCT($H$279:$H$382,Y$279:Y$382))</f>
        <v>4551.136113875601</v>
      </c>
      <c r="Z398" s="875">
        <f t="shared" ref="Z398:AL398" ca="1" si="165">IF(LOWER(Z$278)="kw",SUMPRODUCT($N$279:$N$382,$S$279:$S$382,Z$279:Z$382),SUMPRODUCT($H$279:$H$382,Z$279:Z$382))</f>
        <v>797781.86949563096</v>
      </c>
      <c r="AA398" s="293">
        <f t="shared" ca="1" si="165"/>
        <v>0</v>
      </c>
      <c r="AB398" s="293">
        <f t="shared" ca="1" si="165"/>
        <v>435321.38226630981</v>
      </c>
      <c r="AC398" s="293">
        <f t="shared" ca="1" si="165"/>
        <v>0</v>
      </c>
      <c r="AD398" s="293">
        <f t="shared" ca="1" si="165"/>
        <v>0</v>
      </c>
      <c r="AE398" s="293">
        <f t="shared" ca="1" si="165"/>
        <v>0</v>
      </c>
      <c r="AF398" s="293">
        <f t="shared" ca="1" si="165"/>
        <v>0</v>
      </c>
      <c r="AG398" s="293">
        <f t="shared" ca="1" si="165"/>
        <v>0</v>
      </c>
      <c r="AH398" s="293">
        <f t="shared" ca="1" si="165"/>
        <v>0</v>
      </c>
      <c r="AI398" s="293">
        <f t="shared" ca="1" si="165"/>
        <v>0</v>
      </c>
      <c r="AJ398" s="293">
        <f t="shared" ca="1" si="165"/>
        <v>0</v>
      </c>
      <c r="AK398" s="293">
        <f t="shared" ca="1" si="165"/>
        <v>0</v>
      </c>
      <c r="AL398" s="293">
        <f t="shared" ca="1" si="165"/>
        <v>0</v>
      </c>
      <c r="AM398" s="338"/>
    </row>
    <row r="399" spans="1:41" ht="15">
      <c r="B399" s="325" t="s">
        <v>199</v>
      </c>
      <c r="C399" s="357"/>
      <c r="D399" s="281"/>
      <c r="E399" s="281"/>
      <c r="F399" s="281"/>
      <c r="G399" s="281"/>
      <c r="H399" s="281"/>
      <c r="I399" s="281"/>
      <c r="J399" s="281"/>
      <c r="K399" s="281"/>
      <c r="L399" s="281"/>
      <c r="M399" s="281"/>
      <c r="N399" s="281"/>
      <c r="O399" s="358"/>
      <c r="P399" s="281"/>
      <c r="Q399" s="281"/>
      <c r="R399" s="281"/>
      <c r="S399" s="306"/>
      <c r="T399" s="311"/>
      <c r="U399" s="311"/>
      <c r="V399" s="281"/>
      <c r="W399" s="281"/>
      <c r="X399" s="311"/>
      <c r="Y399" s="875">
        <f ca="1">IF(LOWER(Y$278)="kw",SUMPRODUCT($N$279:$N$382,$T$279:$T$382,Y$279:Y$382),SUMPRODUCT($I$279:$I$382,Y$279:Y$382))</f>
        <v>4517.7282657653286</v>
      </c>
      <c r="Z399" s="875">
        <f t="shared" ref="Z399:AL399" ca="1" si="166">IF(LOWER(Z$278)="kw",SUMPRODUCT($N$279:$N$382,$T$279:$T$382,Z$279:Z$382),SUMPRODUCT($I$279:$I$382,Z$279:Z$382))</f>
        <v>793148.60573921178</v>
      </c>
      <c r="AA399" s="293">
        <f t="shared" ca="1" si="166"/>
        <v>0</v>
      </c>
      <c r="AB399" s="293">
        <f t="shared" ca="1" si="166"/>
        <v>367040.66000878497</v>
      </c>
      <c r="AC399" s="293">
        <f t="shared" ca="1" si="166"/>
        <v>0</v>
      </c>
      <c r="AD399" s="293">
        <f t="shared" ca="1" si="166"/>
        <v>0</v>
      </c>
      <c r="AE399" s="293">
        <f t="shared" ca="1" si="166"/>
        <v>0</v>
      </c>
      <c r="AF399" s="293">
        <f t="shared" ca="1" si="166"/>
        <v>0</v>
      </c>
      <c r="AG399" s="293">
        <f t="shared" ca="1" si="166"/>
        <v>0</v>
      </c>
      <c r="AH399" s="293">
        <f t="shared" ca="1" si="166"/>
        <v>0</v>
      </c>
      <c r="AI399" s="293">
        <f t="shared" ca="1" si="166"/>
        <v>0</v>
      </c>
      <c r="AJ399" s="293">
        <f t="shared" ca="1" si="166"/>
        <v>0</v>
      </c>
      <c r="AK399" s="293">
        <f t="shared" ca="1" si="166"/>
        <v>0</v>
      </c>
      <c r="AL399" s="293">
        <f t="shared" ca="1" si="166"/>
        <v>0</v>
      </c>
      <c r="AM399" s="338"/>
    </row>
    <row r="400" spans="1:41" ht="15">
      <c r="B400" s="325" t="s">
        <v>200</v>
      </c>
      <c r="C400" s="357"/>
      <c r="D400" s="311"/>
      <c r="E400" s="311"/>
      <c r="F400" s="311"/>
      <c r="G400" s="311"/>
      <c r="H400" s="311"/>
      <c r="I400" s="311"/>
      <c r="J400" s="311"/>
      <c r="K400" s="311"/>
      <c r="L400" s="311"/>
      <c r="M400" s="311"/>
      <c r="N400" s="311"/>
      <c r="O400" s="358"/>
      <c r="P400" s="311"/>
      <c r="Q400" s="311"/>
      <c r="R400" s="311"/>
      <c r="S400" s="306"/>
      <c r="T400" s="311"/>
      <c r="U400" s="311"/>
      <c r="V400" s="311"/>
      <c r="W400" s="311"/>
      <c r="X400" s="311"/>
      <c r="Y400" s="875">
        <f ca="1">IF(LOWER(Y$278)="kw",SUMPRODUCT($N$279:$N$382,$U$279:$U$382,Y$279:Y$382),SUMPRODUCT($J$279:$J$382,Y$279:Y$382))</f>
        <v>4517.7282657653286</v>
      </c>
      <c r="Z400" s="875">
        <f t="shared" ref="Z400:AL400" ca="1" si="167">IF(LOWER(Z$278)="kw",SUMPRODUCT($N$279:$N$382,$U$279:$U$382,Z$279:Z$382),SUMPRODUCT($J$279:$J$382,Z$279:Z$382))</f>
        <v>793148.60573921178</v>
      </c>
      <c r="AA400" s="293">
        <f t="shared" ca="1" si="167"/>
        <v>0</v>
      </c>
      <c r="AB400" s="293">
        <f t="shared" ca="1" si="167"/>
        <v>364077.08547346294</v>
      </c>
      <c r="AC400" s="293">
        <f t="shared" ca="1" si="167"/>
        <v>0</v>
      </c>
      <c r="AD400" s="293">
        <f t="shared" ca="1" si="167"/>
        <v>0</v>
      </c>
      <c r="AE400" s="293">
        <f t="shared" ca="1" si="167"/>
        <v>0</v>
      </c>
      <c r="AF400" s="293">
        <f t="shared" ca="1" si="167"/>
        <v>0</v>
      </c>
      <c r="AG400" s="293">
        <f t="shared" ca="1" si="167"/>
        <v>0</v>
      </c>
      <c r="AH400" s="293">
        <f t="shared" ca="1" si="167"/>
        <v>0</v>
      </c>
      <c r="AI400" s="293">
        <f t="shared" ca="1" si="167"/>
        <v>0</v>
      </c>
      <c r="AJ400" s="293">
        <f t="shared" ca="1" si="167"/>
        <v>0</v>
      </c>
      <c r="AK400" s="293">
        <f t="shared" ca="1" si="167"/>
        <v>0</v>
      </c>
      <c r="AL400" s="293">
        <f t="shared" ca="1" si="167"/>
        <v>0</v>
      </c>
      <c r="AM400" s="338"/>
    </row>
    <row r="401" spans="1:40" ht="15.75" customHeight="1">
      <c r="B401" s="382" t="s">
        <v>201</v>
      </c>
      <c r="C401" s="403"/>
      <c r="D401" s="404"/>
      <c r="E401" s="404"/>
      <c r="F401" s="404"/>
      <c r="G401" s="404"/>
      <c r="H401" s="404"/>
      <c r="I401" s="404"/>
      <c r="J401" s="404"/>
      <c r="K401" s="404"/>
      <c r="L401" s="404"/>
      <c r="M401" s="404"/>
      <c r="N401" s="404"/>
      <c r="O401" s="405"/>
      <c r="P401" s="406"/>
      <c r="Q401" s="406"/>
      <c r="R401" s="405"/>
      <c r="S401" s="407"/>
      <c r="T401" s="405"/>
      <c r="U401" s="405"/>
      <c r="V401" s="384"/>
      <c r="W401" s="384"/>
      <c r="X401" s="386"/>
      <c r="Y401" s="876">
        <f ca="1">IF(LOWER(Y$278)="kw",SUMPRODUCT($N$279:$N$382,$V$279:$V$382,Y$279:Y$382),SUMPRODUCT($K$279:$K$382,Y$279:Y$382))</f>
        <v>4514.3705184567307</v>
      </c>
      <c r="Z401" s="876">
        <f t="shared" ref="Z401:AL401" ca="1" si="168">IF(LOWER(Z$278)="kw",SUMPRODUCT($N$279:$N$382,$V$279:$V$382,Z$279:Z$382),SUMPRODUCT($K$279:$K$382,Z$279:Z$382))</f>
        <v>792447.2265616653</v>
      </c>
      <c r="AA401" s="327">
        <f t="shared" ca="1" si="168"/>
        <v>0</v>
      </c>
      <c r="AB401" s="327">
        <f t="shared" ca="1" si="168"/>
        <v>363441.17918819503</v>
      </c>
      <c r="AC401" s="327">
        <f t="shared" ca="1" si="168"/>
        <v>0</v>
      </c>
      <c r="AD401" s="327">
        <f t="shared" ca="1" si="168"/>
        <v>0</v>
      </c>
      <c r="AE401" s="327">
        <f t="shared" ca="1" si="168"/>
        <v>0</v>
      </c>
      <c r="AF401" s="327">
        <f t="shared" ca="1" si="168"/>
        <v>0</v>
      </c>
      <c r="AG401" s="327">
        <f t="shared" ca="1" si="168"/>
        <v>0</v>
      </c>
      <c r="AH401" s="327">
        <f t="shared" ca="1" si="168"/>
        <v>0</v>
      </c>
      <c r="AI401" s="327">
        <f t="shared" ca="1" si="168"/>
        <v>0</v>
      </c>
      <c r="AJ401" s="327">
        <f t="shared" ca="1" si="168"/>
        <v>0</v>
      </c>
      <c r="AK401" s="327">
        <f t="shared" ca="1" si="168"/>
        <v>0</v>
      </c>
      <c r="AL401" s="327">
        <f t="shared" ca="1" si="168"/>
        <v>0</v>
      </c>
      <c r="AM401" s="387"/>
    </row>
    <row r="402" spans="1:40" ht="21.75" customHeight="1">
      <c r="B402" s="369" t="s">
        <v>592</v>
      </c>
      <c r="C402" s="388"/>
      <c r="D402" s="389"/>
      <c r="E402" s="389"/>
      <c r="F402" s="389"/>
      <c r="G402" s="389"/>
      <c r="H402" s="389"/>
      <c r="I402" s="389"/>
      <c r="J402" s="389"/>
      <c r="K402" s="389"/>
      <c r="L402" s="389"/>
      <c r="M402" s="389"/>
      <c r="N402" s="389"/>
      <c r="O402" s="389"/>
      <c r="P402" s="389"/>
      <c r="Q402" s="389"/>
      <c r="R402" s="389"/>
      <c r="S402" s="372"/>
      <c r="T402" s="373"/>
      <c r="U402" s="389"/>
      <c r="V402" s="389"/>
      <c r="W402" s="389"/>
      <c r="X402" s="389"/>
      <c r="Y402" s="390"/>
      <c r="Z402" s="390"/>
      <c r="AA402" s="390"/>
      <c r="AB402" s="390"/>
      <c r="AC402" s="390"/>
      <c r="AD402" s="390"/>
      <c r="AE402" s="390"/>
      <c r="AF402" s="390"/>
      <c r="AG402" s="390"/>
      <c r="AH402" s="390"/>
      <c r="AI402" s="390"/>
      <c r="AJ402" s="390"/>
      <c r="AK402" s="390"/>
      <c r="AL402" s="390"/>
      <c r="AM402" s="390"/>
      <c r="AN402" s="391"/>
    </row>
    <row r="404" spans="1:40" ht="15.75">
      <c r="B404" s="282" t="s">
        <v>259</v>
      </c>
      <c r="C404" s="283"/>
      <c r="D404" s="583" t="s">
        <v>522</v>
      </c>
      <c r="F404" s="583"/>
      <c r="O404" s="283"/>
      <c r="Y404" s="272"/>
      <c r="Z404" s="269"/>
      <c r="AA404" s="269"/>
      <c r="AB404" s="269"/>
      <c r="AC404" s="269"/>
      <c r="AD404" s="269"/>
      <c r="AE404" s="269"/>
      <c r="AF404" s="269"/>
      <c r="AG404" s="269"/>
      <c r="AH404" s="269"/>
      <c r="AI404" s="269"/>
      <c r="AJ404" s="269"/>
      <c r="AK404" s="269"/>
      <c r="AL404" s="269"/>
      <c r="AM404" s="284"/>
    </row>
    <row r="405" spans="1:40" ht="36" customHeight="1">
      <c r="B405" s="937" t="s">
        <v>212</v>
      </c>
      <c r="C405" s="939" t="s">
        <v>33</v>
      </c>
      <c r="D405" s="286" t="s">
        <v>423</v>
      </c>
      <c r="E405" s="941" t="s">
        <v>210</v>
      </c>
      <c r="F405" s="942"/>
      <c r="G405" s="942"/>
      <c r="H405" s="942"/>
      <c r="I405" s="942"/>
      <c r="J405" s="942"/>
      <c r="K405" s="942"/>
      <c r="L405" s="942"/>
      <c r="M405" s="943"/>
      <c r="N405" s="944" t="s">
        <v>214</v>
      </c>
      <c r="O405" s="286" t="s">
        <v>424</v>
      </c>
      <c r="P405" s="941" t="s">
        <v>213</v>
      </c>
      <c r="Q405" s="942"/>
      <c r="R405" s="942"/>
      <c r="S405" s="942"/>
      <c r="T405" s="942"/>
      <c r="U405" s="942"/>
      <c r="V405" s="942"/>
      <c r="W405" s="942"/>
      <c r="X405" s="943"/>
      <c r="Y405" s="934" t="s">
        <v>244</v>
      </c>
      <c r="Z405" s="935"/>
      <c r="AA405" s="935"/>
      <c r="AB405" s="935"/>
      <c r="AC405" s="935"/>
      <c r="AD405" s="935"/>
      <c r="AE405" s="935"/>
      <c r="AF405" s="935"/>
      <c r="AG405" s="935"/>
      <c r="AH405" s="935"/>
      <c r="AI405" s="935"/>
      <c r="AJ405" s="935"/>
      <c r="AK405" s="935"/>
      <c r="AL405" s="935"/>
      <c r="AM405" s="936"/>
    </row>
    <row r="406" spans="1:40" ht="45.75" customHeight="1">
      <c r="B406" s="938"/>
      <c r="C406" s="940"/>
      <c r="D406" s="287">
        <v>2014</v>
      </c>
      <c r="E406" s="287">
        <v>2015</v>
      </c>
      <c r="F406" s="287">
        <v>2016</v>
      </c>
      <c r="G406" s="287">
        <v>2017</v>
      </c>
      <c r="H406" s="287">
        <v>2018</v>
      </c>
      <c r="I406" s="287">
        <v>2019</v>
      </c>
      <c r="J406" s="287">
        <v>2020</v>
      </c>
      <c r="K406" s="287">
        <v>2021</v>
      </c>
      <c r="L406" s="287">
        <v>2022</v>
      </c>
      <c r="M406" s="287">
        <v>2023</v>
      </c>
      <c r="N406" s="945"/>
      <c r="O406" s="287">
        <v>2014</v>
      </c>
      <c r="P406" s="287">
        <v>2015</v>
      </c>
      <c r="Q406" s="287">
        <v>2016</v>
      </c>
      <c r="R406" s="287">
        <v>2017</v>
      </c>
      <c r="S406" s="287">
        <v>2018</v>
      </c>
      <c r="T406" s="287">
        <v>2019</v>
      </c>
      <c r="U406" s="287">
        <v>2020</v>
      </c>
      <c r="V406" s="287">
        <v>2021</v>
      </c>
      <c r="W406" s="287">
        <v>2022</v>
      </c>
      <c r="X406" s="287">
        <v>2023</v>
      </c>
      <c r="Y406" s="287" t="str">
        <f>'1.  LRAMVA Summary'!D50</f>
        <v>General Service 50 to 4,999 kW</v>
      </c>
      <c r="Z406" s="287" t="str">
        <f>'1.  LRAMVA Summary'!E50</f>
        <v>General Service Less Than 50 kW</v>
      </c>
      <c r="AA406" s="287" t="str">
        <f>'1.  LRAMVA Summary'!F50</f>
        <v>Large Use</v>
      </c>
      <c r="AB406" s="287" t="str">
        <f>'1.  LRAMVA Summary'!G50</f>
        <v>Residential</v>
      </c>
      <c r="AC406" s="287" t="str">
        <f>'1.  LRAMVA Summary'!H50</f>
        <v>Sentinel Lighting</v>
      </c>
      <c r="AD406" s="287" t="str">
        <f>'1.  LRAMVA Summary'!I50</f>
        <v>Street Lighting</v>
      </c>
      <c r="AE406" s="287" t="str">
        <f>'1.  LRAMVA Summary'!J50</f>
        <v>Unmetered Scattered Load</v>
      </c>
      <c r="AF406" s="287" t="str">
        <f>'1.  LRAMVA Summary'!K50</f>
        <v/>
      </c>
      <c r="AG406" s="287" t="str">
        <f>'1.  LRAMVA Summary'!L50</f>
        <v/>
      </c>
      <c r="AH406" s="287" t="str">
        <f>'1.  LRAMVA Summary'!M50</f>
        <v/>
      </c>
      <c r="AI406" s="287" t="str">
        <f>'1.  LRAMVA Summary'!N50</f>
        <v/>
      </c>
      <c r="AJ406" s="287" t="str">
        <f>'1.  LRAMVA Summary'!O50</f>
        <v/>
      </c>
      <c r="AK406" s="287" t="str">
        <f>'1.  LRAMVA Summary'!P50</f>
        <v/>
      </c>
      <c r="AL406" s="287" t="str">
        <f>'1.  LRAMVA Summary'!Q50</f>
        <v/>
      </c>
      <c r="AM406" s="289" t="str">
        <f>'1.  LRAMVA Summary'!R50</f>
        <v>Total</v>
      </c>
    </row>
    <row r="407" spans="1:40" ht="15.75" customHeight="1">
      <c r="A407" s="504"/>
      <c r="B407" s="290" t="s">
        <v>0</v>
      </c>
      <c r="C407" s="291"/>
      <c r="D407" s="291"/>
      <c r="E407" s="291"/>
      <c r="F407" s="291"/>
      <c r="G407" s="291"/>
      <c r="H407" s="291"/>
      <c r="I407" s="291"/>
      <c r="J407" s="291"/>
      <c r="K407" s="291"/>
      <c r="L407" s="291"/>
      <c r="M407" s="291"/>
      <c r="N407" s="292"/>
      <c r="O407" s="291"/>
      <c r="P407" s="291"/>
      <c r="Q407" s="291"/>
      <c r="R407" s="291"/>
      <c r="S407" s="291"/>
      <c r="T407" s="291"/>
      <c r="U407" s="291"/>
      <c r="V407" s="291"/>
      <c r="W407" s="291"/>
      <c r="X407" s="291"/>
      <c r="Y407" s="293" t="str">
        <f>'1.  LRAMVA Summary'!D51</f>
        <v>kW</v>
      </c>
      <c r="Z407" s="293" t="str">
        <f>'1.  LRAMVA Summary'!E51</f>
        <v>kWh</v>
      </c>
      <c r="AA407" s="293" t="str">
        <f>'1.  LRAMVA Summary'!F51</f>
        <v>kW</v>
      </c>
      <c r="AB407" s="293" t="str">
        <f>'1.  LRAMVA Summary'!G51</f>
        <v>kWh</v>
      </c>
      <c r="AC407" s="293" t="str">
        <f>'1.  LRAMVA Summary'!H51</f>
        <v>kW</v>
      </c>
      <c r="AD407" s="293" t="str">
        <f>'1.  LRAMVA Summary'!I51</f>
        <v>kW</v>
      </c>
      <c r="AE407" s="293" t="str">
        <f>'1.  LRAMVA Summary'!J51</f>
        <v>kWh</v>
      </c>
      <c r="AF407" s="293" t="str">
        <f>'1.  LRAMVA Summary'!K51</f>
        <v/>
      </c>
      <c r="AG407" s="293" t="str">
        <f>'1.  LRAMVA Summary'!L51</f>
        <v/>
      </c>
      <c r="AH407" s="293" t="str">
        <f>'1.  LRAMVA Summary'!M51</f>
        <v/>
      </c>
      <c r="AI407" s="293" t="str">
        <f>'1.  LRAMVA Summary'!N51</f>
        <v/>
      </c>
      <c r="AJ407" s="293" t="str">
        <f>'1.  LRAMVA Summary'!O51</f>
        <v/>
      </c>
      <c r="AK407" s="293" t="str">
        <f>'1.  LRAMVA Summary'!P51</f>
        <v/>
      </c>
      <c r="AL407" s="293" t="str">
        <f>'1.  LRAMVA Summary'!Q51</f>
        <v/>
      </c>
      <c r="AM407" s="294"/>
    </row>
    <row r="408" spans="1:40" ht="15" outlineLevel="1">
      <c r="A408" s="503">
        <v>1</v>
      </c>
      <c r="B408" s="296" t="s">
        <v>1</v>
      </c>
      <c r="C408" s="293" t="s">
        <v>25</v>
      </c>
      <c r="D408" s="724">
        <f ca="1">SUMIFS(OFFSET('7.  Persistence Report'!$AQ:$AQ,0,D406-2011),'7.  Persistence Report'!$D:$D,IF(COUNTIFS($B408,"Adjustment*"),$B407,$B408),'7.  Persistence Report'!$H:$H,D406,'7.  Persistence Report'!$J:$J,IF(COUNTIFS($B408,"Adjustment*"),"Adjustment","Current Year Savings"),'7.  Persistence Report'!$C:$C,VLOOKUP(IF(COUNTIFS($B408,"Adjustment*"),$A407,$A408),ExtCalcMap,2,FALSE))</f>
        <v>74733.244833262987</v>
      </c>
      <c r="E408" s="724">
        <f ca="1">SUMIFS(OFFSET('7.  Persistence Report'!$AQ:$AQ,0,E406-2011),'7.  Persistence Report'!$D:$D,IF(COUNTIFS($B408,"Adjustment*"),$B407,$B408),'7.  Persistence Report'!$H:$H,D406,'7.  Persistence Report'!$J:$J,IF(COUNTIFS($B408,"Adjustment*"),"Adjustment","Current Year Savings"),'7.  Persistence Report'!$C:$C,VLOOKUP(IF(COUNTIFS($B408,"Adjustment*"),$A407,$A408),ExtCalcMap,2,FALSE))</f>
        <v>74733.244833262987</v>
      </c>
      <c r="F408" s="724">
        <f ca="1">SUMIFS(OFFSET('7.  Persistence Report'!$AQ:$AQ,0,F406-2011),'7.  Persistence Report'!$D:$D,IF(COUNTIFS($B408,"Adjustment*"),$B407,$B408),'7.  Persistence Report'!$H:$H,D406,'7.  Persistence Report'!$J:$J,IF(COUNTIFS($B408,"Adjustment*"),"Adjustment","Current Year Savings"),'7.  Persistence Report'!$C:$C,VLOOKUP(IF(COUNTIFS($B408,"Adjustment*"),$A407,$A408),ExtCalcMap,2,FALSE))</f>
        <v>74733.244833262987</v>
      </c>
      <c r="G408" s="724">
        <f ca="1">SUMIFS(OFFSET('7.  Persistence Report'!$AQ:$AQ,0,G406-2011),'7.  Persistence Report'!$D:$D,IF(COUNTIFS($B408,"Adjustment*"),$B407,$B408),'7.  Persistence Report'!$H:$H,D406,'7.  Persistence Report'!$J:$J,IF(COUNTIFS($B408,"Adjustment*"),"Adjustment","Current Year Savings"),'7.  Persistence Report'!$C:$C,VLOOKUP(IF(COUNTIFS($B408,"Adjustment*"),$A407,$A408),ExtCalcMap,2,FALSE))</f>
        <v>74315.612646862981</v>
      </c>
      <c r="H408" s="724">
        <f ca="1">SUMIFS(OFFSET('7.  Persistence Report'!$AQ:$AQ,0,H406-2011),'7.  Persistence Report'!$D:$D,IF(COUNTIFS($B408,"Adjustment*"),$B407,$B408),'7.  Persistence Report'!$H:$H,D406,'7.  Persistence Report'!$J:$J,IF(COUNTIFS($B408,"Adjustment*"),"Adjustment","Current Year Savings"),'7.  Persistence Report'!$C:$C,VLOOKUP(IF(COUNTIFS($B408,"Adjustment*"),$A407,$A408),ExtCalcMap,2,FALSE))</f>
        <v>40018.396335730598</v>
      </c>
      <c r="I408" s="724">
        <f ca="1">SUMIFS(OFFSET('7.  Persistence Report'!$AQ:$AQ,0,I406-2011),'7.  Persistence Report'!$D:$D,IF(COUNTIFS($B408,"Adjustment*"),$B407,$B408),'7.  Persistence Report'!$H:$H,D406,'7.  Persistence Report'!$J:$J,IF(COUNTIFS($B408,"Adjustment*"),"Adjustment","Current Year Savings"),'7.  Persistence Report'!$C:$C,VLOOKUP(IF(COUNTIFS($B408,"Adjustment*"),$A407,$A408),ExtCalcMap,2,FALSE))</f>
        <v>0</v>
      </c>
      <c r="J408" s="724">
        <f ca="1">SUMIFS(OFFSET('7.  Persistence Report'!$AQ:$AQ,0,J406-2011),'7.  Persistence Report'!$D:$D,IF(COUNTIFS($B408,"Adjustment*"),$B407,$B408),'7.  Persistence Report'!$H:$H,D406,'7.  Persistence Report'!$J:$J,IF(COUNTIFS($B408,"Adjustment*"),"Adjustment","Current Year Savings"),'7.  Persistence Report'!$C:$C,VLOOKUP(IF(COUNTIFS($B408,"Adjustment*"),$A407,$A408),ExtCalcMap,2,FALSE))</f>
        <v>0</v>
      </c>
      <c r="K408" s="724">
        <f ca="1">SUMIFS(OFFSET('7.  Persistence Report'!$AQ:$AQ,0,K406-2011),'7.  Persistence Report'!$D:$D,IF(COUNTIFS($B408,"Adjustment*"),$B407,$B408),'7.  Persistence Report'!$H:$H,D406,'7.  Persistence Report'!$J:$J,IF(COUNTIFS($B408,"Adjustment*"),"Adjustment","Current Year Savings"),'7.  Persistence Report'!$C:$C,VLOOKUP(IF(COUNTIFS($B408,"Adjustment*"),$A407,$A408),ExtCalcMap,2,FALSE))</f>
        <v>0</v>
      </c>
      <c r="L408" s="724">
        <f ca="1">SUMIFS(OFFSET('7.  Persistence Report'!$AQ:$AQ,0,L406-2011),'7.  Persistence Report'!$D:$D,IF(COUNTIFS($B408,"Adjustment*"),$B407,$B408),'7.  Persistence Report'!$H:$H,D406,'7.  Persistence Report'!$J:$J,IF(COUNTIFS($B408,"Adjustment*"),"Adjustment","Current Year Savings"),'7.  Persistence Report'!$C:$C,VLOOKUP(IF(COUNTIFS($B408,"Adjustment*"),$A407,$A408),ExtCalcMap,2,FALSE))</f>
        <v>0</v>
      </c>
      <c r="M408" s="724">
        <f ca="1">SUMIFS(OFFSET('7.  Persistence Report'!$AQ:$AQ,0,M406-2011),'7.  Persistence Report'!$D:$D,IF(COUNTIFS($B408,"Adjustment*"),$B407,$B408),'7.  Persistence Report'!$H:$H,D406,'7.  Persistence Report'!$J:$J,IF(COUNTIFS($B408,"Adjustment*"),"Adjustment","Current Year Savings"),'7.  Persistence Report'!$C:$C,VLOOKUP(IF(COUNTIFS($B408,"Adjustment*"),$A407,$A408),ExtCalcMap,2,FALSE))</f>
        <v>0</v>
      </c>
      <c r="N408" s="730"/>
      <c r="O408" s="731">
        <f ca="1">SUMIFS(OFFSET('7.  Persistence Report'!$L:$L,0,O406-2011),'7.  Persistence Report'!$D:$D,IF(COUNTIFS($B408,"Adjustment*"),$B407,$B408),'7.  Persistence Report'!$H:$H,D406,'7.  Persistence Report'!$J:$J,IF(COUNTIFS($B408,"Adjustment*"),"Adjustment","Current Year Savings"),'7.  Persistence Report'!$C:$C,VLOOKUP(IF(COUNTIFS($B408,"Adjustment*"),$A407,$A408),ExtCalcMap,2,FALSE))</f>
        <v>12.152334148581611</v>
      </c>
      <c r="P408" s="731">
        <f ca="1">SUMIFS(OFFSET('7.  Persistence Report'!$L:$L,0,P406-2011),'7.  Persistence Report'!$D:$D,IF(COUNTIFS($B408,"Adjustment*"),$B407,$B408),'7.  Persistence Report'!$H:$H,D406,'7.  Persistence Report'!$J:$J,IF(COUNTIFS($B408,"Adjustment*"),"Adjustment","Current Year Savings"),'7.  Persistence Report'!$C:$C,VLOOKUP(IF(COUNTIFS($B408,"Adjustment*"),$A407,$A408),ExtCalcMap,2,FALSE))</f>
        <v>12.152334148581611</v>
      </c>
      <c r="Q408" s="731">
        <f ca="1">SUMIFS(OFFSET('7.  Persistence Report'!$L:$L,0,Q406-2011),'7.  Persistence Report'!$D:$D,IF(COUNTIFS($B408,"Adjustment*"),$B407,$B408),'7.  Persistence Report'!$H:$H,D406,'7.  Persistence Report'!$J:$J,IF(COUNTIFS($B408,"Adjustment*"),"Adjustment","Current Year Savings"),'7.  Persistence Report'!$C:$C,VLOOKUP(IF(COUNTIFS($B408,"Adjustment*"),$A407,$A408),ExtCalcMap,2,FALSE))</f>
        <v>12.152334148581611</v>
      </c>
      <c r="R408" s="731">
        <f ca="1">SUMIFS(OFFSET('7.  Persistence Report'!$L:$L,0,R406-2011),'7.  Persistence Report'!$D:$D,IF(COUNTIFS($B408,"Adjustment*"),$B407,$B408),'7.  Persistence Report'!$H:$H,D406,'7.  Persistence Report'!$J:$J,IF(COUNTIFS($B408,"Adjustment*"),"Adjustment","Current Year Savings"),'7.  Persistence Report'!$C:$C,VLOOKUP(IF(COUNTIFS($B408,"Adjustment*"),$A407,$A408),ExtCalcMap,2,FALSE))</f>
        <v>11.685316958581611</v>
      </c>
      <c r="S408" s="731">
        <f ca="1">SUMIFS(OFFSET('7.  Persistence Report'!$L:$L,0,S406-2011),'7.  Persistence Report'!$D:$D,IF(COUNTIFS($B408,"Adjustment*"),$B407,$B408),'7.  Persistence Report'!$H:$H,D406,'7.  Persistence Report'!$J:$J,IF(COUNTIFS($B408,"Adjustment*"),"Adjustment","Current Year Savings"),'7.  Persistence Report'!$C:$C,VLOOKUP(IF(COUNTIFS($B408,"Adjustment*"),$A407,$A408),ExtCalcMap,2,FALSE))</f>
        <v>5.881269705064847</v>
      </c>
      <c r="T408" s="731">
        <f ca="1">SUMIFS(OFFSET('7.  Persistence Report'!$L:$L,0,T406-2011),'7.  Persistence Report'!$D:$D,IF(COUNTIFS($B408,"Adjustment*"),$B407,$B408),'7.  Persistence Report'!$H:$H,D406,'7.  Persistence Report'!$J:$J,IF(COUNTIFS($B408,"Adjustment*"),"Adjustment","Current Year Savings"),'7.  Persistence Report'!$C:$C,VLOOKUP(IF(COUNTIFS($B408,"Adjustment*"),$A407,$A408),ExtCalcMap,2,FALSE))</f>
        <v>0</v>
      </c>
      <c r="U408" s="731">
        <f ca="1">SUMIFS(OFFSET('7.  Persistence Report'!$L:$L,0,U406-2011),'7.  Persistence Report'!$D:$D,IF(COUNTIFS($B408,"Adjustment*"),$B407,$B408),'7.  Persistence Report'!$H:$H,D406,'7.  Persistence Report'!$J:$J,IF(COUNTIFS($B408,"Adjustment*"),"Adjustment","Current Year Savings"),'7.  Persistence Report'!$C:$C,VLOOKUP(IF(COUNTIFS($B408,"Adjustment*"),$A407,$A408),ExtCalcMap,2,FALSE))</f>
        <v>0</v>
      </c>
      <c r="V408" s="731">
        <f ca="1">SUMIFS(OFFSET('7.  Persistence Report'!$L:$L,0,V406-2011),'7.  Persistence Report'!$D:$D,IF(COUNTIFS($B408,"Adjustment*"),$B407,$B408),'7.  Persistence Report'!$H:$H,D406,'7.  Persistence Report'!$J:$J,IF(COUNTIFS($B408,"Adjustment*"),"Adjustment","Current Year Savings"),'7.  Persistence Report'!$C:$C,VLOOKUP(IF(COUNTIFS($B408,"Adjustment*"),$A407,$A408),ExtCalcMap,2,FALSE))</f>
        <v>0</v>
      </c>
      <c r="W408" s="731">
        <f ca="1">SUMIFS(OFFSET('7.  Persistence Report'!$L:$L,0,W406-2011),'7.  Persistence Report'!$D:$D,IF(COUNTIFS($B408,"Adjustment*"),$B407,$B408),'7.  Persistence Report'!$H:$H,D406,'7.  Persistence Report'!$J:$J,IF(COUNTIFS($B408,"Adjustment*"),"Adjustment","Current Year Savings"),'7.  Persistence Report'!$C:$C,VLOOKUP(IF(COUNTIFS($B408,"Adjustment*"),$A407,$A408),ExtCalcMap,2,FALSE))</f>
        <v>0</v>
      </c>
      <c r="X408" s="731">
        <f ca="1">SUMIFS(OFFSET('7.  Persistence Report'!$L:$L,0,X406-2011),'7.  Persistence Report'!$D:$D,IF(COUNTIFS($B408,"Adjustment*"),$B407,$B408),'7.  Persistence Report'!$H:$H,D406,'7.  Persistence Report'!$J:$J,IF(COUNTIFS($B408,"Adjustment*"),"Adjustment","Current Year Savings"),'7.  Persistence Report'!$C:$C,VLOOKUP(IF(COUNTIFS($B408,"Adjustment*"),$A407,$A408),ExtCalcMap,2,FALSE))</f>
        <v>0</v>
      </c>
      <c r="Y408" s="411">
        <f t="shared" ref="Y408:AL408" si="169">IF(COUNTIFS(Y406,"Res*"),1/COUNTIFS(Y406:AL406,"Res*"),0)</f>
        <v>0</v>
      </c>
      <c r="Z408" s="411">
        <f t="shared" si="169"/>
        <v>0</v>
      </c>
      <c r="AA408" s="411">
        <f t="shared" si="169"/>
        <v>0</v>
      </c>
      <c r="AB408" s="411">
        <f t="shared" si="169"/>
        <v>1</v>
      </c>
      <c r="AC408" s="411">
        <f t="shared" si="169"/>
        <v>0</v>
      </c>
      <c r="AD408" s="411">
        <f t="shared" si="169"/>
        <v>0</v>
      </c>
      <c r="AE408" s="411">
        <f t="shared" si="169"/>
        <v>0</v>
      </c>
      <c r="AF408" s="411">
        <f t="shared" si="169"/>
        <v>0</v>
      </c>
      <c r="AG408" s="411">
        <f t="shared" si="169"/>
        <v>0</v>
      </c>
      <c r="AH408" s="411">
        <f t="shared" si="169"/>
        <v>0</v>
      </c>
      <c r="AI408" s="411">
        <f t="shared" si="169"/>
        <v>0</v>
      </c>
      <c r="AJ408" s="411">
        <f t="shared" si="169"/>
        <v>0</v>
      </c>
      <c r="AK408" s="411">
        <f t="shared" si="169"/>
        <v>0</v>
      </c>
      <c r="AL408" s="411">
        <f t="shared" si="169"/>
        <v>0</v>
      </c>
      <c r="AM408" s="298">
        <f>SUM(Y408:AL408)</f>
        <v>1</v>
      </c>
    </row>
    <row r="409" spans="1:40" ht="15" outlineLevel="1">
      <c r="B409" s="296" t="s">
        <v>260</v>
      </c>
      <c r="C409" s="293" t="s">
        <v>164</v>
      </c>
      <c r="D409" s="724">
        <f ca="1">SUMIFS(OFFSET('7.  Persistence Report'!$AQ:$AQ,0,D406-2011),'7.  Persistence Report'!$D:$D,IF(COUNTIFS($B409,"Adjustment*"),$B408,$B409),'7.  Persistence Report'!$H:$H,D406,'7.  Persistence Report'!$J:$J,IF(COUNTIFS($B409,"Adjustment*"),"Adjustment","Current Year Savings"),'7.  Persistence Report'!$C:$C,VLOOKUP(IF(COUNTIFS($B409,"Adjustment*"),$A408,$A409),ExtCalcMap,2,FALSE))</f>
        <v>0</v>
      </c>
      <c r="E409" s="724">
        <f ca="1">SUMIFS(OFFSET('7.  Persistence Report'!$AQ:$AQ,0,E406-2011),'7.  Persistence Report'!$D:$D,IF(COUNTIFS($B409,"Adjustment*"),$B408,$B409),'7.  Persistence Report'!$H:$H,D406,'7.  Persistence Report'!$J:$J,IF(COUNTIFS($B409,"Adjustment*"),"Adjustment","Current Year Savings"),'7.  Persistence Report'!$C:$C,VLOOKUP(IF(COUNTIFS($B409,"Adjustment*"),$A408,$A409),ExtCalcMap,2,FALSE))</f>
        <v>0</v>
      </c>
      <c r="F409" s="724">
        <f ca="1">SUMIFS(OFFSET('7.  Persistence Report'!$AQ:$AQ,0,F406-2011),'7.  Persistence Report'!$D:$D,IF(COUNTIFS($B409,"Adjustment*"),$B408,$B409),'7.  Persistence Report'!$H:$H,D406,'7.  Persistence Report'!$J:$J,IF(COUNTIFS($B409,"Adjustment*"),"Adjustment","Current Year Savings"),'7.  Persistence Report'!$C:$C,VLOOKUP(IF(COUNTIFS($B409,"Adjustment*"),$A408,$A409),ExtCalcMap,2,FALSE))</f>
        <v>0</v>
      </c>
      <c r="G409" s="724">
        <f ca="1">SUMIFS(OFFSET('7.  Persistence Report'!$AQ:$AQ,0,G406-2011),'7.  Persistence Report'!$D:$D,IF(COUNTIFS($B409,"Adjustment*"),$B408,$B409),'7.  Persistence Report'!$H:$H,D406,'7.  Persistence Report'!$J:$J,IF(COUNTIFS($B409,"Adjustment*"),"Adjustment","Current Year Savings"),'7.  Persistence Report'!$C:$C,VLOOKUP(IF(COUNTIFS($B409,"Adjustment*"),$A408,$A409),ExtCalcMap,2,FALSE))</f>
        <v>0</v>
      </c>
      <c r="H409" s="724">
        <f ca="1">SUMIFS(OFFSET('7.  Persistence Report'!$AQ:$AQ,0,H406-2011),'7.  Persistence Report'!$D:$D,IF(COUNTIFS($B409,"Adjustment*"),$B408,$B409),'7.  Persistence Report'!$H:$H,D406,'7.  Persistence Report'!$J:$J,IF(COUNTIFS($B409,"Adjustment*"),"Adjustment","Current Year Savings"),'7.  Persistence Report'!$C:$C,VLOOKUP(IF(COUNTIFS($B409,"Adjustment*"),$A408,$A409),ExtCalcMap,2,FALSE))</f>
        <v>0</v>
      </c>
      <c r="I409" s="724">
        <f ca="1">SUMIFS(OFFSET('7.  Persistence Report'!$AQ:$AQ,0,I406-2011),'7.  Persistence Report'!$D:$D,IF(COUNTIFS($B409,"Adjustment*"),$B408,$B409),'7.  Persistence Report'!$H:$H,D406,'7.  Persistence Report'!$J:$J,IF(COUNTIFS($B409,"Adjustment*"),"Adjustment","Current Year Savings"),'7.  Persistence Report'!$C:$C,VLOOKUP(IF(COUNTIFS($B409,"Adjustment*"),$A408,$A409),ExtCalcMap,2,FALSE))</f>
        <v>0</v>
      </c>
      <c r="J409" s="724">
        <f ca="1">SUMIFS(OFFSET('7.  Persistence Report'!$AQ:$AQ,0,J406-2011),'7.  Persistence Report'!$D:$D,IF(COUNTIFS($B409,"Adjustment*"),$B408,$B409),'7.  Persistence Report'!$H:$H,D406,'7.  Persistence Report'!$J:$J,IF(COUNTIFS($B409,"Adjustment*"),"Adjustment","Current Year Savings"),'7.  Persistence Report'!$C:$C,VLOOKUP(IF(COUNTIFS($B409,"Adjustment*"),$A408,$A409),ExtCalcMap,2,FALSE))</f>
        <v>0</v>
      </c>
      <c r="K409" s="724">
        <f ca="1">SUMIFS(OFFSET('7.  Persistence Report'!$AQ:$AQ,0,K406-2011),'7.  Persistence Report'!$D:$D,IF(COUNTIFS($B409,"Adjustment*"),$B408,$B409),'7.  Persistence Report'!$H:$H,D406,'7.  Persistence Report'!$J:$J,IF(COUNTIFS($B409,"Adjustment*"),"Adjustment","Current Year Savings"),'7.  Persistence Report'!$C:$C,VLOOKUP(IF(COUNTIFS($B409,"Adjustment*"),$A408,$A409),ExtCalcMap,2,FALSE))</f>
        <v>0</v>
      </c>
      <c r="L409" s="724">
        <f ca="1">SUMIFS(OFFSET('7.  Persistence Report'!$AQ:$AQ,0,L406-2011),'7.  Persistence Report'!$D:$D,IF(COUNTIFS($B409,"Adjustment*"),$B408,$B409),'7.  Persistence Report'!$H:$H,D406,'7.  Persistence Report'!$J:$J,IF(COUNTIFS($B409,"Adjustment*"),"Adjustment","Current Year Savings"),'7.  Persistence Report'!$C:$C,VLOOKUP(IF(COUNTIFS($B409,"Adjustment*"),$A408,$A409),ExtCalcMap,2,FALSE))</f>
        <v>0</v>
      </c>
      <c r="M409" s="724">
        <f ca="1">SUMIFS(OFFSET('7.  Persistence Report'!$AQ:$AQ,0,M406-2011),'7.  Persistence Report'!$D:$D,IF(COUNTIFS($B409,"Adjustment*"),$B408,$B409),'7.  Persistence Report'!$H:$H,D406,'7.  Persistence Report'!$J:$J,IF(COUNTIFS($B409,"Adjustment*"),"Adjustment","Current Year Savings"),'7.  Persistence Report'!$C:$C,VLOOKUP(IF(COUNTIFS($B409,"Adjustment*"),$A408,$A409),ExtCalcMap,2,FALSE))</f>
        <v>0</v>
      </c>
      <c r="N409" s="732"/>
      <c r="O409" s="731">
        <f ca="1">SUMIFS(OFFSET('7.  Persistence Report'!$L:$L,0,O406-2011),'7.  Persistence Report'!$D:$D,IF(COUNTIFS($B409,"Adjustment*"),$B408,$B409),'7.  Persistence Report'!$H:$H,D406,'7.  Persistence Report'!$J:$J,IF(COUNTIFS($B409,"Adjustment*"),"Adjustment","Current Year Savings"),'7.  Persistence Report'!$C:$C,VLOOKUP(IF(COUNTIFS($B409,"Adjustment*"),$A408,$A409),ExtCalcMap,2,FALSE))</f>
        <v>0</v>
      </c>
      <c r="P409" s="731">
        <f ca="1">SUMIFS(OFFSET('7.  Persistence Report'!$L:$L,0,P406-2011),'7.  Persistence Report'!$D:$D,IF(COUNTIFS($B409,"Adjustment*"),$B408,$B409),'7.  Persistence Report'!$H:$H,D406,'7.  Persistence Report'!$J:$J,IF(COUNTIFS($B409,"Adjustment*"),"Adjustment","Current Year Savings"),'7.  Persistence Report'!$C:$C,VLOOKUP(IF(COUNTIFS($B409,"Adjustment*"),$A408,$A409),ExtCalcMap,2,FALSE))</f>
        <v>0</v>
      </c>
      <c r="Q409" s="731">
        <f ca="1">SUMIFS(OFFSET('7.  Persistence Report'!$L:$L,0,Q406-2011),'7.  Persistence Report'!$D:$D,IF(COUNTIFS($B409,"Adjustment*"),$B408,$B409),'7.  Persistence Report'!$H:$H,D406,'7.  Persistence Report'!$J:$J,IF(COUNTIFS($B409,"Adjustment*"),"Adjustment","Current Year Savings"),'7.  Persistence Report'!$C:$C,VLOOKUP(IF(COUNTIFS($B409,"Adjustment*"),$A408,$A409),ExtCalcMap,2,FALSE))</f>
        <v>0</v>
      </c>
      <c r="R409" s="731">
        <f ca="1">SUMIFS(OFFSET('7.  Persistence Report'!$L:$L,0,R406-2011),'7.  Persistence Report'!$D:$D,IF(COUNTIFS($B409,"Adjustment*"),$B408,$B409),'7.  Persistence Report'!$H:$H,D406,'7.  Persistence Report'!$J:$J,IF(COUNTIFS($B409,"Adjustment*"),"Adjustment","Current Year Savings"),'7.  Persistence Report'!$C:$C,VLOOKUP(IF(COUNTIFS($B409,"Adjustment*"),$A408,$A409),ExtCalcMap,2,FALSE))</f>
        <v>0</v>
      </c>
      <c r="S409" s="731">
        <f ca="1">SUMIFS(OFFSET('7.  Persistence Report'!$L:$L,0,S406-2011),'7.  Persistence Report'!$D:$D,IF(COUNTIFS($B409,"Adjustment*"),$B408,$B409),'7.  Persistence Report'!$H:$H,D406,'7.  Persistence Report'!$J:$J,IF(COUNTIFS($B409,"Adjustment*"),"Adjustment","Current Year Savings"),'7.  Persistence Report'!$C:$C,VLOOKUP(IF(COUNTIFS($B409,"Adjustment*"),$A408,$A409),ExtCalcMap,2,FALSE))</f>
        <v>0</v>
      </c>
      <c r="T409" s="731">
        <f ca="1">SUMIFS(OFFSET('7.  Persistence Report'!$L:$L,0,T406-2011),'7.  Persistence Report'!$D:$D,IF(COUNTIFS($B409,"Adjustment*"),$B408,$B409),'7.  Persistence Report'!$H:$H,D406,'7.  Persistence Report'!$J:$J,IF(COUNTIFS($B409,"Adjustment*"),"Adjustment","Current Year Savings"),'7.  Persistence Report'!$C:$C,VLOOKUP(IF(COUNTIFS($B409,"Adjustment*"),$A408,$A409),ExtCalcMap,2,FALSE))</f>
        <v>0</v>
      </c>
      <c r="U409" s="731">
        <f ca="1">SUMIFS(OFFSET('7.  Persistence Report'!$L:$L,0,U406-2011),'7.  Persistence Report'!$D:$D,IF(COUNTIFS($B409,"Adjustment*"),$B408,$B409),'7.  Persistence Report'!$H:$H,D406,'7.  Persistence Report'!$J:$J,IF(COUNTIFS($B409,"Adjustment*"),"Adjustment","Current Year Savings"),'7.  Persistence Report'!$C:$C,VLOOKUP(IF(COUNTIFS($B409,"Adjustment*"),$A408,$A409),ExtCalcMap,2,FALSE))</f>
        <v>0</v>
      </c>
      <c r="V409" s="731">
        <f ca="1">SUMIFS(OFFSET('7.  Persistence Report'!$L:$L,0,V406-2011),'7.  Persistence Report'!$D:$D,IF(COUNTIFS($B409,"Adjustment*"),$B408,$B409),'7.  Persistence Report'!$H:$H,D406,'7.  Persistence Report'!$J:$J,IF(COUNTIFS($B409,"Adjustment*"),"Adjustment","Current Year Savings"),'7.  Persistence Report'!$C:$C,VLOOKUP(IF(COUNTIFS($B409,"Adjustment*"),$A408,$A409),ExtCalcMap,2,FALSE))</f>
        <v>0</v>
      </c>
      <c r="W409" s="731">
        <f ca="1">SUMIFS(OFFSET('7.  Persistence Report'!$L:$L,0,W406-2011),'7.  Persistence Report'!$D:$D,IF(COUNTIFS($B409,"Adjustment*"),$B408,$B409),'7.  Persistence Report'!$H:$H,D406,'7.  Persistence Report'!$J:$J,IF(COUNTIFS($B409,"Adjustment*"),"Adjustment","Current Year Savings"),'7.  Persistence Report'!$C:$C,VLOOKUP(IF(COUNTIFS($B409,"Adjustment*"),$A408,$A409),ExtCalcMap,2,FALSE))</f>
        <v>0</v>
      </c>
      <c r="X409" s="731">
        <f ca="1">SUMIFS(OFFSET('7.  Persistence Report'!$L:$L,0,X406-2011),'7.  Persistence Report'!$D:$D,IF(COUNTIFS($B409,"Adjustment*"),$B408,$B409),'7.  Persistence Report'!$H:$H,D406,'7.  Persistence Report'!$J:$J,IF(COUNTIFS($B409,"Adjustment*"),"Adjustment","Current Year Savings"),'7.  Persistence Report'!$C:$C,VLOOKUP(IF(COUNTIFS($B409,"Adjustment*"),$A408,$A409),ExtCalcMap,2,FALSE))</f>
        <v>0</v>
      </c>
      <c r="Y409" s="412">
        <f>Y408</f>
        <v>0</v>
      </c>
      <c r="Z409" s="412">
        <f>Z408</f>
        <v>0</v>
      </c>
      <c r="AA409" s="412">
        <f t="shared" ref="AA409:AL409" si="170">AA408</f>
        <v>0</v>
      </c>
      <c r="AB409" s="412">
        <f t="shared" si="170"/>
        <v>1</v>
      </c>
      <c r="AC409" s="412">
        <f t="shared" si="170"/>
        <v>0</v>
      </c>
      <c r="AD409" s="412">
        <f t="shared" si="170"/>
        <v>0</v>
      </c>
      <c r="AE409" s="412">
        <f t="shared" si="170"/>
        <v>0</v>
      </c>
      <c r="AF409" s="412">
        <f t="shared" si="170"/>
        <v>0</v>
      </c>
      <c r="AG409" s="412">
        <f t="shared" si="170"/>
        <v>0</v>
      </c>
      <c r="AH409" s="412">
        <f t="shared" si="170"/>
        <v>0</v>
      </c>
      <c r="AI409" s="412">
        <f t="shared" si="170"/>
        <v>0</v>
      </c>
      <c r="AJ409" s="412">
        <f t="shared" si="170"/>
        <v>0</v>
      </c>
      <c r="AK409" s="412">
        <f t="shared" si="170"/>
        <v>0</v>
      </c>
      <c r="AL409" s="412">
        <f t="shared" si="170"/>
        <v>0</v>
      </c>
      <c r="AM409" s="299"/>
    </row>
    <row r="410" spans="1:40" ht="15.75" outlineLevel="1">
      <c r="A410" s="505"/>
      <c r="B410" s="300"/>
      <c r="C410" s="301"/>
      <c r="D410" s="733"/>
      <c r="E410" s="733"/>
      <c r="F410" s="733"/>
      <c r="G410" s="733"/>
      <c r="H410" s="733"/>
      <c r="I410" s="733"/>
      <c r="J410" s="733"/>
      <c r="K410" s="733"/>
      <c r="L410" s="733"/>
      <c r="M410" s="733"/>
      <c r="N410" s="305"/>
      <c r="O410" s="734"/>
      <c r="P410" s="734"/>
      <c r="Q410" s="734"/>
      <c r="R410" s="734"/>
      <c r="S410" s="734"/>
      <c r="T410" s="734"/>
      <c r="U410" s="734"/>
      <c r="V410" s="734"/>
      <c r="W410" s="734"/>
      <c r="X410" s="734"/>
      <c r="Y410" s="413"/>
      <c r="Z410" s="414"/>
      <c r="AA410" s="414"/>
      <c r="AB410" s="414"/>
      <c r="AC410" s="414"/>
      <c r="AD410" s="414"/>
      <c r="AE410" s="414"/>
      <c r="AF410" s="414"/>
      <c r="AG410" s="414"/>
      <c r="AH410" s="414"/>
      <c r="AI410" s="414"/>
      <c r="AJ410" s="414"/>
      <c r="AK410" s="414"/>
      <c r="AL410" s="414"/>
      <c r="AM410" s="304"/>
    </row>
    <row r="411" spans="1:40" ht="15" outlineLevel="1">
      <c r="A411" s="503">
        <v>2</v>
      </c>
      <c r="B411" s="296" t="s">
        <v>2</v>
      </c>
      <c r="C411" s="293" t="s">
        <v>25</v>
      </c>
      <c r="D411" s="724">
        <f ca="1">SUMIFS(OFFSET('7.  Persistence Report'!$AQ:$AQ,0,D406-2011),'7.  Persistence Report'!$D:$D,IF(COUNTIFS($B411,"Adjustment*"),$B410,$B411),'7.  Persistence Report'!$H:$H,D406,'7.  Persistence Report'!$J:$J,IF(COUNTIFS($B411,"Adjustment*"),"Adjustment","Current Year Savings"),'7.  Persistence Report'!$C:$C,VLOOKUP(IF(COUNTIFS($B411,"Adjustment*"),$A410,$A411),ExtCalcMap,2,FALSE))</f>
        <v>18102.55402</v>
      </c>
      <c r="E411" s="724">
        <f ca="1">SUMIFS(OFFSET('7.  Persistence Report'!$AQ:$AQ,0,E406-2011),'7.  Persistence Report'!$D:$D,IF(COUNTIFS($B411,"Adjustment*"),$B410,$B411),'7.  Persistence Report'!$H:$H,D406,'7.  Persistence Report'!$J:$J,IF(COUNTIFS($B411,"Adjustment*"),"Adjustment","Current Year Savings"),'7.  Persistence Report'!$C:$C,VLOOKUP(IF(COUNTIFS($B411,"Adjustment*"),$A410,$A411),ExtCalcMap,2,FALSE))</f>
        <v>18102.55402</v>
      </c>
      <c r="F411" s="724">
        <f ca="1">SUMIFS(OFFSET('7.  Persistence Report'!$AQ:$AQ,0,F406-2011),'7.  Persistence Report'!$D:$D,IF(COUNTIFS($B411,"Adjustment*"),$B410,$B411),'7.  Persistence Report'!$H:$H,D406,'7.  Persistence Report'!$J:$J,IF(COUNTIFS($B411,"Adjustment*"),"Adjustment","Current Year Savings"),'7.  Persistence Report'!$C:$C,VLOOKUP(IF(COUNTIFS($B411,"Adjustment*"),$A410,$A411),ExtCalcMap,2,FALSE))</f>
        <v>18102.55402</v>
      </c>
      <c r="G411" s="724">
        <f ca="1">SUMIFS(OFFSET('7.  Persistence Report'!$AQ:$AQ,0,G406-2011),'7.  Persistence Report'!$D:$D,IF(COUNTIFS($B411,"Adjustment*"),$B410,$B411),'7.  Persistence Report'!$H:$H,D406,'7.  Persistence Report'!$J:$J,IF(COUNTIFS($B411,"Adjustment*"),"Adjustment","Current Year Savings"),'7.  Persistence Report'!$C:$C,VLOOKUP(IF(COUNTIFS($B411,"Adjustment*"),$A410,$A411),ExtCalcMap,2,FALSE))</f>
        <v>18102.55402</v>
      </c>
      <c r="H411" s="724">
        <f ca="1">SUMIFS(OFFSET('7.  Persistence Report'!$AQ:$AQ,0,H406-2011),'7.  Persistence Report'!$D:$D,IF(COUNTIFS($B411,"Adjustment*"),$B410,$B411),'7.  Persistence Report'!$H:$H,D406,'7.  Persistence Report'!$J:$J,IF(COUNTIFS($B411,"Adjustment*"),"Adjustment","Current Year Savings"),'7.  Persistence Report'!$C:$C,VLOOKUP(IF(COUNTIFS($B411,"Adjustment*"),$A410,$A411),ExtCalcMap,2,FALSE))</f>
        <v>0</v>
      </c>
      <c r="I411" s="724">
        <f ca="1">SUMIFS(OFFSET('7.  Persistence Report'!$AQ:$AQ,0,I406-2011),'7.  Persistence Report'!$D:$D,IF(COUNTIFS($B411,"Adjustment*"),$B410,$B411),'7.  Persistence Report'!$H:$H,D406,'7.  Persistence Report'!$J:$J,IF(COUNTIFS($B411,"Adjustment*"),"Adjustment","Current Year Savings"),'7.  Persistence Report'!$C:$C,VLOOKUP(IF(COUNTIFS($B411,"Adjustment*"),$A410,$A411),ExtCalcMap,2,FALSE))</f>
        <v>0</v>
      </c>
      <c r="J411" s="724">
        <f ca="1">SUMIFS(OFFSET('7.  Persistence Report'!$AQ:$AQ,0,J406-2011),'7.  Persistence Report'!$D:$D,IF(COUNTIFS($B411,"Adjustment*"),$B410,$B411),'7.  Persistence Report'!$H:$H,D406,'7.  Persistence Report'!$J:$J,IF(COUNTIFS($B411,"Adjustment*"),"Adjustment","Current Year Savings"),'7.  Persistence Report'!$C:$C,VLOOKUP(IF(COUNTIFS($B411,"Adjustment*"),$A410,$A411),ExtCalcMap,2,FALSE))</f>
        <v>0</v>
      </c>
      <c r="K411" s="724">
        <f ca="1">SUMIFS(OFFSET('7.  Persistence Report'!$AQ:$AQ,0,K406-2011),'7.  Persistence Report'!$D:$D,IF(COUNTIFS($B411,"Adjustment*"),$B410,$B411),'7.  Persistence Report'!$H:$H,D406,'7.  Persistence Report'!$J:$J,IF(COUNTIFS($B411,"Adjustment*"),"Adjustment","Current Year Savings"),'7.  Persistence Report'!$C:$C,VLOOKUP(IF(COUNTIFS($B411,"Adjustment*"),$A410,$A411),ExtCalcMap,2,FALSE))</f>
        <v>0</v>
      </c>
      <c r="L411" s="724">
        <f ca="1">SUMIFS(OFFSET('7.  Persistence Report'!$AQ:$AQ,0,L406-2011),'7.  Persistence Report'!$D:$D,IF(COUNTIFS($B411,"Adjustment*"),$B410,$B411),'7.  Persistence Report'!$H:$H,D406,'7.  Persistence Report'!$J:$J,IF(COUNTIFS($B411,"Adjustment*"),"Adjustment","Current Year Savings"),'7.  Persistence Report'!$C:$C,VLOOKUP(IF(COUNTIFS($B411,"Adjustment*"),$A410,$A411),ExtCalcMap,2,FALSE))</f>
        <v>0</v>
      </c>
      <c r="M411" s="724">
        <f ca="1">SUMIFS(OFFSET('7.  Persistence Report'!$AQ:$AQ,0,M406-2011),'7.  Persistence Report'!$D:$D,IF(COUNTIFS($B411,"Adjustment*"),$B410,$B411),'7.  Persistence Report'!$H:$H,D406,'7.  Persistence Report'!$J:$J,IF(COUNTIFS($B411,"Adjustment*"),"Adjustment","Current Year Savings"),'7.  Persistence Report'!$C:$C,VLOOKUP(IF(COUNTIFS($B411,"Adjustment*"),$A410,$A411),ExtCalcMap,2,FALSE))</f>
        <v>0</v>
      </c>
      <c r="N411" s="730"/>
      <c r="O411" s="731">
        <f ca="1">SUMIFS(OFFSET('7.  Persistence Report'!$L:$L,0,O406-2011),'7.  Persistence Report'!$D:$D,IF(COUNTIFS($B411,"Adjustment*"),$B410,$B411),'7.  Persistence Report'!$H:$H,D406,'7.  Persistence Report'!$J:$J,IF(COUNTIFS($B411,"Adjustment*"),"Adjustment","Current Year Savings"),'7.  Persistence Report'!$C:$C,VLOOKUP(IF(COUNTIFS($B411,"Adjustment*"),$A410,$A411),ExtCalcMap,2,FALSE))</f>
        <v>10.152510850000001</v>
      </c>
      <c r="P411" s="731">
        <f ca="1">SUMIFS(OFFSET('7.  Persistence Report'!$L:$L,0,P406-2011),'7.  Persistence Report'!$D:$D,IF(COUNTIFS($B411,"Adjustment*"),$B410,$B411),'7.  Persistence Report'!$H:$H,D406,'7.  Persistence Report'!$J:$J,IF(COUNTIFS($B411,"Adjustment*"),"Adjustment","Current Year Savings"),'7.  Persistence Report'!$C:$C,VLOOKUP(IF(COUNTIFS($B411,"Adjustment*"),$A410,$A411),ExtCalcMap,2,FALSE))</f>
        <v>10.152510850000001</v>
      </c>
      <c r="Q411" s="731">
        <f ca="1">SUMIFS(OFFSET('7.  Persistence Report'!$L:$L,0,Q406-2011),'7.  Persistence Report'!$D:$D,IF(COUNTIFS($B411,"Adjustment*"),$B410,$B411),'7.  Persistence Report'!$H:$H,D406,'7.  Persistence Report'!$J:$J,IF(COUNTIFS($B411,"Adjustment*"),"Adjustment","Current Year Savings"),'7.  Persistence Report'!$C:$C,VLOOKUP(IF(COUNTIFS($B411,"Adjustment*"),$A410,$A411),ExtCalcMap,2,FALSE))</f>
        <v>10.152510850000001</v>
      </c>
      <c r="R411" s="731">
        <f ca="1">SUMIFS(OFFSET('7.  Persistence Report'!$L:$L,0,R406-2011),'7.  Persistence Report'!$D:$D,IF(COUNTIFS($B411,"Adjustment*"),$B410,$B411),'7.  Persistence Report'!$H:$H,D406,'7.  Persistence Report'!$J:$J,IF(COUNTIFS($B411,"Adjustment*"),"Adjustment","Current Year Savings"),'7.  Persistence Report'!$C:$C,VLOOKUP(IF(COUNTIFS($B411,"Adjustment*"),$A410,$A411),ExtCalcMap,2,FALSE))</f>
        <v>10.152510850000001</v>
      </c>
      <c r="S411" s="731">
        <f ca="1">SUMIFS(OFFSET('7.  Persistence Report'!$L:$L,0,S406-2011),'7.  Persistence Report'!$D:$D,IF(COUNTIFS($B411,"Adjustment*"),$B410,$B411),'7.  Persistence Report'!$H:$H,D406,'7.  Persistence Report'!$J:$J,IF(COUNTIFS($B411,"Adjustment*"),"Adjustment","Current Year Savings"),'7.  Persistence Report'!$C:$C,VLOOKUP(IF(COUNTIFS($B411,"Adjustment*"),$A410,$A411),ExtCalcMap,2,FALSE))</f>
        <v>0</v>
      </c>
      <c r="T411" s="731">
        <f ca="1">SUMIFS(OFFSET('7.  Persistence Report'!$L:$L,0,T406-2011),'7.  Persistence Report'!$D:$D,IF(COUNTIFS($B411,"Adjustment*"),$B410,$B411),'7.  Persistence Report'!$H:$H,D406,'7.  Persistence Report'!$J:$J,IF(COUNTIFS($B411,"Adjustment*"),"Adjustment","Current Year Savings"),'7.  Persistence Report'!$C:$C,VLOOKUP(IF(COUNTIFS($B411,"Adjustment*"),$A410,$A411),ExtCalcMap,2,FALSE))</f>
        <v>0</v>
      </c>
      <c r="U411" s="731">
        <f ca="1">SUMIFS(OFFSET('7.  Persistence Report'!$L:$L,0,U406-2011),'7.  Persistence Report'!$D:$D,IF(COUNTIFS($B411,"Adjustment*"),$B410,$B411),'7.  Persistence Report'!$H:$H,D406,'7.  Persistence Report'!$J:$J,IF(COUNTIFS($B411,"Adjustment*"),"Adjustment","Current Year Savings"),'7.  Persistence Report'!$C:$C,VLOOKUP(IF(COUNTIFS($B411,"Adjustment*"),$A410,$A411),ExtCalcMap,2,FALSE))</f>
        <v>0</v>
      </c>
      <c r="V411" s="731">
        <f ca="1">SUMIFS(OFFSET('7.  Persistence Report'!$L:$L,0,V406-2011),'7.  Persistence Report'!$D:$D,IF(COUNTIFS($B411,"Adjustment*"),$B410,$B411),'7.  Persistence Report'!$H:$H,D406,'7.  Persistence Report'!$J:$J,IF(COUNTIFS($B411,"Adjustment*"),"Adjustment","Current Year Savings"),'7.  Persistence Report'!$C:$C,VLOOKUP(IF(COUNTIFS($B411,"Adjustment*"),$A410,$A411),ExtCalcMap,2,FALSE))</f>
        <v>0</v>
      </c>
      <c r="W411" s="731">
        <f ca="1">SUMIFS(OFFSET('7.  Persistence Report'!$L:$L,0,W406-2011),'7.  Persistence Report'!$D:$D,IF(COUNTIFS($B411,"Adjustment*"),$B410,$B411),'7.  Persistence Report'!$H:$H,D406,'7.  Persistence Report'!$J:$J,IF(COUNTIFS($B411,"Adjustment*"),"Adjustment","Current Year Savings"),'7.  Persistence Report'!$C:$C,VLOOKUP(IF(COUNTIFS($B411,"Adjustment*"),$A410,$A411),ExtCalcMap,2,FALSE))</f>
        <v>0</v>
      </c>
      <c r="X411" s="731">
        <f ca="1">SUMIFS(OFFSET('7.  Persistence Report'!$L:$L,0,X406-2011),'7.  Persistence Report'!$D:$D,IF(COUNTIFS($B411,"Adjustment*"),$B410,$B411),'7.  Persistence Report'!$H:$H,D406,'7.  Persistence Report'!$J:$J,IF(COUNTIFS($B411,"Adjustment*"),"Adjustment","Current Year Savings"),'7.  Persistence Report'!$C:$C,VLOOKUP(IF(COUNTIFS($B411,"Adjustment*"),$A410,$A411),ExtCalcMap,2,FALSE))</f>
        <v>0</v>
      </c>
      <c r="Y411" s="411">
        <f t="shared" ref="Y411:AL411" si="171">IF(COUNTIFS(Y406,"Res*"),1/COUNTIFS(Y406:AL406,"Res*"),0)</f>
        <v>0</v>
      </c>
      <c r="Z411" s="411">
        <f t="shared" si="171"/>
        <v>0</v>
      </c>
      <c r="AA411" s="411">
        <f t="shared" si="171"/>
        <v>0</v>
      </c>
      <c r="AB411" s="411">
        <f t="shared" si="171"/>
        <v>1</v>
      </c>
      <c r="AC411" s="411">
        <f t="shared" si="171"/>
        <v>0</v>
      </c>
      <c r="AD411" s="411">
        <f t="shared" si="171"/>
        <v>0</v>
      </c>
      <c r="AE411" s="411">
        <f t="shared" si="171"/>
        <v>0</v>
      </c>
      <c r="AF411" s="411">
        <f t="shared" si="171"/>
        <v>0</v>
      </c>
      <c r="AG411" s="411">
        <f t="shared" si="171"/>
        <v>0</v>
      </c>
      <c r="AH411" s="411">
        <f t="shared" si="171"/>
        <v>0</v>
      </c>
      <c r="AI411" s="411">
        <f t="shared" si="171"/>
        <v>0</v>
      </c>
      <c r="AJ411" s="411">
        <f t="shared" si="171"/>
        <v>0</v>
      </c>
      <c r="AK411" s="411">
        <f t="shared" si="171"/>
        <v>0</v>
      </c>
      <c r="AL411" s="411">
        <f t="shared" si="171"/>
        <v>0</v>
      </c>
      <c r="AM411" s="298">
        <f>SUM(Y411:AL411)</f>
        <v>1</v>
      </c>
    </row>
    <row r="412" spans="1:40" ht="15" outlineLevel="1">
      <c r="B412" s="296" t="s">
        <v>260</v>
      </c>
      <c r="C412" s="293" t="s">
        <v>164</v>
      </c>
      <c r="D412" s="724">
        <f ca="1">SUMIFS(OFFSET('7.  Persistence Report'!$AQ:$AQ,0,D406-2011),'7.  Persistence Report'!$D:$D,IF(COUNTIFS($B412,"Adjustment*"),$B411,$B412),'7.  Persistence Report'!$H:$H,D406,'7.  Persistence Report'!$J:$J,IF(COUNTIFS($B412,"Adjustment*"),"Adjustment","Current Year Savings"),'7.  Persistence Report'!$C:$C,VLOOKUP(IF(COUNTIFS($B412,"Adjustment*"),$A411,$A412),ExtCalcMap,2,FALSE))</f>
        <v>0</v>
      </c>
      <c r="E412" s="724">
        <f ca="1">SUMIFS(OFFSET('7.  Persistence Report'!$AQ:$AQ,0,E406-2011),'7.  Persistence Report'!$D:$D,IF(COUNTIFS($B412,"Adjustment*"),$B411,$B412),'7.  Persistence Report'!$H:$H,D406,'7.  Persistence Report'!$J:$J,IF(COUNTIFS($B412,"Adjustment*"),"Adjustment","Current Year Savings"),'7.  Persistence Report'!$C:$C,VLOOKUP(IF(COUNTIFS($B412,"Adjustment*"),$A411,$A412),ExtCalcMap,2,FALSE))</f>
        <v>0</v>
      </c>
      <c r="F412" s="724">
        <f ca="1">SUMIFS(OFFSET('7.  Persistence Report'!$AQ:$AQ,0,F406-2011),'7.  Persistence Report'!$D:$D,IF(COUNTIFS($B412,"Adjustment*"),$B411,$B412),'7.  Persistence Report'!$H:$H,D406,'7.  Persistence Report'!$J:$J,IF(COUNTIFS($B412,"Adjustment*"),"Adjustment","Current Year Savings"),'7.  Persistence Report'!$C:$C,VLOOKUP(IF(COUNTIFS($B412,"Adjustment*"),$A411,$A412),ExtCalcMap,2,FALSE))</f>
        <v>0</v>
      </c>
      <c r="G412" s="724">
        <f ca="1">SUMIFS(OFFSET('7.  Persistence Report'!$AQ:$AQ,0,G406-2011),'7.  Persistence Report'!$D:$D,IF(COUNTIFS($B412,"Adjustment*"),$B411,$B412),'7.  Persistence Report'!$H:$H,D406,'7.  Persistence Report'!$J:$J,IF(COUNTIFS($B412,"Adjustment*"),"Adjustment","Current Year Savings"),'7.  Persistence Report'!$C:$C,VLOOKUP(IF(COUNTIFS($B412,"Adjustment*"),$A411,$A412),ExtCalcMap,2,FALSE))</f>
        <v>0</v>
      </c>
      <c r="H412" s="724">
        <f ca="1">SUMIFS(OFFSET('7.  Persistence Report'!$AQ:$AQ,0,H406-2011),'7.  Persistence Report'!$D:$D,IF(COUNTIFS($B412,"Adjustment*"),$B411,$B412),'7.  Persistence Report'!$H:$H,D406,'7.  Persistence Report'!$J:$J,IF(COUNTIFS($B412,"Adjustment*"),"Adjustment","Current Year Savings"),'7.  Persistence Report'!$C:$C,VLOOKUP(IF(COUNTIFS($B412,"Adjustment*"),$A411,$A412),ExtCalcMap,2,FALSE))</f>
        <v>0</v>
      </c>
      <c r="I412" s="724">
        <f ca="1">SUMIFS(OFFSET('7.  Persistence Report'!$AQ:$AQ,0,I406-2011),'7.  Persistence Report'!$D:$D,IF(COUNTIFS($B412,"Adjustment*"),$B411,$B412),'7.  Persistence Report'!$H:$H,D406,'7.  Persistence Report'!$J:$J,IF(COUNTIFS($B412,"Adjustment*"),"Adjustment","Current Year Savings"),'7.  Persistence Report'!$C:$C,VLOOKUP(IF(COUNTIFS($B412,"Adjustment*"),$A411,$A412),ExtCalcMap,2,FALSE))</f>
        <v>0</v>
      </c>
      <c r="J412" s="724">
        <f ca="1">SUMIFS(OFFSET('7.  Persistence Report'!$AQ:$AQ,0,J406-2011),'7.  Persistence Report'!$D:$D,IF(COUNTIFS($B412,"Adjustment*"),$B411,$B412),'7.  Persistence Report'!$H:$H,D406,'7.  Persistence Report'!$J:$J,IF(COUNTIFS($B412,"Adjustment*"),"Adjustment","Current Year Savings"),'7.  Persistence Report'!$C:$C,VLOOKUP(IF(COUNTIFS($B412,"Adjustment*"),$A411,$A412),ExtCalcMap,2,FALSE))</f>
        <v>0</v>
      </c>
      <c r="K412" s="724">
        <f ca="1">SUMIFS(OFFSET('7.  Persistence Report'!$AQ:$AQ,0,K406-2011),'7.  Persistence Report'!$D:$D,IF(COUNTIFS($B412,"Adjustment*"),$B411,$B412),'7.  Persistence Report'!$H:$H,D406,'7.  Persistence Report'!$J:$J,IF(COUNTIFS($B412,"Adjustment*"),"Adjustment","Current Year Savings"),'7.  Persistence Report'!$C:$C,VLOOKUP(IF(COUNTIFS($B412,"Adjustment*"),$A411,$A412),ExtCalcMap,2,FALSE))</f>
        <v>0</v>
      </c>
      <c r="L412" s="724">
        <f ca="1">SUMIFS(OFFSET('7.  Persistence Report'!$AQ:$AQ,0,L406-2011),'7.  Persistence Report'!$D:$D,IF(COUNTIFS($B412,"Adjustment*"),$B411,$B412),'7.  Persistence Report'!$H:$H,D406,'7.  Persistence Report'!$J:$J,IF(COUNTIFS($B412,"Adjustment*"),"Adjustment","Current Year Savings"),'7.  Persistence Report'!$C:$C,VLOOKUP(IF(COUNTIFS($B412,"Adjustment*"),$A411,$A412),ExtCalcMap,2,FALSE))</f>
        <v>0</v>
      </c>
      <c r="M412" s="724">
        <f ca="1">SUMIFS(OFFSET('7.  Persistence Report'!$AQ:$AQ,0,M406-2011),'7.  Persistence Report'!$D:$D,IF(COUNTIFS($B412,"Adjustment*"),$B411,$B412),'7.  Persistence Report'!$H:$H,D406,'7.  Persistence Report'!$J:$J,IF(COUNTIFS($B412,"Adjustment*"),"Adjustment","Current Year Savings"),'7.  Persistence Report'!$C:$C,VLOOKUP(IF(COUNTIFS($B412,"Adjustment*"),$A411,$A412),ExtCalcMap,2,FALSE))</f>
        <v>0</v>
      </c>
      <c r="N412" s="732"/>
      <c r="O412" s="731">
        <f ca="1">SUMIFS(OFFSET('7.  Persistence Report'!$L:$L,0,O406-2011),'7.  Persistence Report'!$D:$D,IF(COUNTIFS($B412,"Adjustment*"),$B411,$B412),'7.  Persistence Report'!$H:$H,D406,'7.  Persistence Report'!$J:$J,IF(COUNTIFS($B412,"Adjustment*"),"Adjustment","Current Year Savings"),'7.  Persistence Report'!$C:$C,VLOOKUP(IF(COUNTIFS($B412,"Adjustment*"),$A411,$A412),ExtCalcMap,2,FALSE))</f>
        <v>0</v>
      </c>
      <c r="P412" s="731">
        <f ca="1">SUMIFS(OFFSET('7.  Persistence Report'!$L:$L,0,P406-2011),'7.  Persistence Report'!$D:$D,IF(COUNTIFS($B412,"Adjustment*"),$B411,$B412),'7.  Persistence Report'!$H:$H,D406,'7.  Persistence Report'!$J:$J,IF(COUNTIFS($B412,"Adjustment*"),"Adjustment","Current Year Savings"),'7.  Persistence Report'!$C:$C,VLOOKUP(IF(COUNTIFS($B412,"Adjustment*"),$A411,$A412),ExtCalcMap,2,FALSE))</f>
        <v>0</v>
      </c>
      <c r="Q412" s="731">
        <f ca="1">SUMIFS(OFFSET('7.  Persistence Report'!$L:$L,0,Q406-2011),'7.  Persistence Report'!$D:$D,IF(COUNTIFS($B412,"Adjustment*"),$B411,$B412),'7.  Persistence Report'!$H:$H,D406,'7.  Persistence Report'!$J:$J,IF(COUNTIFS($B412,"Adjustment*"),"Adjustment","Current Year Savings"),'7.  Persistence Report'!$C:$C,VLOOKUP(IF(COUNTIFS($B412,"Adjustment*"),$A411,$A412),ExtCalcMap,2,FALSE))</f>
        <v>0</v>
      </c>
      <c r="R412" s="731">
        <f ca="1">SUMIFS(OFFSET('7.  Persistence Report'!$L:$L,0,R406-2011),'7.  Persistence Report'!$D:$D,IF(COUNTIFS($B412,"Adjustment*"),$B411,$B412),'7.  Persistence Report'!$H:$H,D406,'7.  Persistence Report'!$J:$J,IF(COUNTIFS($B412,"Adjustment*"),"Adjustment","Current Year Savings"),'7.  Persistence Report'!$C:$C,VLOOKUP(IF(COUNTIFS($B412,"Adjustment*"),$A411,$A412),ExtCalcMap,2,FALSE))</f>
        <v>0</v>
      </c>
      <c r="S412" s="731">
        <f ca="1">SUMIFS(OFFSET('7.  Persistence Report'!$L:$L,0,S406-2011),'7.  Persistence Report'!$D:$D,IF(COUNTIFS($B412,"Adjustment*"),$B411,$B412),'7.  Persistence Report'!$H:$H,D406,'7.  Persistence Report'!$J:$J,IF(COUNTIFS($B412,"Adjustment*"),"Adjustment","Current Year Savings"),'7.  Persistence Report'!$C:$C,VLOOKUP(IF(COUNTIFS($B412,"Adjustment*"),$A411,$A412),ExtCalcMap,2,FALSE))</f>
        <v>0</v>
      </c>
      <c r="T412" s="731">
        <f ca="1">SUMIFS(OFFSET('7.  Persistence Report'!$L:$L,0,T406-2011),'7.  Persistence Report'!$D:$D,IF(COUNTIFS($B412,"Adjustment*"),$B411,$B412),'7.  Persistence Report'!$H:$H,D406,'7.  Persistence Report'!$J:$J,IF(COUNTIFS($B412,"Adjustment*"),"Adjustment","Current Year Savings"),'7.  Persistence Report'!$C:$C,VLOOKUP(IF(COUNTIFS($B412,"Adjustment*"),$A411,$A412),ExtCalcMap,2,FALSE))</f>
        <v>0</v>
      </c>
      <c r="U412" s="731">
        <f ca="1">SUMIFS(OFFSET('7.  Persistence Report'!$L:$L,0,U406-2011),'7.  Persistence Report'!$D:$D,IF(COUNTIFS($B412,"Adjustment*"),$B411,$B412),'7.  Persistence Report'!$H:$H,D406,'7.  Persistence Report'!$J:$J,IF(COUNTIFS($B412,"Adjustment*"),"Adjustment","Current Year Savings"),'7.  Persistence Report'!$C:$C,VLOOKUP(IF(COUNTIFS($B412,"Adjustment*"),$A411,$A412),ExtCalcMap,2,FALSE))</f>
        <v>0</v>
      </c>
      <c r="V412" s="731">
        <f ca="1">SUMIFS(OFFSET('7.  Persistence Report'!$L:$L,0,V406-2011),'7.  Persistence Report'!$D:$D,IF(COUNTIFS($B412,"Adjustment*"),$B411,$B412),'7.  Persistence Report'!$H:$H,D406,'7.  Persistence Report'!$J:$J,IF(COUNTIFS($B412,"Adjustment*"),"Adjustment","Current Year Savings"),'7.  Persistence Report'!$C:$C,VLOOKUP(IF(COUNTIFS($B412,"Adjustment*"),$A411,$A412),ExtCalcMap,2,FALSE))</f>
        <v>0</v>
      </c>
      <c r="W412" s="731">
        <f ca="1">SUMIFS(OFFSET('7.  Persistence Report'!$L:$L,0,W406-2011),'7.  Persistence Report'!$D:$D,IF(COUNTIFS($B412,"Adjustment*"),$B411,$B412),'7.  Persistence Report'!$H:$H,D406,'7.  Persistence Report'!$J:$J,IF(COUNTIFS($B412,"Adjustment*"),"Adjustment","Current Year Savings"),'7.  Persistence Report'!$C:$C,VLOOKUP(IF(COUNTIFS($B412,"Adjustment*"),$A411,$A412),ExtCalcMap,2,FALSE))</f>
        <v>0</v>
      </c>
      <c r="X412" s="731">
        <f ca="1">SUMIFS(OFFSET('7.  Persistence Report'!$L:$L,0,X406-2011),'7.  Persistence Report'!$D:$D,IF(COUNTIFS($B412,"Adjustment*"),$B411,$B412),'7.  Persistence Report'!$H:$H,D406,'7.  Persistence Report'!$J:$J,IF(COUNTIFS($B412,"Adjustment*"),"Adjustment","Current Year Savings"),'7.  Persistence Report'!$C:$C,VLOOKUP(IF(COUNTIFS($B412,"Adjustment*"),$A411,$A412),ExtCalcMap,2,FALSE))</f>
        <v>0</v>
      </c>
      <c r="Y412" s="412">
        <f>Y411</f>
        <v>0</v>
      </c>
      <c r="Z412" s="412">
        <f>Z411</f>
        <v>0</v>
      </c>
      <c r="AA412" s="412">
        <f t="shared" ref="AA412:AL412" si="172">AA411</f>
        <v>0</v>
      </c>
      <c r="AB412" s="412">
        <f t="shared" si="172"/>
        <v>1</v>
      </c>
      <c r="AC412" s="412">
        <f t="shared" si="172"/>
        <v>0</v>
      </c>
      <c r="AD412" s="412">
        <f t="shared" si="172"/>
        <v>0</v>
      </c>
      <c r="AE412" s="412">
        <f t="shared" si="172"/>
        <v>0</v>
      </c>
      <c r="AF412" s="412">
        <f t="shared" si="172"/>
        <v>0</v>
      </c>
      <c r="AG412" s="412">
        <f t="shared" si="172"/>
        <v>0</v>
      </c>
      <c r="AH412" s="412">
        <f t="shared" si="172"/>
        <v>0</v>
      </c>
      <c r="AI412" s="412">
        <f t="shared" si="172"/>
        <v>0</v>
      </c>
      <c r="AJ412" s="412">
        <f t="shared" si="172"/>
        <v>0</v>
      </c>
      <c r="AK412" s="412">
        <f t="shared" si="172"/>
        <v>0</v>
      </c>
      <c r="AL412" s="412">
        <f t="shared" si="172"/>
        <v>0</v>
      </c>
      <c r="AM412" s="299"/>
    </row>
    <row r="413" spans="1:40" ht="15.75" outlineLevel="1">
      <c r="A413" s="505"/>
      <c r="B413" s="300"/>
      <c r="C413" s="301"/>
      <c r="D413" s="735"/>
      <c r="E413" s="735"/>
      <c r="F413" s="735"/>
      <c r="G413" s="735"/>
      <c r="H413" s="735"/>
      <c r="I413" s="735"/>
      <c r="J413" s="735"/>
      <c r="K413" s="735"/>
      <c r="L413" s="735"/>
      <c r="M413" s="735"/>
      <c r="N413" s="305"/>
      <c r="O413" s="736"/>
      <c r="P413" s="736"/>
      <c r="Q413" s="736"/>
      <c r="R413" s="736"/>
      <c r="S413" s="736"/>
      <c r="T413" s="736"/>
      <c r="U413" s="736"/>
      <c r="V413" s="736"/>
      <c r="W413" s="736"/>
      <c r="X413" s="736"/>
      <c r="Y413" s="413"/>
      <c r="Z413" s="414"/>
      <c r="AA413" s="414"/>
      <c r="AB413" s="414"/>
      <c r="AC413" s="414"/>
      <c r="AD413" s="414"/>
      <c r="AE413" s="414"/>
      <c r="AF413" s="414"/>
      <c r="AG413" s="414"/>
      <c r="AH413" s="414"/>
      <c r="AI413" s="414"/>
      <c r="AJ413" s="414"/>
      <c r="AK413" s="414"/>
      <c r="AL413" s="414"/>
      <c r="AM413" s="304"/>
    </row>
    <row r="414" spans="1:40" ht="15" outlineLevel="1">
      <c r="A414" s="503">
        <v>3</v>
      </c>
      <c r="B414" s="296" t="s">
        <v>3</v>
      </c>
      <c r="C414" s="293" t="s">
        <v>25</v>
      </c>
      <c r="D414" s="724">
        <f ca="1">SUMIFS(OFFSET('7.  Persistence Report'!$AQ:$AQ,0,D406-2011),'7.  Persistence Report'!$D:$D,IF(COUNTIFS($B414,"Adjustment*"),$B413,$B414),'7.  Persistence Report'!$H:$H,D406,'7.  Persistence Report'!$J:$J,IF(COUNTIFS($B414,"Adjustment*"),"Adjustment","Current Year Savings"),'7.  Persistence Report'!$C:$C,VLOOKUP(IF(COUNTIFS($B414,"Adjustment*"),$A413,$A414),ExtCalcMap,2,FALSE))</f>
        <v>165748.2174613</v>
      </c>
      <c r="E414" s="724">
        <f ca="1">SUMIFS(OFFSET('7.  Persistence Report'!$AQ:$AQ,0,E406-2011),'7.  Persistence Report'!$D:$D,IF(COUNTIFS($B414,"Adjustment*"),$B413,$B414),'7.  Persistence Report'!$H:$H,D406,'7.  Persistence Report'!$J:$J,IF(COUNTIFS($B414,"Adjustment*"),"Adjustment","Current Year Savings"),'7.  Persistence Report'!$C:$C,VLOOKUP(IF(COUNTIFS($B414,"Adjustment*"),$A413,$A414),ExtCalcMap,2,FALSE))</f>
        <v>165748.2174613</v>
      </c>
      <c r="F414" s="724">
        <f ca="1">SUMIFS(OFFSET('7.  Persistence Report'!$AQ:$AQ,0,F406-2011),'7.  Persistence Report'!$D:$D,IF(COUNTIFS($B414,"Adjustment*"),$B413,$B414),'7.  Persistence Report'!$H:$H,D406,'7.  Persistence Report'!$J:$J,IF(COUNTIFS($B414,"Adjustment*"),"Adjustment","Current Year Savings"),'7.  Persistence Report'!$C:$C,VLOOKUP(IF(COUNTIFS($B414,"Adjustment*"),$A413,$A414),ExtCalcMap,2,FALSE))</f>
        <v>165748.2174613</v>
      </c>
      <c r="G414" s="724">
        <f ca="1">SUMIFS(OFFSET('7.  Persistence Report'!$AQ:$AQ,0,G406-2011),'7.  Persistence Report'!$D:$D,IF(COUNTIFS($B414,"Adjustment*"),$B413,$B414),'7.  Persistence Report'!$H:$H,D406,'7.  Persistence Report'!$J:$J,IF(COUNTIFS($B414,"Adjustment*"),"Adjustment","Current Year Savings"),'7.  Persistence Report'!$C:$C,VLOOKUP(IF(COUNTIFS($B414,"Adjustment*"),$A413,$A414),ExtCalcMap,2,FALSE))</f>
        <v>165748.2174613</v>
      </c>
      <c r="H414" s="724">
        <f ca="1">SUMIFS(OFFSET('7.  Persistence Report'!$AQ:$AQ,0,H406-2011),'7.  Persistence Report'!$D:$D,IF(COUNTIFS($B414,"Adjustment*"),$B413,$B414),'7.  Persistence Report'!$H:$H,D406,'7.  Persistence Report'!$J:$J,IF(COUNTIFS($B414,"Adjustment*"),"Adjustment","Current Year Savings"),'7.  Persistence Report'!$C:$C,VLOOKUP(IF(COUNTIFS($B414,"Adjustment*"),$A413,$A414),ExtCalcMap,2,FALSE))</f>
        <v>165748.2174613</v>
      </c>
      <c r="I414" s="724">
        <f ca="1">SUMIFS(OFFSET('7.  Persistence Report'!$AQ:$AQ,0,I406-2011),'7.  Persistence Report'!$D:$D,IF(COUNTIFS($B414,"Adjustment*"),$B413,$B414),'7.  Persistence Report'!$H:$H,D406,'7.  Persistence Report'!$J:$J,IF(COUNTIFS($B414,"Adjustment*"),"Adjustment","Current Year Savings"),'7.  Persistence Report'!$C:$C,VLOOKUP(IF(COUNTIFS($B414,"Adjustment*"),$A413,$A414),ExtCalcMap,2,FALSE))</f>
        <v>165748.2174613</v>
      </c>
      <c r="J414" s="724">
        <f ca="1">SUMIFS(OFFSET('7.  Persistence Report'!$AQ:$AQ,0,J406-2011),'7.  Persistence Report'!$D:$D,IF(COUNTIFS($B414,"Adjustment*"),$B413,$B414),'7.  Persistence Report'!$H:$H,D406,'7.  Persistence Report'!$J:$J,IF(COUNTIFS($B414,"Adjustment*"),"Adjustment","Current Year Savings"),'7.  Persistence Report'!$C:$C,VLOOKUP(IF(COUNTIFS($B414,"Adjustment*"),$A413,$A414),ExtCalcMap,2,FALSE))</f>
        <v>165748.2174613</v>
      </c>
      <c r="K414" s="724">
        <f ca="1">SUMIFS(OFFSET('7.  Persistence Report'!$AQ:$AQ,0,K406-2011),'7.  Persistence Report'!$D:$D,IF(COUNTIFS($B414,"Adjustment*"),$B413,$B414),'7.  Persistence Report'!$H:$H,D406,'7.  Persistence Report'!$J:$J,IF(COUNTIFS($B414,"Adjustment*"),"Adjustment","Current Year Savings"),'7.  Persistence Report'!$C:$C,VLOOKUP(IF(COUNTIFS($B414,"Adjustment*"),$A413,$A414),ExtCalcMap,2,FALSE))</f>
        <v>165748.2174613</v>
      </c>
      <c r="L414" s="724">
        <f ca="1">SUMIFS(OFFSET('7.  Persistence Report'!$AQ:$AQ,0,L406-2011),'7.  Persistence Report'!$D:$D,IF(COUNTIFS($B414,"Adjustment*"),$B413,$B414),'7.  Persistence Report'!$H:$H,D406,'7.  Persistence Report'!$J:$J,IF(COUNTIFS($B414,"Adjustment*"),"Adjustment","Current Year Savings"),'7.  Persistence Report'!$C:$C,VLOOKUP(IF(COUNTIFS($B414,"Adjustment*"),$A413,$A414),ExtCalcMap,2,FALSE))</f>
        <v>165748.2174613</v>
      </c>
      <c r="M414" s="724">
        <f ca="1">SUMIFS(OFFSET('7.  Persistence Report'!$AQ:$AQ,0,M406-2011),'7.  Persistence Report'!$D:$D,IF(COUNTIFS($B414,"Adjustment*"),$B413,$B414),'7.  Persistence Report'!$H:$H,D406,'7.  Persistence Report'!$J:$J,IF(COUNTIFS($B414,"Adjustment*"),"Adjustment","Current Year Savings"),'7.  Persistence Report'!$C:$C,VLOOKUP(IF(COUNTIFS($B414,"Adjustment*"),$A413,$A414),ExtCalcMap,2,FALSE))</f>
        <v>165748.2174613</v>
      </c>
      <c r="N414" s="730"/>
      <c r="O414" s="731">
        <f ca="1">SUMIFS(OFFSET('7.  Persistence Report'!$L:$L,0,O406-2011),'7.  Persistence Report'!$D:$D,IF(COUNTIFS($B414,"Adjustment*"),$B413,$B414),'7.  Persistence Report'!$H:$H,D406,'7.  Persistence Report'!$J:$J,IF(COUNTIFS($B414,"Adjustment*"),"Adjustment","Current Year Savings"),'7.  Persistence Report'!$C:$C,VLOOKUP(IF(COUNTIFS($B414,"Adjustment*"),$A413,$A414),ExtCalcMap,2,FALSE))</f>
        <v>88.675106762000013</v>
      </c>
      <c r="P414" s="731">
        <f ca="1">SUMIFS(OFFSET('7.  Persistence Report'!$L:$L,0,P406-2011),'7.  Persistence Report'!$D:$D,IF(COUNTIFS($B414,"Adjustment*"),$B413,$B414),'7.  Persistence Report'!$H:$H,D406,'7.  Persistence Report'!$J:$J,IF(COUNTIFS($B414,"Adjustment*"),"Adjustment","Current Year Savings"),'7.  Persistence Report'!$C:$C,VLOOKUP(IF(COUNTIFS($B414,"Adjustment*"),$A413,$A414),ExtCalcMap,2,FALSE))</f>
        <v>88.675106762000013</v>
      </c>
      <c r="Q414" s="731">
        <f ca="1">SUMIFS(OFFSET('7.  Persistence Report'!$L:$L,0,Q406-2011),'7.  Persistence Report'!$D:$D,IF(COUNTIFS($B414,"Adjustment*"),$B413,$B414),'7.  Persistence Report'!$H:$H,D406,'7.  Persistence Report'!$J:$J,IF(COUNTIFS($B414,"Adjustment*"),"Adjustment","Current Year Savings"),'7.  Persistence Report'!$C:$C,VLOOKUP(IF(COUNTIFS($B414,"Adjustment*"),$A413,$A414),ExtCalcMap,2,FALSE))</f>
        <v>88.675106762000013</v>
      </c>
      <c r="R414" s="731">
        <f ca="1">SUMIFS(OFFSET('7.  Persistence Report'!$L:$L,0,R406-2011),'7.  Persistence Report'!$D:$D,IF(COUNTIFS($B414,"Adjustment*"),$B413,$B414),'7.  Persistence Report'!$H:$H,D406,'7.  Persistence Report'!$J:$J,IF(COUNTIFS($B414,"Adjustment*"),"Adjustment","Current Year Savings"),'7.  Persistence Report'!$C:$C,VLOOKUP(IF(COUNTIFS($B414,"Adjustment*"),$A413,$A414),ExtCalcMap,2,FALSE))</f>
        <v>88.675106762000013</v>
      </c>
      <c r="S414" s="731">
        <f ca="1">SUMIFS(OFFSET('7.  Persistence Report'!$L:$L,0,S406-2011),'7.  Persistence Report'!$D:$D,IF(COUNTIFS($B414,"Adjustment*"),$B413,$B414),'7.  Persistence Report'!$H:$H,D406,'7.  Persistence Report'!$J:$J,IF(COUNTIFS($B414,"Adjustment*"),"Adjustment","Current Year Savings"),'7.  Persistence Report'!$C:$C,VLOOKUP(IF(COUNTIFS($B414,"Adjustment*"),$A413,$A414),ExtCalcMap,2,FALSE))</f>
        <v>88.675106762000013</v>
      </c>
      <c r="T414" s="731">
        <f ca="1">SUMIFS(OFFSET('7.  Persistence Report'!$L:$L,0,T406-2011),'7.  Persistence Report'!$D:$D,IF(COUNTIFS($B414,"Adjustment*"),$B413,$B414),'7.  Persistence Report'!$H:$H,D406,'7.  Persistence Report'!$J:$J,IF(COUNTIFS($B414,"Adjustment*"),"Adjustment","Current Year Savings"),'7.  Persistence Report'!$C:$C,VLOOKUP(IF(COUNTIFS($B414,"Adjustment*"),$A413,$A414),ExtCalcMap,2,FALSE))</f>
        <v>88.675106762000013</v>
      </c>
      <c r="U414" s="731">
        <f ca="1">SUMIFS(OFFSET('7.  Persistence Report'!$L:$L,0,U406-2011),'7.  Persistence Report'!$D:$D,IF(COUNTIFS($B414,"Adjustment*"),$B413,$B414),'7.  Persistence Report'!$H:$H,D406,'7.  Persistence Report'!$J:$J,IF(COUNTIFS($B414,"Adjustment*"),"Adjustment","Current Year Savings"),'7.  Persistence Report'!$C:$C,VLOOKUP(IF(COUNTIFS($B414,"Adjustment*"),$A413,$A414),ExtCalcMap,2,FALSE))</f>
        <v>88.675106762000013</v>
      </c>
      <c r="V414" s="731">
        <f ca="1">SUMIFS(OFFSET('7.  Persistence Report'!$L:$L,0,V406-2011),'7.  Persistence Report'!$D:$D,IF(COUNTIFS($B414,"Adjustment*"),$B413,$B414),'7.  Persistence Report'!$H:$H,D406,'7.  Persistence Report'!$J:$J,IF(COUNTIFS($B414,"Adjustment*"),"Adjustment","Current Year Savings"),'7.  Persistence Report'!$C:$C,VLOOKUP(IF(COUNTIFS($B414,"Adjustment*"),$A413,$A414),ExtCalcMap,2,FALSE))</f>
        <v>88.675106762000013</v>
      </c>
      <c r="W414" s="731">
        <f ca="1">SUMIFS(OFFSET('7.  Persistence Report'!$L:$L,0,W406-2011),'7.  Persistence Report'!$D:$D,IF(COUNTIFS($B414,"Adjustment*"),$B413,$B414),'7.  Persistence Report'!$H:$H,D406,'7.  Persistence Report'!$J:$J,IF(COUNTIFS($B414,"Adjustment*"),"Adjustment","Current Year Savings"),'7.  Persistence Report'!$C:$C,VLOOKUP(IF(COUNTIFS($B414,"Adjustment*"),$A413,$A414),ExtCalcMap,2,FALSE))</f>
        <v>88.675106762000013</v>
      </c>
      <c r="X414" s="731">
        <f ca="1">SUMIFS(OFFSET('7.  Persistence Report'!$L:$L,0,X406-2011),'7.  Persistence Report'!$D:$D,IF(COUNTIFS($B414,"Adjustment*"),$B413,$B414),'7.  Persistence Report'!$H:$H,D406,'7.  Persistence Report'!$J:$J,IF(COUNTIFS($B414,"Adjustment*"),"Adjustment","Current Year Savings"),'7.  Persistence Report'!$C:$C,VLOOKUP(IF(COUNTIFS($B414,"Adjustment*"),$A413,$A414),ExtCalcMap,2,FALSE))</f>
        <v>88.675106762000013</v>
      </c>
      <c r="Y414" s="411">
        <f t="shared" ref="Y414:AL414" si="173">IF(COUNTIFS(Y406,"Res*"),1/COUNTIFS(Y406:AL406,"Res*"),0)</f>
        <v>0</v>
      </c>
      <c r="Z414" s="411">
        <f t="shared" si="173"/>
        <v>0</v>
      </c>
      <c r="AA414" s="411">
        <f t="shared" si="173"/>
        <v>0</v>
      </c>
      <c r="AB414" s="411">
        <f t="shared" si="173"/>
        <v>1</v>
      </c>
      <c r="AC414" s="411">
        <f t="shared" si="173"/>
        <v>0</v>
      </c>
      <c r="AD414" s="411">
        <f t="shared" si="173"/>
        <v>0</v>
      </c>
      <c r="AE414" s="411">
        <f t="shared" si="173"/>
        <v>0</v>
      </c>
      <c r="AF414" s="411">
        <f t="shared" si="173"/>
        <v>0</v>
      </c>
      <c r="AG414" s="411">
        <f t="shared" si="173"/>
        <v>0</v>
      </c>
      <c r="AH414" s="411">
        <f t="shared" si="173"/>
        <v>0</v>
      </c>
      <c r="AI414" s="411">
        <f t="shared" si="173"/>
        <v>0</v>
      </c>
      <c r="AJ414" s="411">
        <f t="shared" si="173"/>
        <v>0</v>
      </c>
      <c r="AK414" s="411">
        <f t="shared" si="173"/>
        <v>0</v>
      </c>
      <c r="AL414" s="411">
        <f t="shared" si="173"/>
        <v>0</v>
      </c>
      <c r="AM414" s="298">
        <f>SUM(Y414:AL414)</f>
        <v>1</v>
      </c>
    </row>
    <row r="415" spans="1:40" ht="15" outlineLevel="1">
      <c r="B415" s="296" t="s">
        <v>260</v>
      </c>
      <c r="C415" s="293" t="s">
        <v>164</v>
      </c>
      <c r="D415" s="724">
        <f ca="1">SUMIFS(OFFSET('7.  Persistence Report'!$AQ:$AQ,0,D406-2011),'7.  Persistence Report'!$D:$D,IF(COUNTIFS($B415,"Adjustment*"),$B414,$B415),'7.  Persistence Report'!$H:$H,D406,'7.  Persistence Report'!$J:$J,IF(COUNTIFS($B415,"Adjustment*"),"Adjustment","Current Year Savings"),'7.  Persistence Report'!$C:$C,VLOOKUP(IF(COUNTIFS($B415,"Adjustment*"),$A414,$A415),ExtCalcMap,2,FALSE))</f>
        <v>0</v>
      </c>
      <c r="E415" s="724">
        <f ca="1">SUMIFS(OFFSET('7.  Persistence Report'!$AQ:$AQ,0,E406-2011),'7.  Persistence Report'!$D:$D,IF(COUNTIFS($B415,"Adjustment*"),$B414,$B415),'7.  Persistence Report'!$H:$H,D406,'7.  Persistence Report'!$J:$J,IF(COUNTIFS($B415,"Adjustment*"),"Adjustment","Current Year Savings"),'7.  Persistence Report'!$C:$C,VLOOKUP(IF(COUNTIFS($B415,"Adjustment*"),$A414,$A415),ExtCalcMap,2,FALSE))</f>
        <v>0</v>
      </c>
      <c r="F415" s="724">
        <f ca="1">SUMIFS(OFFSET('7.  Persistence Report'!$AQ:$AQ,0,F406-2011),'7.  Persistence Report'!$D:$D,IF(COUNTIFS($B415,"Adjustment*"),$B414,$B415),'7.  Persistence Report'!$H:$H,D406,'7.  Persistence Report'!$J:$J,IF(COUNTIFS($B415,"Adjustment*"),"Adjustment","Current Year Savings"),'7.  Persistence Report'!$C:$C,VLOOKUP(IF(COUNTIFS($B415,"Adjustment*"),$A414,$A415),ExtCalcMap,2,FALSE))</f>
        <v>0</v>
      </c>
      <c r="G415" s="724">
        <f ca="1">SUMIFS(OFFSET('7.  Persistence Report'!$AQ:$AQ,0,G406-2011),'7.  Persistence Report'!$D:$D,IF(COUNTIFS($B415,"Adjustment*"),$B414,$B415),'7.  Persistence Report'!$H:$H,D406,'7.  Persistence Report'!$J:$J,IF(COUNTIFS($B415,"Adjustment*"),"Adjustment","Current Year Savings"),'7.  Persistence Report'!$C:$C,VLOOKUP(IF(COUNTIFS($B415,"Adjustment*"),$A414,$A415),ExtCalcMap,2,FALSE))</f>
        <v>0</v>
      </c>
      <c r="H415" s="724">
        <f ca="1">SUMIFS(OFFSET('7.  Persistence Report'!$AQ:$AQ,0,H406-2011),'7.  Persistence Report'!$D:$D,IF(COUNTIFS($B415,"Adjustment*"),$B414,$B415),'7.  Persistence Report'!$H:$H,D406,'7.  Persistence Report'!$J:$J,IF(COUNTIFS($B415,"Adjustment*"),"Adjustment","Current Year Savings"),'7.  Persistence Report'!$C:$C,VLOOKUP(IF(COUNTIFS($B415,"Adjustment*"),$A414,$A415),ExtCalcMap,2,FALSE))</f>
        <v>0</v>
      </c>
      <c r="I415" s="724">
        <f ca="1">SUMIFS(OFFSET('7.  Persistence Report'!$AQ:$AQ,0,I406-2011),'7.  Persistence Report'!$D:$D,IF(COUNTIFS($B415,"Adjustment*"),$B414,$B415),'7.  Persistence Report'!$H:$H,D406,'7.  Persistence Report'!$J:$J,IF(COUNTIFS($B415,"Adjustment*"),"Adjustment","Current Year Savings"),'7.  Persistence Report'!$C:$C,VLOOKUP(IF(COUNTIFS($B415,"Adjustment*"),$A414,$A415),ExtCalcMap,2,FALSE))</f>
        <v>0</v>
      </c>
      <c r="J415" s="724">
        <f ca="1">SUMIFS(OFFSET('7.  Persistence Report'!$AQ:$AQ,0,J406-2011),'7.  Persistence Report'!$D:$D,IF(COUNTIFS($B415,"Adjustment*"),$B414,$B415),'7.  Persistence Report'!$H:$H,D406,'7.  Persistence Report'!$J:$J,IF(COUNTIFS($B415,"Adjustment*"),"Adjustment","Current Year Savings"),'7.  Persistence Report'!$C:$C,VLOOKUP(IF(COUNTIFS($B415,"Adjustment*"),$A414,$A415),ExtCalcMap,2,FALSE))</f>
        <v>0</v>
      </c>
      <c r="K415" s="724">
        <f ca="1">SUMIFS(OFFSET('7.  Persistence Report'!$AQ:$AQ,0,K406-2011),'7.  Persistence Report'!$D:$D,IF(COUNTIFS($B415,"Adjustment*"),$B414,$B415),'7.  Persistence Report'!$H:$H,D406,'7.  Persistence Report'!$J:$J,IF(COUNTIFS($B415,"Adjustment*"),"Adjustment","Current Year Savings"),'7.  Persistence Report'!$C:$C,VLOOKUP(IF(COUNTIFS($B415,"Adjustment*"),$A414,$A415),ExtCalcMap,2,FALSE))</f>
        <v>0</v>
      </c>
      <c r="L415" s="724">
        <f ca="1">SUMIFS(OFFSET('7.  Persistence Report'!$AQ:$AQ,0,L406-2011),'7.  Persistence Report'!$D:$D,IF(COUNTIFS($B415,"Adjustment*"),$B414,$B415),'7.  Persistence Report'!$H:$H,D406,'7.  Persistence Report'!$J:$J,IF(COUNTIFS($B415,"Adjustment*"),"Adjustment","Current Year Savings"),'7.  Persistence Report'!$C:$C,VLOOKUP(IF(COUNTIFS($B415,"Adjustment*"),$A414,$A415),ExtCalcMap,2,FALSE))</f>
        <v>0</v>
      </c>
      <c r="M415" s="724">
        <f ca="1">SUMIFS(OFFSET('7.  Persistence Report'!$AQ:$AQ,0,M406-2011),'7.  Persistence Report'!$D:$D,IF(COUNTIFS($B415,"Adjustment*"),$B414,$B415),'7.  Persistence Report'!$H:$H,D406,'7.  Persistence Report'!$J:$J,IF(COUNTIFS($B415,"Adjustment*"),"Adjustment","Current Year Savings"),'7.  Persistence Report'!$C:$C,VLOOKUP(IF(COUNTIFS($B415,"Adjustment*"),$A414,$A415),ExtCalcMap,2,FALSE))</f>
        <v>0</v>
      </c>
      <c r="N415" s="732"/>
      <c r="O415" s="731">
        <f ca="1">SUMIFS(OFFSET('7.  Persistence Report'!$L:$L,0,O406-2011),'7.  Persistence Report'!$D:$D,IF(COUNTIFS($B415,"Adjustment*"),$B414,$B415),'7.  Persistence Report'!$H:$H,D406,'7.  Persistence Report'!$J:$J,IF(COUNTIFS($B415,"Adjustment*"),"Adjustment","Current Year Savings"),'7.  Persistence Report'!$C:$C,VLOOKUP(IF(COUNTIFS($B415,"Adjustment*"),$A414,$A415),ExtCalcMap,2,FALSE))</f>
        <v>0</v>
      </c>
      <c r="P415" s="731">
        <f ca="1">SUMIFS(OFFSET('7.  Persistence Report'!$L:$L,0,P406-2011),'7.  Persistence Report'!$D:$D,IF(COUNTIFS($B415,"Adjustment*"),$B414,$B415),'7.  Persistence Report'!$H:$H,D406,'7.  Persistence Report'!$J:$J,IF(COUNTIFS($B415,"Adjustment*"),"Adjustment","Current Year Savings"),'7.  Persistence Report'!$C:$C,VLOOKUP(IF(COUNTIFS($B415,"Adjustment*"),$A414,$A415),ExtCalcMap,2,FALSE))</f>
        <v>0</v>
      </c>
      <c r="Q415" s="731">
        <f ca="1">SUMIFS(OFFSET('7.  Persistence Report'!$L:$L,0,Q406-2011),'7.  Persistence Report'!$D:$D,IF(COUNTIFS($B415,"Adjustment*"),$B414,$B415),'7.  Persistence Report'!$H:$H,D406,'7.  Persistence Report'!$J:$J,IF(COUNTIFS($B415,"Adjustment*"),"Adjustment","Current Year Savings"),'7.  Persistence Report'!$C:$C,VLOOKUP(IF(COUNTIFS($B415,"Adjustment*"),$A414,$A415),ExtCalcMap,2,FALSE))</f>
        <v>0</v>
      </c>
      <c r="R415" s="731">
        <f ca="1">SUMIFS(OFFSET('7.  Persistence Report'!$L:$L,0,R406-2011),'7.  Persistence Report'!$D:$D,IF(COUNTIFS($B415,"Adjustment*"),$B414,$B415),'7.  Persistence Report'!$H:$H,D406,'7.  Persistence Report'!$J:$J,IF(COUNTIFS($B415,"Adjustment*"),"Adjustment","Current Year Savings"),'7.  Persistence Report'!$C:$C,VLOOKUP(IF(COUNTIFS($B415,"Adjustment*"),$A414,$A415),ExtCalcMap,2,FALSE))</f>
        <v>0</v>
      </c>
      <c r="S415" s="731">
        <f ca="1">SUMIFS(OFFSET('7.  Persistence Report'!$L:$L,0,S406-2011),'7.  Persistence Report'!$D:$D,IF(COUNTIFS($B415,"Adjustment*"),$B414,$B415),'7.  Persistence Report'!$H:$H,D406,'7.  Persistence Report'!$J:$J,IF(COUNTIFS($B415,"Adjustment*"),"Adjustment","Current Year Savings"),'7.  Persistence Report'!$C:$C,VLOOKUP(IF(COUNTIFS($B415,"Adjustment*"),$A414,$A415),ExtCalcMap,2,FALSE))</f>
        <v>0</v>
      </c>
      <c r="T415" s="731">
        <f ca="1">SUMIFS(OFFSET('7.  Persistence Report'!$L:$L,0,T406-2011),'7.  Persistence Report'!$D:$D,IF(COUNTIFS($B415,"Adjustment*"),$B414,$B415),'7.  Persistence Report'!$H:$H,D406,'7.  Persistence Report'!$J:$J,IF(COUNTIFS($B415,"Adjustment*"),"Adjustment","Current Year Savings"),'7.  Persistence Report'!$C:$C,VLOOKUP(IF(COUNTIFS($B415,"Adjustment*"),$A414,$A415),ExtCalcMap,2,FALSE))</f>
        <v>0</v>
      </c>
      <c r="U415" s="731">
        <f ca="1">SUMIFS(OFFSET('7.  Persistence Report'!$L:$L,0,U406-2011),'7.  Persistence Report'!$D:$D,IF(COUNTIFS($B415,"Adjustment*"),$B414,$B415),'7.  Persistence Report'!$H:$H,D406,'7.  Persistence Report'!$J:$J,IF(COUNTIFS($B415,"Adjustment*"),"Adjustment","Current Year Savings"),'7.  Persistence Report'!$C:$C,VLOOKUP(IF(COUNTIFS($B415,"Adjustment*"),$A414,$A415),ExtCalcMap,2,FALSE))</f>
        <v>0</v>
      </c>
      <c r="V415" s="731">
        <f ca="1">SUMIFS(OFFSET('7.  Persistence Report'!$L:$L,0,V406-2011),'7.  Persistence Report'!$D:$D,IF(COUNTIFS($B415,"Adjustment*"),$B414,$B415),'7.  Persistence Report'!$H:$H,D406,'7.  Persistence Report'!$J:$J,IF(COUNTIFS($B415,"Adjustment*"),"Adjustment","Current Year Savings"),'7.  Persistence Report'!$C:$C,VLOOKUP(IF(COUNTIFS($B415,"Adjustment*"),$A414,$A415),ExtCalcMap,2,FALSE))</f>
        <v>0</v>
      </c>
      <c r="W415" s="731">
        <f ca="1">SUMIFS(OFFSET('7.  Persistence Report'!$L:$L,0,W406-2011),'7.  Persistence Report'!$D:$D,IF(COUNTIFS($B415,"Adjustment*"),$B414,$B415),'7.  Persistence Report'!$H:$H,D406,'7.  Persistence Report'!$J:$J,IF(COUNTIFS($B415,"Adjustment*"),"Adjustment","Current Year Savings"),'7.  Persistence Report'!$C:$C,VLOOKUP(IF(COUNTIFS($B415,"Adjustment*"),$A414,$A415),ExtCalcMap,2,FALSE))</f>
        <v>0</v>
      </c>
      <c r="X415" s="731">
        <f ca="1">SUMIFS(OFFSET('7.  Persistence Report'!$L:$L,0,X406-2011),'7.  Persistence Report'!$D:$D,IF(COUNTIFS($B415,"Adjustment*"),$B414,$B415),'7.  Persistence Report'!$H:$H,D406,'7.  Persistence Report'!$J:$J,IF(COUNTIFS($B415,"Adjustment*"),"Adjustment","Current Year Savings"),'7.  Persistence Report'!$C:$C,VLOOKUP(IF(COUNTIFS($B415,"Adjustment*"),$A414,$A415),ExtCalcMap,2,FALSE))</f>
        <v>0</v>
      </c>
      <c r="Y415" s="412">
        <f>Y414</f>
        <v>0</v>
      </c>
      <c r="Z415" s="412">
        <f>Z414</f>
        <v>0</v>
      </c>
      <c r="AA415" s="412">
        <f t="shared" ref="AA415:AL415" si="174">AA414</f>
        <v>0</v>
      </c>
      <c r="AB415" s="412">
        <f t="shared" si="174"/>
        <v>1</v>
      </c>
      <c r="AC415" s="412">
        <f t="shared" si="174"/>
        <v>0</v>
      </c>
      <c r="AD415" s="412">
        <f t="shared" si="174"/>
        <v>0</v>
      </c>
      <c r="AE415" s="412">
        <f t="shared" si="174"/>
        <v>0</v>
      </c>
      <c r="AF415" s="412">
        <f t="shared" si="174"/>
        <v>0</v>
      </c>
      <c r="AG415" s="412">
        <f t="shared" si="174"/>
        <v>0</v>
      </c>
      <c r="AH415" s="412">
        <f t="shared" si="174"/>
        <v>0</v>
      </c>
      <c r="AI415" s="412">
        <f t="shared" si="174"/>
        <v>0</v>
      </c>
      <c r="AJ415" s="412">
        <f t="shared" si="174"/>
        <v>0</v>
      </c>
      <c r="AK415" s="412">
        <f t="shared" si="174"/>
        <v>0</v>
      </c>
      <c r="AL415" s="412">
        <f t="shared" si="174"/>
        <v>0</v>
      </c>
      <c r="AM415" s="299"/>
    </row>
    <row r="416" spans="1:40" ht="15" outlineLevel="1">
      <c r="B416" s="296"/>
      <c r="C416" s="307"/>
      <c r="D416" s="730"/>
      <c r="E416" s="730"/>
      <c r="F416" s="730"/>
      <c r="G416" s="730"/>
      <c r="H416" s="730"/>
      <c r="I416" s="730"/>
      <c r="J416" s="730"/>
      <c r="K416" s="730"/>
      <c r="L416" s="730"/>
      <c r="M416" s="730"/>
      <c r="N416" s="285"/>
      <c r="O416" s="734"/>
      <c r="P416" s="734"/>
      <c r="Q416" s="734"/>
      <c r="R416" s="734"/>
      <c r="S416" s="734"/>
      <c r="T416" s="734"/>
      <c r="U416" s="734"/>
      <c r="V416" s="734"/>
      <c r="W416" s="734"/>
      <c r="X416" s="734"/>
      <c r="Y416" s="413"/>
      <c r="Z416" s="413"/>
      <c r="AA416" s="413"/>
      <c r="AB416" s="413"/>
      <c r="AC416" s="413"/>
      <c r="AD416" s="413"/>
      <c r="AE416" s="413"/>
      <c r="AF416" s="413"/>
      <c r="AG416" s="413"/>
      <c r="AH416" s="413"/>
      <c r="AI416" s="413"/>
      <c r="AJ416" s="413"/>
      <c r="AK416" s="413"/>
      <c r="AL416" s="413"/>
      <c r="AM416" s="308"/>
    </row>
    <row r="417" spans="1:39" ht="15" outlineLevel="1">
      <c r="A417" s="503">
        <v>4</v>
      </c>
      <c r="B417" s="296" t="s">
        <v>4</v>
      </c>
      <c r="C417" s="293" t="s">
        <v>25</v>
      </c>
      <c r="D417" s="724">
        <f ca="1">SUMIFS(OFFSET('7.  Persistence Report'!$AQ:$AQ,0,D406-2011),'7.  Persistence Report'!$D:$D,IF(COUNTIFS($B417,"Adjustment*"),$B416,$B417),'7.  Persistence Report'!$H:$H,D406,'7.  Persistence Report'!$J:$J,IF(COUNTIFS($B417,"Adjustment*"),"Adjustment","Current Year Savings"),'7.  Persistence Report'!$C:$C,VLOOKUP(IF(COUNTIFS($B417,"Adjustment*"),$A416,$A417),ExtCalcMap,2,FALSE))</f>
        <v>98495.298060000001</v>
      </c>
      <c r="E417" s="724">
        <f ca="1">SUMIFS(OFFSET('7.  Persistence Report'!$AQ:$AQ,0,E406-2011),'7.  Persistence Report'!$D:$D,IF(COUNTIFS($B417,"Adjustment*"),$B416,$B417),'7.  Persistence Report'!$H:$H,D406,'7.  Persistence Report'!$J:$J,IF(COUNTIFS($B417,"Adjustment*"),"Adjustment","Current Year Savings"),'7.  Persistence Report'!$C:$C,VLOOKUP(IF(COUNTIFS($B417,"Adjustment*"),$A416,$A417),ExtCalcMap,2,FALSE))</f>
        <v>91714.9666</v>
      </c>
      <c r="F417" s="724">
        <f ca="1">SUMIFS(OFFSET('7.  Persistence Report'!$AQ:$AQ,0,F406-2011),'7.  Persistence Report'!$D:$D,IF(COUNTIFS($B417,"Adjustment*"),$B416,$B417),'7.  Persistence Report'!$H:$H,D406,'7.  Persistence Report'!$J:$J,IF(COUNTIFS($B417,"Adjustment*"),"Adjustment","Current Year Savings"),'7.  Persistence Report'!$C:$C,VLOOKUP(IF(COUNTIFS($B417,"Adjustment*"),$A416,$A417),ExtCalcMap,2,FALSE))</f>
        <v>88440.234830000001</v>
      </c>
      <c r="G417" s="724">
        <f ca="1">SUMIFS(OFFSET('7.  Persistence Report'!$AQ:$AQ,0,G406-2011),'7.  Persistence Report'!$D:$D,IF(COUNTIFS($B417,"Adjustment*"),$B416,$B417),'7.  Persistence Report'!$H:$H,D406,'7.  Persistence Report'!$J:$J,IF(COUNTIFS($B417,"Adjustment*"),"Adjustment","Current Year Savings"),'7.  Persistence Report'!$C:$C,VLOOKUP(IF(COUNTIFS($B417,"Adjustment*"),$A416,$A417),ExtCalcMap,2,FALSE))</f>
        <v>88440.234830000001</v>
      </c>
      <c r="H417" s="724">
        <f ca="1">SUMIFS(OFFSET('7.  Persistence Report'!$AQ:$AQ,0,H406-2011),'7.  Persistence Report'!$D:$D,IF(COUNTIFS($B417,"Adjustment*"),$B416,$B417),'7.  Persistence Report'!$H:$H,D406,'7.  Persistence Report'!$J:$J,IF(COUNTIFS($B417,"Adjustment*"),"Adjustment","Current Year Savings"),'7.  Persistence Report'!$C:$C,VLOOKUP(IF(COUNTIFS($B417,"Adjustment*"),$A416,$A417),ExtCalcMap,2,FALSE))</f>
        <v>88440.234830000001</v>
      </c>
      <c r="I417" s="724">
        <f ca="1">SUMIFS(OFFSET('7.  Persistence Report'!$AQ:$AQ,0,I406-2011),'7.  Persistence Report'!$D:$D,IF(COUNTIFS($B417,"Adjustment*"),$B416,$B417),'7.  Persistence Report'!$H:$H,D406,'7.  Persistence Report'!$J:$J,IF(COUNTIFS($B417,"Adjustment*"),"Adjustment","Current Year Savings"),'7.  Persistence Report'!$C:$C,VLOOKUP(IF(COUNTIFS($B417,"Adjustment*"),$A416,$A417),ExtCalcMap,2,FALSE))</f>
        <v>88440.234830000001</v>
      </c>
      <c r="J417" s="724">
        <f ca="1">SUMIFS(OFFSET('7.  Persistence Report'!$AQ:$AQ,0,J406-2011),'7.  Persistence Report'!$D:$D,IF(COUNTIFS($B417,"Adjustment*"),$B416,$B417),'7.  Persistence Report'!$H:$H,D406,'7.  Persistence Report'!$J:$J,IF(COUNTIFS($B417,"Adjustment*"),"Adjustment","Current Year Savings"),'7.  Persistence Report'!$C:$C,VLOOKUP(IF(COUNTIFS($B417,"Adjustment*"),$A416,$A417),ExtCalcMap,2,FALSE))</f>
        <v>88440.234830000001</v>
      </c>
      <c r="K417" s="724">
        <f ca="1">SUMIFS(OFFSET('7.  Persistence Report'!$AQ:$AQ,0,K406-2011),'7.  Persistence Report'!$D:$D,IF(COUNTIFS($B417,"Adjustment*"),$B416,$B417),'7.  Persistence Report'!$H:$H,D406,'7.  Persistence Report'!$J:$J,IF(COUNTIFS($B417,"Adjustment*"),"Adjustment","Current Year Savings"),'7.  Persistence Report'!$C:$C,VLOOKUP(IF(COUNTIFS($B417,"Adjustment*"),$A416,$A417),ExtCalcMap,2,FALSE))</f>
        <v>88268.304220000005</v>
      </c>
      <c r="L417" s="724">
        <f ca="1">SUMIFS(OFFSET('7.  Persistence Report'!$AQ:$AQ,0,L406-2011),'7.  Persistence Report'!$D:$D,IF(COUNTIFS($B417,"Adjustment*"),$B416,$B417),'7.  Persistence Report'!$H:$H,D406,'7.  Persistence Report'!$J:$J,IF(COUNTIFS($B417,"Adjustment*"),"Adjustment","Current Year Savings"),'7.  Persistence Report'!$C:$C,VLOOKUP(IF(COUNTIFS($B417,"Adjustment*"),$A416,$A417),ExtCalcMap,2,FALSE))</f>
        <v>88268.304220000005</v>
      </c>
      <c r="M417" s="724">
        <f ca="1">SUMIFS(OFFSET('7.  Persistence Report'!$AQ:$AQ,0,M406-2011),'7.  Persistence Report'!$D:$D,IF(COUNTIFS($B417,"Adjustment*"),$B416,$B417),'7.  Persistence Report'!$H:$H,D406,'7.  Persistence Report'!$J:$J,IF(COUNTIFS($B417,"Adjustment*"),"Adjustment","Current Year Savings"),'7.  Persistence Report'!$C:$C,VLOOKUP(IF(COUNTIFS($B417,"Adjustment*"),$A416,$A417),ExtCalcMap,2,FALSE))</f>
        <v>75523.143299999996</v>
      </c>
      <c r="N417" s="730"/>
      <c r="O417" s="731">
        <f ca="1">SUMIFS(OFFSET('7.  Persistence Report'!$L:$L,0,O406-2011),'7.  Persistence Report'!$D:$D,IF(COUNTIFS($B417,"Adjustment*"),$B416,$B417),'7.  Persistence Report'!$H:$H,D406,'7.  Persistence Report'!$J:$J,IF(COUNTIFS($B417,"Adjustment*"),"Adjustment","Current Year Savings"),'7.  Persistence Report'!$C:$C,VLOOKUP(IF(COUNTIFS($B417,"Adjustment*"),$A416,$A417),ExtCalcMap,2,FALSE))</f>
        <v>7.3689562320000004</v>
      </c>
      <c r="P417" s="731">
        <f ca="1">SUMIFS(OFFSET('7.  Persistence Report'!$L:$L,0,P406-2011),'7.  Persistence Report'!$D:$D,IF(COUNTIFS($B417,"Adjustment*"),$B416,$B417),'7.  Persistence Report'!$H:$H,D406,'7.  Persistence Report'!$J:$J,IF(COUNTIFS($B417,"Adjustment*"),"Adjustment","Current Year Savings"),'7.  Persistence Report'!$C:$C,VLOOKUP(IF(COUNTIFS($B417,"Adjustment*"),$A416,$A417),ExtCalcMap,2,FALSE))</f>
        <v>6.9433053359999999</v>
      </c>
      <c r="Q417" s="731">
        <f ca="1">SUMIFS(OFFSET('7.  Persistence Report'!$L:$L,0,Q406-2011),'7.  Persistence Report'!$D:$D,IF(COUNTIFS($B417,"Adjustment*"),$B416,$B417),'7.  Persistence Report'!$H:$H,D406,'7.  Persistence Report'!$J:$J,IF(COUNTIFS($B417,"Adjustment*"),"Adjustment","Current Year Savings"),'7.  Persistence Report'!$C:$C,VLOOKUP(IF(COUNTIFS($B417,"Adjustment*"),$A416,$A417),ExtCalcMap,2,FALSE))</f>
        <v>6.7377265209999999</v>
      </c>
      <c r="R417" s="731">
        <f ca="1">SUMIFS(OFFSET('7.  Persistence Report'!$L:$L,0,R406-2011),'7.  Persistence Report'!$D:$D,IF(COUNTIFS($B417,"Adjustment*"),$B416,$B417),'7.  Persistence Report'!$H:$H,D406,'7.  Persistence Report'!$J:$J,IF(COUNTIFS($B417,"Adjustment*"),"Adjustment","Current Year Savings"),'7.  Persistence Report'!$C:$C,VLOOKUP(IF(COUNTIFS($B417,"Adjustment*"),$A416,$A417),ExtCalcMap,2,FALSE))</f>
        <v>6.7377265209999999</v>
      </c>
      <c r="S417" s="731">
        <f ca="1">SUMIFS(OFFSET('7.  Persistence Report'!$L:$L,0,S406-2011),'7.  Persistence Report'!$D:$D,IF(COUNTIFS($B417,"Adjustment*"),$B416,$B417),'7.  Persistence Report'!$H:$H,D406,'7.  Persistence Report'!$J:$J,IF(COUNTIFS($B417,"Adjustment*"),"Adjustment","Current Year Savings"),'7.  Persistence Report'!$C:$C,VLOOKUP(IF(COUNTIFS($B417,"Adjustment*"),$A416,$A417),ExtCalcMap,2,FALSE))</f>
        <v>6.7377265209999999</v>
      </c>
      <c r="T417" s="731">
        <f ca="1">SUMIFS(OFFSET('7.  Persistence Report'!$L:$L,0,T406-2011),'7.  Persistence Report'!$D:$D,IF(COUNTIFS($B417,"Adjustment*"),$B416,$B417),'7.  Persistence Report'!$H:$H,D406,'7.  Persistence Report'!$J:$J,IF(COUNTIFS($B417,"Adjustment*"),"Adjustment","Current Year Savings"),'7.  Persistence Report'!$C:$C,VLOOKUP(IF(COUNTIFS($B417,"Adjustment*"),$A416,$A417),ExtCalcMap,2,FALSE))</f>
        <v>6.7377265209999999</v>
      </c>
      <c r="U417" s="731">
        <f ca="1">SUMIFS(OFFSET('7.  Persistence Report'!$L:$L,0,U406-2011),'7.  Persistence Report'!$D:$D,IF(COUNTIFS($B417,"Adjustment*"),$B416,$B417),'7.  Persistence Report'!$H:$H,D406,'7.  Persistence Report'!$J:$J,IF(COUNTIFS($B417,"Adjustment*"),"Adjustment","Current Year Savings"),'7.  Persistence Report'!$C:$C,VLOOKUP(IF(COUNTIFS($B417,"Adjustment*"),$A416,$A417),ExtCalcMap,2,FALSE))</f>
        <v>6.7377265209999999</v>
      </c>
      <c r="V417" s="731">
        <f ca="1">SUMIFS(OFFSET('7.  Persistence Report'!$L:$L,0,V406-2011),'7.  Persistence Report'!$D:$D,IF(COUNTIFS($B417,"Adjustment*"),$B416,$B417),'7.  Persistence Report'!$H:$H,D406,'7.  Persistence Report'!$J:$J,IF(COUNTIFS($B417,"Adjustment*"),"Adjustment","Current Year Savings"),'7.  Persistence Report'!$C:$C,VLOOKUP(IF(COUNTIFS($B417,"Adjustment*"),$A416,$A417),ExtCalcMap,2,FALSE))</f>
        <v>6.7180997390000003</v>
      </c>
      <c r="W417" s="731">
        <f ca="1">SUMIFS(OFFSET('7.  Persistence Report'!$L:$L,0,W406-2011),'7.  Persistence Report'!$D:$D,IF(COUNTIFS($B417,"Adjustment*"),$B416,$B417),'7.  Persistence Report'!$H:$H,D406,'7.  Persistence Report'!$J:$J,IF(COUNTIFS($B417,"Adjustment*"),"Adjustment","Current Year Savings"),'7.  Persistence Report'!$C:$C,VLOOKUP(IF(COUNTIFS($B417,"Adjustment*"),$A416,$A417),ExtCalcMap,2,FALSE))</f>
        <v>6.7180997390000003</v>
      </c>
      <c r="X417" s="731">
        <f ca="1">SUMIFS(OFFSET('7.  Persistence Report'!$L:$L,0,X406-2011),'7.  Persistence Report'!$D:$D,IF(COUNTIFS($B417,"Adjustment*"),$B416,$B417),'7.  Persistence Report'!$H:$H,D406,'7.  Persistence Report'!$J:$J,IF(COUNTIFS($B417,"Adjustment*"),"Adjustment","Current Year Savings"),'7.  Persistence Report'!$C:$C,VLOOKUP(IF(COUNTIFS($B417,"Adjustment*"),$A416,$A417),ExtCalcMap,2,FALSE))</f>
        <v>5.9179929600000003</v>
      </c>
      <c r="Y417" s="411">
        <f t="shared" ref="Y417:AL417" si="175">IF(COUNTIFS(Y406,"Res*"),1/COUNTIFS(Y406:AL406,"Res*"),0)</f>
        <v>0</v>
      </c>
      <c r="Z417" s="411">
        <f t="shared" si="175"/>
        <v>0</v>
      </c>
      <c r="AA417" s="411">
        <f t="shared" si="175"/>
        <v>0</v>
      </c>
      <c r="AB417" s="411">
        <f t="shared" si="175"/>
        <v>1</v>
      </c>
      <c r="AC417" s="411">
        <f t="shared" si="175"/>
        <v>0</v>
      </c>
      <c r="AD417" s="411">
        <f t="shared" si="175"/>
        <v>0</v>
      </c>
      <c r="AE417" s="411">
        <f t="shared" si="175"/>
        <v>0</v>
      </c>
      <c r="AF417" s="411">
        <f t="shared" si="175"/>
        <v>0</v>
      </c>
      <c r="AG417" s="411">
        <f t="shared" si="175"/>
        <v>0</v>
      </c>
      <c r="AH417" s="411">
        <f t="shared" si="175"/>
        <v>0</v>
      </c>
      <c r="AI417" s="411">
        <f t="shared" si="175"/>
        <v>0</v>
      </c>
      <c r="AJ417" s="411">
        <f t="shared" si="175"/>
        <v>0</v>
      </c>
      <c r="AK417" s="411">
        <f t="shared" si="175"/>
        <v>0</v>
      </c>
      <c r="AL417" s="411">
        <f t="shared" si="175"/>
        <v>0</v>
      </c>
      <c r="AM417" s="298">
        <f>SUM(Y417:AL417)</f>
        <v>1</v>
      </c>
    </row>
    <row r="418" spans="1:39" ht="15" outlineLevel="1">
      <c r="B418" s="296" t="s">
        <v>260</v>
      </c>
      <c r="C418" s="293" t="s">
        <v>164</v>
      </c>
      <c r="D418" s="724">
        <f ca="1">SUMIFS(OFFSET('7.  Persistence Report'!$AQ:$AQ,0,D406-2011),'7.  Persistence Report'!$D:$D,IF(COUNTIFS($B418,"Adjustment*"),$B417,$B418),'7.  Persistence Report'!$H:$H,D406,'7.  Persistence Report'!$J:$J,IF(COUNTIFS($B418,"Adjustment*"),"Adjustment","Current Year Savings"),'7.  Persistence Report'!$C:$C,VLOOKUP(IF(COUNTIFS($B418,"Adjustment*"),$A417,$A418),ExtCalcMap,2,FALSE))</f>
        <v>0</v>
      </c>
      <c r="E418" s="724">
        <f ca="1">SUMIFS(OFFSET('7.  Persistence Report'!$AQ:$AQ,0,E406-2011),'7.  Persistence Report'!$D:$D,IF(COUNTIFS($B418,"Adjustment*"),$B417,$B418),'7.  Persistence Report'!$H:$H,D406,'7.  Persistence Report'!$J:$J,IF(COUNTIFS($B418,"Adjustment*"),"Adjustment","Current Year Savings"),'7.  Persistence Report'!$C:$C,VLOOKUP(IF(COUNTIFS($B418,"Adjustment*"),$A417,$A418),ExtCalcMap,2,FALSE))</f>
        <v>0</v>
      </c>
      <c r="F418" s="724">
        <f ca="1">SUMIFS(OFFSET('7.  Persistence Report'!$AQ:$AQ,0,F406-2011),'7.  Persistence Report'!$D:$D,IF(COUNTIFS($B418,"Adjustment*"),$B417,$B418),'7.  Persistence Report'!$H:$H,D406,'7.  Persistence Report'!$J:$J,IF(COUNTIFS($B418,"Adjustment*"),"Adjustment","Current Year Savings"),'7.  Persistence Report'!$C:$C,VLOOKUP(IF(COUNTIFS($B418,"Adjustment*"),$A417,$A418),ExtCalcMap,2,FALSE))</f>
        <v>0</v>
      </c>
      <c r="G418" s="724">
        <f ca="1">SUMIFS(OFFSET('7.  Persistence Report'!$AQ:$AQ,0,G406-2011),'7.  Persistence Report'!$D:$D,IF(COUNTIFS($B418,"Adjustment*"),$B417,$B418),'7.  Persistence Report'!$H:$H,D406,'7.  Persistence Report'!$J:$J,IF(COUNTIFS($B418,"Adjustment*"),"Adjustment","Current Year Savings"),'7.  Persistence Report'!$C:$C,VLOOKUP(IF(COUNTIFS($B418,"Adjustment*"),$A417,$A418),ExtCalcMap,2,FALSE))</f>
        <v>0</v>
      </c>
      <c r="H418" s="724">
        <f ca="1">SUMIFS(OFFSET('7.  Persistence Report'!$AQ:$AQ,0,H406-2011),'7.  Persistence Report'!$D:$D,IF(COUNTIFS($B418,"Adjustment*"),$B417,$B418),'7.  Persistence Report'!$H:$H,D406,'7.  Persistence Report'!$J:$J,IF(COUNTIFS($B418,"Adjustment*"),"Adjustment","Current Year Savings"),'7.  Persistence Report'!$C:$C,VLOOKUP(IF(COUNTIFS($B418,"Adjustment*"),$A417,$A418),ExtCalcMap,2,FALSE))</f>
        <v>0</v>
      </c>
      <c r="I418" s="724">
        <f ca="1">SUMIFS(OFFSET('7.  Persistence Report'!$AQ:$AQ,0,I406-2011),'7.  Persistence Report'!$D:$D,IF(COUNTIFS($B418,"Adjustment*"),$B417,$B418),'7.  Persistence Report'!$H:$H,D406,'7.  Persistence Report'!$J:$J,IF(COUNTIFS($B418,"Adjustment*"),"Adjustment","Current Year Savings"),'7.  Persistence Report'!$C:$C,VLOOKUP(IF(COUNTIFS($B418,"Adjustment*"),$A417,$A418),ExtCalcMap,2,FALSE))</f>
        <v>0</v>
      </c>
      <c r="J418" s="724">
        <f ca="1">SUMIFS(OFFSET('7.  Persistence Report'!$AQ:$AQ,0,J406-2011),'7.  Persistence Report'!$D:$D,IF(COUNTIFS($B418,"Adjustment*"),$B417,$B418),'7.  Persistence Report'!$H:$H,D406,'7.  Persistence Report'!$J:$J,IF(COUNTIFS($B418,"Adjustment*"),"Adjustment","Current Year Savings"),'7.  Persistence Report'!$C:$C,VLOOKUP(IF(COUNTIFS($B418,"Adjustment*"),$A417,$A418),ExtCalcMap,2,FALSE))</f>
        <v>0</v>
      </c>
      <c r="K418" s="724">
        <f ca="1">SUMIFS(OFFSET('7.  Persistence Report'!$AQ:$AQ,0,K406-2011),'7.  Persistence Report'!$D:$D,IF(COUNTIFS($B418,"Adjustment*"),$B417,$B418),'7.  Persistence Report'!$H:$H,D406,'7.  Persistence Report'!$J:$J,IF(COUNTIFS($B418,"Adjustment*"),"Adjustment","Current Year Savings"),'7.  Persistence Report'!$C:$C,VLOOKUP(IF(COUNTIFS($B418,"Adjustment*"),$A417,$A418),ExtCalcMap,2,FALSE))</f>
        <v>0</v>
      </c>
      <c r="L418" s="724">
        <f ca="1">SUMIFS(OFFSET('7.  Persistence Report'!$AQ:$AQ,0,L406-2011),'7.  Persistence Report'!$D:$D,IF(COUNTIFS($B418,"Adjustment*"),$B417,$B418),'7.  Persistence Report'!$H:$H,D406,'7.  Persistence Report'!$J:$J,IF(COUNTIFS($B418,"Adjustment*"),"Adjustment","Current Year Savings"),'7.  Persistence Report'!$C:$C,VLOOKUP(IF(COUNTIFS($B418,"Adjustment*"),$A417,$A418),ExtCalcMap,2,FALSE))</f>
        <v>0</v>
      </c>
      <c r="M418" s="724">
        <f ca="1">SUMIFS(OFFSET('7.  Persistence Report'!$AQ:$AQ,0,M406-2011),'7.  Persistence Report'!$D:$D,IF(COUNTIFS($B418,"Adjustment*"),$B417,$B418),'7.  Persistence Report'!$H:$H,D406,'7.  Persistence Report'!$J:$J,IF(COUNTIFS($B418,"Adjustment*"),"Adjustment","Current Year Savings"),'7.  Persistence Report'!$C:$C,VLOOKUP(IF(COUNTIFS($B418,"Adjustment*"),$A417,$A418),ExtCalcMap,2,FALSE))</f>
        <v>0</v>
      </c>
      <c r="N418" s="732"/>
      <c r="O418" s="731">
        <f ca="1">SUMIFS(OFFSET('7.  Persistence Report'!$L:$L,0,O406-2011),'7.  Persistence Report'!$D:$D,IF(COUNTIFS($B418,"Adjustment*"),$B417,$B418),'7.  Persistence Report'!$H:$H,D406,'7.  Persistence Report'!$J:$J,IF(COUNTIFS($B418,"Adjustment*"),"Adjustment","Current Year Savings"),'7.  Persistence Report'!$C:$C,VLOOKUP(IF(COUNTIFS($B418,"Adjustment*"),$A417,$A418),ExtCalcMap,2,FALSE))</f>
        <v>0</v>
      </c>
      <c r="P418" s="731">
        <f ca="1">SUMIFS(OFFSET('7.  Persistence Report'!$L:$L,0,P406-2011),'7.  Persistence Report'!$D:$D,IF(COUNTIFS($B418,"Adjustment*"),$B417,$B418),'7.  Persistence Report'!$H:$H,D406,'7.  Persistence Report'!$J:$J,IF(COUNTIFS($B418,"Adjustment*"),"Adjustment","Current Year Savings"),'7.  Persistence Report'!$C:$C,VLOOKUP(IF(COUNTIFS($B418,"Adjustment*"),$A417,$A418),ExtCalcMap,2,FALSE))</f>
        <v>0</v>
      </c>
      <c r="Q418" s="731">
        <f ca="1">SUMIFS(OFFSET('7.  Persistence Report'!$L:$L,0,Q406-2011),'7.  Persistence Report'!$D:$D,IF(COUNTIFS($B418,"Adjustment*"),$B417,$B418),'7.  Persistence Report'!$H:$H,D406,'7.  Persistence Report'!$J:$J,IF(COUNTIFS($B418,"Adjustment*"),"Adjustment","Current Year Savings"),'7.  Persistence Report'!$C:$C,VLOOKUP(IF(COUNTIFS($B418,"Adjustment*"),$A417,$A418),ExtCalcMap,2,FALSE))</f>
        <v>0</v>
      </c>
      <c r="R418" s="731">
        <f ca="1">SUMIFS(OFFSET('7.  Persistence Report'!$L:$L,0,R406-2011),'7.  Persistence Report'!$D:$D,IF(COUNTIFS($B418,"Adjustment*"),$B417,$B418),'7.  Persistence Report'!$H:$H,D406,'7.  Persistence Report'!$J:$J,IF(COUNTIFS($B418,"Adjustment*"),"Adjustment","Current Year Savings"),'7.  Persistence Report'!$C:$C,VLOOKUP(IF(COUNTIFS($B418,"Adjustment*"),$A417,$A418),ExtCalcMap,2,FALSE))</f>
        <v>0</v>
      </c>
      <c r="S418" s="731">
        <f ca="1">SUMIFS(OFFSET('7.  Persistence Report'!$L:$L,0,S406-2011),'7.  Persistence Report'!$D:$D,IF(COUNTIFS($B418,"Adjustment*"),$B417,$B418),'7.  Persistence Report'!$H:$H,D406,'7.  Persistence Report'!$J:$J,IF(COUNTIFS($B418,"Adjustment*"),"Adjustment","Current Year Savings"),'7.  Persistence Report'!$C:$C,VLOOKUP(IF(COUNTIFS($B418,"Adjustment*"),$A417,$A418),ExtCalcMap,2,FALSE))</f>
        <v>0</v>
      </c>
      <c r="T418" s="731">
        <f ca="1">SUMIFS(OFFSET('7.  Persistence Report'!$L:$L,0,T406-2011),'7.  Persistence Report'!$D:$D,IF(COUNTIFS($B418,"Adjustment*"),$B417,$B418),'7.  Persistence Report'!$H:$H,D406,'7.  Persistence Report'!$J:$J,IF(COUNTIFS($B418,"Adjustment*"),"Adjustment","Current Year Savings"),'7.  Persistence Report'!$C:$C,VLOOKUP(IF(COUNTIFS($B418,"Adjustment*"),$A417,$A418),ExtCalcMap,2,FALSE))</f>
        <v>0</v>
      </c>
      <c r="U418" s="731">
        <f ca="1">SUMIFS(OFFSET('7.  Persistence Report'!$L:$L,0,U406-2011),'7.  Persistence Report'!$D:$D,IF(COUNTIFS($B418,"Adjustment*"),$B417,$B418),'7.  Persistence Report'!$H:$H,D406,'7.  Persistence Report'!$J:$J,IF(COUNTIFS($B418,"Adjustment*"),"Adjustment","Current Year Savings"),'7.  Persistence Report'!$C:$C,VLOOKUP(IF(COUNTIFS($B418,"Adjustment*"),$A417,$A418),ExtCalcMap,2,FALSE))</f>
        <v>0</v>
      </c>
      <c r="V418" s="731">
        <f ca="1">SUMIFS(OFFSET('7.  Persistence Report'!$L:$L,0,V406-2011),'7.  Persistence Report'!$D:$D,IF(COUNTIFS($B418,"Adjustment*"),$B417,$B418),'7.  Persistence Report'!$H:$H,D406,'7.  Persistence Report'!$J:$J,IF(COUNTIFS($B418,"Adjustment*"),"Adjustment","Current Year Savings"),'7.  Persistence Report'!$C:$C,VLOOKUP(IF(COUNTIFS($B418,"Adjustment*"),$A417,$A418),ExtCalcMap,2,FALSE))</f>
        <v>0</v>
      </c>
      <c r="W418" s="731">
        <f ca="1">SUMIFS(OFFSET('7.  Persistence Report'!$L:$L,0,W406-2011),'7.  Persistence Report'!$D:$D,IF(COUNTIFS($B418,"Adjustment*"),$B417,$B418),'7.  Persistence Report'!$H:$H,D406,'7.  Persistence Report'!$J:$J,IF(COUNTIFS($B418,"Adjustment*"),"Adjustment","Current Year Savings"),'7.  Persistence Report'!$C:$C,VLOOKUP(IF(COUNTIFS($B418,"Adjustment*"),$A417,$A418),ExtCalcMap,2,FALSE))</f>
        <v>0</v>
      </c>
      <c r="X418" s="731">
        <f ca="1">SUMIFS(OFFSET('7.  Persistence Report'!$L:$L,0,X406-2011),'7.  Persistence Report'!$D:$D,IF(COUNTIFS($B418,"Adjustment*"),$B417,$B418),'7.  Persistence Report'!$H:$H,D406,'7.  Persistence Report'!$J:$J,IF(COUNTIFS($B418,"Adjustment*"),"Adjustment","Current Year Savings"),'7.  Persistence Report'!$C:$C,VLOOKUP(IF(COUNTIFS($B418,"Adjustment*"),$A417,$A418),ExtCalcMap,2,FALSE))</f>
        <v>0</v>
      </c>
      <c r="Y418" s="412">
        <f>Y417</f>
        <v>0</v>
      </c>
      <c r="Z418" s="412">
        <f>Z417</f>
        <v>0</v>
      </c>
      <c r="AA418" s="412">
        <f t="shared" ref="AA418:AL418" si="176">AA417</f>
        <v>0</v>
      </c>
      <c r="AB418" s="412">
        <f t="shared" si="176"/>
        <v>1</v>
      </c>
      <c r="AC418" s="412">
        <f t="shared" si="176"/>
        <v>0</v>
      </c>
      <c r="AD418" s="412">
        <f t="shared" si="176"/>
        <v>0</v>
      </c>
      <c r="AE418" s="412">
        <f t="shared" si="176"/>
        <v>0</v>
      </c>
      <c r="AF418" s="412">
        <f t="shared" si="176"/>
        <v>0</v>
      </c>
      <c r="AG418" s="412">
        <f t="shared" si="176"/>
        <v>0</v>
      </c>
      <c r="AH418" s="412">
        <f t="shared" si="176"/>
        <v>0</v>
      </c>
      <c r="AI418" s="412">
        <f t="shared" si="176"/>
        <v>0</v>
      </c>
      <c r="AJ418" s="412">
        <f t="shared" si="176"/>
        <v>0</v>
      </c>
      <c r="AK418" s="412">
        <f t="shared" si="176"/>
        <v>0</v>
      </c>
      <c r="AL418" s="412">
        <f t="shared" si="176"/>
        <v>0</v>
      </c>
      <c r="AM418" s="299"/>
    </row>
    <row r="419" spans="1:39" ht="15" outlineLevel="1">
      <c r="B419" s="296"/>
      <c r="C419" s="307"/>
      <c r="D419" s="735"/>
      <c r="E419" s="735"/>
      <c r="F419" s="735"/>
      <c r="G419" s="735"/>
      <c r="H419" s="735"/>
      <c r="I419" s="735"/>
      <c r="J419" s="735"/>
      <c r="K419" s="735"/>
      <c r="L419" s="735"/>
      <c r="M419" s="735"/>
      <c r="N419" s="730"/>
      <c r="O419" s="736"/>
      <c r="P419" s="736"/>
      <c r="Q419" s="736"/>
      <c r="R419" s="736"/>
      <c r="S419" s="736"/>
      <c r="T419" s="736"/>
      <c r="U419" s="736"/>
      <c r="V419" s="736"/>
      <c r="W419" s="736"/>
      <c r="X419" s="736"/>
      <c r="Y419" s="413"/>
      <c r="Z419" s="413"/>
      <c r="AA419" s="413"/>
      <c r="AB419" s="413"/>
      <c r="AC419" s="413"/>
      <c r="AD419" s="413"/>
      <c r="AE419" s="413"/>
      <c r="AF419" s="413"/>
      <c r="AG419" s="413"/>
      <c r="AH419" s="413"/>
      <c r="AI419" s="413"/>
      <c r="AJ419" s="413"/>
      <c r="AK419" s="413"/>
      <c r="AL419" s="413"/>
      <c r="AM419" s="308"/>
    </row>
    <row r="420" spans="1:39" ht="15" outlineLevel="1">
      <c r="A420" s="503">
        <v>5</v>
      </c>
      <c r="B420" s="296" t="s">
        <v>5</v>
      </c>
      <c r="C420" s="293" t="s">
        <v>25</v>
      </c>
      <c r="D420" s="724">
        <f ca="1">SUMIFS(OFFSET('7.  Persistence Report'!$AQ:$AQ,0,D406-2011),'7.  Persistence Report'!$D:$D,IF(COUNTIFS($B420,"Adjustment*"),$B419,$B420),'7.  Persistence Report'!$H:$H,D406,'7.  Persistence Report'!$J:$J,IF(COUNTIFS($B420,"Adjustment*"),"Adjustment","Current Year Savings"),'7.  Persistence Report'!$C:$C,VLOOKUP(IF(COUNTIFS($B420,"Adjustment*"),$A419,$A420),ExtCalcMap,2,FALSE))</f>
        <v>429922.47259999998</v>
      </c>
      <c r="E420" s="724">
        <f ca="1">SUMIFS(OFFSET('7.  Persistence Report'!$AQ:$AQ,0,E406-2011),'7.  Persistence Report'!$D:$D,IF(COUNTIFS($B420,"Adjustment*"),$B419,$B420),'7.  Persistence Report'!$H:$H,D406,'7.  Persistence Report'!$J:$J,IF(COUNTIFS($B420,"Adjustment*"),"Adjustment","Current Year Savings"),'7.  Persistence Report'!$C:$C,VLOOKUP(IF(COUNTIFS($B420,"Adjustment*"),$A419,$A420),ExtCalcMap,2,FALSE))</f>
        <v>372953.2035</v>
      </c>
      <c r="F420" s="724">
        <f ca="1">SUMIFS(OFFSET('7.  Persistence Report'!$AQ:$AQ,0,F406-2011),'7.  Persistence Report'!$D:$D,IF(COUNTIFS($B420,"Adjustment*"),$B419,$B420),'7.  Persistence Report'!$H:$H,D406,'7.  Persistence Report'!$J:$J,IF(COUNTIFS($B420,"Adjustment*"),"Adjustment","Current Year Savings"),'7.  Persistence Report'!$C:$C,VLOOKUP(IF(COUNTIFS($B420,"Adjustment*"),$A419,$A420),ExtCalcMap,2,FALSE))</f>
        <v>343263.97489999997</v>
      </c>
      <c r="G420" s="724">
        <f ca="1">SUMIFS(OFFSET('7.  Persistence Report'!$AQ:$AQ,0,G406-2011),'7.  Persistence Report'!$D:$D,IF(COUNTIFS($B420,"Adjustment*"),$B419,$B420),'7.  Persistence Report'!$H:$H,D406,'7.  Persistence Report'!$J:$J,IF(COUNTIFS($B420,"Adjustment*"),"Adjustment","Current Year Savings"),'7.  Persistence Report'!$C:$C,VLOOKUP(IF(COUNTIFS($B420,"Adjustment*"),$A419,$A420),ExtCalcMap,2,FALSE))</f>
        <v>343263.97489999997</v>
      </c>
      <c r="H420" s="724">
        <f ca="1">SUMIFS(OFFSET('7.  Persistence Report'!$AQ:$AQ,0,H406-2011),'7.  Persistence Report'!$D:$D,IF(COUNTIFS($B420,"Adjustment*"),$B419,$B420),'7.  Persistence Report'!$H:$H,D406,'7.  Persistence Report'!$J:$J,IF(COUNTIFS($B420,"Adjustment*"),"Adjustment","Current Year Savings"),'7.  Persistence Report'!$C:$C,VLOOKUP(IF(COUNTIFS($B420,"Adjustment*"),$A419,$A420),ExtCalcMap,2,FALSE))</f>
        <v>343263.97489999997</v>
      </c>
      <c r="I420" s="724">
        <f ca="1">SUMIFS(OFFSET('7.  Persistence Report'!$AQ:$AQ,0,I406-2011),'7.  Persistence Report'!$D:$D,IF(COUNTIFS($B420,"Adjustment*"),$B419,$B420),'7.  Persistence Report'!$H:$H,D406,'7.  Persistence Report'!$J:$J,IF(COUNTIFS($B420,"Adjustment*"),"Adjustment","Current Year Savings"),'7.  Persistence Report'!$C:$C,VLOOKUP(IF(COUNTIFS($B420,"Adjustment*"),$A419,$A420),ExtCalcMap,2,FALSE))</f>
        <v>343263.97489999997</v>
      </c>
      <c r="J420" s="724">
        <f ca="1">SUMIFS(OFFSET('7.  Persistence Report'!$AQ:$AQ,0,J406-2011),'7.  Persistence Report'!$D:$D,IF(COUNTIFS($B420,"Adjustment*"),$B419,$B420),'7.  Persistence Report'!$H:$H,D406,'7.  Persistence Report'!$J:$J,IF(COUNTIFS($B420,"Adjustment*"),"Adjustment","Current Year Savings"),'7.  Persistence Report'!$C:$C,VLOOKUP(IF(COUNTIFS($B420,"Adjustment*"),$A419,$A420),ExtCalcMap,2,FALSE))</f>
        <v>343263.97489999997</v>
      </c>
      <c r="K420" s="724">
        <f ca="1">SUMIFS(OFFSET('7.  Persistence Report'!$AQ:$AQ,0,K406-2011),'7.  Persistence Report'!$D:$D,IF(COUNTIFS($B420,"Adjustment*"),$B419,$B420),'7.  Persistence Report'!$H:$H,D406,'7.  Persistence Report'!$J:$J,IF(COUNTIFS($B420,"Adjustment*"),"Adjustment","Current Year Savings"),'7.  Persistence Report'!$C:$C,VLOOKUP(IF(COUNTIFS($B420,"Adjustment*"),$A419,$A420),ExtCalcMap,2,FALSE))</f>
        <v>343115.2782</v>
      </c>
      <c r="L420" s="724">
        <f ca="1">SUMIFS(OFFSET('7.  Persistence Report'!$AQ:$AQ,0,L406-2011),'7.  Persistence Report'!$D:$D,IF(COUNTIFS($B420,"Adjustment*"),$B419,$B420),'7.  Persistence Report'!$H:$H,D406,'7.  Persistence Report'!$J:$J,IF(COUNTIFS($B420,"Adjustment*"),"Adjustment","Current Year Savings"),'7.  Persistence Report'!$C:$C,VLOOKUP(IF(COUNTIFS($B420,"Adjustment*"),$A419,$A420),ExtCalcMap,2,FALSE))</f>
        <v>343115.2782</v>
      </c>
      <c r="M420" s="724">
        <f ca="1">SUMIFS(OFFSET('7.  Persistence Report'!$AQ:$AQ,0,M406-2011),'7.  Persistence Report'!$D:$D,IF(COUNTIFS($B420,"Adjustment*"),$B419,$B420),'7.  Persistence Report'!$H:$H,D406,'7.  Persistence Report'!$J:$J,IF(COUNTIFS($B420,"Adjustment*"),"Adjustment","Current Year Savings"),'7.  Persistence Report'!$C:$C,VLOOKUP(IF(COUNTIFS($B420,"Adjustment*"),$A419,$A420),ExtCalcMap,2,FALSE))</f>
        <v>319116.27100000001</v>
      </c>
      <c r="N420" s="730"/>
      <c r="O420" s="731">
        <f ca="1">SUMIFS(OFFSET('7.  Persistence Report'!$L:$L,0,O406-2011),'7.  Persistence Report'!$D:$D,IF(COUNTIFS($B420,"Adjustment*"),$B419,$B420),'7.  Persistence Report'!$H:$H,D406,'7.  Persistence Report'!$J:$J,IF(COUNTIFS($B420,"Adjustment*"),"Adjustment","Current Year Savings"),'7.  Persistence Report'!$C:$C,VLOOKUP(IF(COUNTIFS($B420,"Adjustment*"),$A419,$A420),ExtCalcMap,2,FALSE))</f>
        <v>28.136402969999999</v>
      </c>
      <c r="P420" s="731">
        <f ca="1">SUMIFS(OFFSET('7.  Persistence Report'!$L:$L,0,P406-2011),'7.  Persistence Report'!$D:$D,IF(COUNTIFS($B420,"Adjustment*"),$B419,$B420),'7.  Persistence Report'!$H:$H,D406,'7.  Persistence Report'!$J:$J,IF(COUNTIFS($B420,"Adjustment*"),"Adjustment","Current Year Savings"),'7.  Persistence Report'!$C:$C,VLOOKUP(IF(COUNTIFS($B420,"Adjustment*"),$A419,$A420),ExtCalcMap,2,FALSE))</f>
        <v>24.560026130000001</v>
      </c>
      <c r="Q420" s="731">
        <f ca="1">SUMIFS(OFFSET('7.  Persistence Report'!$L:$L,0,Q406-2011),'7.  Persistence Report'!$D:$D,IF(COUNTIFS($B420,"Adjustment*"),$B419,$B420),'7.  Persistence Report'!$H:$H,D406,'7.  Persistence Report'!$J:$J,IF(COUNTIFS($B420,"Adjustment*"),"Adjustment","Current Year Savings"),'7.  Persistence Report'!$C:$C,VLOOKUP(IF(COUNTIFS($B420,"Adjustment*"),$A419,$A420),ExtCalcMap,2,FALSE))</f>
        <v>22.696216540000002</v>
      </c>
      <c r="R420" s="731">
        <f ca="1">SUMIFS(OFFSET('7.  Persistence Report'!$L:$L,0,R406-2011),'7.  Persistence Report'!$D:$D,IF(COUNTIFS($B420,"Adjustment*"),$B419,$B420),'7.  Persistence Report'!$H:$H,D406,'7.  Persistence Report'!$J:$J,IF(COUNTIFS($B420,"Adjustment*"),"Adjustment","Current Year Savings"),'7.  Persistence Report'!$C:$C,VLOOKUP(IF(COUNTIFS($B420,"Adjustment*"),$A419,$A420),ExtCalcMap,2,FALSE))</f>
        <v>22.696216540000002</v>
      </c>
      <c r="S420" s="731">
        <f ca="1">SUMIFS(OFFSET('7.  Persistence Report'!$L:$L,0,S406-2011),'7.  Persistence Report'!$D:$D,IF(COUNTIFS($B420,"Adjustment*"),$B419,$B420),'7.  Persistence Report'!$H:$H,D406,'7.  Persistence Report'!$J:$J,IF(COUNTIFS($B420,"Adjustment*"),"Adjustment","Current Year Savings"),'7.  Persistence Report'!$C:$C,VLOOKUP(IF(COUNTIFS($B420,"Adjustment*"),$A419,$A420),ExtCalcMap,2,FALSE))</f>
        <v>22.696216540000002</v>
      </c>
      <c r="T420" s="731">
        <f ca="1">SUMIFS(OFFSET('7.  Persistence Report'!$L:$L,0,T406-2011),'7.  Persistence Report'!$D:$D,IF(COUNTIFS($B420,"Adjustment*"),$B419,$B420),'7.  Persistence Report'!$H:$H,D406,'7.  Persistence Report'!$J:$J,IF(COUNTIFS($B420,"Adjustment*"),"Adjustment","Current Year Savings"),'7.  Persistence Report'!$C:$C,VLOOKUP(IF(COUNTIFS($B420,"Adjustment*"),$A419,$A420),ExtCalcMap,2,FALSE))</f>
        <v>22.696216540000002</v>
      </c>
      <c r="U420" s="731">
        <f ca="1">SUMIFS(OFFSET('7.  Persistence Report'!$L:$L,0,U406-2011),'7.  Persistence Report'!$D:$D,IF(COUNTIFS($B420,"Adjustment*"),$B419,$B420),'7.  Persistence Report'!$H:$H,D406,'7.  Persistence Report'!$J:$J,IF(COUNTIFS($B420,"Adjustment*"),"Adjustment","Current Year Savings"),'7.  Persistence Report'!$C:$C,VLOOKUP(IF(COUNTIFS($B420,"Adjustment*"),$A419,$A420),ExtCalcMap,2,FALSE))</f>
        <v>22.696216540000002</v>
      </c>
      <c r="V420" s="731">
        <f ca="1">SUMIFS(OFFSET('7.  Persistence Report'!$L:$L,0,V406-2011),'7.  Persistence Report'!$D:$D,IF(COUNTIFS($B420,"Adjustment*"),$B419,$B420),'7.  Persistence Report'!$H:$H,D406,'7.  Persistence Report'!$J:$J,IF(COUNTIFS($B420,"Adjustment*"),"Adjustment","Current Year Savings"),'7.  Persistence Report'!$C:$C,VLOOKUP(IF(COUNTIFS($B420,"Adjustment*"),$A419,$A420),ExtCalcMap,2,FALSE))</f>
        <v>22.679242030000001</v>
      </c>
      <c r="W420" s="731">
        <f ca="1">SUMIFS(OFFSET('7.  Persistence Report'!$L:$L,0,W406-2011),'7.  Persistence Report'!$D:$D,IF(COUNTIFS($B420,"Adjustment*"),$B419,$B420),'7.  Persistence Report'!$H:$H,D406,'7.  Persistence Report'!$J:$J,IF(COUNTIFS($B420,"Adjustment*"),"Adjustment","Current Year Savings"),'7.  Persistence Report'!$C:$C,VLOOKUP(IF(COUNTIFS($B420,"Adjustment*"),$A419,$A420),ExtCalcMap,2,FALSE))</f>
        <v>22.679242030000001</v>
      </c>
      <c r="X420" s="731">
        <f ca="1">SUMIFS(OFFSET('7.  Persistence Report'!$L:$L,0,X406-2011),'7.  Persistence Report'!$D:$D,IF(COUNTIFS($B420,"Adjustment*"),$B419,$B420),'7.  Persistence Report'!$H:$H,D406,'7.  Persistence Report'!$J:$J,IF(COUNTIFS($B420,"Adjustment*"),"Adjustment","Current Year Savings"),'7.  Persistence Report'!$C:$C,VLOOKUP(IF(COUNTIFS($B420,"Adjustment*"),$A419,$A420),ExtCalcMap,2,FALSE))</f>
        <v>21.172649180000001</v>
      </c>
      <c r="Y420" s="411">
        <f t="shared" ref="Y420:AL420" si="177">IF(COUNTIFS(Y406,"Res*"),1/COUNTIFS(Y406:AL406,"Res*"),0)</f>
        <v>0</v>
      </c>
      <c r="Z420" s="411">
        <f t="shared" si="177"/>
        <v>0</v>
      </c>
      <c r="AA420" s="411">
        <f t="shared" si="177"/>
        <v>0</v>
      </c>
      <c r="AB420" s="411">
        <f t="shared" si="177"/>
        <v>1</v>
      </c>
      <c r="AC420" s="411">
        <f t="shared" si="177"/>
        <v>0</v>
      </c>
      <c r="AD420" s="411">
        <f t="shared" si="177"/>
        <v>0</v>
      </c>
      <c r="AE420" s="411">
        <f t="shared" si="177"/>
        <v>0</v>
      </c>
      <c r="AF420" s="411">
        <f t="shared" si="177"/>
        <v>0</v>
      </c>
      <c r="AG420" s="411">
        <f t="shared" si="177"/>
        <v>0</v>
      </c>
      <c r="AH420" s="411">
        <f t="shared" si="177"/>
        <v>0</v>
      </c>
      <c r="AI420" s="411">
        <f t="shared" si="177"/>
        <v>0</v>
      </c>
      <c r="AJ420" s="411">
        <f t="shared" si="177"/>
        <v>0</v>
      </c>
      <c r="AK420" s="411">
        <f t="shared" si="177"/>
        <v>0</v>
      </c>
      <c r="AL420" s="411">
        <f t="shared" si="177"/>
        <v>0</v>
      </c>
      <c r="AM420" s="298">
        <f>SUM(Y420:AL420)</f>
        <v>1</v>
      </c>
    </row>
    <row r="421" spans="1:39" ht="15" outlineLevel="1">
      <c r="B421" s="296" t="s">
        <v>260</v>
      </c>
      <c r="C421" s="293" t="s">
        <v>164</v>
      </c>
      <c r="D421" s="724">
        <f ca="1">SUMIFS(OFFSET('7.  Persistence Report'!$AQ:$AQ,0,D406-2011),'7.  Persistence Report'!$D:$D,IF(COUNTIFS($B421,"Adjustment*"),$B420,$B421),'7.  Persistence Report'!$H:$H,D406,'7.  Persistence Report'!$J:$J,IF(COUNTIFS($B421,"Adjustment*"),"Adjustment","Current Year Savings"),'7.  Persistence Report'!$C:$C,VLOOKUP(IF(COUNTIFS($B421,"Adjustment*"),$A420,$A421),ExtCalcMap,2,FALSE))</f>
        <v>0</v>
      </c>
      <c r="E421" s="724">
        <f ca="1">SUMIFS(OFFSET('7.  Persistence Report'!$AQ:$AQ,0,E406-2011),'7.  Persistence Report'!$D:$D,IF(COUNTIFS($B421,"Adjustment*"),$B420,$B421),'7.  Persistence Report'!$H:$H,D406,'7.  Persistence Report'!$J:$J,IF(COUNTIFS($B421,"Adjustment*"),"Adjustment","Current Year Savings"),'7.  Persistence Report'!$C:$C,VLOOKUP(IF(COUNTIFS($B421,"Adjustment*"),$A420,$A421),ExtCalcMap,2,FALSE))</f>
        <v>0</v>
      </c>
      <c r="F421" s="724">
        <f ca="1">SUMIFS(OFFSET('7.  Persistence Report'!$AQ:$AQ,0,F406-2011),'7.  Persistence Report'!$D:$D,IF(COUNTIFS($B421,"Adjustment*"),$B420,$B421),'7.  Persistence Report'!$H:$H,D406,'7.  Persistence Report'!$J:$J,IF(COUNTIFS($B421,"Adjustment*"),"Adjustment","Current Year Savings"),'7.  Persistence Report'!$C:$C,VLOOKUP(IF(COUNTIFS($B421,"Adjustment*"),$A420,$A421),ExtCalcMap,2,FALSE))</f>
        <v>0</v>
      </c>
      <c r="G421" s="724">
        <f ca="1">SUMIFS(OFFSET('7.  Persistence Report'!$AQ:$AQ,0,G406-2011),'7.  Persistence Report'!$D:$D,IF(COUNTIFS($B421,"Adjustment*"),$B420,$B421),'7.  Persistence Report'!$H:$H,D406,'7.  Persistence Report'!$J:$J,IF(COUNTIFS($B421,"Adjustment*"),"Adjustment","Current Year Savings"),'7.  Persistence Report'!$C:$C,VLOOKUP(IF(COUNTIFS($B421,"Adjustment*"),$A420,$A421),ExtCalcMap,2,FALSE))</f>
        <v>0</v>
      </c>
      <c r="H421" s="724">
        <f ca="1">SUMIFS(OFFSET('7.  Persistence Report'!$AQ:$AQ,0,H406-2011),'7.  Persistence Report'!$D:$D,IF(COUNTIFS($B421,"Adjustment*"),$B420,$B421),'7.  Persistence Report'!$H:$H,D406,'7.  Persistence Report'!$J:$J,IF(COUNTIFS($B421,"Adjustment*"),"Adjustment","Current Year Savings"),'7.  Persistence Report'!$C:$C,VLOOKUP(IF(COUNTIFS($B421,"Adjustment*"),$A420,$A421),ExtCalcMap,2,FALSE))</f>
        <v>0</v>
      </c>
      <c r="I421" s="724">
        <f ca="1">SUMIFS(OFFSET('7.  Persistence Report'!$AQ:$AQ,0,I406-2011),'7.  Persistence Report'!$D:$D,IF(COUNTIFS($B421,"Adjustment*"),$B420,$B421),'7.  Persistence Report'!$H:$H,D406,'7.  Persistence Report'!$J:$J,IF(COUNTIFS($B421,"Adjustment*"),"Adjustment","Current Year Savings"),'7.  Persistence Report'!$C:$C,VLOOKUP(IF(COUNTIFS($B421,"Adjustment*"),$A420,$A421),ExtCalcMap,2,FALSE))</f>
        <v>0</v>
      </c>
      <c r="J421" s="724">
        <f ca="1">SUMIFS(OFFSET('7.  Persistence Report'!$AQ:$AQ,0,J406-2011),'7.  Persistence Report'!$D:$D,IF(COUNTIFS($B421,"Adjustment*"),$B420,$B421),'7.  Persistence Report'!$H:$H,D406,'7.  Persistence Report'!$J:$J,IF(COUNTIFS($B421,"Adjustment*"),"Adjustment","Current Year Savings"),'7.  Persistence Report'!$C:$C,VLOOKUP(IF(COUNTIFS($B421,"Adjustment*"),$A420,$A421),ExtCalcMap,2,FALSE))</f>
        <v>0</v>
      </c>
      <c r="K421" s="724">
        <f ca="1">SUMIFS(OFFSET('7.  Persistence Report'!$AQ:$AQ,0,K406-2011),'7.  Persistence Report'!$D:$D,IF(COUNTIFS($B421,"Adjustment*"),$B420,$B421),'7.  Persistence Report'!$H:$H,D406,'7.  Persistence Report'!$J:$J,IF(COUNTIFS($B421,"Adjustment*"),"Adjustment","Current Year Savings"),'7.  Persistence Report'!$C:$C,VLOOKUP(IF(COUNTIFS($B421,"Adjustment*"),$A420,$A421),ExtCalcMap,2,FALSE))</f>
        <v>0</v>
      </c>
      <c r="L421" s="724">
        <f ca="1">SUMIFS(OFFSET('7.  Persistence Report'!$AQ:$AQ,0,L406-2011),'7.  Persistence Report'!$D:$D,IF(COUNTIFS($B421,"Adjustment*"),$B420,$B421),'7.  Persistence Report'!$H:$H,D406,'7.  Persistence Report'!$J:$J,IF(COUNTIFS($B421,"Adjustment*"),"Adjustment","Current Year Savings"),'7.  Persistence Report'!$C:$C,VLOOKUP(IF(COUNTIFS($B421,"Adjustment*"),$A420,$A421),ExtCalcMap,2,FALSE))</f>
        <v>0</v>
      </c>
      <c r="M421" s="724">
        <f ca="1">SUMIFS(OFFSET('7.  Persistence Report'!$AQ:$AQ,0,M406-2011),'7.  Persistence Report'!$D:$D,IF(COUNTIFS($B421,"Adjustment*"),$B420,$B421),'7.  Persistence Report'!$H:$H,D406,'7.  Persistence Report'!$J:$J,IF(COUNTIFS($B421,"Adjustment*"),"Adjustment","Current Year Savings"),'7.  Persistence Report'!$C:$C,VLOOKUP(IF(COUNTIFS($B421,"Adjustment*"),$A420,$A421),ExtCalcMap,2,FALSE))</f>
        <v>0</v>
      </c>
      <c r="N421" s="732"/>
      <c r="O421" s="731">
        <f ca="1">SUMIFS(OFFSET('7.  Persistence Report'!$L:$L,0,O406-2011),'7.  Persistence Report'!$D:$D,IF(COUNTIFS($B421,"Adjustment*"),$B420,$B421),'7.  Persistence Report'!$H:$H,D406,'7.  Persistence Report'!$J:$J,IF(COUNTIFS($B421,"Adjustment*"),"Adjustment","Current Year Savings"),'7.  Persistence Report'!$C:$C,VLOOKUP(IF(COUNTIFS($B421,"Adjustment*"),$A420,$A421),ExtCalcMap,2,FALSE))</f>
        <v>0</v>
      </c>
      <c r="P421" s="731">
        <f ca="1">SUMIFS(OFFSET('7.  Persistence Report'!$L:$L,0,P406-2011),'7.  Persistence Report'!$D:$D,IF(COUNTIFS($B421,"Adjustment*"),$B420,$B421),'7.  Persistence Report'!$H:$H,D406,'7.  Persistence Report'!$J:$J,IF(COUNTIFS($B421,"Adjustment*"),"Adjustment","Current Year Savings"),'7.  Persistence Report'!$C:$C,VLOOKUP(IF(COUNTIFS($B421,"Adjustment*"),$A420,$A421),ExtCalcMap,2,FALSE))</f>
        <v>0</v>
      </c>
      <c r="Q421" s="731">
        <f ca="1">SUMIFS(OFFSET('7.  Persistence Report'!$L:$L,0,Q406-2011),'7.  Persistence Report'!$D:$D,IF(COUNTIFS($B421,"Adjustment*"),$B420,$B421),'7.  Persistence Report'!$H:$H,D406,'7.  Persistence Report'!$J:$J,IF(COUNTIFS($B421,"Adjustment*"),"Adjustment","Current Year Savings"),'7.  Persistence Report'!$C:$C,VLOOKUP(IF(COUNTIFS($B421,"Adjustment*"),$A420,$A421),ExtCalcMap,2,FALSE))</f>
        <v>0</v>
      </c>
      <c r="R421" s="731">
        <f ca="1">SUMIFS(OFFSET('7.  Persistence Report'!$L:$L,0,R406-2011),'7.  Persistence Report'!$D:$D,IF(COUNTIFS($B421,"Adjustment*"),$B420,$B421),'7.  Persistence Report'!$H:$H,D406,'7.  Persistence Report'!$J:$J,IF(COUNTIFS($B421,"Adjustment*"),"Adjustment","Current Year Savings"),'7.  Persistence Report'!$C:$C,VLOOKUP(IF(COUNTIFS($B421,"Adjustment*"),$A420,$A421),ExtCalcMap,2,FALSE))</f>
        <v>0</v>
      </c>
      <c r="S421" s="731">
        <f ca="1">SUMIFS(OFFSET('7.  Persistence Report'!$L:$L,0,S406-2011),'7.  Persistence Report'!$D:$D,IF(COUNTIFS($B421,"Adjustment*"),$B420,$B421),'7.  Persistence Report'!$H:$H,D406,'7.  Persistence Report'!$J:$J,IF(COUNTIFS($B421,"Adjustment*"),"Adjustment","Current Year Savings"),'7.  Persistence Report'!$C:$C,VLOOKUP(IF(COUNTIFS($B421,"Adjustment*"),$A420,$A421),ExtCalcMap,2,FALSE))</f>
        <v>0</v>
      </c>
      <c r="T421" s="731">
        <f ca="1">SUMIFS(OFFSET('7.  Persistence Report'!$L:$L,0,T406-2011),'7.  Persistence Report'!$D:$D,IF(COUNTIFS($B421,"Adjustment*"),$B420,$B421),'7.  Persistence Report'!$H:$H,D406,'7.  Persistence Report'!$J:$J,IF(COUNTIFS($B421,"Adjustment*"),"Adjustment","Current Year Savings"),'7.  Persistence Report'!$C:$C,VLOOKUP(IF(COUNTIFS($B421,"Adjustment*"),$A420,$A421),ExtCalcMap,2,FALSE))</f>
        <v>0</v>
      </c>
      <c r="U421" s="731">
        <f ca="1">SUMIFS(OFFSET('7.  Persistence Report'!$L:$L,0,U406-2011),'7.  Persistence Report'!$D:$D,IF(COUNTIFS($B421,"Adjustment*"),$B420,$B421),'7.  Persistence Report'!$H:$H,D406,'7.  Persistence Report'!$J:$J,IF(COUNTIFS($B421,"Adjustment*"),"Adjustment","Current Year Savings"),'7.  Persistence Report'!$C:$C,VLOOKUP(IF(COUNTIFS($B421,"Adjustment*"),$A420,$A421),ExtCalcMap,2,FALSE))</f>
        <v>0</v>
      </c>
      <c r="V421" s="731">
        <f ca="1">SUMIFS(OFFSET('7.  Persistence Report'!$L:$L,0,V406-2011),'7.  Persistence Report'!$D:$D,IF(COUNTIFS($B421,"Adjustment*"),$B420,$B421),'7.  Persistence Report'!$H:$H,D406,'7.  Persistence Report'!$J:$J,IF(COUNTIFS($B421,"Adjustment*"),"Adjustment","Current Year Savings"),'7.  Persistence Report'!$C:$C,VLOOKUP(IF(COUNTIFS($B421,"Adjustment*"),$A420,$A421),ExtCalcMap,2,FALSE))</f>
        <v>0</v>
      </c>
      <c r="W421" s="731">
        <f ca="1">SUMIFS(OFFSET('7.  Persistence Report'!$L:$L,0,W406-2011),'7.  Persistence Report'!$D:$D,IF(COUNTIFS($B421,"Adjustment*"),$B420,$B421),'7.  Persistence Report'!$H:$H,D406,'7.  Persistence Report'!$J:$J,IF(COUNTIFS($B421,"Adjustment*"),"Adjustment","Current Year Savings"),'7.  Persistence Report'!$C:$C,VLOOKUP(IF(COUNTIFS($B421,"Adjustment*"),$A420,$A421),ExtCalcMap,2,FALSE))</f>
        <v>0</v>
      </c>
      <c r="X421" s="731">
        <f ca="1">SUMIFS(OFFSET('7.  Persistence Report'!$L:$L,0,X406-2011),'7.  Persistence Report'!$D:$D,IF(COUNTIFS($B421,"Adjustment*"),$B420,$B421),'7.  Persistence Report'!$H:$H,D406,'7.  Persistence Report'!$J:$J,IF(COUNTIFS($B421,"Adjustment*"),"Adjustment","Current Year Savings"),'7.  Persistence Report'!$C:$C,VLOOKUP(IF(COUNTIFS($B421,"Adjustment*"),$A420,$A421),ExtCalcMap,2,FALSE))</f>
        <v>0</v>
      </c>
      <c r="Y421" s="412">
        <f>Y420</f>
        <v>0</v>
      </c>
      <c r="Z421" s="412">
        <f>Z420</f>
        <v>0</v>
      </c>
      <c r="AA421" s="412">
        <f t="shared" ref="AA421:AL421" si="178">AA420</f>
        <v>0</v>
      </c>
      <c r="AB421" s="412">
        <f t="shared" si="178"/>
        <v>1</v>
      </c>
      <c r="AC421" s="412">
        <f t="shared" si="178"/>
        <v>0</v>
      </c>
      <c r="AD421" s="412">
        <f t="shared" si="178"/>
        <v>0</v>
      </c>
      <c r="AE421" s="412">
        <f t="shared" si="178"/>
        <v>0</v>
      </c>
      <c r="AF421" s="412">
        <f t="shared" si="178"/>
        <v>0</v>
      </c>
      <c r="AG421" s="412">
        <f t="shared" si="178"/>
        <v>0</v>
      </c>
      <c r="AH421" s="412">
        <f t="shared" si="178"/>
        <v>0</v>
      </c>
      <c r="AI421" s="412">
        <f t="shared" si="178"/>
        <v>0</v>
      </c>
      <c r="AJ421" s="412">
        <f t="shared" si="178"/>
        <v>0</v>
      </c>
      <c r="AK421" s="412">
        <f t="shared" si="178"/>
        <v>0</v>
      </c>
      <c r="AL421" s="412">
        <f t="shared" si="178"/>
        <v>0</v>
      </c>
      <c r="AM421" s="299"/>
    </row>
    <row r="422" spans="1:39" ht="15" outlineLevel="1">
      <c r="B422" s="296"/>
      <c r="C422" s="307"/>
      <c r="D422" s="735"/>
      <c r="E422" s="735"/>
      <c r="F422" s="735"/>
      <c r="G422" s="735"/>
      <c r="H422" s="735"/>
      <c r="I422" s="735"/>
      <c r="J422" s="735"/>
      <c r="K422" s="735"/>
      <c r="L422" s="735"/>
      <c r="M422" s="735"/>
      <c r="N422" s="730"/>
      <c r="O422" s="734"/>
      <c r="P422" s="734"/>
      <c r="Q422" s="734"/>
      <c r="R422" s="734"/>
      <c r="S422" s="734"/>
      <c r="T422" s="734"/>
      <c r="U422" s="734"/>
      <c r="V422" s="734"/>
      <c r="W422" s="734"/>
      <c r="X422" s="734"/>
      <c r="Y422" s="413"/>
      <c r="Z422" s="413"/>
      <c r="AA422" s="413"/>
      <c r="AB422" s="413"/>
      <c r="AC422" s="413"/>
      <c r="AD422" s="413"/>
      <c r="AE422" s="413"/>
      <c r="AF422" s="413"/>
      <c r="AG422" s="413"/>
      <c r="AH422" s="413"/>
      <c r="AI422" s="413"/>
      <c r="AJ422" s="413"/>
      <c r="AK422" s="413"/>
      <c r="AL422" s="413"/>
      <c r="AM422" s="308"/>
    </row>
    <row r="423" spans="1:39" ht="15" outlineLevel="1">
      <c r="A423" s="503">
        <v>6</v>
      </c>
      <c r="B423" s="296" t="s">
        <v>6</v>
      </c>
      <c r="C423" s="293" t="s">
        <v>25</v>
      </c>
      <c r="D423" s="724">
        <f ca="1">SUMIFS(OFFSET('7.  Persistence Report'!$AQ:$AQ,0,D406-2011),'7.  Persistence Report'!$D:$D,IF(COUNTIFS($B423,"Adjustment*"),$B422,$B423),'7.  Persistence Report'!$H:$H,D406,'7.  Persistence Report'!$J:$J,IF(COUNTIFS($B423,"Adjustment*"),"Adjustment","Current Year Savings"),'7.  Persistence Report'!$C:$C,VLOOKUP(IF(COUNTIFS($B423,"Adjustment*"),$A422,$A423),ExtCalcMap,2,FALSE))</f>
        <v>0</v>
      </c>
      <c r="E423" s="724">
        <f ca="1">SUMIFS(OFFSET('7.  Persistence Report'!$AQ:$AQ,0,E406-2011),'7.  Persistence Report'!$D:$D,IF(COUNTIFS($B423,"Adjustment*"),$B422,$B423),'7.  Persistence Report'!$H:$H,D406,'7.  Persistence Report'!$J:$J,IF(COUNTIFS($B423,"Adjustment*"),"Adjustment","Current Year Savings"),'7.  Persistence Report'!$C:$C,VLOOKUP(IF(COUNTIFS($B423,"Adjustment*"),$A422,$A423),ExtCalcMap,2,FALSE))</f>
        <v>0</v>
      </c>
      <c r="F423" s="724">
        <f ca="1">SUMIFS(OFFSET('7.  Persistence Report'!$AQ:$AQ,0,F406-2011),'7.  Persistence Report'!$D:$D,IF(COUNTIFS($B423,"Adjustment*"),$B422,$B423),'7.  Persistence Report'!$H:$H,D406,'7.  Persistence Report'!$J:$J,IF(COUNTIFS($B423,"Adjustment*"),"Adjustment","Current Year Savings"),'7.  Persistence Report'!$C:$C,VLOOKUP(IF(COUNTIFS($B423,"Adjustment*"),$A422,$A423),ExtCalcMap,2,FALSE))</f>
        <v>0</v>
      </c>
      <c r="G423" s="724">
        <f ca="1">SUMIFS(OFFSET('7.  Persistence Report'!$AQ:$AQ,0,G406-2011),'7.  Persistence Report'!$D:$D,IF(COUNTIFS($B423,"Adjustment*"),$B422,$B423),'7.  Persistence Report'!$H:$H,D406,'7.  Persistence Report'!$J:$J,IF(COUNTIFS($B423,"Adjustment*"),"Adjustment","Current Year Savings"),'7.  Persistence Report'!$C:$C,VLOOKUP(IF(COUNTIFS($B423,"Adjustment*"),$A422,$A423),ExtCalcMap,2,FALSE))</f>
        <v>0</v>
      </c>
      <c r="H423" s="724">
        <f ca="1">SUMIFS(OFFSET('7.  Persistence Report'!$AQ:$AQ,0,H406-2011),'7.  Persistence Report'!$D:$D,IF(COUNTIFS($B423,"Adjustment*"),$B422,$B423),'7.  Persistence Report'!$H:$H,D406,'7.  Persistence Report'!$J:$J,IF(COUNTIFS($B423,"Adjustment*"),"Adjustment","Current Year Savings"),'7.  Persistence Report'!$C:$C,VLOOKUP(IF(COUNTIFS($B423,"Adjustment*"),$A422,$A423),ExtCalcMap,2,FALSE))</f>
        <v>0</v>
      </c>
      <c r="I423" s="724">
        <f ca="1">SUMIFS(OFFSET('7.  Persistence Report'!$AQ:$AQ,0,I406-2011),'7.  Persistence Report'!$D:$D,IF(COUNTIFS($B423,"Adjustment*"),$B422,$B423),'7.  Persistence Report'!$H:$H,D406,'7.  Persistence Report'!$J:$J,IF(COUNTIFS($B423,"Adjustment*"),"Adjustment","Current Year Savings"),'7.  Persistence Report'!$C:$C,VLOOKUP(IF(COUNTIFS($B423,"Adjustment*"),$A422,$A423),ExtCalcMap,2,FALSE))</f>
        <v>0</v>
      </c>
      <c r="J423" s="724">
        <f ca="1">SUMIFS(OFFSET('7.  Persistence Report'!$AQ:$AQ,0,J406-2011),'7.  Persistence Report'!$D:$D,IF(COUNTIFS($B423,"Adjustment*"),$B422,$B423),'7.  Persistence Report'!$H:$H,D406,'7.  Persistence Report'!$J:$J,IF(COUNTIFS($B423,"Adjustment*"),"Adjustment","Current Year Savings"),'7.  Persistence Report'!$C:$C,VLOOKUP(IF(COUNTIFS($B423,"Adjustment*"),$A422,$A423),ExtCalcMap,2,FALSE))</f>
        <v>0</v>
      </c>
      <c r="K423" s="724">
        <f ca="1">SUMIFS(OFFSET('7.  Persistence Report'!$AQ:$AQ,0,K406-2011),'7.  Persistence Report'!$D:$D,IF(COUNTIFS($B423,"Adjustment*"),$B422,$B423),'7.  Persistence Report'!$H:$H,D406,'7.  Persistence Report'!$J:$J,IF(COUNTIFS($B423,"Adjustment*"),"Adjustment","Current Year Savings"),'7.  Persistence Report'!$C:$C,VLOOKUP(IF(COUNTIFS($B423,"Adjustment*"),$A422,$A423),ExtCalcMap,2,FALSE))</f>
        <v>0</v>
      </c>
      <c r="L423" s="724">
        <f ca="1">SUMIFS(OFFSET('7.  Persistence Report'!$AQ:$AQ,0,L406-2011),'7.  Persistence Report'!$D:$D,IF(COUNTIFS($B423,"Adjustment*"),$B422,$B423),'7.  Persistence Report'!$H:$H,D406,'7.  Persistence Report'!$J:$J,IF(COUNTIFS($B423,"Adjustment*"),"Adjustment","Current Year Savings"),'7.  Persistence Report'!$C:$C,VLOOKUP(IF(COUNTIFS($B423,"Adjustment*"),$A422,$A423),ExtCalcMap,2,FALSE))</f>
        <v>0</v>
      </c>
      <c r="M423" s="724">
        <f ca="1">SUMIFS(OFFSET('7.  Persistence Report'!$AQ:$AQ,0,M406-2011),'7.  Persistence Report'!$D:$D,IF(COUNTIFS($B423,"Adjustment*"),$B422,$B423),'7.  Persistence Report'!$H:$H,D406,'7.  Persistence Report'!$J:$J,IF(COUNTIFS($B423,"Adjustment*"),"Adjustment","Current Year Savings"),'7.  Persistence Report'!$C:$C,VLOOKUP(IF(COUNTIFS($B423,"Adjustment*"),$A422,$A423),ExtCalcMap,2,FALSE))</f>
        <v>0</v>
      </c>
      <c r="N423" s="730"/>
      <c r="O423" s="731">
        <f ca="1">SUMIFS(OFFSET('7.  Persistence Report'!$L:$L,0,O406-2011),'7.  Persistence Report'!$D:$D,IF(COUNTIFS($B423,"Adjustment*"),$B422,$B423),'7.  Persistence Report'!$H:$H,D406,'7.  Persistence Report'!$J:$J,IF(COUNTIFS($B423,"Adjustment*"),"Adjustment","Current Year Savings"),'7.  Persistence Report'!$C:$C,VLOOKUP(IF(COUNTIFS($B423,"Adjustment*"),$A422,$A423),ExtCalcMap,2,FALSE))</f>
        <v>0</v>
      </c>
      <c r="P423" s="731">
        <f ca="1">SUMIFS(OFFSET('7.  Persistence Report'!$L:$L,0,P406-2011),'7.  Persistence Report'!$D:$D,IF(COUNTIFS($B423,"Adjustment*"),$B422,$B423),'7.  Persistence Report'!$H:$H,D406,'7.  Persistence Report'!$J:$J,IF(COUNTIFS($B423,"Adjustment*"),"Adjustment","Current Year Savings"),'7.  Persistence Report'!$C:$C,VLOOKUP(IF(COUNTIFS($B423,"Adjustment*"),$A422,$A423),ExtCalcMap,2,FALSE))</f>
        <v>0</v>
      </c>
      <c r="Q423" s="731">
        <f ca="1">SUMIFS(OFFSET('7.  Persistence Report'!$L:$L,0,Q406-2011),'7.  Persistence Report'!$D:$D,IF(COUNTIFS($B423,"Adjustment*"),$B422,$B423),'7.  Persistence Report'!$H:$H,D406,'7.  Persistence Report'!$J:$J,IF(COUNTIFS($B423,"Adjustment*"),"Adjustment","Current Year Savings"),'7.  Persistence Report'!$C:$C,VLOOKUP(IF(COUNTIFS($B423,"Adjustment*"),$A422,$A423),ExtCalcMap,2,FALSE))</f>
        <v>0</v>
      </c>
      <c r="R423" s="731">
        <f ca="1">SUMIFS(OFFSET('7.  Persistence Report'!$L:$L,0,R406-2011),'7.  Persistence Report'!$D:$D,IF(COUNTIFS($B423,"Adjustment*"),$B422,$B423),'7.  Persistence Report'!$H:$H,D406,'7.  Persistence Report'!$J:$J,IF(COUNTIFS($B423,"Adjustment*"),"Adjustment","Current Year Savings"),'7.  Persistence Report'!$C:$C,VLOOKUP(IF(COUNTIFS($B423,"Adjustment*"),$A422,$A423),ExtCalcMap,2,FALSE))</f>
        <v>0</v>
      </c>
      <c r="S423" s="731">
        <f ca="1">SUMIFS(OFFSET('7.  Persistence Report'!$L:$L,0,S406-2011),'7.  Persistence Report'!$D:$D,IF(COUNTIFS($B423,"Adjustment*"),$B422,$B423),'7.  Persistence Report'!$H:$H,D406,'7.  Persistence Report'!$J:$J,IF(COUNTIFS($B423,"Adjustment*"),"Adjustment","Current Year Savings"),'7.  Persistence Report'!$C:$C,VLOOKUP(IF(COUNTIFS($B423,"Adjustment*"),$A422,$A423),ExtCalcMap,2,FALSE))</f>
        <v>0</v>
      </c>
      <c r="T423" s="731">
        <f ca="1">SUMIFS(OFFSET('7.  Persistence Report'!$L:$L,0,T406-2011),'7.  Persistence Report'!$D:$D,IF(COUNTIFS($B423,"Adjustment*"),$B422,$B423),'7.  Persistence Report'!$H:$H,D406,'7.  Persistence Report'!$J:$J,IF(COUNTIFS($B423,"Adjustment*"),"Adjustment","Current Year Savings"),'7.  Persistence Report'!$C:$C,VLOOKUP(IF(COUNTIFS($B423,"Adjustment*"),$A422,$A423),ExtCalcMap,2,FALSE))</f>
        <v>0</v>
      </c>
      <c r="U423" s="731">
        <f ca="1">SUMIFS(OFFSET('7.  Persistence Report'!$L:$L,0,U406-2011),'7.  Persistence Report'!$D:$D,IF(COUNTIFS($B423,"Adjustment*"),$B422,$B423),'7.  Persistence Report'!$H:$H,D406,'7.  Persistence Report'!$J:$J,IF(COUNTIFS($B423,"Adjustment*"),"Adjustment","Current Year Savings"),'7.  Persistence Report'!$C:$C,VLOOKUP(IF(COUNTIFS($B423,"Adjustment*"),$A422,$A423),ExtCalcMap,2,FALSE))</f>
        <v>0</v>
      </c>
      <c r="V423" s="731">
        <f ca="1">SUMIFS(OFFSET('7.  Persistence Report'!$L:$L,0,V406-2011),'7.  Persistence Report'!$D:$D,IF(COUNTIFS($B423,"Adjustment*"),$B422,$B423),'7.  Persistence Report'!$H:$H,D406,'7.  Persistence Report'!$J:$J,IF(COUNTIFS($B423,"Adjustment*"),"Adjustment","Current Year Savings"),'7.  Persistence Report'!$C:$C,VLOOKUP(IF(COUNTIFS($B423,"Adjustment*"),$A422,$A423),ExtCalcMap,2,FALSE))</f>
        <v>0</v>
      </c>
      <c r="W423" s="731">
        <f ca="1">SUMIFS(OFFSET('7.  Persistence Report'!$L:$L,0,W406-2011),'7.  Persistence Report'!$D:$D,IF(COUNTIFS($B423,"Adjustment*"),$B422,$B423),'7.  Persistence Report'!$H:$H,D406,'7.  Persistence Report'!$J:$J,IF(COUNTIFS($B423,"Adjustment*"),"Adjustment","Current Year Savings"),'7.  Persistence Report'!$C:$C,VLOOKUP(IF(COUNTIFS($B423,"Adjustment*"),$A422,$A423),ExtCalcMap,2,FALSE))</f>
        <v>0</v>
      </c>
      <c r="X423" s="731">
        <f ca="1">SUMIFS(OFFSET('7.  Persistence Report'!$L:$L,0,X406-2011),'7.  Persistence Report'!$D:$D,IF(COUNTIFS($B423,"Adjustment*"),$B422,$B423),'7.  Persistence Report'!$H:$H,D406,'7.  Persistence Report'!$J:$J,IF(COUNTIFS($B423,"Adjustment*"),"Adjustment","Current Year Savings"),'7.  Persistence Report'!$C:$C,VLOOKUP(IF(COUNTIFS($B423,"Adjustment*"),$A422,$A423),ExtCalcMap,2,FALSE))</f>
        <v>0</v>
      </c>
      <c r="Y423" s="411">
        <f t="shared" ref="Y423:AL423" si="179">IF(COUNTIFS(Y406,"Res*"),1/COUNTIFS(Y406:AL406,"Res*"),0)</f>
        <v>0</v>
      </c>
      <c r="Z423" s="411">
        <f t="shared" si="179"/>
        <v>0</v>
      </c>
      <c r="AA423" s="411">
        <f t="shared" si="179"/>
        <v>0</v>
      </c>
      <c r="AB423" s="411">
        <f t="shared" si="179"/>
        <v>1</v>
      </c>
      <c r="AC423" s="411">
        <f t="shared" si="179"/>
        <v>0</v>
      </c>
      <c r="AD423" s="411">
        <f t="shared" si="179"/>
        <v>0</v>
      </c>
      <c r="AE423" s="411">
        <f t="shared" si="179"/>
        <v>0</v>
      </c>
      <c r="AF423" s="411">
        <f t="shared" si="179"/>
        <v>0</v>
      </c>
      <c r="AG423" s="411">
        <f t="shared" si="179"/>
        <v>0</v>
      </c>
      <c r="AH423" s="411">
        <f t="shared" si="179"/>
        <v>0</v>
      </c>
      <c r="AI423" s="411">
        <f t="shared" si="179"/>
        <v>0</v>
      </c>
      <c r="AJ423" s="411">
        <f t="shared" si="179"/>
        <v>0</v>
      </c>
      <c r="AK423" s="411">
        <f t="shared" si="179"/>
        <v>0</v>
      </c>
      <c r="AL423" s="411">
        <f t="shared" si="179"/>
        <v>0</v>
      </c>
      <c r="AM423" s="298">
        <f>SUM(Y423:AL423)</f>
        <v>1</v>
      </c>
    </row>
    <row r="424" spans="1:39" ht="15" outlineLevel="1">
      <c r="B424" s="296" t="s">
        <v>260</v>
      </c>
      <c r="C424" s="293" t="s">
        <v>164</v>
      </c>
      <c r="D424" s="724">
        <f ca="1">SUMIFS(OFFSET('7.  Persistence Report'!$AQ:$AQ,0,D406-2011),'7.  Persistence Report'!$D:$D,IF(COUNTIFS($B424,"Adjustment*"),$B423,$B424),'7.  Persistence Report'!$H:$H,D406,'7.  Persistence Report'!$J:$J,IF(COUNTIFS($B424,"Adjustment*"),"Adjustment","Current Year Savings"),'7.  Persistence Report'!$C:$C,VLOOKUP(IF(COUNTIFS($B424,"Adjustment*"),$A423,$A424),ExtCalcMap,2,FALSE))</f>
        <v>0</v>
      </c>
      <c r="E424" s="724">
        <f ca="1">SUMIFS(OFFSET('7.  Persistence Report'!$AQ:$AQ,0,E406-2011),'7.  Persistence Report'!$D:$D,IF(COUNTIFS($B424,"Adjustment*"),$B423,$B424),'7.  Persistence Report'!$H:$H,D406,'7.  Persistence Report'!$J:$J,IF(COUNTIFS($B424,"Adjustment*"),"Adjustment","Current Year Savings"),'7.  Persistence Report'!$C:$C,VLOOKUP(IF(COUNTIFS($B424,"Adjustment*"),$A423,$A424),ExtCalcMap,2,FALSE))</f>
        <v>0</v>
      </c>
      <c r="F424" s="724">
        <f ca="1">SUMIFS(OFFSET('7.  Persistence Report'!$AQ:$AQ,0,F406-2011),'7.  Persistence Report'!$D:$D,IF(COUNTIFS($B424,"Adjustment*"),$B423,$B424),'7.  Persistence Report'!$H:$H,D406,'7.  Persistence Report'!$J:$J,IF(COUNTIFS($B424,"Adjustment*"),"Adjustment","Current Year Savings"),'7.  Persistence Report'!$C:$C,VLOOKUP(IF(COUNTIFS($B424,"Adjustment*"),$A423,$A424),ExtCalcMap,2,FALSE))</f>
        <v>0</v>
      </c>
      <c r="G424" s="724">
        <f ca="1">SUMIFS(OFFSET('7.  Persistence Report'!$AQ:$AQ,0,G406-2011),'7.  Persistence Report'!$D:$D,IF(COUNTIFS($B424,"Adjustment*"),$B423,$B424),'7.  Persistence Report'!$H:$H,D406,'7.  Persistence Report'!$J:$J,IF(COUNTIFS($B424,"Adjustment*"),"Adjustment","Current Year Savings"),'7.  Persistence Report'!$C:$C,VLOOKUP(IF(COUNTIFS($B424,"Adjustment*"),$A423,$A424),ExtCalcMap,2,FALSE))</f>
        <v>0</v>
      </c>
      <c r="H424" s="724">
        <f ca="1">SUMIFS(OFFSET('7.  Persistence Report'!$AQ:$AQ,0,H406-2011),'7.  Persistence Report'!$D:$D,IF(COUNTIFS($B424,"Adjustment*"),$B423,$B424),'7.  Persistence Report'!$H:$H,D406,'7.  Persistence Report'!$J:$J,IF(COUNTIFS($B424,"Adjustment*"),"Adjustment","Current Year Savings"),'7.  Persistence Report'!$C:$C,VLOOKUP(IF(COUNTIFS($B424,"Adjustment*"),$A423,$A424),ExtCalcMap,2,FALSE))</f>
        <v>0</v>
      </c>
      <c r="I424" s="724">
        <f ca="1">SUMIFS(OFFSET('7.  Persistence Report'!$AQ:$AQ,0,I406-2011),'7.  Persistence Report'!$D:$D,IF(COUNTIFS($B424,"Adjustment*"),$B423,$B424),'7.  Persistence Report'!$H:$H,D406,'7.  Persistence Report'!$J:$J,IF(COUNTIFS($B424,"Adjustment*"),"Adjustment","Current Year Savings"),'7.  Persistence Report'!$C:$C,VLOOKUP(IF(COUNTIFS($B424,"Adjustment*"),$A423,$A424),ExtCalcMap,2,FALSE))</f>
        <v>0</v>
      </c>
      <c r="J424" s="724">
        <f ca="1">SUMIFS(OFFSET('7.  Persistence Report'!$AQ:$AQ,0,J406-2011),'7.  Persistence Report'!$D:$D,IF(COUNTIFS($B424,"Adjustment*"),$B423,$B424),'7.  Persistence Report'!$H:$H,D406,'7.  Persistence Report'!$J:$J,IF(COUNTIFS($B424,"Adjustment*"),"Adjustment","Current Year Savings"),'7.  Persistence Report'!$C:$C,VLOOKUP(IF(COUNTIFS($B424,"Adjustment*"),$A423,$A424),ExtCalcMap,2,FALSE))</f>
        <v>0</v>
      </c>
      <c r="K424" s="724">
        <f ca="1">SUMIFS(OFFSET('7.  Persistence Report'!$AQ:$AQ,0,K406-2011),'7.  Persistence Report'!$D:$D,IF(COUNTIFS($B424,"Adjustment*"),$B423,$B424),'7.  Persistence Report'!$H:$H,D406,'7.  Persistence Report'!$J:$J,IF(COUNTIFS($B424,"Adjustment*"),"Adjustment","Current Year Savings"),'7.  Persistence Report'!$C:$C,VLOOKUP(IF(COUNTIFS($B424,"Adjustment*"),$A423,$A424),ExtCalcMap,2,FALSE))</f>
        <v>0</v>
      </c>
      <c r="L424" s="724">
        <f ca="1">SUMIFS(OFFSET('7.  Persistence Report'!$AQ:$AQ,0,L406-2011),'7.  Persistence Report'!$D:$D,IF(COUNTIFS($B424,"Adjustment*"),$B423,$B424),'7.  Persistence Report'!$H:$H,D406,'7.  Persistence Report'!$J:$J,IF(COUNTIFS($B424,"Adjustment*"),"Adjustment","Current Year Savings"),'7.  Persistence Report'!$C:$C,VLOOKUP(IF(COUNTIFS($B424,"Adjustment*"),$A423,$A424),ExtCalcMap,2,FALSE))</f>
        <v>0</v>
      </c>
      <c r="M424" s="724">
        <f ca="1">SUMIFS(OFFSET('7.  Persistence Report'!$AQ:$AQ,0,M406-2011),'7.  Persistence Report'!$D:$D,IF(COUNTIFS($B424,"Adjustment*"),$B423,$B424),'7.  Persistence Report'!$H:$H,D406,'7.  Persistence Report'!$J:$J,IF(COUNTIFS($B424,"Adjustment*"),"Adjustment","Current Year Savings"),'7.  Persistence Report'!$C:$C,VLOOKUP(IF(COUNTIFS($B424,"Adjustment*"),$A423,$A424),ExtCalcMap,2,FALSE))</f>
        <v>0</v>
      </c>
      <c r="N424" s="732"/>
      <c r="O424" s="731">
        <f ca="1">SUMIFS(OFFSET('7.  Persistence Report'!$L:$L,0,O406-2011),'7.  Persistence Report'!$D:$D,IF(COUNTIFS($B424,"Adjustment*"),$B423,$B424),'7.  Persistence Report'!$H:$H,D406,'7.  Persistence Report'!$J:$J,IF(COUNTIFS($B424,"Adjustment*"),"Adjustment","Current Year Savings"),'7.  Persistence Report'!$C:$C,VLOOKUP(IF(COUNTIFS($B424,"Adjustment*"),$A423,$A424),ExtCalcMap,2,FALSE))</f>
        <v>0</v>
      </c>
      <c r="P424" s="731">
        <f ca="1">SUMIFS(OFFSET('7.  Persistence Report'!$L:$L,0,P406-2011),'7.  Persistence Report'!$D:$D,IF(COUNTIFS($B424,"Adjustment*"),$B423,$B424),'7.  Persistence Report'!$H:$H,D406,'7.  Persistence Report'!$J:$J,IF(COUNTIFS($B424,"Adjustment*"),"Adjustment","Current Year Savings"),'7.  Persistence Report'!$C:$C,VLOOKUP(IF(COUNTIFS($B424,"Adjustment*"),$A423,$A424),ExtCalcMap,2,FALSE))</f>
        <v>0</v>
      </c>
      <c r="Q424" s="731">
        <f ca="1">SUMIFS(OFFSET('7.  Persistence Report'!$L:$L,0,Q406-2011),'7.  Persistence Report'!$D:$D,IF(COUNTIFS($B424,"Adjustment*"),$B423,$B424),'7.  Persistence Report'!$H:$H,D406,'7.  Persistence Report'!$J:$J,IF(COUNTIFS($B424,"Adjustment*"),"Adjustment","Current Year Savings"),'7.  Persistence Report'!$C:$C,VLOOKUP(IF(COUNTIFS($B424,"Adjustment*"),$A423,$A424),ExtCalcMap,2,FALSE))</f>
        <v>0</v>
      </c>
      <c r="R424" s="731">
        <f ca="1">SUMIFS(OFFSET('7.  Persistence Report'!$L:$L,0,R406-2011),'7.  Persistence Report'!$D:$D,IF(COUNTIFS($B424,"Adjustment*"),$B423,$B424),'7.  Persistence Report'!$H:$H,D406,'7.  Persistence Report'!$J:$J,IF(COUNTIFS($B424,"Adjustment*"),"Adjustment","Current Year Savings"),'7.  Persistence Report'!$C:$C,VLOOKUP(IF(COUNTIFS($B424,"Adjustment*"),$A423,$A424),ExtCalcMap,2,FALSE))</f>
        <v>0</v>
      </c>
      <c r="S424" s="731">
        <f ca="1">SUMIFS(OFFSET('7.  Persistence Report'!$L:$L,0,S406-2011),'7.  Persistence Report'!$D:$D,IF(COUNTIFS($B424,"Adjustment*"),$B423,$B424),'7.  Persistence Report'!$H:$H,D406,'7.  Persistence Report'!$J:$J,IF(COUNTIFS($B424,"Adjustment*"),"Adjustment","Current Year Savings"),'7.  Persistence Report'!$C:$C,VLOOKUP(IF(COUNTIFS($B424,"Adjustment*"),$A423,$A424),ExtCalcMap,2,FALSE))</f>
        <v>0</v>
      </c>
      <c r="T424" s="731">
        <f ca="1">SUMIFS(OFFSET('7.  Persistence Report'!$L:$L,0,T406-2011),'7.  Persistence Report'!$D:$D,IF(COUNTIFS($B424,"Adjustment*"),$B423,$B424),'7.  Persistence Report'!$H:$H,D406,'7.  Persistence Report'!$J:$J,IF(COUNTIFS($B424,"Adjustment*"),"Adjustment","Current Year Savings"),'7.  Persistence Report'!$C:$C,VLOOKUP(IF(COUNTIFS($B424,"Adjustment*"),$A423,$A424),ExtCalcMap,2,FALSE))</f>
        <v>0</v>
      </c>
      <c r="U424" s="731">
        <f ca="1">SUMIFS(OFFSET('7.  Persistence Report'!$L:$L,0,U406-2011),'7.  Persistence Report'!$D:$D,IF(COUNTIFS($B424,"Adjustment*"),$B423,$B424),'7.  Persistence Report'!$H:$H,D406,'7.  Persistence Report'!$J:$J,IF(COUNTIFS($B424,"Adjustment*"),"Adjustment","Current Year Savings"),'7.  Persistence Report'!$C:$C,VLOOKUP(IF(COUNTIFS($B424,"Adjustment*"),$A423,$A424),ExtCalcMap,2,FALSE))</f>
        <v>0</v>
      </c>
      <c r="V424" s="731">
        <f ca="1">SUMIFS(OFFSET('7.  Persistence Report'!$L:$L,0,V406-2011),'7.  Persistence Report'!$D:$D,IF(COUNTIFS($B424,"Adjustment*"),$B423,$B424),'7.  Persistence Report'!$H:$H,D406,'7.  Persistence Report'!$J:$J,IF(COUNTIFS($B424,"Adjustment*"),"Adjustment","Current Year Savings"),'7.  Persistence Report'!$C:$C,VLOOKUP(IF(COUNTIFS($B424,"Adjustment*"),$A423,$A424),ExtCalcMap,2,FALSE))</f>
        <v>0</v>
      </c>
      <c r="W424" s="731">
        <f ca="1">SUMIFS(OFFSET('7.  Persistence Report'!$L:$L,0,W406-2011),'7.  Persistence Report'!$D:$D,IF(COUNTIFS($B424,"Adjustment*"),$B423,$B424),'7.  Persistence Report'!$H:$H,D406,'7.  Persistence Report'!$J:$J,IF(COUNTIFS($B424,"Adjustment*"),"Adjustment","Current Year Savings"),'7.  Persistence Report'!$C:$C,VLOOKUP(IF(COUNTIFS($B424,"Adjustment*"),$A423,$A424),ExtCalcMap,2,FALSE))</f>
        <v>0</v>
      </c>
      <c r="X424" s="731">
        <f ca="1">SUMIFS(OFFSET('7.  Persistence Report'!$L:$L,0,X406-2011),'7.  Persistence Report'!$D:$D,IF(COUNTIFS($B424,"Adjustment*"),$B423,$B424),'7.  Persistence Report'!$H:$H,D406,'7.  Persistence Report'!$J:$J,IF(COUNTIFS($B424,"Adjustment*"),"Adjustment","Current Year Savings"),'7.  Persistence Report'!$C:$C,VLOOKUP(IF(COUNTIFS($B424,"Adjustment*"),$A423,$A424),ExtCalcMap,2,FALSE))</f>
        <v>0</v>
      </c>
      <c r="Y424" s="412">
        <f>Y423</f>
        <v>0</v>
      </c>
      <c r="Z424" s="412">
        <f>Z423</f>
        <v>0</v>
      </c>
      <c r="AA424" s="412">
        <f t="shared" ref="AA424:AL424" si="180">AA423</f>
        <v>0</v>
      </c>
      <c r="AB424" s="412">
        <f t="shared" si="180"/>
        <v>1</v>
      </c>
      <c r="AC424" s="412">
        <f t="shared" si="180"/>
        <v>0</v>
      </c>
      <c r="AD424" s="412">
        <f t="shared" si="180"/>
        <v>0</v>
      </c>
      <c r="AE424" s="412">
        <f t="shared" si="180"/>
        <v>0</v>
      </c>
      <c r="AF424" s="412">
        <f t="shared" si="180"/>
        <v>0</v>
      </c>
      <c r="AG424" s="412">
        <f t="shared" si="180"/>
        <v>0</v>
      </c>
      <c r="AH424" s="412">
        <f t="shared" si="180"/>
        <v>0</v>
      </c>
      <c r="AI424" s="412">
        <f t="shared" si="180"/>
        <v>0</v>
      </c>
      <c r="AJ424" s="412">
        <f t="shared" si="180"/>
        <v>0</v>
      </c>
      <c r="AK424" s="412">
        <f t="shared" si="180"/>
        <v>0</v>
      </c>
      <c r="AL424" s="412">
        <f t="shared" si="180"/>
        <v>0</v>
      </c>
      <c r="AM424" s="299"/>
    </row>
    <row r="425" spans="1:39" ht="15" outlineLevel="1">
      <c r="B425" s="296"/>
      <c r="C425" s="307"/>
      <c r="D425" s="735"/>
      <c r="E425" s="735"/>
      <c r="F425" s="735"/>
      <c r="G425" s="735"/>
      <c r="H425" s="735"/>
      <c r="I425" s="735"/>
      <c r="J425" s="735"/>
      <c r="K425" s="735"/>
      <c r="L425" s="735"/>
      <c r="M425" s="735"/>
      <c r="N425" s="730"/>
      <c r="O425" s="736"/>
      <c r="P425" s="736"/>
      <c r="Q425" s="736"/>
      <c r="R425" s="736"/>
      <c r="S425" s="736"/>
      <c r="T425" s="736"/>
      <c r="U425" s="736"/>
      <c r="V425" s="736"/>
      <c r="W425" s="736"/>
      <c r="X425" s="736"/>
      <c r="Y425" s="413"/>
      <c r="Z425" s="413"/>
      <c r="AA425" s="413"/>
      <c r="AB425" s="413"/>
      <c r="AC425" s="413"/>
      <c r="AD425" s="413"/>
      <c r="AE425" s="413"/>
      <c r="AF425" s="413"/>
      <c r="AG425" s="413"/>
      <c r="AH425" s="413"/>
      <c r="AI425" s="413"/>
      <c r="AJ425" s="413"/>
      <c r="AK425" s="413"/>
      <c r="AL425" s="413"/>
      <c r="AM425" s="308"/>
    </row>
    <row r="426" spans="1:39" ht="15" outlineLevel="1">
      <c r="A426" s="503">
        <v>7</v>
      </c>
      <c r="B426" s="296" t="s">
        <v>42</v>
      </c>
      <c r="C426" s="293" t="s">
        <v>25</v>
      </c>
      <c r="D426" s="724">
        <f ca="1">SUMIFS(OFFSET('7.  Persistence Report'!$AQ:$AQ,0,D406-2011),'7.  Persistence Report'!$D:$D,IF(COUNTIFS($B426,"Adjustment*"),$B425,$B426),'7.  Persistence Report'!$H:$H,D406,'7.  Persistence Report'!$J:$J,IF(COUNTIFS($B426,"Adjustment*"),"Adjustment","Current Year Savings"),'7.  Persistence Report'!$C:$C,VLOOKUP(IF(COUNTIFS($B426,"Adjustment*"),$A425,$A426),ExtCalcMap,2,FALSE))</f>
        <v>0</v>
      </c>
      <c r="E426" s="724">
        <f ca="1">SUMIFS(OFFSET('7.  Persistence Report'!$AQ:$AQ,0,E406-2011),'7.  Persistence Report'!$D:$D,IF(COUNTIFS($B426,"Adjustment*"),$B425,$B426),'7.  Persistence Report'!$H:$H,D406,'7.  Persistence Report'!$J:$J,IF(COUNTIFS($B426,"Adjustment*"),"Adjustment","Current Year Savings"),'7.  Persistence Report'!$C:$C,VLOOKUP(IF(COUNTIFS($B426,"Adjustment*"),$A425,$A426),ExtCalcMap,2,FALSE))</f>
        <v>0</v>
      </c>
      <c r="F426" s="724">
        <f ca="1">SUMIFS(OFFSET('7.  Persistence Report'!$AQ:$AQ,0,F406-2011),'7.  Persistence Report'!$D:$D,IF(COUNTIFS($B426,"Adjustment*"),$B425,$B426),'7.  Persistence Report'!$H:$H,D406,'7.  Persistence Report'!$J:$J,IF(COUNTIFS($B426,"Adjustment*"),"Adjustment","Current Year Savings"),'7.  Persistence Report'!$C:$C,VLOOKUP(IF(COUNTIFS($B426,"Adjustment*"),$A425,$A426),ExtCalcMap,2,FALSE))</f>
        <v>0</v>
      </c>
      <c r="G426" s="724">
        <f ca="1">SUMIFS(OFFSET('7.  Persistence Report'!$AQ:$AQ,0,G406-2011),'7.  Persistence Report'!$D:$D,IF(COUNTIFS($B426,"Adjustment*"),$B425,$B426),'7.  Persistence Report'!$H:$H,D406,'7.  Persistence Report'!$J:$J,IF(COUNTIFS($B426,"Adjustment*"),"Adjustment","Current Year Savings"),'7.  Persistence Report'!$C:$C,VLOOKUP(IF(COUNTIFS($B426,"Adjustment*"),$A425,$A426),ExtCalcMap,2,FALSE))</f>
        <v>0</v>
      </c>
      <c r="H426" s="724">
        <f ca="1">SUMIFS(OFFSET('7.  Persistence Report'!$AQ:$AQ,0,H406-2011),'7.  Persistence Report'!$D:$D,IF(COUNTIFS($B426,"Adjustment*"),$B425,$B426),'7.  Persistence Report'!$H:$H,D406,'7.  Persistence Report'!$J:$J,IF(COUNTIFS($B426,"Adjustment*"),"Adjustment","Current Year Savings"),'7.  Persistence Report'!$C:$C,VLOOKUP(IF(COUNTIFS($B426,"Adjustment*"),$A425,$A426),ExtCalcMap,2,FALSE))</f>
        <v>0</v>
      </c>
      <c r="I426" s="724">
        <f ca="1">SUMIFS(OFFSET('7.  Persistence Report'!$AQ:$AQ,0,I406-2011),'7.  Persistence Report'!$D:$D,IF(COUNTIFS($B426,"Adjustment*"),$B425,$B426),'7.  Persistence Report'!$H:$H,D406,'7.  Persistence Report'!$J:$J,IF(COUNTIFS($B426,"Adjustment*"),"Adjustment","Current Year Savings"),'7.  Persistence Report'!$C:$C,VLOOKUP(IF(COUNTIFS($B426,"Adjustment*"),$A425,$A426),ExtCalcMap,2,FALSE))</f>
        <v>0</v>
      </c>
      <c r="J426" s="724">
        <f ca="1">SUMIFS(OFFSET('7.  Persistence Report'!$AQ:$AQ,0,J406-2011),'7.  Persistence Report'!$D:$D,IF(COUNTIFS($B426,"Adjustment*"),$B425,$B426),'7.  Persistence Report'!$H:$H,D406,'7.  Persistence Report'!$J:$J,IF(COUNTIFS($B426,"Adjustment*"),"Adjustment","Current Year Savings"),'7.  Persistence Report'!$C:$C,VLOOKUP(IF(COUNTIFS($B426,"Adjustment*"),$A425,$A426),ExtCalcMap,2,FALSE))</f>
        <v>0</v>
      </c>
      <c r="K426" s="724">
        <f ca="1">SUMIFS(OFFSET('7.  Persistence Report'!$AQ:$AQ,0,K406-2011),'7.  Persistence Report'!$D:$D,IF(COUNTIFS($B426,"Adjustment*"),$B425,$B426),'7.  Persistence Report'!$H:$H,D406,'7.  Persistence Report'!$J:$J,IF(COUNTIFS($B426,"Adjustment*"),"Adjustment","Current Year Savings"),'7.  Persistence Report'!$C:$C,VLOOKUP(IF(COUNTIFS($B426,"Adjustment*"),$A425,$A426),ExtCalcMap,2,FALSE))</f>
        <v>0</v>
      </c>
      <c r="L426" s="724">
        <f ca="1">SUMIFS(OFFSET('7.  Persistence Report'!$AQ:$AQ,0,L406-2011),'7.  Persistence Report'!$D:$D,IF(COUNTIFS($B426,"Adjustment*"),$B425,$B426),'7.  Persistence Report'!$H:$H,D406,'7.  Persistence Report'!$J:$J,IF(COUNTIFS($B426,"Adjustment*"),"Adjustment","Current Year Savings"),'7.  Persistence Report'!$C:$C,VLOOKUP(IF(COUNTIFS($B426,"Adjustment*"),$A425,$A426),ExtCalcMap,2,FALSE))</f>
        <v>0</v>
      </c>
      <c r="M426" s="724">
        <f ca="1">SUMIFS(OFFSET('7.  Persistence Report'!$AQ:$AQ,0,M406-2011),'7.  Persistence Report'!$D:$D,IF(COUNTIFS($B426,"Adjustment*"),$B425,$B426),'7.  Persistence Report'!$H:$H,D406,'7.  Persistence Report'!$J:$J,IF(COUNTIFS($B426,"Adjustment*"),"Adjustment","Current Year Savings"),'7.  Persistence Report'!$C:$C,VLOOKUP(IF(COUNTIFS($B426,"Adjustment*"),$A425,$A426),ExtCalcMap,2,FALSE))</f>
        <v>0</v>
      </c>
      <c r="N426" s="730"/>
      <c r="O426" s="731">
        <f ca="1">SUMIFS(OFFSET('7.  Persistence Report'!$L:$L,0,O406-2011),'7.  Persistence Report'!$D:$D,IF(COUNTIFS($B426,"Adjustment*"),$B425,$B426),'7.  Persistence Report'!$H:$H,D406,'7.  Persistence Report'!$J:$J,IF(COUNTIFS($B426,"Adjustment*"),"Adjustment","Current Year Savings"),'7.  Persistence Report'!$C:$C,VLOOKUP(IF(COUNTIFS($B426,"Adjustment*"),$A425,$A426),ExtCalcMap,2,FALSE))</f>
        <v>0</v>
      </c>
      <c r="P426" s="731">
        <f ca="1">SUMIFS(OFFSET('7.  Persistence Report'!$L:$L,0,P406-2011),'7.  Persistence Report'!$D:$D,IF(COUNTIFS($B426,"Adjustment*"),$B425,$B426),'7.  Persistence Report'!$H:$H,D406,'7.  Persistence Report'!$J:$J,IF(COUNTIFS($B426,"Adjustment*"),"Adjustment","Current Year Savings"),'7.  Persistence Report'!$C:$C,VLOOKUP(IF(COUNTIFS($B426,"Adjustment*"),$A425,$A426),ExtCalcMap,2,FALSE))</f>
        <v>0</v>
      </c>
      <c r="Q426" s="731">
        <f ca="1">SUMIFS(OFFSET('7.  Persistence Report'!$L:$L,0,Q406-2011),'7.  Persistence Report'!$D:$D,IF(COUNTIFS($B426,"Adjustment*"),$B425,$B426),'7.  Persistence Report'!$H:$H,D406,'7.  Persistence Report'!$J:$J,IF(COUNTIFS($B426,"Adjustment*"),"Adjustment","Current Year Savings"),'7.  Persistence Report'!$C:$C,VLOOKUP(IF(COUNTIFS($B426,"Adjustment*"),$A425,$A426),ExtCalcMap,2,FALSE))</f>
        <v>0</v>
      </c>
      <c r="R426" s="731">
        <f ca="1">SUMIFS(OFFSET('7.  Persistence Report'!$L:$L,0,R406-2011),'7.  Persistence Report'!$D:$D,IF(COUNTIFS($B426,"Adjustment*"),$B425,$B426),'7.  Persistence Report'!$H:$H,D406,'7.  Persistence Report'!$J:$J,IF(COUNTIFS($B426,"Adjustment*"),"Adjustment","Current Year Savings"),'7.  Persistence Report'!$C:$C,VLOOKUP(IF(COUNTIFS($B426,"Adjustment*"),$A425,$A426),ExtCalcMap,2,FALSE))</f>
        <v>0</v>
      </c>
      <c r="S426" s="731">
        <f ca="1">SUMIFS(OFFSET('7.  Persistence Report'!$L:$L,0,S406-2011),'7.  Persistence Report'!$D:$D,IF(COUNTIFS($B426,"Adjustment*"),$B425,$B426),'7.  Persistence Report'!$H:$H,D406,'7.  Persistence Report'!$J:$J,IF(COUNTIFS($B426,"Adjustment*"),"Adjustment","Current Year Savings"),'7.  Persistence Report'!$C:$C,VLOOKUP(IF(COUNTIFS($B426,"Adjustment*"),$A425,$A426),ExtCalcMap,2,FALSE))</f>
        <v>0</v>
      </c>
      <c r="T426" s="731">
        <f ca="1">SUMIFS(OFFSET('7.  Persistence Report'!$L:$L,0,T406-2011),'7.  Persistence Report'!$D:$D,IF(COUNTIFS($B426,"Adjustment*"),$B425,$B426),'7.  Persistence Report'!$H:$H,D406,'7.  Persistence Report'!$J:$J,IF(COUNTIFS($B426,"Adjustment*"),"Adjustment","Current Year Savings"),'7.  Persistence Report'!$C:$C,VLOOKUP(IF(COUNTIFS($B426,"Adjustment*"),$A425,$A426),ExtCalcMap,2,FALSE))</f>
        <v>0</v>
      </c>
      <c r="U426" s="731">
        <f ca="1">SUMIFS(OFFSET('7.  Persistence Report'!$L:$L,0,U406-2011),'7.  Persistence Report'!$D:$D,IF(COUNTIFS($B426,"Adjustment*"),$B425,$B426),'7.  Persistence Report'!$H:$H,D406,'7.  Persistence Report'!$J:$J,IF(COUNTIFS($B426,"Adjustment*"),"Adjustment","Current Year Savings"),'7.  Persistence Report'!$C:$C,VLOOKUP(IF(COUNTIFS($B426,"Adjustment*"),$A425,$A426),ExtCalcMap,2,FALSE))</f>
        <v>0</v>
      </c>
      <c r="V426" s="731">
        <f ca="1">SUMIFS(OFFSET('7.  Persistence Report'!$L:$L,0,V406-2011),'7.  Persistence Report'!$D:$D,IF(COUNTIFS($B426,"Adjustment*"),$B425,$B426),'7.  Persistence Report'!$H:$H,D406,'7.  Persistence Report'!$J:$J,IF(COUNTIFS($B426,"Adjustment*"),"Adjustment","Current Year Savings"),'7.  Persistence Report'!$C:$C,VLOOKUP(IF(COUNTIFS($B426,"Adjustment*"),$A425,$A426),ExtCalcMap,2,FALSE))</f>
        <v>0</v>
      </c>
      <c r="W426" s="731">
        <f ca="1">SUMIFS(OFFSET('7.  Persistence Report'!$L:$L,0,W406-2011),'7.  Persistence Report'!$D:$D,IF(COUNTIFS($B426,"Adjustment*"),$B425,$B426),'7.  Persistence Report'!$H:$H,D406,'7.  Persistence Report'!$J:$J,IF(COUNTIFS($B426,"Adjustment*"),"Adjustment","Current Year Savings"),'7.  Persistence Report'!$C:$C,VLOOKUP(IF(COUNTIFS($B426,"Adjustment*"),$A425,$A426),ExtCalcMap,2,FALSE))</f>
        <v>0</v>
      </c>
      <c r="X426" s="731">
        <f ca="1">SUMIFS(OFFSET('7.  Persistence Report'!$L:$L,0,X406-2011),'7.  Persistence Report'!$D:$D,IF(COUNTIFS($B426,"Adjustment*"),$B425,$B426),'7.  Persistence Report'!$H:$H,D406,'7.  Persistence Report'!$J:$J,IF(COUNTIFS($B426,"Adjustment*"),"Adjustment","Current Year Savings"),'7.  Persistence Report'!$C:$C,VLOOKUP(IF(COUNTIFS($B426,"Adjustment*"),$A425,$A426),ExtCalcMap,2,FALSE))</f>
        <v>0</v>
      </c>
      <c r="Y426" s="411">
        <f t="shared" ref="Y426:AL426" si="181">IF(COUNTIFS(Y406,"Res*"),1/COUNTIFS(Y406:AL406,"Res*"),0)</f>
        <v>0</v>
      </c>
      <c r="Z426" s="411">
        <f t="shared" si="181"/>
        <v>0</v>
      </c>
      <c r="AA426" s="411">
        <f t="shared" si="181"/>
        <v>0</v>
      </c>
      <c r="AB426" s="411">
        <f t="shared" si="181"/>
        <v>1</v>
      </c>
      <c r="AC426" s="411">
        <f t="shared" si="181"/>
        <v>0</v>
      </c>
      <c r="AD426" s="411">
        <f t="shared" si="181"/>
        <v>0</v>
      </c>
      <c r="AE426" s="411">
        <f t="shared" si="181"/>
        <v>0</v>
      </c>
      <c r="AF426" s="411">
        <f t="shared" si="181"/>
        <v>0</v>
      </c>
      <c r="AG426" s="411">
        <f t="shared" si="181"/>
        <v>0</v>
      </c>
      <c r="AH426" s="411">
        <f t="shared" si="181"/>
        <v>0</v>
      </c>
      <c r="AI426" s="411">
        <f t="shared" si="181"/>
        <v>0</v>
      </c>
      <c r="AJ426" s="411">
        <f t="shared" si="181"/>
        <v>0</v>
      </c>
      <c r="AK426" s="411">
        <f t="shared" si="181"/>
        <v>0</v>
      </c>
      <c r="AL426" s="411">
        <f t="shared" si="181"/>
        <v>0</v>
      </c>
      <c r="AM426" s="298">
        <f>SUM(Y426:AL426)</f>
        <v>1</v>
      </c>
    </row>
    <row r="427" spans="1:39" ht="15" outlineLevel="1">
      <c r="B427" s="296" t="s">
        <v>260</v>
      </c>
      <c r="C427" s="293" t="s">
        <v>164</v>
      </c>
      <c r="D427" s="724">
        <f ca="1">SUMIFS(OFFSET('7.  Persistence Report'!$AQ:$AQ,0,D406-2011),'7.  Persistence Report'!$D:$D,IF(COUNTIFS($B427,"Adjustment*"),$B426,$B427),'7.  Persistence Report'!$H:$H,D406,'7.  Persistence Report'!$J:$J,IF(COUNTIFS($B427,"Adjustment*"),"Adjustment","Current Year Savings"),'7.  Persistence Report'!$C:$C,VLOOKUP(IF(COUNTIFS($B427,"Adjustment*"),$A426,$A427),ExtCalcMap,2,FALSE))</f>
        <v>0</v>
      </c>
      <c r="E427" s="724">
        <f ca="1">SUMIFS(OFFSET('7.  Persistence Report'!$AQ:$AQ,0,E406-2011),'7.  Persistence Report'!$D:$D,IF(COUNTIFS($B427,"Adjustment*"),$B426,$B427),'7.  Persistence Report'!$H:$H,D406,'7.  Persistence Report'!$J:$J,IF(COUNTIFS($B427,"Adjustment*"),"Adjustment","Current Year Savings"),'7.  Persistence Report'!$C:$C,VLOOKUP(IF(COUNTIFS($B427,"Adjustment*"),$A426,$A427),ExtCalcMap,2,FALSE))</f>
        <v>0</v>
      </c>
      <c r="F427" s="724">
        <f ca="1">SUMIFS(OFFSET('7.  Persistence Report'!$AQ:$AQ,0,F406-2011),'7.  Persistence Report'!$D:$D,IF(COUNTIFS($B427,"Adjustment*"),$B426,$B427),'7.  Persistence Report'!$H:$H,D406,'7.  Persistence Report'!$J:$J,IF(COUNTIFS($B427,"Adjustment*"),"Adjustment","Current Year Savings"),'7.  Persistence Report'!$C:$C,VLOOKUP(IF(COUNTIFS($B427,"Adjustment*"),$A426,$A427),ExtCalcMap,2,FALSE))</f>
        <v>0</v>
      </c>
      <c r="G427" s="724">
        <f ca="1">SUMIFS(OFFSET('7.  Persistence Report'!$AQ:$AQ,0,G406-2011),'7.  Persistence Report'!$D:$D,IF(COUNTIFS($B427,"Adjustment*"),$B426,$B427),'7.  Persistence Report'!$H:$H,D406,'7.  Persistence Report'!$J:$J,IF(COUNTIFS($B427,"Adjustment*"),"Adjustment","Current Year Savings"),'7.  Persistence Report'!$C:$C,VLOOKUP(IF(COUNTIFS($B427,"Adjustment*"),$A426,$A427),ExtCalcMap,2,FALSE))</f>
        <v>0</v>
      </c>
      <c r="H427" s="724">
        <f ca="1">SUMIFS(OFFSET('7.  Persistence Report'!$AQ:$AQ,0,H406-2011),'7.  Persistence Report'!$D:$D,IF(COUNTIFS($B427,"Adjustment*"),$B426,$B427),'7.  Persistence Report'!$H:$H,D406,'7.  Persistence Report'!$J:$J,IF(COUNTIFS($B427,"Adjustment*"),"Adjustment","Current Year Savings"),'7.  Persistence Report'!$C:$C,VLOOKUP(IF(COUNTIFS($B427,"Adjustment*"),$A426,$A427),ExtCalcMap,2,FALSE))</f>
        <v>0</v>
      </c>
      <c r="I427" s="724">
        <f ca="1">SUMIFS(OFFSET('7.  Persistence Report'!$AQ:$AQ,0,I406-2011),'7.  Persistence Report'!$D:$D,IF(COUNTIFS($B427,"Adjustment*"),$B426,$B427),'7.  Persistence Report'!$H:$H,D406,'7.  Persistence Report'!$J:$J,IF(COUNTIFS($B427,"Adjustment*"),"Adjustment","Current Year Savings"),'7.  Persistence Report'!$C:$C,VLOOKUP(IF(COUNTIFS($B427,"Adjustment*"),$A426,$A427),ExtCalcMap,2,FALSE))</f>
        <v>0</v>
      </c>
      <c r="J427" s="724">
        <f ca="1">SUMIFS(OFFSET('7.  Persistence Report'!$AQ:$AQ,0,J406-2011),'7.  Persistence Report'!$D:$D,IF(COUNTIFS($B427,"Adjustment*"),$B426,$B427),'7.  Persistence Report'!$H:$H,D406,'7.  Persistence Report'!$J:$J,IF(COUNTIFS($B427,"Adjustment*"),"Adjustment","Current Year Savings"),'7.  Persistence Report'!$C:$C,VLOOKUP(IF(COUNTIFS($B427,"Adjustment*"),$A426,$A427),ExtCalcMap,2,FALSE))</f>
        <v>0</v>
      </c>
      <c r="K427" s="724">
        <f ca="1">SUMIFS(OFFSET('7.  Persistence Report'!$AQ:$AQ,0,K406-2011),'7.  Persistence Report'!$D:$D,IF(COUNTIFS($B427,"Adjustment*"),$B426,$B427),'7.  Persistence Report'!$H:$H,D406,'7.  Persistence Report'!$J:$J,IF(COUNTIFS($B427,"Adjustment*"),"Adjustment","Current Year Savings"),'7.  Persistence Report'!$C:$C,VLOOKUP(IF(COUNTIFS($B427,"Adjustment*"),$A426,$A427),ExtCalcMap,2,FALSE))</f>
        <v>0</v>
      </c>
      <c r="L427" s="724">
        <f ca="1">SUMIFS(OFFSET('7.  Persistence Report'!$AQ:$AQ,0,L406-2011),'7.  Persistence Report'!$D:$D,IF(COUNTIFS($B427,"Adjustment*"),$B426,$B427),'7.  Persistence Report'!$H:$H,D406,'7.  Persistence Report'!$J:$J,IF(COUNTIFS($B427,"Adjustment*"),"Adjustment","Current Year Savings"),'7.  Persistence Report'!$C:$C,VLOOKUP(IF(COUNTIFS($B427,"Adjustment*"),$A426,$A427),ExtCalcMap,2,FALSE))</f>
        <v>0</v>
      </c>
      <c r="M427" s="724">
        <f ca="1">SUMIFS(OFFSET('7.  Persistence Report'!$AQ:$AQ,0,M406-2011),'7.  Persistence Report'!$D:$D,IF(COUNTIFS($B427,"Adjustment*"),$B426,$B427),'7.  Persistence Report'!$H:$H,D406,'7.  Persistence Report'!$J:$J,IF(COUNTIFS($B427,"Adjustment*"),"Adjustment","Current Year Savings"),'7.  Persistence Report'!$C:$C,VLOOKUP(IF(COUNTIFS($B427,"Adjustment*"),$A426,$A427),ExtCalcMap,2,FALSE))</f>
        <v>0</v>
      </c>
      <c r="N427" s="732"/>
      <c r="O427" s="731">
        <f ca="1">SUMIFS(OFFSET('7.  Persistence Report'!$L:$L,0,O406-2011),'7.  Persistence Report'!$D:$D,IF(COUNTIFS($B427,"Adjustment*"),$B426,$B427),'7.  Persistence Report'!$H:$H,D406,'7.  Persistence Report'!$J:$J,IF(COUNTIFS($B427,"Adjustment*"),"Adjustment","Current Year Savings"),'7.  Persistence Report'!$C:$C,VLOOKUP(IF(COUNTIFS($B427,"Adjustment*"),$A426,$A427),ExtCalcMap,2,FALSE))</f>
        <v>0</v>
      </c>
      <c r="P427" s="731">
        <f ca="1">SUMIFS(OFFSET('7.  Persistence Report'!$L:$L,0,P406-2011),'7.  Persistence Report'!$D:$D,IF(COUNTIFS($B427,"Adjustment*"),$B426,$B427),'7.  Persistence Report'!$H:$H,D406,'7.  Persistence Report'!$J:$J,IF(COUNTIFS($B427,"Adjustment*"),"Adjustment","Current Year Savings"),'7.  Persistence Report'!$C:$C,VLOOKUP(IF(COUNTIFS($B427,"Adjustment*"),$A426,$A427),ExtCalcMap,2,FALSE))</f>
        <v>0</v>
      </c>
      <c r="Q427" s="731">
        <f ca="1">SUMIFS(OFFSET('7.  Persistence Report'!$L:$L,0,Q406-2011),'7.  Persistence Report'!$D:$D,IF(COUNTIFS($B427,"Adjustment*"),$B426,$B427),'7.  Persistence Report'!$H:$H,D406,'7.  Persistence Report'!$J:$J,IF(COUNTIFS($B427,"Adjustment*"),"Adjustment","Current Year Savings"),'7.  Persistence Report'!$C:$C,VLOOKUP(IF(COUNTIFS($B427,"Adjustment*"),$A426,$A427),ExtCalcMap,2,FALSE))</f>
        <v>0</v>
      </c>
      <c r="R427" s="731">
        <f ca="1">SUMIFS(OFFSET('7.  Persistence Report'!$L:$L,0,R406-2011),'7.  Persistence Report'!$D:$D,IF(COUNTIFS($B427,"Adjustment*"),$B426,$B427),'7.  Persistence Report'!$H:$H,D406,'7.  Persistence Report'!$J:$J,IF(COUNTIFS($B427,"Adjustment*"),"Adjustment","Current Year Savings"),'7.  Persistence Report'!$C:$C,VLOOKUP(IF(COUNTIFS($B427,"Adjustment*"),$A426,$A427),ExtCalcMap,2,FALSE))</f>
        <v>0</v>
      </c>
      <c r="S427" s="731">
        <f ca="1">SUMIFS(OFFSET('7.  Persistence Report'!$L:$L,0,S406-2011),'7.  Persistence Report'!$D:$D,IF(COUNTIFS($B427,"Adjustment*"),$B426,$B427),'7.  Persistence Report'!$H:$H,D406,'7.  Persistence Report'!$J:$J,IF(COUNTIFS($B427,"Adjustment*"),"Adjustment","Current Year Savings"),'7.  Persistence Report'!$C:$C,VLOOKUP(IF(COUNTIFS($B427,"Adjustment*"),$A426,$A427),ExtCalcMap,2,FALSE))</f>
        <v>0</v>
      </c>
      <c r="T427" s="731">
        <f ca="1">SUMIFS(OFFSET('7.  Persistence Report'!$L:$L,0,T406-2011),'7.  Persistence Report'!$D:$D,IF(COUNTIFS($B427,"Adjustment*"),$B426,$B427),'7.  Persistence Report'!$H:$H,D406,'7.  Persistence Report'!$J:$J,IF(COUNTIFS($B427,"Adjustment*"),"Adjustment","Current Year Savings"),'7.  Persistence Report'!$C:$C,VLOOKUP(IF(COUNTIFS($B427,"Adjustment*"),$A426,$A427),ExtCalcMap,2,FALSE))</f>
        <v>0</v>
      </c>
      <c r="U427" s="731">
        <f ca="1">SUMIFS(OFFSET('7.  Persistence Report'!$L:$L,0,U406-2011),'7.  Persistence Report'!$D:$D,IF(COUNTIFS($B427,"Adjustment*"),$B426,$B427),'7.  Persistence Report'!$H:$H,D406,'7.  Persistence Report'!$J:$J,IF(COUNTIFS($B427,"Adjustment*"),"Adjustment","Current Year Savings"),'7.  Persistence Report'!$C:$C,VLOOKUP(IF(COUNTIFS($B427,"Adjustment*"),$A426,$A427),ExtCalcMap,2,FALSE))</f>
        <v>0</v>
      </c>
      <c r="V427" s="731">
        <f ca="1">SUMIFS(OFFSET('7.  Persistence Report'!$L:$L,0,V406-2011),'7.  Persistence Report'!$D:$D,IF(COUNTIFS($B427,"Adjustment*"),$B426,$B427),'7.  Persistence Report'!$H:$H,D406,'7.  Persistence Report'!$J:$J,IF(COUNTIFS($B427,"Adjustment*"),"Adjustment","Current Year Savings"),'7.  Persistence Report'!$C:$C,VLOOKUP(IF(COUNTIFS($B427,"Adjustment*"),$A426,$A427),ExtCalcMap,2,FALSE))</f>
        <v>0</v>
      </c>
      <c r="W427" s="731">
        <f ca="1">SUMIFS(OFFSET('7.  Persistence Report'!$L:$L,0,W406-2011),'7.  Persistence Report'!$D:$D,IF(COUNTIFS($B427,"Adjustment*"),$B426,$B427),'7.  Persistence Report'!$H:$H,D406,'7.  Persistence Report'!$J:$J,IF(COUNTIFS($B427,"Adjustment*"),"Adjustment","Current Year Savings"),'7.  Persistence Report'!$C:$C,VLOOKUP(IF(COUNTIFS($B427,"Adjustment*"),$A426,$A427),ExtCalcMap,2,FALSE))</f>
        <v>0</v>
      </c>
      <c r="X427" s="731">
        <f ca="1">SUMIFS(OFFSET('7.  Persistence Report'!$L:$L,0,X406-2011),'7.  Persistence Report'!$D:$D,IF(COUNTIFS($B427,"Adjustment*"),$B426,$B427),'7.  Persistence Report'!$H:$H,D406,'7.  Persistence Report'!$J:$J,IF(COUNTIFS($B427,"Adjustment*"),"Adjustment","Current Year Savings"),'7.  Persistence Report'!$C:$C,VLOOKUP(IF(COUNTIFS($B427,"Adjustment*"),$A426,$A427),ExtCalcMap,2,FALSE))</f>
        <v>0</v>
      </c>
      <c r="Y427" s="412">
        <f>Y426</f>
        <v>0</v>
      </c>
      <c r="Z427" s="412">
        <f>Z426</f>
        <v>0</v>
      </c>
      <c r="AA427" s="412">
        <f t="shared" ref="AA427:AL427" si="182">AA426</f>
        <v>0</v>
      </c>
      <c r="AB427" s="412">
        <f t="shared" si="182"/>
        <v>1</v>
      </c>
      <c r="AC427" s="412">
        <f t="shared" si="182"/>
        <v>0</v>
      </c>
      <c r="AD427" s="412">
        <f t="shared" si="182"/>
        <v>0</v>
      </c>
      <c r="AE427" s="412">
        <f t="shared" si="182"/>
        <v>0</v>
      </c>
      <c r="AF427" s="412">
        <f t="shared" si="182"/>
        <v>0</v>
      </c>
      <c r="AG427" s="412">
        <f t="shared" si="182"/>
        <v>0</v>
      </c>
      <c r="AH427" s="412">
        <f t="shared" si="182"/>
        <v>0</v>
      </c>
      <c r="AI427" s="412">
        <f t="shared" si="182"/>
        <v>0</v>
      </c>
      <c r="AJ427" s="412">
        <f t="shared" si="182"/>
        <v>0</v>
      </c>
      <c r="AK427" s="412">
        <f t="shared" si="182"/>
        <v>0</v>
      </c>
      <c r="AL427" s="412">
        <f t="shared" si="182"/>
        <v>0</v>
      </c>
      <c r="AM427" s="299"/>
    </row>
    <row r="428" spans="1:39" ht="15" outlineLevel="1">
      <c r="B428" s="296"/>
      <c r="C428" s="307"/>
      <c r="D428" s="735"/>
      <c r="E428" s="735"/>
      <c r="F428" s="735"/>
      <c r="G428" s="735"/>
      <c r="H428" s="735"/>
      <c r="I428" s="735"/>
      <c r="J428" s="735"/>
      <c r="K428" s="735"/>
      <c r="L428" s="735"/>
      <c r="M428" s="735"/>
      <c r="N428" s="730"/>
      <c r="O428" s="734"/>
      <c r="P428" s="734"/>
      <c r="Q428" s="734"/>
      <c r="R428" s="734"/>
      <c r="S428" s="734"/>
      <c r="T428" s="734"/>
      <c r="U428" s="734"/>
      <c r="V428" s="734"/>
      <c r="W428" s="734"/>
      <c r="X428" s="734"/>
      <c r="Y428" s="413"/>
      <c r="Z428" s="413"/>
      <c r="AA428" s="413"/>
      <c r="AB428" s="413"/>
      <c r="AC428" s="413"/>
      <c r="AD428" s="413"/>
      <c r="AE428" s="413"/>
      <c r="AF428" s="413"/>
      <c r="AG428" s="413"/>
      <c r="AH428" s="413"/>
      <c r="AI428" s="413"/>
      <c r="AJ428" s="413"/>
      <c r="AK428" s="413"/>
      <c r="AL428" s="413"/>
      <c r="AM428" s="308"/>
    </row>
    <row r="429" spans="1:39" s="285" customFormat="1" ht="15" outlineLevel="1">
      <c r="A429" s="503">
        <v>8</v>
      </c>
      <c r="B429" s="296" t="s">
        <v>486</v>
      </c>
      <c r="C429" s="293" t="s">
        <v>25</v>
      </c>
      <c r="D429" s="724">
        <f ca="1">SUMIFS(OFFSET('7.  Persistence Report'!$AQ:$AQ,0,D406-2011),'7.  Persistence Report'!$D:$D,IF(COUNTIFS($B429,"Adjustment*"),$B428,$B429),'7.  Persistence Report'!$H:$H,D406,'7.  Persistence Report'!$J:$J,IF(COUNTIFS($B429,"Adjustment*"),"Adjustment","Current Year Savings"),'7.  Persistence Report'!$C:$C,VLOOKUP(IF(COUNTIFS($B429,"Adjustment*"),$A428,$A429),ExtCalcMap,2,FALSE))</f>
        <v>0</v>
      </c>
      <c r="E429" s="724">
        <f ca="1">SUMIFS(OFFSET('7.  Persistence Report'!$AQ:$AQ,0,E406-2011),'7.  Persistence Report'!$D:$D,IF(COUNTIFS($B429,"Adjustment*"),$B428,$B429),'7.  Persistence Report'!$H:$H,D406,'7.  Persistence Report'!$J:$J,IF(COUNTIFS($B429,"Adjustment*"),"Adjustment","Current Year Savings"),'7.  Persistence Report'!$C:$C,VLOOKUP(IF(COUNTIFS($B429,"Adjustment*"),$A428,$A429),ExtCalcMap,2,FALSE))</f>
        <v>0</v>
      </c>
      <c r="F429" s="724">
        <f ca="1">SUMIFS(OFFSET('7.  Persistence Report'!$AQ:$AQ,0,F406-2011),'7.  Persistence Report'!$D:$D,IF(COUNTIFS($B429,"Adjustment*"),$B428,$B429),'7.  Persistence Report'!$H:$H,D406,'7.  Persistence Report'!$J:$J,IF(COUNTIFS($B429,"Adjustment*"),"Adjustment","Current Year Savings"),'7.  Persistence Report'!$C:$C,VLOOKUP(IF(COUNTIFS($B429,"Adjustment*"),$A428,$A429),ExtCalcMap,2,FALSE))</f>
        <v>0</v>
      </c>
      <c r="G429" s="724">
        <f ca="1">SUMIFS(OFFSET('7.  Persistence Report'!$AQ:$AQ,0,G406-2011),'7.  Persistence Report'!$D:$D,IF(COUNTIFS($B429,"Adjustment*"),$B428,$B429),'7.  Persistence Report'!$H:$H,D406,'7.  Persistence Report'!$J:$J,IF(COUNTIFS($B429,"Adjustment*"),"Adjustment","Current Year Savings"),'7.  Persistence Report'!$C:$C,VLOOKUP(IF(COUNTIFS($B429,"Adjustment*"),$A428,$A429),ExtCalcMap,2,FALSE))</f>
        <v>0</v>
      </c>
      <c r="H429" s="724">
        <f ca="1">SUMIFS(OFFSET('7.  Persistence Report'!$AQ:$AQ,0,H406-2011),'7.  Persistence Report'!$D:$D,IF(COUNTIFS($B429,"Adjustment*"),$B428,$B429),'7.  Persistence Report'!$H:$H,D406,'7.  Persistence Report'!$J:$J,IF(COUNTIFS($B429,"Adjustment*"),"Adjustment","Current Year Savings"),'7.  Persistence Report'!$C:$C,VLOOKUP(IF(COUNTIFS($B429,"Adjustment*"),$A428,$A429),ExtCalcMap,2,FALSE))</f>
        <v>0</v>
      </c>
      <c r="I429" s="724">
        <f ca="1">SUMIFS(OFFSET('7.  Persistence Report'!$AQ:$AQ,0,I406-2011),'7.  Persistence Report'!$D:$D,IF(COUNTIFS($B429,"Adjustment*"),$B428,$B429),'7.  Persistence Report'!$H:$H,D406,'7.  Persistence Report'!$J:$J,IF(COUNTIFS($B429,"Adjustment*"),"Adjustment","Current Year Savings"),'7.  Persistence Report'!$C:$C,VLOOKUP(IF(COUNTIFS($B429,"Adjustment*"),$A428,$A429),ExtCalcMap,2,FALSE))</f>
        <v>0</v>
      </c>
      <c r="J429" s="724">
        <f ca="1">SUMIFS(OFFSET('7.  Persistence Report'!$AQ:$AQ,0,J406-2011),'7.  Persistence Report'!$D:$D,IF(COUNTIFS($B429,"Adjustment*"),$B428,$B429),'7.  Persistence Report'!$H:$H,D406,'7.  Persistence Report'!$J:$J,IF(COUNTIFS($B429,"Adjustment*"),"Adjustment","Current Year Savings"),'7.  Persistence Report'!$C:$C,VLOOKUP(IF(COUNTIFS($B429,"Adjustment*"),$A428,$A429),ExtCalcMap,2,FALSE))</f>
        <v>0</v>
      </c>
      <c r="K429" s="724">
        <f ca="1">SUMIFS(OFFSET('7.  Persistence Report'!$AQ:$AQ,0,K406-2011),'7.  Persistence Report'!$D:$D,IF(COUNTIFS($B429,"Adjustment*"),$B428,$B429),'7.  Persistence Report'!$H:$H,D406,'7.  Persistence Report'!$J:$J,IF(COUNTIFS($B429,"Adjustment*"),"Adjustment","Current Year Savings"),'7.  Persistence Report'!$C:$C,VLOOKUP(IF(COUNTIFS($B429,"Adjustment*"),$A428,$A429),ExtCalcMap,2,FALSE))</f>
        <v>0</v>
      </c>
      <c r="L429" s="724">
        <f ca="1">SUMIFS(OFFSET('7.  Persistence Report'!$AQ:$AQ,0,L406-2011),'7.  Persistence Report'!$D:$D,IF(COUNTIFS($B429,"Adjustment*"),$B428,$B429),'7.  Persistence Report'!$H:$H,D406,'7.  Persistence Report'!$J:$J,IF(COUNTIFS($B429,"Adjustment*"),"Adjustment","Current Year Savings"),'7.  Persistence Report'!$C:$C,VLOOKUP(IF(COUNTIFS($B429,"Adjustment*"),$A428,$A429),ExtCalcMap,2,FALSE))</f>
        <v>0</v>
      </c>
      <c r="M429" s="724">
        <f ca="1">SUMIFS(OFFSET('7.  Persistence Report'!$AQ:$AQ,0,M406-2011),'7.  Persistence Report'!$D:$D,IF(COUNTIFS($B429,"Adjustment*"),$B428,$B429),'7.  Persistence Report'!$H:$H,D406,'7.  Persistence Report'!$J:$J,IF(COUNTIFS($B429,"Adjustment*"),"Adjustment","Current Year Savings"),'7.  Persistence Report'!$C:$C,VLOOKUP(IF(COUNTIFS($B429,"Adjustment*"),$A428,$A429),ExtCalcMap,2,FALSE))</f>
        <v>0</v>
      </c>
      <c r="N429" s="730"/>
      <c r="O429" s="731">
        <f ca="1">SUMIFS(OFFSET('7.  Persistence Report'!$L:$L,0,O406-2011),'7.  Persistence Report'!$D:$D,IF(COUNTIFS($B429,"Adjustment*"),$B428,$B429),'7.  Persistence Report'!$H:$H,D406,'7.  Persistence Report'!$J:$J,IF(COUNTIFS($B429,"Adjustment*"),"Adjustment","Current Year Savings"),'7.  Persistence Report'!$C:$C,VLOOKUP(IF(COUNTIFS($B429,"Adjustment*"),$A428,$A429),ExtCalcMap,2,FALSE))</f>
        <v>0</v>
      </c>
      <c r="P429" s="731">
        <f ca="1">SUMIFS(OFFSET('7.  Persistence Report'!$L:$L,0,P406-2011),'7.  Persistence Report'!$D:$D,IF(COUNTIFS($B429,"Adjustment*"),$B428,$B429),'7.  Persistence Report'!$H:$H,D406,'7.  Persistence Report'!$J:$J,IF(COUNTIFS($B429,"Adjustment*"),"Adjustment","Current Year Savings"),'7.  Persistence Report'!$C:$C,VLOOKUP(IF(COUNTIFS($B429,"Adjustment*"),$A428,$A429),ExtCalcMap,2,FALSE))</f>
        <v>0</v>
      </c>
      <c r="Q429" s="731">
        <f ca="1">SUMIFS(OFFSET('7.  Persistence Report'!$L:$L,0,Q406-2011),'7.  Persistence Report'!$D:$D,IF(COUNTIFS($B429,"Adjustment*"),$B428,$B429),'7.  Persistence Report'!$H:$H,D406,'7.  Persistence Report'!$J:$J,IF(COUNTIFS($B429,"Adjustment*"),"Adjustment","Current Year Savings"),'7.  Persistence Report'!$C:$C,VLOOKUP(IF(COUNTIFS($B429,"Adjustment*"),$A428,$A429),ExtCalcMap,2,FALSE))</f>
        <v>0</v>
      </c>
      <c r="R429" s="731">
        <f ca="1">SUMIFS(OFFSET('7.  Persistence Report'!$L:$L,0,R406-2011),'7.  Persistence Report'!$D:$D,IF(COUNTIFS($B429,"Adjustment*"),$B428,$B429),'7.  Persistence Report'!$H:$H,D406,'7.  Persistence Report'!$J:$J,IF(COUNTIFS($B429,"Adjustment*"),"Adjustment","Current Year Savings"),'7.  Persistence Report'!$C:$C,VLOOKUP(IF(COUNTIFS($B429,"Adjustment*"),$A428,$A429),ExtCalcMap,2,FALSE))</f>
        <v>0</v>
      </c>
      <c r="S429" s="731">
        <f ca="1">SUMIFS(OFFSET('7.  Persistence Report'!$L:$L,0,S406-2011),'7.  Persistence Report'!$D:$D,IF(COUNTIFS($B429,"Adjustment*"),$B428,$B429),'7.  Persistence Report'!$H:$H,D406,'7.  Persistence Report'!$J:$J,IF(COUNTIFS($B429,"Adjustment*"),"Adjustment","Current Year Savings"),'7.  Persistence Report'!$C:$C,VLOOKUP(IF(COUNTIFS($B429,"Adjustment*"),$A428,$A429),ExtCalcMap,2,FALSE))</f>
        <v>0</v>
      </c>
      <c r="T429" s="731">
        <f ca="1">SUMIFS(OFFSET('7.  Persistence Report'!$L:$L,0,T406-2011),'7.  Persistence Report'!$D:$D,IF(COUNTIFS($B429,"Adjustment*"),$B428,$B429),'7.  Persistence Report'!$H:$H,D406,'7.  Persistence Report'!$J:$J,IF(COUNTIFS($B429,"Adjustment*"),"Adjustment","Current Year Savings"),'7.  Persistence Report'!$C:$C,VLOOKUP(IF(COUNTIFS($B429,"Adjustment*"),$A428,$A429),ExtCalcMap,2,FALSE))</f>
        <v>0</v>
      </c>
      <c r="U429" s="731">
        <f ca="1">SUMIFS(OFFSET('7.  Persistence Report'!$L:$L,0,U406-2011),'7.  Persistence Report'!$D:$D,IF(COUNTIFS($B429,"Adjustment*"),$B428,$B429),'7.  Persistence Report'!$H:$H,D406,'7.  Persistence Report'!$J:$J,IF(COUNTIFS($B429,"Adjustment*"),"Adjustment","Current Year Savings"),'7.  Persistence Report'!$C:$C,VLOOKUP(IF(COUNTIFS($B429,"Adjustment*"),$A428,$A429),ExtCalcMap,2,FALSE))</f>
        <v>0</v>
      </c>
      <c r="V429" s="731">
        <f ca="1">SUMIFS(OFFSET('7.  Persistence Report'!$L:$L,0,V406-2011),'7.  Persistence Report'!$D:$D,IF(COUNTIFS($B429,"Adjustment*"),$B428,$B429),'7.  Persistence Report'!$H:$H,D406,'7.  Persistence Report'!$J:$J,IF(COUNTIFS($B429,"Adjustment*"),"Adjustment","Current Year Savings"),'7.  Persistence Report'!$C:$C,VLOOKUP(IF(COUNTIFS($B429,"Adjustment*"),$A428,$A429),ExtCalcMap,2,FALSE))</f>
        <v>0</v>
      </c>
      <c r="W429" s="731">
        <f ca="1">SUMIFS(OFFSET('7.  Persistence Report'!$L:$L,0,W406-2011),'7.  Persistence Report'!$D:$D,IF(COUNTIFS($B429,"Adjustment*"),$B428,$B429),'7.  Persistence Report'!$H:$H,D406,'7.  Persistence Report'!$J:$J,IF(COUNTIFS($B429,"Adjustment*"),"Adjustment","Current Year Savings"),'7.  Persistence Report'!$C:$C,VLOOKUP(IF(COUNTIFS($B429,"Adjustment*"),$A428,$A429),ExtCalcMap,2,FALSE))</f>
        <v>0</v>
      </c>
      <c r="X429" s="731">
        <f ca="1">SUMIFS(OFFSET('7.  Persistence Report'!$L:$L,0,X406-2011),'7.  Persistence Report'!$D:$D,IF(COUNTIFS($B429,"Adjustment*"),$B428,$B429),'7.  Persistence Report'!$H:$H,D406,'7.  Persistence Report'!$J:$J,IF(COUNTIFS($B429,"Adjustment*"),"Adjustment","Current Year Savings"),'7.  Persistence Report'!$C:$C,VLOOKUP(IF(COUNTIFS($B429,"Adjustment*"),$A428,$A429),ExtCalcMap,2,FALSE))</f>
        <v>0</v>
      </c>
      <c r="Y429" s="411">
        <f t="shared" ref="Y429:AL429" si="183">IF(COUNTIFS(Y406,"Res*"),1/COUNTIFS(Y406:AL406,"Res*"),0)</f>
        <v>0</v>
      </c>
      <c r="Z429" s="411">
        <f t="shared" si="183"/>
        <v>0</v>
      </c>
      <c r="AA429" s="411">
        <f t="shared" si="183"/>
        <v>0</v>
      </c>
      <c r="AB429" s="411">
        <f t="shared" si="183"/>
        <v>1</v>
      </c>
      <c r="AC429" s="411">
        <f t="shared" si="183"/>
        <v>0</v>
      </c>
      <c r="AD429" s="411">
        <f t="shared" si="183"/>
        <v>0</v>
      </c>
      <c r="AE429" s="411">
        <f t="shared" si="183"/>
        <v>0</v>
      </c>
      <c r="AF429" s="411">
        <f t="shared" si="183"/>
        <v>0</v>
      </c>
      <c r="AG429" s="411">
        <f t="shared" si="183"/>
        <v>0</v>
      </c>
      <c r="AH429" s="411">
        <f t="shared" si="183"/>
        <v>0</v>
      </c>
      <c r="AI429" s="411">
        <f t="shared" si="183"/>
        <v>0</v>
      </c>
      <c r="AJ429" s="411">
        <f t="shared" si="183"/>
        <v>0</v>
      </c>
      <c r="AK429" s="411">
        <f t="shared" si="183"/>
        <v>0</v>
      </c>
      <c r="AL429" s="411">
        <f t="shared" si="183"/>
        <v>0</v>
      </c>
      <c r="AM429" s="298">
        <f>SUM(Y429:AL429)</f>
        <v>1</v>
      </c>
    </row>
    <row r="430" spans="1:39" s="285" customFormat="1" ht="15" outlineLevel="1">
      <c r="A430" s="503"/>
      <c r="B430" s="296" t="s">
        <v>260</v>
      </c>
      <c r="C430" s="293" t="s">
        <v>164</v>
      </c>
      <c r="D430" s="724">
        <f ca="1">SUMIFS(OFFSET('7.  Persistence Report'!$AQ:$AQ,0,D406-2011),'7.  Persistence Report'!$D:$D,IF(COUNTIFS($B430,"Adjustment*"),$B429,$B430),'7.  Persistence Report'!$H:$H,D406,'7.  Persistence Report'!$J:$J,IF(COUNTIFS($B430,"Adjustment*"),"Adjustment","Current Year Savings"),'7.  Persistence Report'!$C:$C,VLOOKUP(IF(COUNTIFS($B430,"Adjustment*"),$A429,$A430),ExtCalcMap,2,FALSE))</f>
        <v>0</v>
      </c>
      <c r="E430" s="724">
        <f ca="1">SUMIFS(OFFSET('7.  Persistence Report'!$AQ:$AQ,0,E406-2011),'7.  Persistence Report'!$D:$D,IF(COUNTIFS($B430,"Adjustment*"),$B429,$B430),'7.  Persistence Report'!$H:$H,D406,'7.  Persistence Report'!$J:$J,IF(COUNTIFS($B430,"Adjustment*"),"Adjustment","Current Year Savings"),'7.  Persistence Report'!$C:$C,VLOOKUP(IF(COUNTIFS($B430,"Adjustment*"),$A429,$A430),ExtCalcMap,2,FALSE))</f>
        <v>0</v>
      </c>
      <c r="F430" s="724">
        <f ca="1">SUMIFS(OFFSET('7.  Persistence Report'!$AQ:$AQ,0,F406-2011),'7.  Persistence Report'!$D:$D,IF(COUNTIFS($B430,"Adjustment*"),$B429,$B430),'7.  Persistence Report'!$H:$H,D406,'7.  Persistence Report'!$J:$J,IF(COUNTIFS($B430,"Adjustment*"),"Adjustment","Current Year Savings"),'7.  Persistence Report'!$C:$C,VLOOKUP(IF(COUNTIFS($B430,"Adjustment*"),$A429,$A430),ExtCalcMap,2,FALSE))</f>
        <v>0</v>
      </c>
      <c r="G430" s="724">
        <f ca="1">SUMIFS(OFFSET('7.  Persistence Report'!$AQ:$AQ,0,G406-2011),'7.  Persistence Report'!$D:$D,IF(COUNTIFS($B430,"Adjustment*"),$B429,$B430),'7.  Persistence Report'!$H:$H,D406,'7.  Persistence Report'!$J:$J,IF(COUNTIFS($B430,"Adjustment*"),"Adjustment","Current Year Savings"),'7.  Persistence Report'!$C:$C,VLOOKUP(IF(COUNTIFS($B430,"Adjustment*"),$A429,$A430),ExtCalcMap,2,FALSE))</f>
        <v>0</v>
      </c>
      <c r="H430" s="724">
        <f ca="1">SUMIFS(OFFSET('7.  Persistence Report'!$AQ:$AQ,0,H406-2011),'7.  Persistence Report'!$D:$D,IF(COUNTIFS($B430,"Adjustment*"),$B429,$B430),'7.  Persistence Report'!$H:$H,D406,'7.  Persistence Report'!$J:$J,IF(COUNTIFS($B430,"Adjustment*"),"Adjustment","Current Year Savings"),'7.  Persistence Report'!$C:$C,VLOOKUP(IF(COUNTIFS($B430,"Adjustment*"),$A429,$A430),ExtCalcMap,2,FALSE))</f>
        <v>0</v>
      </c>
      <c r="I430" s="724">
        <f ca="1">SUMIFS(OFFSET('7.  Persistence Report'!$AQ:$AQ,0,I406-2011),'7.  Persistence Report'!$D:$D,IF(COUNTIFS($B430,"Adjustment*"),$B429,$B430),'7.  Persistence Report'!$H:$H,D406,'7.  Persistence Report'!$J:$J,IF(COUNTIFS($B430,"Adjustment*"),"Adjustment","Current Year Savings"),'7.  Persistence Report'!$C:$C,VLOOKUP(IF(COUNTIFS($B430,"Adjustment*"),$A429,$A430),ExtCalcMap,2,FALSE))</f>
        <v>0</v>
      </c>
      <c r="J430" s="724">
        <f ca="1">SUMIFS(OFFSET('7.  Persistence Report'!$AQ:$AQ,0,J406-2011),'7.  Persistence Report'!$D:$D,IF(COUNTIFS($B430,"Adjustment*"),$B429,$B430),'7.  Persistence Report'!$H:$H,D406,'7.  Persistence Report'!$J:$J,IF(COUNTIFS($B430,"Adjustment*"),"Adjustment","Current Year Savings"),'7.  Persistence Report'!$C:$C,VLOOKUP(IF(COUNTIFS($B430,"Adjustment*"),$A429,$A430),ExtCalcMap,2,FALSE))</f>
        <v>0</v>
      </c>
      <c r="K430" s="724">
        <f ca="1">SUMIFS(OFFSET('7.  Persistence Report'!$AQ:$AQ,0,K406-2011),'7.  Persistence Report'!$D:$D,IF(COUNTIFS($B430,"Adjustment*"),$B429,$B430),'7.  Persistence Report'!$H:$H,D406,'7.  Persistence Report'!$J:$J,IF(COUNTIFS($B430,"Adjustment*"),"Adjustment","Current Year Savings"),'7.  Persistence Report'!$C:$C,VLOOKUP(IF(COUNTIFS($B430,"Adjustment*"),$A429,$A430),ExtCalcMap,2,FALSE))</f>
        <v>0</v>
      </c>
      <c r="L430" s="724">
        <f ca="1">SUMIFS(OFFSET('7.  Persistence Report'!$AQ:$AQ,0,L406-2011),'7.  Persistence Report'!$D:$D,IF(COUNTIFS($B430,"Adjustment*"),$B429,$B430),'7.  Persistence Report'!$H:$H,D406,'7.  Persistence Report'!$J:$J,IF(COUNTIFS($B430,"Adjustment*"),"Adjustment","Current Year Savings"),'7.  Persistence Report'!$C:$C,VLOOKUP(IF(COUNTIFS($B430,"Adjustment*"),$A429,$A430),ExtCalcMap,2,FALSE))</f>
        <v>0</v>
      </c>
      <c r="M430" s="724">
        <f ca="1">SUMIFS(OFFSET('7.  Persistence Report'!$AQ:$AQ,0,M406-2011),'7.  Persistence Report'!$D:$D,IF(COUNTIFS($B430,"Adjustment*"),$B429,$B430),'7.  Persistence Report'!$H:$H,D406,'7.  Persistence Report'!$J:$J,IF(COUNTIFS($B430,"Adjustment*"),"Adjustment","Current Year Savings"),'7.  Persistence Report'!$C:$C,VLOOKUP(IF(COUNTIFS($B430,"Adjustment*"),$A429,$A430),ExtCalcMap,2,FALSE))</f>
        <v>0</v>
      </c>
      <c r="N430" s="732"/>
      <c r="O430" s="731">
        <f ca="1">SUMIFS(OFFSET('7.  Persistence Report'!$L:$L,0,O406-2011),'7.  Persistence Report'!$D:$D,IF(COUNTIFS($B430,"Adjustment*"),$B429,$B430),'7.  Persistence Report'!$H:$H,D406,'7.  Persistence Report'!$J:$J,IF(COUNTIFS($B430,"Adjustment*"),"Adjustment","Current Year Savings"),'7.  Persistence Report'!$C:$C,VLOOKUP(IF(COUNTIFS($B430,"Adjustment*"),$A429,$A430),ExtCalcMap,2,FALSE))</f>
        <v>0</v>
      </c>
      <c r="P430" s="731">
        <f ca="1">SUMIFS(OFFSET('7.  Persistence Report'!$L:$L,0,P406-2011),'7.  Persistence Report'!$D:$D,IF(COUNTIFS($B430,"Adjustment*"),$B429,$B430),'7.  Persistence Report'!$H:$H,D406,'7.  Persistence Report'!$J:$J,IF(COUNTIFS($B430,"Adjustment*"),"Adjustment","Current Year Savings"),'7.  Persistence Report'!$C:$C,VLOOKUP(IF(COUNTIFS($B430,"Adjustment*"),$A429,$A430),ExtCalcMap,2,FALSE))</f>
        <v>0</v>
      </c>
      <c r="Q430" s="731">
        <f ca="1">SUMIFS(OFFSET('7.  Persistence Report'!$L:$L,0,Q406-2011),'7.  Persistence Report'!$D:$D,IF(COUNTIFS($B430,"Adjustment*"),$B429,$B430),'7.  Persistence Report'!$H:$H,D406,'7.  Persistence Report'!$J:$J,IF(COUNTIFS($B430,"Adjustment*"),"Adjustment","Current Year Savings"),'7.  Persistence Report'!$C:$C,VLOOKUP(IF(COUNTIFS($B430,"Adjustment*"),$A429,$A430),ExtCalcMap,2,FALSE))</f>
        <v>0</v>
      </c>
      <c r="R430" s="731">
        <f ca="1">SUMIFS(OFFSET('7.  Persistence Report'!$L:$L,0,R406-2011),'7.  Persistence Report'!$D:$D,IF(COUNTIFS($B430,"Adjustment*"),$B429,$B430),'7.  Persistence Report'!$H:$H,D406,'7.  Persistence Report'!$J:$J,IF(COUNTIFS($B430,"Adjustment*"),"Adjustment","Current Year Savings"),'7.  Persistence Report'!$C:$C,VLOOKUP(IF(COUNTIFS($B430,"Adjustment*"),$A429,$A430),ExtCalcMap,2,FALSE))</f>
        <v>0</v>
      </c>
      <c r="S430" s="731">
        <f ca="1">SUMIFS(OFFSET('7.  Persistence Report'!$L:$L,0,S406-2011),'7.  Persistence Report'!$D:$D,IF(COUNTIFS($B430,"Adjustment*"),$B429,$B430),'7.  Persistence Report'!$H:$H,D406,'7.  Persistence Report'!$J:$J,IF(COUNTIFS($B430,"Adjustment*"),"Adjustment","Current Year Savings"),'7.  Persistence Report'!$C:$C,VLOOKUP(IF(COUNTIFS($B430,"Adjustment*"),$A429,$A430),ExtCalcMap,2,FALSE))</f>
        <v>0</v>
      </c>
      <c r="T430" s="731">
        <f ca="1">SUMIFS(OFFSET('7.  Persistence Report'!$L:$L,0,T406-2011),'7.  Persistence Report'!$D:$D,IF(COUNTIFS($B430,"Adjustment*"),$B429,$B430),'7.  Persistence Report'!$H:$H,D406,'7.  Persistence Report'!$J:$J,IF(COUNTIFS($B430,"Adjustment*"),"Adjustment","Current Year Savings"),'7.  Persistence Report'!$C:$C,VLOOKUP(IF(COUNTIFS($B430,"Adjustment*"),$A429,$A430),ExtCalcMap,2,FALSE))</f>
        <v>0</v>
      </c>
      <c r="U430" s="731">
        <f ca="1">SUMIFS(OFFSET('7.  Persistence Report'!$L:$L,0,U406-2011),'7.  Persistence Report'!$D:$D,IF(COUNTIFS($B430,"Adjustment*"),$B429,$B430),'7.  Persistence Report'!$H:$H,D406,'7.  Persistence Report'!$J:$J,IF(COUNTIFS($B430,"Adjustment*"),"Adjustment","Current Year Savings"),'7.  Persistence Report'!$C:$C,VLOOKUP(IF(COUNTIFS($B430,"Adjustment*"),$A429,$A430),ExtCalcMap,2,FALSE))</f>
        <v>0</v>
      </c>
      <c r="V430" s="731">
        <f ca="1">SUMIFS(OFFSET('7.  Persistence Report'!$L:$L,0,V406-2011),'7.  Persistence Report'!$D:$D,IF(COUNTIFS($B430,"Adjustment*"),$B429,$B430),'7.  Persistence Report'!$H:$H,D406,'7.  Persistence Report'!$J:$J,IF(COUNTIFS($B430,"Adjustment*"),"Adjustment","Current Year Savings"),'7.  Persistence Report'!$C:$C,VLOOKUP(IF(COUNTIFS($B430,"Adjustment*"),$A429,$A430),ExtCalcMap,2,FALSE))</f>
        <v>0</v>
      </c>
      <c r="W430" s="731">
        <f ca="1">SUMIFS(OFFSET('7.  Persistence Report'!$L:$L,0,W406-2011),'7.  Persistence Report'!$D:$D,IF(COUNTIFS($B430,"Adjustment*"),$B429,$B430),'7.  Persistence Report'!$H:$H,D406,'7.  Persistence Report'!$J:$J,IF(COUNTIFS($B430,"Adjustment*"),"Adjustment","Current Year Savings"),'7.  Persistence Report'!$C:$C,VLOOKUP(IF(COUNTIFS($B430,"Adjustment*"),$A429,$A430),ExtCalcMap,2,FALSE))</f>
        <v>0</v>
      </c>
      <c r="X430" s="731">
        <f ca="1">SUMIFS(OFFSET('7.  Persistence Report'!$L:$L,0,X406-2011),'7.  Persistence Report'!$D:$D,IF(COUNTIFS($B430,"Adjustment*"),$B429,$B430),'7.  Persistence Report'!$H:$H,D406,'7.  Persistence Report'!$J:$J,IF(COUNTIFS($B430,"Adjustment*"),"Adjustment","Current Year Savings"),'7.  Persistence Report'!$C:$C,VLOOKUP(IF(COUNTIFS($B430,"Adjustment*"),$A429,$A430),ExtCalcMap,2,FALSE))</f>
        <v>0</v>
      </c>
      <c r="Y430" s="412">
        <f>Y429</f>
        <v>0</v>
      </c>
      <c r="Z430" s="412">
        <f>Z429</f>
        <v>0</v>
      </c>
      <c r="AA430" s="412">
        <f t="shared" ref="AA430:AL430" si="184">AA429</f>
        <v>0</v>
      </c>
      <c r="AB430" s="412">
        <f t="shared" si="184"/>
        <v>1</v>
      </c>
      <c r="AC430" s="412">
        <f t="shared" si="184"/>
        <v>0</v>
      </c>
      <c r="AD430" s="412">
        <f t="shared" si="184"/>
        <v>0</v>
      </c>
      <c r="AE430" s="412">
        <f t="shared" si="184"/>
        <v>0</v>
      </c>
      <c r="AF430" s="412">
        <f t="shared" si="184"/>
        <v>0</v>
      </c>
      <c r="AG430" s="412">
        <f t="shared" si="184"/>
        <v>0</v>
      </c>
      <c r="AH430" s="412">
        <f t="shared" si="184"/>
        <v>0</v>
      </c>
      <c r="AI430" s="412">
        <f t="shared" si="184"/>
        <v>0</v>
      </c>
      <c r="AJ430" s="412">
        <f t="shared" si="184"/>
        <v>0</v>
      </c>
      <c r="AK430" s="412">
        <f t="shared" si="184"/>
        <v>0</v>
      </c>
      <c r="AL430" s="412">
        <f t="shared" si="184"/>
        <v>0</v>
      </c>
      <c r="AM430" s="299"/>
    </row>
    <row r="431" spans="1:39" s="285" customFormat="1" ht="15" outlineLevel="1">
      <c r="A431" s="503"/>
      <c r="B431" s="296"/>
      <c r="C431" s="307"/>
      <c r="D431" s="735"/>
      <c r="E431" s="735"/>
      <c r="F431" s="735"/>
      <c r="G431" s="735"/>
      <c r="H431" s="735"/>
      <c r="I431" s="735"/>
      <c r="J431" s="735"/>
      <c r="K431" s="735"/>
      <c r="L431" s="735"/>
      <c r="M431" s="735"/>
      <c r="N431" s="730"/>
      <c r="O431" s="736"/>
      <c r="P431" s="736"/>
      <c r="Q431" s="736"/>
      <c r="R431" s="736"/>
      <c r="S431" s="736"/>
      <c r="T431" s="736"/>
      <c r="U431" s="736"/>
      <c r="V431" s="736"/>
      <c r="W431" s="736"/>
      <c r="X431" s="736"/>
      <c r="Y431" s="413"/>
      <c r="Z431" s="413"/>
      <c r="AA431" s="413"/>
      <c r="AB431" s="413"/>
      <c r="AC431" s="413"/>
      <c r="AD431" s="413"/>
      <c r="AE431" s="413"/>
      <c r="AF431" s="413"/>
      <c r="AG431" s="413"/>
      <c r="AH431" s="413"/>
      <c r="AI431" s="413"/>
      <c r="AJ431" s="413"/>
      <c r="AK431" s="413"/>
      <c r="AL431" s="413"/>
      <c r="AM431" s="308"/>
    </row>
    <row r="432" spans="1:39" ht="15" outlineLevel="1">
      <c r="A432" s="503">
        <v>9</v>
      </c>
      <c r="B432" s="296" t="s">
        <v>7</v>
      </c>
      <c r="C432" s="293" t="s">
        <v>25</v>
      </c>
      <c r="D432" s="724">
        <f ca="1">SUMIFS(OFFSET('7.  Persistence Report'!$AQ:$AQ,0,D406-2011),'7.  Persistence Report'!$D:$D,IF(COUNTIFS($B432,"Adjustment*"),$B431,$B432),'7.  Persistence Report'!$H:$H,D406,'7.  Persistence Report'!$J:$J,IF(COUNTIFS($B432,"Adjustment*"),"Adjustment","Current Year Savings"),'7.  Persistence Report'!$C:$C,VLOOKUP(IF(COUNTIFS($B432,"Adjustment*"),$A431,$A432),ExtCalcMap,2,FALSE))</f>
        <v>0</v>
      </c>
      <c r="E432" s="724">
        <f ca="1">SUMIFS(OFFSET('7.  Persistence Report'!$AQ:$AQ,0,E406-2011),'7.  Persistence Report'!$D:$D,IF(COUNTIFS($B432,"Adjustment*"),$B431,$B432),'7.  Persistence Report'!$H:$H,D406,'7.  Persistence Report'!$J:$J,IF(COUNTIFS($B432,"Adjustment*"),"Adjustment","Current Year Savings"),'7.  Persistence Report'!$C:$C,VLOOKUP(IF(COUNTIFS($B432,"Adjustment*"),$A431,$A432),ExtCalcMap,2,FALSE))</f>
        <v>0</v>
      </c>
      <c r="F432" s="724">
        <f ca="1">SUMIFS(OFFSET('7.  Persistence Report'!$AQ:$AQ,0,F406-2011),'7.  Persistence Report'!$D:$D,IF(COUNTIFS($B432,"Adjustment*"),$B431,$B432),'7.  Persistence Report'!$H:$H,D406,'7.  Persistence Report'!$J:$J,IF(COUNTIFS($B432,"Adjustment*"),"Adjustment","Current Year Savings"),'7.  Persistence Report'!$C:$C,VLOOKUP(IF(COUNTIFS($B432,"Adjustment*"),$A431,$A432),ExtCalcMap,2,FALSE))</f>
        <v>0</v>
      </c>
      <c r="G432" s="724">
        <f ca="1">SUMIFS(OFFSET('7.  Persistence Report'!$AQ:$AQ,0,G406-2011),'7.  Persistence Report'!$D:$D,IF(COUNTIFS($B432,"Adjustment*"),$B431,$B432),'7.  Persistence Report'!$H:$H,D406,'7.  Persistence Report'!$J:$J,IF(COUNTIFS($B432,"Adjustment*"),"Adjustment","Current Year Savings"),'7.  Persistence Report'!$C:$C,VLOOKUP(IF(COUNTIFS($B432,"Adjustment*"),$A431,$A432),ExtCalcMap,2,FALSE))</f>
        <v>0</v>
      </c>
      <c r="H432" s="724">
        <f ca="1">SUMIFS(OFFSET('7.  Persistence Report'!$AQ:$AQ,0,H406-2011),'7.  Persistence Report'!$D:$D,IF(COUNTIFS($B432,"Adjustment*"),$B431,$B432),'7.  Persistence Report'!$H:$H,D406,'7.  Persistence Report'!$J:$J,IF(COUNTIFS($B432,"Adjustment*"),"Adjustment","Current Year Savings"),'7.  Persistence Report'!$C:$C,VLOOKUP(IF(COUNTIFS($B432,"Adjustment*"),$A431,$A432),ExtCalcMap,2,FALSE))</f>
        <v>0</v>
      </c>
      <c r="I432" s="724">
        <f ca="1">SUMIFS(OFFSET('7.  Persistence Report'!$AQ:$AQ,0,I406-2011),'7.  Persistence Report'!$D:$D,IF(COUNTIFS($B432,"Adjustment*"),$B431,$B432),'7.  Persistence Report'!$H:$H,D406,'7.  Persistence Report'!$J:$J,IF(COUNTIFS($B432,"Adjustment*"),"Adjustment","Current Year Savings"),'7.  Persistence Report'!$C:$C,VLOOKUP(IF(COUNTIFS($B432,"Adjustment*"),$A431,$A432),ExtCalcMap,2,FALSE))</f>
        <v>0</v>
      </c>
      <c r="J432" s="724">
        <f ca="1">SUMIFS(OFFSET('7.  Persistence Report'!$AQ:$AQ,0,J406-2011),'7.  Persistence Report'!$D:$D,IF(COUNTIFS($B432,"Adjustment*"),$B431,$B432),'7.  Persistence Report'!$H:$H,D406,'7.  Persistence Report'!$J:$J,IF(COUNTIFS($B432,"Adjustment*"),"Adjustment","Current Year Savings"),'7.  Persistence Report'!$C:$C,VLOOKUP(IF(COUNTIFS($B432,"Adjustment*"),$A431,$A432),ExtCalcMap,2,FALSE))</f>
        <v>0</v>
      </c>
      <c r="K432" s="724">
        <f ca="1">SUMIFS(OFFSET('7.  Persistence Report'!$AQ:$AQ,0,K406-2011),'7.  Persistence Report'!$D:$D,IF(COUNTIFS($B432,"Adjustment*"),$B431,$B432),'7.  Persistence Report'!$H:$H,D406,'7.  Persistence Report'!$J:$J,IF(COUNTIFS($B432,"Adjustment*"),"Adjustment","Current Year Savings"),'7.  Persistence Report'!$C:$C,VLOOKUP(IF(COUNTIFS($B432,"Adjustment*"),$A431,$A432),ExtCalcMap,2,FALSE))</f>
        <v>0</v>
      </c>
      <c r="L432" s="724">
        <f ca="1">SUMIFS(OFFSET('7.  Persistence Report'!$AQ:$AQ,0,L406-2011),'7.  Persistence Report'!$D:$D,IF(COUNTIFS($B432,"Adjustment*"),$B431,$B432),'7.  Persistence Report'!$H:$H,D406,'7.  Persistence Report'!$J:$J,IF(COUNTIFS($B432,"Adjustment*"),"Adjustment","Current Year Savings"),'7.  Persistence Report'!$C:$C,VLOOKUP(IF(COUNTIFS($B432,"Adjustment*"),$A431,$A432),ExtCalcMap,2,FALSE))</f>
        <v>0</v>
      </c>
      <c r="M432" s="724">
        <f ca="1">SUMIFS(OFFSET('7.  Persistence Report'!$AQ:$AQ,0,M406-2011),'7.  Persistence Report'!$D:$D,IF(COUNTIFS($B432,"Adjustment*"),$B431,$B432),'7.  Persistence Report'!$H:$H,D406,'7.  Persistence Report'!$J:$J,IF(COUNTIFS($B432,"Adjustment*"),"Adjustment","Current Year Savings"),'7.  Persistence Report'!$C:$C,VLOOKUP(IF(COUNTIFS($B432,"Adjustment*"),$A431,$A432),ExtCalcMap,2,FALSE))</f>
        <v>0</v>
      </c>
      <c r="N432" s="730"/>
      <c r="O432" s="731">
        <f ca="1">SUMIFS(OFFSET('7.  Persistence Report'!$L:$L,0,O406-2011),'7.  Persistence Report'!$D:$D,IF(COUNTIFS($B432,"Adjustment*"),$B431,$B432),'7.  Persistence Report'!$H:$H,D406,'7.  Persistence Report'!$J:$J,IF(COUNTIFS($B432,"Adjustment*"),"Adjustment","Current Year Savings"),'7.  Persistence Report'!$C:$C,VLOOKUP(IF(COUNTIFS($B432,"Adjustment*"),$A431,$A432),ExtCalcMap,2,FALSE))</f>
        <v>0</v>
      </c>
      <c r="P432" s="731">
        <f ca="1">SUMIFS(OFFSET('7.  Persistence Report'!$L:$L,0,P406-2011),'7.  Persistence Report'!$D:$D,IF(COUNTIFS($B432,"Adjustment*"),$B431,$B432),'7.  Persistence Report'!$H:$H,D406,'7.  Persistence Report'!$J:$J,IF(COUNTIFS($B432,"Adjustment*"),"Adjustment","Current Year Savings"),'7.  Persistence Report'!$C:$C,VLOOKUP(IF(COUNTIFS($B432,"Adjustment*"),$A431,$A432),ExtCalcMap,2,FALSE))</f>
        <v>0</v>
      </c>
      <c r="Q432" s="731">
        <f ca="1">SUMIFS(OFFSET('7.  Persistence Report'!$L:$L,0,Q406-2011),'7.  Persistence Report'!$D:$D,IF(COUNTIFS($B432,"Adjustment*"),$B431,$B432),'7.  Persistence Report'!$H:$H,D406,'7.  Persistence Report'!$J:$J,IF(COUNTIFS($B432,"Adjustment*"),"Adjustment","Current Year Savings"),'7.  Persistence Report'!$C:$C,VLOOKUP(IF(COUNTIFS($B432,"Adjustment*"),$A431,$A432),ExtCalcMap,2,FALSE))</f>
        <v>0</v>
      </c>
      <c r="R432" s="731">
        <f ca="1">SUMIFS(OFFSET('7.  Persistence Report'!$L:$L,0,R406-2011),'7.  Persistence Report'!$D:$D,IF(COUNTIFS($B432,"Adjustment*"),$B431,$B432),'7.  Persistence Report'!$H:$H,D406,'7.  Persistence Report'!$J:$J,IF(COUNTIFS($B432,"Adjustment*"),"Adjustment","Current Year Savings"),'7.  Persistence Report'!$C:$C,VLOOKUP(IF(COUNTIFS($B432,"Adjustment*"),$A431,$A432),ExtCalcMap,2,FALSE))</f>
        <v>0</v>
      </c>
      <c r="S432" s="731">
        <f ca="1">SUMIFS(OFFSET('7.  Persistence Report'!$L:$L,0,S406-2011),'7.  Persistence Report'!$D:$D,IF(COUNTIFS($B432,"Adjustment*"),$B431,$B432),'7.  Persistence Report'!$H:$H,D406,'7.  Persistence Report'!$J:$J,IF(COUNTIFS($B432,"Adjustment*"),"Adjustment","Current Year Savings"),'7.  Persistence Report'!$C:$C,VLOOKUP(IF(COUNTIFS($B432,"Adjustment*"),$A431,$A432),ExtCalcMap,2,FALSE))</f>
        <v>0</v>
      </c>
      <c r="T432" s="731">
        <f ca="1">SUMIFS(OFFSET('7.  Persistence Report'!$L:$L,0,T406-2011),'7.  Persistence Report'!$D:$D,IF(COUNTIFS($B432,"Adjustment*"),$B431,$B432),'7.  Persistence Report'!$H:$H,D406,'7.  Persistence Report'!$J:$J,IF(COUNTIFS($B432,"Adjustment*"),"Adjustment","Current Year Savings"),'7.  Persistence Report'!$C:$C,VLOOKUP(IF(COUNTIFS($B432,"Adjustment*"),$A431,$A432),ExtCalcMap,2,FALSE))</f>
        <v>0</v>
      </c>
      <c r="U432" s="731">
        <f ca="1">SUMIFS(OFFSET('7.  Persistence Report'!$L:$L,0,U406-2011),'7.  Persistence Report'!$D:$D,IF(COUNTIFS($B432,"Adjustment*"),$B431,$B432),'7.  Persistence Report'!$H:$H,D406,'7.  Persistence Report'!$J:$J,IF(COUNTIFS($B432,"Adjustment*"),"Adjustment","Current Year Savings"),'7.  Persistence Report'!$C:$C,VLOOKUP(IF(COUNTIFS($B432,"Adjustment*"),$A431,$A432),ExtCalcMap,2,FALSE))</f>
        <v>0</v>
      </c>
      <c r="V432" s="731">
        <f ca="1">SUMIFS(OFFSET('7.  Persistence Report'!$L:$L,0,V406-2011),'7.  Persistence Report'!$D:$D,IF(COUNTIFS($B432,"Adjustment*"),$B431,$B432),'7.  Persistence Report'!$H:$H,D406,'7.  Persistence Report'!$J:$J,IF(COUNTIFS($B432,"Adjustment*"),"Adjustment","Current Year Savings"),'7.  Persistence Report'!$C:$C,VLOOKUP(IF(COUNTIFS($B432,"Adjustment*"),$A431,$A432),ExtCalcMap,2,FALSE))</f>
        <v>0</v>
      </c>
      <c r="W432" s="731">
        <f ca="1">SUMIFS(OFFSET('7.  Persistence Report'!$L:$L,0,W406-2011),'7.  Persistence Report'!$D:$D,IF(COUNTIFS($B432,"Adjustment*"),$B431,$B432),'7.  Persistence Report'!$H:$H,D406,'7.  Persistence Report'!$J:$J,IF(COUNTIFS($B432,"Adjustment*"),"Adjustment","Current Year Savings"),'7.  Persistence Report'!$C:$C,VLOOKUP(IF(COUNTIFS($B432,"Adjustment*"),$A431,$A432),ExtCalcMap,2,FALSE))</f>
        <v>0</v>
      </c>
      <c r="X432" s="731">
        <f ca="1">SUMIFS(OFFSET('7.  Persistence Report'!$L:$L,0,X406-2011),'7.  Persistence Report'!$D:$D,IF(COUNTIFS($B432,"Adjustment*"),$B431,$B432),'7.  Persistence Report'!$H:$H,D406,'7.  Persistence Report'!$J:$J,IF(COUNTIFS($B432,"Adjustment*"),"Adjustment","Current Year Savings"),'7.  Persistence Report'!$C:$C,VLOOKUP(IF(COUNTIFS($B432,"Adjustment*"),$A431,$A432),ExtCalcMap,2,FALSE))</f>
        <v>0</v>
      </c>
      <c r="Y432" s="411">
        <f t="shared" ref="Y432:AL432" si="185">IF(COUNTIFS(Y406,"Res*"),1/COUNTIFS(Y406:AL406,"Res*"),0)</f>
        <v>0</v>
      </c>
      <c r="Z432" s="411">
        <f t="shared" si="185"/>
        <v>0</v>
      </c>
      <c r="AA432" s="411">
        <f t="shared" si="185"/>
        <v>0</v>
      </c>
      <c r="AB432" s="411">
        <f t="shared" si="185"/>
        <v>1</v>
      </c>
      <c r="AC432" s="411">
        <f t="shared" si="185"/>
        <v>0</v>
      </c>
      <c r="AD432" s="411">
        <f t="shared" si="185"/>
        <v>0</v>
      </c>
      <c r="AE432" s="411">
        <f t="shared" si="185"/>
        <v>0</v>
      </c>
      <c r="AF432" s="411">
        <f t="shared" si="185"/>
        <v>0</v>
      </c>
      <c r="AG432" s="411">
        <f t="shared" si="185"/>
        <v>0</v>
      </c>
      <c r="AH432" s="411">
        <f t="shared" si="185"/>
        <v>0</v>
      </c>
      <c r="AI432" s="411">
        <f t="shared" si="185"/>
        <v>0</v>
      </c>
      <c r="AJ432" s="411">
        <f t="shared" si="185"/>
        <v>0</v>
      </c>
      <c r="AK432" s="411">
        <f t="shared" si="185"/>
        <v>0</v>
      </c>
      <c r="AL432" s="411">
        <f t="shared" si="185"/>
        <v>0</v>
      </c>
      <c r="AM432" s="298">
        <f>SUM(Y432:AL432)</f>
        <v>1</v>
      </c>
    </row>
    <row r="433" spans="1:39" ht="15" outlineLevel="1">
      <c r="B433" s="296" t="s">
        <v>260</v>
      </c>
      <c r="C433" s="293" t="s">
        <v>164</v>
      </c>
      <c r="D433" s="724">
        <f ca="1">SUMIFS(OFFSET('7.  Persistence Report'!$AQ:$AQ,0,D406-2011),'7.  Persistence Report'!$D:$D,IF(COUNTIFS($B433,"Adjustment*"),$B432,$B433),'7.  Persistence Report'!$H:$H,D406,'7.  Persistence Report'!$J:$J,IF(COUNTIFS($B433,"Adjustment*"),"Adjustment","Current Year Savings"),'7.  Persistence Report'!$C:$C,VLOOKUP(IF(COUNTIFS($B433,"Adjustment*"),$A432,$A433),ExtCalcMap,2,FALSE))</f>
        <v>0</v>
      </c>
      <c r="E433" s="724">
        <f ca="1">SUMIFS(OFFSET('7.  Persistence Report'!$AQ:$AQ,0,E406-2011),'7.  Persistence Report'!$D:$D,IF(COUNTIFS($B433,"Adjustment*"),$B432,$B433),'7.  Persistence Report'!$H:$H,D406,'7.  Persistence Report'!$J:$J,IF(COUNTIFS($B433,"Adjustment*"),"Adjustment","Current Year Savings"),'7.  Persistence Report'!$C:$C,VLOOKUP(IF(COUNTIFS($B433,"Adjustment*"),$A432,$A433),ExtCalcMap,2,FALSE))</f>
        <v>0</v>
      </c>
      <c r="F433" s="724">
        <f ca="1">SUMIFS(OFFSET('7.  Persistence Report'!$AQ:$AQ,0,F406-2011),'7.  Persistence Report'!$D:$D,IF(COUNTIFS($B433,"Adjustment*"),$B432,$B433),'7.  Persistence Report'!$H:$H,D406,'7.  Persistence Report'!$J:$J,IF(COUNTIFS($B433,"Adjustment*"),"Adjustment","Current Year Savings"),'7.  Persistence Report'!$C:$C,VLOOKUP(IF(COUNTIFS($B433,"Adjustment*"),$A432,$A433),ExtCalcMap,2,FALSE))</f>
        <v>0</v>
      </c>
      <c r="G433" s="724">
        <f ca="1">SUMIFS(OFFSET('7.  Persistence Report'!$AQ:$AQ,0,G406-2011),'7.  Persistence Report'!$D:$D,IF(COUNTIFS($B433,"Adjustment*"),$B432,$B433),'7.  Persistence Report'!$H:$H,D406,'7.  Persistence Report'!$J:$J,IF(COUNTIFS($B433,"Adjustment*"),"Adjustment","Current Year Savings"),'7.  Persistence Report'!$C:$C,VLOOKUP(IF(COUNTIFS($B433,"Adjustment*"),$A432,$A433),ExtCalcMap,2,FALSE))</f>
        <v>0</v>
      </c>
      <c r="H433" s="724">
        <f ca="1">SUMIFS(OFFSET('7.  Persistence Report'!$AQ:$AQ,0,H406-2011),'7.  Persistence Report'!$D:$D,IF(COUNTIFS($B433,"Adjustment*"),$B432,$B433),'7.  Persistence Report'!$H:$H,D406,'7.  Persistence Report'!$J:$J,IF(COUNTIFS($B433,"Adjustment*"),"Adjustment","Current Year Savings"),'7.  Persistence Report'!$C:$C,VLOOKUP(IF(COUNTIFS($B433,"Adjustment*"),$A432,$A433),ExtCalcMap,2,FALSE))</f>
        <v>0</v>
      </c>
      <c r="I433" s="724">
        <f ca="1">SUMIFS(OFFSET('7.  Persistence Report'!$AQ:$AQ,0,I406-2011),'7.  Persistence Report'!$D:$D,IF(COUNTIFS($B433,"Adjustment*"),$B432,$B433),'7.  Persistence Report'!$H:$H,D406,'7.  Persistence Report'!$J:$J,IF(COUNTIFS($B433,"Adjustment*"),"Adjustment","Current Year Savings"),'7.  Persistence Report'!$C:$C,VLOOKUP(IF(COUNTIFS($B433,"Adjustment*"),$A432,$A433),ExtCalcMap,2,FALSE))</f>
        <v>0</v>
      </c>
      <c r="J433" s="724">
        <f ca="1">SUMIFS(OFFSET('7.  Persistence Report'!$AQ:$AQ,0,J406-2011),'7.  Persistence Report'!$D:$D,IF(COUNTIFS($B433,"Adjustment*"),$B432,$B433),'7.  Persistence Report'!$H:$H,D406,'7.  Persistence Report'!$J:$J,IF(COUNTIFS($B433,"Adjustment*"),"Adjustment","Current Year Savings"),'7.  Persistence Report'!$C:$C,VLOOKUP(IF(COUNTIFS($B433,"Adjustment*"),$A432,$A433),ExtCalcMap,2,FALSE))</f>
        <v>0</v>
      </c>
      <c r="K433" s="724">
        <f ca="1">SUMIFS(OFFSET('7.  Persistence Report'!$AQ:$AQ,0,K406-2011),'7.  Persistence Report'!$D:$D,IF(COUNTIFS($B433,"Adjustment*"),$B432,$B433),'7.  Persistence Report'!$H:$H,D406,'7.  Persistence Report'!$J:$J,IF(COUNTIFS($B433,"Adjustment*"),"Adjustment","Current Year Savings"),'7.  Persistence Report'!$C:$C,VLOOKUP(IF(COUNTIFS($B433,"Adjustment*"),$A432,$A433),ExtCalcMap,2,FALSE))</f>
        <v>0</v>
      </c>
      <c r="L433" s="724">
        <f ca="1">SUMIFS(OFFSET('7.  Persistence Report'!$AQ:$AQ,0,L406-2011),'7.  Persistence Report'!$D:$D,IF(COUNTIFS($B433,"Adjustment*"),$B432,$B433),'7.  Persistence Report'!$H:$H,D406,'7.  Persistence Report'!$J:$J,IF(COUNTIFS($B433,"Adjustment*"),"Adjustment","Current Year Savings"),'7.  Persistence Report'!$C:$C,VLOOKUP(IF(COUNTIFS($B433,"Adjustment*"),$A432,$A433),ExtCalcMap,2,FALSE))</f>
        <v>0</v>
      </c>
      <c r="M433" s="724">
        <f ca="1">SUMIFS(OFFSET('7.  Persistence Report'!$AQ:$AQ,0,M406-2011),'7.  Persistence Report'!$D:$D,IF(COUNTIFS($B433,"Adjustment*"),$B432,$B433),'7.  Persistence Report'!$H:$H,D406,'7.  Persistence Report'!$J:$J,IF(COUNTIFS($B433,"Adjustment*"),"Adjustment","Current Year Savings"),'7.  Persistence Report'!$C:$C,VLOOKUP(IF(COUNTIFS($B433,"Adjustment*"),$A432,$A433),ExtCalcMap,2,FALSE))</f>
        <v>0</v>
      </c>
      <c r="N433" s="732"/>
      <c r="O433" s="731">
        <f ca="1">SUMIFS(OFFSET('7.  Persistence Report'!$L:$L,0,O406-2011),'7.  Persistence Report'!$D:$D,IF(COUNTIFS($B433,"Adjustment*"),$B432,$B433),'7.  Persistence Report'!$H:$H,D406,'7.  Persistence Report'!$J:$J,IF(COUNTIFS($B433,"Adjustment*"),"Adjustment","Current Year Savings"),'7.  Persistence Report'!$C:$C,VLOOKUP(IF(COUNTIFS($B433,"Adjustment*"),$A432,$A433),ExtCalcMap,2,FALSE))</f>
        <v>0</v>
      </c>
      <c r="P433" s="731">
        <f ca="1">SUMIFS(OFFSET('7.  Persistence Report'!$L:$L,0,P406-2011),'7.  Persistence Report'!$D:$D,IF(COUNTIFS($B433,"Adjustment*"),$B432,$B433),'7.  Persistence Report'!$H:$H,D406,'7.  Persistence Report'!$J:$J,IF(COUNTIFS($B433,"Adjustment*"),"Adjustment","Current Year Savings"),'7.  Persistence Report'!$C:$C,VLOOKUP(IF(COUNTIFS($B433,"Adjustment*"),$A432,$A433),ExtCalcMap,2,FALSE))</f>
        <v>0</v>
      </c>
      <c r="Q433" s="731">
        <f ca="1">SUMIFS(OFFSET('7.  Persistence Report'!$L:$L,0,Q406-2011),'7.  Persistence Report'!$D:$D,IF(COUNTIFS($B433,"Adjustment*"),$B432,$B433),'7.  Persistence Report'!$H:$H,D406,'7.  Persistence Report'!$J:$J,IF(COUNTIFS($B433,"Adjustment*"),"Adjustment","Current Year Savings"),'7.  Persistence Report'!$C:$C,VLOOKUP(IF(COUNTIFS($B433,"Adjustment*"),$A432,$A433),ExtCalcMap,2,FALSE))</f>
        <v>0</v>
      </c>
      <c r="R433" s="731">
        <f ca="1">SUMIFS(OFFSET('7.  Persistence Report'!$L:$L,0,R406-2011),'7.  Persistence Report'!$D:$D,IF(COUNTIFS($B433,"Adjustment*"),$B432,$B433),'7.  Persistence Report'!$H:$H,D406,'7.  Persistence Report'!$J:$J,IF(COUNTIFS($B433,"Adjustment*"),"Adjustment","Current Year Savings"),'7.  Persistence Report'!$C:$C,VLOOKUP(IF(COUNTIFS($B433,"Adjustment*"),$A432,$A433),ExtCalcMap,2,FALSE))</f>
        <v>0</v>
      </c>
      <c r="S433" s="731">
        <f ca="1">SUMIFS(OFFSET('7.  Persistence Report'!$L:$L,0,S406-2011),'7.  Persistence Report'!$D:$D,IF(COUNTIFS($B433,"Adjustment*"),$B432,$B433),'7.  Persistence Report'!$H:$H,D406,'7.  Persistence Report'!$J:$J,IF(COUNTIFS($B433,"Adjustment*"),"Adjustment","Current Year Savings"),'7.  Persistence Report'!$C:$C,VLOOKUP(IF(COUNTIFS($B433,"Adjustment*"),$A432,$A433),ExtCalcMap,2,FALSE))</f>
        <v>0</v>
      </c>
      <c r="T433" s="731">
        <f ca="1">SUMIFS(OFFSET('7.  Persistence Report'!$L:$L,0,T406-2011),'7.  Persistence Report'!$D:$D,IF(COUNTIFS($B433,"Adjustment*"),$B432,$B433),'7.  Persistence Report'!$H:$H,D406,'7.  Persistence Report'!$J:$J,IF(COUNTIFS($B433,"Adjustment*"),"Adjustment","Current Year Savings"),'7.  Persistence Report'!$C:$C,VLOOKUP(IF(COUNTIFS($B433,"Adjustment*"),$A432,$A433),ExtCalcMap,2,FALSE))</f>
        <v>0</v>
      </c>
      <c r="U433" s="731">
        <f ca="1">SUMIFS(OFFSET('7.  Persistence Report'!$L:$L,0,U406-2011),'7.  Persistence Report'!$D:$D,IF(COUNTIFS($B433,"Adjustment*"),$B432,$B433),'7.  Persistence Report'!$H:$H,D406,'7.  Persistence Report'!$J:$J,IF(COUNTIFS($B433,"Adjustment*"),"Adjustment","Current Year Savings"),'7.  Persistence Report'!$C:$C,VLOOKUP(IF(COUNTIFS($B433,"Adjustment*"),$A432,$A433),ExtCalcMap,2,FALSE))</f>
        <v>0</v>
      </c>
      <c r="V433" s="731">
        <f ca="1">SUMIFS(OFFSET('7.  Persistence Report'!$L:$L,0,V406-2011),'7.  Persistence Report'!$D:$D,IF(COUNTIFS($B433,"Adjustment*"),$B432,$B433),'7.  Persistence Report'!$H:$H,D406,'7.  Persistence Report'!$J:$J,IF(COUNTIFS($B433,"Adjustment*"),"Adjustment","Current Year Savings"),'7.  Persistence Report'!$C:$C,VLOOKUP(IF(COUNTIFS($B433,"Adjustment*"),$A432,$A433),ExtCalcMap,2,FALSE))</f>
        <v>0</v>
      </c>
      <c r="W433" s="731">
        <f ca="1">SUMIFS(OFFSET('7.  Persistence Report'!$L:$L,0,W406-2011),'7.  Persistence Report'!$D:$D,IF(COUNTIFS($B433,"Adjustment*"),$B432,$B433),'7.  Persistence Report'!$H:$H,D406,'7.  Persistence Report'!$J:$J,IF(COUNTIFS($B433,"Adjustment*"),"Adjustment","Current Year Savings"),'7.  Persistence Report'!$C:$C,VLOOKUP(IF(COUNTIFS($B433,"Adjustment*"),$A432,$A433),ExtCalcMap,2,FALSE))</f>
        <v>0</v>
      </c>
      <c r="X433" s="731">
        <f ca="1">SUMIFS(OFFSET('7.  Persistence Report'!$L:$L,0,X406-2011),'7.  Persistence Report'!$D:$D,IF(COUNTIFS($B433,"Adjustment*"),$B432,$B433),'7.  Persistence Report'!$H:$H,D406,'7.  Persistence Report'!$J:$J,IF(COUNTIFS($B433,"Adjustment*"),"Adjustment","Current Year Savings"),'7.  Persistence Report'!$C:$C,VLOOKUP(IF(COUNTIFS($B433,"Adjustment*"),$A432,$A433),ExtCalcMap,2,FALSE))</f>
        <v>0</v>
      </c>
      <c r="Y433" s="412">
        <f>Y432</f>
        <v>0</v>
      </c>
      <c r="Z433" s="412">
        <f>Z432</f>
        <v>0</v>
      </c>
      <c r="AA433" s="412">
        <f t="shared" ref="AA433:AL433" si="186">AA432</f>
        <v>0</v>
      </c>
      <c r="AB433" s="412">
        <f t="shared" si="186"/>
        <v>1</v>
      </c>
      <c r="AC433" s="412">
        <f t="shared" si="186"/>
        <v>0</v>
      </c>
      <c r="AD433" s="412">
        <f t="shared" si="186"/>
        <v>0</v>
      </c>
      <c r="AE433" s="412">
        <f t="shared" si="186"/>
        <v>0</v>
      </c>
      <c r="AF433" s="412">
        <f t="shared" si="186"/>
        <v>0</v>
      </c>
      <c r="AG433" s="412">
        <f t="shared" si="186"/>
        <v>0</v>
      </c>
      <c r="AH433" s="412">
        <f t="shared" si="186"/>
        <v>0</v>
      </c>
      <c r="AI433" s="412">
        <f t="shared" si="186"/>
        <v>0</v>
      </c>
      <c r="AJ433" s="412">
        <f t="shared" si="186"/>
        <v>0</v>
      </c>
      <c r="AK433" s="412">
        <f t="shared" si="186"/>
        <v>0</v>
      </c>
      <c r="AL433" s="412">
        <f t="shared" si="186"/>
        <v>0</v>
      </c>
      <c r="AM433" s="299"/>
    </row>
    <row r="434" spans="1:39" ht="15" outlineLevel="1">
      <c r="B434" s="309"/>
      <c r="C434" s="310"/>
      <c r="D434" s="730"/>
      <c r="E434" s="730"/>
      <c r="F434" s="730"/>
      <c r="G434" s="730"/>
      <c r="H434" s="730"/>
      <c r="I434" s="730"/>
      <c r="J434" s="730"/>
      <c r="K434" s="730"/>
      <c r="L434" s="730"/>
      <c r="M434" s="730"/>
      <c r="N434" s="730"/>
      <c r="O434" s="737"/>
      <c r="P434" s="737"/>
      <c r="Q434" s="737"/>
      <c r="R434" s="737"/>
      <c r="S434" s="737"/>
      <c r="T434" s="737"/>
      <c r="U434" s="737"/>
      <c r="V434" s="737"/>
      <c r="W434" s="737"/>
      <c r="X434" s="737"/>
      <c r="Y434" s="413"/>
      <c r="Z434" s="413"/>
      <c r="AA434" s="413"/>
      <c r="AB434" s="413"/>
      <c r="AC434" s="413"/>
      <c r="AD434" s="413"/>
      <c r="AE434" s="413"/>
      <c r="AF434" s="413"/>
      <c r="AG434" s="413"/>
      <c r="AH434" s="413"/>
      <c r="AI434" s="413"/>
      <c r="AJ434" s="413"/>
      <c r="AK434" s="413"/>
      <c r="AL434" s="413"/>
      <c r="AM434" s="308"/>
    </row>
    <row r="435" spans="1:39" ht="15.75" outlineLevel="1">
      <c r="A435" s="504"/>
      <c r="B435" s="290" t="s">
        <v>8</v>
      </c>
      <c r="C435" s="291"/>
      <c r="D435" s="738"/>
      <c r="E435" s="738"/>
      <c r="F435" s="738"/>
      <c r="G435" s="738"/>
      <c r="H435" s="738"/>
      <c r="I435" s="738"/>
      <c r="J435" s="738"/>
      <c r="K435" s="738"/>
      <c r="L435" s="738"/>
      <c r="M435" s="738"/>
      <c r="N435" s="730"/>
      <c r="O435" s="739"/>
      <c r="P435" s="739"/>
      <c r="Q435" s="739"/>
      <c r="R435" s="739"/>
      <c r="S435" s="739"/>
      <c r="T435" s="739"/>
      <c r="U435" s="739"/>
      <c r="V435" s="739"/>
      <c r="W435" s="739"/>
      <c r="X435" s="739"/>
      <c r="Y435" s="415"/>
      <c r="Z435" s="415"/>
      <c r="AA435" s="415"/>
      <c r="AB435" s="415"/>
      <c r="AC435" s="415"/>
      <c r="AD435" s="415"/>
      <c r="AE435" s="415"/>
      <c r="AF435" s="415"/>
      <c r="AG435" s="415"/>
      <c r="AH435" s="415"/>
      <c r="AI435" s="415"/>
      <c r="AJ435" s="415"/>
      <c r="AK435" s="415"/>
      <c r="AL435" s="415"/>
      <c r="AM435" s="294"/>
    </row>
    <row r="436" spans="1:39" ht="15" outlineLevel="1">
      <c r="A436" s="503">
        <v>10</v>
      </c>
      <c r="B436" s="312" t="s">
        <v>22</v>
      </c>
      <c r="C436" s="293" t="s">
        <v>25</v>
      </c>
      <c r="D436" s="724">
        <f ca="1">SUMIFS(OFFSET('7.  Persistence Report'!$AQ:$AQ,0,D406-2011),'7.  Persistence Report'!$D:$D,IF(COUNTIFS($B436,"Adjustment*"),$B435,$B436),'7.  Persistence Report'!$H:$H,D406,'7.  Persistence Report'!$J:$J,IF(COUNTIFS($B436,"Adjustment*"),"Adjustment","Current Year Savings"),'7.  Persistence Report'!$C:$C,VLOOKUP(IF(COUNTIFS($B436,"Adjustment*"),$A435,$A436),ExtCalcMap,2,FALSE))</f>
        <v>2230123.423</v>
      </c>
      <c r="E436" s="724">
        <f ca="1">SUMIFS(OFFSET('7.  Persistence Report'!$AQ:$AQ,0,E406-2011),'7.  Persistence Report'!$D:$D,IF(COUNTIFS($B436,"Adjustment*"),$B435,$B436),'7.  Persistence Report'!$H:$H,D406,'7.  Persistence Report'!$J:$J,IF(COUNTIFS($B436,"Adjustment*"),"Adjustment","Current Year Savings"),'7.  Persistence Report'!$C:$C,VLOOKUP(IF(COUNTIFS($B436,"Adjustment*"),$A435,$A436),ExtCalcMap,2,FALSE))</f>
        <v>2225888.9360000002</v>
      </c>
      <c r="F436" s="724">
        <f ca="1">SUMIFS(OFFSET('7.  Persistence Report'!$AQ:$AQ,0,F406-2011),'7.  Persistence Report'!$D:$D,IF(COUNTIFS($B436,"Adjustment*"),$B435,$B436),'7.  Persistence Report'!$H:$H,D406,'7.  Persistence Report'!$J:$J,IF(COUNTIFS($B436,"Adjustment*"),"Adjustment","Current Year Savings"),'7.  Persistence Report'!$C:$C,VLOOKUP(IF(COUNTIFS($B436,"Adjustment*"),$A435,$A436),ExtCalcMap,2,FALSE))</f>
        <v>2225888.9360000002</v>
      </c>
      <c r="G436" s="724">
        <f ca="1">SUMIFS(OFFSET('7.  Persistence Report'!$AQ:$AQ,0,G406-2011),'7.  Persistence Report'!$D:$D,IF(COUNTIFS($B436,"Adjustment*"),$B435,$B436),'7.  Persistence Report'!$H:$H,D406,'7.  Persistence Report'!$J:$J,IF(COUNTIFS($B436,"Adjustment*"),"Adjustment","Current Year Savings"),'7.  Persistence Report'!$C:$C,VLOOKUP(IF(COUNTIFS($B436,"Adjustment*"),$A435,$A436),ExtCalcMap,2,FALSE))</f>
        <v>2191522.665</v>
      </c>
      <c r="H436" s="724">
        <f ca="1">SUMIFS(OFFSET('7.  Persistence Report'!$AQ:$AQ,0,H406-2011),'7.  Persistence Report'!$D:$D,IF(COUNTIFS($B436,"Adjustment*"),$B435,$B436),'7.  Persistence Report'!$H:$H,D406,'7.  Persistence Report'!$J:$J,IF(COUNTIFS($B436,"Adjustment*"),"Adjustment","Current Year Savings"),'7.  Persistence Report'!$C:$C,VLOOKUP(IF(COUNTIFS($B436,"Adjustment*"),$A435,$A436),ExtCalcMap,2,FALSE))</f>
        <v>2191522.665</v>
      </c>
      <c r="I436" s="724">
        <f ca="1">SUMIFS(OFFSET('7.  Persistence Report'!$AQ:$AQ,0,I406-2011),'7.  Persistence Report'!$D:$D,IF(COUNTIFS($B436,"Adjustment*"),$B435,$B436),'7.  Persistence Report'!$H:$H,D406,'7.  Persistence Report'!$J:$J,IF(COUNTIFS($B436,"Adjustment*"),"Adjustment","Current Year Savings"),'7.  Persistence Report'!$C:$C,VLOOKUP(IF(COUNTIFS($B436,"Adjustment*"),$A435,$A436),ExtCalcMap,2,FALSE))</f>
        <v>2191522.665</v>
      </c>
      <c r="J436" s="724">
        <f ca="1">SUMIFS(OFFSET('7.  Persistence Report'!$AQ:$AQ,0,J406-2011),'7.  Persistence Report'!$D:$D,IF(COUNTIFS($B436,"Adjustment*"),$B435,$B436),'7.  Persistence Report'!$H:$H,D406,'7.  Persistence Report'!$J:$J,IF(COUNTIFS($B436,"Adjustment*"),"Adjustment","Current Year Savings"),'7.  Persistence Report'!$C:$C,VLOOKUP(IF(COUNTIFS($B436,"Adjustment*"),$A435,$A436),ExtCalcMap,2,FALSE))</f>
        <v>2127690.4580000001</v>
      </c>
      <c r="K436" s="724">
        <f ca="1">SUMIFS(OFFSET('7.  Persistence Report'!$AQ:$AQ,0,K406-2011),'7.  Persistence Report'!$D:$D,IF(COUNTIFS($B436,"Adjustment*"),$B435,$B436),'7.  Persistence Report'!$H:$H,D406,'7.  Persistence Report'!$J:$J,IF(COUNTIFS($B436,"Adjustment*"),"Adjustment","Current Year Savings"),'7.  Persistence Report'!$C:$C,VLOOKUP(IF(COUNTIFS($B436,"Adjustment*"),$A435,$A436),ExtCalcMap,2,FALSE))</f>
        <v>2127690.4580000001</v>
      </c>
      <c r="L436" s="724">
        <f ca="1">SUMIFS(OFFSET('7.  Persistence Report'!$AQ:$AQ,0,L406-2011),'7.  Persistence Report'!$D:$D,IF(COUNTIFS($B436,"Adjustment*"),$B435,$B436),'7.  Persistence Report'!$H:$H,D406,'7.  Persistence Report'!$J:$J,IF(COUNTIFS($B436,"Adjustment*"),"Adjustment","Current Year Savings"),'7.  Persistence Report'!$C:$C,VLOOKUP(IF(COUNTIFS($B436,"Adjustment*"),$A435,$A436),ExtCalcMap,2,FALSE))</f>
        <v>2109169.4849999999</v>
      </c>
      <c r="M436" s="724">
        <f ca="1">SUMIFS(OFFSET('7.  Persistence Report'!$AQ:$AQ,0,M406-2011),'7.  Persistence Report'!$D:$D,IF(COUNTIFS($B436,"Adjustment*"),$B435,$B436),'7.  Persistence Report'!$H:$H,D406,'7.  Persistence Report'!$J:$J,IF(COUNTIFS($B436,"Adjustment*"),"Adjustment","Current Year Savings"),'7.  Persistence Report'!$C:$C,VLOOKUP(IF(COUNTIFS($B436,"Adjustment*"),$A435,$A436),ExtCalcMap,2,FALSE))</f>
        <v>1836853.7819999999</v>
      </c>
      <c r="N436" s="724">
        <v>12</v>
      </c>
      <c r="O436" s="731">
        <f ca="1">SUMIFS(OFFSET('7.  Persistence Report'!$L:$L,0,O406-2011),'7.  Persistence Report'!$D:$D,IF(COUNTIFS($B436,"Adjustment*"),$B435,$B436),'7.  Persistence Report'!$H:$H,D406,'7.  Persistence Report'!$J:$J,IF(COUNTIFS($B436,"Adjustment*"),"Adjustment","Current Year Savings"),'7.  Persistence Report'!$C:$C,VLOOKUP(IF(COUNTIFS($B436,"Adjustment*"),$A435,$A436),ExtCalcMap,2,FALSE))</f>
        <v>516.99176390000002</v>
      </c>
      <c r="P436" s="731">
        <f ca="1">SUMIFS(OFFSET('7.  Persistence Report'!$L:$L,0,P406-2011),'7.  Persistence Report'!$D:$D,IF(COUNTIFS($B436,"Adjustment*"),$B435,$B436),'7.  Persistence Report'!$H:$H,D406,'7.  Persistence Report'!$J:$J,IF(COUNTIFS($B436,"Adjustment*"),"Adjustment","Current Year Savings"),'7.  Persistence Report'!$C:$C,VLOOKUP(IF(COUNTIFS($B436,"Adjustment*"),$A435,$A436),ExtCalcMap,2,FALSE))</f>
        <v>515.78499439999996</v>
      </c>
      <c r="Q436" s="731">
        <f ca="1">SUMIFS(OFFSET('7.  Persistence Report'!$L:$L,0,Q406-2011),'7.  Persistence Report'!$D:$D,IF(COUNTIFS($B436,"Adjustment*"),$B435,$B436),'7.  Persistence Report'!$H:$H,D406,'7.  Persistence Report'!$J:$J,IF(COUNTIFS($B436,"Adjustment*"),"Adjustment","Current Year Savings"),'7.  Persistence Report'!$C:$C,VLOOKUP(IF(COUNTIFS($B436,"Adjustment*"),$A435,$A436),ExtCalcMap,2,FALSE))</f>
        <v>515.78499439999996</v>
      </c>
      <c r="R436" s="731">
        <f ca="1">SUMIFS(OFFSET('7.  Persistence Report'!$L:$L,0,R406-2011),'7.  Persistence Report'!$D:$D,IF(COUNTIFS($B436,"Adjustment*"),$B435,$B436),'7.  Persistence Report'!$H:$H,D406,'7.  Persistence Report'!$J:$J,IF(COUNTIFS($B436,"Adjustment*"),"Adjustment","Current Year Savings"),'7.  Persistence Report'!$C:$C,VLOOKUP(IF(COUNTIFS($B436,"Adjustment*"),$A435,$A436),ExtCalcMap,2,FALSE))</f>
        <v>505.9262177</v>
      </c>
      <c r="S436" s="731">
        <f ca="1">SUMIFS(OFFSET('7.  Persistence Report'!$L:$L,0,S406-2011),'7.  Persistence Report'!$D:$D,IF(COUNTIFS($B436,"Adjustment*"),$B435,$B436),'7.  Persistence Report'!$H:$H,D406,'7.  Persistence Report'!$J:$J,IF(COUNTIFS($B436,"Adjustment*"),"Adjustment","Current Year Savings"),'7.  Persistence Report'!$C:$C,VLOOKUP(IF(COUNTIFS($B436,"Adjustment*"),$A435,$A436),ExtCalcMap,2,FALSE))</f>
        <v>505.9262177</v>
      </c>
      <c r="T436" s="731">
        <f ca="1">SUMIFS(OFFSET('7.  Persistence Report'!$L:$L,0,T406-2011),'7.  Persistence Report'!$D:$D,IF(COUNTIFS($B436,"Adjustment*"),$B435,$B436),'7.  Persistence Report'!$H:$H,D406,'7.  Persistence Report'!$J:$J,IF(COUNTIFS($B436,"Adjustment*"),"Adjustment","Current Year Savings"),'7.  Persistence Report'!$C:$C,VLOOKUP(IF(COUNTIFS($B436,"Adjustment*"),$A435,$A436),ExtCalcMap,2,FALSE))</f>
        <v>505.9262177</v>
      </c>
      <c r="U436" s="731">
        <f ca="1">SUMIFS(OFFSET('7.  Persistence Report'!$L:$L,0,U406-2011),'7.  Persistence Report'!$D:$D,IF(COUNTIFS($B436,"Adjustment*"),$B435,$B436),'7.  Persistence Report'!$H:$H,D406,'7.  Persistence Report'!$J:$J,IF(COUNTIFS($B436,"Adjustment*"),"Adjustment","Current Year Savings"),'7.  Persistence Report'!$C:$C,VLOOKUP(IF(COUNTIFS($B436,"Adjustment*"),$A435,$A436),ExtCalcMap,2,FALSE))</f>
        <v>497.39651670000001</v>
      </c>
      <c r="V436" s="731">
        <f ca="1">SUMIFS(OFFSET('7.  Persistence Report'!$L:$L,0,V406-2011),'7.  Persistence Report'!$D:$D,IF(COUNTIFS($B436,"Adjustment*"),$B435,$B436),'7.  Persistence Report'!$H:$H,D406,'7.  Persistence Report'!$J:$J,IF(COUNTIFS($B436,"Adjustment*"),"Adjustment","Current Year Savings"),'7.  Persistence Report'!$C:$C,VLOOKUP(IF(COUNTIFS($B436,"Adjustment*"),$A435,$A436),ExtCalcMap,2,FALSE))</f>
        <v>497.39651670000001</v>
      </c>
      <c r="W436" s="731">
        <f ca="1">SUMIFS(OFFSET('7.  Persistence Report'!$L:$L,0,W406-2011),'7.  Persistence Report'!$D:$D,IF(COUNTIFS($B436,"Adjustment*"),$B435,$B436),'7.  Persistence Report'!$H:$H,D406,'7.  Persistence Report'!$J:$J,IF(COUNTIFS($B436,"Adjustment*"),"Adjustment","Current Year Savings"),'7.  Persistence Report'!$C:$C,VLOOKUP(IF(COUNTIFS($B436,"Adjustment*"),$A435,$A436),ExtCalcMap,2,FALSE))</f>
        <v>493.86187630000001</v>
      </c>
      <c r="X436" s="731">
        <f ca="1">SUMIFS(OFFSET('7.  Persistence Report'!$L:$L,0,X406-2011),'7.  Persistence Report'!$D:$D,IF(COUNTIFS($B436,"Adjustment*"),$B435,$B436),'7.  Persistence Report'!$H:$H,D406,'7.  Persistence Report'!$J:$J,IF(COUNTIFS($B436,"Adjustment*"),"Adjustment","Current Year Savings"),'7.  Persistence Report'!$C:$C,VLOOKUP(IF(COUNTIFS($B436,"Adjustment*"),$A435,$A436),ExtCalcMap,2,FALSE))</f>
        <v>457.72592059999999</v>
      </c>
      <c r="Y436" s="416">
        <f ca="1">IF(SUMIFS(OFFSET('3-a.  Rate Class Allocations'!$BA:$BA,0,(27*(Y407="kW"))),'3-a.  Rate Class Allocations'!$F:$F,"2011 - 2014 + 2015 Extension Legacy Green Energy Act Framework - Province Wide Program",'3-a.  Rate Class Allocations'!$E:$E,$B436,'3-a.  Rate Class Allocations'!$H:$H,D406),SUMIFS(OFFSET('3-a.  Rate Class Allocations'!$BA:$BA,0,(27*(Y407="kW"))),'3-a.  Rate Class Allocations'!$F:$F,"2011 - 2014 + 2015 Extension Legacy Green Energy Act Framework - Province Wide Program",'3-a.  Rate Class Allocations'!$L:$L,Y406,'3-a.  Rate Class Allocations'!$E:$E,$B436,'3-a.  Rate Class Allocations'!$H:$H,D406) / SUMIFS(OFFSET('3-a.  Rate Class Allocations'!$BA:$BA,0,(27*(Y407="kW"))),'3-a.  Rate Class Allocations'!$F:$F,"2011 - 2014 + 2015 Extension Legacy Green Energy Act Framework - Province Wide Program",'3-a.  Rate Class Allocations'!$E:$E,$B436,'3-a.  Rate Class Allocations'!$H:$H,D406),IF(COUNTIFS(Y406,"*Less Than*"),1/COUNTIFS($Y406:$AL406,"*Less Than*"),0))</f>
        <v>0.94187539526442654</v>
      </c>
      <c r="Z436" s="416">
        <f ca="1">IF(SUMIFS(OFFSET('3-a.  Rate Class Allocations'!$BA:$BA,0,(27*(Z407="kW"))),'3-a.  Rate Class Allocations'!$F:$F,"2011 - 2014 + 2015 Extension Legacy Green Energy Act Framework - Province Wide Program",'3-a.  Rate Class Allocations'!$E:$E,$B436,'3-a.  Rate Class Allocations'!$H:$H,D406),SUMIFS(OFFSET('3-a.  Rate Class Allocations'!$BA:$BA,0,(27*(Z407="kW"))),'3-a.  Rate Class Allocations'!$F:$F,"2011 - 2014 + 2015 Extension Legacy Green Energy Act Framework - Province Wide Program",'3-a.  Rate Class Allocations'!$L:$L,Z406,'3-a.  Rate Class Allocations'!$E:$E,$B436,'3-a.  Rate Class Allocations'!$H:$H,D406) / SUMIFS(OFFSET('3-a.  Rate Class Allocations'!$BA:$BA,0,(27*(Z407="kW"))),'3-a.  Rate Class Allocations'!$F:$F,"2011 - 2014 + 2015 Extension Legacy Green Energy Act Framework - Province Wide Program",'3-a.  Rate Class Allocations'!$E:$E,$B436,'3-a.  Rate Class Allocations'!$H:$H,D406),IF(COUNTIFS(Z406,"*Less Than*"),1/COUNTIFS($Y406:$AL406,"*Less Than*"),0))</f>
        <v>5.8513306830178413E-2</v>
      </c>
      <c r="AA436" s="416">
        <f ca="1">IF(SUMIFS(OFFSET('3-a.  Rate Class Allocations'!$BA:$BA,0,(27*(AA407="kW"))),'3-a.  Rate Class Allocations'!$F:$F,"2011 - 2014 + 2015 Extension Legacy Green Energy Act Framework - Province Wide Program",'3-a.  Rate Class Allocations'!$E:$E,$B436,'3-a.  Rate Class Allocations'!$H:$H,D406),SUMIFS(OFFSET('3-a.  Rate Class Allocations'!$BA:$BA,0,(27*(AA407="kW"))),'3-a.  Rate Class Allocations'!$F:$F,"2011 - 2014 + 2015 Extension Legacy Green Energy Act Framework - Province Wide Program",'3-a.  Rate Class Allocations'!$L:$L,AA406,'3-a.  Rate Class Allocations'!$E:$E,$B436,'3-a.  Rate Class Allocations'!$H:$H,D406) / SUMIFS(OFFSET('3-a.  Rate Class Allocations'!$BA:$BA,0,(27*(AA407="kW"))),'3-a.  Rate Class Allocations'!$F:$F,"2011 - 2014 + 2015 Extension Legacy Green Energy Act Framework - Province Wide Program",'3-a.  Rate Class Allocations'!$E:$E,$B436,'3-a.  Rate Class Allocations'!$H:$H,D406),IF(COUNTIFS(AA406,"*Less Than*"),1/COUNTIFS($Y406:$AL406,"*Less Than*"),0))</f>
        <v>0</v>
      </c>
      <c r="AB436" s="416">
        <f ca="1">IF(SUMIFS(OFFSET('3-a.  Rate Class Allocations'!$BA:$BA,0,(27*(AB407="kW"))),'3-a.  Rate Class Allocations'!$F:$F,"2011 - 2014 + 2015 Extension Legacy Green Energy Act Framework - Province Wide Program",'3-a.  Rate Class Allocations'!$E:$E,$B436,'3-a.  Rate Class Allocations'!$H:$H,D406),SUMIFS(OFFSET('3-a.  Rate Class Allocations'!$BA:$BA,0,(27*(AB407="kW"))),'3-a.  Rate Class Allocations'!$F:$F,"2011 - 2014 + 2015 Extension Legacy Green Energy Act Framework - Province Wide Program",'3-a.  Rate Class Allocations'!$L:$L,AB406,'3-a.  Rate Class Allocations'!$E:$E,$B436,'3-a.  Rate Class Allocations'!$H:$H,D406) / SUMIFS(OFFSET('3-a.  Rate Class Allocations'!$BA:$BA,0,(27*(AB407="kW"))),'3-a.  Rate Class Allocations'!$F:$F,"2011 - 2014 + 2015 Extension Legacy Green Energy Act Framework - Province Wide Program",'3-a.  Rate Class Allocations'!$E:$E,$B436,'3-a.  Rate Class Allocations'!$H:$H,D406),IF(COUNTIFS(AB406,"*Less Than*"),1/COUNTIFS($Y406:$AL406,"*Less Than*"),0))</f>
        <v>0</v>
      </c>
      <c r="AC436" s="416">
        <f ca="1">IF(SUMIFS(OFFSET('3-a.  Rate Class Allocations'!$BA:$BA,0,(27*(AC407="kW"))),'3-a.  Rate Class Allocations'!$F:$F,"2011 - 2014 + 2015 Extension Legacy Green Energy Act Framework - Province Wide Program",'3-a.  Rate Class Allocations'!$E:$E,$B436,'3-a.  Rate Class Allocations'!$H:$H,D406),SUMIFS(OFFSET('3-a.  Rate Class Allocations'!$BA:$BA,0,(27*(AC407="kW"))),'3-a.  Rate Class Allocations'!$F:$F,"2011 - 2014 + 2015 Extension Legacy Green Energy Act Framework - Province Wide Program",'3-a.  Rate Class Allocations'!$L:$L,AC406,'3-a.  Rate Class Allocations'!$E:$E,$B436,'3-a.  Rate Class Allocations'!$H:$H,D406) / SUMIFS(OFFSET('3-a.  Rate Class Allocations'!$BA:$BA,0,(27*(AC407="kW"))),'3-a.  Rate Class Allocations'!$F:$F,"2011 - 2014 + 2015 Extension Legacy Green Energy Act Framework - Province Wide Program",'3-a.  Rate Class Allocations'!$E:$E,$B436,'3-a.  Rate Class Allocations'!$H:$H,D406),IF(COUNTIFS(AC406,"*Less Than*"),1/COUNTIFS($Y406:$AL406,"*Less Than*"),0))</f>
        <v>0</v>
      </c>
      <c r="AD436" s="416">
        <f ca="1">IF(SUMIFS(OFFSET('3-a.  Rate Class Allocations'!$BA:$BA,0,(27*(AD407="kW"))),'3-a.  Rate Class Allocations'!$F:$F,"2011 - 2014 + 2015 Extension Legacy Green Energy Act Framework - Province Wide Program",'3-a.  Rate Class Allocations'!$E:$E,$B436,'3-a.  Rate Class Allocations'!$H:$H,D406),SUMIFS(OFFSET('3-a.  Rate Class Allocations'!$BA:$BA,0,(27*(AD407="kW"))),'3-a.  Rate Class Allocations'!$F:$F,"2011 - 2014 + 2015 Extension Legacy Green Energy Act Framework - Province Wide Program",'3-a.  Rate Class Allocations'!$L:$L,AD406,'3-a.  Rate Class Allocations'!$E:$E,$B436,'3-a.  Rate Class Allocations'!$H:$H,D406) / SUMIFS(OFFSET('3-a.  Rate Class Allocations'!$BA:$BA,0,(27*(AD407="kW"))),'3-a.  Rate Class Allocations'!$F:$F,"2011 - 2014 + 2015 Extension Legacy Green Energy Act Framework - Province Wide Program",'3-a.  Rate Class Allocations'!$E:$E,$B436,'3-a.  Rate Class Allocations'!$H:$H,D406),IF(COUNTIFS(AD406,"*Less Than*"),1/COUNTIFS($Y406:$AL406,"*Less Than*"),0))</f>
        <v>0</v>
      </c>
      <c r="AE436" s="416">
        <f ca="1">IF(SUMIFS(OFFSET('3-a.  Rate Class Allocations'!$BA:$BA,0,(27*(AE407="kW"))),'3-a.  Rate Class Allocations'!$F:$F,"2011 - 2014 + 2015 Extension Legacy Green Energy Act Framework - Province Wide Program",'3-a.  Rate Class Allocations'!$E:$E,$B436,'3-a.  Rate Class Allocations'!$H:$H,D406),SUMIFS(OFFSET('3-a.  Rate Class Allocations'!$BA:$BA,0,(27*(AE407="kW"))),'3-a.  Rate Class Allocations'!$F:$F,"2011 - 2014 + 2015 Extension Legacy Green Energy Act Framework - Province Wide Program",'3-a.  Rate Class Allocations'!$L:$L,AE406,'3-a.  Rate Class Allocations'!$E:$E,$B436,'3-a.  Rate Class Allocations'!$H:$H,D406) / SUMIFS(OFFSET('3-a.  Rate Class Allocations'!$BA:$BA,0,(27*(AE407="kW"))),'3-a.  Rate Class Allocations'!$F:$F,"2011 - 2014 + 2015 Extension Legacy Green Energy Act Framework - Province Wide Program",'3-a.  Rate Class Allocations'!$E:$E,$B436,'3-a.  Rate Class Allocations'!$H:$H,D406),IF(COUNTIFS(AE406,"*Less Than*"),1/COUNTIFS($Y406:$AL406,"*Less Than*"),0))</f>
        <v>0</v>
      </c>
      <c r="AF436" s="416">
        <f ca="1">IF(SUMIFS(OFFSET('3-a.  Rate Class Allocations'!$BA:$BA,0,(27*(AF407="kW"))),'3-a.  Rate Class Allocations'!$F:$F,"2011 - 2014 + 2015 Extension Legacy Green Energy Act Framework - Province Wide Program",'3-a.  Rate Class Allocations'!$E:$E,$B436,'3-a.  Rate Class Allocations'!$H:$H,D406),SUMIFS(OFFSET('3-a.  Rate Class Allocations'!$BA:$BA,0,(27*(AF407="kW"))),'3-a.  Rate Class Allocations'!$F:$F,"2011 - 2014 + 2015 Extension Legacy Green Energy Act Framework - Province Wide Program",'3-a.  Rate Class Allocations'!$L:$L,AF406,'3-a.  Rate Class Allocations'!$E:$E,$B436,'3-a.  Rate Class Allocations'!$H:$H,D406) / SUMIFS(OFFSET('3-a.  Rate Class Allocations'!$BA:$BA,0,(27*(AF407="kW"))),'3-a.  Rate Class Allocations'!$F:$F,"2011 - 2014 + 2015 Extension Legacy Green Energy Act Framework - Province Wide Program",'3-a.  Rate Class Allocations'!$E:$E,$B436,'3-a.  Rate Class Allocations'!$H:$H,D406),IF(COUNTIFS(AF406,"*Less Than*"),1/COUNTIFS($Y406:$AL406,"*Less Than*"),0))</f>
        <v>0</v>
      </c>
      <c r="AG436" s="416">
        <f ca="1">IF(SUMIFS(OFFSET('3-a.  Rate Class Allocations'!$BA:$BA,0,(27*(AG407="kW"))),'3-a.  Rate Class Allocations'!$F:$F,"2011 - 2014 + 2015 Extension Legacy Green Energy Act Framework - Province Wide Program",'3-a.  Rate Class Allocations'!$E:$E,$B436,'3-a.  Rate Class Allocations'!$H:$H,D406),SUMIFS(OFFSET('3-a.  Rate Class Allocations'!$BA:$BA,0,(27*(AG407="kW"))),'3-a.  Rate Class Allocations'!$F:$F,"2011 - 2014 + 2015 Extension Legacy Green Energy Act Framework - Province Wide Program",'3-a.  Rate Class Allocations'!$L:$L,AG406,'3-a.  Rate Class Allocations'!$E:$E,$B436,'3-a.  Rate Class Allocations'!$H:$H,D406) / SUMIFS(OFFSET('3-a.  Rate Class Allocations'!$BA:$BA,0,(27*(AG407="kW"))),'3-a.  Rate Class Allocations'!$F:$F,"2011 - 2014 + 2015 Extension Legacy Green Energy Act Framework - Province Wide Program",'3-a.  Rate Class Allocations'!$E:$E,$B436,'3-a.  Rate Class Allocations'!$H:$H,D406),IF(COUNTIFS(AG406,"*Less Than*"),1/COUNTIFS($Y406:$AL406,"*Less Than*"),0))</f>
        <v>0</v>
      </c>
      <c r="AH436" s="416">
        <f ca="1">IF(SUMIFS(OFFSET('3-a.  Rate Class Allocations'!$BA:$BA,0,(27*(AH407="kW"))),'3-a.  Rate Class Allocations'!$F:$F,"2011 - 2014 + 2015 Extension Legacy Green Energy Act Framework - Province Wide Program",'3-a.  Rate Class Allocations'!$E:$E,$B436,'3-a.  Rate Class Allocations'!$H:$H,D406),SUMIFS(OFFSET('3-a.  Rate Class Allocations'!$BA:$BA,0,(27*(AH407="kW"))),'3-a.  Rate Class Allocations'!$F:$F,"2011 - 2014 + 2015 Extension Legacy Green Energy Act Framework - Province Wide Program",'3-a.  Rate Class Allocations'!$L:$L,AH406,'3-a.  Rate Class Allocations'!$E:$E,$B436,'3-a.  Rate Class Allocations'!$H:$H,D406) / SUMIFS(OFFSET('3-a.  Rate Class Allocations'!$BA:$BA,0,(27*(AH407="kW"))),'3-a.  Rate Class Allocations'!$F:$F,"2011 - 2014 + 2015 Extension Legacy Green Energy Act Framework - Province Wide Program",'3-a.  Rate Class Allocations'!$E:$E,$B436,'3-a.  Rate Class Allocations'!$H:$H,D406),IF(COUNTIFS(AH406,"*Less Than*"),1/COUNTIFS($Y406:$AL406,"*Less Than*"),0))</f>
        <v>0</v>
      </c>
      <c r="AI436" s="416">
        <f ca="1">IF(SUMIFS(OFFSET('3-a.  Rate Class Allocations'!$BA:$BA,0,(27*(AI407="kW"))),'3-a.  Rate Class Allocations'!$F:$F,"2011 - 2014 + 2015 Extension Legacy Green Energy Act Framework - Province Wide Program",'3-a.  Rate Class Allocations'!$E:$E,$B436,'3-a.  Rate Class Allocations'!$H:$H,D406),SUMIFS(OFFSET('3-a.  Rate Class Allocations'!$BA:$BA,0,(27*(AI407="kW"))),'3-a.  Rate Class Allocations'!$F:$F,"2011 - 2014 + 2015 Extension Legacy Green Energy Act Framework - Province Wide Program",'3-a.  Rate Class Allocations'!$L:$L,AI406,'3-a.  Rate Class Allocations'!$E:$E,$B436,'3-a.  Rate Class Allocations'!$H:$H,D406) / SUMIFS(OFFSET('3-a.  Rate Class Allocations'!$BA:$BA,0,(27*(AI407="kW"))),'3-a.  Rate Class Allocations'!$F:$F,"2011 - 2014 + 2015 Extension Legacy Green Energy Act Framework - Province Wide Program",'3-a.  Rate Class Allocations'!$E:$E,$B436,'3-a.  Rate Class Allocations'!$H:$H,D406),IF(COUNTIFS(AI406,"*Less Than*"),1/COUNTIFS($Y406:$AL406,"*Less Than*"),0))</f>
        <v>0</v>
      </c>
      <c r="AJ436" s="416">
        <f ca="1">IF(SUMIFS(OFFSET('3-a.  Rate Class Allocations'!$BA:$BA,0,(27*(AJ407="kW"))),'3-a.  Rate Class Allocations'!$F:$F,"2011 - 2014 + 2015 Extension Legacy Green Energy Act Framework - Province Wide Program",'3-a.  Rate Class Allocations'!$E:$E,$B436,'3-a.  Rate Class Allocations'!$H:$H,D406),SUMIFS(OFFSET('3-a.  Rate Class Allocations'!$BA:$BA,0,(27*(AJ407="kW"))),'3-a.  Rate Class Allocations'!$F:$F,"2011 - 2014 + 2015 Extension Legacy Green Energy Act Framework - Province Wide Program",'3-a.  Rate Class Allocations'!$L:$L,AJ406,'3-a.  Rate Class Allocations'!$E:$E,$B436,'3-a.  Rate Class Allocations'!$H:$H,D406) / SUMIFS(OFFSET('3-a.  Rate Class Allocations'!$BA:$BA,0,(27*(AJ407="kW"))),'3-a.  Rate Class Allocations'!$F:$F,"2011 - 2014 + 2015 Extension Legacy Green Energy Act Framework - Province Wide Program",'3-a.  Rate Class Allocations'!$E:$E,$B436,'3-a.  Rate Class Allocations'!$H:$H,D406),IF(COUNTIFS(AJ406,"*Less Than*"),1/COUNTIFS($Y406:$AL406,"*Less Than*"),0))</f>
        <v>0</v>
      </c>
      <c r="AK436" s="416">
        <f ca="1">IF(SUMIFS(OFFSET('3-a.  Rate Class Allocations'!$BA:$BA,0,(27*(AK407="kW"))),'3-a.  Rate Class Allocations'!$F:$F,"2011 - 2014 + 2015 Extension Legacy Green Energy Act Framework - Province Wide Program",'3-a.  Rate Class Allocations'!$E:$E,$B436,'3-a.  Rate Class Allocations'!$H:$H,D406),SUMIFS(OFFSET('3-a.  Rate Class Allocations'!$BA:$BA,0,(27*(AK407="kW"))),'3-a.  Rate Class Allocations'!$F:$F,"2011 - 2014 + 2015 Extension Legacy Green Energy Act Framework - Province Wide Program",'3-a.  Rate Class Allocations'!$L:$L,AK406,'3-a.  Rate Class Allocations'!$E:$E,$B436,'3-a.  Rate Class Allocations'!$H:$H,D406) / SUMIFS(OFFSET('3-a.  Rate Class Allocations'!$BA:$BA,0,(27*(AK407="kW"))),'3-a.  Rate Class Allocations'!$F:$F,"2011 - 2014 + 2015 Extension Legacy Green Energy Act Framework - Province Wide Program",'3-a.  Rate Class Allocations'!$E:$E,$B436,'3-a.  Rate Class Allocations'!$H:$H,D406),IF(COUNTIFS(AK406,"*Less Than*"),1/COUNTIFS($Y406:$AL406,"*Less Than*"),0))</f>
        <v>0</v>
      </c>
      <c r="AL436" s="416">
        <f ca="1">IF(SUMIFS(OFFSET('3-a.  Rate Class Allocations'!$BA:$BA,0,(27*(AL407="kW"))),'3-a.  Rate Class Allocations'!$F:$F,"2011 - 2014 + 2015 Extension Legacy Green Energy Act Framework - Province Wide Program",'3-a.  Rate Class Allocations'!$E:$E,$B436,'3-a.  Rate Class Allocations'!$H:$H,D406),SUMIFS(OFFSET('3-a.  Rate Class Allocations'!$BA:$BA,0,(27*(AL407="kW"))),'3-a.  Rate Class Allocations'!$F:$F,"2011 - 2014 + 2015 Extension Legacy Green Energy Act Framework - Province Wide Program",'3-a.  Rate Class Allocations'!$L:$L,AL406,'3-a.  Rate Class Allocations'!$E:$E,$B436,'3-a.  Rate Class Allocations'!$H:$H,D406) / SUMIFS(OFFSET('3-a.  Rate Class Allocations'!$BA:$BA,0,(27*(AL407="kW"))),'3-a.  Rate Class Allocations'!$F:$F,"2011 - 2014 + 2015 Extension Legacy Green Energy Act Framework - Province Wide Program",'3-a.  Rate Class Allocations'!$E:$E,$B436,'3-a.  Rate Class Allocations'!$H:$H,D406),IF(COUNTIFS(AL406,"*Less Than*"),1/COUNTIFS($Y406:$AL406,"*Less Than*"),0))</f>
        <v>0</v>
      </c>
      <c r="AM436" s="298">
        <f ca="1">SUM(Y436:AL436)</f>
        <v>1.000388702094605</v>
      </c>
    </row>
    <row r="437" spans="1:39" ht="15" outlineLevel="1">
      <c r="B437" s="296" t="s">
        <v>260</v>
      </c>
      <c r="C437" s="293" t="s">
        <v>164</v>
      </c>
      <c r="D437" s="724">
        <f ca="1">SUMIFS(OFFSET('7.  Persistence Report'!$AQ:$AQ,0,D406-2011),'7.  Persistence Report'!$D:$D,IF(COUNTIFS($B437,"Adjustment*"),$B436,$B437),'7.  Persistence Report'!$H:$H,D406,'7.  Persistence Report'!$J:$J,IF(COUNTIFS($B437,"Adjustment*"),"Adjustment","Current Year Savings"),'7.  Persistence Report'!$C:$C,VLOOKUP(IF(COUNTIFS($B437,"Adjustment*"),$A436,$A437),ExtCalcMap,2,FALSE))</f>
        <v>0</v>
      </c>
      <c r="E437" s="724">
        <f ca="1">SUMIFS(OFFSET('7.  Persistence Report'!$AQ:$AQ,0,E406-2011),'7.  Persistence Report'!$D:$D,IF(COUNTIFS($B437,"Adjustment*"),$B436,$B437),'7.  Persistence Report'!$H:$H,D406,'7.  Persistence Report'!$J:$J,IF(COUNTIFS($B437,"Adjustment*"),"Adjustment","Current Year Savings"),'7.  Persistence Report'!$C:$C,VLOOKUP(IF(COUNTIFS($B437,"Adjustment*"),$A436,$A437),ExtCalcMap,2,FALSE))</f>
        <v>0</v>
      </c>
      <c r="F437" s="724">
        <f ca="1">SUMIFS(OFFSET('7.  Persistence Report'!$AQ:$AQ,0,F406-2011),'7.  Persistence Report'!$D:$D,IF(COUNTIFS($B437,"Adjustment*"),$B436,$B437),'7.  Persistence Report'!$H:$H,D406,'7.  Persistence Report'!$J:$J,IF(COUNTIFS($B437,"Adjustment*"),"Adjustment","Current Year Savings"),'7.  Persistence Report'!$C:$C,VLOOKUP(IF(COUNTIFS($B437,"Adjustment*"),$A436,$A437),ExtCalcMap,2,FALSE))</f>
        <v>0</v>
      </c>
      <c r="G437" s="724">
        <f ca="1">SUMIFS(OFFSET('7.  Persistence Report'!$AQ:$AQ,0,G406-2011),'7.  Persistence Report'!$D:$D,IF(COUNTIFS($B437,"Adjustment*"),$B436,$B437),'7.  Persistence Report'!$H:$H,D406,'7.  Persistence Report'!$J:$J,IF(COUNTIFS($B437,"Adjustment*"),"Adjustment","Current Year Savings"),'7.  Persistence Report'!$C:$C,VLOOKUP(IF(COUNTIFS($B437,"Adjustment*"),$A436,$A437),ExtCalcMap,2,FALSE))</f>
        <v>0</v>
      </c>
      <c r="H437" s="724">
        <f ca="1">SUMIFS(OFFSET('7.  Persistence Report'!$AQ:$AQ,0,H406-2011),'7.  Persistence Report'!$D:$D,IF(COUNTIFS($B437,"Adjustment*"),$B436,$B437),'7.  Persistence Report'!$H:$H,D406,'7.  Persistence Report'!$J:$J,IF(COUNTIFS($B437,"Adjustment*"),"Adjustment","Current Year Savings"),'7.  Persistence Report'!$C:$C,VLOOKUP(IF(COUNTIFS($B437,"Adjustment*"),$A436,$A437),ExtCalcMap,2,FALSE))</f>
        <v>0</v>
      </c>
      <c r="I437" s="724">
        <f ca="1">SUMIFS(OFFSET('7.  Persistence Report'!$AQ:$AQ,0,I406-2011),'7.  Persistence Report'!$D:$D,IF(COUNTIFS($B437,"Adjustment*"),$B436,$B437),'7.  Persistence Report'!$H:$H,D406,'7.  Persistence Report'!$J:$J,IF(COUNTIFS($B437,"Adjustment*"),"Adjustment","Current Year Savings"),'7.  Persistence Report'!$C:$C,VLOOKUP(IF(COUNTIFS($B437,"Adjustment*"),$A436,$A437),ExtCalcMap,2,FALSE))</f>
        <v>0</v>
      </c>
      <c r="J437" s="724">
        <f ca="1">SUMIFS(OFFSET('7.  Persistence Report'!$AQ:$AQ,0,J406-2011),'7.  Persistence Report'!$D:$D,IF(COUNTIFS($B437,"Adjustment*"),$B436,$B437),'7.  Persistence Report'!$H:$H,D406,'7.  Persistence Report'!$J:$J,IF(COUNTIFS($B437,"Adjustment*"),"Adjustment","Current Year Savings"),'7.  Persistence Report'!$C:$C,VLOOKUP(IF(COUNTIFS($B437,"Adjustment*"),$A436,$A437),ExtCalcMap,2,FALSE))</f>
        <v>0</v>
      </c>
      <c r="K437" s="724">
        <f ca="1">SUMIFS(OFFSET('7.  Persistence Report'!$AQ:$AQ,0,K406-2011),'7.  Persistence Report'!$D:$D,IF(COUNTIFS($B437,"Adjustment*"),$B436,$B437),'7.  Persistence Report'!$H:$H,D406,'7.  Persistence Report'!$J:$J,IF(COUNTIFS($B437,"Adjustment*"),"Adjustment","Current Year Savings"),'7.  Persistence Report'!$C:$C,VLOOKUP(IF(COUNTIFS($B437,"Adjustment*"),$A436,$A437),ExtCalcMap,2,FALSE))</f>
        <v>0</v>
      </c>
      <c r="L437" s="724">
        <f ca="1">SUMIFS(OFFSET('7.  Persistence Report'!$AQ:$AQ,0,L406-2011),'7.  Persistence Report'!$D:$D,IF(COUNTIFS($B437,"Adjustment*"),$B436,$B437),'7.  Persistence Report'!$H:$H,D406,'7.  Persistence Report'!$J:$J,IF(COUNTIFS($B437,"Adjustment*"),"Adjustment","Current Year Savings"),'7.  Persistence Report'!$C:$C,VLOOKUP(IF(COUNTIFS($B437,"Adjustment*"),$A436,$A437),ExtCalcMap,2,FALSE))</f>
        <v>0</v>
      </c>
      <c r="M437" s="724">
        <f ca="1">SUMIFS(OFFSET('7.  Persistence Report'!$AQ:$AQ,0,M406-2011),'7.  Persistence Report'!$D:$D,IF(COUNTIFS($B437,"Adjustment*"),$B436,$B437),'7.  Persistence Report'!$H:$H,D406,'7.  Persistence Report'!$J:$J,IF(COUNTIFS($B437,"Adjustment*"),"Adjustment","Current Year Savings"),'7.  Persistence Report'!$C:$C,VLOOKUP(IF(COUNTIFS($B437,"Adjustment*"),$A436,$A437),ExtCalcMap,2,FALSE))</f>
        <v>0</v>
      </c>
      <c r="N437" s="724">
        <f>N436</f>
        <v>12</v>
      </c>
      <c r="O437" s="731">
        <f ca="1">SUMIFS(OFFSET('7.  Persistence Report'!$L:$L,0,O406-2011),'7.  Persistence Report'!$D:$D,IF(COUNTIFS($B437,"Adjustment*"),$B436,$B437),'7.  Persistence Report'!$H:$H,D406,'7.  Persistence Report'!$J:$J,IF(COUNTIFS($B437,"Adjustment*"),"Adjustment","Current Year Savings"),'7.  Persistence Report'!$C:$C,VLOOKUP(IF(COUNTIFS($B437,"Adjustment*"),$A436,$A437),ExtCalcMap,2,FALSE))</f>
        <v>0</v>
      </c>
      <c r="P437" s="731">
        <f ca="1">SUMIFS(OFFSET('7.  Persistence Report'!$L:$L,0,P406-2011),'7.  Persistence Report'!$D:$D,IF(COUNTIFS($B437,"Adjustment*"),$B436,$B437),'7.  Persistence Report'!$H:$H,D406,'7.  Persistence Report'!$J:$J,IF(COUNTIFS($B437,"Adjustment*"),"Adjustment","Current Year Savings"),'7.  Persistence Report'!$C:$C,VLOOKUP(IF(COUNTIFS($B437,"Adjustment*"),$A436,$A437),ExtCalcMap,2,FALSE))</f>
        <v>0</v>
      </c>
      <c r="Q437" s="731">
        <f ca="1">SUMIFS(OFFSET('7.  Persistence Report'!$L:$L,0,Q406-2011),'7.  Persistence Report'!$D:$D,IF(COUNTIFS($B437,"Adjustment*"),$B436,$B437),'7.  Persistence Report'!$H:$H,D406,'7.  Persistence Report'!$J:$J,IF(COUNTIFS($B437,"Adjustment*"),"Adjustment","Current Year Savings"),'7.  Persistence Report'!$C:$C,VLOOKUP(IF(COUNTIFS($B437,"Adjustment*"),$A436,$A437),ExtCalcMap,2,FALSE))</f>
        <v>0</v>
      </c>
      <c r="R437" s="731">
        <f ca="1">SUMIFS(OFFSET('7.  Persistence Report'!$L:$L,0,R406-2011),'7.  Persistence Report'!$D:$D,IF(COUNTIFS($B437,"Adjustment*"),$B436,$B437),'7.  Persistence Report'!$H:$H,D406,'7.  Persistence Report'!$J:$J,IF(COUNTIFS($B437,"Adjustment*"),"Adjustment","Current Year Savings"),'7.  Persistence Report'!$C:$C,VLOOKUP(IF(COUNTIFS($B437,"Adjustment*"),$A436,$A437),ExtCalcMap,2,FALSE))</f>
        <v>0</v>
      </c>
      <c r="S437" s="731">
        <f ca="1">SUMIFS(OFFSET('7.  Persistence Report'!$L:$L,0,S406-2011),'7.  Persistence Report'!$D:$D,IF(COUNTIFS($B437,"Adjustment*"),$B436,$B437),'7.  Persistence Report'!$H:$H,D406,'7.  Persistence Report'!$J:$J,IF(COUNTIFS($B437,"Adjustment*"),"Adjustment","Current Year Savings"),'7.  Persistence Report'!$C:$C,VLOOKUP(IF(COUNTIFS($B437,"Adjustment*"),$A436,$A437),ExtCalcMap,2,FALSE))</f>
        <v>0</v>
      </c>
      <c r="T437" s="731">
        <f ca="1">SUMIFS(OFFSET('7.  Persistence Report'!$L:$L,0,T406-2011),'7.  Persistence Report'!$D:$D,IF(COUNTIFS($B437,"Adjustment*"),$B436,$B437),'7.  Persistence Report'!$H:$H,D406,'7.  Persistence Report'!$J:$J,IF(COUNTIFS($B437,"Adjustment*"),"Adjustment","Current Year Savings"),'7.  Persistence Report'!$C:$C,VLOOKUP(IF(COUNTIFS($B437,"Adjustment*"),$A436,$A437),ExtCalcMap,2,FALSE))</f>
        <v>0</v>
      </c>
      <c r="U437" s="731">
        <f ca="1">SUMIFS(OFFSET('7.  Persistence Report'!$L:$L,0,U406-2011),'7.  Persistence Report'!$D:$D,IF(COUNTIFS($B437,"Adjustment*"),$B436,$B437),'7.  Persistence Report'!$H:$H,D406,'7.  Persistence Report'!$J:$J,IF(COUNTIFS($B437,"Adjustment*"),"Adjustment","Current Year Savings"),'7.  Persistence Report'!$C:$C,VLOOKUP(IF(COUNTIFS($B437,"Adjustment*"),$A436,$A437),ExtCalcMap,2,FALSE))</f>
        <v>0</v>
      </c>
      <c r="V437" s="731">
        <f ca="1">SUMIFS(OFFSET('7.  Persistence Report'!$L:$L,0,V406-2011),'7.  Persistence Report'!$D:$D,IF(COUNTIFS($B437,"Adjustment*"),$B436,$B437),'7.  Persistence Report'!$H:$H,D406,'7.  Persistence Report'!$J:$J,IF(COUNTIFS($B437,"Adjustment*"),"Adjustment","Current Year Savings"),'7.  Persistence Report'!$C:$C,VLOOKUP(IF(COUNTIFS($B437,"Adjustment*"),$A436,$A437),ExtCalcMap,2,FALSE))</f>
        <v>0</v>
      </c>
      <c r="W437" s="731">
        <f ca="1">SUMIFS(OFFSET('7.  Persistence Report'!$L:$L,0,W406-2011),'7.  Persistence Report'!$D:$D,IF(COUNTIFS($B437,"Adjustment*"),$B436,$B437),'7.  Persistence Report'!$H:$H,D406,'7.  Persistence Report'!$J:$J,IF(COUNTIFS($B437,"Adjustment*"),"Adjustment","Current Year Savings"),'7.  Persistence Report'!$C:$C,VLOOKUP(IF(COUNTIFS($B437,"Adjustment*"),$A436,$A437),ExtCalcMap,2,FALSE))</f>
        <v>0</v>
      </c>
      <c r="X437" s="731">
        <f ca="1">SUMIFS(OFFSET('7.  Persistence Report'!$L:$L,0,X406-2011),'7.  Persistence Report'!$D:$D,IF(COUNTIFS($B437,"Adjustment*"),$B436,$B437),'7.  Persistence Report'!$H:$H,D406,'7.  Persistence Report'!$J:$J,IF(COUNTIFS($B437,"Adjustment*"),"Adjustment","Current Year Savings"),'7.  Persistence Report'!$C:$C,VLOOKUP(IF(COUNTIFS($B437,"Adjustment*"),$A436,$A437),ExtCalcMap,2,FALSE))</f>
        <v>0</v>
      </c>
      <c r="Y437" s="412">
        <f ca="1">Y436</f>
        <v>0.94187539526442654</v>
      </c>
      <c r="Z437" s="412">
        <f ca="1">Z436</f>
        <v>5.8513306830178413E-2</v>
      </c>
      <c r="AA437" s="412">
        <f t="shared" ref="AA437:AL437" ca="1" si="187">AA436</f>
        <v>0</v>
      </c>
      <c r="AB437" s="412">
        <f t="shared" ca="1" si="187"/>
        <v>0</v>
      </c>
      <c r="AC437" s="412">
        <f t="shared" ca="1" si="187"/>
        <v>0</v>
      </c>
      <c r="AD437" s="412">
        <f t="shared" ca="1" si="187"/>
        <v>0</v>
      </c>
      <c r="AE437" s="412">
        <f t="shared" ca="1" si="187"/>
        <v>0</v>
      </c>
      <c r="AF437" s="412">
        <f t="shared" ca="1" si="187"/>
        <v>0</v>
      </c>
      <c r="AG437" s="412">
        <f t="shared" ca="1" si="187"/>
        <v>0</v>
      </c>
      <c r="AH437" s="412">
        <f t="shared" ca="1" si="187"/>
        <v>0</v>
      </c>
      <c r="AI437" s="412">
        <f t="shared" ca="1" si="187"/>
        <v>0</v>
      </c>
      <c r="AJ437" s="412">
        <f t="shared" ca="1" si="187"/>
        <v>0</v>
      </c>
      <c r="AK437" s="412">
        <f t="shared" ca="1" si="187"/>
        <v>0</v>
      </c>
      <c r="AL437" s="412">
        <f t="shared" ca="1" si="187"/>
        <v>0</v>
      </c>
      <c r="AM437" s="313"/>
    </row>
    <row r="438" spans="1:39" ht="15" outlineLevel="1">
      <c r="B438" s="312"/>
      <c r="C438" s="314"/>
      <c r="D438" s="730"/>
      <c r="E438" s="730"/>
      <c r="F438" s="730"/>
      <c r="G438" s="730"/>
      <c r="H438" s="730"/>
      <c r="I438" s="730"/>
      <c r="J438" s="730"/>
      <c r="K438" s="730"/>
      <c r="L438" s="730"/>
      <c r="M438" s="730"/>
      <c r="N438" s="730"/>
      <c r="O438" s="734"/>
      <c r="P438" s="734"/>
      <c r="Q438" s="734"/>
      <c r="R438" s="734"/>
      <c r="S438" s="734"/>
      <c r="T438" s="734"/>
      <c r="U438" s="734"/>
      <c r="V438" s="734"/>
      <c r="W438" s="734"/>
      <c r="X438" s="734"/>
      <c r="Y438" s="417"/>
      <c r="Z438" s="417"/>
      <c r="AA438" s="417"/>
      <c r="AB438" s="417"/>
      <c r="AC438" s="417"/>
      <c r="AD438" s="417"/>
      <c r="AE438" s="417"/>
      <c r="AF438" s="417"/>
      <c r="AG438" s="417"/>
      <c r="AH438" s="417"/>
      <c r="AI438" s="417"/>
      <c r="AJ438" s="417"/>
      <c r="AK438" s="417"/>
      <c r="AL438" s="417"/>
      <c r="AM438" s="315"/>
    </row>
    <row r="439" spans="1:39" ht="15" outlineLevel="1">
      <c r="A439" s="503">
        <v>11</v>
      </c>
      <c r="B439" s="316" t="s">
        <v>21</v>
      </c>
      <c r="C439" s="293" t="s">
        <v>25</v>
      </c>
      <c r="D439" s="724">
        <f ca="1">SUMIFS(OFFSET('7.  Persistence Report'!$AQ:$AQ,0,D406-2011),'7.  Persistence Report'!$D:$D,IF(COUNTIFS($B439,"Adjustment*"),$B438,$B439),'7.  Persistence Report'!$H:$H,D406,'7.  Persistence Report'!$J:$J,IF(COUNTIFS($B439,"Adjustment*"),"Adjustment","Current Year Savings"),'7.  Persistence Report'!$C:$C,VLOOKUP(IF(COUNTIFS($B439,"Adjustment*"),$A438,$A439),ExtCalcMap,2,FALSE))</f>
        <v>229865.53969999999</v>
      </c>
      <c r="E439" s="724">
        <f ca="1">SUMIFS(OFFSET('7.  Persistence Report'!$AQ:$AQ,0,E406-2011),'7.  Persistence Report'!$D:$D,IF(COUNTIFS($B439,"Adjustment*"),$B438,$B439),'7.  Persistence Report'!$H:$H,D406,'7.  Persistence Report'!$J:$J,IF(COUNTIFS($B439,"Adjustment*"),"Adjustment","Current Year Savings"),'7.  Persistence Report'!$C:$C,VLOOKUP(IF(COUNTIFS($B439,"Adjustment*"),$A438,$A439),ExtCalcMap,2,FALSE))</f>
        <v>220147.36470000001</v>
      </c>
      <c r="F439" s="724">
        <f ca="1">SUMIFS(OFFSET('7.  Persistence Report'!$AQ:$AQ,0,F406-2011),'7.  Persistence Report'!$D:$D,IF(COUNTIFS($B439,"Adjustment*"),$B438,$B439),'7.  Persistence Report'!$H:$H,D406,'7.  Persistence Report'!$J:$J,IF(COUNTIFS($B439,"Adjustment*"),"Adjustment","Current Year Savings"),'7.  Persistence Report'!$C:$C,VLOOKUP(IF(COUNTIFS($B439,"Adjustment*"),$A438,$A439),ExtCalcMap,2,FALSE))</f>
        <v>207447.4461</v>
      </c>
      <c r="G439" s="724">
        <f ca="1">SUMIFS(OFFSET('7.  Persistence Report'!$AQ:$AQ,0,G406-2011),'7.  Persistence Report'!$D:$D,IF(COUNTIFS($B439,"Adjustment*"),$B438,$B439),'7.  Persistence Report'!$H:$H,D406,'7.  Persistence Report'!$J:$J,IF(COUNTIFS($B439,"Adjustment*"),"Adjustment","Current Year Savings"),'7.  Persistence Report'!$C:$C,VLOOKUP(IF(COUNTIFS($B439,"Adjustment*"),$A438,$A439),ExtCalcMap,2,FALSE))</f>
        <v>148563.8297</v>
      </c>
      <c r="H439" s="724">
        <f ca="1">SUMIFS(OFFSET('7.  Persistence Report'!$AQ:$AQ,0,H406-2011),'7.  Persistence Report'!$D:$D,IF(COUNTIFS($B439,"Adjustment*"),$B438,$B439),'7.  Persistence Report'!$H:$H,D406,'7.  Persistence Report'!$J:$J,IF(COUNTIFS($B439,"Adjustment*"),"Adjustment","Current Year Savings"),'7.  Persistence Report'!$C:$C,VLOOKUP(IF(COUNTIFS($B439,"Adjustment*"),$A438,$A439),ExtCalcMap,2,FALSE))</f>
        <v>148563.8297</v>
      </c>
      <c r="I439" s="724">
        <f ca="1">SUMIFS(OFFSET('7.  Persistence Report'!$AQ:$AQ,0,I406-2011),'7.  Persistence Report'!$D:$D,IF(COUNTIFS($B439,"Adjustment*"),$B438,$B439),'7.  Persistence Report'!$H:$H,D406,'7.  Persistence Report'!$J:$J,IF(COUNTIFS($B439,"Adjustment*"),"Adjustment","Current Year Savings"),'7.  Persistence Report'!$C:$C,VLOOKUP(IF(COUNTIFS($B439,"Adjustment*"),$A438,$A439),ExtCalcMap,2,FALSE))</f>
        <v>148563.8297</v>
      </c>
      <c r="J439" s="724">
        <f ca="1">SUMIFS(OFFSET('7.  Persistence Report'!$AQ:$AQ,0,J406-2011),'7.  Persistence Report'!$D:$D,IF(COUNTIFS($B439,"Adjustment*"),$B438,$B439),'7.  Persistence Report'!$H:$H,D406,'7.  Persistence Report'!$J:$J,IF(COUNTIFS($B439,"Adjustment*"),"Adjustment","Current Year Savings"),'7.  Persistence Report'!$C:$C,VLOOKUP(IF(COUNTIFS($B439,"Adjustment*"),$A438,$A439),ExtCalcMap,2,FALSE))</f>
        <v>148563.8297</v>
      </c>
      <c r="K439" s="724">
        <f ca="1">SUMIFS(OFFSET('7.  Persistence Report'!$AQ:$AQ,0,K406-2011),'7.  Persistence Report'!$D:$D,IF(COUNTIFS($B439,"Adjustment*"),$B438,$B439),'7.  Persistence Report'!$H:$H,D406,'7.  Persistence Report'!$J:$J,IF(COUNTIFS($B439,"Adjustment*"),"Adjustment","Current Year Savings"),'7.  Persistence Report'!$C:$C,VLOOKUP(IF(COUNTIFS($B439,"Adjustment*"),$A438,$A439),ExtCalcMap,2,FALSE))</f>
        <v>148563.8297</v>
      </c>
      <c r="L439" s="724">
        <f ca="1">SUMIFS(OFFSET('7.  Persistence Report'!$AQ:$AQ,0,L406-2011),'7.  Persistence Report'!$D:$D,IF(COUNTIFS($B439,"Adjustment*"),$B438,$B439),'7.  Persistence Report'!$H:$H,D406,'7.  Persistence Report'!$J:$J,IF(COUNTIFS($B439,"Adjustment*"),"Adjustment","Current Year Savings"),'7.  Persistence Report'!$C:$C,VLOOKUP(IF(COUNTIFS($B439,"Adjustment*"),$A438,$A439),ExtCalcMap,2,FALSE))</f>
        <v>148563.8297</v>
      </c>
      <c r="M439" s="724">
        <f ca="1">SUMIFS(OFFSET('7.  Persistence Report'!$AQ:$AQ,0,M406-2011),'7.  Persistence Report'!$D:$D,IF(COUNTIFS($B439,"Adjustment*"),$B438,$B439),'7.  Persistence Report'!$H:$H,D406,'7.  Persistence Report'!$J:$J,IF(COUNTIFS($B439,"Adjustment*"),"Adjustment","Current Year Savings"),'7.  Persistence Report'!$C:$C,VLOOKUP(IF(COUNTIFS($B439,"Adjustment*"),$A438,$A439),ExtCalcMap,2,FALSE))</f>
        <v>148563.8297</v>
      </c>
      <c r="N439" s="724">
        <v>12</v>
      </c>
      <c r="O439" s="731">
        <f ca="1">SUMIFS(OFFSET('7.  Persistence Report'!$L:$L,0,O406-2011),'7.  Persistence Report'!$D:$D,IF(COUNTIFS($B439,"Adjustment*"),$B438,$B439),'7.  Persistence Report'!$H:$H,D406,'7.  Persistence Report'!$J:$J,IF(COUNTIFS($B439,"Adjustment*"),"Adjustment","Current Year Savings"),'7.  Persistence Report'!$C:$C,VLOOKUP(IF(COUNTIFS($B439,"Adjustment*"),$A438,$A439),ExtCalcMap,2,FALSE))</f>
        <v>60.988365889999997</v>
      </c>
      <c r="P439" s="731">
        <f ca="1">SUMIFS(OFFSET('7.  Persistence Report'!$L:$L,0,P406-2011),'7.  Persistence Report'!$D:$D,IF(COUNTIFS($B439,"Adjustment*"),$B438,$B439),'7.  Persistence Report'!$H:$H,D406,'7.  Persistence Report'!$J:$J,IF(COUNTIFS($B439,"Adjustment*"),"Adjustment","Current Year Savings"),'7.  Persistence Report'!$C:$C,VLOOKUP(IF(COUNTIFS($B439,"Adjustment*"),$A438,$A439),ExtCalcMap,2,FALSE))</f>
        <v>58.570641299999998</v>
      </c>
      <c r="Q439" s="731">
        <f ca="1">SUMIFS(OFFSET('7.  Persistence Report'!$L:$L,0,Q406-2011),'7.  Persistence Report'!$D:$D,IF(COUNTIFS($B439,"Adjustment*"),$B438,$B439),'7.  Persistence Report'!$H:$H,D406,'7.  Persistence Report'!$J:$J,IF(COUNTIFS($B439,"Adjustment*"),"Adjustment","Current Year Savings"),'7.  Persistence Report'!$C:$C,VLOOKUP(IF(COUNTIFS($B439,"Adjustment*"),$A438,$A439),ExtCalcMap,2,FALSE))</f>
        <v>55.462612640000003</v>
      </c>
      <c r="R439" s="731">
        <f ca="1">SUMIFS(OFFSET('7.  Persistence Report'!$L:$L,0,R406-2011),'7.  Persistence Report'!$D:$D,IF(COUNTIFS($B439,"Adjustment*"),$B438,$B439),'7.  Persistence Report'!$H:$H,D406,'7.  Persistence Report'!$J:$J,IF(COUNTIFS($B439,"Adjustment*"),"Adjustment","Current Year Savings"),'7.  Persistence Report'!$C:$C,VLOOKUP(IF(COUNTIFS($B439,"Adjustment*"),$A438,$A439),ExtCalcMap,2,FALSE))</f>
        <v>38.19968575</v>
      </c>
      <c r="S439" s="731">
        <f ca="1">SUMIFS(OFFSET('7.  Persistence Report'!$L:$L,0,S406-2011),'7.  Persistence Report'!$D:$D,IF(COUNTIFS($B439,"Adjustment*"),$B438,$B439),'7.  Persistence Report'!$H:$H,D406,'7.  Persistence Report'!$J:$J,IF(COUNTIFS($B439,"Adjustment*"),"Adjustment","Current Year Savings"),'7.  Persistence Report'!$C:$C,VLOOKUP(IF(COUNTIFS($B439,"Adjustment*"),$A438,$A439),ExtCalcMap,2,FALSE))</f>
        <v>38.19968575</v>
      </c>
      <c r="T439" s="731">
        <f ca="1">SUMIFS(OFFSET('7.  Persistence Report'!$L:$L,0,T406-2011),'7.  Persistence Report'!$D:$D,IF(COUNTIFS($B439,"Adjustment*"),$B438,$B439),'7.  Persistence Report'!$H:$H,D406,'7.  Persistence Report'!$J:$J,IF(COUNTIFS($B439,"Adjustment*"),"Adjustment","Current Year Savings"),'7.  Persistence Report'!$C:$C,VLOOKUP(IF(COUNTIFS($B439,"Adjustment*"),$A438,$A439),ExtCalcMap,2,FALSE))</f>
        <v>38.19968575</v>
      </c>
      <c r="U439" s="731">
        <f ca="1">SUMIFS(OFFSET('7.  Persistence Report'!$L:$L,0,U406-2011),'7.  Persistence Report'!$D:$D,IF(COUNTIFS($B439,"Adjustment*"),$B438,$B439),'7.  Persistence Report'!$H:$H,D406,'7.  Persistence Report'!$J:$J,IF(COUNTIFS($B439,"Adjustment*"),"Adjustment","Current Year Savings"),'7.  Persistence Report'!$C:$C,VLOOKUP(IF(COUNTIFS($B439,"Adjustment*"),$A438,$A439),ExtCalcMap,2,FALSE))</f>
        <v>38.19968575</v>
      </c>
      <c r="V439" s="731">
        <f ca="1">SUMIFS(OFFSET('7.  Persistence Report'!$L:$L,0,V406-2011),'7.  Persistence Report'!$D:$D,IF(COUNTIFS($B439,"Adjustment*"),$B438,$B439),'7.  Persistence Report'!$H:$H,D406,'7.  Persistence Report'!$J:$J,IF(COUNTIFS($B439,"Adjustment*"),"Adjustment","Current Year Savings"),'7.  Persistence Report'!$C:$C,VLOOKUP(IF(COUNTIFS($B439,"Adjustment*"),$A438,$A439),ExtCalcMap,2,FALSE))</f>
        <v>38.19968575</v>
      </c>
      <c r="W439" s="731">
        <f ca="1">SUMIFS(OFFSET('7.  Persistence Report'!$L:$L,0,W406-2011),'7.  Persistence Report'!$D:$D,IF(COUNTIFS($B439,"Adjustment*"),$B438,$B439),'7.  Persistence Report'!$H:$H,D406,'7.  Persistence Report'!$J:$J,IF(COUNTIFS($B439,"Adjustment*"),"Adjustment","Current Year Savings"),'7.  Persistence Report'!$C:$C,VLOOKUP(IF(COUNTIFS($B439,"Adjustment*"),$A438,$A439),ExtCalcMap,2,FALSE))</f>
        <v>38.19968575</v>
      </c>
      <c r="X439" s="731">
        <f ca="1">SUMIFS(OFFSET('7.  Persistence Report'!$L:$L,0,X406-2011),'7.  Persistence Report'!$D:$D,IF(COUNTIFS($B439,"Adjustment*"),$B438,$B439),'7.  Persistence Report'!$H:$H,D406,'7.  Persistence Report'!$J:$J,IF(COUNTIFS($B439,"Adjustment*"),"Adjustment","Current Year Savings"),'7.  Persistence Report'!$C:$C,VLOOKUP(IF(COUNTIFS($B439,"Adjustment*"),$A438,$A439),ExtCalcMap,2,FALSE))</f>
        <v>38.19968575</v>
      </c>
      <c r="Y439" s="416">
        <f ca="1">IF(SUMIFS(OFFSET('3-a.  Rate Class Allocations'!$BA:$BA,0,(27*(Y407="kW"))),'3-a.  Rate Class Allocations'!$F:$F,"2011 - 2014 + 2015 Extension Legacy Green Energy Act Framework - Province Wide Program",'3-a.  Rate Class Allocations'!$E:$E,$B439,'3-a.  Rate Class Allocations'!$H:$H,D406),SUMIFS(OFFSET('3-a.  Rate Class Allocations'!$BA:$BA,0,(27*(Y407="kW"))),'3-a.  Rate Class Allocations'!$F:$F,"2011 - 2014 + 2015 Extension Legacy Green Energy Act Framework - Province Wide Program",'3-a.  Rate Class Allocations'!$L:$L,Y406,'3-a.  Rate Class Allocations'!$E:$E,$B439,'3-a.  Rate Class Allocations'!$H:$H,D406) / SUMIFS(OFFSET('3-a.  Rate Class Allocations'!$BA:$BA,0,(27*(Y407="kW"))),'3-a.  Rate Class Allocations'!$F:$F,"2011 - 2014 + 2015 Extension Legacy Green Energy Act Framework - Province Wide Program",'3-a.  Rate Class Allocations'!$E:$E,$B439,'3-a.  Rate Class Allocations'!$H:$H,D406),IF(COUNTIFS(Y406,"*Less Than*"),1/COUNTIFS($Y406:$AL406,"*Less Than*"),0))</f>
        <v>0</v>
      </c>
      <c r="Z439" s="416">
        <f ca="1">IF(SUMIFS(OFFSET('3-a.  Rate Class Allocations'!$BA:$BA,0,(27*(Z407="kW"))),'3-a.  Rate Class Allocations'!$F:$F,"2011 - 2014 + 2015 Extension Legacy Green Energy Act Framework - Province Wide Program",'3-a.  Rate Class Allocations'!$E:$E,$B439,'3-a.  Rate Class Allocations'!$H:$H,D406),SUMIFS(OFFSET('3-a.  Rate Class Allocations'!$BA:$BA,0,(27*(Z407="kW"))),'3-a.  Rate Class Allocations'!$F:$F,"2011 - 2014 + 2015 Extension Legacy Green Energy Act Framework - Province Wide Program",'3-a.  Rate Class Allocations'!$L:$L,Z406,'3-a.  Rate Class Allocations'!$E:$E,$B439,'3-a.  Rate Class Allocations'!$H:$H,D406) / SUMIFS(OFFSET('3-a.  Rate Class Allocations'!$BA:$BA,0,(27*(Z407="kW"))),'3-a.  Rate Class Allocations'!$F:$F,"2011 - 2014 + 2015 Extension Legacy Green Energy Act Framework - Province Wide Program",'3-a.  Rate Class Allocations'!$E:$E,$B439,'3-a.  Rate Class Allocations'!$H:$H,D406),IF(COUNTIFS(Z406,"*Less Than*"),1/COUNTIFS($Y406:$AL406,"*Less Than*"),0))</f>
        <v>1</v>
      </c>
      <c r="AA439" s="416">
        <f ca="1">IF(SUMIFS(OFFSET('3-a.  Rate Class Allocations'!$BA:$BA,0,(27*(AA407="kW"))),'3-a.  Rate Class Allocations'!$F:$F,"2011 - 2014 + 2015 Extension Legacy Green Energy Act Framework - Province Wide Program",'3-a.  Rate Class Allocations'!$E:$E,$B439,'3-a.  Rate Class Allocations'!$H:$H,D406),SUMIFS(OFFSET('3-a.  Rate Class Allocations'!$BA:$BA,0,(27*(AA407="kW"))),'3-a.  Rate Class Allocations'!$F:$F,"2011 - 2014 + 2015 Extension Legacy Green Energy Act Framework - Province Wide Program",'3-a.  Rate Class Allocations'!$L:$L,AA406,'3-a.  Rate Class Allocations'!$E:$E,$B439,'3-a.  Rate Class Allocations'!$H:$H,D406) / SUMIFS(OFFSET('3-a.  Rate Class Allocations'!$BA:$BA,0,(27*(AA407="kW"))),'3-a.  Rate Class Allocations'!$F:$F,"2011 - 2014 + 2015 Extension Legacy Green Energy Act Framework - Province Wide Program",'3-a.  Rate Class Allocations'!$E:$E,$B439,'3-a.  Rate Class Allocations'!$H:$H,D406),IF(COUNTIFS(AA406,"*Less Than*"),1/COUNTIFS($Y406:$AL406,"*Less Than*"),0))</f>
        <v>0</v>
      </c>
      <c r="AB439" s="416">
        <f ca="1">IF(SUMIFS(OFFSET('3-a.  Rate Class Allocations'!$BA:$BA,0,(27*(AB407="kW"))),'3-a.  Rate Class Allocations'!$F:$F,"2011 - 2014 + 2015 Extension Legacy Green Energy Act Framework - Province Wide Program",'3-a.  Rate Class Allocations'!$E:$E,$B439,'3-a.  Rate Class Allocations'!$H:$H,D406),SUMIFS(OFFSET('3-a.  Rate Class Allocations'!$BA:$BA,0,(27*(AB407="kW"))),'3-a.  Rate Class Allocations'!$F:$F,"2011 - 2014 + 2015 Extension Legacy Green Energy Act Framework - Province Wide Program",'3-a.  Rate Class Allocations'!$L:$L,AB406,'3-a.  Rate Class Allocations'!$E:$E,$B439,'3-a.  Rate Class Allocations'!$H:$H,D406) / SUMIFS(OFFSET('3-a.  Rate Class Allocations'!$BA:$BA,0,(27*(AB407="kW"))),'3-a.  Rate Class Allocations'!$F:$F,"2011 - 2014 + 2015 Extension Legacy Green Energy Act Framework - Province Wide Program",'3-a.  Rate Class Allocations'!$E:$E,$B439,'3-a.  Rate Class Allocations'!$H:$H,D406),IF(COUNTIFS(AB406,"*Less Than*"),1/COUNTIFS($Y406:$AL406,"*Less Than*"),0))</f>
        <v>0</v>
      </c>
      <c r="AC439" s="416">
        <f ca="1">IF(SUMIFS(OFFSET('3-a.  Rate Class Allocations'!$BA:$BA,0,(27*(AC407="kW"))),'3-a.  Rate Class Allocations'!$F:$F,"2011 - 2014 + 2015 Extension Legacy Green Energy Act Framework - Province Wide Program",'3-a.  Rate Class Allocations'!$E:$E,$B439,'3-a.  Rate Class Allocations'!$H:$H,D406),SUMIFS(OFFSET('3-a.  Rate Class Allocations'!$BA:$BA,0,(27*(AC407="kW"))),'3-a.  Rate Class Allocations'!$F:$F,"2011 - 2014 + 2015 Extension Legacy Green Energy Act Framework - Province Wide Program",'3-a.  Rate Class Allocations'!$L:$L,AC406,'3-a.  Rate Class Allocations'!$E:$E,$B439,'3-a.  Rate Class Allocations'!$H:$H,D406) / SUMIFS(OFFSET('3-a.  Rate Class Allocations'!$BA:$BA,0,(27*(AC407="kW"))),'3-a.  Rate Class Allocations'!$F:$F,"2011 - 2014 + 2015 Extension Legacy Green Energy Act Framework - Province Wide Program",'3-a.  Rate Class Allocations'!$E:$E,$B439,'3-a.  Rate Class Allocations'!$H:$H,D406),IF(COUNTIFS(AC406,"*Less Than*"),1/COUNTIFS($Y406:$AL406,"*Less Than*"),0))</f>
        <v>0</v>
      </c>
      <c r="AD439" s="416">
        <f ca="1">IF(SUMIFS(OFFSET('3-a.  Rate Class Allocations'!$BA:$BA,0,(27*(AD407="kW"))),'3-a.  Rate Class Allocations'!$F:$F,"2011 - 2014 + 2015 Extension Legacy Green Energy Act Framework - Province Wide Program",'3-a.  Rate Class Allocations'!$E:$E,$B439,'3-a.  Rate Class Allocations'!$H:$H,D406),SUMIFS(OFFSET('3-a.  Rate Class Allocations'!$BA:$BA,0,(27*(AD407="kW"))),'3-a.  Rate Class Allocations'!$F:$F,"2011 - 2014 + 2015 Extension Legacy Green Energy Act Framework - Province Wide Program",'3-a.  Rate Class Allocations'!$L:$L,AD406,'3-a.  Rate Class Allocations'!$E:$E,$B439,'3-a.  Rate Class Allocations'!$H:$H,D406) / SUMIFS(OFFSET('3-a.  Rate Class Allocations'!$BA:$BA,0,(27*(AD407="kW"))),'3-a.  Rate Class Allocations'!$F:$F,"2011 - 2014 + 2015 Extension Legacy Green Energy Act Framework - Province Wide Program",'3-a.  Rate Class Allocations'!$E:$E,$B439,'3-a.  Rate Class Allocations'!$H:$H,D406),IF(COUNTIFS(AD406,"*Less Than*"),1/COUNTIFS($Y406:$AL406,"*Less Than*"),0))</f>
        <v>0</v>
      </c>
      <c r="AE439" s="416">
        <f ca="1">IF(SUMIFS(OFFSET('3-a.  Rate Class Allocations'!$BA:$BA,0,(27*(AE407="kW"))),'3-a.  Rate Class Allocations'!$F:$F,"2011 - 2014 + 2015 Extension Legacy Green Energy Act Framework - Province Wide Program",'3-a.  Rate Class Allocations'!$E:$E,$B439,'3-a.  Rate Class Allocations'!$H:$H,D406),SUMIFS(OFFSET('3-a.  Rate Class Allocations'!$BA:$BA,0,(27*(AE407="kW"))),'3-a.  Rate Class Allocations'!$F:$F,"2011 - 2014 + 2015 Extension Legacy Green Energy Act Framework - Province Wide Program",'3-a.  Rate Class Allocations'!$L:$L,AE406,'3-a.  Rate Class Allocations'!$E:$E,$B439,'3-a.  Rate Class Allocations'!$H:$H,D406) / SUMIFS(OFFSET('3-a.  Rate Class Allocations'!$BA:$BA,0,(27*(AE407="kW"))),'3-a.  Rate Class Allocations'!$F:$F,"2011 - 2014 + 2015 Extension Legacy Green Energy Act Framework - Province Wide Program",'3-a.  Rate Class Allocations'!$E:$E,$B439,'3-a.  Rate Class Allocations'!$H:$H,D406),IF(COUNTIFS(AE406,"*Less Than*"),1/COUNTIFS($Y406:$AL406,"*Less Than*"),0))</f>
        <v>0</v>
      </c>
      <c r="AF439" s="416">
        <f ca="1">IF(SUMIFS(OFFSET('3-a.  Rate Class Allocations'!$BA:$BA,0,(27*(AF407="kW"))),'3-a.  Rate Class Allocations'!$F:$F,"2011 - 2014 + 2015 Extension Legacy Green Energy Act Framework - Province Wide Program",'3-a.  Rate Class Allocations'!$E:$E,$B439,'3-a.  Rate Class Allocations'!$H:$H,D406),SUMIFS(OFFSET('3-a.  Rate Class Allocations'!$BA:$BA,0,(27*(AF407="kW"))),'3-a.  Rate Class Allocations'!$F:$F,"2011 - 2014 + 2015 Extension Legacy Green Energy Act Framework - Province Wide Program",'3-a.  Rate Class Allocations'!$L:$L,AF406,'3-a.  Rate Class Allocations'!$E:$E,$B439,'3-a.  Rate Class Allocations'!$H:$H,D406) / SUMIFS(OFFSET('3-a.  Rate Class Allocations'!$BA:$BA,0,(27*(AF407="kW"))),'3-a.  Rate Class Allocations'!$F:$F,"2011 - 2014 + 2015 Extension Legacy Green Energy Act Framework - Province Wide Program",'3-a.  Rate Class Allocations'!$E:$E,$B439,'3-a.  Rate Class Allocations'!$H:$H,D406),IF(COUNTIFS(AF406,"*Less Than*"),1/COUNTIFS($Y406:$AL406,"*Less Than*"),0))</f>
        <v>0</v>
      </c>
      <c r="AG439" s="416">
        <f ca="1">IF(SUMIFS(OFFSET('3-a.  Rate Class Allocations'!$BA:$BA,0,(27*(AG407="kW"))),'3-a.  Rate Class Allocations'!$F:$F,"2011 - 2014 + 2015 Extension Legacy Green Energy Act Framework - Province Wide Program",'3-a.  Rate Class Allocations'!$E:$E,$B439,'3-a.  Rate Class Allocations'!$H:$H,D406),SUMIFS(OFFSET('3-a.  Rate Class Allocations'!$BA:$BA,0,(27*(AG407="kW"))),'3-a.  Rate Class Allocations'!$F:$F,"2011 - 2014 + 2015 Extension Legacy Green Energy Act Framework - Province Wide Program",'3-a.  Rate Class Allocations'!$L:$L,AG406,'3-a.  Rate Class Allocations'!$E:$E,$B439,'3-a.  Rate Class Allocations'!$H:$H,D406) / SUMIFS(OFFSET('3-a.  Rate Class Allocations'!$BA:$BA,0,(27*(AG407="kW"))),'3-a.  Rate Class Allocations'!$F:$F,"2011 - 2014 + 2015 Extension Legacy Green Energy Act Framework - Province Wide Program",'3-a.  Rate Class Allocations'!$E:$E,$B439,'3-a.  Rate Class Allocations'!$H:$H,D406),IF(COUNTIFS(AG406,"*Less Than*"),1/COUNTIFS($Y406:$AL406,"*Less Than*"),0))</f>
        <v>0</v>
      </c>
      <c r="AH439" s="416">
        <f ca="1">IF(SUMIFS(OFFSET('3-a.  Rate Class Allocations'!$BA:$BA,0,(27*(AH407="kW"))),'3-a.  Rate Class Allocations'!$F:$F,"2011 - 2014 + 2015 Extension Legacy Green Energy Act Framework - Province Wide Program",'3-a.  Rate Class Allocations'!$E:$E,$B439,'3-a.  Rate Class Allocations'!$H:$H,D406),SUMIFS(OFFSET('3-a.  Rate Class Allocations'!$BA:$BA,0,(27*(AH407="kW"))),'3-a.  Rate Class Allocations'!$F:$F,"2011 - 2014 + 2015 Extension Legacy Green Energy Act Framework - Province Wide Program",'3-a.  Rate Class Allocations'!$L:$L,AH406,'3-a.  Rate Class Allocations'!$E:$E,$B439,'3-a.  Rate Class Allocations'!$H:$H,D406) / SUMIFS(OFFSET('3-a.  Rate Class Allocations'!$BA:$BA,0,(27*(AH407="kW"))),'3-a.  Rate Class Allocations'!$F:$F,"2011 - 2014 + 2015 Extension Legacy Green Energy Act Framework - Province Wide Program",'3-a.  Rate Class Allocations'!$E:$E,$B439,'3-a.  Rate Class Allocations'!$H:$H,D406),IF(COUNTIFS(AH406,"*Less Than*"),1/COUNTIFS($Y406:$AL406,"*Less Than*"),0))</f>
        <v>0</v>
      </c>
      <c r="AI439" s="416">
        <f ca="1">IF(SUMIFS(OFFSET('3-a.  Rate Class Allocations'!$BA:$BA,0,(27*(AI407="kW"))),'3-a.  Rate Class Allocations'!$F:$F,"2011 - 2014 + 2015 Extension Legacy Green Energy Act Framework - Province Wide Program",'3-a.  Rate Class Allocations'!$E:$E,$B439,'3-a.  Rate Class Allocations'!$H:$H,D406),SUMIFS(OFFSET('3-a.  Rate Class Allocations'!$BA:$BA,0,(27*(AI407="kW"))),'3-a.  Rate Class Allocations'!$F:$F,"2011 - 2014 + 2015 Extension Legacy Green Energy Act Framework - Province Wide Program",'3-a.  Rate Class Allocations'!$L:$L,AI406,'3-a.  Rate Class Allocations'!$E:$E,$B439,'3-a.  Rate Class Allocations'!$H:$H,D406) / SUMIFS(OFFSET('3-a.  Rate Class Allocations'!$BA:$BA,0,(27*(AI407="kW"))),'3-a.  Rate Class Allocations'!$F:$F,"2011 - 2014 + 2015 Extension Legacy Green Energy Act Framework - Province Wide Program",'3-a.  Rate Class Allocations'!$E:$E,$B439,'3-a.  Rate Class Allocations'!$H:$H,D406),IF(COUNTIFS(AI406,"*Less Than*"),1/COUNTIFS($Y406:$AL406,"*Less Than*"),0))</f>
        <v>0</v>
      </c>
      <c r="AJ439" s="416">
        <f ca="1">IF(SUMIFS(OFFSET('3-a.  Rate Class Allocations'!$BA:$BA,0,(27*(AJ407="kW"))),'3-a.  Rate Class Allocations'!$F:$F,"2011 - 2014 + 2015 Extension Legacy Green Energy Act Framework - Province Wide Program",'3-a.  Rate Class Allocations'!$E:$E,$B439,'3-a.  Rate Class Allocations'!$H:$H,D406),SUMIFS(OFFSET('3-a.  Rate Class Allocations'!$BA:$BA,0,(27*(AJ407="kW"))),'3-a.  Rate Class Allocations'!$F:$F,"2011 - 2014 + 2015 Extension Legacy Green Energy Act Framework - Province Wide Program",'3-a.  Rate Class Allocations'!$L:$L,AJ406,'3-a.  Rate Class Allocations'!$E:$E,$B439,'3-a.  Rate Class Allocations'!$H:$H,D406) / SUMIFS(OFFSET('3-a.  Rate Class Allocations'!$BA:$BA,0,(27*(AJ407="kW"))),'3-a.  Rate Class Allocations'!$F:$F,"2011 - 2014 + 2015 Extension Legacy Green Energy Act Framework - Province Wide Program",'3-a.  Rate Class Allocations'!$E:$E,$B439,'3-a.  Rate Class Allocations'!$H:$H,D406),IF(COUNTIFS(AJ406,"*Less Than*"),1/COUNTIFS($Y406:$AL406,"*Less Than*"),0))</f>
        <v>0</v>
      </c>
      <c r="AK439" s="416">
        <f ca="1">IF(SUMIFS(OFFSET('3-a.  Rate Class Allocations'!$BA:$BA,0,(27*(AK407="kW"))),'3-a.  Rate Class Allocations'!$F:$F,"2011 - 2014 + 2015 Extension Legacy Green Energy Act Framework - Province Wide Program",'3-a.  Rate Class Allocations'!$E:$E,$B439,'3-a.  Rate Class Allocations'!$H:$H,D406),SUMIFS(OFFSET('3-a.  Rate Class Allocations'!$BA:$BA,0,(27*(AK407="kW"))),'3-a.  Rate Class Allocations'!$F:$F,"2011 - 2014 + 2015 Extension Legacy Green Energy Act Framework - Province Wide Program",'3-a.  Rate Class Allocations'!$L:$L,AK406,'3-a.  Rate Class Allocations'!$E:$E,$B439,'3-a.  Rate Class Allocations'!$H:$H,D406) / SUMIFS(OFFSET('3-a.  Rate Class Allocations'!$BA:$BA,0,(27*(AK407="kW"))),'3-a.  Rate Class Allocations'!$F:$F,"2011 - 2014 + 2015 Extension Legacy Green Energy Act Framework - Province Wide Program",'3-a.  Rate Class Allocations'!$E:$E,$B439,'3-a.  Rate Class Allocations'!$H:$H,D406),IF(COUNTIFS(AK406,"*Less Than*"),1/COUNTIFS($Y406:$AL406,"*Less Than*"),0))</f>
        <v>0</v>
      </c>
      <c r="AL439" s="416">
        <f ca="1">IF(SUMIFS(OFFSET('3-a.  Rate Class Allocations'!$BA:$BA,0,(27*(AL407="kW"))),'3-a.  Rate Class Allocations'!$F:$F,"2011 - 2014 + 2015 Extension Legacy Green Energy Act Framework - Province Wide Program",'3-a.  Rate Class Allocations'!$E:$E,$B439,'3-a.  Rate Class Allocations'!$H:$H,D406),SUMIFS(OFFSET('3-a.  Rate Class Allocations'!$BA:$BA,0,(27*(AL407="kW"))),'3-a.  Rate Class Allocations'!$F:$F,"2011 - 2014 + 2015 Extension Legacy Green Energy Act Framework - Province Wide Program",'3-a.  Rate Class Allocations'!$L:$L,AL406,'3-a.  Rate Class Allocations'!$E:$E,$B439,'3-a.  Rate Class Allocations'!$H:$H,D406) / SUMIFS(OFFSET('3-a.  Rate Class Allocations'!$BA:$BA,0,(27*(AL407="kW"))),'3-a.  Rate Class Allocations'!$F:$F,"2011 - 2014 + 2015 Extension Legacy Green Energy Act Framework - Province Wide Program",'3-a.  Rate Class Allocations'!$E:$E,$B439,'3-a.  Rate Class Allocations'!$H:$H,D406),IF(COUNTIFS(AL406,"*Less Than*"),1/COUNTIFS($Y406:$AL406,"*Less Than*"),0))</f>
        <v>0</v>
      </c>
      <c r="AM439" s="298">
        <f ca="1">SUM(Y439:AL439)</f>
        <v>1</v>
      </c>
    </row>
    <row r="440" spans="1:39" ht="15" outlineLevel="1">
      <c r="B440" s="296" t="s">
        <v>260</v>
      </c>
      <c r="C440" s="293" t="s">
        <v>164</v>
      </c>
      <c r="D440" s="724">
        <f ca="1">SUMIFS(OFFSET('7.  Persistence Report'!$AQ:$AQ,0,D406-2011),'7.  Persistence Report'!$D:$D,IF(COUNTIFS($B440,"Adjustment*"),$B439,$B440),'7.  Persistence Report'!$H:$H,D406,'7.  Persistence Report'!$J:$J,IF(COUNTIFS($B440,"Adjustment*"),"Adjustment","Current Year Savings"),'7.  Persistence Report'!$C:$C,VLOOKUP(IF(COUNTIFS($B440,"Adjustment*"),$A439,$A440),ExtCalcMap,2,FALSE))</f>
        <v>0</v>
      </c>
      <c r="E440" s="724">
        <f ca="1">SUMIFS(OFFSET('7.  Persistence Report'!$AQ:$AQ,0,E406-2011),'7.  Persistence Report'!$D:$D,IF(COUNTIFS($B440,"Adjustment*"),$B439,$B440),'7.  Persistence Report'!$H:$H,D406,'7.  Persistence Report'!$J:$J,IF(COUNTIFS($B440,"Adjustment*"),"Adjustment","Current Year Savings"),'7.  Persistence Report'!$C:$C,VLOOKUP(IF(COUNTIFS($B440,"Adjustment*"),$A439,$A440),ExtCalcMap,2,FALSE))</f>
        <v>0</v>
      </c>
      <c r="F440" s="724">
        <f ca="1">SUMIFS(OFFSET('7.  Persistence Report'!$AQ:$AQ,0,F406-2011),'7.  Persistence Report'!$D:$D,IF(COUNTIFS($B440,"Adjustment*"),$B439,$B440),'7.  Persistence Report'!$H:$H,D406,'7.  Persistence Report'!$J:$J,IF(COUNTIFS($B440,"Adjustment*"),"Adjustment","Current Year Savings"),'7.  Persistence Report'!$C:$C,VLOOKUP(IF(COUNTIFS($B440,"Adjustment*"),$A439,$A440),ExtCalcMap,2,FALSE))</f>
        <v>0</v>
      </c>
      <c r="G440" s="724">
        <f ca="1">SUMIFS(OFFSET('7.  Persistence Report'!$AQ:$AQ,0,G406-2011),'7.  Persistence Report'!$D:$D,IF(COUNTIFS($B440,"Adjustment*"),$B439,$B440),'7.  Persistence Report'!$H:$H,D406,'7.  Persistence Report'!$J:$J,IF(COUNTIFS($B440,"Adjustment*"),"Adjustment","Current Year Savings"),'7.  Persistence Report'!$C:$C,VLOOKUP(IF(COUNTIFS($B440,"Adjustment*"),$A439,$A440),ExtCalcMap,2,FALSE))</f>
        <v>0</v>
      </c>
      <c r="H440" s="724">
        <f ca="1">SUMIFS(OFFSET('7.  Persistence Report'!$AQ:$AQ,0,H406-2011),'7.  Persistence Report'!$D:$D,IF(COUNTIFS($B440,"Adjustment*"),$B439,$B440),'7.  Persistence Report'!$H:$H,D406,'7.  Persistence Report'!$J:$J,IF(COUNTIFS($B440,"Adjustment*"),"Adjustment","Current Year Savings"),'7.  Persistence Report'!$C:$C,VLOOKUP(IF(COUNTIFS($B440,"Adjustment*"),$A439,$A440),ExtCalcMap,2,FALSE))</f>
        <v>0</v>
      </c>
      <c r="I440" s="724">
        <f ca="1">SUMIFS(OFFSET('7.  Persistence Report'!$AQ:$AQ,0,I406-2011),'7.  Persistence Report'!$D:$D,IF(COUNTIFS($B440,"Adjustment*"),$B439,$B440),'7.  Persistence Report'!$H:$H,D406,'7.  Persistence Report'!$J:$J,IF(COUNTIFS($B440,"Adjustment*"),"Adjustment","Current Year Savings"),'7.  Persistence Report'!$C:$C,VLOOKUP(IF(COUNTIFS($B440,"Adjustment*"),$A439,$A440),ExtCalcMap,2,FALSE))</f>
        <v>0</v>
      </c>
      <c r="J440" s="724">
        <f ca="1">SUMIFS(OFFSET('7.  Persistence Report'!$AQ:$AQ,0,J406-2011),'7.  Persistence Report'!$D:$D,IF(COUNTIFS($B440,"Adjustment*"),$B439,$B440),'7.  Persistence Report'!$H:$H,D406,'7.  Persistence Report'!$J:$J,IF(COUNTIFS($B440,"Adjustment*"),"Adjustment","Current Year Savings"),'7.  Persistence Report'!$C:$C,VLOOKUP(IF(COUNTIFS($B440,"Adjustment*"),$A439,$A440),ExtCalcMap,2,FALSE))</f>
        <v>0</v>
      </c>
      <c r="K440" s="724">
        <f ca="1">SUMIFS(OFFSET('7.  Persistence Report'!$AQ:$AQ,0,K406-2011),'7.  Persistence Report'!$D:$D,IF(COUNTIFS($B440,"Adjustment*"),$B439,$B440),'7.  Persistence Report'!$H:$H,D406,'7.  Persistence Report'!$J:$J,IF(COUNTIFS($B440,"Adjustment*"),"Adjustment","Current Year Savings"),'7.  Persistence Report'!$C:$C,VLOOKUP(IF(COUNTIFS($B440,"Adjustment*"),$A439,$A440),ExtCalcMap,2,FALSE))</f>
        <v>0</v>
      </c>
      <c r="L440" s="724">
        <f ca="1">SUMIFS(OFFSET('7.  Persistence Report'!$AQ:$AQ,0,L406-2011),'7.  Persistence Report'!$D:$D,IF(COUNTIFS($B440,"Adjustment*"),$B439,$B440),'7.  Persistence Report'!$H:$H,D406,'7.  Persistence Report'!$J:$J,IF(COUNTIFS($B440,"Adjustment*"),"Adjustment","Current Year Savings"),'7.  Persistence Report'!$C:$C,VLOOKUP(IF(COUNTIFS($B440,"Adjustment*"),$A439,$A440),ExtCalcMap,2,FALSE))</f>
        <v>0</v>
      </c>
      <c r="M440" s="724">
        <f ca="1">SUMIFS(OFFSET('7.  Persistence Report'!$AQ:$AQ,0,M406-2011),'7.  Persistence Report'!$D:$D,IF(COUNTIFS($B440,"Adjustment*"),$B439,$B440),'7.  Persistence Report'!$H:$H,D406,'7.  Persistence Report'!$J:$J,IF(COUNTIFS($B440,"Adjustment*"),"Adjustment","Current Year Savings"),'7.  Persistence Report'!$C:$C,VLOOKUP(IF(COUNTIFS($B440,"Adjustment*"),$A439,$A440),ExtCalcMap,2,FALSE))</f>
        <v>0</v>
      </c>
      <c r="N440" s="724">
        <f>N439</f>
        <v>12</v>
      </c>
      <c r="O440" s="731">
        <f ca="1">SUMIFS(OFFSET('7.  Persistence Report'!$L:$L,0,O406-2011),'7.  Persistence Report'!$D:$D,IF(COUNTIFS($B440,"Adjustment*"),$B439,$B440),'7.  Persistence Report'!$H:$H,D406,'7.  Persistence Report'!$J:$J,IF(COUNTIFS($B440,"Adjustment*"),"Adjustment","Current Year Savings"),'7.  Persistence Report'!$C:$C,VLOOKUP(IF(COUNTIFS($B440,"Adjustment*"),$A439,$A440),ExtCalcMap,2,FALSE))</f>
        <v>0</v>
      </c>
      <c r="P440" s="731">
        <f ca="1">SUMIFS(OFFSET('7.  Persistence Report'!$L:$L,0,P406-2011),'7.  Persistence Report'!$D:$D,IF(COUNTIFS($B440,"Adjustment*"),$B439,$B440),'7.  Persistence Report'!$H:$H,D406,'7.  Persistence Report'!$J:$J,IF(COUNTIFS($B440,"Adjustment*"),"Adjustment","Current Year Savings"),'7.  Persistence Report'!$C:$C,VLOOKUP(IF(COUNTIFS($B440,"Adjustment*"),$A439,$A440),ExtCalcMap,2,FALSE))</f>
        <v>0</v>
      </c>
      <c r="Q440" s="731">
        <f ca="1">SUMIFS(OFFSET('7.  Persistence Report'!$L:$L,0,Q406-2011),'7.  Persistence Report'!$D:$D,IF(COUNTIFS($B440,"Adjustment*"),$B439,$B440),'7.  Persistence Report'!$H:$H,D406,'7.  Persistence Report'!$J:$J,IF(COUNTIFS($B440,"Adjustment*"),"Adjustment","Current Year Savings"),'7.  Persistence Report'!$C:$C,VLOOKUP(IF(COUNTIFS($B440,"Adjustment*"),$A439,$A440),ExtCalcMap,2,FALSE))</f>
        <v>0</v>
      </c>
      <c r="R440" s="731">
        <f ca="1">SUMIFS(OFFSET('7.  Persistence Report'!$L:$L,0,R406-2011),'7.  Persistence Report'!$D:$D,IF(COUNTIFS($B440,"Adjustment*"),$B439,$B440),'7.  Persistence Report'!$H:$H,D406,'7.  Persistence Report'!$J:$J,IF(COUNTIFS($B440,"Adjustment*"),"Adjustment","Current Year Savings"),'7.  Persistence Report'!$C:$C,VLOOKUP(IF(COUNTIFS($B440,"Adjustment*"),$A439,$A440),ExtCalcMap,2,FALSE))</f>
        <v>0</v>
      </c>
      <c r="S440" s="731">
        <f ca="1">SUMIFS(OFFSET('7.  Persistence Report'!$L:$L,0,S406-2011),'7.  Persistence Report'!$D:$D,IF(COUNTIFS($B440,"Adjustment*"),$B439,$B440),'7.  Persistence Report'!$H:$H,D406,'7.  Persistence Report'!$J:$J,IF(COUNTIFS($B440,"Adjustment*"),"Adjustment","Current Year Savings"),'7.  Persistence Report'!$C:$C,VLOOKUP(IF(COUNTIFS($B440,"Adjustment*"),$A439,$A440),ExtCalcMap,2,FALSE))</f>
        <v>0</v>
      </c>
      <c r="T440" s="731">
        <f ca="1">SUMIFS(OFFSET('7.  Persistence Report'!$L:$L,0,T406-2011),'7.  Persistence Report'!$D:$D,IF(COUNTIFS($B440,"Adjustment*"),$B439,$B440),'7.  Persistence Report'!$H:$H,D406,'7.  Persistence Report'!$J:$J,IF(COUNTIFS($B440,"Adjustment*"),"Adjustment","Current Year Savings"),'7.  Persistence Report'!$C:$C,VLOOKUP(IF(COUNTIFS($B440,"Adjustment*"),$A439,$A440),ExtCalcMap,2,FALSE))</f>
        <v>0</v>
      </c>
      <c r="U440" s="731">
        <f ca="1">SUMIFS(OFFSET('7.  Persistence Report'!$L:$L,0,U406-2011),'7.  Persistence Report'!$D:$D,IF(COUNTIFS($B440,"Adjustment*"),$B439,$B440),'7.  Persistence Report'!$H:$H,D406,'7.  Persistence Report'!$J:$J,IF(COUNTIFS($B440,"Adjustment*"),"Adjustment","Current Year Savings"),'7.  Persistence Report'!$C:$C,VLOOKUP(IF(COUNTIFS($B440,"Adjustment*"),$A439,$A440),ExtCalcMap,2,FALSE))</f>
        <v>0</v>
      </c>
      <c r="V440" s="731">
        <f ca="1">SUMIFS(OFFSET('7.  Persistence Report'!$L:$L,0,V406-2011),'7.  Persistence Report'!$D:$D,IF(COUNTIFS($B440,"Adjustment*"),$B439,$B440),'7.  Persistence Report'!$H:$H,D406,'7.  Persistence Report'!$J:$J,IF(COUNTIFS($B440,"Adjustment*"),"Adjustment","Current Year Savings"),'7.  Persistence Report'!$C:$C,VLOOKUP(IF(COUNTIFS($B440,"Adjustment*"),$A439,$A440),ExtCalcMap,2,FALSE))</f>
        <v>0</v>
      </c>
      <c r="W440" s="731">
        <f ca="1">SUMIFS(OFFSET('7.  Persistence Report'!$L:$L,0,W406-2011),'7.  Persistence Report'!$D:$D,IF(COUNTIFS($B440,"Adjustment*"),$B439,$B440),'7.  Persistence Report'!$H:$H,D406,'7.  Persistence Report'!$J:$J,IF(COUNTIFS($B440,"Adjustment*"),"Adjustment","Current Year Savings"),'7.  Persistence Report'!$C:$C,VLOOKUP(IF(COUNTIFS($B440,"Adjustment*"),$A439,$A440),ExtCalcMap,2,FALSE))</f>
        <v>0</v>
      </c>
      <c r="X440" s="731">
        <f ca="1">SUMIFS(OFFSET('7.  Persistence Report'!$L:$L,0,X406-2011),'7.  Persistence Report'!$D:$D,IF(COUNTIFS($B440,"Adjustment*"),$B439,$B440),'7.  Persistence Report'!$H:$H,D406,'7.  Persistence Report'!$J:$J,IF(COUNTIFS($B440,"Adjustment*"),"Adjustment","Current Year Savings"),'7.  Persistence Report'!$C:$C,VLOOKUP(IF(COUNTIFS($B440,"Adjustment*"),$A439,$A440),ExtCalcMap,2,FALSE))</f>
        <v>0</v>
      </c>
      <c r="Y440" s="412">
        <f ca="1">Y439</f>
        <v>0</v>
      </c>
      <c r="Z440" s="412">
        <f ca="1">Z439</f>
        <v>1</v>
      </c>
      <c r="AA440" s="412">
        <f t="shared" ref="AA440:AL440" ca="1" si="188">AA439</f>
        <v>0</v>
      </c>
      <c r="AB440" s="412">
        <f t="shared" ca="1" si="188"/>
        <v>0</v>
      </c>
      <c r="AC440" s="412">
        <f t="shared" ca="1" si="188"/>
        <v>0</v>
      </c>
      <c r="AD440" s="412">
        <f t="shared" ca="1" si="188"/>
        <v>0</v>
      </c>
      <c r="AE440" s="412">
        <f t="shared" ca="1" si="188"/>
        <v>0</v>
      </c>
      <c r="AF440" s="412">
        <f t="shared" ca="1" si="188"/>
        <v>0</v>
      </c>
      <c r="AG440" s="412">
        <f t="shared" ca="1" si="188"/>
        <v>0</v>
      </c>
      <c r="AH440" s="412">
        <f t="shared" ca="1" si="188"/>
        <v>0</v>
      </c>
      <c r="AI440" s="412">
        <f t="shared" ca="1" si="188"/>
        <v>0</v>
      </c>
      <c r="AJ440" s="412">
        <f t="shared" ca="1" si="188"/>
        <v>0</v>
      </c>
      <c r="AK440" s="412">
        <f t="shared" ca="1" si="188"/>
        <v>0</v>
      </c>
      <c r="AL440" s="412">
        <f t="shared" ca="1" si="188"/>
        <v>0</v>
      </c>
      <c r="AM440" s="313"/>
    </row>
    <row r="441" spans="1:39" ht="15" outlineLevel="1">
      <c r="B441" s="316"/>
      <c r="C441" s="314"/>
      <c r="D441" s="730"/>
      <c r="E441" s="730"/>
      <c r="F441" s="730"/>
      <c r="G441" s="730"/>
      <c r="H441" s="730"/>
      <c r="I441" s="730"/>
      <c r="J441" s="730"/>
      <c r="K441" s="730"/>
      <c r="L441" s="730"/>
      <c r="M441" s="730"/>
      <c r="N441" s="730"/>
      <c r="O441" s="736"/>
      <c r="P441" s="736"/>
      <c r="Q441" s="736"/>
      <c r="R441" s="736"/>
      <c r="S441" s="736"/>
      <c r="T441" s="736"/>
      <c r="U441" s="736"/>
      <c r="V441" s="736"/>
      <c r="W441" s="736"/>
      <c r="X441" s="736"/>
      <c r="Y441" s="417"/>
      <c r="Z441" s="418"/>
      <c r="AA441" s="417"/>
      <c r="AB441" s="417"/>
      <c r="AC441" s="417"/>
      <c r="AD441" s="417"/>
      <c r="AE441" s="417"/>
      <c r="AF441" s="417"/>
      <c r="AG441" s="417"/>
      <c r="AH441" s="417"/>
      <c r="AI441" s="417"/>
      <c r="AJ441" s="417"/>
      <c r="AK441" s="417"/>
      <c r="AL441" s="417"/>
      <c r="AM441" s="315"/>
    </row>
    <row r="442" spans="1:39" ht="15" outlineLevel="1">
      <c r="A442" s="503">
        <v>12</v>
      </c>
      <c r="B442" s="316" t="s">
        <v>23</v>
      </c>
      <c r="C442" s="293" t="s">
        <v>25</v>
      </c>
      <c r="D442" s="724">
        <f ca="1">SUMIFS(OFFSET('7.  Persistence Report'!$AQ:$AQ,0,D406-2011),'7.  Persistence Report'!$D:$D,IF(COUNTIFS($B442,"Adjustment*"),$B441,$B442),'7.  Persistence Report'!$H:$H,D406,'7.  Persistence Report'!$J:$J,IF(COUNTIFS($B442,"Adjustment*"),"Adjustment","Current Year Savings"),'7.  Persistence Report'!$C:$C,VLOOKUP(IF(COUNTIFS($B442,"Adjustment*"),$A441,$A442),ExtCalcMap,2,FALSE))</f>
        <v>0</v>
      </c>
      <c r="E442" s="724">
        <f ca="1">SUMIFS(OFFSET('7.  Persistence Report'!$AQ:$AQ,0,E406-2011),'7.  Persistence Report'!$D:$D,IF(COUNTIFS($B442,"Adjustment*"),$B441,$B442),'7.  Persistence Report'!$H:$H,D406,'7.  Persistence Report'!$J:$J,IF(COUNTIFS($B442,"Adjustment*"),"Adjustment","Current Year Savings"),'7.  Persistence Report'!$C:$C,VLOOKUP(IF(COUNTIFS($B442,"Adjustment*"),$A441,$A442),ExtCalcMap,2,FALSE))</f>
        <v>0</v>
      </c>
      <c r="F442" s="724">
        <f ca="1">SUMIFS(OFFSET('7.  Persistence Report'!$AQ:$AQ,0,F406-2011),'7.  Persistence Report'!$D:$D,IF(COUNTIFS($B442,"Adjustment*"),$B441,$B442),'7.  Persistence Report'!$H:$H,D406,'7.  Persistence Report'!$J:$J,IF(COUNTIFS($B442,"Adjustment*"),"Adjustment","Current Year Savings"),'7.  Persistence Report'!$C:$C,VLOOKUP(IF(COUNTIFS($B442,"Adjustment*"),$A441,$A442),ExtCalcMap,2,FALSE))</f>
        <v>0</v>
      </c>
      <c r="G442" s="724">
        <f ca="1">SUMIFS(OFFSET('7.  Persistence Report'!$AQ:$AQ,0,G406-2011),'7.  Persistence Report'!$D:$D,IF(COUNTIFS($B442,"Adjustment*"),$B441,$B442),'7.  Persistence Report'!$H:$H,D406,'7.  Persistence Report'!$J:$J,IF(COUNTIFS($B442,"Adjustment*"),"Adjustment","Current Year Savings"),'7.  Persistence Report'!$C:$C,VLOOKUP(IF(COUNTIFS($B442,"Adjustment*"),$A441,$A442),ExtCalcMap,2,FALSE))</f>
        <v>0</v>
      </c>
      <c r="H442" s="724">
        <f ca="1">SUMIFS(OFFSET('7.  Persistence Report'!$AQ:$AQ,0,H406-2011),'7.  Persistence Report'!$D:$D,IF(COUNTIFS($B442,"Adjustment*"),$B441,$B442),'7.  Persistence Report'!$H:$H,D406,'7.  Persistence Report'!$J:$J,IF(COUNTIFS($B442,"Adjustment*"),"Adjustment","Current Year Savings"),'7.  Persistence Report'!$C:$C,VLOOKUP(IF(COUNTIFS($B442,"Adjustment*"),$A441,$A442),ExtCalcMap,2,FALSE))</f>
        <v>0</v>
      </c>
      <c r="I442" s="724">
        <f ca="1">SUMIFS(OFFSET('7.  Persistence Report'!$AQ:$AQ,0,I406-2011),'7.  Persistence Report'!$D:$D,IF(COUNTIFS($B442,"Adjustment*"),$B441,$B442),'7.  Persistence Report'!$H:$H,D406,'7.  Persistence Report'!$J:$J,IF(COUNTIFS($B442,"Adjustment*"),"Adjustment","Current Year Savings"),'7.  Persistence Report'!$C:$C,VLOOKUP(IF(COUNTIFS($B442,"Adjustment*"),$A441,$A442),ExtCalcMap,2,FALSE))</f>
        <v>0</v>
      </c>
      <c r="J442" s="724">
        <f ca="1">SUMIFS(OFFSET('7.  Persistence Report'!$AQ:$AQ,0,J406-2011),'7.  Persistence Report'!$D:$D,IF(COUNTIFS($B442,"Adjustment*"),$B441,$B442),'7.  Persistence Report'!$H:$H,D406,'7.  Persistence Report'!$J:$J,IF(COUNTIFS($B442,"Adjustment*"),"Adjustment","Current Year Savings"),'7.  Persistence Report'!$C:$C,VLOOKUP(IF(COUNTIFS($B442,"Adjustment*"),$A441,$A442),ExtCalcMap,2,FALSE))</f>
        <v>0</v>
      </c>
      <c r="K442" s="724">
        <f ca="1">SUMIFS(OFFSET('7.  Persistence Report'!$AQ:$AQ,0,K406-2011),'7.  Persistence Report'!$D:$D,IF(COUNTIFS($B442,"Adjustment*"),$B441,$B442),'7.  Persistence Report'!$H:$H,D406,'7.  Persistence Report'!$J:$J,IF(COUNTIFS($B442,"Adjustment*"),"Adjustment","Current Year Savings"),'7.  Persistence Report'!$C:$C,VLOOKUP(IF(COUNTIFS($B442,"Adjustment*"),$A441,$A442),ExtCalcMap,2,FALSE))</f>
        <v>0</v>
      </c>
      <c r="L442" s="724">
        <f ca="1">SUMIFS(OFFSET('7.  Persistence Report'!$AQ:$AQ,0,L406-2011),'7.  Persistence Report'!$D:$D,IF(COUNTIFS($B442,"Adjustment*"),$B441,$B442),'7.  Persistence Report'!$H:$H,D406,'7.  Persistence Report'!$J:$J,IF(COUNTIFS($B442,"Adjustment*"),"Adjustment","Current Year Savings"),'7.  Persistence Report'!$C:$C,VLOOKUP(IF(COUNTIFS($B442,"Adjustment*"),$A441,$A442),ExtCalcMap,2,FALSE))</f>
        <v>0</v>
      </c>
      <c r="M442" s="724">
        <f ca="1">SUMIFS(OFFSET('7.  Persistence Report'!$AQ:$AQ,0,M406-2011),'7.  Persistence Report'!$D:$D,IF(COUNTIFS($B442,"Adjustment*"),$B441,$B442),'7.  Persistence Report'!$H:$H,D406,'7.  Persistence Report'!$J:$J,IF(COUNTIFS($B442,"Adjustment*"),"Adjustment","Current Year Savings"),'7.  Persistence Report'!$C:$C,VLOOKUP(IF(COUNTIFS($B442,"Adjustment*"),$A441,$A442),ExtCalcMap,2,FALSE))</f>
        <v>0</v>
      </c>
      <c r="N442" s="724">
        <v>3</v>
      </c>
      <c r="O442" s="731">
        <f ca="1">SUMIFS(OFFSET('7.  Persistence Report'!$L:$L,0,O406-2011),'7.  Persistence Report'!$D:$D,IF(COUNTIFS($B442,"Adjustment*"),$B441,$B442),'7.  Persistence Report'!$H:$H,D406,'7.  Persistence Report'!$J:$J,IF(COUNTIFS($B442,"Adjustment*"),"Adjustment","Current Year Savings"),'7.  Persistence Report'!$C:$C,VLOOKUP(IF(COUNTIFS($B442,"Adjustment*"),$A441,$A442),ExtCalcMap,2,FALSE))</f>
        <v>0</v>
      </c>
      <c r="P442" s="731">
        <f ca="1">SUMIFS(OFFSET('7.  Persistence Report'!$L:$L,0,P406-2011),'7.  Persistence Report'!$D:$D,IF(COUNTIFS($B442,"Adjustment*"),$B441,$B442),'7.  Persistence Report'!$H:$H,D406,'7.  Persistence Report'!$J:$J,IF(COUNTIFS($B442,"Adjustment*"),"Adjustment","Current Year Savings"),'7.  Persistence Report'!$C:$C,VLOOKUP(IF(COUNTIFS($B442,"Adjustment*"),$A441,$A442),ExtCalcMap,2,FALSE))</f>
        <v>0</v>
      </c>
      <c r="Q442" s="731">
        <f ca="1">SUMIFS(OFFSET('7.  Persistence Report'!$L:$L,0,Q406-2011),'7.  Persistence Report'!$D:$D,IF(COUNTIFS($B442,"Adjustment*"),$B441,$B442),'7.  Persistence Report'!$H:$H,D406,'7.  Persistence Report'!$J:$J,IF(COUNTIFS($B442,"Adjustment*"),"Adjustment","Current Year Savings"),'7.  Persistence Report'!$C:$C,VLOOKUP(IF(COUNTIFS($B442,"Adjustment*"),$A441,$A442),ExtCalcMap,2,FALSE))</f>
        <v>0</v>
      </c>
      <c r="R442" s="731">
        <f ca="1">SUMIFS(OFFSET('7.  Persistence Report'!$L:$L,0,R406-2011),'7.  Persistence Report'!$D:$D,IF(COUNTIFS($B442,"Adjustment*"),$B441,$B442),'7.  Persistence Report'!$H:$H,D406,'7.  Persistence Report'!$J:$J,IF(COUNTIFS($B442,"Adjustment*"),"Adjustment","Current Year Savings"),'7.  Persistence Report'!$C:$C,VLOOKUP(IF(COUNTIFS($B442,"Adjustment*"),$A441,$A442),ExtCalcMap,2,FALSE))</f>
        <v>0</v>
      </c>
      <c r="S442" s="731">
        <f ca="1">SUMIFS(OFFSET('7.  Persistence Report'!$L:$L,0,S406-2011),'7.  Persistence Report'!$D:$D,IF(COUNTIFS($B442,"Adjustment*"),$B441,$B442),'7.  Persistence Report'!$H:$H,D406,'7.  Persistence Report'!$J:$J,IF(COUNTIFS($B442,"Adjustment*"),"Adjustment","Current Year Savings"),'7.  Persistence Report'!$C:$C,VLOOKUP(IF(COUNTIFS($B442,"Adjustment*"),$A441,$A442),ExtCalcMap,2,FALSE))</f>
        <v>0</v>
      </c>
      <c r="T442" s="731">
        <f ca="1">SUMIFS(OFFSET('7.  Persistence Report'!$L:$L,0,T406-2011),'7.  Persistence Report'!$D:$D,IF(COUNTIFS($B442,"Adjustment*"),$B441,$B442),'7.  Persistence Report'!$H:$H,D406,'7.  Persistence Report'!$J:$J,IF(COUNTIFS($B442,"Adjustment*"),"Adjustment","Current Year Savings"),'7.  Persistence Report'!$C:$C,VLOOKUP(IF(COUNTIFS($B442,"Adjustment*"),$A441,$A442),ExtCalcMap,2,FALSE))</f>
        <v>0</v>
      </c>
      <c r="U442" s="731">
        <f ca="1">SUMIFS(OFFSET('7.  Persistence Report'!$L:$L,0,U406-2011),'7.  Persistence Report'!$D:$D,IF(COUNTIFS($B442,"Adjustment*"),$B441,$B442),'7.  Persistence Report'!$H:$H,D406,'7.  Persistence Report'!$J:$J,IF(COUNTIFS($B442,"Adjustment*"),"Adjustment","Current Year Savings"),'7.  Persistence Report'!$C:$C,VLOOKUP(IF(COUNTIFS($B442,"Adjustment*"),$A441,$A442),ExtCalcMap,2,FALSE))</f>
        <v>0</v>
      </c>
      <c r="V442" s="731">
        <f ca="1">SUMIFS(OFFSET('7.  Persistence Report'!$L:$L,0,V406-2011),'7.  Persistence Report'!$D:$D,IF(COUNTIFS($B442,"Adjustment*"),$B441,$B442),'7.  Persistence Report'!$H:$H,D406,'7.  Persistence Report'!$J:$J,IF(COUNTIFS($B442,"Adjustment*"),"Adjustment","Current Year Savings"),'7.  Persistence Report'!$C:$C,VLOOKUP(IF(COUNTIFS($B442,"Adjustment*"),$A441,$A442),ExtCalcMap,2,FALSE))</f>
        <v>0</v>
      </c>
      <c r="W442" s="731">
        <f ca="1">SUMIFS(OFFSET('7.  Persistence Report'!$L:$L,0,W406-2011),'7.  Persistence Report'!$D:$D,IF(COUNTIFS($B442,"Adjustment*"),$B441,$B442),'7.  Persistence Report'!$H:$H,D406,'7.  Persistence Report'!$J:$J,IF(COUNTIFS($B442,"Adjustment*"),"Adjustment","Current Year Savings"),'7.  Persistence Report'!$C:$C,VLOOKUP(IF(COUNTIFS($B442,"Adjustment*"),$A441,$A442),ExtCalcMap,2,FALSE))</f>
        <v>0</v>
      </c>
      <c r="X442" s="731">
        <f ca="1">SUMIFS(OFFSET('7.  Persistence Report'!$L:$L,0,X406-2011),'7.  Persistence Report'!$D:$D,IF(COUNTIFS($B442,"Adjustment*"),$B441,$B442),'7.  Persistence Report'!$H:$H,D406,'7.  Persistence Report'!$J:$J,IF(COUNTIFS($B442,"Adjustment*"),"Adjustment","Current Year Savings"),'7.  Persistence Report'!$C:$C,VLOOKUP(IF(COUNTIFS($B442,"Adjustment*"),$A441,$A442),ExtCalcMap,2,FALSE))</f>
        <v>0</v>
      </c>
      <c r="Y442" s="416">
        <f ca="1">IF(SUMIFS(OFFSET('3-a.  Rate Class Allocations'!$BA:$BA,0,(27*(Y407="kW"))),'3-a.  Rate Class Allocations'!$F:$F,"2011 - 2014 + 2015 Extension Legacy Green Energy Act Framework - Province Wide Program",'3-a.  Rate Class Allocations'!$E:$E,$B442,'3-a.  Rate Class Allocations'!$H:$H,D406),SUMIFS(OFFSET('3-a.  Rate Class Allocations'!$BA:$BA,0,(27*(Y407="kW"))),'3-a.  Rate Class Allocations'!$F:$F,"2011 - 2014 + 2015 Extension Legacy Green Energy Act Framework - Province Wide Program",'3-a.  Rate Class Allocations'!$L:$L,Y406,'3-a.  Rate Class Allocations'!$E:$E,$B442,'3-a.  Rate Class Allocations'!$H:$H,D406) / SUMIFS(OFFSET('3-a.  Rate Class Allocations'!$BA:$BA,0,(27*(Y407="kW"))),'3-a.  Rate Class Allocations'!$F:$F,"2011 - 2014 + 2015 Extension Legacy Green Energy Act Framework - Province Wide Program",'3-a.  Rate Class Allocations'!$E:$E,$B442,'3-a.  Rate Class Allocations'!$H:$H,D406),IF(COUNTIFS(Y406,"*Less Than*"),1/COUNTIFS($Y406:$AL406,"*Less Than*"),0))</f>
        <v>0</v>
      </c>
      <c r="Z442" s="416">
        <f ca="1">IF(SUMIFS(OFFSET('3-a.  Rate Class Allocations'!$BA:$BA,0,(27*(Z407="kW"))),'3-a.  Rate Class Allocations'!$F:$F,"2011 - 2014 + 2015 Extension Legacy Green Energy Act Framework - Province Wide Program",'3-a.  Rate Class Allocations'!$E:$E,$B442,'3-a.  Rate Class Allocations'!$H:$H,D406),SUMIFS(OFFSET('3-a.  Rate Class Allocations'!$BA:$BA,0,(27*(Z407="kW"))),'3-a.  Rate Class Allocations'!$F:$F,"2011 - 2014 + 2015 Extension Legacy Green Energy Act Framework - Province Wide Program",'3-a.  Rate Class Allocations'!$L:$L,Z406,'3-a.  Rate Class Allocations'!$E:$E,$B442,'3-a.  Rate Class Allocations'!$H:$H,D406) / SUMIFS(OFFSET('3-a.  Rate Class Allocations'!$BA:$BA,0,(27*(Z407="kW"))),'3-a.  Rate Class Allocations'!$F:$F,"2011 - 2014 + 2015 Extension Legacy Green Energy Act Framework - Province Wide Program",'3-a.  Rate Class Allocations'!$E:$E,$B442,'3-a.  Rate Class Allocations'!$H:$H,D406),IF(COUNTIFS(Z406,"*Less Than*"),1/COUNTIFS($Y406:$AL406,"*Less Than*"),0))</f>
        <v>1</v>
      </c>
      <c r="AA442" s="416">
        <f ca="1">IF(SUMIFS(OFFSET('3-a.  Rate Class Allocations'!$BA:$BA,0,(27*(AA407="kW"))),'3-a.  Rate Class Allocations'!$F:$F,"2011 - 2014 + 2015 Extension Legacy Green Energy Act Framework - Province Wide Program",'3-a.  Rate Class Allocations'!$E:$E,$B442,'3-a.  Rate Class Allocations'!$H:$H,D406),SUMIFS(OFFSET('3-a.  Rate Class Allocations'!$BA:$BA,0,(27*(AA407="kW"))),'3-a.  Rate Class Allocations'!$F:$F,"2011 - 2014 + 2015 Extension Legacy Green Energy Act Framework - Province Wide Program",'3-a.  Rate Class Allocations'!$L:$L,AA406,'3-a.  Rate Class Allocations'!$E:$E,$B442,'3-a.  Rate Class Allocations'!$H:$H,D406) / SUMIFS(OFFSET('3-a.  Rate Class Allocations'!$BA:$BA,0,(27*(AA407="kW"))),'3-a.  Rate Class Allocations'!$F:$F,"2011 - 2014 + 2015 Extension Legacy Green Energy Act Framework - Province Wide Program",'3-a.  Rate Class Allocations'!$E:$E,$B442,'3-a.  Rate Class Allocations'!$H:$H,D406),IF(COUNTIFS(AA406,"*Less Than*"),1/COUNTIFS($Y406:$AL406,"*Less Than*"),0))</f>
        <v>0</v>
      </c>
      <c r="AB442" s="416">
        <f ca="1">IF(SUMIFS(OFFSET('3-a.  Rate Class Allocations'!$BA:$BA,0,(27*(AB407="kW"))),'3-a.  Rate Class Allocations'!$F:$F,"2011 - 2014 + 2015 Extension Legacy Green Energy Act Framework - Province Wide Program",'3-a.  Rate Class Allocations'!$E:$E,$B442,'3-a.  Rate Class Allocations'!$H:$H,D406),SUMIFS(OFFSET('3-a.  Rate Class Allocations'!$BA:$BA,0,(27*(AB407="kW"))),'3-a.  Rate Class Allocations'!$F:$F,"2011 - 2014 + 2015 Extension Legacy Green Energy Act Framework - Province Wide Program",'3-a.  Rate Class Allocations'!$L:$L,AB406,'3-a.  Rate Class Allocations'!$E:$E,$B442,'3-a.  Rate Class Allocations'!$H:$H,D406) / SUMIFS(OFFSET('3-a.  Rate Class Allocations'!$BA:$BA,0,(27*(AB407="kW"))),'3-a.  Rate Class Allocations'!$F:$F,"2011 - 2014 + 2015 Extension Legacy Green Energy Act Framework - Province Wide Program",'3-a.  Rate Class Allocations'!$E:$E,$B442,'3-a.  Rate Class Allocations'!$H:$H,D406),IF(COUNTIFS(AB406,"*Less Than*"),1/COUNTIFS($Y406:$AL406,"*Less Than*"),0))</f>
        <v>0</v>
      </c>
      <c r="AC442" s="416">
        <f ca="1">IF(SUMIFS(OFFSET('3-a.  Rate Class Allocations'!$BA:$BA,0,(27*(AC407="kW"))),'3-a.  Rate Class Allocations'!$F:$F,"2011 - 2014 + 2015 Extension Legacy Green Energy Act Framework - Province Wide Program",'3-a.  Rate Class Allocations'!$E:$E,$B442,'3-a.  Rate Class Allocations'!$H:$H,D406),SUMIFS(OFFSET('3-a.  Rate Class Allocations'!$BA:$BA,0,(27*(AC407="kW"))),'3-a.  Rate Class Allocations'!$F:$F,"2011 - 2014 + 2015 Extension Legacy Green Energy Act Framework - Province Wide Program",'3-a.  Rate Class Allocations'!$L:$L,AC406,'3-a.  Rate Class Allocations'!$E:$E,$B442,'3-a.  Rate Class Allocations'!$H:$H,D406) / SUMIFS(OFFSET('3-a.  Rate Class Allocations'!$BA:$BA,0,(27*(AC407="kW"))),'3-a.  Rate Class Allocations'!$F:$F,"2011 - 2014 + 2015 Extension Legacy Green Energy Act Framework - Province Wide Program",'3-a.  Rate Class Allocations'!$E:$E,$B442,'3-a.  Rate Class Allocations'!$H:$H,D406),IF(COUNTIFS(AC406,"*Less Than*"),1/COUNTIFS($Y406:$AL406,"*Less Than*"),0))</f>
        <v>0</v>
      </c>
      <c r="AD442" s="416">
        <f ca="1">IF(SUMIFS(OFFSET('3-a.  Rate Class Allocations'!$BA:$BA,0,(27*(AD407="kW"))),'3-a.  Rate Class Allocations'!$F:$F,"2011 - 2014 + 2015 Extension Legacy Green Energy Act Framework - Province Wide Program",'3-a.  Rate Class Allocations'!$E:$E,$B442,'3-a.  Rate Class Allocations'!$H:$H,D406),SUMIFS(OFFSET('3-a.  Rate Class Allocations'!$BA:$BA,0,(27*(AD407="kW"))),'3-a.  Rate Class Allocations'!$F:$F,"2011 - 2014 + 2015 Extension Legacy Green Energy Act Framework - Province Wide Program",'3-a.  Rate Class Allocations'!$L:$L,AD406,'3-a.  Rate Class Allocations'!$E:$E,$B442,'3-a.  Rate Class Allocations'!$H:$H,D406) / SUMIFS(OFFSET('3-a.  Rate Class Allocations'!$BA:$BA,0,(27*(AD407="kW"))),'3-a.  Rate Class Allocations'!$F:$F,"2011 - 2014 + 2015 Extension Legacy Green Energy Act Framework - Province Wide Program",'3-a.  Rate Class Allocations'!$E:$E,$B442,'3-a.  Rate Class Allocations'!$H:$H,D406),IF(COUNTIFS(AD406,"*Less Than*"),1/COUNTIFS($Y406:$AL406,"*Less Than*"),0))</f>
        <v>0</v>
      </c>
      <c r="AE442" s="416">
        <f ca="1">IF(SUMIFS(OFFSET('3-a.  Rate Class Allocations'!$BA:$BA,0,(27*(AE407="kW"))),'3-a.  Rate Class Allocations'!$F:$F,"2011 - 2014 + 2015 Extension Legacy Green Energy Act Framework - Province Wide Program",'3-a.  Rate Class Allocations'!$E:$E,$B442,'3-a.  Rate Class Allocations'!$H:$H,D406),SUMIFS(OFFSET('3-a.  Rate Class Allocations'!$BA:$BA,0,(27*(AE407="kW"))),'3-a.  Rate Class Allocations'!$F:$F,"2011 - 2014 + 2015 Extension Legacy Green Energy Act Framework - Province Wide Program",'3-a.  Rate Class Allocations'!$L:$L,AE406,'3-a.  Rate Class Allocations'!$E:$E,$B442,'3-a.  Rate Class Allocations'!$H:$H,D406) / SUMIFS(OFFSET('3-a.  Rate Class Allocations'!$BA:$BA,0,(27*(AE407="kW"))),'3-a.  Rate Class Allocations'!$F:$F,"2011 - 2014 + 2015 Extension Legacy Green Energy Act Framework - Province Wide Program",'3-a.  Rate Class Allocations'!$E:$E,$B442,'3-a.  Rate Class Allocations'!$H:$H,D406),IF(COUNTIFS(AE406,"*Less Than*"),1/COUNTIFS($Y406:$AL406,"*Less Than*"),0))</f>
        <v>0</v>
      </c>
      <c r="AF442" s="416">
        <f ca="1">IF(SUMIFS(OFFSET('3-a.  Rate Class Allocations'!$BA:$BA,0,(27*(AF407="kW"))),'3-a.  Rate Class Allocations'!$F:$F,"2011 - 2014 + 2015 Extension Legacy Green Energy Act Framework - Province Wide Program",'3-a.  Rate Class Allocations'!$E:$E,$B442,'3-a.  Rate Class Allocations'!$H:$H,D406),SUMIFS(OFFSET('3-a.  Rate Class Allocations'!$BA:$BA,0,(27*(AF407="kW"))),'3-a.  Rate Class Allocations'!$F:$F,"2011 - 2014 + 2015 Extension Legacy Green Energy Act Framework - Province Wide Program",'3-a.  Rate Class Allocations'!$L:$L,AF406,'3-a.  Rate Class Allocations'!$E:$E,$B442,'3-a.  Rate Class Allocations'!$H:$H,D406) / SUMIFS(OFFSET('3-a.  Rate Class Allocations'!$BA:$BA,0,(27*(AF407="kW"))),'3-a.  Rate Class Allocations'!$F:$F,"2011 - 2014 + 2015 Extension Legacy Green Energy Act Framework - Province Wide Program",'3-a.  Rate Class Allocations'!$E:$E,$B442,'3-a.  Rate Class Allocations'!$H:$H,D406),IF(COUNTIFS(AF406,"*Less Than*"),1/COUNTIFS($Y406:$AL406,"*Less Than*"),0))</f>
        <v>0</v>
      </c>
      <c r="AG442" s="416">
        <f ca="1">IF(SUMIFS(OFFSET('3-a.  Rate Class Allocations'!$BA:$BA,0,(27*(AG407="kW"))),'3-a.  Rate Class Allocations'!$F:$F,"2011 - 2014 + 2015 Extension Legacy Green Energy Act Framework - Province Wide Program",'3-a.  Rate Class Allocations'!$E:$E,$B442,'3-a.  Rate Class Allocations'!$H:$H,D406),SUMIFS(OFFSET('3-a.  Rate Class Allocations'!$BA:$BA,0,(27*(AG407="kW"))),'3-a.  Rate Class Allocations'!$F:$F,"2011 - 2014 + 2015 Extension Legacy Green Energy Act Framework - Province Wide Program",'3-a.  Rate Class Allocations'!$L:$L,AG406,'3-a.  Rate Class Allocations'!$E:$E,$B442,'3-a.  Rate Class Allocations'!$H:$H,D406) / SUMIFS(OFFSET('3-a.  Rate Class Allocations'!$BA:$BA,0,(27*(AG407="kW"))),'3-a.  Rate Class Allocations'!$F:$F,"2011 - 2014 + 2015 Extension Legacy Green Energy Act Framework - Province Wide Program",'3-a.  Rate Class Allocations'!$E:$E,$B442,'3-a.  Rate Class Allocations'!$H:$H,D406),IF(COUNTIFS(AG406,"*Less Than*"),1/COUNTIFS($Y406:$AL406,"*Less Than*"),0))</f>
        <v>0</v>
      </c>
      <c r="AH442" s="416">
        <f ca="1">IF(SUMIFS(OFFSET('3-a.  Rate Class Allocations'!$BA:$BA,0,(27*(AH407="kW"))),'3-a.  Rate Class Allocations'!$F:$F,"2011 - 2014 + 2015 Extension Legacy Green Energy Act Framework - Province Wide Program",'3-a.  Rate Class Allocations'!$E:$E,$B442,'3-a.  Rate Class Allocations'!$H:$H,D406),SUMIFS(OFFSET('3-a.  Rate Class Allocations'!$BA:$BA,0,(27*(AH407="kW"))),'3-a.  Rate Class Allocations'!$F:$F,"2011 - 2014 + 2015 Extension Legacy Green Energy Act Framework - Province Wide Program",'3-a.  Rate Class Allocations'!$L:$L,AH406,'3-a.  Rate Class Allocations'!$E:$E,$B442,'3-a.  Rate Class Allocations'!$H:$H,D406) / SUMIFS(OFFSET('3-a.  Rate Class Allocations'!$BA:$BA,0,(27*(AH407="kW"))),'3-a.  Rate Class Allocations'!$F:$F,"2011 - 2014 + 2015 Extension Legacy Green Energy Act Framework - Province Wide Program",'3-a.  Rate Class Allocations'!$E:$E,$B442,'3-a.  Rate Class Allocations'!$H:$H,D406),IF(COUNTIFS(AH406,"*Less Than*"),1/COUNTIFS($Y406:$AL406,"*Less Than*"),0))</f>
        <v>0</v>
      </c>
      <c r="AI442" s="416">
        <f ca="1">IF(SUMIFS(OFFSET('3-a.  Rate Class Allocations'!$BA:$BA,0,(27*(AI407="kW"))),'3-a.  Rate Class Allocations'!$F:$F,"2011 - 2014 + 2015 Extension Legacy Green Energy Act Framework - Province Wide Program",'3-a.  Rate Class Allocations'!$E:$E,$B442,'3-a.  Rate Class Allocations'!$H:$H,D406),SUMIFS(OFFSET('3-a.  Rate Class Allocations'!$BA:$BA,0,(27*(AI407="kW"))),'3-a.  Rate Class Allocations'!$F:$F,"2011 - 2014 + 2015 Extension Legacy Green Energy Act Framework - Province Wide Program",'3-a.  Rate Class Allocations'!$L:$L,AI406,'3-a.  Rate Class Allocations'!$E:$E,$B442,'3-a.  Rate Class Allocations'!$H:$H,D406) / SUMIFS(OFFSET('3-a.  Rate Class Allocations'!$BA:$BA,0,(27*(AI407="kW"))),'3-a.  Rate Class Allocations'!$F:$F,"2011 - 2014 + 2015 Extension Legacy Green Energy Act Framework - Province Wide Program",'3-a.  Rate Class Allocations'!$E:$E,$B442,'3-a.  Rate Class Allocations'!$H:$H,D406),IF(COUNTIFS(AI406,"*Less Than*"),1/COUNTIFS($Y406:$AL406,"*Less Than*"),0))</f>
        <v>0</v>
      </c>
      <c r="AJ442" s="416">
        <f ca="1">IF(SUMIFS(OFFSET('3-a.  Rate Class Allocations'!$BA:$BA,0,(27*(AJ407="kW"))),'3-a.  Rate Class Allocations'!$F:$F,"2011 - 2014 + 2015 Extension Legacy Green Energy Act Framework - Province Wide Program",'3-a.  Rate Class Allocations'!$E:$E,$B442,'3-a.  Rate Class Allocations'!$H:$H,D406),SUMIFS(OFFSET('3-a.  Rate Class Allocations'!$BA:$BA,0,(27*(AJ407="kW"))),'3-a.  Rate Class Allocations'!$F:$F,"2011 - 2014 + 2015 Extension Legacy Green Energy Act Framework - Province Wide Program",'3-a.  Rate Class Allocations'!$L:$L,AJ406,'3-a.  Rate Class Allocations'!$E:$E,$B442,'3-a.  Rate Class Allocations'!$H:$H,D406) / SUMIFS(OFFSET('3-a.  Rate Class Allocations'!$BA:$BA,0,(27*(AJ407="kW"))),'3-a.  Rate Class Allocations'!$F:$F,"2011 - 2014 + 2015 Extension Legacy Green Energy Act Framework - Province Wide Program",'3-a.  Rate Class Allocations'!$E:$E,$B442,'3-a.  Rate Class Allocations'!$H:$H,D406),IF(COUNTIFS(AJ406,"*Less Than*"),1/COUNTIFS($Y406:$AL406,"*Less Than*"),0))</f>
        <v>0</v>
      </c>
      <c r="AK442" s="416">
        <f ca="1">IF(SUMIFS(OFFSET('3-a.  Rate Class Allocations'!$BA:$BA,0,(27*(AK407="kW"))),'3-a.  Rate Class Allocations'!$F:$F,"2011 - 2014 + 2015 Extension Legacy Green Energy Act Framework - Province Wide Program",'3-a.  Rate Class Allocations'!$E:$E,$B442,'3-a.  Rate Class Allocations'!$H:$H,D406),SUMIFS(OFFSET('3-a.  Rate Class Allocations'!$BA:$BA,0,(27*(AK407="kW"))),'3-a.  Rate Class Allocations'!$F:$F,"2011 - 2014 + 2015 Extension Legacy Green Energy Act Framework - Province Wide Program",'3-a.  Rate Class Allocations'!$L:$L,AK406,'3-a.  Rate Class Allocations'!$E:$E,$B442,'3-a.  Rate Class Allocations'!$H:$H,D406) / SUMIFS(OFFSET('3-a.  Rate Class Allocations'!$BA:$BA,0,(27*(AK407="kW"))),'3-a.  Rate Class Allocations'!$F:$F,"2011 - 2014 + 2015 Extension Legacy Green Energy Act Framework - Province Wide Program",'3-a.  Rate Class Allocations'!$E:$E,$B442,'3-a.  Rate Class Allocations'!$H:$H,D406),IF(COUNTIFS(AK406,"*Less Than*"),1/COUNTIFS($Y406:$AL406,"*Less Than*"),0))</f>
        <v>0</v>
      </c>
      <c r="AL442" s="416">
        <f ca="1">IF(SUMIFS(OFFSET('3-a.  Rate Class Allocations'!$BA:$BA,0,(27*(AL407="kW"))),'3-a.  Rate Class Allocations'!$F:$F,"2011 - 2014 + 2015 Extension Legacy Green Energy Act Framework - Province Wide Program",'3-a.  Rate Class Allocations'!$E:$E,$B442,'3-a.  Rate Class Allocations'!$H:$H,D406),SUMIFS(OFFSET('3-a.  Rate Class Allocations'!$BA:$BA,0,(27*(AL407="kW"))),'3-a.  Rate Class Allocations'!$F:$F,"2011 - 2014 + 2015 Extension Legacy Green Energy Act Framework - Province Wide Program",'3-a.  Rate Class Allocations'!$L:$L,AL406,'3-a.  Rate Class Allocations'!$E:$E,$B442,'3-a.  Rate Class Allocations'!$H:$H,D406) / SUMIFS(OFFSET('3-a.  Rate Class Allocations'!$BA:$BA,0,(27*(AL407="kW"))),'3-a.  Rate Class Allocations'!$F:$F,"2011 - 2014 + 2015 Extension Legacy Green Energy Act Framework - Province Wide Program",'3-a.  Rate Class Allocations'!$E:$E,$B442,'3-a.  Rate Class Allocations'!$H:$H,D406),IF(COUNTIFS(AL406,"*Less Than*"),1/COUNTIFS($Y406:$AL406,"*Less Than*"),0))</f>
        <v>0</v>
      </c>
      <c r="AM442" s="298">
        <f ca="1">SUM(Y442:AL442)</f>
        <v>1</v>
      </c>
    </row>
    <row r="443" spans="1:39" ht="15" outlineLevel="1">
      <c r="B443" s="296" t="s">
        <v>260</v>
      </c>
      <c r="C443" s="293" t="s">
        <v>164</v>
      </c>
      <c r="D443" s="724">
        <f ca="1">SUMIFS(OFFSET('7.  Persistence Report'!$AQ:$AQ,0,D406-2011),'7.  Persistence Report'!$D:$D,IF(COUNTIFS($B443,"Adjustment*"),$B442,$B443),'7.  Persistence Report'!$H:$H,D406,'7.  Persistence Report'!$J:$J,IF(COUNTIFS($B443,"Adjustment*"),"Adjustment","Current Year Savings"),'7.  Persistence Report'!$C:$C,VLOOKUP(IF(COUNTIFS($B443,"Adjustment*"),$A442,$A443),ExtCalcMap,2,FALSE))</f>
        <v>0</v>
      </c>
      <c r="E443" s="724">
        <f ca="1">SUMIFS(OFFSET('7.  Persistence Report'!$AQ:$AQ,0,E406-2011),'7.  Persistence Report'!$D:$D,IF(COUNTIFS($B443,"Adjustment*"),$B442,$B443),'7.  Persistence Report'!$H:$H,D406,'7.  Persistence Report'!$J:$J,IF(COUNTIFS($B443,"Adjustment*"),"Adjustment","Current Year Savings"),'7.  Persistence Report'!$C:$C,VLOOKUP(IF(COUNTIFS($B443,"Adjustment*"),$A442,$A443),ExtCalcMap,2,FALSE))</f>
        <v>0</v>
      </c>
      <c r="F443" s="724">
        <f ca="1">SUMIFS(OFFSET('7.  Persistence Report'!$AQ:$AQ,0,F406-2011),'7.  Persistence Report'!$D:$D,IF(COUNTIFS($B443,"Adjustment*"),$B442,$B443),'7.  Persistence Report'!$H:$H,D406,'7.  Persistence Report'!$J:$J,IF(COUNTIFS($B443,"Adjustment*"),"Adjustment","Current Year Savings"),'7.  Persistence Report'!$C:$C,VLOOKUP(IF(COUNTIFS($B443,"Adjustment*"),$A442,$A443),ExtCalcMap,2,FALSE))</f>
        <v>0</v>
      </c>
      <c r="G443" s="724">
        <f ca="1">SUMIFS(OFFSET('7.  Persistence Report'!$AQ:$AQ,0,G406-2011),'7.  Persistence Report'!$D:$D,IF(COUNTIFS($B443,"Adjustment*"),$B442,$B443),'7.  Persistence Report'!$H:$H,D406,'7.  Persistence Report'!$J:$J,IF(COUNTIFS($B443,"Adjustment*"),"Adjustment","Current Year Savings"),'7.  Persistence Report'!$C:$C,VLOOKUP(IF(COUNTIFS($B443,"Adjustment*"),$A442,$A443),ExtCalcMap,2,FALSE))</f>
        <v>0</v>
      </c>
      <c r="H443" s="724">
        <f ca="1">SUMIFS(OFFSET('7.  Persistence Report'!$AQ:$AQ,0,H406-2011),'7.  Persistence Report'!$D:$D,IF(COUNTIFS($B443,"Adjustment*"),$B442,$B443),'7.  Persistence Report'!$H:$H,D406,'7.  Persistence Report'!$J:$J,IF(COUNTIFS($B443,"Adjustment*"),"Adjustment","Current Year Savings"),'7.  Persistence Report'!$C:$C,VLOOKUP(IF(COUNTIFS($B443,"Adjustment*"),$A442,$A443),ExtCalcMap,2,FALSE))</f>
        <v>0</v>
      </c>
      <c r="I443" s="724">
        <f ca="1">SUMIFS(OFFSET('7.  Persistence Report'!$AQ:$AQ,0,I406-2011),'7.  Persistence Report'!$D:$D,IF(COUNTIFS($B443,"Adjustment*"),$B442,$B443),'7.  Persistence Report'!$H:$H,D406,'7.  Persistence Report'!$J:$J,IF(COUNTIFS($B443,"Adjustment*"),"Adjustment","Current Year Savings"),'7.  Persistence Report'!$C:$C,VLOOKUP(IF(COUNTIFS($B443,"Adjustment*"),$A442,$A443),ExtCalcMap,2,FALSE))</f>
        <v>0</v>
      </c>
      <c r="J443" s="724">
        <f ca="1">SUMIFS(OFFSET('7.  Persistence Report'!$AQ:$AQ,0,J406-2011),'7.  Persistence Report'!$D:$D,IF(COUNTIFS($B443,"Adjustment*"),$B442,$B443),'7.  Persistence Report'!$H:$H,D406,'7.  Persistence Report'!$J:$J,IF(COUNTIFS($B443,"Adjustment*"),"Adjustment","Current Year Savings"),'7.  Persistence Report'!$C:$C,VLOOKUP(IF(COUNTIFS($B443,"Adjustment*"),$A442,$A443),ExtCalcMap,2,FALSE))</f>
        <v>0</v>
      </c>
      <c r="K443" s="724">
        <f ca="1">SUMIFS(OFFSET('7.  Persistence Report'!$AQ:$AQ,0,K406-2011),'7.  Persistence Report'!$D:$D,IF(COUNTIFS($B443,"Adjustment*"),$B442,$B443),'7.  Persistence Report'!$H:$H,D406,'7.  Persistence Report'!$J:$J,IF(COUNTIFS($B443,"Adjustment*"),"Adjustment","Current Year Savings"),'7.  Persistence Report'!$C:$C,VLOOKUP(IF(COUNTIFS($B443,"Adjustment*"),$A442,$A443),ExtCalcMap,2,FALSE))</f>
        <v>0</v>
      </c>
      <c r="L443" s="724">
        <f ca="1">SUMIFS(OFFSET('7.  Persistence Report'!$AQ:$AQ,0,L406-2011),'7.  Persistence Report'!$D:$D,IF(COUNTIFS($B443,"Adjustment*"),$B442,$B443),'7.  Persistence Report'!$H:$H,D406,'7.  Persistence Report'!$J:$J,IF(COUNTIFS($B443,"Adjustment*"),"Adjustment","Current Year Savings"),'7.  Persistence Report'!$C:$C,VLOOKUP(IF(COUNTIFS($B443,"Adjustment*"),$A442,$A443),ExtCalcMap,2,FALSE))</f>
        <v>0</v>
      </c>
      <c r="M443" s="724">
        <f ca="1">SUMIFS(OFFSET('7.  Persistence Report'!$AQ:$AQ,0,M406-2011),'7.  Persistence Report'!$D:$D,IF(COUNTIFS($B443,"Adjustment*"),$B442,$B443),'7.  Persistence Report'!$H:$H,D406,'7.  Persistence Report'!$J:$J,IF(COUNTIFS($B443,"Adjustment*"),"Adjustment","Current Year Savings"),'7.  Persistence Report'!$C:$C,VLOOKUP(IF(COUNTIFS($B443,"Adjustment*"),$A442,$A443),ExtCalcMap,2,FALSE))</f>
        <v>0</v>
      </c>
      <c r="N443" s="724">
        <v>3</v>
      </c>
      <c r="O443" s="731">
        <f ca="1">SUMIFS(OFFSET('7.  Persistence Report'!$L:$L,0,O406-2011),'7.  Persistence Report'!$D:$D,IF(COUNTIFS($B443,"Adjustment*"),$B442,$B443),'7.  Persistence Report'!$H:$H,D406,'7.  Persistence Report'!$J:$J,IF(COUNTIFS($B443,"Adjustment*"),"Adjustment","Current Year Savings"),'7.  Persistence Report'!$C:$C,VLOOKUP(IF(COUNTIFS($B443,"Adjustment*"),$A442,$A443),ExtCalcMap,2,FALSE))</f>
        <v>0</v>
      </c>
      <c r="P443" s="731">
        <f ca="1">SUMIFS(OFFSET('7.  Persistence Report'!$L:$L,0,P406-2011),'7.  Persistence Report'!$D:$D,IF(COUNTIFS($B443,"Adjustment*"),$B442,$B443),'7.  Persistence Report'!$H:$H,D406,'7.  Persistence Report'!$J:$J,IF(COUNTIFS($B443,"Adjustment*"),"Adjustment","Current Year Savings"),'7.  Persistence Report'!$C:$C,VLOOKUP(IF(COUNTIFS($B443,"Adjustment*"),$A442,$A443),ExtCalcMap,2,FALSE))</f>
        <v>0</v>
      </c>
      <c r="Q443" s="731">
        <f ca="1">SUMIFS(OFFSET('7.  Persistence Report'!$L:$L,0,Q406-2011),'7.  Persistence Report'!$D:$D,IF(COUNTIFS($B443,"Adjustment*"),$B442,$B443),'7.  Persistence Report'!$H:$H,D406,'7.  Persistence Report'!$J:$J,IF(COUNTIFS($B443,"Adjustment*"),"Adjustment","Current Year Savings"),'7.  Persistence Report'!$C:$C,VLOOKUP(IF(COUNTIFS($B443,"Adjustment*"),$A442,$A443),ExtCalcMap,2,FALSE))</f>
        <v>0</v>
      </c>
      <c r="R443" s="731">
        <f ca="1">SUMIFS(OFFSET('7.  Persistence Report'!$L:$L,0,R406-2011),'7.  Persistence Report'!$D:$D,IF(COUNTIFS($B443,"Adjustment*"),$B442,$B443),'7.  Persistence Report'!$H:$H,D406,'7.  Persistence Report'!$J:$J,IF(COUNTIFS($B443,"Adjustment*"),"Adjustment","Current Year Savings"),'7.  Persistence Report'!$C:$C,VLOOKUP(IF(COUNTIFS($B443,"Adjustment*"),$A442,$A443),ExtCalcMap,2,FALSE))</f>
        <v>0</v>
      </c>
      <c r="S443" s="731">
        <f ca="1">SUMIFS(OFFSET('7.  Persistence Report'!$L:$L,0,S406-2011),'7.  Persistence Report'!$D:$D,IF(COUNTIFS($B443,"Adjustment*"),$B442,$B443),'7.  Persistence Report'!$H:$H,D406,'7.  Persistence Report'!$J:$J,IF(COUNTIFS($B443,"Adjustment*"),"Adjustment","Current Year Savings"),'7.  Persistence Report'!$C:$C,VLOOKUP(IF(COUNTIFS($B443,"Adjustment*"),$A442,$A443),ExtCalcMap,2,FALSE))</f>
        <v>0</v>
      </c>
      <c r="T443" s="731">
        <f ca="1">SUMIFS(OFFSET('7.  Persistence Report'!$L:$L,0,T406-2011),'7.  Persistence Report'!$D:$D,IF(COUNTIFS($B443,"Adjustment*"),$B442,$B443),'7.  Persistence Report'!$H:$H,D406,'7.  Persistence Report'!$J:$J,IF(COUNTIFS($B443,"Adjustment*"),"Adjustment","Current Year Savings"),'7.  Persistence Report'!$C:$C,VLOOKUP(IF(COUNTIFS($B443,"Adjustment*"),$A442,$A443),ExtCalcMap,2,FALSE))</f>
        <v>0</v>
      </c>
      <c r="U443" s="731">
        <f ca="1">SUMIFS(OFFSET('7.  Persistence Report'!$L:$L,0,U406-2011),'7.  Persistence Report'!$D:$D,IF(COUNTIFS($B443,"Adjustment*"),$B442,$B443),'7.  Persistence Report'!$H:$H,D406,'7.  Persistence Report'!$J:$J,IF(COUNTIFS($B443,"Adjustment*"),"Adjustment","Current Year Savings"),'7.  Persistence Report'!$C:$C,VLOOKUP(IF(COUNTIFS($B443,"Adjustment*"),$A442,$A443),ExtCalcMap,2,FALSE))</f>
        <v>0</v>
      </c>
      <c r="V443" s="731">
        <f ca="1">SUMIFS(OFFSET('7.  Persistence Report'!$L:$L,0,V406-2011),'7.  Persistence Report'!$D:$D,IF(COUNTIFS($B443,"Adjustment*"),$B442,$B443),'7.  Persistence Report'!$H:$H,D406,'7.  Persistence Report'!$J:$J,IF(COUNTIFS($B443,"Adjustment*"),"Adjustment","Current Year Savings"),'7.  Persistence Report'!$C:$C,VLOOKUP(IF(COUNTIFS($B443,"Adjustment*"),$A442,$A443),ExtCalcMap,2,FALSE))</f>
        <v>0</v>
      </c>
      <c r="W443" s="731">
        <f ca="1">SUMIFS(OFFSET('7.  Persistence Report'!$L:$L,0,W406-2011),'7.  Persistence Report'!$D:$D,IF(COUNTIFS($B443,"Adjustment*"),$B442,$B443),'7.  Persistence Report'!$H:$H,D406,'7.  Persistence Report'!$J:$J,IF(COUNTIFS($B443,"Adjustment*"),"Adjustment","Current Year Savings"),'7.  Persistence Report'!$C:$C,VLOOKUP(IF(COUNTIFS($B443,"Adjustment*"),$A442,$A443),ExtCalcMap,2,FALSE))</f>
        <v>0</v>
      </c>
      <c r="X443" s="731">
        <f ca="1">SUMIFS(OFFSET('7.  Persistence Report'!$L:$L,0,X406-2011),'7.  Persistence Report'!$D:$D,IF(COUNTIFS($B443,"Adjustment*"),$B442,$B443),'7.  Persistence Report'!$H:$H,D406,'7.  Persistence Report'!$J:$J,IF(COUNTIFS($B443,"Adjustment*"),"Adjustment","Current Year Savings"),'7.  Persistence Report'!$C:$C,VLOOKUP(IF(COUNTIFS($B443,"Adjustment*"),$A442,$A443),ExtCalcMap,2,FALSE))</f>
        <v>0</v>
      </c>
      <c r="Y443" s="412">
        <f ca="1">Y442</f>
        <v>0</v>
      </c>
      <c r="Z443" s="412">
        <f ca="1">Z442</f>
        <v>1</v>
      </c>
      <c r="AA443" s="412">
        <f t="shared" ref="AA443:AL443" ca="1" si="189">AA442</f>
        <v>0</v>
      </c>
      <c r="AB443" s="412">
        <f t="shared" ca="1" si="189"/>
        <v>0</v>
      </c>
      <c r="AC443" s="412">
        <f t="shared" ca="1" si="189"/>
        <v>0</v>
      </c>
      <c r="AD443" s="412">
        <f t="shared" ca="1" si="189"/>
        <v>0</v>
      </c>
      <c r="AE443" s="412">
        <f t="shared" ca="1" si="189"/>
        <v>0</v>
      </c>
      <c r="AF443" s="412">
        <f t="shared" ca="1" si="189"/>
        <v>0</v>
      </c>
      <c r="AG443" s="412">
        <f t="shared" ca="1" si="189"/>
        <v>0</v>
      </c>
      <c r="AH443" s="412">
        <f t="shared" ca="1" si="189"/>
        <v>0</v>
      </c>
      <c r="AI443" s="412">
        <f t="shared" ca="1" si="189"/>
        <v>0</v>
      </c>
      <c r="AJ443" s="412">
        <f t="shared" ca="1" si="189"/>
        <v>0</v>
      </c>
      <c r="AK443" s="412">
        <f t="shared" ca="1" si="189"/>
        <v>0</v>
      </c>
      <c r="AL443" s="412">
        <f t="shared" ca="1" si="189"/>
        <v>0</v>
      </c>
      <c r="AM443" s="313"/>
    </row>
    <row r="444" spans="1:39" ht="15" outlineLevel="1">
      <c r="B444" s="316"/>
      <c r="C444" s="314"/>
      <c r="D444" s="740"/>
      <c r="E444" s="740"/>
      <c r="F444" s="740"/>
      <c r="G444" s="740"/>
      <c r="H444" s="740"/>
      <c r="I444" s="740"/>
      <c r="J444" s="740"/>
      <c r="K444" s="740"/>
      <c r="L444" s="740"/>
      <c r="M444" s="740"/>
      <c r="N444" s="730"/>
      <c r="O444" s="734"/>
      <c r="P444" s="734"/>
      <c r="Q444" s="734"/>
      <c r="R444" s="734"/>
      <c r="S444" s="734"/>
      <c r="T444" s="734"/>
      <c r="U444" s="734"/>
      <c r="V444" s="734"/>
      <c r="W444" s="734"/>
      <c r="X444" s="734"/>
      <c r="Y444" s="417"/>
      <c r="Z444" s="418"/>
      <c r="AA444" s="417"/>
      <c r="AB444" s="417"/>
      <c r="AC444" s="417"/>
      <c r="AD444" s="417"/>
      <c r="AE444" s="417"/>
      <c r="AF444" s="417"/>
      <c r="AG444" s="417"/>
      <c r="AH444" s="417"/>
      <c r="AI444" s="417"/>
      <c r="AJ444" s="417"/>
      <c r="AK444" s="417"/>
      <c r="AL444" s="417"/>
      <c r="AM444" s="315"/>
    </row>
    <row r="445" spans="1:39" ht="15" outlineLevel="1">
      <c r="A445" s="503">
        <v>13</v>
      </c>
      <c r="B445" s="316" t="s">
        <v>24</v>
      </c>
      <c r="C445" s="293" t="s">
        <v>25</v>
      </c>
      <c r="D445" s="724">
        <f ca="1">SUMIFS(OFFSET('7.  Persistence Report'!$AQ:$AQ,0,D406-2011),'7.  Persistence Report'!$D:$D,IF(COUNTIFS($B445,"Adjustment*"),$B444,$B445),'7.  Persistence Report'!$H:$H,D406,'7.  Persistence Report'!$J:$J,IF(COUNTIFS($B445,"Adjustment*"),"Adjustment","Current Year Savings"),'7.  Persistence Report'!$C:$C,VLOOKUP(IF(COUNTIFS($B445,"Adjustment*"),$A444,$A445),ExtCalcMap,2,FALSE))</f>
        <v>0</v>
      </c>
      <c r="E445" s="724">
        <f ca="1">SUMIFS(OFFSET('7.  Persistence Report'!$AQ:$AQ,0,E406-2011),'7.  Persistence Report'!$D:$D,IF(COUNTIFS($B445,"Adjustment*"),$B444,$B445),'7.  Persistence Report'!$H:$H,D406,'7.  Persistence Report'!$J:$J,IF(COUNTIFS($B445,"Adjustment*"),"Adjustment","Current Year Savings"),'7.  Persistence Report'!$C:$C,VLOOKUP(IF(COUNTIFS($B445,"Adjustment*"),$A444,$A445),ExtCalcMap,2,FALSE))</f>
        <v>0</v>
      </c>
      <c r="F445" s="724">
        <f ca="1">SUMIFS(OFFSET('7.  Persistence Report'!$AQ:$AQ,0,F406-2011),'7.  Persistence Report'!$D:$D,IF(COUNTIFS($B445,"Adjustment*"),$B444,$B445),'7.  Persistence Report'!$H:$H,D406,'7.  Persistence Report'!$J:$J,IF(COUNTIFS($B445,"Adjustment*"),"Adjustment","Current Year Savings"),'7.  Persistence Report'!$C:$C,VLOOKUP(IF(COUNTIFS($B445,"Adjustment*"),$A444,$A445),ExtCalcMap,2,FALSE))</f>
        <v>0</v>
      </c>
      <c r="G445" s="724">
        <f ca="1">SUMIFS(OFFSET('7.  Persistence Report'!$AQ:$AQ,0,G406-2011),'7.  Persistence Report'!$D:$D,IF(COUNTIFS($B445,"Adjustment*"),$B444,$B445),'7.  Persistence Report'!$H:$H,D406,'7.  Persistence Report'!$J:$J,IF(COUNTIFS($B445,"Adjustment*"),"Adjustment","Current Year Savings"),'7.  Persistence Report'!$C:$C,VLOOKUP(IF(COUNTIFS($B445,"Adjustment*"),$A444,$A445),ExtCalcMap,2,FALSE))</f>
        <v>0</v>
      </c>
      <c r="H445" s="724">
        <f ca="1">SUMIFS(OFFSET('7.  Persistence Report'!$AQ:$AQ,0,H406-2011),'7.  Persistence Report'!$D:$D,IF(COUNTIFS($B445,"Adjustment*"),$B444,$B445),'7.  Persistence Report'!$H:$H,D406,'7.  Persistence Report'!$J:$J,IF(COUNTIFS($B445,"Adjustment*"),"Adjustment","Current Year Savings"),'7.  Persistence Report'!$C:$C,VLOOKUP(IF(COUNTIFS($B445,"Adjustment*"),$A444,$A445),ExtCalcMap,2,FALSE))</f>
        <v>0</v>
      </c>
      <c r="I445" s="724">
        <f ca="1">SUMIFS(OFFSET('7.  Persistence Report'!$AQ:$AQ,0,I406-2011),'7.  Persistence Report'!$D:$D,IF(COUNTIFS($B445,"Adjustment*"),$B444,$B445),'7.  Persistence Report'!$H:$H,D406,'7.  Persistence Report'!$J:$J,IF(COUNTIFS($B445,"Adjustment*"),"Adjustment","Current Year Savings"),'7.  Persistence Report'!$C:$C,VLOOKUP(IF(COUNTIFS($B445,"Adjustment*"),$A444,$A445),ExtCalcMap,2,FALSE))</f>
        <v>0</v>
      </c>
      <c r="J445" s="724">
        <f ca="1">SUMIFS(OFFSET('7.  Persistence Report'!$AQ:$AQ,0,J406-2011),'7.  Persistence Report'!$D:$D,IF(COUNTIFS($B445,"Adjustment*"),$B444,$B445),'7.  Persistence Report'!$H:$H,D406,'7.  Persistence Report'!$J:$J,IF(COUNTIFS($B445,"Adjustment*"),"Adjustment","Current Year Savings"),'7.  Persistence Report'!$C:$C,VLOOKUP(IF(COUNTIFS($B445,"Adjustment*"),$A444,$A445),ExtCalcMap,2,FALSE))</f>
        <v>0</v>
      </c>
      <c r="K445" s="724">
        <f ca="1">SUMIFS(OFFSET('7.  Persistence Report'!$AQ:$AQ,0,K406-2011),'7.  Persistence Report'!$D:$D,IF(COUNTIFS($B445,"Adjustment*"),$B444,$B445),'7.  Persistence Report'!$H:$H,D406,'7.  Persistence Report'!$J:$J,IF(COUNTIFS($B445,"Adjustment*"),"Adjustment","Current Year Savings"),'7.  Persistence Report'!$C:$C,VLOOKUP(IF(COUNTIFS($B445,"Adjustment*"),$A444,$A445),ExtCalcMap,2,FALSE))</f>
        <v>0</v>
      </c>
      <c r="L445" s="724">
        <f ca="1">SUMIFS(OFFSET('7.  Persistence Report'!$AQ:$AQ,0,L406-2011),'7.  Persistence Report'!$D:$D,IF(COUNTIFS($B445,"Adjustment*"),$B444,$B445),'7.  Persistence Report'!$H:$H,D406,'7.  Persistence Report'!$J:$J,IF(COUNTIFS($B445,"Adjustment*"),"Adjustment","Current Year Savings"),'7.  Persistence Report'!$C:$C,VLOOKUP(IF(COUNTIFS($B445,"Adjustment*"),$A444,$A445),ExtCalcMap,2,FALSE))</f>
        <v>0</v>
      </c>
      <c r="M445" s="724">
        <f ca="1">SUMIFS(OFFSET('7.  Persistence Report'!$AQ:$AQ,0,M406-2011),'7.  Persistence Report'!$D:$D,IF(COUNTIFS($B445,"Adjustment*"),$B444,$B445),'7.  Persistence Report'!$H:$H,D406,'7.  Persistence Report'!$J:$J,IF(COUNTIFS($B445,"Adjustment*"),"Adjustment","Current Year Savings"),'7.  Persistence Report'!$C:$C,VLOOKUP(IF(COUNTIFS($B445,"Adjustment*"),$A444,$A445),ExtCalcMap,2,FALSE))</f>
        <v>0</v>
      </c>
      <c r="N445" s="724">
        <v>12</v>
      </c>
      <c r="O445" s="731">
        <f ca="1">SUMIFS(OFFSET('7.  Persistence Report'!$L:$L,0,O406-2011),'7.  Persistence Report'!$D:$D,IF(COUNTIFS($B445,"Adjustment*"),$B444,$B445),'7.  Persistence Report'!$H:$H,D406,'7.  Persistence Report'!$J:$J,IF(COUNTIFS($B445,"Adjustment*"),"Adjustment","Current Year Savings"),'7.  Persistence Report'!$C:$C,VLOOKUP(IF(COUNTIFS($B445,"Adjustment*"),$A444,$A445),ExtCalcMap,2,FALSE))</f>
        <v>0</v>
      </c>
      <c r="P445" s="731">
        <f ca="1">SUMIFS(OFFSET('7.  Persistence Report'!$L:$L,0,P406-2011),'7.  Persistence Report'!$D:$D,IF(COUNTIFS($B445,"Adjustment*"),$B444,$B445),'7.  Persistence Report'!$H:$H,D406,'7.  Persistence Report'!$J:$J,IF(COUNTIFS($B445,"Adjustment*"),"Adjustment","Current Year Savings"),'7.  Persistence Report'!$C:$C,VLOOKUP(IF(COUNTIFS($B445,"Adjustment*"),$A444,$A445),ExtCalcMap,2,FALSE))</f>
        <v>0</v>
      </c>
      <c r="Q445" s="731">
        <f ca="1">SUMIFS(OFFSET('7.  Persistence Report'!$L:$L,0,Q406-2011),'7.  Persistence Report'!$D:$D,IF(COUNTIFS($B445,"Adjustment*"),$B444,$B445),'7.  Persistence Report'!$H:$H,D406,'7.  Persistence Report'!$J:$J,IF(COUNTIFS($B445,"Adjustment*"),"Adjustment","Current Year Savings"),'7.  Persistence Report'!$C:$C,VLOOKUP(IF(COUNTIFS($B445,"Adjustment*"),$A444,$A445),ExtCalcMap,2,FALSE))</f>
        <v>0</v>
      </c>
      <c r="R445" s="731">
        <f ca="1">SUMIFS(OFFSET('7.  Persistence Report'!$L:$L,0,R406-2011),'7.  Persistence Report'!$D:$D,IF(COUNTIFS($B445,"Adjustment*"),$B444,$B445),'7.  Persistence Report'!$H:$H,D406,'7.  Persistence Report'!$J:$J,IF(COUNTIFS($B445,"Adjustment*"),"Adjustment","Current Year Savings"),'7.  Persistence Report'!$C:$C,VLOOKUP(IF(COUNTIFS($B445,"Adjustment*"),$A444,$A445),ExtCalcMap,2,FALSE))</f>
        <v>0</v>
      </c>
      <c r="S445" s="731">
        <f ca="1">SUMIFS(OFFSET('7.  Persistence Report'!$L:$L,0,S406-2011),'7.  Persistence Report'!$D:$D,IF(COUNTIFS($B445,"Adjustment*"),$B444,$B445),'7.  Persistence Report'!$H:$H,D406,'7.  Persistence Report'!$J:$J,IF(COUNTIFS($B445,"Adjustment*"),"Adjustment","Current Year Savings"),'7.  Persistence Report'!$C:$C,VLOOKUP(IF(COUNTIFS($B445,"Adjustment*"),$A444,$A445),ExtCalcMap,2,FALSE))</f>
        <v>0</v>
      </c>
      <c r="T445" s="731">
        <f ca="1">SUMIFS(OFFSET('7.  Persistence Report'!$L:$L,0,T406-2011),'7.  Persistence Report'!$D:$D,IF(COUNTIFS($B445,"Adjustment*"),$B444,$B445),'7.  Persistence Report'!$H:$H,D406,'7.  Persistence Report'!$J:$J,IF(COUNTIFS($B445,"Adjustment*"),"Adjustment","Current Year Savings"),'7.  Persistence Report'!$C:$C,VLOOKUP(IF(COUNTIFS($B445,"Adjustment*"),$A444,$A445),ExtCalcMap,2,FALSE))</f>
        <v>0</v>
      </c>
      <c r="U445" s="731">
        <f ca="1">SUMIFS(OFFSET('7.  Persistence Report'!$L:$L,0,U406-2011),'7.  Persistence Report'!$D:$D,IF(COUNTIFS($B445,"Adjustment*"),$B444,$B445),'7.  Persistence Report'!$H:$H,D406,'7.  Persistence Report'!$J:$J,IF(COUNTIFS($B445,"Adjustment*"),"Adjustment","Current Year Savings"),'7.  Persistence Report'!$C:$C,VLOOKUP(IF(COUNTIFS($B445,"Adjustment*"),$A444,$A445),ExtCalcMap,2,FALSE))</f>
        <v>0</v>
      </c>
      <c r="V445" s="731">
        <f ca="1">SUMIFS(OFFSET('7.  Persistence Report'!$L:$L,0,V406-2011),'7.  Persistence Report'!$D:$D,IF(COUNTIFS($B445,"Adjustment*"),$B444,$B445),'7.  Persistence Report'!$H:$H,D406,'7.  Persistence Report'!$J:$J,IF(COUNTIFS($B445,"Adjustment*"),"Adjustment","Current Year Savings"),'7.  Persistence Report'!$C:$C,VLOOKUP(IF(COUNTIFS($B445,"Adjustment*"),$A444,$A445),ExtCalcMap,2,FALSE))</f>
        <v>0</v>
      </c>
      <c r="W445" s="731">
        <f ca="1">SUMIFS(OFFSET('7.  Persistence Report'!$L:$L,0,W406-2011),'7.  Persistence Report'!$D:$D,IF(COUNTIFS($B445,"Adjustment*"),$B444,$B445),'7.  Persistence Report'!$H:$H,D406,'7.  Persistence Report'!$J:$J,IF(COUNTIFS($B445,"Adjustment*"),"Adjustment","Current Year Savings"),'7.  Persistence Report'!$C:$C,VLOOKUP(IF(COUNTIFS($B445,"Adjustment*"),$A444,$A445),ExtCalcMap,2,FALSE))</f>
        <v>0</v>
      </c>
      <c r="X445" s="731">
        <f ca="1">SUMIFS(OFFSET('7.  Persistence Report'!$L:$L,0,X406-2011),'7.  Persistence Report'!$D:$D,IF(COUNTIFS($B445,"Adjustment*"),$B444,$B445),'7.  Persistence Report'!$H:$H,D406,'7.  Persistence Report'!$J:$J,IF(COUNTIFS($B445,"Adjustment*"),"Adjustment","Current Year Savings"),'7.  Persistence Report'!$C:$C,VLOOKUP(IF(COUNTIFS($B445,"Adjustment*"),$A444,$A445),ExtCalcMap,2,FALSE))</f>
        <v>0</v>
      </c>
      <c r="Y445" s="416">
        <f ca="1">IF(SUMIFS(OFFSET('3-a.  Rate Class Allocations'!$BA:$BA,0,(27*(Y407="kW"))),'3-a.  Rate Class Allocations'!$F:$F,"2011 - 2014 + 2015 Extension Legacy Green Energy Act Framework - Province Wide Program",'3-a.  Rate Class Allocations'!$E:$E,$B445,'3-a.  Rate Class Allocations'!$H:$H,D406),SUMIFS(OFFSET('3-a.  Rate Class Allocations'!$BA:$BA,0,(27*(Y407="kW"))),'3-a.  Rate Class Allocations'!$F:$F,"2011 - 2014 + 2015 Extension Legacy Green Energy Act Framework - Province Wide Program",'3-a.  Rate Class Allocations'!$L:$L,Y406,'3-a.  Rate Class Allocations'!$E:$E,$B445,'3-a.  Rate Class Allocations'!$H:$H,D406) / SUMIFS(OFFSET('3-a.  Rate Class Allocations'!$BA:$BA,0,(27*(Y407="kW"))),'3-a.  Rate Class Allocations'!$F:$F,"2011 - 2014 + 2015 Extension Legacy Green Energy Act Framework - Province Wide Program",'3-a.  Rate Class Allocations'!$E:$E,$B445,'3-a.  Rate Class Allocations'!$H:$H,D406),IF(COUNTIFS(Y406,"*Less Than*"),1/COUNTIFS($Y406:$AL406,"*Less Than*"),0))</f>
        <v>0</v>
      </c>
      <c r="Z445" s="416">
        <f ca="1">IF(SUMIFS(OFFSET('3-a.  Rate Class Allocations'!$BA:$BA,0,(27*(Z407="kW"))),'3-a.  Rate Class Allocations'!$F:$F,"2011 - 2014 + 2015 Extension Legacy Green Energy Act Framework - Province Wide Program",'3-a.  Rate Class Allocations'!$E:$E,$B445,'3-a.  Rate Class Allocations'!$H:$H,D406),SUMIFS(OFFSET('3-a.  Rate Class Allocations'!$BA:$BA,0,(27*(Z407="kW"))),'3-a.  Rate Class Allocations'!$F:$F,"2011 - 2014 + 2015 Extension Legacy Green Energy Act Framework - Province Wide Program",'3-a.  Rate Class Allocations'!$L:$L,Z406,'3-a.  Rate Class Allocations'!$E:$E,$B445,'3-a.  Rate Class Allocations'!$H:$H,D406) / SUMIFS(OFFSET('3-a.  Rate Class Allocations'!$BA:$BA,0,(27*(Z407="kW"))),'3-a.  Rate Class Allocations'!$F:$F,"2011 - 2014 + 2015 Extension Legacy Green Energy Act Framework - Province Wide Program",'3-a.  Rate Class Allocations'!$E:$E,$B445,'3-a.  Rate Class Allocations'!$H:$H,D406),IF(COUNTIFS(Z406,"*Less Than*"),1/COUNTIFS($Y406:$AL406,"*Less Than*"),0))</f>
        <v>1</v>
      </c>
      <c r="AA445" s="416">
        <f ca="1">IF(SUMIFS(OFFSET('3-a.  Rate Class Allocations'!$BA:$BA,0,(27*(AA407="kW"))),'3-a.  Rate Class Allocations'!$F:$F,"2011 - 2014 + 2015 Extension Legacy Green Energy Act Framework - Province Wide Program",'3-a.  Rate Class Allocations'!$E:$E,$B445,'3-a.  Rate Class Allocations'!$H:$H,D406),SUMIFS(OFFSET('3-a.  Rate Class Allocations'!$BA:$BA,0,(27*(AA407="kW"))),'3-a.  Rate Class Allocations'!$F:$F,"2011 - 2014 + 2015 Extension Legacy Green Energy Act Framework - Province Wide Program",'3-a.  Rate Class Allocations'!$L:$L,AA406,'3-a.  Rate Class Allocations'!$E:$E,$B445,'3-a.  Rate Class Allocations'!$H:$H,D406) / SUMIFS(OFFSET('3-a.  Rate Class Allocations'!$BA:$BA,0,(27*(AA407="kW"))),'3-a.  Rate Class Allocations'!$F:$F,"2011 - 2014 + 2015 Extension Legacy Green Energy Act Framework - Province Wide Program",'3-a.  Rate Class Allocations'!$E:$E,$B445,'3-a.  Rate Class Allocations'!$H:$H,D406),IF(COUNTIFS(AA406,"*Less Than*"),1/COUNTIFS($Y406:$AL406,"*Less Than*"),0))</f>
        <v>0</v>
      </c>
      <c r="AB445" s="416">
        <f ca="1">IF(SUMIFS(OFFSET('3-a.  Rate Class Allocations'!$BA:$BA,0,(27*(AB407="kW"))),'3-a.  Rate Class Allocations'!$F:$F,"2011 - 2014 + 2015 Extension Legacy Green Energy Act Framework - Province Wide Program",'3-a.  Rate Class Allocations'!$E:$E,$B445,'3-a.  Rate Class Allocations'!$H:$H,D406),SUMIFS(OFFSET('3-a.  Rate Class Allocations'!$BA:$BA,0,(27*(AB407="kW"))),'3-a.  Rate Class Allocations'!$F:$F,"2011 - 2014 + 2015 Extension Legacy Green Energy Act Framework - Province Wide Program",'3-a.  Rate Class Allocations'!$L:$L,AB406,'3-a.  Rate Class Allocations'!$E:$E,$B445,'3-a.  Rate Class Allocations'!$H:$H,D406) / SUMIFS(OFFSET('3-a.  Rate Class Allocations'!$BA:$BA,0,(27*(AB407="kW"))),'3-a.  Rate Class Allocations'!$F:$F,"2011 - 2014 + 2015 Extension Legacy Green Energy Act Framework - Province Wide Program",'3-a.  Rate Class Allocations'!$E:$E,$B445,'3-a.  Rate Class Allocations'!$H:$H,D406),IF(COUNTIFS(AB406,"*Less Than*"),1/COUNTIFS($Y406:$AL406,"*Less Than*"),0))</f>
        <v>0</v>
      </c>
      <c r="AC445" s="416">
        <f ca="1">IF(SUMIFS(OFFSET('3-a.  Rate Class Allocations'!$BA:$BA,0,(27*(AC407="kW"))),'3-a.  Rate Class Allocations'!$F:$F,"2011 - 2014 + 2015 Extension Legacy Green Energy Act Framework - Province Wide Program",'3-a.  Rate Class Allocations'!$E:$E,$B445,'3-a.  Rate Class Allocations'!$H:$H,D406),SUMIFS(OFFSET('3-a.  Rate Class Allocations'!$BA:$BA,0,(27*(AC407="kW"))),'3-a.  Rate Class Allocations'!$F:$F,"2011 - 2014 + 2015 Extension Legacy Green Energy Act Framework - Province Wide Program",'3-a.  Rate Class Allocations'!$L:$L,AC406,'3-a.  Rate Class Allocations'!$E:$E,$B445,'3-a.  Rate Class Allocations'!$H:$H,D406) / SUMIFS(OFFSET('3-a.  Rate Class Allocations'!$BA:$BA,0,(27*(AC407="kW"))),'3-a.  Rate Class Allocations'!$F:$F,"2011 - 2014 + 2015 Extension Legacy Green Energy Act Framework - Province Wide Program",'3-a.  Rate Class Allocations'!$E:$E,$B445,'3-a.  Rate Class Allocations'!$H:$H,D406),IF(COUNTIFS(AC406,"*Less Than*"),1/COUNTIFS($Y406:$AL406,"*Less Than*"),0))</f>
        <v>0</v>
      </c>
      <c r="AD445" s="416">
        <f ca="1">IF(SUMIFS(OFFSET('3-a.  Rate Class Allocations'!$BA:$BA,0,(27*(AD407="kW"))),'3-a.  Rate Class Allocations'!$F:$F,"2011 - 2014 + 2015 Extension Legacy Green Energy Act Framework - Province Wide Program",'3-a.  Rate Class Allocations'!$E:$E,$B445,'3-a.  Rate Class Allocations'!$H:$H,D406),SUMIFS(OFFSET('3-a.  Rate Class Allocations'!$BA:$BA,0,(27*(AD407="kW"))),'3-a.  Rate Class Allocations'!$F:$F,"2011 - 2014 + 2015 Extension Legacy Green Energy Act Framework - Province Wide Program",'3-a.  Rate Class Allocations'!$L:$L,AD406,'3-a.  Rate Class Allocations'!$E:$E,$B445,'3-a.  Rate Class Allocations'!$H:$H,D406) / SUMIFS(OFFSET('3-a.  Rate Class Allocations'!$BA:$BA,0,(27*(AD407="kW"))),'3-a.  Rate Class Allocations'!$F:$F,"2011 - 2014 + 2015 Extension Legacy Green Energy Act Framework - Province Wide Program",'3-a.  Rate Class Allocations'!$E:$E,$B445,'3-a.  Rate Class Allocations'!$H:$H,D406),IF(COUNTIFS(AD406,"*Less Than*"),1/COUNTIFS($Y406:$AL406,"*Less Than*"),0))</f>
        <v>0</v>
      </c>
      <c r="AE445" s="416">
        <f ca="1">IF(SUMIFS(OFFSET('3-a.  Rate Class Allocations'!$BA:$BA,0,(27*(AE407="kW"))),'3-a.  Rate Class Allocations'!$F:$F,"2011 - 2014 + 2015 Extension Legacy Green Energy Act Framework - Province Wide Program",'3-a.  Rate Class Allocations'!$E:$E,$B445,'3-a.  Rate Class Allocations'!$H:$H,D406),SUMIFS(OFFSET('3-a.  Rate Class Allocations'!$BA:$BA,0,(27*(AE407="kW"))),'3-a.  Rate Class Allocations'!$F:$F,"2011 - 2014 + 2015 Extension Legacy Green Energy Act Framework - Province Wide Program",'3-a.  Rate Class Allocations'!$L:$L,AE406,'3-a.  Rate Class Allocations'!$E:$E,$B445,'3-a.  Rate Class Allocations'!$H:$H,D406) / SUMIFS(OFFSET('3-a.  Rate Class Allocations'!$BA:$BA,0,(27*(AE407="kW"))),'3-a.  Rate Class Allocations'!$F:$F,"2011 - 2014 + 2015 Extension Legacy Green Energy Act Framework - Province Wide Program",'3-a.  Rate Class Allocations'!$E:$E,$B445,'3-a.  Rate Class Allocations'!$H:$H,D406),IF(COUNTIFS(AE406,"*Less Than*"),1/COUNTIFS($Y406:$AL406,"*Less Than*"),0))</f>
        <v>0</v>
      </c>
      <c r="AF445" s="416">
        <f ca="1">IF(SUMIFS(OFFSET('3-a.  Rate Class Allocations'!$BA:$BA,0,(27*(AF407="kW"))),'3-a.  Rate Class Allocations'!$F:$F,"2011 - 2014 + 2015 Extension Legacy Green Energy Act Framework - Province Wide Program",'3-a.  Rate Class Allocations'!$E:$E,$B445,'3-a.  Rate Class Allocations'!$H:$H,D406),SUMIFS(OFFSET('3-a.  Rate Class Allocations'!$BA:$BA,0,(27*(AF407="kW"))),'3-a.  Rate Class Allocations'!$F:$F,"2011 - 2014 + 2015 Extension Legacy Green Energy Act Framework - Province Wide Program",'3-a.  Rate Class Allocations'!$L:$L,AF406,'3-a.  Rate Class Allocations'!$E:$E,$B445,'3-a.  Rate Class Allocations'!$H:$H,D406) / SUMIFS(OFFSET('3-a.  Rate Class Allocations'!$BA:$BA,0,(27*(AF407="kW"))),'3-a.  Rate Class Allocations'!$F:$F,"2011 - 2014 + 2015 Extension Legacy Green Energy Act Framework - Province Wide Program",'3-a.  Rate Class Allocations'!$E:$E,$B445,'3-a.  Rate Class Allocations'!$H:$H,D406),IF(COUNTIFS(AF406,"*Less Than*"),1/COUNTIFS($Y406:$AL406,"*Less Than*"),0))</f>
        <v>0</v>
      </c>
      <c r="AG445" s="416">
        <f ca="1">IF(SUMIFS(OFFSET('3-a.  Rate Class Allocations'!$BA:$BA,0,(27*(AG407="kW"))),'3-a.  Rate Class Allocations'!$F:$F,"2011 - 2014 + 2015 Extension Legacy Green Energy Act Framework - Province Wide Program",'3-a.  Rate Class Allocations'!$E:$E,$B445,'3-a.  Rate Class Allocations'!$H:$H,D406),SUMIFS(OFFSET('3-a.  Rate Class Allocations'!$BA:$BA,0,(27*(AG407="kW"))),'3-a.  Rate Class Allocations'!$F:$F,"2011 - 2014 + 2015 Extension Legacy Green Energy Act Framework - Province Wide Program",'3-a.  Rate Class Allocations'!$L:$L,AG406,'3-a.  Rate Class Allocations'!$E:$E,$B445,'3-a.  Rate Class Allocations'!$H:$H,D406) / SUMIFS(OFFSET('3-a.  Rate Class Allocations'!$BA:$BA,0,(27*(AG407="kW"))),'3-a.  Rate Class Allocations'!$F:$F,"2011 - 2014 + 2015 Extension Legacy Green Energy Act Framework - Province Wide Program",'3-a.  Rate Class Allocations'!$E:$E,$B445,'3-a.  Rate Class Allocations'!$H:$H,D406),IF(COUNTIFS(AG406,"*Less Than*"),1/COUNTIFS($Y406:$AL406,"*Less Than*"),0))</f>
        <v>0</v>
      </c>
      <c r="AH445" s="416">
        <f ca="1">IF(SUMIFS(OFFSET('3-a.  Rate Class Allocations'!$BA:$BA,0,(27*(AH407="kW"))),'3-a.  Rate Class Allocations'!$F:$F,"2011 - 2014 + 2015 Extension Legacy Green Energy Act Framework - Province Wide Program",'3-a.  Rate Class Allocations'!$E:$E,$B445,'3-a.  Rate Class Allocations'!$H:$H,D406),SUMIFS(OFFSET('3-a.  Rate Class Allocations'!$BA:$BA,0,(27*(AH407="kW"))),'3-a.  Rate Class Allocations'!$F:$F,"2011 - 2014 + 2015 Extension Legacy Green Energy Act Framework - Province Wide Program",'3-a.  Rate Class Allocations'!$L:$L,AH406,'3-a.  Rate Class Allocations'!$E:$E,$B445,'3-a.  Rate Class Allocations'!$H:$H,D406) / SUMIFS(OFFSET('3-a.  Rate Class Allocations'!$BA:$BA,0,(27*(AH407="kW"))),'3-a.  Rate Class Allocations'!$F:$F,"2011 - 2014 + 2015 Extension Legacy Green Energy Act Framework - Province Wide Program",'3-a.  Rate Class Allocations'!$E:$E,$B445,'3-a.  Rate Class Allocations'!$H:$H,D406),IF(COUNTIFS(AH406,"*Less Than*"),1/COUNTIFS($Y406:$AL406,"*Less Than*"),0))</f>
        <v>0</v>
      </c>
      <c r="AI445" s="416">
        <f ca="1">IF(SUMIFS(OFFSET('3-a.  Rate Class Allocations'!$BA:$BA,0,(27*(AI407="kW"))),'3-a.  Rate Class Allocations'!$F:$F,"2011 - 2014 + 2015 Extension Legacy Green Energy Act Framework - Province Wide Program",'3-a.  Rate Class Allocations'!$E:$E,$B445,'3-a.  Rate Class Allocations'!$H:$H,D406),SUMIFS(OFFSET('3-a.  Rate Class Allocations'!$BA:$BA,0,(27*(AI407="kW"))),'3-a.  Rate Class Allocations'!$F:$F,"2011 - 2014 + 2015 Extension Legacy Green Energy Act Framework - Province Wide Program",'3-a.  Rate Class Allocations'!$L:$L,AI406,'3-a.  Rate Class Allocations'!$E:$E,$B445,'3-a.  Rate Class Allocations'!$H:$H,D406) / SUMIFS(OFFSET('3-a.  Rate Class Allocations'!$BA:$BA,0,(27*(AI407="kW"))),'3-a.  Rate Class Allocations'!$F:$F,"2011 - 2014 + 2015 Extension Legacy Green Energy Act Framework - Province Wide Program",'3-a.  Rate Class Allocations'!$E:$E,$B445,'3-a.  Rate Class Allocations'!$H:$H,D406),IF(COUNTIFS(AI406,"*Less Than*"),1/COUNTIFS($Y406:$AL406,"*Less Than*"),0))</f>
        <v>0</v>
      </c>
      <c r="AJ445" s="416">
        <f ca="1">IF(SUMIFS(OFFSET('3-a.  Rate Class Allocations'!$BA:$BA,0,(27*(AJ407="kW"))),'3-a.  Rate Class Allocations'!$F:$F,"2011 - 2014 + 2015 Extension Legacy Green Energy Act Framework - Province Wide Program",'3-a.  Rate Class Allocations'!$E:$E,$B445,'3-a.  Rate Class Allocations'!$H:$H,D406),SUMIFS(OFFSET('3-a.  Rate Class Allocations'!$BA:$BA,0,(27*(AJ407="kW"))),'3-a.  Rate Class Allocations'!$F:$F,"2011 - 2014 + 2015 Extension Legacy Green Energy Act Framework - Province Wide Program",'3-a.  Rate Class Allocations'!$L:$L,AJ406,'3-a.  Rate Class Allocations'!$E:$E,$B445,'3-a.  Rate Class Allocations'!$H:$H,D406) / SUMIFS(OFFSET('3-a.  Rate Class Allocations'!$BA:$BA,0,(27*(AJ407="kW"))),'3-a.  Rate Class Allocations'!$F:$F,"2011 - 2014 + 2015 Extension Legacy Green Energy Act Framework - Province Wide Program",'3-a.  Rate Class Allocations'!$E:$E,$B445,'3-a.  Rate Class Allocations'!$H:$H,D406),IF(COUNTIFS(AJ406,"*Less Than*"),1/COUNTIFS($Y406:$AL406,"*Less Than*"),0))</f>
        <v>0</v>
      </c>
      <c r="AK445" s="416">
        <f ca="1">IF(SUMIFS(OFFSET('3-a.  Rate Class Allocations'!$BA:$BA,0,(27*(AK407="kW"))),'3-a.  Rate Class Allocations'!$F:$F,"2011 - 2014 + 2015 Extension Legacy Green Energy Act Framework - Province Wide Program",'3-a.  Rate Class Allocations'!$E:$E,$B445,'3-a.  Rate Class Allocations'!$H:$H,D406),SUMIFS(OFFSET('3-a.  Rate Class Allocations'!$BA:$BA,0,(27*(AK407="kW"))),'3-a.  Rate Class Allocations'!$F:$F,"2011 - 2014 + 2015 Extension Legacy Green Energy Act Framework - Province Wide Program",'3-a.  Rate Class Allocations'!$L:$L,AK406,'3-a.  Rate Class Allocations'!$E:$E,$B445,'3-a.  Rate Class Allocations'!$H:$H,D406) / SUMIFS(OFFSET('3-a.  Rate Class Allocations'!$BA:$BA,0,(27*(AK407="kW"))),'3-a.  Rate Class Allocations'!$F:$F,"2011 - 2014 + 2015 Extension Legacy Green Energy Act Framework - Province Wide Program",'3-a.  Rate Class Allocations'!$E:$E,$B445,'3-a.  Rate Class Allocations'!$H:$H,D406),IF(COUNTIFS(AK406,"*Less Than*"),1/COUNTIFS($Y406:$AL406,"*Less Than*"),0))</f>
        <v>0</v>
      </c>
      <c r="AL445" s="416">
        <f ca="1">IF(SUMIFS(OFFSET('3-a.  Rate Class Allocations'!$BA:$BA,0,(27*(AL407="kW"))),'3-a.  Rate Class Allocations'!$F:$F,"2011 - 2014 + 2015 Extension Legacy Green Energy Act Framework - Province Wide Program",'3-a.  Rate Class Allocations'!$E:$E,$B445,'3-a.  Rate Class Allocations'!$H:$H,D406),SUMIFS(OFFSET('3-a.  Rate Class Allocations'!$BA:$BA,0,(27*(AL407="kW"))),'3-a.  Rate Class Allocations'!$F:$F,"2011 - 2014 + 2015 Extension Legacy Green Energy Act Framework - Province Wide Program",'3-a.  Rate Class Allocations'!$L:$L,AL406,'3-a.  Rate Class Allocations'!$E:$E,$B445,'3-a.  Rate Class Allocations'!$H:$H,D406) / SUMIFS(OFFSET('3-a.  Rate Class Allocations'!$BA:$BA,0,(27*(AL407="kW"))),'3-a.  Rate Class Allocations'!$F:$F,"2011 - 2014 + 2015 Extension Legacy Green Energy Act Framework - Province Wide Program",'3-a.  Rate Class Allocations'!$E:$E,$B445,'3-a.  Rate Class Allocations'!$H:$H,D406),IF(COUNTIFS(AL406,"*Less Than*"),1/COUNTIFS($Y406:$AL406,"*Less Than*"),0))</f>
        <v>0</v>
      </c>
      <c r="AM445" s="298">
        <f ca="1">SUM(Y445:AL445)</f>
        <v>1</v>
      </c>
    </row>
    <row r="446" spans="1:39" ht="15" outlineLevel="1">
      <c r="B446" s="296" t="s">
        <v>260</v>
      </c>
      <c r="C446" s="293" t="s">
        <v>164</v>
      </c>
      <c r="D446" s="724">
        <f ca="1">SUMIFS(OFFSET('7.  Persistence Report'!$AQ:$AQ,0,D406-2011),'7.  Persistence Report'!$D:$D,IF(COUNTIFS($B446,"Adjustment*"),$B445,$B446),'7.  Persistence Report'!$H:$H,D406,'7.  Persistence Report'!$J:$J,IF(COUNTIFS($B446,"Adjustment*"),"Adjustment","Current Year Savings"),'7.  Persistence Report'!$C:$C,VLOOKUP(IF(COUNTIFS($B446,"Adjustment*"),$A445,$A446),ExtCalcMap,2,FALSE))</f>
        <v>0</v>
      </c>
      <c r="E446" s="724">
        <f ca="1">SUMIFS(OFFSET('7.  Persistence Report'!$AQ:$AQ,0,E406-2011),'7.  Persistence Report'!$D:$D,IF(COUNTIFS($B446,"Adjustment*"),$B445,$B446),'7.  Persistence Report'!$H:$H,D406,'7.  Persistence Report'!$J:$J,IF(COUNTIFS($B446,"Adjustment*"),"Adjustment","Current Year Savings"),'7.  Persistence Report'!$C:$C,VLOOKUP(IF(COUNTIFS($B446,"Adjustment*"),$A445,$A446),ExtCalcMap,2,FALSE))</f>
        <v>0</v>
      </c>
      <c r="F446" s="724">
        <f ca="1">SUMIFS(OFFSET('7.  Persistence Report'!$AQ:$AQ,0,F406-2011),'7.  Persistence Report'!$D:$D,IF(COUNTIFS($B446,"Adjustment*"),$B445,$B446),'7.  Persistence Report'!$H:$H,D406,'7.  Persistence Report'!$J:$J,IF(COUNTIFS($B446,"Adjustment*"),"Adjustment","Current Year Savings"),'7.  Persistence Report'!$C:$C,VLOOKUP(IF(COUNTIFS($B446,"Adjustment*"),$A445,$A446),ExtCalcMap,2,FALSE))</f>
        <v>0</v>
      </c>
      <c r="G446" s="724">
        <f ca="1">SUMIFS(OFFSET('7.  Persistence Report'!$AQ:$AQ,0,G406-2011),'7.  Persistence Report'!$D:$D,IF(COUNTIFS($B446,"Adjustment*"),$B445,$B446),'7.  Persistence Report'!$H:$H,D406,'7.  Persistence Report'!$J:$J,IF(COUNTIFS($B446,"Adjustment*"),"Adjustment","Current Year Savings"),'7.  Persistence Report'!$C:$C,VLOOKUP(IF(COUNTIFS($B446,"Adjustment*"),$A445,$A446),ExtCalcMap,2,FALSE))</f>
        <v>0</v>
      </c>
      <c r="H446" s="724">
        <f ca="1">SUMIFS(OFFSET('7.  Persistence Report'!$AQ:$AQ,0,H406-2011),'7.  Persistence Report'!$D:$D,IF(COUNTIFS($B446,"Adjustment*"),$B445,$B446),'7.  Persistence Report'!$H:$H,D406,'7.  Persistence Report'!$J:$J,IF(COUNTIFS($B446,"Adjustment*"),"Adjustment","Current Year Savings"),'7.  Persistence Report'!$C:$C,VLOOKUP(IF(COUNTIFS($B446,"Adjustment*"),$A445,$A446),ExtCalcMap,2,FALSE))</f>
        <v>0</v>
      </c>
      <c r="I446" s="724">
        <f ca="1">SUMIFS(OFFSET('7.  Persistence Report'!$AQ:$AQ,0,I406-2011),'7.  Persistence Report'!$D:$D,IF(COUNTIFS($B446,"Adjustment*"),$B445,$B446),'7.  Persistence Report'!$H:$H,D406,'7.  Persistence Report'!$J:$J,IF(COUNTIFS($B446,"Adjustment*"),"Adjustment","Current Year Savings"),'7.  Persistence Report'!$C:$C,VLOOKUP(IF(COUNTIFS($B446,"Adjustment*"),$A445,$A446),ExtCalcMap,2,FALSE))</f>
        <v>0</v>
      </c>
      <c r="J446" s="724">
        <f ca="1">SUMIFS(OFFSET('7.  Persistence Report'!$AQ:$AQ,0,J406-2011),'7.  Persistence Report'!$D:$D,IF(COUNTIFS($B446,"Adjustment*"),$B445,$B446),'7.  Persistence Report'!$H:$H,D406,'7.  Persistence Report'!$J:$J,IF(COUNTIFS($B446,"Adjustment*"),"Adjustment","Current Year Savings"),'7.  Persistence Report'!$C:$C,VLOOKUP(IF(COUNTIFS($B446,"Adjustment*"),$A445,$A446),ExtCalcMap,2,FALSE))</f>
        <v>0</v>
      </c>
      <c r="K446" s="724">
        <f ca="1">SUMIFS(OFFSET('7.  Persistence Report'!$AQ:$AQ,0,K406-2011),'7.  Persistence Report'!$D:$D,IF(COUNTIFS($B446,"Adjustment*"),$B445,$B446),'7.  Persistence Report'!$H:$H,D406,'7.  Persistence Report'!$J:$J,IF(COUNTIFS($B446,"Adjustment*"),"Adjustment","Current Year Savings"),'7.  Persistence Report'!$C:$C,VLOOKUP(IF(COUNTIFS($B446,"Adjustment*"),$A445,$A446),ExtCalcMap,2,FALSE))</f>
        <v>0</v>
      </c>
      <c r="L446" s="724">
        <f ca="1">SUMIFS(OFFSET('7.  Persistence Report'!$AQ:$AQ,0,L406-2011),'7.  Persistence Report'!$D:$D,IF(COUNTIFS($B446,"Adjustment*"),$B445,$B446),'7.  Persistence Report'!$H:$H,D406,'7.  Persistence Report'!$J:$J,IF(COUNTIFS($B446,"Adjustment*"),"Adjustment","Current Year Savings"),'7.  Persistence Report'!$C:$C,VLOOKUP(IF(COUNTIFS($B446,"Adjustment*"),$A445,$A446),ExtCalcMap,2,FALSE))</f>
        <v>0</v>
      </c>
      <c r="M446" s="724">
        <f ca="1">SUMIFS(OFFSET('7.  Persistence Report'!$AQ:$AQ,0,M406-2011),'7.  Persistence Report'!$D:$D,IF(COUNTIFS($B446,"Adjustment*"),$B445,$B446),'7.  Persistence Report'!$H:$H,D406,'7.  Persistence Report'!$J:$J,IF(COUNTIFS($B446,"Adjustment*"),"Adjustment","Current Year Savings"),'7.  Persistence Report'!$C:$C,VLOOKUP(IF(COUNTIFS($B446,"Adjustment*"),$A445,$A446),ExtCalcMap,2,FALSE))</f>
        <v>0</v>
      </c>
      <c r="N446" s="724">
        <f>N445</f>
        <v>12</v>
      </c>
      <c r="O446" s="731">
        <f ca="1">SUMIFS(OFFSET('7.  Persistence Report'!$L:$L,0,O406-2011),'7.  Persistence Report'!$D:$D,IF(COUNTIFS($B446,"Adjustment*"),$B445,$B446),'7.  Persistence Report'!$H:$H,D406,'7.  Persistence Report'!$J:$J,IF(COUNTIFS($B446,"Adjustment*"),"Adjustment","Current Year Savings"),'7.  Persistence Report'!$C:$C,VLOOKUP(IF(COUNTIFS($B446,"Adjustment*"),$A445,$A446),ExtCalcMap,2,FALSE))</f>
        <v>0</v>
      </c>
      <c r="P446" s="731">
        <f ca="1">SUMIFS(OFFSET('7.  Persistence Report'!$L:$L,0,P406-2011),'7.  Persistence Report'!$D:$D,IF(COUNTIFS($B446,"Adjustment*"),$B445,$B446),'7.  Persistence Report'!$H:$H,D406,'7.  Persistence Report'!$J:$J,IF(COUNTIFS($B446,"Adjustment*"),"Adjustment","Current Year Savings"),'7.  Persistence Report'!$C:$C,VLOOKUP(IF(COUNTIFS($B446,"Adjustment*"),$A445,$A446),ExtCalcMap,2,FALSE))</f>
        <v>0</v>
      </c>
      <c r="Q446" s="731">
        <f ca="1">SUMIFS(OFFSET('7.  Persistence Report'!$L:$L,0,Q406-2011),'7.  Persistence Report'!$D:$D,IF(COUNTIFS($B446,"Adjustment*"),$B445,$B446),'7.  Persistence Report'!$H:$H,D406,'7.  Persistence Report'!$J:$J,IF(COUNTIFS($B446,"Adjustment*"),"Adjustment","Current Year Savings"),'7.  Persistence Report'!$C:$C,VLOOKUP(IF(COUNTIFS($B446,"Adjustment*"),$A445,$A446),ExtCalcMap,2,FALSE))</f>
        <v>0</v>
      </c>
      <c r="R446" s="731">
        <f ca="1">SUMIFS(OFFSET('7.  Persistence Report'!$L:$L,0,R406-2011),'7.  Persistence Report'!$D:$D,IF(COUNTIFS($B446,"Adjustment*"),$B445,$B446),'7.  Persistence Report'!$H:$H,D406,'7.  Persistence Report'!$J:$J,IF(COUNTIFS($B446,"Adjustment*"),"Adjustment","Current Year Savings"),'7.  Persistence Report'!$C:$C,VLOOKUP(IF(COUNTIFS($B446,"Adjustment*"),$A445,$A446),ExtCalcMap,2,FALSE))</f>
        <v>0</v>
      </c>
      <c r="S446" s="731">
        <f ca="1">SUMIFS(OFFSET('7.  Persistence Report'!$L:$L,0,S406-2011),'7.  Persistence Report'!$D:$D,IF(COUNTIFS($B446,"Adjustment*"),$B445,$B446),'7.  Persistence Report'!$H:$H,D406,'7.  Persistence Report'!$J:$J,IF(COUNTIFS($B446,"Adjustment*"),"Adjustment","Current Year Savings"),'7.  Persistence Report'!$C:$C,VLOOKUP(IF(COUNTIFS($B446,"Adjustment*"),$A445,$A446),ExtCalcMap,2,FALSE))</f>
        <v>0</v>
      </c>
      <c r="T446" s="731">
        <f ca="1">SUMIFS(OFFSET('7.  Persistence Report'!$L:$L,0,T406-2011),'7.  Persistence Report'!$D:$D,IF(COUNTIFS($B446,"Adjustment*"),$B445,$B446),'7.  Persistence Report'!$H:$H,D406,'7.  Persistence Report'!$J:$J,IF(COUNTIFS($B446,"Adjustment*"),"Adjustment","Current Year Savings"),'7.  Persistence Report'!$C:$C,VLOOKUP(IF(COUNTIFS($B446,"Adjustment*"),$A445,$A446),ExtCalcMap,2,FALSE))</f>
        <v>0</v>
      </c>
      <c r="U446" s="731">
        <f ca="1">SUMIFS(OFFSET('7.  Persistence Report'!$L:$L,0,U406-2011),'7.  Persistence Report'!$D:$D,IF(COUNTIFS($B446,"Adjustment*"),$B445,$B446),'7.  Persistence Report'!$H:$H,D406,'7.  Persistence Report'!$J:$J,IF(COUNTIFS($B446,"Adjustment*"),"Adjustment","Current Year Savings"),'7.  Persistence Report'!$C:$C,VLOOKUP(IF(COUNTIFS($B446,"Adjustment*"),$A445,$A446),ExtCalcMap,2,FALSE))</f>
        <v>0</v>
      </c>
      <c r="V446" s="731">
        <f ca="1">SUMIFS(OFFSET('7.  Persistence Report'!$L:$L,0,V406-2011),'7.  Persistence Report'!$D:$D,IF(COUNTIFS($B446,"Adjustment*"),$B445,$B446),'7.  Persistence Report'!$H:$H,D406,'7.  Persistence Report'!$J:$J,IF(COUNTIFS($B446,"Adjustment*"),"Adjustment","Current Year Savings"),'7.  Persistence Report'!$C:$C,VLOOKUP(IF(COUNTIFS($B446,"Adjustment*"),$A445,$A446),ExtCalcMap,2,FALSE))</f>
        <v>0</v>
      </c>
      <c r="W446" s="731">
        <f ca="1">SUMIFS(OFFSET('7.  Persistence Report'!$L:$L,0,W406-2011),'7.  Persistence Report'!$D:$D,IF(COUNTIFS($B446,"Adjustment*"),$B445,$B446),'7.  Persistence Report'!$H:$H,D406,'7.  Persistence Report'!$J:$J,IF(COUNTIFS($B446,"Adjustment*"),"Adjustment","Current Year Savings"),'7.  Persistence Report'!$C:$C,VLOOKUP(IF(COUNTIFS($B446,"Adjustment*"),$A445,$A446),ExtCalcMap,2,FALSE))</f>
        <v>0</v>
      </c>
      <c r="X446" s="731">
        <f ca="1">SUMIFS(OFFSET('7.  Persistence Report'!$L:$L,0,X406-2011),'7.  Persistence Report'!$D:$D,IF(COUNTIFS($B446,"Adjustment*"),$B445,$B446),'7.  Persistence Report'!$H:$H,D406,'7.  Persistence Report'!$J:$J,IF(COUNTIFS($B446,"Adjustment*"),"Adjustment","Current Year Savings"),'7.  Persistence Report'!$C:$C,VLOOKUP(IF(COUNTIFS($B446,"Adjustment*"),$A445,$A446),ExtCalcMap,2,FALSE))</f>
        <v>0</v>
      </c>
      <c r="Y446" s="412">
        <f ca="1">Y445</f>
        <v>0</v>
      </c>
      <c r="Z446" s="412">
        <f ca="1">Z445</f>
        <v>1</v>
      </c>
      <c r="AA446" s="412">
        <f t="shared" ref="AA446:AL446" ca="1" si="190">AA445</f>
        <v>0</v>
      </c>
      <c r="AB446" s="412">
        <f t="shared" ca="1" si="190"/>
        <v>0</v>
      </c>
      <c r="AC446" s="412">
        <f t="shared" ca="1" si="190"/>
        <v>0</v>
      </c>
      <c r="AD446" s="412">
        <f t="shared" ca="1" si="190"/>
        <v>0</v>
      </c>
      <c r="AE446" s="412">
        <f t="shared" ca="1" si="190"/>
        <v>0</v>
      </c>
      <c r="AF446" s="412">
        <f t="shared" ca="1" si="190"/>
        <v>0</v>
      </c>
      <c r="AG446" s="412">
        <f t="shared" ca="1" si="190"/>
        <v>0</v>
      </c>
      <c r="AH446" s="412">
        <f t="shared" ca="1" si="190"/>
        <v>0</v>
      </c>
      <c r="AI446" s="412">
        <f t="shared" ca="1" si="190"/>
        <v>0</v>
      </c>
      <c r="AJ446" s="412">
        <f t="shared" ca="1" si="190"/>
        <v>0</v>
      </c>
      <c r="AK446" s="412">
        <f t="shared" ca="1" si="190"/>
        <v>0</v>
      </c>
      <c r="AL446" s="412">
        <f t="shared" ca="1" si="190"/>
        <v>0</v>
      </c>
      <c r="AM446" s="313"/>
    </row>
    <row r="447" spans="1:39" ht="15" outlineLevel="1">
      <c r="B447" s="316"/>
      <c r="C447" s="314"/>
      <c r="D447" s="740"/>
      <c r="E447" s="740"/>
      <c r="F447" s="740"/>
      <c r="G447" s="740"/>
      <c r="H447" s="740"/>
      <c r="I447" s="740"/>
      <c r="J447" s="740"/>
      <c r="K447" s="740"/>
      <c r="L447" s="740"/>
      <c r="M447" s="740"/>
      <c r="N447" s="730"/>
      <c r="O447" s="736"/>
      <c r="P447" s="736"/>
      <c r="Q447" s="736"/>
      <c r="R447" s="736"/>
      <c r="S447" s="736"/>
      <c r="T447" s="736"/>
      <c r="U447" s="736"/>
      <c r="V447" s="736"/>
      <c r="W447" s="736"/>
      <c r="X447" s="736"/>
      <c r="Y447" s="417"/>
      <c r="Z447" s="417"/>
      <c r="AA447" s="417"/>
      <c r="AB447" s="417"/>
      <c r="AC447" s="417"/>
      <c r="AD447" s="417"/>
      <c r="AE447" s="417"/>
      <c r="AF447" s="417"/>
      <c r="AG447" s="417"/>
      <c r="AH447" s="417"/>
      <c r="AI447" s="417"/>
      <c r="AJ447" s="417"/>
      <c r="AK447" s="417"/>
      <c r="AL447" s="417"/>
      <c r="AM447" s="315"/>
    </row>
    <row r="448" spans="1:39" ht="15" outlineLevel="1">
      <c r="A448" s="503">
        <v>14</v>
      </c>
      <c r="B448" s="316" t="s">
        <v>20</v>
      </c>
      <c r="C448" s="293" t="s">
        <v>25</v>
      </c>
      <c r="D448" s="724">
        <f ca="1">SUMIFS(OFFSET('7.  Persistence Report'!$AQ:$AQ,0,D406-2011),'7.  Persistence Report'!$D:$D,IF(COUNTIFS($B448,"Adjustment*"),$B447,$B448),'7.  Persistence Report'!$H:$H,D406,'7.  Persistence Report'!$J:$J,IF(COUNTIFS($B448,"Adjustment*"),"Adjustment","Current Year Savings"),'7.  Persistence Report'!$C:$C,VLOOKUP(IF(COUNTIFS($B448,"Adjustment*"),$A447,$A448),ExtCalcMap,2,FALSE))</f>
        <v>261094.28020000001</v>
      </c>
      <c r="E448" s="724">
        <f ca="1">SUMIFS(OFFSET('7.  Persistence Report'!$AQ:$AQ,0,E406-2011),'7.  Persistence Report'!$D:$D,IF(COUNTIFS($B448,"Adjustment*"),$B447,$B448),'7.  Persistence Report'!$H:$H,D406,'7.  Persistence Report'!$J:$J,IF(COUNTIFS($B448,"Adjustment*"),"Adjustment","Current Year Savings"),'7.  Persistence Report'!$C:$C,VLOOKUP(IF(COUNTIFS($B448,"Adjustment*"),$A447,$A448),ExtCalcMap,2,FALSE))</f>
        <v>261094.28020000001</v>
      </c>
      <c r="F448" s="724">
        <f ca="1">SUMIFS(OFFSET('7.  Persistence Report'!$AQ:$AQ,0,F406-2011),'7.  Persistence Report'!$D:$D,IF(COUNTIFS($B448,"Adjustment*"),$B447,$B448),'7.  Persistence Report'!$H:$H,D406,'7.  Persistence Report'!$J:$J,IF(COUNTIFS($B448,"Adjustment*"),"Adjustment","Current Year Savings"),'7.  Persistence Report'!$C:$C,VLOOKUP(IF(COUNTIFS($B448,"Adjustment*"),$A447,$A448),ExtCalcMap,2,FALSE))</f>
        <v>261094.28020000001</v>
      </c>
      <c r="G448" s="724">
        <f ca="1">SUMIFS(OFFSET('7.  Persistence Report'!$AQ:$AQ,0,G406-2011),'7.  Persistence Report'!$D:$D,IF(COUNTIFS($B448,"Adjustment*"),$B447,$B448),'7.  Persistence Report'!$H:$H,D406,'7.  Persistence Report'!$J:$J,IF(COUNTIFS($B448,"Adjustment*"),"Adjustment","Current Year Savings"),'7.  Persistence Report'!$C:$C,VLOOKUP(IF(COUNTIFS($B448,"Adjustment*"),$A447,$A448),ExtCalcMap,2,FALSE))</f>
        <v>261094.28020000001</v>
      </c>
      <c r="H448" s="724">
        <f ca="1">SUMIFS(OFFSET('7.  Persistence Report'!$AQ:$AQ,0,H406-2011),'7.  Persistence Report'!$D:$D,IF(COUNTIFS($B448,"Adjustment*"),$B447,$B448),'7.  Persistence Report'!$H:$H,D406,'7.  Persistence Report'!$J:$J,IF(COUNTIFS($B448,"Adjustment*"),"Adjustment","Current Year Savings"),'7.  Persistence Report'!$C:$C,VLOOKUP(IF(COUNTIFS($B448,"Adjustment*"),$A447,$A448),ExtCalcMap,2,FALSE))</f>
        <v>0</v>
      </c>
      <c r="I448" s="724">
        <f ca="1">SUMIFS(OFFSET('7.  Persistence Report'!$AQ:$AQ,0,I406-2011),'7.  Persistence Report'!$D:$D,IF(COUNTIFS($B448,"Adjustment*"),$B447,$B448),'7.  Persistence Report'!$H:$H,D406,'7.  Persistence Report'!$J:$J,IF(COUNTIFS($B448,"Adjustment*"),"Adjustment","Current Year Savings"),'7.  Persistence Report'!$C:$C,VLOOKUP(IF(COUNTIFS($B448,"Adjustment*"),$A447,$A448),ExtCalcMap,2,FALSE))</f>
        <v>0</v>
      </c>
      <c r="J448" s="724">
        <f ca="1">SUMIFS(OFFSET('7.  Persistence Report'!$AQ:$AQ,0,J406-2011),'7.  Persistence Report'!$D:$D,IF(COUNTIFS($B448,"Adjustment*"),$B447,$B448),'7.  Persistence Report'!$H:$H,D406,'7.  Persistence Report'!$J:$J,IF(COUNTIFS($B448,"Adjustment*"),"Adjustment","Current Year Savings"),'7.  Persistence Report'!$C:$C,VLOOKUP(IF(COUNTIFS($B448,"Adjustment*"),$A447,$A448),ExtCalcMap,2,FALSE))</f>
        <v>0</v>
      </c>
      <c r="K448" s="724">
        <f ca="1">SUMIFS(OFFSET('7.  Persistence Report'!$AQ:$AQ,0,K406-2011),'7.  Persistence Report'!$D:$D,IF(COUNTIFS($B448,"Adjustment*"),$B447,$B448),'7.  Persistence Report'!$H:$H,D406,'7.  Persistence Report'!$J:$J,IF(COUNTIFS($B448,"Adjustment*"),"Adjustment","Current Year Savings"),'7.  Persistence Report'!$C:$C,VLOOKUP(IF(COUNTIFS($B448,"Adjustment*"),$A447,$A448),ExtCalcMap,2,FALSE))</f>
        <v>0</v>
      </c>
      <c r="L448" s="724">
        <f ca="1">SUMIFS(OFFSET('7.  Persistence Report'!$AQ:$AQ,0,L406-2011),'7.  Persistence Report'!$D:$D,IF(COUNTIFS($B448,"Adjustment*"),$B447,$B448),'7.  Persistence Report'!$H:$H,D406,'7.  Persistence Report'!$J:$J,IF(COUNTIFS($B448,"Adjustment*"),"Adjustment","Current Year Savings"),'7.  Persistence Report'!$C:$C,VLOOKUP(IF(COUNTIFS($B448,"Adjustment*"),$A447,$A448),ExtCalcMap,2,FALSE))</f>
        <v>0</v>
      </c>
      <c r="M448" s="724">
        <f ca="1">SUMIFS(OFFSET('7.  Persistence Report'!$AQ:$AQ,0,M406-2011),'7.  Persistence Report'!$D:$D,IF(COUNTIFS($B448,"Adjustment*"),$B447,$B448),'7.  Persistence Report'!$H:$H,D406,'7.  Persistence Report'!$J:$J,IF(COUNTIFS($B448,"Adjustment*"),"Adjustment","Current Year Savings"),'7.  Persistence Report'!$C:$C,VLOOKUP(IF(COUNTIFS($B448,"Adjustment*"),$A447,$A448),ExtCalcMap,2,FALSE))</f>
        <v>0</v>
      </c>
      <c r="N448" s="724">
        <v>12</v>
      </c>
      <c r="O448" s="731">
        <f ca="1">SUMIFS(OFFSET('7.  Persistence Report'!$L:$L,0,O406-2011),'7.  Persistence Report'!$D:$D,IF(COUNTIFS($B448,"Adjustment*"),$B447,$B448),'7.  Persistence Report'!$H:$H,D406,'7.  Persistence Report'!$J:$J,IF(COUNTIFS($B448,"Adjustment*"),"Adjustment","Current Year Savings"),'7.  Persistence Report'!$C:$C,VLOOKUP(IF(COUNTIFS($B448,"Adjustment*"),$A447,$A448),ExtCalcMap,2,FALSE))</f>
        <v>53.46772206</v>
      </c>
      <c r="P448" s="731">
        <f ca="1">SUMIFS(OFFSET('7.  Persistence Report'!$L:$L,0,P406-2011),'7.  Persistence Report'!$D:$D,IF(COUNTIFS($B448,"Adjustment*"),$B447,$B448),'7.  Persistence Report'!$H:$H,D406,'7.  Persistence Report'!$J:$J,IF(COUNTIFS($B448,"Adjustment*"),"Adjustment","Current Year Savings"),'7.  Persistence Report'!$C:$C,VLOOKUP(IF(COUNTIFS($B448,"Adjustment*"),$A447,$A448),ExtCalcMap,2,FALSE))</f>
        <v>53.46772206</v>
      </c>
      <c r="Q448" s="731">
        <f ca="1">SUMIFS(OFFSET('7.  Persistence Report'!$L:$L,0,Q406-2011),'7.  Persistence Report'!$D:$D,IF(COUNTIFS($B448,"Adjustment*"),$B447,$B448),'7.  Persistence Report'!$H:$H,D406,'7.  Persistence Report'!$J:$J,IF(COUNTIFS($B448,"Adjustment*"),"Adjustment","Current Year Savings"),'7.  Persistence Report'!$C:$C,VLOOKUP(IF(COUNTIFS($B448,"Adjustment*"),$A447,$A448),ExtCalcMap,2,FALSE))</f>
        <v>53.46772206</v>
      </c>
      <c r="R448" s="731">
        <f ca="1">SUMIFS(OFFSET('7.  Persistence Report'!$L:$L,0,R406-2011),'7.  Persistence Report'!$D:$D,IF(COUNTIFS($B448,"Adjustment*"),$B447,$B448),'7.  Persistence Report'!$H:$H,D406,'7.  Persistence Report'!$J:$J,IF(COUNTIFS($B448,"Adjustment*"),"Adjustment","Current Year Savings"),'7.  Persistence Report'!$C:$C,VLOOKUP(IF(COUNTIFS($B448,"Adjustment*"),$A447,$A448),ExtCalcMap,2,FALSE))</f>
        <v>53.46772206</v>
      </c>
      <c r="S448" s="731">
        <f ca="1">SUMIFS(OFFSET('7.  Persistence Report'!$L:$L,0,S406-2011),'7.  Persistence Report'!$D:$D,IF(COUNTIFS($B448,"Adjustment*"),$B447,$B448),'7.  Persistence Report'!$H:$H,D406,'7.  Persistence Report'!$J:$J,IF(COUNTIFS($B448,"Adjustment*"),"Adjustment","Current Year Savings"),'7.  Persistence Report'!$C:$C,VLOOKUP(IF(COUNTIFS($B448,"Adjustment*"),$A447,$A448),ExtCalcMap,2,FALSE))</f>
        <v>0</v>
      </c>
      <c r="T448" s="731">
        <f ca="1">SUMIFS(OFFSET('7.  Persistence Report'!$L:$L,0,T406-2011),'7.  Persistence Report'!$D:$D,IF(COUNTIFS($B448,"Adjustment*"),$B447,$B448),'7.  Persistence Report'!$H:$H,D406,'7.  Persistence Report'!$J:$J,IF(COUNTIFS($B448,"Adjustment*"),"Adjustment","Current Year Savings"),'7.  Persistence Report'!$C:$C,VLOOKUP(IF(COUNTIFS($B448,"Adjustment*"),$A447,$A448),ExtCalcMap,2,FALSE))</f>
        <v>0</v>
      </c>
      <c r="U448" s="731">
        <f ca="1">SUMIFS(OFFSET('7.  Persistence Report'!$L:$L,0,U406-2011),'7.  Persistence Report'!$D:$D,IF(COUNTIFS($B448,"Adjustment*"),$B447,$B448),'7.  Persistence Report'!$H:$H,D406,'7.  Persistence Report'!$J:$J,IF(COUNTIFS($B448,"Adjustment*"),"Adjustment","Current Year Savings"),'7.  Persistence Report'!$C:$C,VLOOKUP(IF(COUNTIFS($B448,"Adjustment*"),$A447,$A448),ExtCalcMap,2,FALSE))</f>
        <v>0</v>
      </c>
      <c r="V448" s="731">
        <f ca="1">SUMIFS(OFFSET('7.  Persistence Report'!$L:$L,0,V406-2011),'7.  Persistence Report'!$D:$D,IF(COUNTIFS($B448,"Adjustment*"),$B447,$B448),'7.  Persistence Report'!$H:$H,D406,'7.  Persistence Report'!$J:$J,IF(COUNTIFS($B448,"Adjustment*"),"Adjustment","Current Year Savings"),'7.  Persistence Report'!$C:$C,VLOOKUP(IF(COUNTIFS($B448,"Adjustment*"),$A447,$A448),ExtCalcMap,2,FALSE))</f>
        <v>0</v>
      </c>
      <c r="W448" s="731">
        <f ca="1">SUMIFS(OFFSET('7.  Persistence Report'!$L:$L,0,W406-2011),'7.  Persistence Report'!$D:$D,IF(COUNTIFS($B448,"Adjustment*"),$B447,$B448),'7.  Persistence Report'!$H:$H,D406,'7.  Persistence Report'!$J:$J,IF(COUNTIFS($B448,"Adjustment*"),"Adjustment","Current Year Savings"),'7.  Persistence Report'!$C:$C,VLOOKUP(IF(COUNTIFS($B448,"Adjustment*"),$A447,$A448),ExtCalcMap,2,FALSE))</f>
        <v>0</v>
      </c>
      <c r="X448" s="731">
        <f ca="1">SUMIFS(OFFSET('7.  Persistence Report'!$L:$L,0,X406-2011),'7.  Persistence Report'!$D:$D,IF(COUNTIFS($B448,"Adjustment*"),$B447,$B448),'7.  Persistence Report'!$H:$H,D406,'7.  Persistence Report'!$J:$J,IF(COUNTIFS($B448,"Adjustment*"),"Adjustment","Current Year Savings"),'7.  Persistence Report'!$C:$C,VLOOKUP(IF(COUNTIFS($B448,"Adjustment*"),$A447,$A448),ExtCalcMap,2,FALSE))</f>
        <v>0</v>
      </c>
      <c r="Y448" s="416">
        <f ca="1">IF(SUMIFS(OFFSET('3-a.  Rate Class Allocations'!$BA:$BA,0,(27*(Y407="kW"))),'3-a.  Rate Class Allocations'!$F:$F,"2011 - 2014 + 2015 Extension Legacy Green Energy Act Framework - Province Wide Program",'3-a.  Rate Class Allocations'!$E:$E,$B448,'3-a.  Rate Class Allocations'!$H:$H,D406),SUMIFS(OFFSET('3-a.  Rate Class Allocations'!$BA:$BA,0,(27*(Y407="kW"))),'3-a.  Rate Class Allocations'!$F:$F,"2011 - 2014 + 2015 Extension Legacy Green Energy Act Framework - Province Wide Program",'3-a.  Rate Class Allocations'!$L:$L,Y406,'3-a.  Rate Class Allocations'!$E:$E,$B448,'3-a.  Rate Class Allocations'!$H:$H,D406) / SUMIFS(OFFSET('3-a.  Rate Class Allocations'!$BA:$BA,0,(27*(Y407="kW"))),'3-a.  Rate Class Allocations'!$F:$F,"2011 - 2014 + 2015 Extension Legacy Green Energy Act Framework - Province Wide Program",'3-a.  Rate Class Allocations'!$E:$E,$B448,'3-a.  Rate Class Allocations'!$H:$H,D406),IF(COUNTIFS(Y406,"*Less Than*"),1/COUNTIFS($Y406:$AL406,"*Less Than*"),0))</f>
        <v>0</v>
      </c>
      <c r="Z448" s="416">
        <f ca="1">IF(SUMIFS(OFFSET('3-a.  Rate Class Allocations'!$BA:$BA,0,(27*(Z407="kW"))),'3-a.  Rate Class Allocations'!$F:$F,"2011 - 2014 + 2015 Extension Legacy Green Energy Act Framework - Province Wide Program",'3-a.  Rate Class Allocations'!$E:$E,$B448,'3-a.  Rate Class Allocations'!$H:$H,D406),SUMIFS(OFFSET('3-a.  Rate Class Allocations'!$BA:$BA,0,(27*(Z407="kW"))),'3-a.  Rate Class Allocations'!$F:$F,"2011 - 2014 + 2015 Extension Legacy Green Energy Act Framework - Province Wide Program",'3-a.  Rate Class Allocations'!$L:$L,Z406,'3-a.  Rate Class Allocations'!$E:$E,$B448,'3-a.  Rate Class Allocations'!$H:$H,D406) / SUMIFS(OFFSET('3-a.  Rate Class Allocations'!$BA:$BA,0,(27*(Z407="kW"))),'3-a.  Rate Class Allocations'!$F:$F,"2011 - 2014 + 2015 Extension Legacy Green Energy Act Framework - Province Wide Program",'3-a.  Rate Class Allocations'!$E:$E,$B448,'3-a.  Rate Class Allocations'!$H:$H,D406),IF(COUNTIFS(Z406,"*Less Than*"),1/COUNTIFS($Y406:$AL406,"*Less Than*"),0))</f>
        <v>1</v>
      </c>
      <c r="AA448" s="416">
        <f ca="1">IF(SUMIFS(OFFSET('3-a.  Rate Class Allocations'!$BA:$BA,0,(27*(AA407="kW"))),'3-a.  Rate Class Allocations'!$F:$F,"2011 - 2014 + 2015 Extension Legacy Green Energy Act Framework - Province Wide Program",'3-a.  Rate Class Allocations'!$E:$E,$B448,'3-a.  Rate Class Allocations'!$H:$H,D406),SUMIFS(OFFSET('3-a.  Rate Class Allocations'!$BA:$BA,0,(27*(AA407="kW"))),'3-a.  Rate Class Allocations'!$F:$F,"2011 - 2014 + 2015 Extension Legacy Green Energy Act Framework - Province Wide Program",'3-a.  Rate Class Allocations'!$L:$L,AA406,'3-a.  Rate Class Allocations'!$E:$E,$B448,'3-a.  Rate Class Allocations'!$H:$H,D406) / SUMIFS(OFFSET('3-a.  Rate Class Allocations'!$BA:$BA,0,(27*(AA407="kW"))),'3-a.  Rate Class Allocations'!$F:$F,"2011 - 2014 + 2015 Extension Legacy Green Energy Act Framework - Province Wide Program",'3-a.  Rate Class Allocations'!$E:$E,$B448,'3-a.  Rate Class Allocations'!$H:$H,D406),IF(COUNTIFS(AA406,"*Less Than*"),1/COUNTIFS($Y406:$AL406,"*Less Than*"),0))</f>
        <v>0</v>
      </c>
      <c r="AB448" s="416">
        <f ca="1">IF(SUMIFS(OFFSET('3-a.  Rate Class Allocations'!$BA:$BA,0,(27*(AB407="kW"))),'3-a.  Rate Class Allocations'!$F:$F,"2011 - 2014 + 2015 Extension Legacy Green Energy Act Framework - Province Wide Program",'3-a.  Rate Class Allocations'!$E:$E,$B448,'3-a.  Rate Class Allocations'!$H:$H,D406),SUMIFS(OFFSET('3-a.  Rate Class Allocations'!$BA:$BA,0,(27*(AB407="kW"))),'3-a.  Rate Class Allocations'!$F:$F,"2011 - 2014 + 2015 Extension Legacy Green Energy Act Framework - Province Wide Program",'3-a.  Rate Class Allocations'!$L:$L,AB406,'3-a.  Rate Class Allocations'!$E:$E,$B448,'3-a.  Rate Class Allocations'!$H:$H,D406) / SUMIFS(OFFSET('3-a.  Rate Class Allocations'!$BA:$BA,0,(27*(AB407="kW"))),'3-a.  Rate Class Allocations'!$F:$F,"2011 - 2014 + 2015 Extension Legacy Green Energy Act Framework - Province Wide Program",'3-a.  Rate Class Allocations'!$E:$E,$B448,'3-a.  Rate Class Allocations'!$H:$H,D406),IF(COUNTIFS(AB406,"*Less Than*"),1/COUNTIFS($Y406:$AL406,"*Less Than*"),0))</f>
        <v>0</v>
      </c>
      <c r="AC448" s="416">
        <f ca="1">IF(SUMIFS(OFFSET('3-a.  Rate Class Allocations'!$BA:$BA,0,(27*(AC407="kW"))),'3-a.  Rate Class Allocations'!$F:$F,"2011 - 2014 + 2015 Extension Legacy Green Energy Act Framework - Province Wide Program",'3-a.  Rate Class Allocations'!$E:$E,$B448,'3-a.  Rate Class Allocations'!$H:$H,D406),SUMIFS(OFFSET('3-a.  Rate Class Allocations'!$BA:$BA,0,(27*(AC407="kW"))),'3-a.  Rate Class Allocations'!$F:$F,"2011 - 2014 + 2015 Extension Legacy Green Energy Act Framework - Province Wide Program",'3-a.  Rate Class Allocations'!$L:$L,AC406,'3-a.  Rate Class Allocations'!$E:$E,$B448,'3-a.  Rate Class Allocations'!$H:$H,D406) / SUMIFS(OFFSET('3-a.  Rate Class Allocations'!$BA:$BA,0,(27*(AC407="kW"))),'3-a.  Rate Class Allocations'!$F:$F,"2011 - 2014 + 2015 Extension Legacy Green Energy Act Framework - Province Wide Program",'3-a.  Rate Class Allocations'!$E:$E,$B448,'3-a.  Rate Class Allocations'!$H:$H,D406),IF(COUNTIFS(AC406,"*Less Than*"),1/COUNTIFS($Y406:$AL406,"*Less Than*"),0))</f>
        <v>0</v>
      </c>
      <c r="AD448" s="416">
        <f ca="1">IF(SUMIFS(OFFSET('3-a.  Rate Class Allocations'!$BA:$BA,0,(27*(AD407="kW"))),'3-a.  Rate Class Allocations'!$F:$F,"2011 - 2014 + 2015 Extension Legacy Green Energy Act Framework - Province Wide Program",'3-a.  Rate Class Allocations'!$E:$E,$B448,'3-a.  Rate Class Allocations'!$H:$H,D406),SUMIFS(OFFSET('3-a.  Rate Class Allocations'!$BA:$BA,0,(27*(AD407="kW"))),'3-a.  Rate Class Allocations'!$F:$F,"2011 - 2014 + 2015 Extension Legacy Green Energy Act Framework - Province Wide Program",'3-a.  Rate Class Allocations'!$L:$L,AD406,'3-a.  Rate Class Allocations'!$E:$E,$B448,'3-a.  Rate Class Allocations'!$H:$H,D406) / SUMIFS(OFFSET('3-a.  Rate Class Allocations'!$BA:$BA,0,(27*(AD407="kW"))),'3-a.  Rate Class Allocations'!$F:$F,"2011 - 2014 + 2015 Extension Legacy Green Energy Act Framework - Province Wide Program",'3-a.  Rate Class Allocations'!$E:$E,$B448,'3-a.  Rate Class Allocations'!$H:$H,D406),IF(COUNTIFS(AD406,"*Less Than*"),1/COUNTIFS($Y406:$AL406,"*Less Than*"),0))</f>
        <v>0</v>
      </c>
      <c r="AE448" s="416">
        <f ca="1">IF(SUMIFS(OFFSET('3-a.  Rate Class Allocations'!$BA:$BA,0,(27*(AE407="kW"))),'3-a.  Rate Class Allocations'!$F:$F,"2011 - 2014 + 2015 Extension Legacy Green Energy Act Framework - Province Wide Program",'3-a.  Rate Class Allocations'!$E:$E,$B448,'3-a.  Rate Class Allocations'!$H:$H,D406),SUMIFS(OFFSET('3-a.  Rate Class Allocations'!$BA:$BA,0,(27*(AE407="kW"))),'3-a.  Rate Class Allocations'!$F:$F,"2011 - 2014 + 2015 Extension Legacy Green Energy Act Framework - Province Wide Program",'3-a.  Rate Class Allocations'!$L:$L,AE406,'3-a.  Rate Class Allocations'!$E:$E,$B448,'3-a.  Rate Class Allocations'!$H:$H,D406) / SUMIFS(OFFSET('3-a.  Rate Class Allocations'!$BA:$BA,0,(27*(AE407="kW"))),'3-a.  Rate Class Allocations'!$F:$F,"2011 - 2014 + 2015 Extension Legacy Green Energy Act Framework - Province Wide Program",'3-a.  Rate Class Allocations'!$E:$E,$B448,'3-a.  Rate Class Allocations'!$H:$H,D406),IF(COUNTIFS(AE406,"*Less Than*"),1/COUNTIFS($Y406:$AL406,"*Less Than*"),0))</f>
        <v>0</v>
      </c>
      <c r="AF448" s="416">
        <f ca="1">IF(SUMIFS(OFFSET('3-a.  Rate Class Allocations'!$BA:$BA,0,(27*(AF407="kW"))),'3-a.  Rate Class Allocations'!$F:$F,"2011 - 2014 + 2015 Extension Legacy Green Energy Act Framework - Province Wide Program",'3-a.  Rate Class Allocations'!$E:$E,$B448,'3-a.  Rate Class Allocations'!$H:$H,D406),SUMIFS(OFFSET('3-a.  Rate Class Allocations'!$BA:$BA,0,(27*(AF407="kW"))),'3-a.  Rate Class Allocations'!$F:$F,"2011 - 2014 + 2015 Extension Legacy Green Energy Act Framework - Province Wide Program",'3-a.  Rate Class Allocations'!$L:$L,AF406,'3-a.  Rate Class Allocations'!$E:$E,$B448,'3-a.  Rate Class Allocations'!$H:$H,D406) / SUMIFS(OFFSET('3-a.  Rate Class Allocations'!$BA:$BA,0,(27*(AF407="kW"))),'3-a.  Rate Class Allocations'!$F:$F,"2011 - 2014 + 2015 Extension Legacy Green Energy Act Framework - Province Wide Program",'3-a.  Rate Class Allocations'!$E:$E,$B448,'3-a.  Rate Class Allocations'!$H:$H,D406),IF(COUNTIFS(AF406,"*Less Than*"),1/COUNTIFS($Y406:$AL406,"*Less Than*"),0))</f>
        <v>0</v>
      </c>
      <c r="AG448" s="416">
        <f ca="1">IF(SUMIFS(OFFSET('3-a.  Rate Class Allocations'!$BA:$BA,0,(27*(AG407="kW"))),'3-a.  Rate Class Allocations'!$F:$F,"2011 - 2014 + 2015 Extension Legacy Green Energy Act Framework - Province Wide Program",'3-a.  Rate Class Allocations'!$E:$E,$B448,'3-a.  Rate Class Allocations'!$H:$H,D406),SUMIFS(OFFSET('3-a.  Rate Class Allocations'!$BA:$BA,0,(27*(AG407="kW"))),'3-a.  Rate Class Allocations'!$F:$F,"2011 - 2014 + 2015 Extension Legacy Green Energy Act Framework - Province Wide Program",'3-a.  Rate Class Allocations'!$L:$L,AG406,'3-a.  Rate Class Allocations'!$E:$E,$B448,'3-a.  Rate Class Allocations'!$H:$H,D406) / SUMIFS(OFFSET('3-a.  Rate Class Allocations'!$BA:$BA,0,(27*(AG407="kW"))),'3-a.  Rate Class Allocations'!$F:$F,"2011 - 2014 + 2015 Extension Legacy Green Energy Act Framework - Province Wide Program",'3-a.  Rate Class Allocations'!$E:$E,$B448,'3-a.  Rate Class Allocations'!$H:$H,D406),IF(COUNTIFS(AG406,"*Less Than*"),1/COUNTIFS($Y406:$AL406,"*Less Than*"),0))</f>
        <v>0</v>
      </c>
      <c r="AH448" s="416">
        <f ca="1">IF(SUMIFS(OFFSET('3-a.  Rate Class Allocations'!$BA:$BA,0,(27*(AH407="kW"))),'3-a.  Rate Class Allocations'!$F:$F,"2011 - 2014 + 2015 Extension Legacy Green Energy Act Framework - Province Wide Program",'3-a.  Rate Class Allocations'!$E:$E,$B448,'3-a.  Rate Class Allocations'!$H:$H,D406),SUMIFS(OFFSET('3-a.  Rate Class Allocations'!$BA:$BA,0,(27*(AH407="kW"))),'3-a.  Rate Class Allocations'!$F:$F,"2011 - 2014 + 2015 Extension Legacy Green Energy Act Framework - Province Wide Program",'3-a.  Rate Class Allocations'!$L:$L,AH406,'3-a.  Rate Class Allocations'!$E:$E,$B448,'3-a.  Rate Class Allocations'!$H:$H,D406) / SUMIFS(OFFSET('3-a.  Rate Class Allocations'!$BA:$BA,0,(27*(AH407="kW"))),'3-a.  Rate Class Allocations'!$F:$F,"2011 - 2014 + 2015 Extension Legacy Green Energy Act Framework - Province Wide Program",'3-a.  Rate Class Allocations'!$E:$E,$B448,'3-a.  Rate Class Allocations'!$H:$H,D406),IF(COUNTIFS(AH406,"*Less Than*"),1/COUNTIFS($Y406:$AL406,"*Less Than*"),0))</f>
        <v>0</v>
      </c>
      <c r="AI448" s="416">
        <f ca="1">IF(SUMIFS(OFFSET('3-a.  Rate Class Allocations'!$BA:$BA,0,(27*(AI407="kW"))),'3-a.  Rate Class Allocations'!$F:$F,"2011 - 2014 + 2015 Extension Legacy Green Energy Act Framework - Province Wide Program",'3-a.  Rate Class Allocations'!$E:$E,$B448,'3-a.  Rate Class Allocations'!$H:$H,D406),SUMIFS(OFFSET('3-a.  Rate Class Allocations'!$BA:$BA,0,(27*(AI407="kW"))),'3-a.  Rate Class Allocations'!$F:$F,"2011 - 2014 + 2015 Extension Legacy Green Energy Act Framework - Province Wide Program",'3-a.  Rate Class Allocations'!$L:$L,AI406,'3-a.  Rate Class Allocations'!$E:$E,$B448,'3-a.  Rate Class Allocations'!$H:$H,D406) / SUMIFS(OFFSET('3-a.  Rate Class Allocations'!$BA:$BA,0,(27*(AI407="kW"))),'3-a.  Rate Class Allocations'!$F:$F,"2011 - 2014 + 2015 Extension Legacy Green Energy Act Framework - Province Wide Program",'3-a.  Rate Class Allocations'!$E:$E,$B448,'3-a.  Rate Class Allocations'!$H:$H,D406),IF(COUNTIFS(AI406,"*Less Than*"),1/COUNTIFS($Y406:$AL406,"*Less Than*"),0))</f>
        <v>0</v>
      </c>
      <c r="AJ448" s="416">
        <f ca="1">IF(SUMIFS(OFFSET('3-a.  Rate Class Allocations'!$BA:$BA,0,(27*(AJ407="kW"))),'3-a.  Rate Class Allocations'!$F:$F,"2011 - 2014 + 2015 Extension Legacy Green Energy Act Framework - Province Wide Program",'3-a.  Rate Class Allocations'!$E:$E,$B448,'3-a.  Rate Class Allocations'!$H:$H,D406),SUMIFS(OFFSET('3-a.  Rate Class Allocations'!$BA:$BA,0,(27*(AJ407="kW"))),'3-a.  Rate Class Allocations'!$F:$F,"2011 - 2014 + 2015 Extension Legacy Green Energy Act Framework - Province Wide Program",'3-a.  Rate Class Allocations'!$L:$L,AJ406,'3-a.  Rate Class Allocations'!$E:$E,$B448,'3-a.  Rate Class Allocations'!$H:$H,D406) / SUMIFS(OFFSET('3-a.  Rate Class Allocations'!$BA:$BA,0,(27*(AJ407="kW"))),'3-a.  Rate Class Allocations'!$F:$F,"2011 - 2014 + 2015 Extension Legacy Green Energy Act Framework - Province Wide Program",'3-a.  Rate Class Allocations'!$E:$E,$B448,'3-a.  Rate Class Allocations'!$H:$H,D406),IF(COUNTIFS(AJ406,"*Less Than*"),1/COUNTIFS($Y406:$AL406,"*Less Than*"),0))</f>
        <v>0</v>
      </c>
      <c r="AK448" s="416">
        <f ca="1">IF(SUMIFS(OFFSET('3-a.  Rate Class Allocations'!$BA:$BA,0,(27*(AK407="kW"))),'3-a.  Rate Class Allocations'!$F:$F,"2011 - 2014 + 2015 Extension Legacy Green Energy Act Framework - Province Wide Program",'3-a.  Rate Class Allocations'!$E:$E,$B448,'3-a.  Rate Class Allocations'!$H:$H,D406),SUMIFS(OFFSET('3-a.  Rate Class Allocations'!$BA:$BA,0,(27*(AK407="kW"))),'3-a.  Rate Class Allocations'!$F:$F,"2011 - 2014 + 2015 Extension Legacy Green Energy Act Framework - Province Wide Program",'3-a.  Rate Class Allocations'!$L:$L,AK406,'3-a.  Rate Class Allocations'!$E:$E,$B448,'3-a.  Rate Class Allocations'!$H:$H,D406) / SUMIFS(OFFSET('3-a.  Rate Class Allocations'!$BA:$BA,0,(27*(AK407="kW"))),'3-a.  Rate Class Allocations'!$F:$F,"2011 - 2014 + 2015 Extension Legacy Green Energy Act Framework - Province Wide Program",'3-a.  Rate Class Allocations'!$E:$E,$B448,'3-a.  Rate Class Allocations'!$H:$H,D406),IF(COUNTIFS(AK406,"*Less Than*"),1/COUNTIFS($Y406:$AL406,"*Less Than*"),0))</f>
        <v>0</v>
      </c>
      <c r="AL448" s="416">
        <f ca="1">IF(SUMIFS(OFFSET('3-a.  Rate Class Allocations'!$BA:$BA,0,(27*(AL407="kW"))),'3-a.  Rate Class Allocations'!$F:$F,"2011 - 2014 + 2015 Extension Legacy Green Energy Act Framework - Province Wide Program",'3-a.  Rate Class Allocations'!$E:$E,$B448,'3-a.  Rate Class Allocations'!$H:$H,D406),SUMIFS(OFFSET('3-a.  Rate Class Allocations'!$BA:$BA,0,(27*(AL407="kW"))),'3-a.  Rate Class Allocations'!$F:$F,"2011 - 2014 + 2015 Extension Legacy Green Energy Act Framework - Province Wide Program",'3-a.  Rate Class Allocations'!$L:$L,AL406,'3-a.  Rate Class Allocations'!$E:$E,$B448,'3-a.  Rate Class Allocations'!$H:$H,D406) / SUMIFS(OFFSET('3-a.  Rate Class Allocations'!$BA:$BA,0,(27*(AL407="kW"))),'3-a.  Rate Class Allocations'!$F:$F,"2011 - 2014 + 2015 Extension Legacy Green Energy Act Framework - Province Wide Program",'3-a.  Rate Class Allocations'!$E:$E,$B448,'3-a.  Rate Class Allocations'!$H:$H,D406),IF(COUNTIFS(AL406,"*Less Than*"),1/COUNTIFS($Y406:$AL406,"*Less Than*"),0))</f>
        <v>0</v>
      </c>
      <c r="AM448" s="298">
        <f ca="1">SUM(Y448:AL448)</f>
        <v>1</v>
      </c>
    </row>
    <row r="449" spans="1:39" ht="15" outlineLevel="1">
      <c r="B449" s="296" t="s">
        <v>260</v>
      </c>
      <c r="C449" s="293" t="s">
        <v>164</v>
      </c>
      <c r="D449" s="724">
        <f ca="1">SUMIFS(OFFSET('7.  Persistence Report'!$AQ:$AQ,0,D406-2011),'7.  Persistence Report'!$D:$D,IF(COUNTIFS($B449,"Adjustment*"),$B448,$B449),'7.  Persistence Report'!$H:$H,D406,'7.  Persistence Report'!$J:$J,IF(COUNTIFS($B449,"Adjustment*"),"Adjustment","Current Year Savings"),'7.  Persistence Report'!$C:$C,VLOOKUP(IF(COUNTIFS($B449,"Adjustment*"),$A448,$A449),ExtCalcMap,2,FALSE))</f>
        <v>0</v>
      </c>
      <c r="E449" s="724">
        <f ca="1">SUMIFS(OFFSET('7.  Persistence Report'!$AQ:$AQ,0,E406-2011),'7.  Persistence Report'!$D:$D,IF(COUNTIFS($B449,"Adjustment*"),$B448,$B449),'7.  Persistence Report'!$H:$H,D406,'7.  Persistence Report'!$J:$J,IF(COUNTIFS($B449,"Adjustment*"),"Adjustment","Current Year Savings"),'7.  Persistence Report'!$C:$C,VLOOKUP(IF(COUNTIFS($B449,"Adjustment*"),$A448,$A449),ExtCalcMap,2,FALSE))</f>
        <v>0</v>
      </c>
      <c r="F449" s="724">
        <f ca="1">SUMIFS(OFFSET('7.  Persistence Report'!$AQ:$AQ,0,F406-2011),'7.  Persistence Report'!$D:$D,IF(COUNTIFS($B449,"Adjustment*"),$B448,$B449),'7.  Persistence Report'!$H:$H,D406,'7.  Persistence Report'!$J:$J,IF(COUNTIFS($B449,"Adjustment*"),"Adjustment","Current Year Savings"),'7.  Persistence Report'!$C:$C,VLOOKUP(IF(COUNTIFS($B449,"Adjustment*"),$A448,$A449),ExtCalcMap,2,FALSE))</f>
        <v>0</v>
      </c>
      <c r="G449" s="724">
        <f ca="1">SUMIFS(OFFSET('7.  Persistence Report'!$AQ:$AQ,0,G406-2011),'7.  Persistence Report'!$D:$D,IF(COUNTIFS($B449,"Adjustment*"),$B448,$B449),'7.  Persistence Report'!$H:$H,D406,'7.  Persistence Report'!$J:$J,IF(COUNTIFS($B449,"Adjustment*"),"Adjustment","Current Year Savings"),'7.  Persistence Report'!$C:$C,VLOOKUP(IF(COUNTIFS($B449,"Adjustment*"),$A448,$A449),ExtCalcMap,2,FALSE))</f>
        <v>0</v>
      </c>
      <c r="H449" s="724">
        <f ca="1">SUMIFS(OFFSET('7.  Persistence Report'!$AQ:$AQ,0,H406-2011),'7.  Persistence Report'!$D:$D,IF(COUNTIFS($B449,"Adjustment*"),$B448,$B449),'7.  Persistence Report'!$H:$H,D406,'7.  Persistence Report'!$J:$J,IF(COUNTIFS($B449,"Adjustment*"),"Adjustment","Current Year Savings"),'7.  Persistence Report'!$C:$C,VLOOKUP(IF(COUNTIFS($B449,"Adjustment*"),$A448,$A449),ExtCalcMap,2,FALSE))</f>
        <v>0</v>
      </c>
      <c r="I449" s="724">
        <f ca="1">SUMIFS(OFFSET('7.  Persistence Report'!$AQ:$AQ,0,I406-2011),'7.  Persistence Report'!$D:$D,IF(COUNTIFS($B449,"Adjustment*"),$B448,$B449),'7.  Persistence Report'!$H:$H,D406,'7.  Persistence Report'!$J:$J,IF(COUNTIFS($B449,"Adjustment*"),"Adjustment","Current Year Savings"),'7.  Persistence Report'!$C:$C,VLOOKUP(IF(COUNTIFS($B449,"Adjustment*"),$A448,$A449),ExtCalcMap,2,FALSE))</f>
        <v>0</v>
      </c>
      <c r="J449" s="724">
        <f ca="1">SUMIFS(OFFSET('7.  Persistence Report'!$AQ:$AQ,0,J406-2011),'7.  Persistence Report'!$D:$D,IF(COUNTIFS($B449,"Adjustment*"),$B448,$B449),'7.  Persistence Report'!$H:$H,D406,'7.  Persistence Report'!$J:$J,IF(COUNTIFS($B449,"Adjustment*"),"Adjustment","Current Year Savings"),'7.  Persistence Report'!$C:$C,VLOOKUP(IF(COUNTIFS($B449,"Adjustment*"),$A448,$A449),ExtCalcMap,2,FALSE))</f>
        <v>0</v>
      </c>
      <c r="K449" s="724">
        <f ca="1">SUMIFS(OFFSET('7.  Persistence Report'!$AQ:$AQ,0,K406-2011),'7.  Persistence Report'!$D:$D,IF(COUNTIFS($B449,"Adjustment*"),$B448,$B449),'7.  Persistence Report'!$H:$H,D406,'7.  Persistence Report'!$J:$J,IF(COUNTIFS($B449,"Adjustment*"),"Adjustment","Current Year Savings"),'7.  Persistence Report'!$C:$C,VLOOKUP(IF(COUNTIFS($B449,"Adjustment*"),$A448,$A449),ExtCalcMap,2,FALSE))</f>
        <v>0</v>
      </c>
      <c r="L449" s="724">
        <f ca="1">SUMIFS(OFFSET('7.  Persistence Report'!$AQ:$AQ,0,L406-2011),'7.  Persistence Report'!$D:$D,IF(COUNTIFS($B449,"Adjustment*"),$B448,$B449),'7.  Persistence Report'!$H:$H,D406,'7.  Persistence Report'!$J:$J,IF(COUNTIFS($B449,"Adjustment*"),"Adjustment","Current Year Savings"),'7.  Persistence Report'!$C:$C,VLOOKUP(IF(COUNTIFS($B449,"Adjustment*"),$A448,$A449),ExtCalcMap,2,FALSE))</f>
        <v>0</v>
      </c>
      <c r="M449" s="724">
        <f ca="1">SUMIFS(OFFSET('7.  Persistence Report'!$AQ:$AQ,0,M406-2011),'7.  Persistence Report'!$D:$D,IF(COUNTIFS($B449,"Adjustment*"),$B448,$B449),'7.  Persistence Report'!$H:$H,D406,'7.  Persistence Report'!$J:$J,IF(COUNTIFS($B449,"Adjustment*"),"Adjustment","Current Year Savings"),'7.  Persistence Report'!$C:$C,VLOOKUP(IF(COUNTIFS($B449,"Adjustment*"),$A448,$A449),ExtCalcMap,2,FALSE))</f>
        <v>0</v>
      </c>
      <c r="N449" s="724">
        <f>N448</f>
        <v>12</v>
      </c>
      <c r="O449" s="731">
        <f ca="1">SUMIFS(OFFSET('7.  Persistence Report'!$L:$L,0,O406-2011),'7.  Persistence Report'!$D:$D,IF(COUNTIFS($B449,"Adjustment*"),$B448,$B449),'7.  Persistence Report'!$H:$H,D406,'7.  Persistence Report'!$J:$J,IF(COUNTIFS($B449,"Adjustment*"),"Adjustment","Current Year Savings"),'7.  Persistence Report'!$C:$C,VLOOKUP(IF(COUNTIFS($B449,"Adjustment*"),$A448,$A449),ExtCalcMap,2,FALSE))</f>
        <v>0</v>
      </c>
      <c r="P449" s="731">
        <f ca="1">SUMIFS(OFFSET('7.  Persistence Report'!$L:$L,0,P406-2011),'7.  Persistence Report'!$D:$D,IF(COUNTIFS($B449,"Adjustment*"),$B448,$B449),'7.  Persistence Report'!$H:$H,D406,'7.  Persistence Report'!$J:$J,IF(COUNTIFS($B449,"Adjustment*"),"Adjustment","Current Year Savings"),'7.  Persistence Report'!$C:$C,VLOOKUP(IF(COUNTIFS($B449,"Adjustment*"),$A448,$A449),ExtCalcMap,2,FALSE))</f>
        <v>0</v>
      </c>
      <c r="Q449" s="731">
        <f ca="1">SUMIFS(OFFSET('7.  Persistence Report'!$L:$L,0,Q406-2011),'7.  Persistence Report'!$D:$D,IF(COUNTIFS($B449,"Adjustment*"),$B448,$B449),'7.  Persistence Report'!$H:$H,D406,'7.  Persistence Report'!$J:$J,IF(COUNTIFS($B449,"Adjustment*"),"Adjustment","Current Year Savings"),'7.  Persistence Report'!$C:$C,VLOOKUP(IF(COUNTIFS($B449,"Adjustment*"),$A448,$A449),ExtCalcMap,2,FALSE))</f>
        <v>0</v>
      </c>
      <c r="R449" s="731">
        <f ca="1">SUMIFS(OFFSET('7.  Persistence Report'!$L:$L,0,R406-2011),'7.  Persistence Report'!$D:$D,IF(COUNTIFS($B449,"Adjustment*"),$B448,$B449),'7.  Persistence Report'!$H:$H,D406,'7.  Persistence Report'!$J:$J,IF(COUNTIFS($B449,"Adjustment*"),"Adjustment","Current Year Savings"),'7.  Persistence Report'!$C:$C,VLOOKUP(IF(COUNTIFS($B449,"Adjustment*"),$A448,$A449),ExtCalcMap,2,FALSE))</f>
        <v>0</v>
      </c>
      <c r="S449" s="731">
        <f ca="1">SUMIFS(OFFSET('7.  Persistence Report'!$L:$L,0,S406-2011),'7.  Persistence Report'!$D:$D,IF(COUNTIFS($B449,"Adjustment*"),$B448,$B449),'7.  Persistence Report'!$H:$H,D406,'7.  Persistence Report'!$J:$J,IF(COUNTIFS($B449,"Adjustment*"),"Adjustment","Current Year Savings"),'7.  Persistence Report'!$C:$C,VLOOKUP(IF(COUNTIFS($B449,"Adjustment*"),$A448,$A449),ExtCalcMap,2,FALSE))</f>
        <v>0</v>
      </c>
      <c r="T449" s="731">
        <f ca="1">SUMIFS(OFFSET('7.  Persistence Report'!$L:$L,0,T406-2011),'7.  Persistence Report'!$D:$D,IF(COUNTIFS($B449,"Adjustment*"),$B448,$B449),'7.  Persistence Report'!$H:$H,D406,'7.  Persistence Report'!$J:$J,IF(COUNTIFS($B449,"Adjustment*"),"Adjustment","Current Year Savings"),'7.  Persistence Report'!$C:$C,VLOOKUP(IF(COUNTIFS($B449,"Adjustment*"),$A448,$A449),ExtCalcMap,2,FALSE))</f>
        <v>0</v>
      </c>
      <c r="U449" s="731">
        <f ca="1">SUMIFS(OFFSET('7.  Persistence Report'!$L:$L,0,U406-2011),'7.  Persistence Report'!$D:$D,IF(COUNTIFS($B449,"Adjustment*"),$B448,$B449),'7.  Persistence Report'!$H:$H,D406,'7.  Persistence Report'!$J:$J,IF(COUNTIFS($B449,"Adjustment*"),"Adjustment","Current Year Savings"),'7.  Persistence Report'!$C:$C,VLOOKUP(IF(COUNTIFS($B449,"Adjustment*"),$A448,$A449),ExtCalcMap,2,FALSE))</f>
        <v>0</v>
      </c>
      <c r="V449" s="731">
        <f ca="1">SUMIFS(OFFSET('7.  Persistence Report'!$L:$L,0,V406-2011),'7.  Persistence Report'!$D:$D,IF(COUNTIFS($B449,"Adjustment*"),$B448,$B449),'7.  Persistence Report'!$H:$H,D406,'7.  Persistence Report'!$J:$J,IF(COUNTIFS($B449,"Adjustment*"),"Adjustment","Current Year Savings"),'7.  Persistence Report'!$C:$C,VLOOKUP(IF(COUNTIFS($B449,"Adjustment*"),$A448,$A449),ExtCalcMap,2,FALSE))</f>
        <v>0</v>
      </c>
      <c r="W449" s="731">
        <f ca="1">SUMIFS(OFFSET('7.  Persistence Report'!$L:$L,0,W406-2011),'7.  Persistence Report'!$D:$D,IF(COUNTIFS($B449,"Adjustment*"),$B448,$B449),'7.  Persistence Report'!$H:$H,D406,'7.  Persistence Report'!$J:$J,IF(COUNTIFS($B449,"Adjustment*"),"Adjustment","Current Year Savings"),'7.  Persistence Report'!$C:$C,VLOOKUP(IF(COUNTIFS($B449,"Adjustment*"),$A448,$A449),ExtCalcMap,2,FALSE))</f>
        <v>0</v>
      </c>
      <c r="X449" s="731">
        <f ca="1">SUMIFS(OFFSET('7.  Persistence Report'!$L:$L,0,X406-2011),'7.  Persistence Report'!$D:$D,IF(COUNTIFS($B449,"Adjustment*"),$B448,$B449),'7.  Persistence Report'!$H:$H,D406,'7.  Persistence Report'!$J:$J,IF(COUNTIFS($B449,"Adjustment*"),"Adjustment","Current Year Savings"),'7.  Persistence Report'!$C:$C,VLOOKUP(IF(COUNTIFS($B449,"Adjustment*"),$A448,$A449),ExtCalcMap,2,FALSE))</f>
        <v>0</v>
      </c>
      <c r="Y449" s="412">
        <f ca="1">Y448</f>
        <v>0</v>
      </c>
      <c r="Z449" s="412">
        <f ca="1">Z448</f>
        <v>1</v>
      </c>
      <c r="AA449" s="412">
        <f t="shared" ref="AA449:AL449" ca="1" si="191">AA448</f>
        <v>0</v>
      </c>
      <c r="AB449" s="412">
        <f t="shared" ca="1" si="191"/>
        <v>0</v>
      </c>
      <c r="AC449" s="412">
        <f t="shared" ca="1" si="191"/>
        <v>0</v>
      </c>
      <c r="AD449" s="412">
        <f t="shared" ca="1" si="191"/>
        <v>0</v>
      </c>
      <c r="AE449" s="412">
        <f t="shared" ca="1" si="191"/>
        <v>0</v>
      </c>
      <c r="AF449" s="412">
        <f t="shared" ca="1" si="191"/>
        <v>0</v>
      </c>
      <c r="AG449" s="412">
        <f t="shared" ca="1" si="191"/>
        <v>0</v>
      </c>
      <c r="AH449" s="412">
        <f t="shared" ca="1" si="191"/>
        <v>0</v>
      </c>
      <c r="AI449" s="412">
        <f t="shared" ca="1" si="191"/>
        <v>0</v>
      </c>
      <c r="AJ449" s="412">
        <f t="shared" ca="1" si="191"/>
        <v>0</v>
      </c>
      <c r="AK449" s="412">
        <f t="shared" ca="1" si="191"/>
        <v>0</v>
      </c>
      <c r="AL449" s="412">
        <f t="shared" ca="1" si="191"/>
        <v>0</v>
      </c>
      <c r="AM449" s="313"/>
    </row>
    <row r="450" spans="1:39" ht="15" outlineLevel="1">
      <c r="B450" s="316"/>
      <c r="C450" s="314"/>
      <c r="D450" s="740"/>
      <c r="E450" s="740"/>
      <c r="F450" s="740"/>
      <c r="G450" s="740"/>
      <c r="H450" s="740"/>
      <c r="I450" s="740"/>
      <c r="J450" s="740"/>
      <c r="K450" s="740"/>
      <c r="L450" s="740"/>
      <c r="M450" s="740"/>
      <c r="N450" s="730"/>
      <c r="O450" s="741"/>
      <c r="P450" s="741"/>
      <c r="Q450" s="741"/>
      <c r="R450" s="741"/>
      <c r="S450" s="741"/>
      <c r="T450" s="741"/>
      <c r="U450" s="741"/>
      <c r="V450" s="741"/>
      <c r="W450" s="741"/>
      <c r="X450" s="741"/>
      <c r="Y450" s="417"/>
      <c r="Z450" s="418"/>
      <c r="AA450" s="417"/>
      <c r="AB450" s="417"/>
      <c r="AC450" s="417"/>
      <c r="AD450" s="417"/>
      <c r="AE450" s="417"/>
      <c r="AF450" s="417"/>
      <c r="AG450" s="417"/>
      <c r="AH450" s="417"/>
      <c r="AI450" s="417"/>
      <c r="AJ450" s="417"/>
      <c r="AK450" s="417"/>
      <c r="AL450" s="417"/>
      <c r="AM450" s="315"/>
    </row>
    <row r="451" spans="1:39" s="285" customFormat="1" ht="15" outlineLevel="1">
      <c r="A451" s="503">
        <v>15</v>
      </c>
      <c r="B451" s="316" t="s">
        <v>487</v>
      </c>
      <c r="C451" s="293" t="s">
        <v>25</v>
      </c>
      <c r="D451" s="724">
        <f ca="1">SUMIFS(OFFSET('7.  Persistence Report'!$AQ:$AQ,0,D406-2011),'7.  Persistence Report'!$D:$D,IF(COUNTIFS($B451,"Adjustment*"),$B450,$B451),'7.  Persistence Report'!$H:$H,D406,'7.  Persistence Report'!$J:$J,IF(COUNTIFS($B451,"Adjustment*"),"Adjustment","Current Year Savings"),'7.  Persistence Report'!$C:$C,VLOOKUP(IF(COUNTIFS($B451,"Adjustment*"),$A450,$A451),ExtCalcMap,2,FALSE))</f>
        <v>0</v>
      </c>
      <c r="E451" s="724">
        <f ca="1">SUMIFS(OFFSET('7.  Persistence Report'!$AQ:$AQ,0,E406-2011),'7.  Persistence Report'!$D:$D,IF(COUNTIFS($B451,"Adjustment*"),$B450,$B451),'7.  Persistence Report'!$H:$H,D406,'7.  Persistence Report'!$J:$J,IF(COUNTIFS($B451,"Adjustment*"),"Adjustment","Current Year Savings"),'7.  Persistence Report'!$C:$C,VLOOKUP(IF(COUNTIFS($B451,"Adjustment*"),$A450,$A451),ExtCalcMap,2,FALSE))</f>
        <v>0</v>
      </c>
      <c r="F451" s="724">
        <f ca="1">SUMIFS(OFFSET('7.  Persistence Report'!$AQ:$AQ,0,F406-2011),'7.  Persistence Report'!$D:$D,IF(COUNTIFS($B451,"Adjustment*"),$B450,$B451),'7.  Persistence Report'!$H:$H,D406,'7.  Persistence Report'!$J:$J,IF(COUNTIFS($B451,"Adjustment*"),"Adjustment","Current Year Savings"),'7.  Persistence Report'!$C:$C,VLOOKUP(IF(COUNTIFS($B451,"Adjustment*"),$A450,$A451),ExtCalcMap,2,FALSE))</f>
        <v>0</v>
      </c>
      <c r="G451" s="724">
        <f ca="1">SUMIFS(OFFSET('7.  Persistence Report'!$AQ:$AQ,0,G406-2011),'7.  Persistence Report'!$D:$D,IF(COUNTIFS($B451,"Adjustment*"),$B450,$B451),'7.  Persistence Report'!$H:$H,D406,'7.  Persistence Report'!$J:$J,IF(COUNTIFS($B451,"Adjustment*"),"Adjustment","Current Year Savings"),'7.  Persistence Report'!$C:$C,VLOOKUP(IF(COUNTIFS($B451,"Adjustment*"),$A450,$A451),ExtCalcMap,2,FALSE))</f>
        <v>0</v>
      </c>
      <c r="H451" s="724">
        <f ca="1">SUMIFS(OFFSET('7.  Persistence Report'!$AQ:$AQ,0,H406-2011),'7.  Persistence Report'!$D:$D,IF(COUNTIFS($B451,"Adjustment*"),$B450,$B451),'7.  Persistence Report'!$H:$H,D406,'7.  Persistence Report'!$J:$J,IF(COUNTIFS($B451,"Adjustment*"),"Adjustment","Current Year Savings"),'7.  Persistence Report'!$C:$C,VLOOKUP(IF(COUNTIFS($B451,"Adjustment*"),$A450,$A451),ExtCalcMap,2,FALSE))</f>
        <v>0</v>
      </c>
      <c r="I451" s="724">
        <f ca="1">SUMIFS(OFFSET('7.  Persistence Report'!$AQ:$AQ,0,I406-2011),'7.  Persistence Report'!$D:$D,IF(COUNTIFS($B451,"Adjustment*"),$B450,$B451),'7.  Persistence Report'!$H:$H,D406,'7.  Persistence Report'!$J:$J,IF(COUNTIFS($B451,"Adjustment*"),"Adjustment","Current Year Savings"),'7.  Persistence Report'!$C:$C,VLOOKUP(IF(COUNTIFS($B451,"Adjustment*"),$A450,$A451),ExtCalcMap,2,FALSE))</f>
        <v>0</v>
      </c>
      <c r="J451" s="724">
        <f ca="1">SUMIFS(OFFSET('7.  Persistence Report'!$AQ:$AQ,0,J406-2011),'7.  Persistence Report'!$D:$D,IF(COUNTIFS($B451,"Adjustment*"),$B450,$B451),'7.  Persistence Report'!$H:$H,D406,'7.  Persistence Report'!$J:$J,IF(COUNTIFS($B451,"Adjustment*"),"Adjustment","Current Year Savings"),'7.  Persistence Report'!$C:$C,VLOOKUP(IF(COUNTIFS($B451,"Adjustment*"),$A450,$A451),ExtCalcMap,2,FALSE))</f>
        <v>0</v>
      </c>
      <c r="K451" s="724">
        <f ca="1">SUMIFS(OFFSET('7.  Persistence Report'!$AQ:$AQ,0,K406-2011),'7.  Persistence Report'!$D:$D,IF(COUNTIFS($B451,"Adjustment*"),$B450,$B451),'7.  Persistence Report'!$H:$H,D406,'7.  Persistence Report'!$J:$J,IF(COUNTIFS($B451,"Adjustment*"),"Adjustment","Current Year Savings"),'7.  Persistence Report'!$C:$C,VLOOKUP(IF(COUNTIFS($B451,"Adjustment*"),$A450,$A451),ExtCalcMap,2,FALSE))</f>
        <v>0</v>
      </c>
      <c r="L451" s="724">
        <f ca="1">SUMIFS(OFFSET('7.  Persistence Report'!$AQ:$AQ,0,L406-2011),'7.  Persistence Report'!$D:$D,IF(COUNTIFS($B451,"Adjustment*"),$B450,$B451),'7.  Persistence Report'!$H:$H,D406,'7.  Persistence Report'!$J:$J,IF(COUNTIFS($B451,"Adjustment*"),"Adjustment","Current Year Savings"),'7.  Persistence Report'!$C:$C,VLOOKUP(IF(COUNTIFS($B451,"Adjustment*"),$A450,$A451),ExtCalcMap,2,FALSE))</f>
        <v>0</v>
      </c>
      <c r="M451" s="724">
        <f ca="1">SUMIFS(OFFSET('7.  Persistence Report'!$AQ:$AQ,0,M406-2011),'7.  Persistence Report'!$D:$D,IF(COUNTIFS($B451,"Adjustment*"),$B450,$B451),'7.  Persistence Report'!$H:$H,D406,'7.  Persistence Report'!$J:$J,IF(COUNTIFS($B451,"Adjustment*"),"Adjustment","Current Year Savings"),'7.  Persistence Report'!$C:$C,VLOOKUP(IF(COUNTIFS($B451,"Adjustment*"),$A450,$A451),ExtCalcMap,2,FALSE))</f>
        <v>0</v>
      </c>
      <c r="N451" s="730"/>
      <c r="O451" s="731">
        <f ca="1">SUMIFS(OFFSET('7.  Persistence Report'!$L:$L,0,O406-2011),'7.  Persistence Report'!$D:$D,IF(COUNTIFS($B451,"Adjustment*"),$B450,$B451),'7.  Persistence Report'!$H:$H,D406,'7.  Persistence Report'!$J:$J,IF(COUNTIFS($B451,"Adjustment*"),"Adjustment","Current Year Savings"),'7.  Persistence Report'!$C:$C,VLOOKUP(IF(COUNTIFS($B451,"Adjustment*"),$A450,$A451),ExtCalcMap,2,FALSE))</f>
        <v>0</v>
      </c>
      <c r="P451" s="731">
        <f ca="1">SUMIFS(OFFSET('7.  Persistence Report'!$L:$L,0,P406-2011),'7.  Persistence Report'!$D:$D,IF(COUNTIFS($B451,"Adjustment*"),$B450,$B451),'7.  Persistence Report'!$H:$H,D406,'7.  Persistence Report'!$J:$J,IF(COUNTIFS($B451,"Adjustment*"),"Adjustment","Current Year Savings"),'7.  Persistence Report'!$C:$C,VLOOKUP(IF(COUNTIFS($B451,"Adjustment*"),$A450,$A451),ExtCalcMap,2,FALSE))</f>
        <v>0</v>
      </c>
      <c r="Q451" s="731">
        <f ca="1">SUMIFS(OFFSET('7.  Persistence Report'!$L:$L,0,Q406-2011),'7.  Persistence Report'!$D:$D,IF(COUNTIFS($B451,"Adjustment*"),$B450,$B451),'7.  Persistence Report'!$H:$H,D406,'7.  Persistence Report'!$J:$J,IF(COUNTIFS($B451,"Adjustment*"),"Adjustment","Current Year Savings"),'7.  Persistence Report'!$C:$C,VLOOKUP(IF(COUNTIFS($B451,"Adjustment*"),$A450,$A451),ExtCalcMap,2,FALSE))</f>
        <v>0</v>
      </c>
      <c r="R451" s="731">
        <f ca="1">SUMIFS(OFFSET('7.  Persistence Report'!$L:$L,0,R406-2011),'7.  Persistence Report'!$D:$D,IF(COUNTIFS($B451,"Adjustment*"),$B450,$B451),'7.  Persistence Report'!$H:$H,D406,'7.  Persistence Report'!$J:$J,IF(COUNTIFS($B451,"Adjustment*"),"Adjustment","Current Year Savings"),'7.  Persistence Report'!$C:$C,VLOOKUP(IF(COUNTIFS($B451,"Adjustment*"),$A450,$A451),ExtCalcMap,2,FALSE))</f>
        <v>0</v>
      </c>
      <c r="S451" s="731">
        <f ca="1">SUMIFS(OFFSET('7.  Persistence Report'!$L:$L,0,S406-2011),'7.  Persistence Report'!$D:$D,IF(COUNTIFS($B451,"Adjustment*"),$B450,$B451),'7.  Persistence Report'!$H:$H,D406,'7.  Persistence Report'!$J:$J,IF(COUNTIFS($B451,"Adjustment*"),"Adjustment","Current Year Savings"),'7.  Persistence Report'!$C:$C,VLOOKUP(IF(COUNTIFS($B451,"Adjustment*"),$A450,$A451),ExtCalcMap,2,FALSE))</f>
        <v>0</v>
      </c>
      <c r="T451" s="731">
        <f ca="1">SUMIFS(OFFSET('7.  Persistence Report'!$L:$L,0,T406-2011),'7.  Persistence Report'!$D:$D,IF(COUNTIFS($B451,"Adjustment*"),$B450,$B451),'7.  Persistence Report'!$H:$H,D406,'7.  Persistence Report'!$J:$J,IF(COUNTIFS($B451,"Adjustment*"),"Adjustment","Current Year Savings"),'7.  Persistence Report'!$C:$C,VLOOKUP(IF(COUNTIFS($B451,"Adjustment*"),$A450,$A451),ExtCalcMap,2,FALSE))</f>
        <v>0</v>
      </c>
      <c r="U451" s="731">
        <f ca="1">SUMIFS(OFFSET('7.  Persistence Report'!$L:$L,0,U406-2011),'7.  Persistence Report'!$D:$D,IF(COUNTIFS($B451,"Adjustment*"),$B450,$B451),'7.  Persistence Report'!$H:$H,D406,'7.  Persistence Report'!$J:$J,IF(COUNTIFS($B451,"Adjustment*"),"Adjustment","Current Year Savings"),'7.  Persistence Report'!$C:$C,VLOOKUP(IF(COUNTIFS($B451,"Adjustment*"),$A450,$A451),ExtCalcMap,2,FALSE))</f>
        <v>0</v>
      </c>
      <c r="V451" s="731">
        <f ca="1">SUMIFS(OFFSET('7.  Persistence Report'!$L:$L,0,V406-2011),'7.  Persistence Report'!$D:$D,IF(COUNTIFS($B451,"Adjustment*"),$B450,$B451),'7.  Persistence Report'!$H:$H,D406,'7.  Persistence Report'!$J:$J,IF(COUNTIFS($B451,"Adjustment*"),"Adjustment","Current Year Savings"),'7.  Persistence Report'!$C:$C,VLOOKUP(IF(COUNTIFS($B451,"Adjustment*"),$A450,$A451),ExtCalcMap,2,FALSE))</f>
        <v>0</v>
      </c>
      <c r="W451" s="731">
        <f ca="1">SUMIFS(OFFSET('7.  Persistence Report'!$L:$L,0,W406-2011),'7.  Persistence Report'!$D:$D,IF(COUNTIFS($B451,"Adjustment*"),$B450,$B451),'7.  Persistence Report'!$H:$H,D406,'7.  Persistence Report'!$J:$J,IF(COUNTIFS($B451,"Adjustment*"),"Adjustment","Current Year Savings"),'7.  Persistence Report'!$C:$C,VLOOKUP(IF(COUNTIFS($B451,"Adjustment*"),$A450,$A451),ExtCalcMap,2,FALSE))</f>
        <v>0</v>
      </c>
      <c r="X451" s="731">
        <f ca="1">SUMIFS(OFFSET('7.  Persistence Report'!$L:$L,0,X406-2011),'7.  Persistence Report'!$D:$D,IF(COUNTIFS($B451,"Adjustment*"),$B450,$B451),'7.  Persistence Report'!$H:$H,D406,'7.  Persistence Report'!$J:$J,IF(COUNTIFS($B451,"Adjustment*"),"Adjustment","Current Year Savings"),'7.  Persistence Report'!$C:$C,VLOOKUP(IF(COUNTIFS($B451,"Adjustment*"),$A450,$A451),ExtCalcMap,2,FALSE))</f>
        <v>0</v>
      </c>
      <c r="Y451" s="416">
        <f ca="1">IF(SUMIFS(OFFSET('3-a.  Rate Class Allocations'!$BA:$BA,0,(27*(Y407="kW"))),'3-a.  Rate Class Allocations'!$F:$F,"2011 - 2014 + 2015 Extension Legacy Green Energy Act Framework - Province Wide Program",'3-a.  Rate Class Allocations'!$E:$E,$B451,'3-a.  Rate Class Allocations'!$H:$H,D406),SUMIFS(OFFSET('3-a.  Rate Class Allocations'!$BA:$BA,0,(27*(Y407="kW"))),'3-a.  Rate Class Allocations'!$F:$F,"2011 - 2014 + 2015 Extension Legacy Green Energy Act Framework - Province Wide Program",'3-a.  Rate Class Allocations'!$L:$L,Y406,'3-a.  Rate Class Allocations'!$E:$E,$B451,'3-a.  Rate Class Allocations'!$H:$H,D406) / SUMIFS(OFFSET('3-a.  Rate Class Allocations'!$BA:$BA,0,(27*(Y407="kW"))),'3-a.  Rate Class Allocations'!$F:$F,"2011 - 2014 + 2015 Extension Legacy Green Energy Act Framework - Province Wide Program",'3-a.  Rate Class Allocations'!$E:$E,$B451,'3-a.  Rate Class Allocations'!$H:$H,D406),IF(COUNTIFS(Y406,"*Less Than*"),1/COUNTIFS($Y406:$AL406,"*Less Than*"),0))</f>
        <v>0</v>
      </c>
      <c r="Z451" s="416">
        <f ca="1">IF(SUMIFS(OFFSET('3-a.  Rate Class Allocations'!$BA:$BA,0,(27*(Z407="kW"))),'3-a.  Rate Class Allocations'!$F:$F,"2011 - 2014 + 2015 Extension Legacy Green Energy Act Framework - Province Wide Program",'3-a.  Rate Class Allocations'!$E:$E,$B451,'3-a.  Rate Class Allocations'!$H:$H,D406),SUMIFS(OFFSET('3-a.  Rate Class Allocations'!$BA:$BA,0,(27*(Z407="kW"))),'3-a.  Rate Class Allocations'!$F:$F,"2011 - 2014 + 2015 Extension Legacy Green Energy Act Framework - Province Wide Program",'3-a.  Rate Class Allocations'!$L:$L,Z406,'3-a.  Rate Class Allocations'!$E:$E,$B451,'3-a.  Rate Class Allocations'!$H:$H,D406) / SUMIFS(OFFSET('3-a.  Rate Class Allocations'!$BA:$BA,0,(27*(Z407="kW"))),'3-a.  Rate Class Allocations'!$F:$F,"2011 - 2014 + 2015 Extension Legacy Green Energy Act Framework - Province Wide Program",'3-a.  Rate Class Allocations'!$E:$E,$B451,'3-a.  Rate Class Allocations'!$H:$H,D406),IF(COUNTIFS(Z406,"*Less Than*"),1/COUNTIFS($Y406:$AL406,"*Less Than*"),0))</f>
        <v>1</v>
      </c>
      <c r="AA451" s="416">
        <f ca="1">IF(SUMIFS(OFFSET('3-a.  Rate Class Allocations'!$BA:$BA,0,(27*(AA407="kW"))),'3-a.  Rate Class Allocations'!$F:$F,"2011 - 2014 + 2015 Extension Legacy Green Energy Act Framework - Province Wide Program",'3-a.  Rate Class Allocations'!$E:$E,$B451,'3-a.  Rate Class Allocations'!$H:$H,D406),SUMIFS(OFFSET('3-a.  Rate Class Allocations'!$BA:$BA,0,(27*(AA407="kW"))),'3-a.  Rate Class Allocations'!$F:$F,"2011 - 2014 + 2015 Extension Legacy Green Energy Act Framework - Province Wide Program",'3-a.  Rate Class Allocations'!$L:$L,AA406,'3-a.  Rate Class Allocations'!$E:$E,$B451,'3-a.  Rate Class Allocations'!$H:$H,D406) / SUMIFS(OFFSET('3-a.  Rate Class Allocations'!$BA:$BA,0,(27*(AA407="kW"))),'3-a.  Rate Class Allocations'!$F:$F,"2011 - 2014 + 2015 Extension Legacy Green Energy Act Framework - Province Wide Program",'3-a.  Rate Class Allocations'!$E:$E,$B451,'3-a.  Rate Class Allocations'!$H:$H,D406),IF(COUNTIFS(AA406,"*Less Than*"),1/COUNTIFS($Y406:$AL406,"*Less Than*"),0))</f>
        <v>0</v>
      </c>
      <c r="AB451" s="416">
        <f ca="1">IF(SUMIFS(OFFSET('3-a.  Rate Class Allocations'!$BA:$BA,0,(27*(AB407="kW"))),'3-a.  Rate Class Allocations'!$F:$F,"2011 - 2014 + 2015 Extension Legacy Green Energy Act Framework - Province Wide Program",'3-a.  Rate Class Allocations'!$E:$E,$B451,'3-a.  Rate Class Allocations'!$H:$H,D406),SUMIFS(OFFSET('3-a.  Rate Class Allocations'!$BA:$BA,0,(27*(AB407="kW"))),'3-a.  Rate Class Allocations'!$F:$F,"2011 - 2014 + 2015 Extension Legacy Green Energy Act Framework - Province Wide Program",'3-a.  Rate Class Allocations'!$L:$L,AB406,'3-a.  Rate Class Allocations'!$E:$E,$B451,'3-a.  Rate Class Allocations'!$H:$H,D406) / SUMIFS(OFFSET('3-a.  Rate Class Allocations'!$BA:$BA,0,(27*(AB407="kW"))),'3-a.  Rate Class Allocations'!$F:$F,"2011 - 2014 + 2015 Extension Legacy Green Energy Act Framework - Province Wide Program",'3-a.  Rate Class Allocations'!$E:$E,$B451,'3-a.  Rate Class Allocations'!$H:$H,D406),IF(COUNTIFS(AB406,"*Less Than*"),1/COUNTIFS($Y406:$AL406,"*Less Than*"),0))</f>
        <v>0</v>
      </c>
      <c r="AC451" s="416">
        <f ca="1">IF(SUMIFS(OFFSET('3-a.  Rate Class Allocations'!$BA:$BA,0,(27*(AC407="kW"))),'3-a.  Rate Class Allocations'!$F:$F,"2011 - 2014 + 2015 Extension Legacy Green Energy Act Framework - Province Wide Program",'3-a.  Rate Class Allocations'!$E:$E,$B451,'3-a.  Rate Class Allocations'!$H:$H,D406),SUMIFS(OFFSET('3-a.  Rate Class Allocations'!$BA:$BA,0,(27*(AC407="kW"))),'3-a.  Rate Class Allocations'!$F:$F,"2011 - 2014 + 2015 Extension Legacy Green Energy Act Framework - Province Wide Program",'3-a.  Rate Class Allocations'!$L:$L,AC406,'3-a.  Rate Class Allocations'!$E:$E,$B451,'3-a.  Rate Class Allocations'!$H:$H,D406) / SUMIFS(OFFSET('3-a.  Rate Class Allocations'!$BA:$BA,0,(27*(AC407="kW"))),'3-a.  Rate Class Allocations'!$F:$F,"2011 - 2014 + 2015 Extension Legacy Green Energy Act Framework - Province Wide Program",'3-a.  Rate Class Allocations'!$E:$E,$B451,'3-a.  Rate Class Allocations'!$H:$H,D406),IF(COUNTIFS(AC406,"*Less Than*"),1/COUNTIFS($Y406:$AL406,"*Less Than*"),0))</f>
        <v>0</v>
      </c>
      <c r="AD451" s="416">
        <f ca="1">IF(SUMIFS(OFFSET('3-a.  Rate Class Allocations'!$BA:$BA,0,(27*(AD407="kW"))),'3-a.  Rate Class Allocations'!$F:$F,"2011 - 2014 + 2015 Extension Legacy Green Energy Act Framework - Province Wide Program",'3-a.  Rate Class Allocations'!$E:$E,$B451,'3-a.  Rate Class Allocations'!$H:$H,D406),SUMIFS(OFFSET('3-a.  Rate Class Allocations'!$BA:$BA,0,(27*(AD407="kW"))),'3-a.  Rate Class Allocations'!$F:$F,"2011 - 2014 + 2015 Extension Legacy Green Energy Act Framework - Province Wide Program",'3-a.  Rate Class Allocations'!$L:$L,AD406,'3-a.  Rate Class Allocations'!$E:$E,$B451,'3-a.  Rate Class Allocations'!$H:$H,D406) / SUMIFS(OFFSET('3-a.  Rate Class Allocations'!$BA:$BA,0,(27*(AD407="kW"))),'3-a.  Rate Class Allocations'!$F:$F,"2011 - 2014 + 2015 Extension Legacy Green Energy Act Framework - Province Wide Program",'3-a.  Rate Class Allocations'!$E:$E,$B451,'3-a.  Rate Class Allocations'!$H:$H,D406),IF(COUNTIFS(AD406,"*Less Than*"),1/COUNTIFS($Y406:$AL406,"*Less Than*"),0))</f>
        <v>0</v>
      </c>
      <c r="AE451" s="416">
        <f ca="1">IF(SUMIFS(OFFSET('3-a.  Rate Class Allocations'!$BA:$BA,0,(27*(AE407="kW"))),'3-a.  Rate Class Allocations'!$F:$F,"2011 - 2014 + 2015 Extension Legacy Green Energy Act Framework - Province Wide Program",'3-a.  Rate Class Allocations'!$E:$E,$B451,'3-a.  Rate Class Allocations'!$H:$H,D406),SUMIFS(OFFSET('3-a.  Rate Class Allocations'!$BA:$BA,0,(27*(AE407="kW"))),'3-a.  Rate Class Allocations'!$F:$F,"2011 - 2014 + 2015 Extension Legacy Green Energy Act Framework - Province Wide Program",'3-a.  Rate Class Allocations'!$L:$L,AE406,'3-a.  Rate Class Allocations'!$E:$E,$B451,'3-a.  Rate Class Allocations'!$H:$H,D406) / SUMIFS(OFFSET('3-a.  Rate Class Allocations'!$BA:$BA,0,(27*(AE407="kW"))),'3-a.  Rate Class Allocations'!$F:$F,"2011 - 2014 + 2015 Extension Legacy Green Energy Act Framework - Province Wide Program",'3-a.  Rate Class Allocations'!$E:$E,$B451,'3-a.  Rate Class Allocations'!$H:$H,D406),IF(COUNTIFS(AE406,"*Less Than*"),1/COUNTIFS($Y406:$AL406,"*Less Than*"),0))</f>
        <v>0</v>
      </c>
      <c r="AF451" s="416">
        <f ca="1">IF(SUMIFS(OFFSET('3-a.  Rate Class Allocations'!$BA:$BA,0,(27*(AF407="kW"))),'3-a.  Rate Class Allocations'!$F:$F,"2011 - 2014 + 2015 Extension Legacy Green Energy Act Framework - Province Wide Program",'3-a.  Rate Class Allocations'!$E:$E,$B451,'3-a.  Rate Class Allocations'!$H:$H,D406),SUMIFS(OFFSET('3-a.  Rate Class Allocations'!$BA:$BA,0,(27*(AF407="kW"))),'3-a.  Rate Class Allocations'!$F:$F,"2011 - 2014 + 2015 Extension Legacy Green Energy Act Framework - Province Wide Program",'3-a.  Rate Class Allocations'!$L:$L,AF406,'3-a.  Rate Class Allocations'!$E:$E,$B451,'3-a.  Rate Class Allocations'!$H:$H,D406) / SUMIFS(OFFSET('3-a.  Rate Class Allocations'!$BA:$BA,0,(27*(AF407="kW"))),'3-a.  Rate Class Allocations'!$F:$F,"2011 - 2014 + 2015 Extension Legacy Green Energy Act Framework - Province Wide Program",'3-a.  Rate Class Allocations'!$E:$E,$B451,'3-a.  Rate Class Allocations'!$H:$H,D406),IF(COUNTIFS(AF406,"*Less Than*"),1/COUNTIFS($Y406:$AL406,"*Less Than*"),0))</f>
        <v>0</v>
      </c>
      <c r="AG451" s="416">
        <f ca="1">IF(SUMIFS(OFFSET('3-a.  Rate Class Allocations'!$BA:$BA,0,(27*(AG407="kW"))),'3-a.  Rate Class Allocations'!$F:$F,"2011 - 2014 + 2015 Extension Legacy Green Energy Act Framework - Province Wide Program",'3-a.  Rate Class Allocations'!$E:$E,$B451,'3-a.  Rate Class Allocations'!$H:$H,D406),SUMIFS(OFFSET('3-a.  Rate Class Allocations'!$BA:$BA,0,(27*(AG407="kW"))),'3-a.  Rate Class Allocations'!$F:$F,"2011 - 2014 + 2015 Extension Legacy Green Energy Act Framework - Province Wide Program",'3-a.  Rate Class Allocations'!$L:$L,AG406,'3-a.  Rate Class Allocations'!$E:$E,$B451,'3-a.  Rate Class Allocations'!$H:$H,D406) / SUMIFS(OFFSET('3-a.  Rate Class Allocations'!$BA:$BA,0,(27*(AG407="kW"))),'3-a.  Rate Class Allocations'!$F:$F,"2011 - 2014 + 2015 Extension Legacy Green Energy Act Framework - Province Wide Program",'3-a.  Rate Class Allocations'!$E:$E,$B451,'3-a.  Rate Class Allocations'!$H:$H,D406),IF(COUNTIFS(AG406,"*Less Than*"),1/COUNTIFS($Y406:$AL406,"*Less Than*"),0))</f>
        <v>0</v>
      </c>
      <c r="AH451" s="416">
        <f ca="1">IF(SUMIFS(OFFSET('3-a.  Rate Class Allocations'!$BA:$BA,0,(27*(AH407="kW"))),'3-a.  Rate Class Allocations'!$F:$F,"2011 - 2014 + 2015 Extension Legacy Green Energy Act Framework - Province Wide Program",'3-a.  Rate Class Allocations'!$E:$E,$B451,'3-a.  Rate Class Allocations'!$H:$H,D406),SUMIFS(OFFSET('3-a.  Rate Class Allocations'!$BA:$BA,0,(27*(AH407="kW"))),'3-a.  Rate Class Allocations'!$F:$F,"2011 - 2014 + 2015 Extension Legacy Green Energy Act Framework - Province Wide Program",'3-a.  Rate Class Allocations'!$L:$L,AH406,'3-a.  Rate Class Allocations'!$E:$E,$B451,'3-a.  Rate Class Allocations'!$H:$H,D406) / SUMIFS(OFFSET('3-a.  Rate Class Allocations'!$BA:$BA,0,(27*(AH407="kW"))),'3-a.  Rate Class Allocations'!$F:$F,"2011 - 2014 + 2015 Extension Legacy Green Energy Act Framework - Province Wide Program",'3-a.  Rate Class Allocations'!$E:$E,$B451,'3-a.  Rate Class Allocations'!$H:$H,D406),IF(COUNTIFS(AH406,"*Less Than*"),1/COUNTIFS($Y406:$AL406,"*Less Than*"),0))</f>
        <v>0</v>
      </c>
      <c r="AI451" s="416">
        <f ca="1">IF(SUMIFS(OFFSET('3-a.  Rate Class Allocations'!$BA:$BA,0,(27*(AI407="kW"))),'3-a.  Rate Class Allocations'!$F:$F,"2011 - 2014 + 2015 Extension Legacy Green Energy Act Framework - Province Wide Program",'3-a.  Rate Class Allocations'!$E:$E,$B451,'3-a.  Rate Class Allocations'!$H:$H,D406),SUMIFS(OFFSET('3-a.  Rate Class Allocations'!$BA:$BA,0,(27*(AI407="kW"))),'3-a.  Rate Class Allocations'!$F:$F,"2011 - 2014 + 2015 Extension Legacy Green Energy Act Framework - Province Wide Program",'3-a.  Rate Class Allocations'!$L:$L,AI406,'3-a.  Rate Class Allocations'!$E:$E,$B451,'3-a.  Rate Class Allocations'!$H:$H,D406) / SUMIFS(OFFSET('3-a.  Rate Class Allocations'!$BA:$BA,0,(27*(AI407="kW"))),'3-a.  Rate Class Allocations'!$F:$F,"2011 - 2014 + 2015 Extension Legacy Green Energy Act Framework - Province Wide Program",'3-a.  Rate Class Allocations'!$E:$E,$B451,'3-a.  Rate Class Allocations'!$H:$H,D406),IF(COUNTIFS(AI406,"*Less Than*"),1/COUNTIFS($Y406:$AL406,"*Less Than*"),0))</f>
        <v>0</v>
      </c>
      <c r="AJ451" s="416">
        <f ca="1">IF(SUMIFS(OFFSET('3-a.  Rate Class Allocations'!$BA:$BA,0,(27*(AJ407="kW"))),'3-a.  Rate Class Allocations'!$F:$F,"2011 - 2014 + 2015 Extension Legacy Green Energy Act Framework - Province Wide Program",'3-a.  Rate Class Allocations'!$E:$E,$B451,'3-a.  Rate Class Allocations'!$H:$H,D406),SUMIFS(OFFSET('3-a.  Rate Class Allocations'!$BA:$BA,0,(27*(AJ407="kW"))),'3-a.  Rate Class Allocations'!$F:$F,"2011 - 2014 + 2015 Extension Legacy Green Energy Act Framework - Province Wide Program",'3-a.  Rate Class Allocations'!$L:$L,AJ406,'3-a.  Rate Class Allocations'!$E:$E,$B451,'3-a.  Rate Class Allocations'!$H:$H,D406) / SUMIFS(OFFSET('3-a.  Rate Class Allocations'!$BA:$BA,0,(27*(AJ407="kW"))),'3-a.  Rate Class Allocations'!$F:$F,"2011 - 2014 + 2015 Extension Legacy Green Energy Act Framework - Province Wide Program",'3-a.  Rate Class Allocations'!$E:$E,$B451,'3-a.  Rate Class Allocations'!$H:$H,D406),IF(COUNTIFS(AJ406,"*Less Than*"),1/COUNTIFS($Y406:$AL406,"*Less Than*"),0))</f>
        <v>0</v>
      </c>
      <c r="AK451" s="416">
        <f ca="1">IF(SUMIFS(OFFSET('3-a.  Rate Class Allocations'!$BA:$BA,0,(27*(AK407="kW"))),'3-a.  Rate Class Allocations'!$F:$F,"2011 - 2014 + 2015 Extension Legacy Green Energy Act Framework - Province Wide Program",'3-a.  Rate Class Allocations'!$E:$E,$B451,'3-a.  Rate Class Allocations'!$H:$H,D406),SUMIFS(OFFSET('3-a.  Rate Class Allocations'!$BA:$BA,0,(27*(AK407="kW"))),'3-a.  Rate Class Allocations'!$F:$F,"2011 - 2014 + 2015 Extension Legacy Green Energy Act Framework - Province Wide Program",'3-a.  Rate Class Allocations'!$L:$L,AK406,'3-a.  Rate Class Allocations'!$E:$E,$B451,'3-a.  Rate Class Allocations'!$H:$H,D406) / SUMIFS(OFFSET('3-a.  Rate Class Allocations'!$BA:$BA,0,(27*(AK407="kW"))),'3-a.  Rate Class Allocations'!$F:$F,"2011 - 2014 + 2015 Extension Legacy Green Energy Act Framework - Province Wide Program",'3-a.  Rate Class Allocations'!$E:$E,$B451,'3-a.  Rate Class Allocations'!$H:$H,D406),IF(COUNTIFS(AK406,"*Less Than*"),1/COUNTIFS($Y406:$AL406,"*Less Than*"),0))</f>
        <v>0</v>
      </c>
      <c r="AL451" s="416">
        <f ca="1">IF(SUMIFS(OFFSET('3-a.  Rate Class Allocations'!$BA:$BA,0,(27*(AL407="kW"))),'3-a.  Rate Class Allocations'!$F:$F,"2011 - 2014 + 2015 Extension Legacy Green Energy Act Framework - Province Wide Program",'3-a.  Rate Class Allocations'!$E:$E,$B451,'3-a.  Rate Class Allocations'!$H:$H,D406),SUMIFS(OFFSET('3-a.  Rate Class Allocations'!$BA:$BA,0,(27*(AL407="kW"))),'3-a.  Rate Class Allocations'!$F:$F,"2011 - 2014 + 2015 Extension Legacy Green Energy Act Framework - Province Wide Program",'3-a.  Rate Class Allocations'!$L:$L,AL406,'3-a.  Rate Class Allocations'!$E:$E,$B451,'3-a.  Rate Class Allocations'!$H:$H,D406) / SUMIFS(OFFSET('3-a.  Rate Class Allocations'!$BA:$BA,0,(27*(AL407="kW"))),'3-a.  Rate Class Allocations'!$F:$F,"2011 - 2014 + 2015 Extension Legacy Green Energy Act Framework - Province Wide Program",'3-a.  Rate Class Allocations'!$E:$E,$B451,'3-a.  Rate Class Allocations'!$H:$H,D406),IF(COUNTIFS(AL406,"*Less Than*"),1/COUNTIFS($Y406:$AL406,"*Less Than*"),0))</f>
        <v>0</v>
      </c>
      <c r="AM451" s="298">
        <f ca="1">SUM(Y451:AL451)</f>
        <v>1</v>
      </c>
    </row>
    <row r="452" spans="1:39" s="285" customFormat="1" ht="15" outlineLevel="1">
      <c r="A452" s="503"/>
      <c r="B452" s="316" t="s">
        <v>260</v>
      </c>
      <c r="C452" s="293" t="s">
        <v>164</v>
      </c>
      <c r="D452" s="724">
        <f ca="1">SUMIFS(OFFSET('7.  Persistence Report'!$AQ:$AQ,0,D406-2011),'7.  Persistence Report'!$D:$D,IF(COUNTIFS($B452,"Adjustment*"),$B451,$B452),'7.  Persistence Report'!$H:$H,D406,'7.  Persistence Report'!$J:$J,IF(COUNTIFS($B452,"Adjustment*"),"Adjustment","Current Year Savings"),'7.  Persistence Report'!$C:$C,VLOOKUP(IF(COUNTIFS($B452,"Adjustment*"),$A451,$A452),ExtCalcMap,2,FALSE))</f>
        <v>0</v>
      </c>
      <c r="E452" s="724">
        <f ca="1">SUMIFS(OFFSET('7.  Persistence Report'!$AQ:$AQ,0,E406-2011),'7.  Persistence Report'!$D:$D,IF(COUNTIFS($B452,"Adjustment*"),$B451,$B452),'7.  Persistence Report'!$H:$H,D406,'7.  Persistence Report'!$J:$J,IF(COUNTIFS($B452,"Adjustment*"),"Adjustment","Current Year Savings"),'7.  Persistence Report'!$C:$C,VLOOKUP(IF(COUNTIFS($B452,"Adjustment*"),$A451,$A452),ExtCalcMap,2,FALSE))</f>
        <v>0</v>
      </c>
      <c r="F452" s="724">
        <f ca="1">SUMIFS(OFFSET('7.  Persistence Report'!$AQ:$AQ,0,F406-2011),'7.  Persistence Report'!$D:$D,IF(COUNTIFS($B452,"Adjustment*"),$B451,$B452),'7.  Persistence Report'!$H:$H,D406,'7.  Persistence Report'!$J:$J,IF(COUNTIFS($B452,"Adjustment*"),"Adjustment","Current Year Savings"),'7.  Persistence Report'!$C:$C,VLOOKUP(IF(COUNTIFS($B452,"Adjustment*"),$A451,$A452),ExtCalcMap,2,FALSE))</f>
        <v>0</v>
      </c>
      <c r="G452" s="724">
        <f ca="1">SUMIFS(OFFSET('7.  Persistence Report'!$AQ:$AQ,0,G406-2011),'7.  Persistence Report'!$D:$D,IF(COUNTIFS($B452,"Adjustment*"),$B451,$B452),'7.  Persistence Report'!$H:$H,D406,'7.  Persistence Report'!$J:$J,IF(COUNTIFS($B452,"Adjustment*"),"Adjustment","Current Year Savings"),'7.  Persistence Report'!$C:$C,VLOOKUP(IF(COUNTIFS($B452,"Adjustment*"),$A451,$A452),ExtCalcMap,2,FALSE))</f>
        <v>0</v>
      </c>
      <c r="H452" s="724">
        <f ca="1">SUMIFS(OFFSET('7.  Persistence Report'!$AQ:$AQ,0,H406-2011),'7.  Persistence Report'!$D:$D,IF(COUNTIFS($B452,"Adjustment*"),$B451,$B452),'7.  Persistence Report'!$H:$H,D406,'7.  Persistence Report'!$J:$J,IF(COUNTIFS($B452,"Adjustment*"),"Adjustment","Current Year Savings"),'7.  Persistence Report'!$C:$C,VLOOKUP(IF(COUNTIFS($B452,"Adjustment*"),$A451,$A452),ExtCalcMap,2,FALSE))</f>
        <v>0</v>
      </c>
      <c r="I452" s="724">
        <f ca="1">SUMIFS(OFFSET('7.  Persistence Report'!$AQ:$AQ,0,I406-2011),'7.  Persistence Report'!$D:$D,IF(COUNTIFS($B452,"Adjustment*"),$B451,$B452),'7.  Persistence Report'!$H:$H,D406,'7.  Persistence Report'!$J:$J,IF(COUNTIFS($B452,"Adjustment*"),"Adjustment","Current Year Savings"),'7.  Persistence Report'!$C:$C,VLOOKUP(IF(COUNTIFS($B452,"Adjustment*"),$A451,$A452),ExtCalcMap,2,FALSE))</f>
        <v>0</v>
      </c>
      <c r="J452" s="724">
        <f ca="1">SUMIFS(OFFSET('7.  Persistence Report'!$AQ:$AQ,0,J406-2011),'7.  Persistence Report'!$D:$D,IF(COUNTIFS($B452,"Adjustment*"),$B451,$B452),'7.  Persistence Report'!$H:$H,D406,'7.  Persistence Report'!$J:$J,IF(COUNTIFS($B452,"Adjustment*"),"Adjustment","Current Year Savings"),'7.  Persistence Report'!$C:$C,VLOOKUP(IF(COUNTIFS($B452,"Adjustment*"),$A451,$A452),ExtCalcMap,2,FALSE))</f>
        <v>0</v>
      </c>
      <c r="K452" s="724">
        <f ca="1">SUMIFS(OFFSET('7.  Persistence Report'!$AQ:$AQ,0,K406-2011),'7.  Persistence Report'!$D:$D,IF(COUNTIFS($B452,"Adjustment*"),$B451,$B452),'7.  Persistence Report'!$H:$H,D406,'7.  Persistence Report'!$J:$J,IF(COUNTIFS($B452,"Adjustment*"),"Adjustment","Current Year Savings"),'7.  Persistence Report'!$C:$C,VLOOKUP(IF(COUNTIFS($B452,"Adjustment*"),$A451,$A452),ExtCalcMap,2,FALSE))</f>
        <v>0</v>
      </c>
      <c r="L452" s="724">
        <f ca="1">SUMIFS(OFFSET('7.  Persistence Report'!$AQ:$AQ,0,L406-2011),'7.  Persistence Report'!$D:$D,IF(COUNTIFS($B452,"Adjustment*"),$B451,$B452),'7.  Persistence Report'!$H:$H,D406,'7.  Persistence Report'!$J:$J,IF(COUNTIFS($B452,"Adjustment*"),"Adjustment","Current Year Savings"),'7.  Persistence Report'!$C:$C,VLOOKUP(IF(COUNTIFS($B452,"Adjustment*"),$A451,$A452),ExtCalcMap,2,FALSE))</f>
        <v>0</v>
      </c>
      <c r="M452" s="724">
        <f ca="1">SUMIFS(OFFSET('7.  Persistence Report'!$AQ:$AQ,0,M406-2011),'7.  Persistence Report'!$D:$D,IF(COUNTIFS($B452,"Adjustment*"),$B451,$B452),'7.  Persistence Report'!$H:$H,D406,'7.  Persistence Report'!$J:$J,IF(COUNTIFS($B452,"Adjustment*"),"Adjustment","Current Year Savings"),'7.  Persistence Report'!$C:$C,VLOOKUP(IF(COUNTIFS($B452,"Adjustment*"),$A451,$A452),ExtCalcMap,2,FALSE))</f>
        <v>0</v>
      </c>
      <c r="N452" s="732"/>
      <c r="O452" s="731">
        <f ca="1">SUMIFS(OFFSET('7.  Persistence Report'!$L:$L,0,O406-2011),'7.  Persistence Report'!$D:$D,IF(COUNTIFS($B452,"Adjustment*"),$B451,$B452),'7.  Persistence Report'!$H:$H,D406,'7.  Persistence Report'!$J:$J,IF(COUNTIFS($B452,"Adjustment*"),"Adjustment","Current Year Savings"),'7.  Persistence Report'!$C:$C,VLOOKUP(IF(COUNTIFS($B452,"Adjustment*"),$A451,$A452),ExtCalcMap,2,FALSE))</f>
        <v>0</v>
      </c>
      <c r="P452" s="731">
        <f ca="1">SUMIFS(OFFSET('7.  Persistence Report'!$L:$L,0,P406-2011),'7.  Persistence Report'!$D:$D,IF(COUNTIFS($B452,"Adjustment*"),$B451,$B452),'7.  Persistence Report'!$H:$H,D406,'7.  Persistence Report'!$J:$J,IF(COUNTIFS($B452,"Adjustment*"),"Adjustment","Current Year Savings"),'7.  Persistence Report'!$C:$C,VLOOKUP(IF(COUNTIFS($B452,"Adjustment*"),$A451,$A452),ExtCalcMap,2,FALSE))</f>
        <v>0</v>
      </c>
      <c r="Q452" s="731">
        <f ca="1">SUMIFS(OFFSET('7.  Persistence Report'!$L:$L,0,Q406-2011),'7.  Persistence Report'!$D:$D,IF(COUNTIFS($B452,"Adjustment*"),$B451,$B452),'7.  Persistence Report'!$H:$H,D406,'7.  Persistence Report'!$J:$J,IF(COUNTIFS($B452,"Adjustment*"),"Adjustment","Current Year Savings"),'7.  Persistence Report'!$C:$C,VLOOKUP(IF(COUNTIFS($B452,"Adjustment*"),$A451,$A452),ExtCalcMap,2,FALSE))</f>
        <v>0</v>
      </c>
      <c r="R452" s="731">
        <f ca="1">SUMIFS(OFFSET('7.  Persistence Report'!$L:$L,0,R406-2011),'7.  Persistence Report'!$D:$D,IF(COUNTIFS($B452,"Adjustment*"),$B451,$B452),'7.  Persistence Report'!$H:$H,D406,'7.  Persistence Report'!$J:$J,IF(COUNTIFS($B452,"Adjustment*"),"Adjustment","Current Year Savings"),'7.  Persistence Report'!$C:$C,VLOOKUP(IF(COUNTIFS($B452,"Adjustment*"),$A451,$A452),ExtCalcMap,2,FALSE))</f>
        <v>0</v>
      </c>
      <c r="S452" s="731">
        <f ca="1">SUMIFS(OFFSET('7.  Persistence Report'!$L:$L,0,S406-2011),'7.  Persistence Report'!$D:$D,IF(COUNTIFS($B452,"Adjustment*"),$B451,$B452),'7.  Persistence Report'!$H:$H,D406,'7.  Persistence Report'!$J:$J,IF(COUNTIFS($B452,"Adjustment*"),"Adjustment","Current Year Savings"),'7.  Persistence Report'!$C:$C,VLOOKUP(IF(COUNTIFS($B452,"Adjustment*"),$A451,$A452),ExtCalcMap,2,FALSE))</f>
        <v>0</v>
      </c>
      <c r="T452" s="731">
        <f ca="1">SUMIFS(OFFSET('7.  Persistence Report'!$L:$L,0,T406-2011),'7.  Persistence Report'!$D:$D,IF(COUNTIFS($B452,"Adjustment*"),$B451,$B452),'7.  Persistence Report'!$H:$H,D406,'7.  Persistence Report'!$J:$J,IF(COUNTIFS($B452,"Adjustment*"),"Adjustment","Current Year Savings"),'7.  Persistence Report'!$C:$C,VLOOKUP(IF(COUNTIFS($B452,"Adjustment*"),$A451,$A452),ExtCalcMap,2,FALSE))</f>
        <v>0</v>
      </c>
      <c r="U452" s="731">
        <f ca="1">SUMIFS(OFFSET('7.  Persistence Report'!$L:$L,0,U406-2011),'7.  Persistence Report'!$D:$D,IF(COUNTIFS($B452,"Adjustment*"),$B451,$B452),'7.  Persistence Report'!$H:$H,D406,'7.  Persistence Report'!$J:$J,IF(COUNTIFS($B452,"Adjustment*"),"Adjustment","Current Year Savings"),'7.  Persistence Report'!$C:$C,VLOOKUP(IF(COUNTIFS($B452,"Adjustment*"),$A451,$A452),ExtCalcMap,2,FALSE))</f>
        <v>0</v>
      </c>
      <c r="V452" s="731">
        <f ca="1">SUMIFS(OFFSET('7.  Persistence Report'!$L:$L,0,V406-2011),'7.  Persistence Report'!$D:$D,IF(COUNTIFS($B452,"Adjustment*"),$B451,$B452),'7.  Persistence Report'!$H:$H,D406,'7.  Persistence Report'!$J:$J,IF(COUNTIFS($B452,"Adjustment*"),"Adjustment","Current Year Savings"),'7.  Persistence Report'!$C:$C,VLOOKUP(IF(COUNTIFS($B452,"Adjustment*"),$A451,$A452),ExtCalcMap,2,FALSE))</f>
        <v>0</v>
      </c>
      <c r="W452" s="731">
        <f ca="1">SUMIFS(OFFSET('7.  Persistence Report'!$L:$L,0,W406-2011),'7.  Persistence Report'!$D:$D,IF(COUNTIFS($B452,"Adjustment*"),$B451,$B452),'7.  Persistence Report'!$H:$H,D406,'7.  Persistence Report'!$J:$J,IF(COUNTIFS($B452,"Adjustment*"),"Adjustment","Current Year Savings"),'7.  Persistence Report'!$C:$C,VLOOKUP(IF(COUNTIFS($B452,"Adjustment*"),$A451,$A452),ExtCalcMap,2,FALSE))</f>
        <v>0</v>
      </c>
      <c r="X452" s="731">
        <f ca="1">SUMIFS(OFFSET('7.  Persistence Report'!$L:$L,0,X406-2011),'7.  Persistence Report'!$D:$D,IF(COUNTIFS($B452,"Adjustment*"),$B451,$B452),'7.  Persistence Report'!$H:$H,D406,'7.  Persistence Report'!$J:$J,IF(COUNTIFS($B452,"Adjustment*"),"Adjustment","Current Year Savings"),'7.  Persistence Report'!$C:$C,VLOOKUP(IF(COUNTIFS($B452,"Adjustment*"),$A451,$A452),ExtCalcMap,2,FALSE))</f>
        <v>0</v>
      </c>
      <c r="Y452" s="412">
        <f ca="1">Y451</f>
        <v>0</v>
      </c>
      <c r="Z452" s="412">
        <f ca="1">Z451</f>
        <v>1</v>
      </c>
      <c r="AA452" s="412">
        <f t="shared" ref="AA452:AL452" ca="1" si="192">AA451</f>
        <v>0</v>
      </c>
      <c r="AB452" s="412">
        <f t="shared" ca="1" si="192"/>
        <v>0</v>
      </c>
      <c r="AC452" s="412">
        <f t="shared" ca="1" si="192"/>
        <v>0</v>
      </c>
      <c r="AD452" s="412">
        <f t="shared" ca="1" si="192"/>
        <v>0</v>
      </c>
      <c r="AE452" s="412">
        <f t="shared" ca="1" si="192"/>
        <v>0</v>
      </c>
      <c r="AF452" s="412">
        <f t="shared" ca="1" si="192"/>
        <v>0</v>
      </c>
      <c r="AG452" s="412">
        <f t="shared" ca="1" si="192"/>
        <v>0</v>
      </c>
      <c r="AH452" s="412">
        <f t="shared" ca="1" si="192"/>
        <v>0</v>
      </c>
      <c r="AI452" s="412">
        <f t="shared" ca="1" si="192"/>
        <v>0</v>
      </c>
      <c r="AJ452" s="412">
        <f t="shared" ca="1" si="192"/>
        <v>0</v>
      </c>
      <c r="AK452" s="412">
        <f t="shared" ca="1" si="192"/>
        <v>0</v>
      </c>
      <c r="AL452" s="412">
        <f t="shared" ca="1" si="192"/>
        <v>0</v>
      </c>
      <c r="AM452" s="313"/>
    </row>
    <row r="453" spans="1:39" s="285" customFormat="1" ht="15" outlineLevel="1">
      <c r="A453" s="503"/>
      <c r="B453" s="316"/>
      <c r="C453" s="314"/>
      <c r="D453" s="740"/>
      <c r="E453" s="740"/>
      <c r="F453" s="740"/>
      <c r="G453" s="740"/>
      <c r="H453" s="740"/>
      <c r="I453" s="740"/>
      <c r="J453" s="740"/>
      <c r="K453" s="740"/>
      <c r="L453" s="740"/>
      <c r="M453" s="740"/>
      <c r="N453" s="730"/>
      <c r="O453" s="741"/>
      <c r="P453" s="741"/>
      <c r="Q453" s="741"/>
      <c r="R453" s="741"/>
      <c r="S453" s="741"/>
      <c r="T453" s="741"/>
      <c r="U453" s="741"/>
      <c r="V453" s="741"/>
      <c r="W453" s="741"/>
      <c r="X453" s="741"/>
      <c r="Y453" s="419"/>
      <c r="Z453" s="417"/>
      <c r="AA453" s="417"/>
      <c r="AB453" s="417"/>
      <c r="AC453" s="417"/>
      <c r="AD453" s="417"/>
      <c r="AE453" s="417"/>
      <c r="AF453" s="417"/>
      <c r="AG453" s="417"/>
      <c r="AH453" s="417"/>
      <c r="AI453" s="417"/>
      <c r="AJ453" s="417"/>
      <c r="AK453" s="417"/>
      <c r="AL453" s="417"/>
      <c r="AM453" s="315"/>
    </row>
    <row r="454" spans="1:39" s="285" customFormat="1" ht="30" outlineLevel="1">
      <c r="A454" s="503">
        <v>16</v>
      </c>
      <c r="B454" s="316" t="s">
        <v>488</v>
      </c>
      <c r="C454" s="293" t="s">
        <v>25</v>
      </c>
      <c r="D454" s="724">
        <f ca="1">SUMIFS(OFFSET('7.  Persistence Report'!$AQ:$AQ,0,D406-2011),'7.  Persistence Report'!$D:$D,IF(COUNTIFS($B454,"Adjustment*"),$B453,$B454),'7.  Persistence Report'!$H:$H,D406,'7.  Persistence Report'!$J:$J,IF(COUNTIFS($B454,"Adjustment*"),"Adjustment","Current Year Savings"),'7.  Persistence Report'!$C:$C,VLOOKUP(IF(COUNTIFS($B454,"Adjustment*"),$A453,$A454),ExtCalcMap,2,FALSE))</f>
        <v>0</v>
      </c>
      <c r="E454" s="724">
        <f ca="1">SUMIFS(OFFSET('7.  Persistence Report'!$AQ:$AQ,0,E406-2011),'7.  Persistence Report'!$D:$D,IF(COUNTIFS($B454,"Adjustment*"),$B453,$B454),'7.  Persistence Report'!$H:$H,D406,'7.  Persistence Report'!$J:$J,IF(COUNTIFS($B454,"Adjustment*"),"Adjustment","Current Year Savings"),'7.  Persistence Report'!$C:$C,VLOOKUP(IF(COUNTIFS($B454,"Adjustment*"),$A453,$A454),ExtCalcMap,2,FALSE))</f>
        <v>0</v>
      </c>
      <c r="F454" s="724">
        <f ca="1">SUMIFS(OFFSET('7.  Persistence Report'!$AQ:$AQ,0,F406-2011),'7.  Persistence Report'!$D:$D,IF(COUNTIFS($B454,"Adjustment*"),$B453,$B454),'7.  Persistence Report'!$H:$H,D406,'7.  Persistence Report'!$J:$J,IF(COUNTIFS($B454,"Adjustment*"),"Adjustment","Current Year Savings"),'7.  Persistence Report'!$C:$C,VLOOKUP(IF(COUNTIFS($B454,"Adjustment*"),$A453,$A454),ExtCalcMap,2,FALSE))</f>
        <v>0</v>
      </c>
      <c r="G454" s="724">
        <f ca="1">SUMIFS(OFFSET('7.  Persistence Report'!$AQ:$AQ,0,G406-2011),'7.  Persistence Report'!$D:$D,IF(COUNTIFS($B454,"Adjustment*"),$B453,$B454),'7.  Persistence Report'!$H:$H,D406,'7.  Persistence Report'!$J:$J,IF(COUNTIFS($B454,"Adjustment*"),"Adjustment","Current Year Savings"),'7.  Persistence Report'!$C:$C,VLOOKUP(IF(COUNTIFS($B454,"Adjustment*"),$A453,$A454),ExtCalcMap,2,FALSE))</f>
        <v>0</v>
      </c>
      <c r="H454" s="724">
        <f ca="1">SUMIFS(OFFSET('7.  Persistence Report'!$AQ:$AQ,0,H406-2011),'7.  Persistence Report'!$D:$D,IF(COUNTIFS($B454,"Adjustment*"),$B453,$B454),'7.  Persistence Report'!$H:$H,D406,'7.  Persistence Report'!$J:$J,IF(COUNTIFS($B454,"Adjustment*"),"Adjustment","Current Year Savings"),'7.  Persistence Report'!$C:$C,VLOOKUP(IF(COUNTIFS($B454,"Adjustment*"),$A453,$A454),ExtCalcMap,2,FALSE))</f>
        <v>0</v>
      </c>
      <c r="I454" s="724">
        <f ca="1">SUMIFS(OFFSET('7.  Persistence Report'!$AQ:$AQ,0,I406-2011),'7.  Persistence Report'!$D:$D,IF(COUNTIFS($B454,"Adjustment*"),$B453,$B454),'7.  Persistence Report'!$H:$H,D406,'7.  Persistence Report'!$J:$J,IF(COUNTIFS($B454,"Adjustment*"),"Adjustment","Current Year Savings"),'7.  Persistence Report'!$C:$C,VLOOKUP(IF(COUNTIFS($B454,"Adjustment*"),$A453,$A454),ExtCalcMap,2,FALSE))</f>
        <v>0</v>
      </c>
      <c r="J454" s="724">
        <f ca="1">SUMIFS(OFFSET('7.  Persistence Report'!$AQ:$AQ,0,J406-2011),'7.  Persistence Report'!$D:$D,IF(COUNTIFS($B454,"Adjustment*"),$B453,$B454),'7.  Persistence Report'!$H:$H,D406,'7.  Persistence Report'!$J:$J,IF(COUNTIFS($B454,"Adjustment*"),"Adjustment","Current Year Savings"),'7.  Persistence Report'!$C:$C,VLOOKUP(IF(COUNTIFS($B454,"Adjustment*"),$A453,$A454),ExtCalcMap,2,FALSE))</f>
        <v>0</v>
      </c>
      <c r="K454" s="724">
        <f ca="1">SUMIFS(OFFSET('7.  Persistence Report'!$AQ:$AQ,0,K406-2011),'7.  Persistence Report'!$D:$D,IF(COUNTIFS($B454,"Adjustment*"),$B453,$B454),'7.  Persistence Report'!$H:$H,D406,'7.  Persistence Report'!$J:$J,IF(COUNTIFS($B454,"Adjustment*"),"Adjustment","Current Year Savings"),'7.  Persistence Report'!$C:$C,VLOOKUP(IF(COUNTIFS($B454,"Adjustment*"),$A453,$A454),ExtCalcMap,2,FALSE))</f>
        <v>0</v>
      </c>
      <c r="L454" s="724">
        <f ca="1">SUMIFS(OFFSET('7.  Persistence Report'!$AQ:$AQ,0,L406-2011),'7.  Persistence Report'!$D:$D,IF(COUNTIFS($B454,"Adjustment*"),$B453,$B454),'7.  Persistence Report'!$H:$H,D406,'7.  Persistence Report'!$J:$J,IF(COUNTIFS($B454,"Adjustment*"),"Adjustment","Current Year Savings"),'7.  Persistence Report'!$C:$C,VLOOKUP(IF(COUNTIFS($B454,"Adjustment*"),$A453,$A454),ExtCalcMap,2,FALSE))</f>
        <v>0</v>
      </c>
      <c r="M454" s="724">
        <f ca="1">SUMIFS(OFFSET('7.  Persistence Report'!$AQ:$AQ,0,M406-2011),'7.  Persistence Report'!$D:$D,IF(COUNTIFS($B454,"Adjustment*"),$B453,$B454),'7.  Persistence Report'!$H:$H,D406,'7.  Persistence Report'!$J:$J,IF(COUNTIFS($B454,"Adjustment*"),"Adjustment","Current Year Savings"),'7.  Persistence Report'!$C:$C,VLOOKUP(IF(COUNTIFS($B454,"Adjustment*"),$A453,$A454),ExtCalcMap,2,FALSE))</f>
        <v>0</v>
      </c>
      <c r="N454" s="730"/>
      <c r="O454" s="731">
        <f ca="1">SUMIFS(OFFSET('7.  Persistence Report'!$L:$L,0,O406-2011),'7.  Persistence Report'!$D:$D,IF(COUNTIFS($B454,"Adjustment*"),$B453,$B454),'7.  Persistence Report'!$H:$H,D406,'7.  Persistence Report'!$J:$J,IF(COUNTIFS($B454,"Adjustment*"),"Adjustment","Current Year Savings"),'7.  Persistence Report'!$C:$C,VLOOKUP(IF(COUNTIFS($B454,"Adjustment*"),$A453,$A454),ExtCalcMap,2,FALSE))</f>
        <v>0</v>
      </c>
      <c r="P454" s="731">
        <f ca="1">SUMIFS(OFFSET('7.  Persistence Report'!$L:$L,0,P406-2011),'7.  Persistence Report'!$D:$D,IF(COUNTIFS($B454,"Adjustment*"),$B453,$B454),'7.  Persistence Report'!$H:$H,D406,'7.  Persistence Report'!$J:$J,IF(COUNTIFS($B454,"Adjustment*"),"Adjustment","Current Year Savings"),'7.  Persistence Report'!$C:$C,VLOOKUP(IF(COUNTIFS($B454,"Adjustment*"),$A453,$A454),ExtCalcMap,2,FALSE))</f>
        <v>0</v>
      </c>
      <c r="Q454" s="731">
        <f ca="1">SUMIFS(OFFSET('7.  Persistence Report'!$L:$L,0,Q406-2011),'7.  Persistence Report'!$D:$D,IF(COUNTIFS($B454,"Adjustment*"),$B453,$B454),'7.  Persistence Report'!$H:$H,D406,'7.  Persistence Report'!$J:$J,IF(COUNTIFS($B454,"Adjustment*"),"Adjustment","Current Year Savings"),'7.  Persistence Report'!$C:$C,VLOOKUP(IF(COUNTIFS($B454,"Adjustment*"),$A453,$A454),ExtCalcMap,2,FALSE))</f>
        <v>0</v>
      </c>
      <c r="R454" s="731">
        <f ca="1">SUMIFS(OFFSET('7.  Persistence Report'!$L:$L,0,R406-2011),'7.  Persistence Report'!$D:$D,IF(COUNTIFS($B454,"Adjustment*"),$B453,$B454),'7.  Persistence Report'!$H:$H,D406,'7.  Persistence Report'!$J:$J,IF(COUNTIFS($B454,"Adjustment*"),"Adjustment","Current Year Savings"),'7.  Persistence Report'!$C:$C,VLOOKUP(IF(COUNTIFS($B454,"Adjustment*"),$A453,$A454),ExtCalcMap,2,FALSE))</f>
        <v>0</v>
      </c>
      <c r="S454" s="731">
        <f ca="1">SUMIFS(OFFSET('7.  Persistence Report'!$L:$L,0,S406-2011),'7.  Persistence Report'!$D:$D,IF(COUNTIFS($B454,"Adjustment*"),$B453,$B454),'7.  Persistence Report'!$H:$H,D406,'7.  Persistence Report'!$J:$J,IF(COUNTIFS($B454,"Adjustment*"),"Adjustment","Current Year Savings"),'7.  Persistence Report'!$C:$C,VLOOKUP(IF(COUNTIFS($B454,"Adjustment*"),$A453,$A454),ExtCalcMap,2,FALSE))</f>
        <v>0</v>
      </c>
      <c r="T454" s="731">
        <f ca="1">SUMIFS(OFFSET('7.  Persistence Report'!$L:$L,0,T406-2011),'7.  Persistence Report'!$D:$D,IF(COUNTIFS($B454,"Adjustment*"),$B453,$B454),'7.  Persistence Report'!$H:$H,D406,'7.  Persistence Report'!$J:$J,IF(COUNTIFS($B454,"Adjustment*"),"Adjustment","Current Year Savings"),'7.  Persistence Report'!$C:$C,VLOOKUP(IF(COUNTIFS($B454,"Adjustment*"),$A453,$A454),ExtCalcMap,2,FALSE))</f>
        <v>0</v>
      </c>
      <c r="U454" s="731">
        <f ca="1">SUMIFS(OFFSET('7.  Persistence Report'!$L:$L,0,U406-2011),'7.  Persistence Report'!$D:$D,IF(COUNTIFS($B454,"Adjustment*"),$B453,$B454),'7.  Persistence Report'!$H:$H,D406,'7.  Persistence Report'!$J:$J,IF(COUNTIFS($B454,"Adjustment*"),"Adjustment","Current Year Savings"),'7.  Persistence Report'!$C:$C,VLOOKUP(IF(COUNTIFS($B454,"Adjustment*"),$A453,$A454),ExtCalcMap,2,FALSE))</f>
        <v>0</v>
      </c>
      <c r="V454" s="731">
        <f ca="1">SUMIFS(OFFSET('7.  Persistence Report'!$L:$L,0,V406-2011),'7.  Persistence Report'!$D:$D,IF(COUNTIFS($B454,"Adjustment*"),$B453,$B454),'7.  Persistence Report'!$H:$H,D406,'7.  Persistence Report'!$J:$J,IF(COUNTIFS($B454,"Adjustment*"),"Adjustment","Current Year Savings"),'7.  Persistence Report'!$C:$C,VLOOKUP(IF(COUNTIFS($B454,"Adjustment*"),$A453,$A454),ExtCalcMap,2,FALSE))</f>
        <v>0</v>
      </c>
      <c r="W454" s="731">
        <f ca="1">SUMIFS(OFFSET('7.  Persistence Report'!$L:$L,0,W406-2011),'7.  Persistence Report'!$D:$D,IF(COUNTIFS($B454,"Adjustment*"),$B453,$B454),'7.  Persistence Report'!$H:$H,D406,'7.  Persistence Report'!$J:$J,IF(COUNTIFS($B454,"Adjustment*"),"Adjustment","Current Year Savings"),'7.  Persistence Report'!$C:$C,VLOOKUP(IF(COUNTIFS($B454,"Adjustment*"),$A453,$A454),ExtCalcMap,2,FALSE))</f>
        <v>0</v>
      </c>
      <c r="X454" s="731">
        <f ca="1">SUMIFS(OFFSET('7.  Persistence Report'!$L:$L,0,X406-2011),'7.  Persistence Report'!$D:$D,IF(COUNTIFS($B454,"Adjustment*"),$B453,$B454),'7.  Persistence Report'!$H:$H,D406,'7.  Persistence Report'!$J:$J,IF(COUNTIFS($B454,"Adjustment*"),"Adjustment","Current Year Savings"),'7.  Persistence Report'!$C:$C,VLOOKUP(IF(COUNTIFS($B454,"Adjustment*"),$A453,$A454),ExtCalcMap,2,FALSE))</f>
        <v>0</v>
      </c>
      <c r="Y454" s="416">
        <f ca="1">IF(SUMIFS(OFFSET('3-a.  Rate Class Allocations'!$BA:$BA,0,(27*(Y407="kW"))),'3-a.  Rate Class Allocations'!$F:$F,"2011 - 2014 + 2015 Extension Legacy Green Energy Act Framework - Province Wide Program",'3-a.  Rate Class Allocations'!$E:$E,$B454,'3-a.  Rate Class Allocations'!$H:$H,D406),SUMIFS(OFFSET('3-a.  Rate Class Allocations'!$BA:$BA,0,(27*(Y407="kW"))),'3-a.  Rate Class Allocations'!$F:$F,"2011 - 2014 + 2015 Extension Legacy Green Energy Act Framework - Province Wide Program",'3-a.  Rate Class Allocations'!$L:$L,Y406,'3-a.  Rate Class Allocations'!$E:$E,$B454,'3-a.  Rate Class Allocations'!$H:$H,D406) / SUMIFS(OFFSET('3-a.  Rate Class Allocations'!$BA:$BA,0,(27*(Y407="kW"))),'3-a.  Rate Class Allocations'!$F:$F,"2011 - 2014 + 2015 Extension Legacy Green Energy Act Framework - Province Wide Program",'3-a.  Rate Class Allocations'!$E:$E,$B454,'3-a.  Rate Class Allocations'!$H:$H,D406),IF(COUNTIFS(Y406,"*Less Than*"),1/COUNTIFS($Y406:$AL406,"*Less Than*"),0))</f>
        <v>0</v>
      </c>
      <c r="Z454" s="416">
        <f ca="1">IF(SUMIFS(OFFSET('3-a.  Rate Class Allocations'!$BA:$BA,0,(27*(Z407="kW"))),'3-a.  Rate Class Allocations'!$F:$F,"2011 - 2014 + 2015 Extension Legacy Green Energy Act Framework - Province Wide Program",'3-a.  Rate Class Allocations'!$E:$E,$B454,'3-a.  Rate Class Allocations'!$H:$H,D406),SUMIFS(OFFSET('3-a.  Rate Class Allocations'!$BA:$BA,0,(27*(Z407="kW"))),'3-a.  Rate Class Allocations'!$F:$F,"2011 - 2014 + 2015 Extension Legacy Green Energy Act Framework - Province Wide Program",'3-a.  Rate Class Allocations'!$L:$L,Z406,'3-a.  Rate Class Allocations'!$E:$E,$B454,'3-a.  Rate Class Allocations'!$H:$H,D406) / SUMIFS(OFFSET('3-a.  Rate Class Allocations'!$BA:$BA,0,(27*(Z407="kW"))),'3-a.  Rate Class Allocations'!$F:$F,"2011 - 2014 + 2015 Extension Legacy Green Energy Act Framework - Province Wide Program",'3-a.  Rate Class Allocations'!$E:$E,$B454,'3-a.  Rate Class Allocations'!$H:$H,D406),IF(COUNTIFS(Z406,"*Less Than*"),1/COUNTIFS($Y406:$AL406,"*Less Than*"),0))</f>
        <v>1</v>
      </c>
      <c r="AA454" s="416">
        <f ca="1">IF(SUMIFS(OFFSET('3-a.  Rate Class Allocations'!$BA:$BA,0,(27*(AA407="kW"))),'3-a.  Rate Class Allocations'!$F:$F,"2011 - 2014 + 2015 Extension Legacy Green Energy Act Framework - Province Wide Program",'3-a.  Rate Class Allocations'!$E:$E,$B454,'3-a.  Rate Class Allocations'!$H:$H,D406),SUMIFS(OFFSET('3-a.  Rate Class Allocations'!$BA:$BA,0,(27*(AA407="kW"))),'3-a.  Rate Class Allocations'!$F:$F,"2011 - 2014 + 2015 Extension Legacy Green Energy Act Framework - Province Wide Program",'3-a.  Rate Class Allocations'!$L:$L,AA406,'3-a.  Rate Class Allocations'!$E:$E,$B454,'3-a.  Rate Class Allocations'!$H:$H,D406) / SUMIFS(OFFSET('3-a.  Rate Class Allocations'!$BA:$BA,0,(27*(AA407="kW"))),'3-a.  Rate Class Allocations'!$F:$F,"2011 - 2014 + 2015 Extension Legacy Green Energy Act Framework - Province Wide Program",'3-a.  Rate Class Allocations'!$E:$E,$B454,'3-a.  Rate Class Allocations'!$H:$H,D406),IF(COUNTIFS(AA406,"*Less Than*"),1/COUNTIFS($Y406:$AL406,"*Less Than*"),0))</f>
        <v>0</v>
      </c>
      <c r="AB454" s="416">
        <f ca="1">IF(SUMIFS(OFFSET('3-a.  Rate Class Allocations'!$BA:$BA,0,(27*(AB407="kW"))),'3-a.  Rate Class Allocations'!$F:$F,"2011 - 2014 + 2015 Extension Legacy Green Energy Act Framework - Province Wide Program",'3-a.  Rate Class Allocations'!$E:$E,$B454,'3-a.  Rate Class Allocations'!$H:$H,D406),SUMIFS(OFFSET('3-a.  Rate Class Allocations'!$BA:$BA,0,(27*(AB407="kW"))),'3-a.  Rate Class Allocations'!$F:$F,"2011 - 2014 + 2015 Extension Legacy Green Energy Act Framework - Province Wide Program",'3-a.  Rate Class Allocations'!$L:$L,AB406,'3-a.  Rate Class Allocations'!$E:$E,$B454,'3-a.  Rate Class Allocations'!$H:$H,D406) / SUMIFS(OFFSET('3-a.  Rate Class Allocations'!$BA:$BA,0,(27*(AB407="kW"))),'3-a.  Rate Class Allocations'!$F:$F,"2011 - 2014 + 2015 Extension Legacy Green Energy Act Framework - Province Wide Program",'3-a.  Rate Class Allocations'!$E:$E,$B454,'3-a.  Rate Class Allocations'!$H:$H,D406),IF(COUNTIFS(AB406,"*Less Than*"),1/COUNTIFS($Y406:$AL406,"*Less Than*"),0))</f>
        <v>0</v>
      </c>
      <c r="AC454" s="416">
        <f ca="1">IF(SUMIFS(OFFSET('3-a.  Rate Class Allocations'!$BA:$BA,0,(27*(AC407="kW"))),'3-a.  Rate Class Allocations'!$F:$F,"2011 - 2014 + 2015 Extension Legacy Green Energy Act Framework - Province Wide Program",'3-a.  Rate Class Allocations'!$E:$E,$B454,'3-a.  Rate Class Allocations'!$H:$H,D406),SUMIFS(OFFSET('3-a.  Rate Class Allocations'!$BA:$BA,0,(27*(AC407="kW"))),'3-a.  Rate Class Allocations'!$F:$F,"2011 - 2014 + 2015 Extension Legacy Green Energy Act Framework - Province Wide Program",'3-a.  Rate Class Allocations'!$L:$L,AC406,'3-a.  Rate Class Allocations'!$E:$E,$B454,'3-a.  Rate Class Allocations'!$H:$H,D406) / SUMIFS(OFFSET('3-a.  Rate Class Allocations'!$BA:$BA,0,(27*(AC407="kW"))),'3-a.  Rate Class Allocations'!$F:$F,"2011 - 2014 + 2015 Extension Legacy Green Energy Act Framework - Province Wide Program",'3-a.  Rate Class Allocations'!$E:$E,$B454,'3-a.  Rate Class Allocations'!$H:$H,D406),IF(COUNTIFS(AC406,"*Less Than*"),1/COUNTIFS($Y406:$AL406,"*Less Than*"),0))</f>
        <v>0</v>
      </c>
      <c r="AD454" s="416">
        <f ca="1">IF(SUMIFS(OFFSET('3-a.  Rate Class Allocations'!$BA:$BA,0,(27*(AD407="kW"))),'3-a.  Rate Class Allocations'!$F:$F,"2011 - 2014 + 2015 Extension Legacy Green Energy Act Framework - Province Wide Program",'3-a.  Rate Class Allocations'!$E:$E,$B454,'3-a.  Rate Class Allocations'!$H:$H,D406),SUMIFS(OFFSET('3-a.  Rate Class Allocations'!$BA:$BA,0,(27*(AD407="kW"))),'3-a.  Rate Class Allocations'!$F:$F,"2011 - 2014 + 2015 Extension Legacy Green Energy Act Framework - Province Wide Program",'3-a.  Rate Class Allocations'!$L:$L,AD406,'3-a.  Rate Class Allocations'!$E:$E,$B454,'3-a.  Rate Class Allocations'!$H:$H,D406) / SUMIFS(OFFSET('3-a.  Rate Class Allocations'!$BA:$BA,0,(27*(AD407="kW"))),'3-a.  Rate Class Allocations'!$F:$F,"2011 - 2014 + 2015 Extension Legacy Green Energy Act Framework - Province Wide Program",'3-a.  Rate Class Allocations'!$E:$E,$B454,'3-a.  Rate Class Allocations'!$H:$H,D406),IF(COUNTIFS(AD406,"*Less Than*"),1/COUNTIFS($Y406:$AL406,"*Less Than*"),0))</f>
        <v>0</v>
      </c>
      <c r="AE454" s="416">
        <f ca="1">IF(SUMIFS(OFFSET('3-a.  Rate Class Allocations'!$BA:$BA,0,(27*(AE407="kW"))),'3-a.  Rate Class Allocations'!$F:$F,"2011 - 2014 + 2015 Extension Legacy Green Energy Act Framework - Province Wide Program",'3-a.  Rate Class Allocations'!$E:$E,$B454,'3-a.  Rate Class Allocations'!$H:$H,D406),SUMIFS(OFFSET('3-a.  Rate Class Allocations'!$BA:$BA,0,(27*(AE407="kW"))),'3-a.  Rate Class Allocations'!$F:$F,"2011 - 2014 + 2015 Extension Legacy Green Energy Act Framework - Province Wide Program",'3-a.  Rate Class Allocations'!$L:$L,AE406,'3-a.  Rate Class Allocations'!$E:$E,$B454,'3-a.  Rate Class Allocations'!$H:$H,D406) / SUMIFS(OFFSET('3-a.  Rate Class Allocations'!$BA:$BA,0,(27*(AE407="kW"))),'3-a.  Rate Class Allocations'!$F:$F,"2011 - 2014 + 2015 Extension Legacy Green Energy Act Framework - Province Wide Program",'3-a.  Rate Class Allocations'!$E:$E,$B454,'3-a.  Rate Class Allocations'!$H:$H,D406),IF(COUNTIFS(AE406,"*Less Than*"),1/COUNTIFS($Y406:$AL406,"*Less Than*"),0))</f>
        <v>0</v>
      </c>
      <c r="AF454" s="416">
        <f ca="1">IF(SUMIFS(OFFSET('3-a.  Rate Class Allocations'!$BA:$BA,0,(27*(AF407="kW"))),'3-a.  Rate Class Allocations'!$F:$F,"2011 - 2014 + 2015 Extension Legacy Green Energy Act Framework - Province Wide Program",'3-a.  Rate Class Allocations'!$E:$E,$B454,'3-a.  Rate Class Allocations'!$H:$H,D406),SUMIFS(OFFSET('3-a.  Rate Class Allocations'!$BA:$BA,0,(27*(AF407="kW"))),'3-a.  Rate Class Allocations'!$F:$F,"2011 - 2014 + 2015 Extension Legacy Green Energy Act Framework - Province Wide Program",'3-a.  Rate Class Allocations'!$L:$L,AF406,'3-a.  Rate Class Allocations'!$E:$E,$B454,'3-a.  Rate Class Allocations'!$H:$H,D406) / SUMIFS(OFFSET('3-a.  Rate Class Allocations'!$BA:$BA,0,(27*(AF407="kW"))),'3-a.  Rate Class Allocations'!$F:$F,"2011 - 2014 + 2015 Extension Legacy Green Energy Act Framework - Province Wide Program",'3-a.  Rate Class Allocations'!$E:$E,$B454,'3-a.  Rate Class Allocations'!$H:$H,D406),IF(COUNTIFS(AF406,"*Less Than*"),1/COUNTIFS($Y406:$AL406,"*Less Than*"),0))</f>
        <v>0</v>
      </c>
      <c r="AG454" s="416">
        <f ca="1">IF(SUMIFS(OFFSET('3-a.  Rate Class Allocations'!$BA:$BA,0,(27*(AG407="kW"))),'3-a.  Rate Class Allocations'!$F:$F,"2011 - 2014 + 2015 Extension Legacy Green Energy Act Framework - Province Wide Program",'3-a.  Rate Class Allocations'!$E:$E,$B454,'3-a.  Rate Class Allocations'!$H:$H,D406),SUMIFS(OFFSET('3-a.  Rate Class Allocations'!$BA:$BA,0,(27*(AG407="kW"))),'3-a.  Rate Class Allocations'!$F:$F,"2011 - 2014 + 2015 Extension Legacy Green Energy Act Framework - Province Wide Program",'3-a.  Rate Class Allocations'!$L:$L,AG406,'3-a.  Rate Class Allocations'!$E:$E,$B454,'3-a.  Rate Class Allocations'!$H:$H,D406) / SUMIFS(OFFSET('3-a.  Rate Class Allocations'!$BA:$BA,0,(27*(AG407="kW"))),'3-a.  Rate Class Allocations'!$F:$F,"2011 - 2014 + 2015 Extension Legacy Green Energy Act Framework - Province Wide Program",'3-a.  Rate Class Allocations'!$E:$E,$B454,'3-a.  Rate Class Allocations'!$H:$H,D406),IF(COUNTIFS(AG406,"*Less Than*"),1/COUNTIFS($Y406:$AL406,"*Less Than*"),0))</f>
        <v>0</v>
      </c>
      <c r="AH454" s="416">
        <f ca="1">IF(SUMIFS(OFFSET('3-a.  Rate Class Allocations'!$BA:$BA,0,(27*(AH407="kW"))),'3-a.  Rate Class Allocations'!$F:$F,"2011 - 2014 + 2015 Extension Legacy Green Energy Act Framework - Province Wide Program",'3-a.  Rate Class Allocations'!$E:$E,$B454,'3-a.  Rate Class Allocations'!$H:$H,D406),SUMIFS(OFFSET('3-a.  Rate Class Allocations'!$BA:$BA,0,(27*(AH407="kW"))),'3-a.  Rate Class Allocations'!$F:$F,"2011 - 2014 + 2015 Extension Legacy Green Energy Act Framework - Province Wide Program",'3-a.  Rate Class Allocations'!$L:$L,AH406,'3-a.  Rate Class Allocations'!$E:$E,$B454,'3-a.  Rate Class Allocations'!$H:$H,D406) / SUMIFS(OFFSET('3-a.  Rate Class Allocations'!$BA:$BA,0,(27*(AH407="kW"))),'3-a.  Rate Class Allocations'!$F:$F,"2011 - 2014 + 2015 Extension Legacy Green Energy Act Framework - Province Wide Program",'3-a.  Rate Class Allocations'!$E:$E,$B454,'3-a.  Rate Class Allocations'!$H:$H,D406),IF(COUNTIFS(AH406,"*Less Than*"),1/COUNTIFS($Y406:$AL406,"*Less Than*"),0))</f>
        <v>0</v>
      </c>
      <c r="AI454" s="416">
        <f ca="1">IF(SUMIFS(OFFSET('3-a.  Rate Class Allocations'!$BA:$BA,0,(27*(AI407="kW"))),'3-a.  Rate Class Allocations'!$F:$F,"2011 - 2014 + 2015 Extension Legacy Green Energy Act Framework - Province Wide Program",'3-a.  Rate Class Allocations'!$E:$E,$B454,'3-a.  Rate Class Allocations'!$H:$H,D406),SUMIFS(OFFSET('3-a.  Rate Class Allocations'!$BA:$BA,0,(27*(AI407="kW"))),'3-a.  Rate Class Allocations'!$F:$F,"2011 - 2014 + 2015 Extension Legacy Green Energy Act Framework - Province Wide Program",'3-a.  Rate Class Allocations'!$L:$L,AI406,'3-a.  Rate Class Allocations'!$E:$E,$B454,'3-a.  Rate Class Allocations'!$H:$H,D406) / SUMIFS(OFFSET('3-a.  Rate Class Allocations'!$BA:$BA,0,(27*(AI407="kW"))),'3-a.  Rate Class Allocations'!$F:$F,"2011 - 2014 + 2015 Extension Legacy Green Energy Act Framework - Province Wide Program",'3-a.  Rate Class Allocations'!$E:$E,$B454,'3-a.  Rate Class Allocations'!$H:$H,D406),IF(COUNTIFS(AI406,"*Less Than*"),1/COUNTIFS($Y406:$AL406,"*Less Than*"),0))</f>
        <v>0</v>
      </c>
      <c r="AJ454" s="416">
        <f ca="1">IF(SUMIFS(OFFSET('3-a.  Rate Class Allocations'!$BA:$BA,0,(27*(AJ407="kW"))),'3-a.  Rate Class Allocations'!$F:$F,"2011 - 2014 + 2015 Extension Legacy Green Energy Act Framework - Province Wide Program",'3-a.  Rate Class Allocations'!$E:$E,$B454,'3-a.  Rate Class Allocations'!$H:$H,D406),SUMIFS(OFFSET('3-a.  Rate Class Allocations'!$BA:$BA,0,(27*(AJ407="kW"))),'3-a.  Rate Class Allocations'!$F:$F,"2011 - 2014 + 2015 Extension Legacy Green Energy Act Framework - Province Wide Program",'3-a.  Rate Class Allocations'!$L:$L,AJ406,'3-a.  Rate Class Allocations'!$E:$E,$B454,'3-a.  Rate Class Allocations'!$H:$H,D406) / SUMIFS(OFFSET('3-a.  Rate Class Allocations'!$BA:$BA,0,(27*(AJ407="kW"))),'3-a.  Rate Class Allocations'!$F:$F,"2011 - 2014 + 2015 Extension Legacy Green Energy Act Framework - Province Wide Program",'3-a.  Rate Class Allocations'!$E:$E,$B454,'3-a.  Rate Class Allocations'!$H:$H,D406),IF(COUNTIFS(AJ406,"*Less Than*"),1/COUNTIFS($Y406:$AL406,"*Less Than*"),0))</f>
        <v>0</v>
      </c>
      <c r="AK454" s="416">
        <f ca="1">IF(SUMIFS(OFFSET('3-a.  Rate Class Allocations'!$BA:$BA,0,(27*(AK407="kW"))),'3-a.  Rate Class Allocations'!$F:$F,"2011 - 2014 + 2015 Extension Legacy Green Energy Act Framework - Province Wide Program",'3-a.  Rate Class Allocations'!$E:$E,$B454,'3-a.  Rate Class Allocations'!$H:$H,D406),SUMIFS(OFFSET('3-a.  Rate Class Allocations'!$BA:$BA,0,(27*(AK407="kW"))),'3-a.  Rate Class Allocations'!$F:$F,"2011 - 2014 + 2015 Extension Legacy Green Energy Act Framework - Province Wide Program",'3-a.  Rate Class Allocations'!$L:$L,AK406,'3-a.  Rate Class Allocations'!$E:$E,$B454,'3-a.  Rate Class Allocations'!$H:$H,D406) / SUMIFS(OFFSET('3-a.  Rate Class Allocations'!$BA:$BA,0,(27*(AK407="kW"))),'3-a.  Rate Class Allocations'!$F:$F,"2011 - 2014 + 2015 Extension Legacy Green Energy Act Framework - Province Wide Program",'3-a.  Rate Class Allocations'!$E:$E,$B454,'3-a.  Rate Class Allocations'!$H:$H,D406),IF(COUNTIFS(AK406,"*Less Than*"),1/COUNTIFS($Y406:$AL406,"*Less Than*"),0))</f>
        <v>0</v>
      </c>
      <c r="AL454" s="416">
        <f ca="1">IF(SUMIFS(OFFSET('3-a.  Rate Class Allocations'!$BA:$BA,0,(27*(AL407="kW"))),'3-a.  Rate Class Allocations'!$F:$F,"2011 - 2014 + 2015 Extension Legacy Green Energy Act Framework - Province Wide Program",'3-a.  Rate Class Allocations'!$E:$E,$B454,'3-a.  Rate Class Allocations'!$H:$H,D406),SUMIFS(OFFSET('3-a.  Rate Class Allocations'!$BA:$BA,0,(27*(AL407="kW"))),'3-a.  Rate Class Allocations'!$F:$F,"2011 - 2014 + 2015 Extension Legacy Green Energy Act Framework - Province Wide Program",'3-a.  Rate Class Allocations'!$L:$L,AL406,'3-a.  Rate Class Allocations'!$E:$E,$B454,'3-a.  Rate Class Allocations'!$H:$H,D406) / SUMIFS(OFFSET('3-a.  Rate Class Allocations'!$BA:$BA,0,(27*(AL407="kW"))),'3-a.  Rate Class Allocations'!$F:$F,"2011 - 2014 + 2015 Extension Legacy Green Energy Act Framework - Province Wide Program",'3-a.  Rate Class Allocations'!$E:$E,$B454,'3-a.  Rate Class Allocations'!$H:$H,D406),IF(COUNTIFS(AL406,"*Less Than*"),1/COUNTIFS($Y406:$AL406,"*Less Than*"),0))</f>
        <v>0</v>
      </c>
      <c r="AM454" s="298">
        <f ca="1">SUM(Y454:AL454)</f>
        <v>1</v>
      </c>
    </row>
    <row r="455" spans="1:39" s="285" customFormat="1" ht="15" outlineLevel="1">
      <c r="A455" s="503"/>
      <c r="B455" s="316" t="s">
        <v>260</v>
      </c>
      <c r="C455" s="293" t="s">
        <v>164</v>
      </c>
      <c r="D455" s="724">
        <f ca="1">SUMIFS(OFFSET('7.  Persistence Report'!$AQ:$AQ,0,D406-2011),'7.  Persistence Report'!$D:$D,IF(COUNTIFS($B455,"Adjustment*"),$B454,$B455),'7.  Persistence Report'!$H:$H,D406,'7.  Persistence Report'!$J:$J,IF(COUNTIFS($B455,"Adjustment*"),"Adjustment","Current Year Savings"),'7.  Persistence Report'!$C:$C,VLOOKUP(IF(COUNTIFS($B455,"Adjustment*"),$A454,$A455),ExtCalcMap,2,FALSE))</f>
        <v>0</v>
      </c>
      <c r="E455" s="724">
        <f ca="1">SUMIFS(OFFSET('7.  Persistence Report'!$AQ:$AQ,0,E406-2011),'7.  Persistence Report'!$D:$D,IF(COUNTIFS($B455,"Adjustment*"),$B454,$B455),'7.  Persistence Report'!$H:$H,D406,'7.  Persistence Report'!$J:$J,IF(COUNTIFS($B455,"Adjustment*"),"Adjustment","Current Year Savings"),'7.  Persistence Report'!$C:$C,VLOOKUP(IF(COUNTIFS($B455,"Adjustment*"),$A454,$A455),ExtCalcMap,2,FALSE))</f>
        <v>0</v>
      </c>
      <c r="F455" s="724">
        <f ca="1">SUMIFS(OFFSET('7.  Persistence Report'!$AQ:$AQ,0,F406-2011),'7.  Persistence Report'!$D:$D,IF(COUNTIFS($B455,"Adjustment*"),$B454,$B455),'7.  Persistence Report'!$H:$H,D406,'7.  Persistence Report'!$J:$J,IF(COUNTIFS($B455,"Adjustment*"),"Adjustment","Current Year Savings"),'7.  Persistence Report'!$C:$C,VLOOKUP(IF(COUNTIFS($B455,"Adjustment*"),$A454,$A455),ExtCalcMap,2,FALSE))</f>
        <v>0</v>
      </c>
      <c r="G455" s="724">
        <f ca="1">SUMIFS(OFFSET('7.  Persistence Report'!$AQ:$AQ,0,G406-2011),'7.  Persistence Report'!$D:$D,IF(COUNTIFS($B455,"Adjustment*"),$B454,$B455),'7.  Persistence Report'!$H:$H,D406,'7.  Persistence Report'!$J:$J,IF(COUNTIFS($B455,"Adjustment*"),"Adjustment","Current Year Savings"),'7.  Persistence Report'!$C:$C,VLOOKUP(IF(COUNTIFS($B455,"Adjustment*"),$A454,$A455),ExtCalcMap,2,FALSE))</f>
        <v>0</v>
      </c>
      <c r="H455" s="724">
        <f ca="1">SUMIFS(OFFSET('7.  Persistence Report'!$AQ:$AQ,0,H406-2011),'7.  Persistence Report'!$D:$D,IF(COUNTIFS($B455,"Adjustment*"),$B454,$B455),'7.  Persistence Report'!$H:$H,D406,'7.  Persistence Report'!$J:$J,IF(COUNTIFS($B455,"Adjustment*"),"Adjustment","Current Year Savings"),'7.  Persistence Report'!$C:$C,VLOOKUP(IF(COUNTIFS($B455,"Adjustment*"),$A454,$A455),ExtCalcMap,2,FALSE))</f>
        <v>0</v>
      </c>
      <c r="I455" s="724">
        <f ca="1">SUMIFS(OFFSET('7.  Persistence Report'!$AQ:$AQ,0,I406-2011),'7.  Persistence Report'!$D:$D,IF(COUNTIFS($B455,"Adjustment*"),$B454,$B455),'7.  Persistence Report'!$H:$H,D406,'7.  Persistence Report'!$J:$J,IF(COUNTIFS($B455,"Adjustment*"),"Adjustment","Current Year Savings"),'7.  Persistence Report'!$C:$C,VLOOKUP(IF(COUNTIFS($B455,"Adjustment*"),$A454,$A455),ExtCalcMap,2,FALSE))</f>
        <v>0</v>
      </c>
      <c r="J455" s="724">
        <f ca="1">SUMIFS(OFFSET('7.  Persistence Report'!$AQ:$AQ,0,J406-2011),'7.  Persistence Report'!$D:$D,IF(COUNTIFS($B455,"Adjustment*"),$B454,$B455),'7.  Persistence Report'!$H:$H,D406,'7.  Persistence Report'!$J:$J,IF(COUNTIFS($B455,"Adjustment*"),"Adjustment","Current Year Savings"),'7.  Persistence Report'!$C:$C,VLOOKUP(IF(COUNTIFS($B455,"Adjustment*"),$A454,$A455),ExtCalcMap,2,FALSE))</f>
        <v>0</v>
      </c>
      <c r="K455" s="724">
        <f ca="1">SUMIFS(OFFSET('7.  Persistence Report'!$AQ:$AQ,0,K406-2011),'7.  Persistence Report'!$D:$D,IF(COUNTIFS($B455,"Adjustment*"),$B454,$B455),'7.  Persistence Report'!$H:$H,D406,'7.  Persistence Report'!$J:$J,IF(COUNTIFS($B455,"Adjustment*"),"Adjustment","Current Year Savings"),'7.  Persistence Report'!$C:$C,VLOOKUP(IF(COUNTIFS($B455,"Adjustment*"),$A454,$A455),ExtCalcMap,2,FALSE))</f>
        <v>0</v>
      </c>
      <c r="L455" s="724">
        <f ca="1">SUMIFS(OFFSET('7.  Persistence Report'!$AQ:$AQ,0,L406-2011),'7.  Persistence Report'!$D:$D,IF(COUNTIFS($B455,"Adjustment*"),$B454,$B455),'7.  Persistence Report'!$H:$H,D406,'7.  Persistence Report'!$J:$J,IF(COUNTIFS($B455,"Adjustment*"),"Adjustment","Current Year Savings"),'7.  Persistence Report'!$C:$C,VLOOKUP(IF(COUNTIFS($B455,"Adjustment*"),$A454,$A455),ExtCalcMap,2,FALSE))</f>
        <v>0</v>
      </c>
      <c r="M455" s="724">
        <f ca="1">SUMIFS(OFFSET('7.  Persistence Report'!$AQ:$AQ,0,M406-2011),'7.  Persistence Report'!$D:$D,IF(COUNTIFS($B455,"Adjustment*"),$B454,$B455),'7.  Persistence Report'!$H:$H,D406,'7.  Persistence Report'!$J:$J,IF(COUNTIFS($B455,"Adjustment*"),"Adjustment","Current Year Savings"),'7.  Persistence Report'!$C:$C,VLOOKUP(IF(COUNTIFS($B455,"Adjustment*"),$A454,$A455),ExtCalcMap,2,FALSE))</f>
        <v>0</v>
      </c>
      <c r="N455" s="732"/>
      <c r="O455" s="731">
        <f ca="1">SUMIFS(OFFSET('7.  Persistence Report'!$L:$L,0,O406-2011),'7.  Persistence Report'!$D:$D,IF(COUNTIFS($B455,"Adjustment*"),$B454,$B455),'7.  Persistence Report'!$H:$H,D406,'7.  Persistence Report'!$J:$J,IF(COUNTIFS($B455,"Adjustment*"),"Adjustment","Current Year Savings"),'7.  Persistence Report'!$C:$C,VLOOKUP(IF(COUNTIFS($B455,"Adjustment*"),$A454,$A455),ExtCalcMap,2,FALSE))</f>
        <v>0</v>
      </c>
      <c r="P455" s="731">
        <f ca="1">SUMIFS(OFFSET('7.  Persistence Report'!$L:$L,0,P406-2011),'7.  Persistence Report'!$D:$D,IF(COUNTIFS($B455,"Adjustment*"),$B454,$B455),'7.  Persistence Report'!$H:$H,D406,'7.  Persistence Report'!$J:$J,IF(COUNTIFS($B455,"Adjustment*"),"Adjustment","Current Year Savings"),'7.  Persistence Report'!$C:$C,VLOOKUP(IF(COUNTIFS($B455,"Adjustment*"),$A454,$A455),ExtCalcMap,2,FALSE))</f>
        <v>0</v>
      </c>
      <c r="Q455" s="731">
        <f ca="1">SUMIFS(OFFSET('7.  Persistence Report'!$L:$L,0,Q406-2011),'7.  Persistence Report'!$D:$D,IF(COUNTIFS($B455,"Adjustment*"),$B454,$B455),'7.  Persistence Report'!$H:$H,D406,'7.  Persistence Report'!$J:$J,IF(COUNTIFS($B455,"Adjustment*"),"Adjustment","Current Year Savings"),'7.  Persistence Report'!$C:$C,VLOOKUP(IF(COUNTIFS($B455,"Adjustment*"),$A454,$A455),ExtCalcMap,2,FALSE))</f>
        <v>0</v>
      </c>
      <c r="R455" s="731">
        <f ca="1">SUMIFS(OFFSET('7.  Persistence Report'!$L:$L,0,R406-2011),'7.  Persistence Report'!$D:$D,IF(COUNTIFS($B455,"Adjustment*"),$B454,$B455),'7.  Persistence Report'!$H:$H,D406,'7.  Persistence Report'!$J:$J,IF(COUNTIFS($B455,"Adjustment*"),"Adjustment","Current Year Savings"),'7.  Persistence Report'!$C:$C,VLOOKUP(IF(COUNTIFS($B455,"Adjustment*"),$A454,$A455),ExtCalcMap,2,FALSE))</f>
        <v>0</v>
      </c>
      <c r="S455" s="731">
        <f ca="1">SUMIFS(OFFSET('7.  Persistence Report'!$L:$L,0,S406-2011),'7.  Persistence Report'!$D:$D,IF(COUNTIFS($B455,"Adjustment*"),$B454,$B455),'7.  Persistence Report'!$H:$H,D406,'7.  Persistence Report'!$J:$J,IF(COUNTIFS($B455,"Adjustment*"),"Adjustment","Current Year Savings"),'7.  Persistence Report'!$C:$C,VLOOKUP(IF(COUNTIFS($B455,"Adjustment*"),$A454,$A455),ExtCalcMap,2,FALSE))</f>
        <v>0</v>
      </c>
      <c r="T455" s="731">
        <f ca="1">SUMIFS(OFFSET('7.  Persistence Report'!$L:$L,0,T406-2011),'7.  Persistence Report'!$D:$D,IF(COUNTIFS($B455,"Adjustment*"),$B454,$B455),'7.  Persistence Report'!$H:$H,D406,'7.  Persistence Report'!$J:$J,IF(COUNTIFS($B455,"Adjustment*"),"Adjustment","Current Year Savings"),'7.  Persistence Report'!$C:$C,VLOOKUP(IF(COUNTIFS($B455,"Adjustment*"),$A454,$A455),ExtCalcMap,2,FALSE))</f>
        <v>0</v>
      </c>
      <c r="U455" s="731">
        <f ca="1">SUMIFS(OFFSET('7.  Persistence Report'!$L:$L,0,U406-2011),'7.  Persistence Report'!$D:$D,IF(COUNTIFS($B455,"Adjustment*"),$B454,$B455),'7.  Persistence Report'!$H:$H,D406,'7.  Persistence Report'!$J:$J,IF(COUNTIFS($B455,"Adjustment*"),"Adjustment","Current Year Savings"),'7.  Persistence Report'!$C:$C,VLOOKUP(IF(COUNTIFS($B455,"Adjustment*"),$A454,$A455),ExtCalcMap,2,FALSE))</f>
        <v>0</v>
      </c>
      <c r="V455" s="731">
        <f ca="1">SUMIFS(OFFSET('7.  Persistence Report'!$L:$L,0,V406-2011),'7.  Persistence Report'!$D:$D,IF(COUNTIFS($B455,"Adjustment*"),$B454,$B455),'7.  Persistence Report'!$H:$H,D406,'7.  Persistence Report'!$J:$J,IF(COUNTIFS($B455,"Adjustment*"),"Adjustment","Current Year Savings"),'7.  Persistence Report'!$C:$C,VLOOKUP(IF(COUNTIFS($B455,"Adjustment*"),$A454,$A455),ExtCalcMap,2,FALSE))</f>
        <v>0</v>
      </c>
      <c r="W455" s="731">
        <f ca="1">SUMIFS(OFFSET('7.  Persistence Report'!$L:$L,0,W406-2011),'7.  Persistence Report'!$D:$D,IF(COUNTIFS($B455,"Adjustment*"),$B454,$B455),'7.  Persistence Report'!$H:$H,D406,'7.  Persistence Report'!$J:$J,IF(COUNTIFS($B455,"Adjustment*"),"Adjustment","Current Year Savings"),'7.  Persistence Report'!$C:$C,VLOOKUP(IF(COUNTIFS($B455,"Adjustment*"),$A454,$A455),ExtCalcMap,2,FALSE))</f>
        <v>0</v>
      </c>
      <c r="X455" s="731">
        <f ca="1">SUMIFS(OFFSET('7.  Persistence Report'!$L:$L,0,X406-2011),'7.  Persistence Report'!$D:$D,IF(COUNTIFS($B455,"Adjustment*"),$B454,$B455),'7.  Persistence Report'!$H:$H,D406,'7.  Persistence Report'!$J:$J,IF(COUNTIFS($B455,"Adjustment*"),"Adjustment","Current Year Savings"),'7.  Persistence Report'!$C:$C,VLOOKUP(IF(COUNTIFS($B455,"Adjustment*"),$A454,$A455),ExtCalcMap,2,FALSE))</f>
        <v>0</v>
      </c>
      <c r="Y455" s="412">
        <f ca="1">Y454</f>
        <v>0</v>
      </c>
      <c r="Z455" s="412">
        <f ca="1">Z454</f>
        <v>1</v>
      </c>
      <c r="AA455" s="412">
        <f t="shared" ref="AA455:AL455" ca="1" si="193">AA454</f>
        <v>0</v>
      </c>
      <c r="AB455" s="412">
        <f t="shared" ca="1" si="193"/>
        <v>0</v>
      </c>
      <c r="AC455" s="412">
        <f t="shared" ca="1" si="193"/>
        <v>0</v>
      </c>
      <c r="AD455" s="412">
        <f t="shared" ca="1" si="193"/>
        <v>0</v>
      </c>
      <c r="AE455" s="412">
        <f t="shared" ca="1" si="193"/>
        <v>0</v>
      </c>
      <c r="AF455" s="412">
        <f t="shared" ca="1" si="193"/>
        <v>0</v>
      </c>
      <c r="AG455" s="412">
        <f t="shared" ca="1" si="193"/>
        <v>0</v>
      </c>
      <c r="AH455" s="412">
        <f t="shared" ca="1" si="193"/>
        <v>0</v>
      </c>
      <c r="AI455" s="412">
        <f t="shared" ca="1" si="193"/>
        <v>0</v>
      </c>
      <c r="AJ455" s="412">
        <f t="shared" ca="1" si="193"/>
        <v>0</v>
      </c>
      <c r="AK455" s="412">
        <f t="shared" ca="1" si="193"/>
        <v>0</v>
      </c>
      <c r="AL455" s="412">
        <f t="shared" ca="1" si="193"/>
        <v>0</v>
      </c>
      <c r="AM455" s="313"/>
    </row>
    <row r="456" spans="1:39" s="285" customFormat="1" ht="15" outlineLevel="1">
      <c r="A456" s="503"/>
      <c r="B456" s="316"/>
      <c r="C456" s="314"/>
      <c r="D456" s="740"/>
      <c r="E456" s="740"/>
      <c r="F456" s="740"/>
      <c r="G456" s="740"/>
      <c r="H456" s="740"/>
      <c r="I456" s="740"/>
      <c r="J456" s="740"/>
      <c r="K456" s="740"/>
      <c r="L456" s="740"/>
      <c r="M456" s="740"/>
      <c r="N456" s="730"/>
      <c r="O456" s="741"/>
      <c r="P456" s="741"/>
      <c r="Q456" s="741"/>
      <c r="R456" s="741"/>
      <c r="S456" s="741"/>
      <c r="T456" s="741"/>
      <c r="U456" s="741"/>
      <c r="V456" s="741"/>
      <c r="W456" s="741"/>
      <c r="X456" s="741"/>
      <c r="Y456" s="419"/>
      <c r="Z456" s="417"/>
      <c r="AA456" s="417"/>
      <c r="AB456" s="417"/>
      <c r="AC456" s="417"/>
      <c r="AD456" s="417"/>
      <c r="AE456" s="417"/>
      <c r="AF456" s="417"/>
      <c r="AG456" s="417"/>
      <c r="AH456" s="417"/>
      <c r="AI456" s="417"/>
      <c r="AJ456" s="417"/>
      <c r="AK456" s="417"/>
      <c r="AL456" s="417"/>
      <c r="AM456" s="315"/>
    </row>
    <row r="457" spans="1:39" ht="15" outlineLevel="1">
      <c r="A457" s="503">
        <v>17</v>
      </c>
      <c r="B457" s="316" t="s">
        <v>9</v>
      </c>
      <c r="C457" s="293" t="s">
        <v>25</v>
      </c>
      <c r="D457" s="724">
        <f ca="1">SUMIFS(OFFSET('7.  Persistence Report'!$AQ:$AQ,0,D406-2011),'7.  Persistence Report'!$D:$D,IF(COUNTIFS($B457,"Adjustment*"),$B456,$B457),'7.  Persistence Report'!$H:$H,D406,'7.  Persistence Report'!$J:$J,IF(COUNTIFS($B457,"Adjustment*"),"Adjustment","Current Year Savings"),'7.  Persistence Report'!$C:$C,VLOOKUP(IF(COUNTIFS($B457,"Adjustment*"),$A456,$A457),ExtCalcMap,2,FALSE))</f>
        <v>0</v>
      </c>
      <c r="E457" s="724">
        <f ca="1">SUMIFS(OFFSET('7.  Persistence Report'!$AQ:$AQ,0,E406-2011),'7.  Persistence Report'!$D:$D,IF(COUNTIFS($B457,"Adjustment*"),$B456,$B457),'7.  Persistence Report'!$H:$H,D406,'7.  Persistence Report'!$J:$J,IF(COUNTIFS($B457,"Adjustment*"),"Adjustment","Current Year Savings"),'7.  Persistence Report'!$C:$C,VLOOKUP(IF(COUNTIFS($B457,"Adjustment*"),$A456,$A457),ExtCalcMap,2,FALSE))</f>
        <v>0</v>
      </c>
      <c r="F457" s="724">
        <f ca="1">SUMIFS(OFFSET('7.  Persistence Report'!$AQ:$AQ,0,F406-2011),'7.  Persistence Report'!$D:$D,IF(COUNTIFS($B457,"Adjustment*"),$B456,$B457),'7.  Persistence Report'!$H:$H,D406,'7.  Persistence Report'!$J:$J,IF(COUNTIFS($B457,"Adjustment*"),"Adjustment","Current Year Savings"),'7.  Persistence Report'!$C:$C,VLOOKUP(IF(COUNTIFS($B457,"Adjustment*"),$A456,$A457),ExtCalcMap,2,FALSE))</f>
        <v>0</v>
      </c>
      <c r="G457" s="724">
        <f ca="1">SUMIFS(OFFSET('7.  Persistence Report'!$AQ:$AQ,0,G406-2011),'7.  Persistence Report'!$D:$D,IF(COUNTIFS($B457,"Adjustment*"),$B456,$B457),'7.  Persistence Report'!$H:$H,D406,'7.  Persistence Report'!$J:$J,IF(COUNTIFS($B457,"Adjustment*"),"Adjustment","Current Year Savings"),'7.  Persistence Report'!$C:$C,VLOOKUP(IF(COUNTIFS($B457,"Adjustment*"),$A456,$A457),ExtCalcMap,2,FALSE))</f>
        <v>0</v>
      </c>
      <c r="H457" s="724">
        <f ca="1">SUMIFS(OFFSET('7.  Persistence Report'!$AQ:$AQ,0,H406-2011),'7.  Persistence Report'!$D:$D,IF(COUNTIFS($B457,"Adjustment*"),$B456,$B457),'7.  Persistence Report'!$H:$H,D406,'7.  Persistence Report'!$J:$J,IF(COUNTIFS($B457,"Adjustment*"),"Adjustment","Current Year Savings"),'7.  Persistence Report'!$C:$C,VLOOKUP(IF(COUNTIFS($B457,"Adjustment*"),$A456,$A457),ExtCalcMap,2,FALSE))</f>
        <v>0</v>
      </c>
      <c r="I457" s="724">
        <f ca="1">SUMIFS(OFFSET('7.  Persistence Report'!$AQ:$AQ,0,I406-2011),'7.  Persistence Report'!$D:$D,IF(COUNTIFS($B457,"Adjustment*"),$B456,$B457),'7.  Persistence Report'!$H:$H,D406,'7.  Persistence Report'!$J:$J,IF(COUNTIFS($B457,"Adjustment*"),"Adjustment","Current Year Savings"),'7.  Persistence Report'!$C:$C,VLOOKUP(IF(COUNTIFS($B457,"Adjustment*"),$A456,$A457),ExtCalcMap,2,FALSE))</f>
        <v>0</v>
      </c>
      <c r="J457" s="724">
        <f ca="1">SUMIFS(OFFSET('7.  Persistence Report'!$AQ:$AQ,0,J406-2011),'7.  Persistence Report'!$D:$D,IF(COUNTIFS($B457,"Adjustment*"),$B456,$B457),'7.  Persistence Report'!$H:$H,D406,'7.  Persistence Report'!$J:$J,IF(COUNTIFS($B457,"Adjustment*"),"Adjustment","Current Year Savings"),'7.  Persistence Report'!$C:$C,VLOOKUP(IF(COUNTIFS($B457,"Adjustment*"),$A456,$A457),ExtCalcMap,2,FALSE))</f>
        <v>0</v>
      </c>
      <c r="K457" s="724">
        <f ca="1">SUMIFS(OFFSET('7.  Persistence Report'!$AQ:$AQ,0,K406-2011),'7.  Persistence Report'!$D:$D,IF(COUNTIFS($B457,"Adjustment*"),$B456,$B457),'7.  Persistence Report'!$H:$H,D406,'7.  Persistence Report'!$J:$J,IF(COUNTIFS($B457,"Adjustment*"),"Adjustment","Current Year Savings"),'7.  Persistence Report'!$C:$C,VLOOKUP(IF(COUNTIFS($B457,"Adjustment*"),$A456,$A457),ExtCalcMap,2,FALSE))</f>
        <v>0</v>
      </c>
      <c r="L457" s="724">
        <f ca="1">SUMIFS(OFFSET('7.  Persistence Report'!$AQ:$AQ,0,L406-2011),'7.  Persistence Report'!$D:$D,IF(COUNTIFS($B457,"Adjustment*"),$B456,$B457),'7.  Persistence Report'!$H:$H,D406,'7.  Persistence Report'!$J:$J,IF(COUNTIFS($B457,"Adjustment*"),"Adjustment","Current Year Savings"),'7.  Persistence Report'!$C:$C,VLOOKUP(IF(COUNTIFS($B457,"Adjustment*"),$A456,$A457),ExtCalcMap,2,FALSE))</f>
        <v>0</v>
      </c>
      <c r="M457" s="724">
        <f ca="1">SUMIFS(OFFSET('7.  Persistence Report'!$AQ:$AQ,0,M406-2011),'7.  Persistence Report'!$D:$D,IF(COUNTIFS($B457,"Adjustment*"),$B456,$B457),'7.  Persistence Report'!$H:$H,D406,'7.  Persistence Report'!$J:$J,IF(COUNTIFS($B457,"Adjustment*"),"Adjustment","Current Year Savings"),'7.  Persistence Report'!$C:$C,VLOOKUP(IF(COUNTIFS($B457,"Adjustment*"),$A456,$A457),ExtCalcMap,2,FALSE))</f>
        <v>0</v>
      </c>
      <c r="N457" s="730"/>
      <c r="O457" s="731">
        <f ca="1">SUMIFS(OFFSET('7.  Persistence Report'!$L:$L,0,O406-2011),'7.  Persistence Report'!$D:$D,IF(COUNTIFS($B457,"Adjustment*"),$B456,$B457),'7.  Persistence Report'!$H:$H,D406,'7.  Persistence Report'!$J:$J,IF(COUNTIFS($B457,"Adjustment*"),"Adjustment","Current Year Savings"),'7.  Persistence Report'!$C:$C,VLOOKUP(IF(COUNTIFS($B457,"Adjustment*"),$A456,$A457),ExtCalcMap,2,FALSE))</f>
        <v>50.146500000000003</v>
      </c>
      <c r="P457" s="731">
        <f ca="1">SUMIFS(OFFSET('7.  Persistence Report'!$L:$L,0,P406-2011),'7.  Persistence Report'!$D:$D,IF(COUNTIFS($B457,"Adjustment*"),$B456,$B457),'7.  Persistence Report'!$H:$H,D406,'7.  Persistence Report'!$J:$J,IF(COUNTIFS($B457,"Adjustment*"),"Adjustment","Current Year Savings"),'7.  Persistence Report'!$C:$C,VLOOKUP(IF(COUNTIFS($B457,"Adjustment*"),$A456,$A457),ExtCalcMap,2,FALSE))</f>
        <v>0</v>
      </c>
      <c r="Q457" s="731">
        <f ca="1">SUMIFS(OFFSET('7.  Persistence Report'!$L:$L,0,Q406-2011),'7.  Persistence Report'!$D:$D,IF(COUNTIFS($B457,"Adjustment*"),$B456,$B457),'7.  Persistence Report'!$H:$H,D406,'7.  Persistence Report'!$J:$J,IF(COUNTIFS($B457,"Adjustment*"),"Adjustment","Current Year Savings"),'7.  Persistence Report'!$C:$C,VLOOKUP(IF(COUNTIFS($B457,"Adjustment*"),$A456,$A457),ExtCalcMap,2,FALSE))</f>
        <v>0</v>
      </c>
      <c r="R457" s="731">
        <f ca="1">SUMIFS(OFFSET('7.  Persistence Report'!$L:$L,0,R406-2011),'7.  Persistence Report'!$D:$D,IF(COUNTIFS($B457,"Adjustment*"),$B456,$B457),'7.  Persistence Report'!$H:$H,D406,'7.  Persistence Report'!$J:$J,IF(COUNTIFS($B457,"Adjustment*"),"Adjustment","Current Year Savings"),'7.  Persistence Report'!$C:$C,VLOOKUP(IF(COUNTIFS($B457,"Adjustment*"),$A456,$A457),ExtCalcMap,2,FALSE))</f>
        <v>0</v>
      </c>
      <c r="S457" s="731">
        <f ca="1">SUMIFS(OFFSET('7.  Persistence Report'!$L:$L,0,S406-2011),'7.  Persistence Report'!$D:$D,IF(COUNTIFS($B457,"Adjustment*"),$B456,$B457),'7.  Persistence Report'!$H:$H,D406,'7.  Persistence Report'!$J:$J,IF(COUNTIFS($B457,"Adjustment*"),"Adjustment","Current Year Savings"),'7.  Persistence Report'!$C:$C,VLOOKUP(IF(COUNTIFS($B457,"Adjustment*"),$A456,$A457),ExtCalcMap,2,FALSE))</f>
        <v>0</v>
      </c>
      <c r="T457" s="731">
        <f ca="1">SUMIFS(OFFSET('7.  Persistence Report'!$L:$L,0,T406-2011),'7.  Persistence Report'!$D:$D,IF(COUNTIFS($B457,"Adjustment*"),$B456,$B457),'7.  Persistence Report'!$H:$H,D406,'7.  Persistence Report'!$J:$J,IF(COUNTIFS($B457,"Adjustment*"),"Adjustment","Current Year Savings"),'7.  Persistence Report'!$C:$C,VLOOKUP(IF(COUNTIFS($B457,"Adjustment*"),$A456,$A457),ExtCalcMap,2,FALSE))</f>
        <v>0</v>
      </c>
      <c r="U457" s="731">
        <f ca="1">SUMIFS(OFFSET('7.  Persistence Report'!$L:$L,0,U406-2011),'7.  Persistence Report'!$D:$D,IF(COUNTIFS($B457,"Adjustment*"),$B456,$B457),'7.  Persistence Report'!$H:$H,D406,'7.  Persistence Report'!$J:$J,IF(COUNTIFS($B457,"Adjustment*"),"Adjustment","Current Year Savings"),'7.  Persistence Report'!$C:$C,VLOOKUP(IF(COUNTIFS($B457,"Adjustment*"),$A456,$A457),ExtCalcMap,2,FALSE))</f>
        <v>0</v>
      </c>
      <c r="V457" s="731">
        <f ca="1">SUMIFS(OFFSET('7.  Persistence Report'!$L:$L,0,V406-2011),'7.  Persistence Report'!$D:$D,IF(COUNTIFS($B457,"Adjustment*"),$B456,$B457),'7.  Persistence Report'!$H:$H,D406,'7.  Persistence Report'!$J:$J,IF(COUNTIFS($B457,"Adjustment*"),"Adjustment","Current Year Savings"),'7.  Persistence Report'!$C:$C,VLOOKUP(IF(COUNTIFS($B457,"Adjustment*"),$A456,$A457),ExtCalcMap,2,FALSE))</f>
        <v>0</v>
      </c>
      <c r="W457" s="731">
        <f ca="1">SUMIFS(OFFSET('7.  Persistence Report'!$L:$L,0,W406-2011),'7.  Persistence Report'!$D:$D,IF(COUNTIFS($B457,"Adjustment*"),$B456,$B457),'7.  Persistence Report'!$H:$H,D406,'7.  Persistence Report'!$J:$J,IF(COUNTIFS($B457,"Adjustment*"),"Adjustment","Current Year Savings"),'7.  Persistence Report'!$C:$C,VLOOKUP(IF(COUNTIFS($B457,"Adjustment*"),$A456,$A457),ExtCalcMap,2,FALSE))</f>
        <v>0</v>
      </c>
      <c r="X457" s="731">
        <f ca="1">SUMIFS(OFFSET('7.  Persistence Report'!$L:$L,0,X406-2011),'7.  Persistence Report'!$D:$D,IF(COUNTIFS($B457,"Adjustment*"),$B456,$B457),'7.  Persistence Report'!$H:$H,D406,'7.  Persistence Report'!$J:$J,IF(COUNTIFS($B457,"Adjustment*"),"Adjustment","Current Year Savings"),'7.  Persistence Report'!$C:$C,VLOOKUP(IF(COUNTIFS($B457,"Adjustment*"),$A456,$A457),ExtCalcMap,2,FALSE))</f>
        <v>0</v>
      </c>
      <c r="Y457" s="416">
        <f ca="1">IF(SUMIFS(OFFSET('3-a.  Rate Class Allocations'!$BA:$BA,0,(27*(Y407="kW"))),'3-a.  Rate Class Allocations'!$F:$F,"2011 - 2014 + 2015 Extension Legacy Green Energy Act Framework - Province Wide Program",'3-a.  Rate Class Allocations'!$E:$E,$B457,'3-a.  Rate Class Allocations'!$H:$H,D406),SUMIFS(OFFSET('3-a.  Rate Class Allocations'!$BA:$BA,0,(27*(Y407="kW"))),'3-a.  Rate Class Allocations'!$F:$F,"2011 - 2014 + 2015 Extension Legacy Green Energy Act Framework - Province Wide Program",'3-a.  Rate Class Allocations'!$L:$L,Y406,'3-a.  Rate Class Allocations'!$E:$E,$B457,'3-a.  Rate Class Allocations'!$H:$H,D406) / SUMIFS(OFFSET('3-a.  Rate Class Allocations'!$BA:$BA,0,(27*(Y407="kW"))),'3-a.  Rate Class Allocations'!$F:$F,"2011 - 2014 + 2015 Extension Legacy Green Energy Act Framework - Province Wide Program",'3-a.  Rate Class Allocations'!$E:$E,$B457,'3-a.  Rate Class Allocations'!$H:$H,D406),IF(COUNTIFS(Y406,"*Less Than*"),1/COUNTIFS($Y406:$AL406,"*Less Than*"),0))</f>
        <v>0</v>
      </c>
      <c r="Z457" s="416">
        <f ca="1">IF(SUMIFS(OFFSET('3-a.  Rate Class Allocations'!$BA:$BA,0,(27*(Z407="kW"))),'3-a.  Rate Class Allocations'!$F:$F,"2011 - 2014 + 2015 Extension Legacy Green Energy Act Framework - Province Wide Program",'3-a.  Rate Class Allocations'!$E:$E,$B457,'3-a.  Rate Class Allocations'!$H:$H,D406),SUMIFS(OFFSET('3-a.  Rate Class Allocations'!$BA:$BA,0,(27*(Z407="kW"))),'3-a.  Rate Class Allocations'!$F:$F,"2011 - 2014 + 2015 Extension Legacy Green Energy Act Framework - Province Wide Program",'3-a.  Rate Class Allocations'!$L:$L,Z406,'3-a.  Rate Class Allocations'!$E:$E,$B457,'3-a.  Rate Class Allocations'!$H:$H,D406) / SUMIFS(OFFSET('3-a.  Rate Class Allocations'!$BA:$BA,0,(27*(Z407="kW"))),'3-a.  Rate Class Allocations'!$F:$F,"2011 - 2014 + 2015 Extension Legacy Green Energy Act Framework - Province Wide Program",'3-a.  Rate Class Allocations'!$E:$E,$B457,'3-a.  Rate Class Allocations'!$H:$H,D406),IF(COUNTIFS(Z406,"*Less Than*"),1/COUNTIFS($Y406:$AL406,"*Less Than*"),0))</f>
        <v>1</v>
      </c>
      <c r="AA457" s="416">
        <f ca="1">IF(SUMIFS(OFFSET('3-a.  Rate Class Allocations'!$BA:$BA,0,(27*(AA407="kW"))),'3-a.  Rate Class Allocations'!$F:$F,"2011 - 2014 + 2015 Extension Legacy Green Energy Act Framework - Province Wide Program",'3-a.  Rate Class Allocations'!$E:$E,$B457,'3-a.  Rate Class Allocations'!$H:$H,D406),SUMIFS(OFFSET('3-a.  Rate Class Allocations'!$BA:$BA,0,(27*(AA407="kW"))),'3-a.  Rate Class Allocations'!$F:$F,"2011 - 2014 + 2015 Extension Legacy Green Energy Act Framework - Province Wide Program",'3-a.  Rate Class Allocations'!$L:$L,AA406,'3-a.  Rate Class Allocations'!$E:$E,$B457,'3-a.  Rate Class Allocations'!$H:$H,D406) / SUMIFS(OFFSET('3-a.  Rate Class Allocations'!$BA:$BA,0,(27*(AA407="kW"))),'3-a.  Rate Class Allocations'!$F:$F,"2011 - 2014 + 2015 Extension Legacy Green Energy Act Framework - Province Wide Program",'3-a.  Rate Class Allocations'!$E:$E,$B457,'3-a.  Rate Class Allocations'!$H:$H,D406),IF(COUNTIFS(AA406,"*Less Than*"),1/COUNTIFS($Y406:$AL406,"*Less Than*"),0))</f>
        <v>0</v>
      </c>
      <c r="AB457" s="416">
        <f ca="1">IF(SUMIFS(OFFSET('3-a.  Rate Class Allocations'!$BA:$BA,0,(27*(AB407="kW"))),'3-a.  Rate Class Allocations'!$F:$F,"2011 - 2014 + 2015 Extension Legacy Green Energy Act Framework - Province Wide Program",'3-a.  Rate Class Allocations'!$E:$E,$B457,'3-a.  Rate Class Allocations'!$H:$H,D406),SUMIFS(OFFSET('3-a.  Rate Class Allocations'!$BA:$BA,0,(27*(AB407="kW"))),'3-a.  Rate Class Allocations'!$F:$F,"2011 - 2014 + 2015 Extension Legacy Green Energy Act Framework - Province Wide Program",'3-a.  Rate Class Allocations'!$L:$L,AB406,'3-a.  Rate Class Allocations'!$E:$E,$B457,'3-a.  Rate Class Allocations'!$H:$H,D406) / SUMIFS(OFFSET('3-a.  Rate Class Allocations'!$BA:$BA,0,(27*(AB407="kW"))),'3-a.  Rate Class Allocations'!$F:$F,"2011 - 2014 + 2015 Extension Legacy Green Energy Act Framework - Province Wide Program",'3-a.  Rate Class Allocations'!$E:$E,$B457,'3-a.  Rate Class Allocations'!$H:$H,D406),IF(COUNTIFS(AB406,"*Less Than*"),1/COUNTIFS($Y406:$AL406,"*Less Than*"),0))</f>
        <v>0</v>
      </c>
      <c r="AC457" s="416">
        <f ca="1">IF(SUMIFS(OFFSET('3-a.  Rate Class Allocations'!$BA:$BA,0,(27*(AC407="kW"))),'3-a.  Rate Class Allocations'!$F:$F,"2011 - 2014 + 2015 Extension Legacy Green Energy Act Framework - Province Wide Program",'3-a.  Rate Class Allocations'!$E:$E,$B457,'3-a.  Rate Class Allocations'!$H:$H,D406),SUMIFS(OFFSET('3-a.  Rate Class Allocations'!$BA:$BA,0,(27*(AC407="kW"))),'3-a.  Rate Class Allocations'!$F:$F,"2011 - 2014 + 2015 Extension Legacy Green Energy Act Framework - Province Wide Program",'3-a.  Rate Class Allocations'!$L:$L,AC406,'3-a.  Rate Class Allocations'!$E:$E,$B457,'3-a.  Rate Class Allocations'!$H:$H,D406) / SUMIFS(OFFSET('3-a.  Rate Class Allocations'!$BA:$BA,0,(27*(AC407="kW"))),'3-a.  Rate Class Allocations'!$F:$F,"2011 - 2014 + 2015 Extension Legacy Green Energy Act Framework - Province Wide Program",'3-a.  Rate Class Allocations'!$E:$E,$B457,'3-a.  Rate Class Allocations'!$H:$H,D406),IF(COUNTIFS(AC406,"*Less Than*"),1/COUNTIFS($Y406:$AL406,"*Less Than*"),0))</f>
        <v>0</v>
      </c>
      <c r="AD457" s="416">
        <f ca="1">IF(SUMIFS(OFFSET('3-a.  Rate Class Allocations'!$BA:$BA,0,(27*(AD407="kW"))),'3-a.  Rate Class Allocations'!$F:$F,"2011 - 2014 + 2015 Extension Legacy Green Energy Act Framework - Province Wide Program",'3-a.  Rate Class Allocations'!$E:$E,$B457,'3-a.  Rate Class Allocations'!$H:$H,D406),SUMIFS(OFFSET('3-a.  Rate Class Allocations'!$BA:$BA,0,(27*(AD407="kW"))),'3-a.  Rate Class Allocations'!$F:$F,"2011 - 2014 + 2015 Extension Legacy Green Energy Act Framework - Province Wide Program",'3-a.  Rate Class Allocations'!$L:$L,AD406,'3-a.  Rate Class Allocations'!$E:$E,$B457,'3-a.  Rate Class Allocations'!$H:$H,D406) / SUMIFS(OFFSET('3-a.  Rate Class Allocations'!$BA:$BA,0,(27*(AD407="kW"))),'3-a.  Rate Class Allocations'!$F:$F,"2011 - 2014 + 2015 Extension Legacy Green Energy Act Framework - Province Wide Program",'3-a.  Rate Class Allocations'!$E:$E,$B457,'3-a.  Rate Class Allocations'!$H:$H,D406),IF(COUNTIFS(AD406,"*Less Than*"),1/COUNTIFS($Y406:$AL406,"*Less Than*"),0))</f>
        <v>0</v>
      </c>
      <c r="AE457" s="416">
        <f ca="1">IF(SUMIFS(OFFSET('3-a.  Rate Class Allocations'!$BA:$BA,0,(27*(AE407="kW"))),'3-a.  Rate Class Allocations'!$F:$F,"2011 - 2014 + 2015 Extension Legacy Green Energy Act Framework - Province Wide Program",'3-a.  Rate Class Allocations'!$E:$E,$B457,'3-a.  Rate Class Allocations'!$H:$H,D406),SUMIFS(OFFSET('3-a.  Rate Class Allocations'!$BA:$BA,0,(27*(AE407="kW"))),'3-a.  Rate Class Allocations'!$F:$F,"2011 - 2014 + 2015 Extension Legacy Green Energy Act Framework - Province Wide Program",'3-a.  Rate Class Allocations'!$L:$L,AE406,'3-a.  Rate Class Allocations'!$E:$E,$B457,'3-a.  Rate Class Allocations'!$H:$H,D406) / SUMIFS(OFFSET('3-a.  Rate Class Allocations'!$BA:$BA,0,(27*(AE407="kW"))),'3-a.  Rate Class Allocations'!$F:$F,"2011 - 2014 + 2015 Extension Legacy Green Energy Act Framework - Province Wide Program",'3-a.  Rate Class Allocations'!$E:$E,$B457,'3-a.  Rate Class Allocations'!$H:$H,D406),IF(COUNTIFS(AE406,"*Less Than*"),1/COUNTIFS($Y406:$AL406,"*Less Than*"),0))</f>
        <v>0</v>
      </c>
      <c r="AF457" s="416">
        <f ca="1">IF(SUMIFS(OFFSET('3-a.  Rate Class Allocations'!$BA:$BA,0,(27*(AF407="kW"))),'3-a.  Rate Class Allocations'!$F:$F,"2011 - 2014 + 2015 Extension Legacy Green Energy Act Framework - Province Wide Program",'3-a.  Rate Class Allocations'!$E:$E,$B457,'3-a.  Rate Class Allocations'!$H:$H,D406),SUMIFS(OFFSET('3-a.  Rate Class Allocations'!$BA:$BA,0,(27*(AF407="kW"))),'3-a.  Rate Class Allocations'!$F:$F,"2011 - 2014 + 2015 Extension Legacy Green Energy Act Framework - Province Wide Program",'3-a.  Rate Class Allocations'!$L:$L,AF406,'3-a.  Rate Class Allocations'!$E:$E,$B457,'3-a.  Rate Class Allocations'!$H:$H,D406) / SUMIFS(OFFSET('3-a.  Rate Class Allocations'!$BA:$BA,0,(27*(AF407="kW"))),'3-a.  Rate Class Allocations'!$F:$F,"2011 - 2014 + 2015 Extension Legacy Green Energy Act Framework - Province Wide Program",'3-a.  Rate Class Allocations'!$E:$E,$B457,'3-a.  Rate Class Allocations'!$H:$H,D406),IF(COUNTIFS(AF406,"*Less Than*"),1/COUNTIFS($Y406:$AL406,"*Less Than*"),0))</f>
        <v>0</v>
      </c>
      <c r="AG457" s="416">
        <f ca="1">IF(SUMIFS(OFFSET('3-a.  Rate Class Allocations'!$BA:$BA,0,(27*(AG407="kW"))),'3-a.  Rate Class Allocations'!$F:$F,"2011 - 2014 + 2015 Extension Legacy Green Energy Act Framework - Province Wide Program",'3-a.  Rate Class Allocations'!$E:$E,$B457,'3-a.  Rate Class Allocations'!$H:$H,D406),SUMIFS(OFFSET('3-a.  Rate Class Allocations'!$BA:$BA,0,(27*(AG407="kW"))),'3-a.  Rate Class Allocations'!$F:$F,"2011 - 2014 + 2015 Extension Legacy Green Energy Act Framework - Province Wide Program",'3-a.  Rate Class Allocations'!$L:$L,AG406,'3-a.  Rate Class Allocations'!$E:$E,$B457,'3-a.  Rate Class Allocations'!$H:$H,D406) / SUMIFS(OFFSET('3-a.  Rate Class Allocations'!$BA:$BA,0,(27*(AG407="kW"))),'3-a.  Rate Class Allocations'!$F:$F,"2011 - 2014 + 2015 Extension Legacy Green Energy Act Framework - Province Wide Program",'3-a.  Rate Class Allocations'!$E:$E,$B457,'3-a.  Rate Class Allocations'!$H:$H,D406),IF(COUNTIFS(AG406,"*Less Than*"),1/COUNTIFS($Y406:$AL406,"*Less Than*"),0))</f>
        <v>0</v>
      </c>
      <c r="AH457" s="416">
        <f ca="1">IF(SUMIFS(OFFSET('3-a.  Rate Class Allocations'!$BA:$BA,0,(27*(AH407="kW"))),'3-a.  Rate Class Allocations'!$F:$F,"2011 - 2014 + 2015 Extension Legacy Green Energy Act Framework - Province Wide Program",'3-a.  Rate Class Allocations'!$E:$E,$B457,'3-a.  Rate Class Allocations'!$H:$H,D406),SUMIFS(OFFSET('3-a.  Rate Class Allocations'!$BA:$BA,0,(27*(AH407="kW"))),'3-a.  Rate Class Allocations'!$F:$F,"2011 - 2014 + 2015 Extension Legacy Green Energy Act Framework - Province Wide Program",'3-a.  Rate Class Allocations'!$L:$L,AH406,'3-a.  Rate Class Allocations'!$E:$E,$B457,'3-a.  Rate Class Allocations'!$H:$H,D406) / SUMIFS(OFFSET('3-a.  Rate Class Allocations'!$BA:$BA,0,(27*(AH407="kW"))),'3-a.  Rate Class Allocations'!$F:$F,"2011 - 2014 + 2015 Extension Legacy Green Energy Act Framework - Province Wide Program",'3-a.  Rate Class Allocations'!$E:$E,$B457,'3-a.  Rate Class Allocations'!$H:$H,D406),IF(COUNTIFS(AH406,"*Less Than*"),1/COUNTIFS($Y406:$AL406,"*Less Than*"),0))</f>
        <v>0</v>
      </c>
      <c r="AI457" s="416">
        <f ca="1">IF(SUMIFS(OFFSET('3-a.  Rate Class Allocations'!$BA:$BA,0,(27*(AI407="kW"))),'3-a.  Rate Class Allocations'!$F:$F,"2011 - 2014 + 2015 Extension Legacy Green Energy Act Framework - Province Wide Program",'3-a.  Rate Class Allocations'!$E:$E,$B457,'3-a.  Rate Class Allocations'!$H:$H,D406),SUMIFS(OFFSET('3-a.  Rate Class Allocations'!$BA:$BA,0,(27*(AI407="kW"))),'3-a.  Rate Class Allocations'!$F:$F,"2011 - 2014 + 2015 Extension Legacy Green Energy Act Framework - Province Wide Program",'3-a.  Rate Class Allocations'!$L:$L,AI406,'3-a.  Rate Class Allocations'!$E:$E,$B457,'3-a.  Rate Class Allocations'!$H:$H,D406) / SUMIFS(OFFSET('3-a.  Rate Class Allocations'!$BA:$BA,0,(27*(AI407="kW"))),'3-a.  Rate Class Allocations'!$F:$F,"2011 - 2014 + 2015 Extension Legacy Green Energy Act Framework - Province Wide Program",'3-a.  Rate Class Allocations'!$E:$E,$B457,'3-a.  Rate Class Allocations'!$H:$H,D406),IF(COUNTIFS(AI406,"*Less Than*"),1/COUNTIFS($Y406:$AL406,"*Less Than*"),0))</f>
        <v>0</v>
      </c>
      <c r="AJ457" s="416">
        <f ca="1">IF(SUMIFS(OFFSET('3-a.  Rate Class Allocations'!$BA:$BA,0,(27*(AJ407="kW"))),'3-a.  Rate Class Allocations'!$F:$F,"2011 - 2014 + 2015 Extension Legacy Green Energy Act Framework - Province Wide Program",'3-a.  Rate Class Allocations'!$E:$E,$B457,'3-a.  Rate Class Allocations'!$H:$H,D406),SUMIFS(OFFSET('3-a.  Rate Class Allocations'!$BA:$BA,0,(27*(AJ407="kW"))),'3-a.  Rate Class Allocations'!$F:$F,"2011 - 2014 + 2015 Extension Legacy Green Energy Act Framework - Province Wide Program",'3-a.  Rate Class Allocations'!$L:$L,AJ406,'3-a.  Rate Class Allocations'!$E:$E,$B457,'3-a.  Rate Class Allocations'!$H:$H,D406) / SUMIFS(OFFSET('3-a.  Rate Class Allocations'!$BA:$BA,0,(27*(AJ407="kW"))),'3-a.  Rate Class Allocations'!$F:$F,"2011 - 2014 + 2015 Extension Legacy Green Energy Act Framework - Province Wide Program",'3-a.  Rate Class Allocations'!$E:$E,$B457,'3-a.  Rate Class Allocations'!$H:$H,D406),IF(COUNTIFS(AJ406,"*Less Than*"),1/COUNTIFS($Y406:$AL406,"*Less Than*"),0))</f>
        <v>0</v>
      </c>
      <c r="AK457" s="416">
        <f ca="1">IF(SUMIFS(OFFSET('3-a.  Rate Class Allocations'!$BA:$BA,0,(27*(AK407="kW"))),'3-a.  Rate Class Allocations'!$F:$F,"2011 - 2014 + 2015 Extension Legacy Green Energy Act Framework - Province Wide Program",'3-a.  Rate Class Allocations'!$E:$E,$B457,'3-a.  Rate Class Allocations'!$H:$H,D406),SUMIFS(OFFSET('3-a.  Rate Class Allocations'!$BA:$BA,0,(27*(AK407="kW"))),'3-a.  Rate Class Allocations'!$F:$F,"2011 - 2014 + 2015 Extension Legacy Green Energy Act Framework - Province Wide Program",'3-a.  Rate Class Allocations'!$L:$L,AK406,'3-a.  Rate Class Allocations'!$E:$E,$B457,'3-a.  Rate Class Allocations'!$H:$H,D406) / SUMIFS(OFFSET('3-a.  Rate Class Allocations'!$BA:$BA,0,(27*(AK407="kW"))),'3-a.  Rate Class Allocations'!$F:$F,"2011 - 2014 + 2015 Extension Legacy Green Energy Act Framework - Province Wide Program",'3-a.  Rate Class Allocations'!$E:$E,$B457,'3-a.  Rate Class Allocations'!$H:$H,D406),IF(COUNTIFS(AK406,"*Less Than*"),1/COUNTIFS($Y406:$AL406,"*Less Than*"),0))</f>
        <v>0</v>
      </c>
      <c r="AL457" s="416">
        <f ca="1">IF(SUMIFS(OFFSET('3-a.  Rate Class Allocations'!$BA:$BA,0,(27*(AL407="kW"))),'3-a.  Rate Class Allocations'!$F:$F,"2011 - 2014 + 2015 Extension Legacy Green Energy Act Framework - Province Wide Program",'3-a.  Rate Class Allocations'!$E:$E,$B457,'3-a.  Rate Class Allocations'!$H:$H,D406),SUMIFS(OFFSET('3-a.  Rate Class Allocations'!$BA:$BA,0,(27*(AL407="kW"))),'3-a.  Rate Class Allocations'!$F:$F,"2011 - 2014 + 2015 Extension Legacy Green Energy Act Framework - Province Wide Program",'3-a.  Rate Class Allocations'!$L:$L,AL406,'3-a.  Rate Class Allocations'!$E:$E,$B457,'3-a.  Rate Class Allocations'!$H:$H,D406) / SUMIFS(OFFSET('3-a.  Rate Class Allocations'!$BA:$BA,0,(27*(AL407="kW"))),'3-a.  Rate Class Allocations'!$F:$F,"2011 - 2014 + 2015 Extension Legacy Green Energy Act Framework - Province Wide Program",'3-a.  Rate Class Allocations'!$E:$E,$B457,'3-a.  Rate Class Allocations'!$H:$H,D406),IF(COUNTIFS(AL406,"*Less Than*"),1/COUNTIFS($Y406:$AL406,"*Less Than*"),0))</f>
        <v>0</v>
      </c>
      <c r="AM457" s="298">
        <f ca="1">SUM(Y457:AL457)</f>
        <v>1</v>
      </c>
    </row>
    <row r="458" spans="1:39" ht="15" outlineLevel="1">
      <c r="B458" s="296" t="s">
        <v>260</v>
      </c>
      <c r="C458" s="293" t="s">
        <v>164</v>
      </c>
      <c r="D458" s="724">
        <f ca="1">SUMIFS(OFFSET('7.  Persistence Report'!$AQ:$AQ,0,D406-2011),'7.  Persistence Report'!$D:$D,IF(COUNTIFS($B458,"Adjustment*"),$B457,$B458),'7.  Persistence Report'!$H:$H,D406,'7.  Persistence Report'!$J:$J,IF(COUNTIFS($B458,"Adjustment*"),"Adjustment","Current Year Savings"),'7.  Persistence Report'!$C:$C,VLOOKUP(IF(COUNTIFS($B458,"Adjustment*"),$A457,$A458),ExtCalcMap,2,FALSE))</f>
        <v>0</v>
      </c>
      <c r="E458" s="724">
        <f ca="1">SUMIFS(OFFSET('7.  Persistence Report'!$AQ:$AQ,0,E406-2011),'7.  Persistence Report'!$D:$D,IF(COUNTIFS($B458,"Adjustment*"),$B457,$B458),'7.  Persistence Report'!$H:$H,D406,'7.  Persistence Report'!$J:$J,IF(COUNTIFS($B458,"Adjustment*"),"Adjustment","Current Year Savings"),'7.  Persistence Report'!$C:$C,VLOOKUP(IF(COUNTIFS($B458,"Adjustment*"),$A457,$A458),ExtCalcMap,2,FALSE))</f>
        <v>0</v>
      </c>
      <c r="F458" s="724">
        <f ca="1">SUMIFS(OFFSET('7.  Persistence Report'!$AQ:$AQ,0,F406-2011),'7.  Persistence Report'!$D:$D,IF(COUNTIFS($B458,"Adjustment*"),$B457,$B458),'7.  Persistence Report'!$H:$H,D406,'7.  Persistence Report'!$J:$J,IF(COUNTIFS($B458,"Adjustment*"),"Adjustment","Current Year Savings"),'7.  Persistence Report'!$C:$C,VLOOKUP(IF(COUNTIFS($B458,"Adjustment*"),$A457,$A458),ExtCalcMap,2,FALSE))</f>
        <v>0</v>
      </c>
      <c r="G458" s="724">
        <f ca="1">SUMIFS(OFFSET('7.  Persistence Report'!$AQ:$AQ,0,G406-2011),'7.  Persistence Report'!$D:$D,IF(COUNTIFS($B458,"Adjustment*"),$B457,$B458),'7.  Persistence Report'!$H:$H,D406,'7.  Persistence Report'!$J:$J,IF(COUNTIFS($B458,"Adjustment*"),"Adjustment","Current Year Savings"),'7.  Persistence Report'!$C:$C,VLOOKUP(IF(COUNTIFS($B458,"Adjustment*"),$A457,$A458),ExtCalcMap,2,FALSE))</f>
        <v>0</v>
      </c>
      <c r="H458" s="724">
        <f ca="1">SUMIFS(OFFSET('7.  Persistence Report'!$AQ:$AQ,0,H406-2011),'7.  Persistence Report'!$D:$D,IF(COUNTIFS($B458,"Adjustment*"),$B457,$B458),'7.  Persistence Report'!$H:$H,D406,'7.  Persistence Report'!$J:$J,IF(COUNTIFS($B458,"Adjustment*"),"Adjustment","Current Year Savings"),'7.  Persistence Report'!$C:$C,VLOOKUP(IF(COUNTIFS($B458,"Adjustment*"),$A457,$A458),ExtCalcMap,2,FALSE))</f>
        <v>0</v>
      </c>
      <c r="I458" s="724">
        <f ca="1">SUMIFS(OFFSET('7.  Persistence Report'!$AQ:$AQ,0,I406-2011),'7.  Persistence Report'!$D:$D,IF(COUNTIFS($B458,"Adjustment*"),$B457,$B458),'7.  Persistence Report'!$H:$H,D406,'7.  Persistence Report'!$J:$J,IF(COUNTIFS($B458,"Adjustment*"),"Adjustment","Current Year Savings"),'7.  Persistence Report'!$C:$C,VLOOKUP(IF(COUNTIFS($B458,"Adjustment*"),$A457,$A458),ExtCalcMap,2,FALSE))</f>
        <v>0</v>
      </c>
      <c r="J458" s="724">
        <f ca="1">SUMIFS(OFFSET('7.  Persistence Report'!$AQ:$AQ,0,J406-2011),'7.  Persistence Report'!$D:$D,IF(COUNTIFS($B458,"Adjustment*"),$B457,$B458),'7.  Persistence Report'!$H:$H,D406,'7.  Persistence Report'!$J:$J,IF(COUNTIFS($B458,"Adjustment*"),"Adjustment","Current Year Savings"),'7.  Persistence Report'!$C:$C,VLOOKUP(IF(COUNTIFS($B458,"Adjustment*"),$A457,$A458),ExtCalcMap,2,FALSE))</f>
        <v>0</v>
      </c>
      <c r="K458" s="724">
        <f ca="1">SUMIFS(OFFSET('7.  Persistence Report'!$AQ:$AQ,0,K406-2011),'7.  Persistence Report'!$D:$D,IF(COUNTIFS($B458,"Adjustment*"),$B457,$B458),'7.  Persistence Report'!$H:$H,D406,'7.  Persistence Report'!$J:$J,IF(COUNTIFS($B458,"Adjustment*"),"Adjustment","Current Year Savings"),'7.  Persistence Report'!$C:$C,VLOOKUP(IF(COUNTIFS($B458,"Adjustment*"),$A457,$A458),ExtCalcMap,2,FALSE))</f>
        <v>0</v>
      </c>
      <c r="L458" s="724">
        <f ca="1">SUMIFS(OFFSET('7.  Persistence Report'!$AQ:$AQ,0,L406-2011),'7.  Persistence Report'!$D:$D,IF(COUNTIFS($B458,"Adjustment*"),$B457,$B458),'7.  Persistence Report'!$H:$H,D406,'7.  Persistence Report'!$J:$J,IF(COUNTIFS($B458,"Adjustment*"),"Adjustment","Current Year Savings"),'7.  Persistence Report'!$C:$C,VLOOKUP(IF(COUNTIFS($B458,"Adjustment*"),$A457,$A458),ExtCalcMap,2,FALSE))</f>
        <v>0</v>
      </c>
      <c r="M458" s="724">
        <f ca="1">SUMIFS(OFFSET('7.  Persistence Report'!$AQ:$AQ,0,M406-2011),'7.  Persistence Report'!$D:$D,IF(COUNTIFS($B458,"Adjustment*"),$B457,$B458),'7.  Persistence Report'!$H:$H,D406,'7.  Persistence Report'!$J:$J,IF(COUNTIFS($B458,"Adjustment*"),"Adjustment","Current Year Savings"),'7.  Persistence Report'!$C:$C,VLOOKUP(IF(COUNTIFS($B458,"Adjustment*"),$A457,$A458),ExtCalcMap,2,FALSE))</f>
        <v>0</v>
      </c>
      <c r="N458" s="732"/>
      <c r="O458" s="731">
        <f ca="1">SUMIFS(OFFSET('7.  Persistence Report'!$L:$L,0,O406-2011),'7.  Persistence Report'!$D:$D,IF(COUNTIFS($B458,"Adjustment*"),$B457,$B458),'7.  Persistence Report'!$H:$H,D406,'7.  Persistence Report'!$J:$J,IF(COUNTIFS($B458,"Adjustment*"),"Adjustment","Current Year Savings"),'7.  Persistence Report'!$C:$C,VLOOKUP(IF(COUNTIFS($B458,"Adjustment*"),$A457,$A458),ExtCalcMap,2,FALSE))</f>
        <v>0</v>
      </c>
      <c r="P458" s="731">
        <f ca="1">SUMIFS(OFFSET('7.  Persistence Report'!$L:$L,0,P406-2011),'7.  Persistence Report'!$D:$D,IF(COUNTIFS($B458,"Adjustment*"),$B457,$B458),'7.  Persistence Report'!$H:$H,D406,'7.  Persistence Report'!$J:$J,IF(COUNTIFS($B458,"Adjustment*"),"Adjustment","Current Year Savings"),'7.  Persistence Report'!$C:$C,VLOOKUP(IF(COUNTIFS($B458,"Adjustment*"),$A457,$A458),ExtCalcMap,2,FALSE))</f>
        <v>0</v>
      </c>
      <c r="Q458" s="731">
        <f ca="1">SUMIFS(OFFSET('7.  Persistence Report'!$L:$L,0,Q406-2011),'7.  Persistence Report'!$D:$D,IF(COUNTIFS($B458,"Adjustment*"),$B457,$B458),'7.  Persistence Report'!$H:$H,D406,'7.  Persistence Report'!$J:$J,IF(COUNTIFS($B458,"Adjustment*"),"Adjustment","Current Year Savings"),'7.  Persistence Report'!$C:$C,VLOOKUP(IF(COUNTIFS($B458,"Adjustment*"),$A457,$A458),ExtCalcMap,2,FALSE))</f>
        <v>0</v>
      </c>
      <c r="R458" s="731">
        <f ca="1">SUMIFS(OFFSET('7.  Persistence Report'!$L:$L,0,R406-2011),'7.  Persistence Report'!$D:$D,IF(COUNTIFS($B458,"Adjustment*"),$B457,$B458),'7.  Persistence Report'!$H:$H,D406,'7.  Persistence Report'!$J:$J,IF(COUNTIFS($B458,"Adjustment*"),"Adjustment","Current Year Savings"),'7.  Persistence Report'!$C:$C,VLOOKUP(IF(COUNTIFS($B458,"Adjustment*"),$A457,$A458),ExtCalcMap,2,FALSE))</f>
        <v>0</v>
      </c>
      <c r="S458" s="731">
        <f ca="1">SUMIFS(OFFSET('7.  Persistence Report'!$L:$L,0,S406-2011),'7.  Persistence Report'!$D:$D,IF(COUNTIFS($B458,"Adjustment*"),$B457,$B458),'7.  Persistence Report'!$H:$H,D406,'7.  Persistence Report'!$J:$J,IF(COUNTIFS($B458,"Adjustment*"),"Adjustment","Current Year Savings"),'7.  Persistence Report'!$C:$C,VLOOKUP(IF(COUNTIFS($B458,"Adjustment*"),$A457,$A458),ExtCalcMap,2,FALSE))</f>
        <v>0</v>
      </c>
      <c r="T458" s="731">
        <f ca="1">SUMIFS(OFFSET('7.  Persistence Report'!$L:$L,0,T406-2011),'7.  Persistence Report'!$D:$D,IF(COUNTIFS($B458,"Adjustment*"),$B457,$B458),'7.  Persistence Report'!$H:$H,D406,'7.  Persistence Report'!$J:$J,IF(COUNTIFS($B458,"Adjustment*"),"Adjustment","Current Year Savings"),'7.  Persistence Report'!$C:$C,VLOOKUP(IF(COUNTIFS($B458,"Adjustment*"),$A457,$A458),ExtCalcMap,2,FALSE))</f>
        <v>0</v>
      </c>
      <c r="U458" s="731">
        <f ca="1">SUMIFS(OFFSET('7.  Persistence Report'!$L:$L,0,U406-2011),'7.  Persistence Report'!$D:$D,IF(COUNTIFS($B458,"Adjustment*"),$B457,$B458),'7.  Persistence Report'!$H:$H,D406,'7.  Persistence Report'!$J:$J,IF(COUNTIFS($B458,"Adjustment*"),"Adjustment","Current Year Savings"),'7.  Persistence Report'!$C:$C,VLOOKUP(IF(COUNTIFS($B458,"Adjustment*"),$A457,$A458),ExtCalcMap,2,FALSE))</f>
        <v>0</v>
      </c>
      <c r="V458" s="731">
        <f ca="1">SUMIFS(OFFSET('7.  Persistence Report'!$L:$L,0,V406-2011),'7.  Persistence Report'!$D:$D,IF(COUNTIFS($B458,"Adjustment*"),$B457,$B458),'7.  Persistence Report'!$H:$H,D406,'7.  Persistence Report'!$J:$J,IF(COUNTIFS($B458,"Adjustment*"),"Adjustment","Current Year Savings"),'7.  Persistence Report'!$C:$C,VLOOKUP(IF(COUNTIFS($B458,"Adjustment*"),$A457,$A458),ExtCalcMap,2,FALSE))</f>
        <v>0</v>
      </c>
      <c r="W458" s="731">
        <f ca="1">SUMIFS(OFFSET('7.  Persistence Report'!$L:$L,0,W406-2011),'7.  Persistence Report'!$D:$D,IF(COUNTIFS($B458,"Adjustment*"),$B457,$B458),'7.  Persistence Report'!$H:$H,D406,'7.  Persistence Report'!$J:$J,IF(COUNTIFS($B458,"Adjustment*"),"Adjustment","Current Year Savings"),'7.  Persistence Report'!$C:$C,VLOOKUP(IF(COUNTIFS($B458,"Adjustment*"),$A457,$A458),ExtCalcMap,2,FALSE))</f>
        <v>0</v>
      </c>
      <c r="X458" s="731">
        <f ca="1">SUMIFS(OFFSET('7.  Persistence Report'!$L:$L,0,X406-2011),'7.  Persistence Report'!$D:$D,IF(COUNTIFS($B458,"Adjustment*"),$B457,$B458),'7.  Persistence Report'!$H:$H,D406,'7.  Persistence Report'!$J:$J,IF(COUNTIFS($B458,"Adjustment*"),"Adjustment","Current Year Savings"),'7.  Persistence Report'!$C:$C,VLOOKUP(IF(COUNTIFS($B458,"Adjustment*"),$A457,$A458),ExtCalcMap,2,FALSE))</f>
        <v>0</v>
      </c>
      <c r="Y458" s="412">
        <f ca="1">Y457</f>
        <v>0</v>
      </c>
      <c r="Z458" s="412">
        <f ca="1">Z457</f>
        <v>1</v>
      </c>
      <c r="AA458" s="412">
        <f t="shared" ref="AA458:AL458" ca="1" si="194">AA457</f>
        <v>0</v>
      </c>
      <c r="AB458" s="412">
        <f t="shared" ca="1" si="194"/>
        <v>0</v>
      </c>
      <c r="AC458" s="412">
        <f t="shared" ca="1" si="194"/>
        <v>0</v>
      </c>
      <c r="AD458" s="412">
        <f t="shared" ca="1" si="194"/>
        <v>0</v>
      </c>
      <c r="AE458" s="412">
        <f t="shared" ca="1" si="194"/>
        <v>0</v>
      </c>
      <c r="AF458" s="412">
        <f t="shared" ca="1" si="194"/>
        <v>0</v>
      </c>
      <c r="AG458" s="412">
        <f t="shared" ca="1" si="194"/>
        <v>0</v>
      </c>
      <c r="AH458" s="412">
        <f t="shared" ca="1" si="194"/>
        <v>0</v>
      </c>
      <c r="AI458" s="412">
        <f t="shared" ca="1" si="194"/>
        <v>0</v>
      </c>
      <c r="AJ458" s="412">
        <f t="shared" ca="1" si="194"/>
        <v>0</v>
      </c>
      <c r="AK458" s="412">
        <f t="shared" ca="1" si="194"/>
        <v>0</v>
      </c>
      <c r="AL458" s="412">
        <f t="shared" ca="1" si="194"/>
        <v>0</v>
      </c>
      <c r="AM458" s="313"/>
    </row>
    <row r="459" spans="1:39" ht="15" outlineLevel="1">
      <c r="B459" s="317"/>
      <c r="C459" s="307"/>
      <c r="D459" s="730"/>
      <c r="E459" s="730"/>
      <c r="F459" s="730"/>
      <c r="G459" s="730"/>
      <c r="H459" s="730"/>
      <c r="I459" s="730"/>
      <c r="J459" s="730"/>
      <c r="K459" s="730"/>
      <c r="L459" s="730"/>
      <c r="M459" s="730"/>
      <c r="N459" s="730"/>
      <c r="O459" s="737"/>
      <c r="P459" s="737"/>
      <c r="Q459" s="737"/>
      <c r="R459" s="737"/>
      <c r="S459" s="737"/>
      <c r="T459" s="737"/>
      <c r="U459" s="737"/>
      <c r="V459" s="737"/>
      <c r="W459" s="737"/>
      <c r="X459" s="737"/>
      <c r="Y459" s="420"/>
      <c r="Z459" s="421"/>
      <c r="AA459" s="421"/>
      <c r="AB459" s="421"/>
      <c r="AC459" s="421"/>
      <c r="AD459" s="421"/>
      <c r="AE459" s="421"/>
      <c r="AF459" s="421"/>
      <c r="AG459" s="421"/>
      <c r="AH459" s="421"/>
      <c r="AI459" s="421"/>
      <c r="AJ459" s="421"/>
      <c r="AK459" s="421"/>
      <c r="AL459" s="421"/>
      <c r="AM459" s="319"/>
    </row>
    <row r="460" spans="1:39" ht="15.75" outlineLevel="1">
      <c r="A460" s="504"/>
      <c r="B460" s="290" t="s">
        <v>10</v>
      </c>
      <c r="C460" s="291"/>
      <c r="D460" s="738"/>
      <c r="E460" s="738"/>
      <c r="F460" s="738"/>
      <c r="G460" s="738"/>
      <c r="H460" s="738"/>
      <c r="I460" s="738"/>
      <c r="J460" s="738"/>
      <c r="K460" s="738"/>
      <c r="L460" s="738"/>
      <c r="M460" s="738"/>
      <c r="N460" s="742"/>
      <c r="O460" s="739"/>
      <c r="P460" s="739"/>
      <c r="Q460" s="739"/>
      <c r="R460" s="739"/>
      <c r="S460" s="739"/>
      <c r="T460" s="739"/>
      <c r="U460" s="739"/>
      <c r="V460" s="739"/>
      <c r="W460" s="739"/>
      <c r="X460" s="739"/>
      <c r="Y460" s="415"/>
      <c r="Z460" s="415"/>
      <c r="AA460" s="415"/>
      <c r="AB460" s="415"/>
      <c r="AC460" s="415"/>
      <c r="AD460" s="415"/>
      <c r="AE460" s="415"/>
      <c r="AF460" s="415"/>
      <c r="AG460" s="415"/>
      <c r="AH460" s="415"/>
      <c r="AI460" s="415"/>
      <c r="AJ460" s="415"/>
      <c r="AK460" s="415"/>
      <c r="AL460" s="415"/>
      <c r="AM460" s="294"/>
    </row>
    <row r="461" spans="1:39" ht="15" outlineLevel="1">
      <c r="A461" s="503">
        <v>18</v>
      </c>
      <c r="B461" s="317" t="s">
        <v>11</v>
      </c>
      <c r="C461" s="293" t="s">
        <v>25</v>
      </c>
      <c r="D461" s="724">
        <f ca="1">SUMIFS(OFFSET('7.  Persistence Report'!$AQ:$AQ,0,D406-2011),'7.  Persistence Report'!$D:$D,IF(COUNTIFS($B461,"Adjustment*"),$B460,$B461),'7.  Persistence Report'!$H:$H,D406,'7.  Persistence Report'!$J:$J,IF(COUNTIFS($B461,"Adjustment*"),"Adjustment","Current Year Savings"),'7.  Persistence Report'!$C:$C,VLOOKUP(IF(COUNTIFS($B461,"Adjustment*"),$A460,$A461),ExtCalcMap,2,FALSE))</f>
        <v>447640</v>
      </c>
      <c r="E461" s="724">
        <f ca="1">SUMIFS(OFFSET('7.  Persistence Report'!$AQ:$AQ,0,E406-2011),'7.  Persistence Report'!$D:$D,IF(COUNTIFS($B461,"Adjustment*"),$B460,$B461),'7.  Persistence Report'!$H:$H,D406,'7.  Persistence Report'!$J:$J,IF(COUNTIFS($B461,"Adjustment*"),"Adjustment","Current Year Savings"),'7.  Persistence Report'!$C:$C,VLOOKUP(IF(COUNTIFS($B461,"Adjustment*"),$A460,$A461),ExtCalcMap,2,FALSE))</f>
        <v>447640</v>
      </c>
      <c r="F461" s="724">
        <f ca="1">SUMIFS(OFFSET('7.  Persistence Report'!$AQ:$AQ,0,F406-2011),'7.  Persistence Report'!$D:$D,IF(COUNTIFS($B461,"Adjustment*"),$B460,$B461),'7.  Persistence Report'!$H:$H,D406,'7.  Persistence Report'!$J:$J,IF(COUNTIFS($B461,"Adjustment*"),"Adjustment","Current Year Savings"),'7.  Persistence Report'!$C:$C,VLOOKUP(IF(COUNTIFS($B461,"Adjustment*"),$A460,$A461),ExtCalcMap,2,FALSE))</f>
        <v>447640</v>
      </c>
      <c r="G461" s="724">
        <f ca="1">SUMIFS(OFFSET('7.  Persistence Report'!$AQ:$AQ,0,G406-2011),'7.  Persistence Report'!$D:$D,IF(COUNTIFS($B461,"Adjustment*"),$B460,$B461),'7.  Persistence Report'!$H:$H,D406,'7.  Persistence Report'!$J:$J,IF(COUNTIFS($B461,"Adjustment*"),"Adjustment","Current Year Savings"),'7.  Persistence Report'!$C:$C,VLOOKUP(IF(COUNTIFS($B461,"Adjustment*"),$A460,$A461),ExtCalcMap,2,FALSE))</f>
        <v>447640</v>
      </c>
      <c r="H461" s="724">
        <f ca="1">SUMIFS(OFFSET('7.  Persistence Report'!$AQ:$AQ,0,H406-2011),'7.  Persistence Report'!$D:$D,IF(COUNTIFS($B461,"Adjustment*"),$B460,$B461),'7.  Persistence Report'!$H:$H,D406,'7.  Persistence Report'!$J:$J,IF(COUNTIFS($B461,"Adjustment*"),"Adjustment","Current Year Savings"),'7.  Persistence Report'!$C:$C,VLOOKUP(IF(COUNTIFS($B461,"Adjustment*"),$A460,$A461),ExtCalcMap,2,FALSE))</f>
        <v>447640</v>
      </c>
      <c r="I461" s="724">
        <f ca="1">SUMIFS(OFFSET('7.  Persistence Report'!$AQ:$AQ,0,I406-2011),'7.  Persistence Report'!$D:$D,IF(COUNTIFS($B461,"Adjustment*"),$B460,$B461),'7.  Persistence Report'!$H:$H,D406,'7.  Persistence Report'!$J:$J,IF(COUNTIFS($B461,"Adjustment*"),"Adjustment","Current Year Savings"),'7.  Persistence Report'!$C:$C,VLOOKUP(IF(COUNTIFS($B461,"Adjustment*"),$A460,$A461),ExtCalcMap,2,FALSE))</f>
        <v>447640</v>
      </c>
      <c r="J461" s="724">
        <f ca="1">SUMIFS(OFFSET('7.  Persistence Report'!$AQ:$AQ,0,J406-2011),'7.  Persistence Report'!$D:$D,IF(COUNTIFS($B461,"Adjustment*"),$B460,$B461),'7.  Persistence Report'!$H:$H,D406,'7.  Persistence Report'!$J:$J,IF(COUNTIFS($B461,"Adjustment*"),"Adjustment","Current Year Savings"),'7.  Persistence Report'!$C:$C,VLOOKUP(IF(COUNTIFS($B461,"Adjustment*"),$A460,$A461),ExtCalcMap,2,FALSE))</f>
        <v>447640</v>
      </c>
      <c r="K461" s="724">
        <f ca="1">SUMIFS(OFFSET('7.  Persistence Report'!$AQ:$AQ,0,K406-2011),'7.  Persistence Report'!$D:$D,IF(COUNTIFS($B461,"Adjustment*"),$B460,$B461),'7.  Persistence Report'!$H:$H,D406,'7.  Persistence Report'!$J:$J,IF(COUNTIFS($B461,"Adjustment*"),"Adjustment","Current Year Savings"),'7.  Persistence Report'!$C:$C,VLOOKUP(IF(COUNTIFS($B461,"Adjustment*"),$A460,$A461),ExtCalcMap,2,FALSE))</f>
        <v>447640</v>
      </c>
      <c r="L461" s="724">
        <f ca="1">SUMIFS(OFFSET('7.  Persistence Report'!$AQ:$AQ,0,L406-2011),'7.  Persistence Report'!$D:$D,IF(COUNTIFS($B461,"Adjustment*"),$B460,$B461),'7.  Persistence Report'!$H:$H,D406,'7.  Persistence Report'!$J:$J,IF(COUNTIFS($B461,"Adjustment*"),"Adjustment","Current Year Savings"),'7.  Persistence Report'!$C:$C,VLOOKUP(IF(COUNTIFS($B461,"Adjustment*"),$A460,$A461),ExtCalcMap,2,FALSE))</f>
        <v>447640</v>
      </c>
      <c r="M461" s="724">
        <f ca="1">SUMIFS(OFFSET('7.  Persistence Report'!$AQ:$AQ,0,M406-2011),'7.  Persistence Report'!$D:$D,IF(COUNTIFS($B461,"Adjustment*"),$B460,$B461),'7.  Persistence Report'!$H:$H,D406,'7.  Persistence Report'!$J:$J,IF(COUNTIFS($B461,"Adjustment*"),"Adjustment","Current Year Savings"),'7.  Persistence Report'!$C:$C,VLOOKUP(IF(COUNTIFS($B461,"Adjustment*"),$A460,$A461),ExtCalcMap,2,FALSE))</f>
        <v>447640</v>
      </c>
      <c r="N461" s="724">
        <v>12</v>
      </c>
      <c r="O461" s="731">
        <f ca="1">SUMIFS(OFFSET('7.  Persistence Report'!$L:$L,0,O406-2011),'7.  Persistence Report'!$D:$D,IF(COUNTIFS($B461,"Adjustment*"),$B460,$B461),'7.  Persistence Report'!$H:$H,D406,'7.  Persistence Report'!$J:$J,IF(COUNTIFS($B461,"Adjustment*"),"Adjustment","Current Year Savings"),'7.  Persistence Report'!$C:$C,VLOOKUP(IF(COUNTIFS($B461,"Adjustment*"),$A460,$A461),ExtCalcMap,2,FALSE))</f>
        <v>51.088000000000001</v>
      </c>
      <c r="P461" s="731">
        <f ca="1">SUMIFS(OFFSET('7.  Persistence Report'!$L:$L,0,P406-2011),'7.  Persistence Report'!$D:$D,IF(COUNTIFS($B461,"Adjustment*"),$B460,$B461),'7.  Persistence Report'!$H:$H,D406,'7.  Persistence Report'!$J:$J,IF(COUNTIFS($B461,"Adjustment*"),"Adjustment","Current Year Savings"),'7.  Persistence Report'!$C:$C,VLOOKUP(IF(COUNTIFS($B461,"Adjustment*"),$A460,$A461),ExtCalcMap,2,FALSE))</f>
        <v>51.088000000000001</v>
      </c>
      <c r="Q461" s="731">
        <f ca="1">SUMIFS(OFFSET('7.  Persistence Report'!$L:$L,0,Q406-2011),'7.  Persistence Report'!$D:$D,IF(COUNTIFS($B461,"Adjustment*"),$B460,$B461),'7.  Persistence Report'!$H:$H,D406,'7.  Persistence Report'!$J:$J,IF(COUNTIFS($B461,"Adjustment*"),"Adjustment","Current Year Savings"),'7.  Persistence Report'!$C:$C,VLOOKUP(IF(COUNTIFS($B461,"Adjustment*"),$A460,$A461),ExtCalcMap,2,FALSE))</f>
        <v>51.088000000000001</v>
      </c>
      <c r="R461" s="731">
        <f ca="1">SUMIFS(OFFSET('7.  Persistence Report'!$L:$L,0,R406-2011),'7.  Persistence Report'!$D:$D,IF(COUNTIFS($B461,"Adjustment*"),$B460,$B461),'7.  Persistence Report'!$H:$H,D406,'7.  Persistence Report'!$J:$J,IF(COUNTIFS($B461,"Adjustment*"),"Adjustment","Current Year Savings"),'7.  Persistence Report'!$C:$C,VLOOKUP(IF(COUNTIFS($B461,"Adjustment*"),$A460,$A461),ExtCalcMap,2,FALSE))</f>
        <v>51.088000000000001</v>
      </c>
      <c r="S461" s="731">
        <f ca="1">SUMIFS(OFFSET('7.  Persistence Report'!$L:$L,0,S406-2011),'7.  Persistence Report'!$D:$D,IF(COUNTIFS($B461,"Adjustment*"),$B460,$B461),'7.  Persistence Report'!$H:$H,D406,'7.  Persistence Report'!$J:$J,IF(COUNTIFS($B461,"Adjustment*"),"Adjustment","Current Year Savings"),'7.  Persistence Report'!$C:$C,VLOOKUP(IF(COUNTIFS($B461,"Adjustment*"),$A460,$A461),ExtCalcMap,2,FALSE))</f>
        <v>51.088000000000001</v>
      </c>
      <c r="T461" s="731">
        <f ca="1">SUMIFS(OFFSET('7.  Persistence Report'!$L:$L,0,T406-2011),'7.  Persistence Report'!$D:$D,IF(COUNTIFS($B461,"Adjustment*"),$B460,$B461),'7.  Persistence Report'!$H:$H,D406,'7.  Persistence Report'!$J:$J,IF(COUNTIFS($B461,"Adjustment*"),"Adjustment","Current Year Savings"),'7.  Persistence Report'!$C:$C,VLOOKUP(IF(COUNTIFS($B461,"Adjustment*"),$A460,$A461),ExtCalcMap,2,FALSE))</f>
        <v>51.088000000000001</v>
      </c>
      <c r="U461" s="731">
        <f ca="1">SUMIFS(OFFSET('7.  Persistence Report'!$L:$L,0,U406-2011),'7.  Persistence Report'!$D:$D,IF(COUNTIFS($B461,"Adjustment*"),$B460,$B461),'7.  Persistence Report'!$H:$H,D406,'7.  Persistence Report'!$J:$J,IF(COUNTIFS($B461,"Adjustment*"),"Adjustment","Current Year Savings"),'7.  Persistence Report'!$C:$C,VLOOKUP(IF(COUNTIFS($B461,"Adjustment*"),$A460,$A461),ExtCalcMap,2,FALSE))</f>
        <v>51.088000000000001</v>
      </c>
      <c r="V461" s="731">
        <f ca="1">SUMIFS(OFFSET('7.  Persistence Report'!$L:$L,0,V406-2011),'7.  Persistence Report'!$D:$D,IF(COUNTIFS($B461,"Adjustment*"),$B460,$B461),'7.  Persistence Report'!$H:$H,D406,'7.  Persistence Report'!$J:$J,IF(COUNTIFS($B461,"Adjustment*"),"Adjustment","Current Year Savings"),'7.  Persistence Report'!$C:$C,VLOOKUP(IF(COUNTIFS($B461,"Adjustment*"),$A460,$A461),ExtCalcMap,2,FALSE))</f>
        <v>51.088000000000001</v>
      </c>
      <c r="W461" s="731">
        <f ca="1">SUMIFS(OFFSET('7.  Persistence Report'!$L:$L,0,W406-2011),'7.  Persistence Report'!$D:$D,IF(COUNTIFS($B461,"Adjustment*"),$B460,$B461),'7.  Persistence Report'!$H:$H,D406,'7.  Persistence Report'!$J:$J,IF(COUNTIFS($B461,"Adjustment*"),"Adjustment","Current Year Savings"),'7.  Persistence Report'!$C:$C,VLOOKUP(IF(COUNTIFS($B461,"Adjustment*"),$A460,$A461),ExtCalcMap,2,FALSE))</f>
        <v>51.088000000000001</v>
      </c>
      <c r="X461" s="731">
        <f ca="1">SUMIFS(OFFSET('7.  Persistence Report'!$L:$L,0,X406-2011),'7.  Persistence Report'!$D:$D,IF(COUNTIFS($B461,"Adjustment*"),$B460,$B461),'7.  Persistence Report'!$H:$H,D406,'7.  Persistence Report'!$J:$J,IF(COUNTIFS($B461,"Adjustment*"),"Adjustment","Current Year Savings"),'7.  Persistence Report'!$C:$C,VLOOKUP(IF(COUNTIFS($B461,"Adjustment*"),$A460,$A461),ExtCalcMap,2,FALSE))</f>
        <v>51.088000000000001</v>
      </c>
      <c r="Y461" s="416">
        <f ca="1">IF(SUMIFS(OFFSET('3-a.  Rate Class Allocations'!$BA:$BA,0,(27*(Y407="kW"))),'3-a.  Rate Class Allocations'!$F:$F,"2011 - 2014 + 2015 Extension Legacy Green Energy Act Framework - Province Wide Program",'3-a.  Rate Class Allocations'!$E:$E,$B461,'3-a.  Rate Class Allocations'!$H:$H,D406),SUMIFS(OFFSET('3-a.  Rate Class Allocations'!$BA:$BA,0,(27*(Y407="kW"))),'3-a.  Rate Class Allocations'!$F:$F,"2011 - 2014 + 2015 Extension Legacy Green Energy Act Framework - Province Wide Program",'3-a.  Rate Class Allocations'!$L:$L,Y406,'3-a.  Rate Class Allocations'!$E:$E,$B461,'3-a.  Rate Class Allocations'!$H:$H,D406) / SUMIFS(OFFSET('3-a.  Rate Class Allocations'!$BA:$BA,0,(27*(Y407="kW"))),'3-a.  Rate Class Allocations'!$F:$F,"2011 - 2014 + 2015 Extension Legacy Green Energy Act Framework - Province Wide Program",'3-a.  Rate Class Allocations'!$E:$E,$B461,'3-a.  Rate Class Allocations'!$H:$H,D406),IF(COUNTIFS(Y406,"*50 to*"),1/COUNTIFS($Y406:$AL406,"*50 to*"),0))</f>
        <v>1</v>
      </c>
      <c r="Z461" s="416">
        <f ca="1">IF(SUMIFS(OFFSET('3-a.  Rate Class Allocations'!$BA:$BA,0,(27*(Z407="kW"))),'3-a.  Rate Class Allocations'!$F:$F,"2011 - 2014 + 2015 Extension Legacy Green Energy Act Framework - Province Wide Program",'3-a.  Rate Class Allocations'!$E:$E,$B461,'3-a.  Rate Class Allocations'!$H:$H,D406),SUMIFS(OFFSET('3-a.  Rate Class Allocations'!$BA:$BA,0,(27*(Z407="kW"))),'3-a.  Rate Class Allocations'!$F:$F,"2011 - 2014 + 2015 Extension Legacy Green Energy Act Framework - Province Wide Program",'3-a.  Rate Class Allocations'!$L:$L,Z406,'3-a.  Rate Class Allocations'!$E:$E,$B461,'3-a.  Rate Class Allocations'!$H:$H,D406) / SUMIFS(OFFSET('3-a.  Rate Class Allocations'!$BA:$BA,0,(27*(Z407="kW"))),'3-a.  Rate Class Allocations'!$F:$F,"2011 - 2014 + 2015 Extension Legacy Green Energy Act Framework - Province Wide Program",'3-a.  Rate Class Allocations'!$E:$E,$B461,'3-a.  Rate Class Allocations'!$H:$H,D406),IF(COUNTIFS(Z406,"*50 to*"),1/COUNTIFS($Y406:$AL406,"*50 to*"),0))</f>
        <v>0</v>
      </c>
      <c r="AA461" s="416">
        <f ca="1">IF(SUMIFS(OFFSET('3-a.  Rate Class Allocations'!$BA:$BA,0,(27*(AA407="kW"))),'3-a.  Rate Class Allocations'!$F:$F,"2011 - 2014 + 2015 Extension Legacy Green Energy Act Framework - Province Wide Program",'3-a.  Rate Class Allocations'!$E:$E,$B461,'3-a.  Rate Class Allocations'!$H:$H,D406),SUMIFS(OFFSET('3-a.  Rate Class Allocations'!$BA:$BA,0,(27*(AA407="kW"))),'3-a.  Rate Class Allocations'!$F:$F,"2011 - 2014 + 2015 Extension Legacy Green Energy Act Framework - Province Wide Program",'3-a.  Rate Class Allocations'!$L:$L,AA406,'3-a.  Rate Class Allocations'!$E:$E,$B461,'3-a.  Rate Class Allocations'!$H:$H,D406) / SUMIFS(OFFSET('3-a.  Rate Class Allocations'!$BA:$BA,0,(27*(AA407="kW"))),'3-a.  Rate Class Allocations'!$F:$F,"2011 - 2014 + 2015 Extension Legacy Green Energy Act Framework - Province Wide Program",'3-a.  Rate Class Allocations'!$E:$E,$B461,'3-a.  Rate Class Allocations'!$H:$H,D406),IF(COUNTIFS(AA406,"*50 to*"),1/COUNTIFS($Y406:$AL406,"*50 to*"),0))</f>
        <v>0</v>
      </c>
      <c r="AB461" s="416">
        <f ca="1">IF(SUMIFS(OFFSET('3-a.  Rate Class Allocations'!$BA:$BA,0,(27*(AB407="kW"))),'3-a.  Rate Class Allocations'!$F:$F,"2011 - 2014 + 2015 Extension Legacy Green Energy Act Framework - Province Wide Program",'3-a.  Rate Class Allocations'!$E:$E,$B461,'3-a.  Rate Class Allocations'!$H:$H,D406),SUMIFS(OFFSET('3-a.  Rate Class Allocations'!$BA:$BA,0,(27*(AB407="kW"))),'3-a.  Rate Class Allocations'!$F:$F,"2011 - 2014 + 2015 Extension Legacy Green Energy Act Framework - Province Wide Program",'3-a.  Rate Class Allocations'!$L:$L,AB406,'3-a.  Rate Class Allocations'!$E:$E,$B461,'3-a.  Rate Class Allocations'!$H:$H,D406) / SUMIFS(OFFSET('3-a.  Rate Class Allocations'!$BA:$BA,0,(27*(AB407="kW"))),'3-a.  Rate Class Allocations'!$F:$F,"2011 - 2014 + 2015 Extension Legacy Green Energy Act Framework - Province Wide Program",'3-a.  Rate Class Allocations'!$E:$E,$B461,'3-a.  Rate Class Allocations'!$H:$H,D406),IF(COUNTIFS(AB406,"*50 to*"),1/COUNTIFS($Y406:$AL406,"*50 to*"),0))</f>
        <v>0</v>
      </c>
      <c r="AC461" s="416">
        <f ca="1">IF(SUMIFS(OFFSET('3-a.  Rate Class Allocations'!$BA:$BA,0,(27*(AC407="kW"))),'3-a.  Rate Class Allocations'!$F:$F,"2011 - 2014 + 2015 Extension Legacy Green Energy Act Framework - Province Wide Program",'3-a.  Rate Class Allocations'!$E:$E,$B461,'3-a.  Rate Class Allocations'!$H:$H,D406),SUMIFS(OFFSET('3-a.  Rate Class Allocations'!$BA:$BA,0,(27*(AC407="kW"))),'3-a.  Rate Class Allocations'!$F:$F,"2011 - 2014 + 2015 Extension Legacy Green Energy Act Framework - Province Wide Program",'3-a.  Rate Class Allocations'!$L:$L,AC406,'3-a.  Rate Class Allocations'!$E:$E,$B461,'3-a.  Rate Class Allocations'!$H:$H,D406) / SUMIFS(OFFSET('3-a.  Rate Class Allocations'!$BA:$BA,0,(27*(AC407="kW"))),'3-a.  Rate Class Allocations'!$F:$F,"2011 - 2014 + 2015 Extension Legacy Green Energy Act Framework - Province Wide Program",'3-a.  Rate Class Allocations'!$E:$E,$B461,'3-a.  Rate Class Allocations'!$H:$H,D406),IF(COUNTIFS(AC406,"*50 to*"),1/COUNTIFS($Y406:$AL406,"*50 to*"),0))</f>
        <v>0</v>
      </c>
      <c r="AD461" s="416">
        <f ca="1">IF(SUMIFS(OFFSET('3-a.  Rate Class Allocations'!$BA:$BA,0,(27*(AD407="kW"))),'3-a.  Rate Class Allocations'!$F:$F,"2011 - 2014 + 2015 Extension Legacy Green Energy Act Framework - Province Wide Program",'3-a.  Rate Class Allocations'!$E:$E,$B461,'3-a.  Rate Class Allocations'!$H:$H,D406),SUMIFS(OFFSET('3-a.  Rate Class Allocations'!$BA:$BA,0,(27*(AD407="kW"))),'3-a.  Rate Class Allocations'!$F:$F,"2011 - 2014 + 2015 Extension Legacy Green Energy Act Framework - Province Wide Program",'3-a.  Rate Class Allocations'!$L:$L,AD406,'3-a.  Rate Class Allocations'!$E:$E,$B461,'3-a.  Rate Class Allocations'!$H:$H,D406) / SUMIFS(OFFSET('3-a.  Rate Class Allocations'!$BA:$BA,0,(27*(AD407="kW"))),'3-a.  Rate Class Allocations'!$F:$F,"2011 - 2014 + 2015 Extension Legacy Green Energy Act Framework - Province Wide Program",'3-a.  Rate Class Allocations'!$E:$E,$B461,'3-a.  Rate Class Allocations'!$H:$H,D406),IF(COUNTIFS(AD406,"*50 to*"),1/COUNTIFS($Y406:$AL406,"*50 to*"),0))</f>
        <v>0</v>
      </c>
      <c r="AE461" s="416">
        <f ca="1">IF(SUMIFS(OFFSET('3-a.  Rate Class Allocations'!$BA:$BA,0,(27*(AE407="kW"))),'3-a.  Rate Class Allocations'!$F:$F,"2011 - 2014 + 2015 Extension Legacy Green Energy Act Framework - Province Wide Program",'3-a.  Rate Class Allocations'!$E:$E,$B461,'3-a.  Rate Class Allocations'!$H:$H,D406),SUMIFS(OFFSET('3-a.  Rate Class Allocations'!$BA:$BA,0,(27*(AE407="kW"))),'3-a.  Rate Class Allocations'!$F:$F,"2011 - 2014 + 2015 Extension Legacy Green Energy Act Framework - Province Wide Program",'3-a.  Rate Class Allocations'!$L:$L,AE406,'3-a.  Rate Class Allocations'!$E:$E,$B461,'3-a.  Rate Class Allocations'!$H:$H,D406) / SUMIFS(OFFSET('3-a.  Rate Class Allocations'!$BA:$BA,0,(27*(AE407="kW"))),'3-a.  Rate Class Allocations'!$F:$F,"2011 - 2014 + 2015 Extension Legacy Green Energy Act Framework - Province Wide Program",'3-a.  Rate Class Allocations'!$E:$E,$B461,'3-a.  Rate Class Allocations'!$H:$H,D406),IF(COUNTIFS(AE406,"*50 to*"),1/COUNTIFS($Y406:$AL406,"*50 to*"),0))</f>
        <v>0</v>
      </c>
      <c r="AF461" s="416">
        <f ca="1">IF(SUMIFS(OFFSET('3-a.  Rate Class Allocations'!$BA:$BA,0,(27*(AF407="kW"))),'3-a.  Rate Class Allocations'!$F:$F,"2011 - 2014 + 2015 Extension Legacy Green Energy Act Framework - Province Wide Program",'3-a.  Rate Class Allocations'!$E:$E,$B461,'3-a.  Rate Class Allocations'!$H:$H,D406),SUMIFS(OFFSET('3-a.  Rate Class Allocations'!$BA:$BA,0,(27*(AF407="kW"))),'3-a.  Rate Class Allocations'!$F:$F,"2011 - 2014 + 2015 Extension Legacy Green Energy Act Framework - Province Wide Program",'3-a.  Rate Class Allocations'!$L:$L,AF406,'3-a.  Rate Class Allocations'!$E:$E,$B461,'3-a.  Rate Class Allocations'!$H:$H,D406) / SUMIFS(OFFSET('3-a.  Rate Class Allocations'!$BA:$BA,0,(27*(AF407="kW"))),'3-a.  Rate Class Allocations'!$F:$F,"2011 - 2014 + 2015 Extension Legacy Green Energy Act Framework - Province Wide Program",'3-a.  Rate Class Allocations'!$E:$E,$B461,'3-a.  Rate Class Allocations'!$H:$H,D406),IF(COUNTIFS(AF406,"*50 to*"),1/COUNTIFS($Y406:$AL406,"*50 to*"),0))</f>
        <v>0</v>
      </c>
      <c r="AG461" s="416">
        <f ca="1">IF(SUMIFS(OFFSET('3-a.  Rate Class Allocations'!$BA:$BA,0,(27*(AG407="kW"))),'3-a.  Rate Class Allocations'!$F:$F,"2011 - 2014 + 2015 Extension Legacy Green Energy Act Framework - Province Wide Program",'3-a.  Rate Class Allocations'!$E:$E,$B461,'3-a.  Rate Class Allocations'!$H:$H,D406),SUMIFS(OFFSET('3-a.  Rate Class Allocations'!$BA:$BA,0,(27*(AG407="kW"))),'3-a.  Rate Class Allocations'!$F:$F,"2011 - 2014 + 2015 Extension Legacy Green Energy Act Framework - Province Wide Program",'3-a.  Rate Class Allocations'!$L:$L,AG406,'3-a.  Rate Class Allocations'!$E:$E,$B461,'3-a.  Rate Class Allocations'!$H:$H,D406) / SUMIFS(OFFSET('3-a.  Rate Class Allocations'!$BA:$BA,0,(27*(AG407="kW"))),'3-a.  Rate Class Allocations'!$F:$F,"2011 - 2014 + 2015 Extension Legacy Green Energy Act Framework - Province Wide Program",'3-a.  Rate Class Allocations'!$E:$E,$B461,'3-a.  Rate Class Allocations'!$H:$H,D406),IF(COUNTIFS(AG406,"*50 to*"),1/COUNTIFS($Y406:$AL406,"*50 to*"),0))</f>
        <v>0</v>
      </c>
      <c r="AH461" s="416">
        <f ca="1">IF(SUMIFS(OFFSET('3-a.  Rate Class Allocations'!$BA:$BA,0,(27*(AH407="kW"))),'3-a.  Rate Class Allocations'!$F:$F,"2011 - 2014 + 2015 Extension Legacy Green Energy Act Framework - Province Wide Program",'3-a.  Rate Class Allocations'!$E:$E,$B461,'3-a.  Rate Class Allocations'!$H:$H,D406),SUMIFS(OFFSET('3-a.  Rate Class Allocations'!$BA:$BA,0,(27*(AH407="kW"))),'3-a.  Rate Class Allocations'!$F:$F,"2011 - 2014 + 2015 Extension Legacy Green Energy Act Framework - Province Wide Program",'3-a.  Rate Class Allocations'!$L:$L,AH406,'3-a.  Rate Class Allocations'!$E:$E,$B461,'3-a.  Rate Class Allocations'!$H:$H,D406) / SUMIFS(OFFSET('3-a.  Rate Class Allocations'!$BA:$BA,0,(27*(AH407="kW"))),'3-a.  Rate Class Allocations'!$F:$F,"2011 - 2014 + 2015 Extension Legacy Green Energy Act Framework - Province Wide Program",'3-a.  Rate Class Allocations'!$E:$E,$B461,'3-a.  Rate Class Allocations'!$H:$H,D406),IF(COUNTIFS(AH406,"*50 to*"),1/COUNTIFS($Y406:$AL406,"*50 to*"),0))</f>
        <v>0</v>
      </c>
      <c r="AI461" s="416">
        <f ca="1">IF(SUMIFS(OFFSET('3-a.  Rate Class Allocations'!$BA:$BA,0,(27*(AI407="kW"))),'3-a.  Rate Class Allocations'!$F:$F,"2011 - 2014 + 2015 Extension Legacy Green Energy Act Framework - Province Wide Program",'3-a.  Rate Class Allocations'!$E:$E,$B461,'3-a.  Rate Class Allocations'!$H:$H,D406),SUMIFS(OFFSET('3-a.  Rate Class Allocations'!$BA:$BA,0,(27*(AI407="kW"))),'3-a.  Rate Class Allocations'!$F:$F,"2011 - 2014 + 2015 Extension Legacy Green Energy Act Framework - Province Wide Program",'3-a.  Rate Class Allocations'!$L:$L,AI406,'3-a.  Rate Class Allocations'!$E:$E,$B461,'3-a.  Rate Class Allocations'!$H:$H,D406) / SUMIFS(OFFSET('3-a.  Rate Class Allocations'!$BA:$BA,0,(27*(AI407="kW"))),'3-a.  Rate Class Allocations'!$F:$F,"2011 - 2014 + 2015 Extension Legacy Green Energy Act Framework - Province Wide Program",'3-a.  Rate Class Allocations'!$E:$E,$B461,'3-a.  Rate Class Allocations'!$H:$H,D406),IF(COUNTIFS(AI406,"*50 to*"),1/COUNTIFS($Y406:$AL406,"*50 to*"),0))</f>
        <v>0</v>
      </c>
      <c r="AJ461" s="416">
        <f ca="1">IF(SUMIFS(OFFSET('3-a.  Rate Class Allocations'!$BA:$BA,0,(27*(AJ407="kW"))),'3-a.  Rate Class Allocations'!$F:$F,"2011 - 2014 + 2015 Extension Legacy Green Energy Act Framework - Province Wide Program",'3-a.  Rate Class Allocations'!$E:$E,$B461,'3-a.  Rate Class Allocations'!$H:$H,D406),SUMIFS(OFFSET('3-a.  Rate Class Allocations'!$BA:$BA,0,(27*(AJ407="kW"))),'3-a.  Rate Class Allocations'!$F:$F,"2011 - 2014 + 2015 Extension Legacy Green Energy Act Framework - Province Wide Program",'3-a.  Rate Class Allocations'!$L:$L,AJ406,'3-a.  Rate Class Allocations'!$E:$E,$B461,'3-a.  Rate Class Allocations'!$H:$H,D406) / SUMIFS(OFFSET('3-a.  Rate Class Allocations'!$BA:$BA,0,(27*(AJ407="kW"))),'3-a.  Rate Class Allocations'!$F:$F,"2011 - 2014 + 2015 Extension Legacy Green Energy Act Framework - Province Wide Program",'3-a.  Rate Class Allocations'!$E:$E,$B461,'3-a.  Rate Class Allocations'!$H:$H,D406),IF(COUNTIFS(AJ406,"*50 to*"),1/COUNTIFS($Y406:$AL406,"*50 to*"),0))</f>
        <v>0</v>
      </c>
      <c r="AK461" s="416">
        <f ca="1">IF(SUMIFS(OFFSET('3-a.  Rate Class Allocations'!$BA:$BA,0,(27*(AK407="kW"))),'3-a.  Rate Class Allocations'!$F:$F,"2011 - 2014 + 2015 Extension Legacy Green Energy Act Framework - Province Wide Program",'3-a.  Rate Class Allocations'!$E:$E,$B461,'3-a.  Rate Class Allocations'!$H:$H,D406),SUMIFS(OFFSET('3-a.  Rate Class Allocations'!$BA:$BA,0,(27*(AK407="kW"))),'3-a.  Rate Class Allocations'!$F:$F,"2011 - 2014 + 2015 Extension Legacy Green Energy Act Framework - Province Wide Program",'3-a.  Rate Class Allocations'!$L:$L,AK406,'3-a.  Rate Class Allocations'!$E:$E,$B461,'3-a.  Rate Class Allocations'!$H:$H,D406) / SUMIFS(OFFSET('3-a.  Rate Class Allocations'!$BA:$BA,0,(27*(AK407="kW"))),'3-a.  Rate Class Allocations'!$F:$F,"2011 - 2014 + 2015 Extension Legacy Green Energy Act Framework - Province Wide Program",'3-a.  Rate Class Allocations'!$E:$E,$B461,'3-a.  Rate Class Allocations'!$H:$H,D406),IF(COUNTIFS(AK406,"*50 to*"),1/COUNTIFS($Y406:$AL406,"*50 to*"),0))</f>
        <v>0</v>
      </c>
      <c r="AL461" s="416">
        <f ca="1">IF(SUMIFS(OFFSET('3-a.  Rate Class Allocations'!$BA:$BA,0,(27*(AL407="kW"))),'3-a.  Rate Class Allocations'!$F:$F,"2011 - 2014 + 2015 Extension Legacy Green Energy Act Framework - Province Wide Program",'3-a.  Rate Class Allocations'!$E:$E,$B461,'3-a.  Rate Class Allocations'!$H:$H,D406),SUMIFS(OFFSET('3-a.  Rate Class Allocations'!$BA:$BA,0,(27*(AL407="kW"))),'3-a.  Rate Class Allocations'!$F:$F,"2011 - 2014 + 2015 Extension Legacy Green Energy Act Framework - Province Wide Program",'3-a.  Rate Class Allocations'!$L:$L,AL406,'3-a.  Rate Class Allocations'!$E:$E,$B461,'3-a.  Rate Class Allocations'!$H:$H,D406) / SUMIFS(OFFSET('3-a.  Rate Class Allocations'!$BA:$BA,0,(27*(AL407="kW"))),'3-a.  Rate Class Allocations'!$F:$F,"2011 - 2014 + 2015 Extension Legacy Green Energy Act Framework - Province Wide Program",'3-a.  Rate Class Allocations'!$E:$E,$B461,'3-a.  Rate Class Allocations'!$H:$H,D406),IF(COUNTIFS(AL406,"*50 to*"),1/COUNTIFS($Y406:$AL406,"*50 to*"),0))</f>
        <v>0</v>
      </c>
      <c r="AM461" s="298">
        <f ca="1">SUM(Y461:AL461)</f>
        <v>1</v>
      </c>
    </row>
    <row r="462" spans="1:39" ht="15" outlineLevel="1">
      <c r="B462" s="296" t="s">
        <v>260</v>
      </c>
      <c r="C462" s="293" t="s">
        <v>164</v>
      </c>
      <c r="D462" s="724">
        <f ca="1">SUMIFS(OFFSET('7.  Persistence Report'!$AQ:$AQ,0,D406-2011),'7.  Persistence Report'!$D:$D,IF(COUNTIFS($B462,"Adjustment*"),$B461,$B462),'7.  Persistence Report'!$H:$H,D406,'7.  Persistence Report'!$J:$J,IF(COUNTIFS($B462,"Adjustment*"),"Adjustment","Current Year Savings"),'7.  Persistence Report'!$C:$C,VLOOKUP(IF(COUNTIFS($B462,"Adjustment*"),$A461,$A462),ExtCalcMap,2,FALSE))</f>
        <v>0</v>
      </c>
      <c r="E462" s="724">
        <f ca="1">SUMIFS(OFFSET('7.  Persistence Report'!$AQ:$AQ,0,E406-2011),'7.  Persistence Report'!$D:$D,IF(COUNTIFS($B462,"Adjustment*"),$B461,$B462),'7.  Persistence Report'!$H:$H,D406,'7.  Persistence Report'!$J:$J,IF(COUNTIFS($B462,"Adjustment*"),"Adjustment","Current Year Savings"),'7.  Persistence Report'!$C:$C,VLOOKUP(IF(COUNTIFS($B462,"Adjustment*"),$A461,$A462),ExtCalcMap,2,FALSE))</f>
        <v>0</v>
      </c>
      <c r="F462" s="724">
        <f ca="1">SUMIFS(OFFSET('7.  Persistence Report'!$AQ:$AQ,0,F406-2011),'7.  Persistence Report'!$D:$D,IF(COUNTIFS($B462,"Adjustment*"),$B461,$B462),'7.  Persistence Report'!$H:$H,D406,'7.  Persistence Report'!$J:$J,IF(COUNTIFS($B462,"Adjustment*"),"Adjustment","Current Year Savings"),'7.  Persistence Report'!$C:$C,VLOOKUP(IF(COUNTIFS($B462,"Adjustment*"),$A461,$A462),ExtCalcMap,2,FALSE))</f>
        <v>0</v>
      </c>
      <c r="G462" s="724">
        <f ca="1">SUMIFS(OFFSET('7.  Persistence Report'!$AQ:$AQ,0,G406-2011),'7.  Persistence Report'!$D:$D,IF(COUNTIFS($B462,"Adjustment*"),$B461,$B462),'7.  Persistence Report'!$H:$H,D406,'7.  Persistence Report'!$J:$J,IF(COUNTIFS($B462,"Adjustment*"),"Adjustment","Current Year Savings"),'7.  Persistence Report'!$C:$C,VLOOKUP(IF(COUNTIFS($B462,"Adjustment*"),$A461,$A462),ExtCalcMap,2,FALSE))</f>
        <v>0</v>
      </c>
      <c r="H462" s="724">
        <f ca="1">SUMIFS(OFFSET('7.  Persistence Report'!$AQ:$AQ,0,H406-2011),'7.  Persistence Report'!$D:$D,IF(COUNTIFS($B462,"Adjustment*"),$B461,$B462),'7.  Persistence Report'!$H:$H,D406,'7.  Persistence Report'!$J:$J,IF(COUNTIFS($B462,"Adjustment*"),"Adjustment","Current Year Savings"),'7.  Persistence Report'!$C:$C,VLOOKUP(IF(COUNTIFS($B462,"Adjustment*"),$A461,$A462),ExtCalcMap,2,FALSE))</f>
        <v>0</v>
      </c>
      <c r="I462" s="724">
        <f ca="1">SUMIFS(OFFSET('7.  Persistence Report'!$AQ:$AQ,0,I406-2011),'7.  Persistence Report'!$D:$D,IF(COUNTIFS($B462,"Adjustment*"),$B461,$B462),'7.  Persistence Report'!$H:$H,D406,'7.  Persistence Report'!$J:$J,IF(COUNTIFS($B462,"Adjustment*"),"Adjustment","Current Year Savings"),'7.  Persistence Report'!$C:$C,VLOOKUP(IF(COUNTIFS($B462,"Adjustment*"),$A461,$A462),ExtCalcMap,2,FALSE))</f>
        <v>0</v>
      </c>
      <c r="J462" s="724">
        <f ca="1">SUMIFS(OFFSET('7.  Persistence Report'!$AQ:$AQ,0,J406-2011),'7.  Persistence Report'!$D:$D,IF(COUNTIFS($B462,"Adjustment*"),$B461,$B462),'7.  Persistence Report'!$H:$H,D406,'7.  Persistence Report'!$J:$J,IF(COUNTIFS($B462,"Adjustment*"),"Adjustment","Current Year Savings"),'7.  Persistence Report'!$C:$C,VLOOKUP(IF(COUNTIFS($B462,"Adjustment*"),$A461,$A462),ExtCalcMap,2,FALSE))</f>
        <v>0</v>
      </c>
      <c r="K462" s="724">
        <f ca="1">SUMIFS(OFFSET('7.  Persistence Report'!$AQ:$AQ,0,K406-2011),'7.  Persistence Report'!$D:$D,IF(COUNTIFS($B462,"Adjustment*"),$B461,$B462),'7.  Persistence Report'!$H:$H,D406,'7.  Persistence Report'!$J:$J,IF(COUNTIFS($B462,"Adjustment*"),"Adjustment","Current Year Savings"),'7.  Persistence Report'!$C:$C,VLOOKUP(IF(COUNTIFS($B462,"Adjustment*"),$A461,$A462),ExtCalcMap,2,FALSE))</f>
        <v>0</v>
      </c>
      <c r="L462" s="724">
        <f ca="1">SUMIFS(OFFSET('7.  Persistence Report'!$AQ:$AQ,0,L406-2011),'7.  Persistence Report'!$D:$D,IF(COUNTIFS($B462,"Adjustment*"),$B461,$B462),'7.  Persistence Report'!$H:$H,D406,'7.  Persistence Report'!$J:$J,IF(COUNTIFS($B462,"Adjustment*"),"Adjustment","Current Year Savings"),'7.  Persistence Report'!$C:$C,VLOOKUP(IF(COUNTIFS($B462,"Adjustment*"),$A461,$A462),ExtCalcMap,2,FALSE))</f>
        <v>0</v>
      </c>
      <c r="M462" s="724">
        <f ca="1">SUMIFS(OFFSET('7.  Persistence Report'!$AQ:$AQ,0,M406-2011),'7.  Persistence Report'!$D:$D,IF(COUNTIFS($B462,"Adjustment*"),$B461,$B462),'7.  Persistence Report'!$H:$H,D406,'7.  Persistence Report'!$J:$J,IF(COUNTIFS($B462,"Adjustment*"),"Adjustment","Current Year Savings"),'7.  Persistence Report'!$C:$C,VLOOKUP(IF(COUNTIFS($B462,"Adjustment*"),$A461,$A462),ExtCalcMap,2,FALSE))</f>
        <v>0</v>
      </c>
      <c r="N462" s="724">
        <f>N461</f>
        <v>12</v>
      </c>
      <c r="O462" s="731">
        <f ca="1">SUMIFS(OFFSET('7.  Persistence Report'!$L:$L,0,O406-2011),'7.  Persistence Report'!$D:$D,IF(COUNTIFS($B462,"Adjustment*"),$B461,$B462),'7.  Persistence Report'!$H:$H,D406,'7.  Persistence Report'!$J:$J,IF(COUNTIFS($B462,"Adjustment*"),"Adjustment","Current Year Savings"),'7.  Persistence Report'!$C:$C,VLOOKUP(IF(COUNTIFS($B462,"Adjustment*"),$A461,$A462),ExtCalcMap,2,FALSE))</f>
        <v>0</v>
      </c>
      <c r="P462" s="731">
        <f ca="1">SUMIFS(OFFSET('7.  Persistence Report'!$L:$L,0,P406-2011),'7.  Persistence Report'!$D:$D,IF(COUNTIFS($B462,"Adjustment*"),$B461,$B462),'7.  Persistence Report'!$H:$H,D406,'7.  Persistence Report'!$J:$J,IF(COUNTIFS($B462,"Adjustment*"),"Adjustment","Current Year Savings"),'7.  Persistence Report'!$C:$C,VLOOKUP(IF(COUNTIFS($B462,"Adjustment*"),$A461,$A462),ExtCalcMap,2,FALSE))</f>
        <v>0</v>
      </c>
      <c r="Q462" s="731">
        <f ca="1">SUMIFS(OFFSET('7.  Persistence Report'!$L:$L,0,Q406-2011),'7.  Persistence Report'!$D:$D,IF(COUNTIFS($B462,"Adjustment*"),$B461,$B462),'7.  Persistence Report'!$H:$H,D406,'7.  Persistence Report'!$J:$J,IF(COUNTIFS($B462,"Adjustment*"),"Adjustment","Current Year Savings"),'7.  Persistence Report'!$C:$C,VLOOKUP(IF(COUNTIFS($B462,"Adjustment*"),$A461,$A462),ExtCalcMap,2,FALSE))</f>
        <v>0</v>
      </c>
      <c r="R462" s="731">
        <f ca="1">SUMIFS(OFFSET('7.  Persistence Report'!$L:$L,0,R406-2011),'7.  Persistence Report'!$D:$D,IF(COUNTIFS($B462,"Adjustment*"),$B461,$B462),'7.  Persistence Report'!$H:$H,D406,'7.  Persistence Report'!$J:$J,IF(COUNTIFS($B462,"Adjustment*"),"Adjustment","Current Year Savings"),'7.  Persistence Report'!$C:$C,VLOOKUP(IF(COUNTIFS($B462,"Adjustment*"),$A461,$A462),ExtCalcMap,2,FALSE))</f>
        <v>0</v>
      </c>
      <c r="S462" s="731">
        <f ca="1">SUMIFS(OFFSET('7.  Persistence Report'!$L:$L,0,S406-2011),'7.  Persistence Report'!$D:$D,IF(COUNTIFS($B462,"Adjustment*"),$B461,$B462),'7.  Persistence Report'!$H:$H,D406,'7.  Persistence Report'!$J:$J,IF(COUNTIFS($B462,"Adjustment*"),"Adjustment","Current Year Savings"),'7.  Persistence Report'!$C:$C,VLOOKUP(IF(COUNTIFS($B462,"Adjustment*"),$A461,$A462),ExtCalcMap,2,FALSE))</f>
        <v>0</v>
      </c>
      <c r="T462" s="731">
        <f ca="1">SUMIFS(OFFSET('7.  Persistence Report'!$L:$L,0,T406-2011),'7.  Persistence Report'!$D:$D,IF(COUNTIFS($B462,"Adjustment*"),$B461,$B462),'7.  Persistence Report'!$H:$H,D406,'7.  Persistence Report'!$J:$J,IF(COUNTIFS($B462,"Adjustment*"),"Adjustment","Current Year Savings"),'7.  Persistence Report'!$C:$C,VLOOKUP(IF(COUNTIFS($B462,"Adjustment*"),$A461,$A462),ExtCalcMap,2,FALSE))</f>
        <v>0</v>
      </c>
      <c r="U462" s="731">
        <f ca="1">SUMIFS(OFFSET('7.  Persistence Report'!$L:$L,0,U406-2011),'7.  Persistence Report'!$D:$D,IF(COUNTIFS($B462,"Adjustment*"),$B461,$B462),'7.  Persistence Report'!$H:$H,D406,'7.  Persistence Report'!$J:$J,IF(COUNTIFS($B462,"Adjustment*"),"Adjustment","Current Year Savings"),'7.  Persistence Report'!$C:$C,VLOOKUP(IF(COUNTIFS($B462,"Adjustment*"),$A461,$A462),ExtCalcMap,2,FALSE))</f>
        <v>0</v>
      </c>
      <c r="V462" s="731">
        <f ca="1">SUMIFS(OFFSET('7.  Persistence Report'!$L:$L,0,V406-2011),'7.  Persistence Report'!$D:$D,IF(COUNTIFS($B462,"Adjustment*"),$B461,$B462),'7.  Persistence Report'!$H:$H,D406,'7.  Persistence Report'!$J:$J,IF(COUNTIFS($B462,"Adjustment*"),"Adjustment","Current Year Savings"),'7.  Persistence Report'!$C:$C,VLOOKUP(IF(COUNTIFS($B462,"Adjustment*"),$A461,$A462),ExtCalcMap,2,FALSE))</f>
        <v>0</v>
      </c>
      <c r="W462" s="731">
        <f ca="1">SUMIFS(OFFSET('7.  Persistence Report'!$L:$L,0,W406-2011),'7.  Persistence Report'!$D:$D,IF(COUNTIFS($B462,"Adjustment*"),$B461,$B462),'7.  Persistence Report'!$H:$H,D406,'7.  Persistence Report'!$J:$J,IF(COUNTIFS($B462,"Adjustment*"),"Adjustment","Current Year Savings"),'7.  Persistence Report'!$C:$C,VLOOKUP(IF(COUNTIFS($B462,"Adjustment*"),$A461,$A462),ExtCalcMap,2,FALSE))</f>
        <v>0</v>
      </c>
      <c r="X462" s="731">
        <f ca="1">SUMIFS(OFFSET('7.  Persistence Report'!$L:$L,0,X406-2011),'7.  Persistence Report'!$D:$D,IF(COUNTIFS($B462,"Adjustment*"),$B461,$B462),'7.  Persistence Report'!$H:$H,D406,'7.  Persistence Report'!$J:$J,IF(COUNTIFS($B462,"Adjustment*"),"Adjustment","Current Year Savings"),'7.  Persistence Report'!$C:$C,VLOOKUP(IF(COUNTIFS($B462,"Adjustment*"),$A461,$A462),ExtCalcMap,2,FALSE))</f>
        <v>0</v>
      </c>
      <c r="Y462" s="412">
        <f ca="1">Y461</f>
        <v>1</v>
      </c>
      <c r="Z462" s="412">
        <f ca="1">Z461</f>
        <v>0</v>
      </c>
      <c r="AA462" s="412">
        <f t="shared" ref="AA462:AL462" ca="1" si="195">AA461</f>
        <v>0</v>
      </c>
      <c r="AB462" s="412">
        <f t="shared" ca="1" si="195"/>
        <v>0</v>
      </c>
      <c r="AC462" s="412">
        <f t="shared" ca="1" si="195"/>
        <v>0</v>
      </c>
      <c r="AD462" s="412">
        <f t="shared" ca="1" si="195"/>
        <v>0</v>
      </c>
      <c r="AE462" s="412">
        <f t="shared" ca="1" si="195"/>
        <v>0</v>
      </c>
      <c r="AF462" s="412">
        <f t="shared" ca="1" si="195"/>
        <v>0</v>
      </c>
      <c r="AG462" s="412">
        <f t="shared" ca="1" si="195"/>
        <v>0</v>
      </c>
      <c r="AH462" s="412">
        <f t="shared" ca="1" si="195"/>
        <v>0</v>
      </c>
      <c r="AI462" s="412">
        <f t="shared" ca="1" si="195"/>
        <v>0</v>
      </c>
      <c r="AJ462" s="412">
        <f t="shared" ca="1" si="195"/>
        <v>0</v>
      </c>
      <c r="AK462" s="412">
        <f t="shared" ca="1" si="195"/>
        <v>0</v>
      </c>
      <c r="AL462" s="412">
        <f t="shared" ca="1" si="195"/>
        <v>0</v>
      </c>
      <c r="AM462" s="299"/>
    </row>
    <row r="463" spans="1:39" ht="15" outlineLevel="1">
      <c r="A463" s="506"/>
      <c r="B463" s="317"/>
      <c r="C463" s="307"/>
      <c r="D463" s="730"/>
      <c r="E463" s="730"/>
      <c r="F463" s="730"/>
      <c r="G463" s="730"/>
      <c r="H463" s="730"/>
      <c r="I463" s="730"/>
      <c r="J463" s="730"/>
      <c r="K463" s="730"/>
      <c r="L463" s="730"/>
      <c r="M463" s="730"/>
      <c r="N463" s="730"/>
      <c r="O463" s="741"/>
      <c r="P463" s="741"/>
      <c r="Q463" s="741"/>
      <c r="R463" s="741"/>
      <c r="S463" s="741"/>
      <c r="T463" s="741"/>
      <c r="U463" s="741"/>
      <c r="V463" s="741"/>
      <c r="W463" s="741"/>
      <c r="X463" s="741"/>
      <c r="Y463" s="413"/>
      <c r="Z463" s="422"/>
      <c r="AA463" s="422"/>
      <c r="AB463" s="422"/>
      <c r="AC463" s="422"/>
      <c r="AD463" s="422"/>
      <c r="AE463" s="422"/>
      <c r="AF463" s="422"/>
      <c r="AG463" s="422"/>
      <c r="AH463" s="422"/>
      <c r="AI463" s="422"/>
      <c r="AJ463" s="422"/>
      <c r="AK463" s="422"/>
      <c r="AL463" s="422"/>
      <c r="AM463" s="308"/>
    </row>
    <row r="464" spans="1:39" ht="15" outlineLevel="1">
      <c r="A464" s="503">
        <v>19</v>
      </c>
      <c r="B464" s="317" t="s">
        <v>12</v>
      </c>
      <c r="C464" s="293" t="s">
        <v>25</v>
      </c>
      <c r="D464" s="724">
        <f ca="1">SUMIFS(OFFSET('7.  Persistence Report'!$AQ:$AQ,0,D406-2011),'7.  Persistence Report'!$D:$D,IF(COUNTIFS($B464,"Adjustment*"),$B463,$B464),'7.  Persistence Report'!$H:$H,D406,'7.  Persistence Report'!$J:$J,IF(COUNTIFS($B464,"Adjustment*"),"Adjustment","Current Year Savings"),'7.  Persistence Report'!$C:$C,VLOOKUP(IF(COUNTIFS($B464,"Adjustment*"),$A463,$A464),ExtCalcMap,2,FALSE))</f>
        <v>0</v>
      </c>
      <c r="E464" s="724">
        <f ca="1">SUMIFS(OFFSET('7.  Persistence Report'!$AQ:$AQ,0,E406-2011),'7.  Persistence Report'!$D:$D,IF(COUNTIFS($B464,"Adjustment*"),$B463,$B464),'7.  Persistence Report'!$H:$H,D406,'7.  Persistence Report'!$J:$J,IF(COUNTIFS($B464,"Adjustment*"),"Adjustment","Current Year Savings"),'7.  Persistence Report'!$C:$C,VLOOKUP(IF(COUNTIFS($B464,"Adjustment*"),$A463,$A464),ExtCalcMap,2,FALSE))</f>
        <v>0</v>
      </c>
      <c r="F464" s="724">
        <f ca="1">SUMIFS(OFFSET('7.  Persistence Report'!$AQ:$AQ,0,F406-2011),'7.  Persistence Report'!$D:$D,IF(COUNTIFS($B464,"Adjustment*"),$B463,$B464),'7.  Persistence Report'!$H:$H,D406,'7.  Persistence Report'!$J:$J,IF(COUNTIFS($B464,"Adjustment*"),"Adjustment","Current Year Savings"),'7.  Persistence Report'!$C:$C,VLOOKUP(IF(COUNTIFS($B464,"Adjustment*"),$A463,$A464),ExtCalcMap,2,FALSE))</f>
        <v>0</v>
      </c>
      <c r="G464" s="724">
        <f ca="1">SUMIFS(OFFSET('7.  Persistence Report'!$AQ:$AQ,0,G406-2011),'7.  Persistence Report'!$D:$D,IF(COUNTIFS($B464,"Adjustment*"),$B463,$B464),'7.  Persistence Report'!$H:$H,D406,'7.  Persistence Report'!$J:$J,IF(COUNTIFS($B464,"Adjustment*"),"Adjustment","Current Year Savings"),'7.  Persistence Report'!$C:$C,VLOOKUP(IF(COUNTIFS($B464,"Adjustment*"),$A463,$A464),ExtCalcMap,2,FALSE))</f>
        <v>0</v>
      </c>
      <c r="H464" s="724">
        <f ca="1">SUMIFS(OFFSET('7.  Persistence Report'!$AQ:$AQ,0,H406-2011),'7.  Persistence Report'!$D:$D,IF(COUNTIFS($B464,"Adjustment*"),$B463,$B464),'7.  Persistence Report'!$H:$H,D406,'7.  Persistence Report'!$J:$J,IF(COUNTIFS($B464,"Adjustment*"),"Adjustment","Current Year Savings"),'7.  Persistence Report'!$C:$C,VLOOKUP(IF(COUNTIFS($B464,"Adjustment*"),$A463,$A464),ExtCalcMap,2,FALSE))</f>
        <v>0</v>
      </c>
      <c r="I464" s="724">
        <f ca="1">SUMIFS(OFFSET('7.  Persistence Report'!$AQ:$AQ,0,I406-2011),'7.  Persistence Report'!$D:$D,IF(COUNTIFS($B464,"Adjustment*"),$B463,$B464),'7.  Persistence Report'!$H:$H,D406,'7.  Persistence Report'!$J:$J,IF(COUNTIFS($B464,"Adjustment*"),"Adjustment","Current Year Savings"),'7.  Persistence Report'!$C:$C,VLOOKUP(IF(COUNTIFS($B464,"Adjustment*"),$A463,$A464),ExtCalcMap,2,FALSE))</f>
        <v>0</v>
      </c>
      <c r="J464" s="724">
        <f ca="1">SUMIFS(OFFSET('7.  Persistence Report'!$AQ:$AQ,0,J406-2011),'7.  Persistence Report'!$D:$D,IF(COUNTIFS($B464,"Adjustment*"),$B463,$B464),'7.  Persistence Report'!$H:$H,D406,'7.  Persistence Report'!$J:$J,IF(COUNTIFS($B464,"Adjustment*"),"Adjustment","Current Year Savings"),'7.  Persistence Report'!$C:$C,VLOOKUP(IF(COUNTIFS($B464,"Adjustment*"),$A463,$A464),ExtCalcMap,2,FALSE))</f>
        <v>0</v>
      </c>
      <c r="K464" s="724">
        <f ca="1">SUMIFS(OFFSET('7.  Persistence Report'!$AQ:$AQ,0,K406-2011),'7.  Persistence Report'!$D:$D,IF(COUNTIFS($B464,"Adjustment*"),$B463,$B464),'7.  Persistence Report'!$H:$H,D406,'7.  Persistence Report'!$J:$J,IF(COUNTIFS($B464,"Adjustment*"),"Adjustment","Current Year Savings"),'7.  Persistence Report'!$C:$C,VLOOKUP(IF(COUNTIFS($B464,"Adjustment*"),$A463,$A464),ExtCalcMap,2,FALSE))</f>
        <v>0</v>
      </c>
      <c r="L464" s="724">
        <f ca="1">SUMIFS(OFFSET('7.  Persistence Report'!$AQ:$AQ,0,L406-2011),'7.  Persistence Report'!$D:$D,IF(COUNTIFS($B464,"Adjustment*"),$B463,$B464),'7.  Persistence Report'!$H:$H,D406,'7.  Persistence Report'!$J:$J,IF(COUNTIFS($B464,"Adjustment*"),"Adjustment","Current Year Savings"),'7.  Persistence Report'!$C:$C,VLOOKUP(IF(COUNTIFS($B464,"Adjustment*"),$A463,$A464),ExtCalcMap,2,FALSE))</f>
        <v>0</v>
      </c>
      <c r="M464" s="724">
        <f ca="1">SUMIFS(OFFSET('7.  Persistence Report'!$AQ:$AQ,0,M406-2011),'7.  Persistence Report'!$D:$D,IF(COUNTIFS($B464,"Adjustment*"),$B463,$B464),'7.  Persistence Report'!$H:$H,D406,'7.  Persistence Report'!$J:$J,IF(COUNTIFS($B464,"Adjustment*"),"Adjustment","Current Year Savings"),'7.  Persistence Report'!$C:$C,VLOOKUP(IF(COUNTIFS($B464,"Adjustment*"),$A463,$A464),ExtCalcMap,2,FALSE))</f>
        <v>0</v>
      </c>
      <c r="N464" s="724">
        <v>12</v>
      </c>
      <c r="O464" s="731">
        <f ca="1">SUMIFS(OFFSET('7.  Persistence Report'!$L:$L,0,O406-2011),'7.  Persistence Report'!$D:$D,IF(COUNTIFS($B464,"Adjustment*"),$B463,$B464),'7.  Persistence Report'!$H:$H,D406,'7.  Persistence Report'!$J:$J,IF(COUNTIFS($B464,"Adjustment*"),"Adjustment","Current Year Savings"),'7.  Persistence Report'!$C:$C,VLOOKUP(IF(COUNTIFS($B464,"Adjustment*"),$A463,$A464),ExtCalcMap,2,FALSE))</f>
        <v>0</v>
      </c>
      <c r="P464" s="731">
        <f ca="1">SUMIFS(OFFSET('7.  Persistence Report'!$L:$L,0,P406-2011),'7.  Persistence Report'!$D:$D,IF(COUNTIFS($B464,"Adjustment*"),$B463,$B464),'7.  Persistence Report'!$H:$H,D406,'7.  Persistence Report'!$J:$J,IF(COUNTIFS($B464,"Adjustment*"),"Adjustment","Current Year Savings"),'7.  Persistence Report'!$C:$C,VLOOKUP(IF(COUNTIFS($B464,"Adjustment*"),$A463,$A464),ExtCalcMap,2,FALSE))</f>
        <v>0</v>
      </c>
      <c r="Q464" s="731">
        <f ca="1">SUMIFS(OFFSET('7.  Persistence Report'!$L:$L,0,Q406-2011),'7.  Persistence Report'!$D:$D,IF(COUNTIFS($B464,"Adjustment*"),$B463,$B464),'7.  Persistence Report'!$H:$H,D406,'7.  Persistence Report'!$J:$J,IF(COUNTIFS($B464,"Adjustment*"),"Adjustment","Current Year Savings"),'7.  Persistence Report'!$C:$C,VLOOKUP(IF(COUNTIFS($B464,"Adjustment*"),$A463,$A464),ExtCalcMap,2,FALSE))</f>
        <v>0</v>
      </c>
      <c r="R464" s="731">
        <f ca="1">SUMIFS(OFFSET('7.  Persistence Report'!$L:$L,0,R406-2011),'7.  Persistence Report'!$D:$D,IF(COUNTIFS($B464,"Adjustment*"),$B463,$B464),'7.  Persistence Report'!$H:$H,D406,'7.  Persistence Report'!$J:$J,IF(COUNTIFS($B464,"Adjustment*"),"Adjustment","Current Year Savings"),'7.  Persistence Report'!$C:$C,VLOOKUP(IF(COUNTIFS($B464,"Adjustment*"),$A463,$A464),ExtCalcMap,2,FALSE))</f>
        <v>0</v>
      </c>
      <c r="S464" s="731">
        <f ca="1">SUMIFS(OFFSET('7.  Persistence Report'!$L:$L,0,S406-2011),'7.  Persistence Report'!$D:$D,IF(COUNTIFS($B464,"Adjustment*"),$B463,$B464),'7.  Persistence Report'!$H:$H,D406,'7.  Persistence Report'!$J:$J,IF(COUNTIFS($B464,"Adjustment*"),"Adjustment","Current Year Savings"),'7.  Persistence Report'!$C:$C,VLOOKUP(IF(COUNTIFS($B464,"Adjustment*"),$A463,$A464),ExtCalcMap,2,FALSE))</f>
        <v>0</v>
      </c>
      <c r="T464" s="731">
        <f ca="1">SUMIFS(OFFSET('7.  Persistence Report'!$L:$L,0,T406-2011),'7.  Persistence Report'!$D:$D,IF(COUNTIFS($B464,"Adjustment*"),$B463,$B464),'7.  Persistence Report'!$H:$H,D406,'7.  Persistence Report'!$J:$J,IF(COUNTIFS($B464,"Adjustment*"),"Adjustment","Current Year Savings"),'7.  Persistence Report'!$C:$C,VLOOKUP(IF(COUNTIFS($B464,"Adjustment*"),$A463,$A464),ExtCalcMap,2,FALSE))</f>
        <v>0</v>
      </c>
      <c r="U464" s="731">
        <f ca="1">SUMIFS(OFFSET('7.  Persistence Report'!$L:$L,0,U406-2011),'7.  Persistence Report'!$D:$D,IF(COUNTIFS($B464,"Adjustment*"),$B463,$B464),'7.  Persistence Report'!$H:$H,D406,'7.  Persistence Report'!$J:$J,IF(COUNTIFS($B464,"Adjustment*"),"Adjustment","Current Year Savings"),'7.  Persistence Report'!$C:$C,VLOOKUP(IF(COUNTIFS($B464,"Adjustment*"),$A463,$A464),ExtCalcMap,2,FALSE))</f>
        <v>0</v>
      </c>
      <c r="V464" s="731">
        <f ca="1">SUMIFS(OFFSET('7.  Persistence Report'!$L:$L,0,V406-2011),'7.  Persistence Report'!$D:$D,IF(COUNTIFS($B464,"Adjustment*"),$B463,$B464),'7.  Persistence Report'!$H:$H,D406,'7.  Persistence Report'!$J:$J,IF(COUNTIFS($B464,"Adjustment*"),"Adjustment","Current Year Savings"),'7.  Persistence Report'!$C:$C,VLOOKUP(IF(COUNTIFS($B464,"Adjustment*"),$A463,$A464),ExtCalcMap,2,FALSE))</f>
        <v>0</v>
      </c>
      <c r="W464" s="731">
        <f ca="1">SUMIFS(OFFSET('7.  Persistence Report'!$L:$L,0,W406-2011),'7.  Persistence Report'!$D:$D,IF(COUNTIFS($B464,"Adjustment*"),$B463,$B464),'7.  Persistence Report'!$H:$H,D406,'7.  Persistence Report'!$J:$J,IF(COUNTIFS($B464,"Adjustment*"),"Adjustment","Current Year Savings"),'7.  Persistence Report'!$C:$C,VLOOKUP(IF(COUNTIFS($B464,"Adjustment*"),$A463,$A464),ExtCalcMap,2,FALSE))</f>
        <v>0</v>
      </c>
      <c r="X464" s="731">
        <f ca="1">SUMIFS(OFFSET('7.  Persistence Report'!$L:$L,0,X406-2011),'7.  Persistence Report'!$D:$D,IF(COUNTIFS($B464,"Adjustment*"),$B463,$B464),'7.  Persistence Report'!$H:$H,D406,'7.  Persistence Report'!$J:$J,IF(COUNTIFS($B464,"Adjustment*"),"Adjustment","Current Year Savings"),'7.  Persistence Report'!$C:$C,VLOOKUP(IF(COUNTIFS($B464,"Adjustment*"),$A463,$A464),ExtCalcMap,2,FALSE))</f>
        <v>0</v>
      </c>
      <c r="Y464" s="416">
        <f ca="1">IF(SUMIFS(OFFSET('3-a.  Rate Class Allocations'!$BA:$BA,0,(27*(Y407="kW"))),'3-a.  Rate Class Allocations'!$F:$F,"2011 - 2014 + 2015 Extension Legacy Green Energy Act Framework - Province Wide Program",'3-a.  Rate Class Allocations'!$E:$E,$B464,'3-a.  Rate Class Allocations'!$H:$H,D406),SUMIFS(OFFSET('3-a.  Rate Class Allocations'!$BA:$BA,0,(27*(Y407="kW"))),'3-a.  Rate Class Allocations'!$F:$F,"2011 - 2014 + 2015 Extension Legacy Green Energy Act Framework - Province Wide Program",'3-a.  Rate Class Allocations'!$L:$L,Y406,'3-a.  Rate Class Allocations'!$E:$E,$B464,'3-a.  Rate Class Allocations'!$H:$H,D406) / SUMIFS(OFFSET('3-a.  Rate Class Allocations'!$BA:$BA,0,(27*(Y407="kW"))),'3-a.  Rate Class Allocations'!$F:$F,"2011 - 2014 + 2015 Extension Legacy Green Energy Act Framework - Province Wide Program",'3-a.  Rate Class Allocations'!$E:$E,$B464,'3-a.  Rate Class Allocations'!$H:$H,D406),IF(COUNTIFS(Y406,"*50 to*"),1/COUNTIFS($Y406:$AL406,"*50 to*"),0))</f>
        <v>1</v>
      </c>
      <c r="Z464" s="416">
        <f ca="1">IF(SUMIFS(OFFSET('3-a.  Rate Class Allocations'!$BA:$BA,0,(27*(Z407="kW"))),'3-a.  Rate Class Allocations'!$F:$F,"2011 - 2014 + 2015 Extension Legacy Green Energy Act Framework - Province Wide Program",'3-a.  Rate Class Allocations'!$E:$E,$B464,'3-a.  Rate Class Allocations'!$H:$H,D406),SUMIFS(OFFSET('3-a.  Rate Class Allocations'!$BA:$BA,0,(27*(Z407="kW"))),'3-a.  Rate Class Allocations'!$F:$F,"2011 - 2014 + 2015 Extension Legacy Green Energy Act Framework - Province Wide Program",'3-a.  Rate Class Allocations'!$L:$L,Z406,'3-a.  Rate Class Allocations'!$E:$E,$B464,'3-a.  Rate Class Allocations'!$H:$H,D406) / SUMIFS(OFFSET('3-a.  Rate Class Allocations'!$BA:$BA,0,(27*(Z407="kW"))),'3-a.  Rate Class Allocations'!$F:$F,"2011 - 2014 + 2015 Extension Legacy Green Energy Act Framework - Province Wide Program",'3-a.  Rate Class Allocations'!$E:$E,$B464,'3-a.  Rate Class Allocations'!$H:$H,D406),IF(COUNTIFS(Z406,"*50 to*"),1/COUNTIFS($Y406:$AL406,"*50 to*"),0))</f>
        <v>0</v>
      </c>
      <c r="AA464" s="416">
        <f ca="1">IF(SUMIFS(OFFSET('3-a.  Rate Class Allocations'!$BA:$BA,0,(27*(AA407="kW"))),'3-a.  Rate Class Allocations'!$F:$F,"2011 - 2014 + 2015 Extension Legacy Green Energy Act Framework - Province Wide Program",'3-a.  Rate Class Allocations'!$E:$E,$B464,'3-a.  Rate Class Allocations'!$H:$H,D406),SUMIFS(OFFSET('3-a.  Rate Class Allocations'!$BA:$BA,0,(27*(AA407="kW"))),'3-a.  Rate Class Allocations'!$F:$F,"2011 - 2014 + 2015 Extension Legacy Green Energy Act Framework - Province Wide Program",'3-a.  Rate Class Allocations'!$L:$L,AA406,'3-a.  Rate Class Allocations'!$E:$E,$B464,'3-a.  Rate Class Allocations'!$H:$H,D406) / SUMIFS(OFFSET('3-a.  Rate Class Allocations'!$BA:$BA,0,(27*(AA407="kW"))),'3-a.  Rate Class Allocations'!$F:$F,"2011 - 2014 + 2015 Extension Legacy Green Energy Act Framework - Province Wide Program",'3-a.  Rate Class Allocations'!$E:$E,$B464,'3-a.  Rate Class Allocations'!$H:$H,D406),IF(COUNTIFS(AA406,"*50 to*"),1/COUNTIFS($Y406:$AL406,"*50 to*"),0))</f>
        <v>0</v>
      </c>
      <c r="AB464" s="416">
        <f ca="1">IF(SUMIFS(OFFSET('3-a.  Rate Class Allocations'!$BA:$BA,0,(27*(AB407="kW"))),'3-a.  Rate Class Allocations'!$F:$F,"2011 - 2014 + 2015 Extension Legacy Green Energy Act Framework - Province Wide Program",'3-a.  Rate Class Allocations'!$E:$E,$B464,'3-a.  Rate Class Allocations'!$H:$H,D406),SUMIFS(OFFSET('3-a.  Rate Class Allocations'!$BA:$BA,0,(27*(AB407="kW"))),'3-a.  Rate Class Allocations'!$F:$F,"2011 - 2014 + 2015 Extension Legacy Green Energy Act Framework - Province Wide Program",'3-a.  Rate Class Allocations'!$L:$L,AB406,'3-a.  Rate Class Allocations'!$E:$E,$B464,'3-a.  Rate Class Allocations'!$H:$H,D406) / SUMIFS(OFFSET('3-a.  Rate Class Allocations'!$BA:$BA,0,(27*(AB407="kW"))),'3-a.  Rate Class Allocations'!$F:$F,"2011 - 2014 + 2015 Extension Legacy Green Energy Act Framework - Province Wide Program",'3-a.  Rate Class Allocations'!$E:$E,$B464,'3-a.  Rate Class Allocations'!$H:$H,D406),IF(COUNTIFS(AB406,"*50 to*"),1/COUNTIFS($Y406:$AL406,"*50 to*"),0))</f>
        <v>0</v>
      </c>
      <c r="AC464" s="416">
        <f ca="1">IF(SUMIFS(OFFSET('3-a.  Rate Class Allocations'!$BA:$BA,0,(27*(AC407="kW"))),'3-a.  Rate Class Allocations'!$F:$F,"2011 - 2014 + 2015 Extension Legacy Green Energy Act Framework - Province Wide Program",'3-a.  Rate Class Allocations'!$E:$E,$B464,'3-a.  Rate Class Allocations'!$H:$H,D406),SUMIFS(OFFSET('3-a.  Rate Class Allocations'!$BA:$BA,0,(27*(AC407="kW"))),'3-a.  Rate Class Allocations'!$F:$F,"2011 - 2014 + 2015 Extension Legacy Green Energy Act Framework - Province Wide Program",'3-a.  Rate Class Allocations'!$L:$L,AC406,'3-a.  Rate Class Allocations'!$E:$E,$B464,'3-a.  Rate Class Allocations'!$H:$H,D406) / SUMIFS(OFFSET('3-a.  Rate Class Allocations'!$BA:$BA,0,(27*(AC407="kW"))),'3-a.  Rate Class Allocations'!$F:$F,"2011 - 2014 + 2015 Extension Legacy Green Energy Act Framework - Province Wide Program",'3-a.  Rate Class Allocations'!$E:$E,$B464,'3-a.  Rate Class Allocations'!$H:$H,D406),IF(COUNTIFS(AC406,"*50 to*"),1/COUNTIFS($Y406:$AL406,"*50 to*"),0))</f>
        <v>0</v>
      </c>
      <c r="AD464" s="416">
        <f ca="1">IF(SUMIFS(OFFSET('3-a.  Rate Class Allocations'!$BA:$BA,0,(27*(AD407="kW"))),'3-a.  Rate Class Allocations'!$F:$F,"2011 - 2014 + 2015 Extension Legacy Green Energy Act Framework - Province Wide Program",'3-a.  Rate Class Allocations'!$E:$E,$B464,'3-a.  Rate Class Allocations'!$H:$H,D406),SUMIFS(OFFSET('3-a.  Rate Class Allocations'!$BA:$BA,0,(27*(AD407="kW"))),'3-a.  Rate Class Allocations'!$F:$F,"2011 - 2014 + 2015 Extension Legacy Green Energy Act Framework - Province Wide Program",'3-a.  Rate Class Allocations'!$L:$L,AD406,'3-a.  Rate Class Allocations'!$E:$E,$B464,'3-a.  Rate Class Allocations'!$H:$H,D406) / SUMIFS(OFFSET('3-a.  Rate Class Allocations'!$BA:$BA,0,(27*(AD407="kW"))),'3-a.  Rate Class Allocations'!$F:$F,"2011 - 2014 + 2015 Extension Legacy Green Energy Act Framework - Province Wide Program",'3-a.  Rate Class Allocations'!$E:$E,$B464,'3-a.  Rate Class Allocations'!$H:$H,D406),IF(COUNTIFS(AD406,"*50 to*"),1/COUNTIFS($Y406:$AL406,"*50 to*"),0))</f>
        <v>0</v>
      </c>
      <c r="AE464" s="416">
        <f ca="1">IF(SUMIFS(OFFSET('3-a.  Rate Class Allocations'!$BA:$BA,0,(27*(AE407="kW"))),'3-a.  Rate Class Allocations'!$F:$F,"2011 - 2014 + 2015 Extension Legacy Green Energy Act Framework - Province Wide Program",'3-a.  Rate Class Allocations'!$E:$E,$B464,'3-a.  Rate Class Allocations'!$H:$H,D406),SUMIFS(OFFSET('3-a.  Rate Class Allocations'!$BA:$BA,0,(27*(AE407="kW"))),'3-a.  Rate Class Allocations'!$F:$F,"2011 - 2014 + 2015 Extension Legacy Green Energy Act Framework - Province Wide Program",'3-a.  Rate Class Allocations'!$L:$L,AE406,'3-a.  Rate Class Allocations'!$E:$E,$B464,'3-a.  Rate Class Allocations'!$H:$H,D406) / SUMIFS(OFFSET('3-a.  Rate Class Allocations'!$BA:$BA,0,(27*(AE407="kW"))),'3-a.  Rate Class Allocations'!$F:$F,"2011 - 2014 + 2015 Extension Legacy Green Energy Act Framework - Province Wide Program",'3-a.  Rate Class Allocations'!$E:$E,$B464,'3-a.  Rate Class Allocations'!$H:$H,D406),IF(COUNTIFS(AE406,"*50 to*"),1/COUNTIFS($Y406:$AL406,"*50 to*"),0))</f>
        <v>0</v>
      </c>
      <c r="AF464" s="416">
        <f ca="1">IF(SUMIFS(OFFSET('3-a.  Rate Class Allocations'!$BA:$BA,0,(27*(AF407="kW"))),'3-a.  Rate Class Allocations'!$F:$F,"2011 - 2014 + 2015 Extension Legacy Green Energy Act Framework - Province Wide Program",'3-a.  Rate Class Allocations'!$E:$E,$B464,'3-a.  Rate Class Allocations'!$H:$H,D406),SUMIFS(OFFSET('3-a.  Rate Class Allocations'!$BA:$BA,0,(27*(AF407="kW"))),'3-a.  Rate Class Allocations'!$F:$F,"2011 - 2014 + 2015 Extension Legacy Green Energy Act Framework - Province Wide Program",'3-a.  Rate Class Allocations'!$L:$L,AF406,'3-a.  Rate Class Allocations'!$E:$E,$B464,'3-a.  Rate Class Allocations'!$H:$H,D406) / SUMIFS(OFFSET('3-a.  Rate Class Allocations'!$BA:$BA,0,(27*(AF407="kW"))),'3-a.  Rate Class Allocations'!$F:$F,"2011 - 2014 + 2015 Extension Legacy Green Energy Act Framework - Province Wide Program",'3-a.  Rate Class Allocations'!$E:$E,$B464,'3-a.  Rate Class Allocations'!$H:$H,D406),IF(COUNTIFS(AF406,"*50 to*"),1/COUNTIFS($Y406:$AL406,"*50 to*"),0))</f>
        <v>0</v>
      </c>
      <c r="AG464" s="416">
        <f ca="1">IF(SUMIFS(OFFSET('3-a.  Rate Class Allocations'!$BA:$BA,0,(27*(AG407="kW"))),'3-a.  Rate Class Allocations'!$F:$F,"2011 - 2014 + 2015 Extension Legacy Green Energy Act Framework - Province Wide Program",'3-a.  Rate Class Allocations'!$E:$E,$B464,'3-a.  Rate Class Allocations'!$H:$H,D406),SUMIFS(OFFSET('3-a.  Rate Class Allocations'!$BA:$BA,0,(27*(AG407="kW"))),'3-a.  Rate Class Allocations'!$F:$F,"2011 - 2014 + 2015 Extension Legacy Green Energy Act Framework - Province Wide Program",'3-a.  Rate Class Allocations'!$L:$L,AG406,'3-a.  Rate Class Allocations'!$E:$E,$B464,'3-a.  Rate Class Allocations'!$H:$H,D406) / SUMIFS(OFFSET('3-a.  Rate Class Allocations'!$BA:$BA,0,(27*(AG407="kW"))),'3-a.  Rate Class Allocations'!$F:$F,"2011 - 2014 + 2015 Extension Legacy Green Energy Act Framework - Province Wide Program",'3-a.  Rate Class Allocations'!$E:$E,$B464,'3-a.  Rate Class Allocations'!$H:$H,D406),IF(COUNTIFS(AG406,"*50 to*"),1/COUNTIFS($Y406:$AL406,"*50 to*"),0))</f>
        <v>0</v>
      </c>
      <c r="AH464" s="416">
        <f ca="1">IF(SUMIFS(OFFSET('3-a.  Rate Class Allocations'!$BA:$BA,0,(27*(AH407="kW"))),'3-a.  Rate Class Allocations'!$F:$F,"2011 - 2014 + 2015 Extension Legacy Green Energy Act Framework - Province Wide Program",'3-a.  Rate Class Allocations'!$E:$E,$B464,'3-a.  Rate Class Allocations'!$H:$H,D406),SUMIFS(OFFSET('3-a.  Rate Class Allocations'!$BA:$BA,0,(27*(AH407="kW"))),'3-a.  Rate Class Allocations'!$F:$F,"2011 - 2014 + 2015 Extension Legacy Green Energy Act Framework - Province Wide Program",'3-a.  Rate Class Allocations'!$L:$L,AH406,'3-a.  Rate Class Allocations'!$E:$E,$B464,'3-a.  Rate Class Allocations'!$H:$H,D406) / SUMIFS(OFFSET('3-a.  Rate Class Allocations'!$BA:$BA,0,(27*(AH407="kW"))),'3-a.  Rate Class Allocations'!$F:$F,"2011 - 2014 + 2015 Extension Legacy Green Energy Act Framework - Province Wide Program",'3-a.  Rate Class Allocations'!$E:$E,$B464,'3-a.  Rate Class Allocations'!$H:$H,D406),IF(COUNTIFS(AH406,"*50 to*"),1/COUNTIFS($Y406:$AL406,"*50 to*"),0))</f>
        <v>0</v>
      </c>
      <c r="AI464" s="416">
        <f ca="1">IF(SUMIFS(OFFSET('3-a.  Rate Class Allocations'!$BA:$BA,0,(27*(AI407="kW"))),'3-a.  Rate Class Allocations'!$F:$F,"2011 - 2014 + 2015 Extension Legacy Green Energy Act Framework - Province Wide Program",'3-a.  Rate Class Allocations'!$E:$E,$B464,'3-a.  Rate Class Allocations'!$H:$H,D406),SUMIFS(OFFSET('3-a.  Rate Class Allocations'!$BA:$BA,0,(27*(AI407="kW"))),'3-a.  Rate Class Allocations'!$F:$F,"2011 - 2014 + 2015 Extension Legacy Green Energy Act Framework - Province Wide Program",'3-a.  Rate Class Allocations'!$L:$L,AI406,'3-a.  Rate Class Allocations'!$E:$E,$B464,'3-a.  Rate Class Allocations'!$H:$H,D406) / SUMIFS(OFFSET('3-a.  Rate Class Allocations'!$BA:$BA,0,(27*(AI407="kW"))),'3-a.  Rate Class Allocations'!$F:$F,"2011 - 2014 + 2015 Extension Legacy Green Energy Act Framework - Province Wide Program",'3-a.  Rate Class Allocations'!$E:$E,$B464,'3-a.  Rate Class Allocations'!$H:$H,D406),IF(COUNTIFS(AI406,"*50 to*"),1/COUNTIFS($Y406:$AL406,"*50 to*"),0))</f>
        <v>0</v>
      </c>
      <c r="AJ464" s="416">
        <f ca="1">IF(SUMIFS(OFFSET('3-a.  Rate Class Allocations'!$BA:$BA,0,(27*(AJ407="kW"))),'3-a.  Rate Class Allocations'!$F:$F,"2011 - 2014 + 2015 Extension Legacy Green Energy Act Framework - Province Wide Program",'3-a.  Rate Class Allocations'!$E:$E,$B464,'3-a.  Rate Class Allocations'!$H:$H,D406),SUMIFS(OFFSET('3-a.  Rate Class Allocations'!$BA:$BA,0,(27*(AJ407="kW"))),'3-a.  Rate Class Allocations'!$F:$F,"2011 - 2014 + 2015 Extension Legacy Green Energy Act Framework - Province Wide Program",'3-a.  Rate Class Allocations'!$L:$L,AJ406,'3-a.  Rate Class Allocations'!$E:$E,$B464,'3-a.  Rate Class Allocations'!$H:$H,D406) / SUMIFS(OFFSET('3-a.  Rate Class Allocations'!$BA:$BA,0,(27*(AJ407="kW"))),'3-a.  Rate Class Allocations'!$F:$F,"2011 - 2014 + 2015 Extension Legacy Green Energy Act Framework - Province Wide Program",'3-a.  Rate Class Allocations'!$E:$E,$B464,'3-a.  Rate Class Allocations'!$H:$H,D406),IF(COUNTIFS(AJ406,"*50 to*"),1/COUNTIFS($Y406:$AL406,"*50 to*"),0))</f>
        <v>0</v>
      </c>
      <c r="AK464" s="416">
        <f ca="1">IF(SUMIFS(OFFSET('3-a.  Rate Class Allocations'!$BA:$BA,0,(27*(AK407="kW"))),'3-a.  Rate Class Allocations'!$F:$F,"2011 - 2014 + 2015 Extension Legacy Green Energy Act Framework - Province Wide Program",'3-a.  Rate Class Allocations'!$E:$E,$B464,'3-a.  Rate Class Allocations'!$H:$H,D406),SUMIFS(OFFSET('3-a.  Rate Class Allocations'!$BA:$BA,0,(27*(AK407="kW"))),'3-a.  Rate Class Allocations'!$F:$F,"2011 - 2014 + 2015 Extension Legacy Green Energy Act Framework - Province Wide Program",'3-a.  Rate Class Allocations'!$L:$L,AK406,'3-a.  Rate Class Allocations'!$E:$E,$B464,'3-a.  Rate Class Allocations'!$H:$H,D406) / SUMIFS(OFFSET('3-a.  Rate Class Allocations'!$BA:$BA,0,(27*(AK407="kW"))),'3-a.  Rate Class Allocations'!$F:$F,"2011 - 2014 + 2015 Extension Legacy Green Energy Act Framework - Province Wide Program",'3-a.  Rate Class Allocations'!$E:$E,$B464,'3-a.  Rate Class Allocations'!$H:$H,D406),IF(COUNTIFS(AK406,"*50 to*"),1/COUNTIFS($Y406:$AL406,"*50 to*"),0))</f>
        <v>0</v>
      </c>
      <c r="AL464" s="416">
        <f ca="1">IF(SUMIFS(OFFSET('3-a.  Rate Class Allocations'!$BA:$BA,0,(27*(AL407="kW"))),'3-a.  Rate Class Allocations'!$F:$F,"2011 - 2014 + 2015 Extension Legacy Green Energy Act Framework - Province Wide Program",'3-a.  Rate Class Allocations'!$E:$E,$B464,'3-a.  Rate Class Allocations'!$H:$H,D406),SUMIFS(OFFSET('3-a.  Rate Class Allocations'!$BA:$BA,0,(27*(AL407="kW"))),'3-a.  Rate Class Allocations'!$F:$F,"2011 - 2014 + 2015 Extension Legacy Green Energy Act Framework - Province Wide Program",'3-a.  Rate Class Allocations'!$L:$L,AL406,'3-a.  Rate Class Allocations'!$E:$E,$B464,'3-a.  Rate Class Allocations'!$H:$H,D406) / SUMIFS(OFFSET('3-a.  Rate Class Allocations'!$BA:$BA,0,(27*(AL407="kW"))),'3-a.  Rate Class Allocations'!$F:$F,"2011 - 2014 + 2015 Extension Legacy Green Energy Act Framework - Province Wide Program",'3-a.  Rate Class Allocations'!$E:$E,$B464,'3-a.  Rate Class Allocations'!$H:$H,D406),IF(COUNTIFS(AL406,"*50 to*"),1/COUNTIFS($Y406:$AL406,"*50 to*"),0))</f>
        <v>0</v>
      </c>
      <c r="AM464" s="298">
        <f ca="1">SUM(Y464:AL464)</f>
        <v>1</v>
      </c>
    </row>
    <row r="465" spans="1:39" ht="15" outlineLevel="1">
      <c r="B465" s="296" t="s">
        <v>260</v>
      </c>
      <c r="C465" s="293" t="s">
        <v>164</v>
      </c>
      <c r="D465" s="724">
        <f ca="1">SUMIFS(OFFSET('7.  Persistence Report'!$AQ:$AQ,0,D406-2011),'7.  Persistence Report'!$D:$D,IF(COUNTIFS($B465,"Adjustment*"),$B464,$B465),'7.  Persistence Report'!$H:$H,D406,'7.  Persistence Report'!$J:$J,IF(COUNTIFS($B465,"Adjustment*"),"Adjustment","Current Year Savings"),'7.  Persistence Report'!$C:$C,VLOOKUP(IF(COUNTIFS($B465,"Adjustment*"),$A464,$A465),ExtCalcMap,2,FALSE))</f>
        <v>0</v>
      </c>
      <c r="E465" s="724">
        <f ca="1">SUMIFS(OFFSET('7.  Persistence Report'!$AQ:$AQ,0,E406-2011),'7.  Persistence Report'!$D:$D,IF(COUNTIFS($B465,"Adjustment*"),$B464,$B465),'7.  Persistence Report'!$H:$H,D406,'7.  Persistence Report'!$J:$J,IF(COUNTIFS($B465,"Adjustment*"),"Adjustment","Current Year Savings"),'7.  Persistence Report'!$C:$C,VLOOKUP(IF(COUNTIFS($B465,"Adjustment*"),$A464,$A465),ExtCalcMap,2,FALSE))</f>
        <v>0</v>
      </c>
      <c r="F465" s="724">
        <f ca="1">SUMIFS(OFFSET('7.  Persistence Report'!$AQ:$AQ,0,F406-2011),'7.  Persistence Report'!$D:$D,IF(COUNTIFS($B465,"Adjustment*"),$B464,$B465),'7.  Persistence Report'!$H:$H,D406,'7.  Persistence Report'!$J:$J,IF(COUNTIFS($B465,"Adjustment*"),"Adjustment","Current Year Savings"),'7.  Persistence Report'!$C:$C,VLOOKUP(IF(COUNTIFS($B465,"Adjustment*"),$A464,$A465),ExtCalcMap,2,FALSE))</f>
        <v>0</v>
      </c>
      <c r="G465" s="724">
        <f ca="1">SUMIFS(OFFSET('7.  Persistence Report'!$AQ:$AQ,0,G406-2011),'7.  Persistence Report'!$D:$D,IF(COUNTIFS($B465,"Adjustment*"),$B464,$B465),'7.  Persistence Report'!$H:$H,D406,'7.  Persistence Report'!$J:$J,IF(COUNTIFS($B465,"Adjustment*"),"Adjustment","Current Year Savings"),'7.  Persistence Report'!$C:$C,VLOOKUP(IF(COUNTIFS($B465,"Adjustment*"),$A464,$A465),ExtCalcMap,2,FALSE))</f>
        <v>0</v>
      </c>
      <c r="H465" s="724">
        <f ca="1">SUMIFS(OFFSET('7.  Persistence Report'!$AQ:$AQ,0,H406-2011),'7.  Persistence Report'!$D:$D,IF(COUNTIFS($B465,"Adjustment*"),$B464,$B465),'7.  Persistence Report'!$H:$H,D406,'7.  Persistence Report'!$J:$J,IF(COUNTIFS($B465,"Adjustment*"),"Adjustment","Current Year Savings"),'7.  Persistence Report'!$C:$C,VLOOKUP(IF(COUNTIFS($B465,"Adjustment*"),$A464,$A465),ExtCalcMap,2,FALSE))</f>
        <v>0</v>
      </c>
      <c r="I465" s="724">
        <f ca="1">SUMIFS(OFFSET('7.  Persistence Report'!$AQ:$AQ,0,I406-2011),'7.  Persistence Report'!$D:$D,IF(COUNTIFS($B465,"Adjustment*"),$B464,$B465),'7.  Persistence Report'!$H:$H,D406,'7.  Persistence Report'!$J:$J,IF(COUNTIFS($B465,"Adjustment*"),"Adjustment","Current Year Savings"),'7.  Persistence Report'!$C:$C,VLOOKUP(IF(COUNTIFS($B465,"Adjustment*"),$A464,$A465),ExtCalcMap,2,FALSE))</f>
        <v>0</v>
      </c>
      <c r="J465" s="724">
        <f ca="1">SUMIFS(OFFSET('7.  Persistence Report'!$AQ:$AQ,0,J406-2011),'7.  Persistence Report'!$D:$D,IF(COUNTIFS($B465,"Adjustment*"),$B464,$B465),'7.  Persistence Report'!$H:$H,D406,'7.  Persistence Report'!$J:$J,IF(COUNTIFS($B465,"Adjustment*"),"Adjustment","Current Year Savings"),'7.  Persistence Report'!$C:$C,VLOOKUP(IF(COUNTIFS($B465,"Adjustment*"),$A464,$A465),ExtCalcMap,2,FALSE))</f>
        <v>0</v>
      </c>
      <c r="K465" s="724">
        <f ca="1">SUMIFS(OFFSET('7.  Persistence Report'!$AQ:$AQ,0,K406-2011),'7.  Persistence Report'!$D:$D,IF(COUNTIFS($B465,"Adjustment*"),$B464,$B465),'7.  Persistence Report'!$H:$H,D406,'7.  Persistence Report'!$J:$J,IF(COUNTIFS($B465,"Adjustment*"),"Adjustment","Current Year Savings"),'7.  Persistence Report'!$C:$C,VLOOKUP(IF(COUNTIFS($B465,"Adjustment*"),$A464,$A465),ExtCalcMap,2,FALSE))</f>
        <v>0</v>
      </c>
      <c r="L465" s="724">
        <f ca="1">SUMIFS(OFFSET('7.  Persistence Report'!$AQ:$AQ,0,L406-2011),'7.  Persistence Report'!$D:$D,IF(COUNTIFS($B465,"Adjustment*"),$B464,$B465),'7.  Persistence Report'!$H:$H,D406,'7.  Persistence Report'!$J:$J,IF(COUNTIFS($B465,"Adjustment*"),"Adjustment","Current Year Savings"),'7.  Persistence Report'!$C:$C,VLOOKUP(IF(COUNTIFS($B465,"Adjustment*"),$A464,$A465),ExtCalcMap,2,FALSE))</f>
        <v>0</v>
      </c>
      <c r="M465" s="724">
        <f ca="1">SUMIFS(OFFSET('7.  Persistence Report'!$AQ:$AQ,0,M406-2011),'7.  Persistence Report'!$D:$D,IF(COUNTIFS($B465,"Adjustment*"),$B464,$B465),'7.  Persistence Report'!$H:$H,D406,'7.  Persistence Report'!$J:$J,IF(COUNTIFS($B465,"Adjustment*"),"Adjustment","Current Year Savings"),'7.  Persistence Report'!$C:$C,VLOOKUP(IF(COUNTIFS($B465,"Adjustment*"),$A464,$A465),ExtCalcMap,2,FALSE))</f>
        <v>0</v>
      </c>
      <c r="N465" s="724">
        <f>N464</f>
        <v>12</v>
      </c>
      <c r="O465" s="731">
        <f ca="1">SUMIFS(OFFSET('7.  Persistence Report'!$L:$L,0,O406-2011),'7.  Persistence Report'!$D:$D,IF(COUNTIFS($B465,"Adjustment*"),$B464,$B465),'7.  Persistence Report'!$H:$H,D406,'7.  Persistence Report'!$J:$J,IF(COUNTIFS($B465,"Adjustment*"),"Adjustment","Current Year Savings"),'7.  Persistence Report'!$C:$C,VLOOKUP(IF(COUNTIFS($B465,"Adjustment*"),$A464,$A465),ExtCalcMap,2,FALSE))</f>
        <v>0</v>
      </c>
      <c r="P465" s="731">
        <f ca="1">SUMIFS(OFFSET('7.  Persistence Report'!$L:$L,0,P406-2011),'7.  Persistence Report'!$D:$D,IF(COUNTIFS($B465,"Adjustment*"),$B464,$B465),'7.  Persistence Report'!$H:$H,D406,'7.  Persistence Report'!$J:$J,IF(COUNTIFS($B465,"Adjustment*"),"Adjustment","Current Year Savings"),'7.  Persistence Report'!$C:$C,VLOOKUP(IF(COUNTIFS($B465,"Adjustment*"),$A464,$A465),ExtCalcMap,2,FALSE))</f>
        <v>0</v>
      </c>
      <c r="Q465" s="731">
        <f ca="1">SUMIFS(OFFSET('7.  Persistence Report'!$L:$L,0,Q406-2011),'7.  Persistence Report'!$D:$D,IF(COUNTIFS($B465,"Adjustment*"),$B464,$B465),'7.  Persistence Report'!$H:$H,D406,'7.  Persistence Report'!$J:$J,IF(COUNTIFS($B465,"Adjustment*"),"Adjustment","Current Year Savings"),'7.  Persistence Report'!$C:$C,VLOOKUP(IF(COUNTIFS($B465,"Adjustment*"),$A464,$A465),ExtCalcMap,2,FALSE))</f>
        <v>0</v>
      </c>
      <c r="R465" s="731">
        <f ca="1">SUMIFS(OFFSET('7.  Persistence Report'!$L:$L,0,R406-2011),'7.  Persistence Report'!$D:$D,IF(COUNTIFS($B465,"Adjustment*"),$B464,$B465),'7.  Persistence Report'!$H:$H,D406,'7.  Persistence Report'!$J:$J,IF(COUNTIFS($B465,"Adjustment*"),"Adjustment","Current Year Savings"),'7.  Persistence Report'!$C:$C,VLOOKUP(IF(COUNTIFS($B465,"Adjustment*"),$A464,$A465),ExtCalcMap,2,FALSE))</f>
        <v>0</v>
      </c>
      <c r="S465" s="731">
        <f ca="1">SUMIFS(OFFSET('7.  Persistence Report'!$L:$L,0,S406-2011),'7.  Persistence Report'!$D:$D,IF(COUNTIFS($B465,"Adjustment*"),$B464,$B465),'7.  Persistence Report'!$H:$H,D406,'7.  Persistence Report'!$J:$J,IF(COUNTIFS($B465,"Adjustment*"),"Adjustment","Current Year Savings"),'7.  Persistence Report'!$C:$C,VLOOKUP(IF(COUNTIFS($B465,"Adjustment*"),$A464,$A465),ExtCalcMap,2,FALSE))</f>
        <v>0</v>
      </c>
      <c r="T465" s="731">
        <f ca="1">SUMIFS(OFFSET('7.  Persistence Report'!$L:$L,0,T406-2011),'7.  Persistence Report'!$D:$D,IF(COUNTIFS($B465,"Adjustment*"),$B464,$B465),'7.  Persistence Report'!$H:$H,D406,'7.  Persistence Report'!$J:$J,IF(COUNTIFS($B465,"Adjustment*"),"Adjustment","Current Year Savings"),'7.  Persistence Report'!$C:$C,VLOOKUP(IF(COUNTIFS($B465,"Adjustment*"),$A464,$A465),ExtCalcMap,2,FALSE))</f>
        <v>0</v>
      </c>
      <c r="U465" s="731">
        <f ca="1">SUMIFS(OFFSET('7.  Persistence Report'!$L:$L,0,U406-2011),'7.  Persistence Report'!$D:$D,IF(COUNTIFS($B465,"Adjustment*"),$B464,$B465),'7.  Persistence Report'!$H:$H,D406,'7.  Persistence Report'!$J:$J,IF(COUNTIFS($B465,"Adjustment*"),"Adjustment","Current Year Savings"),'7.  Persistence Report'!$C:$C,VLOOKUP(IF(COUNTIFS($B465,"Adjustment*"),$A464,$A465),ExtCalcMap,2,FALSE))</f>
        <v>0</v>
      </c>
      <c r="V465" s="731">
        <f ca="1">SUMIFS(OFFSET('7.  Persistence Report'!$L:$L,0,V406-2011),'7.  Persistence Report'!$D:$D,IF(COUNTIFS($B465,"Adjustment*"),$B464,$B465),'7.  Persistence Report'!$H:$H,D406,'7.  Persistence Report'!$J:$J,IF(COUNTIFS($B465,"Adjustment*"),"Adjustment","Current Year Savings"),'7.  Persistence Report'!$C:$C,VLOOKUP(IF(COUNTIFS($B465,"Adjustment*"),$A464,$A465),ExtCalcMap,2,FALSE))</f>
        <v>0</v>
      </c>
      <c r="W465" s="731">
        <f ca="1">SUMIFS(OFFSET('7.  Persistence Report'!$L:$L,0,W406-2011),'7.  Persistence Report'!$D:$D,IF(COUNTIFS($B465,"Adjustment*"),$B464,$B465),'7.  Persistence Report'!$H:$H,D406,'7.  Persistence Report'!$J:$J,IF(COUNTIFS($B465,"Adjustment*"),"Adjustment","Current Year Savings"),'7.  Persistence Report'!$C:$C,VLOOKUP(IF(COUNTIFS($B465,"Adjustment*"),$A464,$A465),ExtCalcMap,2,FALSE))</f>
        <v>0</v>
      </c>
      <c r="X465" s="731">
        <f ca="1">SUMIFS(OFFSET('7.  Persistence Report'!$L:$L,0,X406-2011),'7.  Persistence Report'!$D:$D,IF(COUNTIFS($B465,"Adjustment*"),$B464,$B465),'7.  Persistence Report'!$H:$H,D406,'7.  Persistence Report'!$J:$J,IF(COUNTIFS($B465,"Adjustment*"),"Adjustment","Current Year Savings"),'7.  Persistence Report'!$C:$C,VLOOKUP(IF(COUNTIFS($B465,"Adjustment*"),$A464,$A465),ExtCalcMap,2,FALSE))</f>
        <v>0</v>
      </c>
      <c r="Y465" s="412">
        <f ca="1">Y464</f>
        <v>1</v>
      </c>
      <c r="Z465" s="412">
        <f ca="1">Z464</f>
        <v>0</v>
      </c>
      <c r="AA465" s="412">
        <f t="shared" ref="AA465:AL465" ca="1" si="196">AA464</f>
        <v>0</v>
      </c>
      <c r="AB465" s="412">
        <f t="shared" ca="1" si="196"/>
        <v>0</v>
      </c>
      <c r="AC465" s="412">
        <f t="shared" ca="1" si="196"/>
        <v>0</v>
      </c>
      <c r="AD465" s="412">
        <f t="shared" ca="1" si="196"/>
        <v>0</v>
      </c>
      <c r="AE465" s="412">
        <f t="shared" ca="1" si="196"/>
        <v>0</v>
      </c>
      <c r="AF465" s="412">
        <f t="shared" ca="1" si="196"/>
        <v>0</v>
      </c>
      <c r="AG465" s="412">
        <f t="shared" ca="1" si="196"/>
        <v>0</v>
      </c>
      <c r="AH465" s="412">
        <f t="shared" ca="1" si="196"/>
        <v>0</v>
      </c>
      <c r="AI465" s="412">
        <f t="shared" ca="1" si="196"/>
        <v>0</v>
      </c>
      <c r="AJ465" s="412">
        <f t="shared" ca="1" si="196"/>
        <v>0</v>
      </c>
      <c r="AK465" s="412">
        <f t="shared" ca="1" si="196"/>
        <v>0</v>
      </c>
      <c r="AL465" s="412">
        <f t="shared" ca="1" si="196"/>
        <v>0</v>
      </c>
      <c r="AM465" s="299"/>
    </row>
    <row r="466" spans="1:39" ht="15" outlineLevel="1">
      <c r="B466" s="317"/>
      <c r="C466" s="307"/>
      <c r="D466" s="730"/>
      <c r="E466" s="730"/>
      <c r="F466" s="730"/>
      <c r="G466" s="730"/>
      <c r="H466" s="730"/>
      <c r="I466" s="730"/>
      <c r="J466" s="730"/>
      <c r="K466" s="730"/>
      <c r="L466" s="730"/>
      <c r="M466" s="730"/>
      <c r="N466" s="730"/>
      <c r="O466" s="741"/>
      <c r="P466" s="741"/>
      <c r="Q466" s="741"/>
      <c r="R466" s="741"/>
      <c r="S466" s="741"/>
      <c r="T466" s="741"/>
      <c r="U466" s="741"/>
      <c r="V466" s="741"/>
      <c r="W466" s="741"/>
      <c r="X466" s="741"/>
      <c r="Y466" s="423"/>
      <c r="Z466" s="423"/>
      <c r="AA466" s="413"/>
      <c r="AB466" s="413"/>
      <c r="AC466" s="413"/>
      <c r="AD466" s="413"/>
      <c r="AE466" s="413"/>
      <c r="AF466" s="413"/>
      <c r="AG466" s="413"/>
      <c r="AH466" s="413"/>
      <c r="AI466" s="413"/>
      <c r="AJ466" s="413"/>
      <c r="AK466" s="413"/>
      <c r="AL466" s="413"/>
      <c r="AM466" s="308"/>
    </row>
    <row r="467" spans="1:39" ht="15" outlineLevel="1">
      <c r="A467" s="503">
        <v>20</v>
      </c>
      <c r="B467" s="317" t="s">
        <v>13</v>
      </c>
      <c r="C467" s="293" t="s">
        <v>25</v>
      </c>
      <c r="D467" s="724">
        <f ca="1">SUMIFS(OFFSET('7.  Persistence Report'!$AQ:$AQ,0,D406-2011),'7.  Persistence Report'!$D:$D,IF(COUNTIFS($B467,"Adjustment*"),$B466,$B467),'7.  Persistence Report'!$H:$H,D406,'7.  Persistence Report'!$J:$J,IF(COUNTIFS($B467,"Adjustment*"),"Adjustment","Current Year Savings"),'7.  Persistence Report'!$C:$C,VLOOKUP(IF(COUNTIFS($B467,"Adjustment*"),$A466,$A467),ExtCalcMap,2,FALSE))</f>
        <v>0</v>
      </c>
      <c r="E467" s="724">
        <f ca="1">SUMIFS(OFFSET('7.  Persistence Report'!$AQ:$AQ,0,E406-2011),'7.  Persistence Report'!$D:$D,IF(COUNTIFS($B467,"Adjustment*"),$B466,$B467),'7.  Persistence Report'!$H:$H,D406,'7.  Persistence Report'!$J:$J,IF(COUNTIFS($B467,"Adjustment*"),"Adjustment","Current Year Savings"),'7.  Persistence Report'!$C:$C,VLOOKUP(IF(COUNTIFS($B467,"Adjustment*"),$A466,$A467),ExtCalcMap,2,FALSE))</f>
        <v>0</v>
      </c>
      <c r="F467" s="724">
        <f ca="1">SUMIFS(OFFSET('7.  Persistence Report'!$AQ:$AQ,0,F406-2011),'7.  Persistence Report'!$D:$D,IF(COUNTIFS($B467,"Adjustment*"),$B466,$B467),'7.  Persistence Report'!$H:$H,D406,'7.  Persistence Report'!$J:$J,IF(COUNTIFS($B467,"Adjustment*"),"Adjustment","Current Year Savings"),'7.  Persistence Report'!$C:$C,VLOOKUP(IF(COUNTIFS($B467,"Adjustment*"),$A466,$A467),ExtCalcMap,2,FALSE))</f>
        <v>0</v>
      </c>
      <c r="G467" s="724">
        <f ca="1">SUMIFS(OFFSET('7.  Persistence Report'!$AQ:$AQ,0,G406-2011),'7.  Persistence Report'!$D:$D,IF(COUNTIFS($B467,"Adjustment*"),$B466,$B467),'7.  Persistence Report'!$H:$H,D406,'7.  Persistence Report'!$J:$J,IF(COUNTIFS($B467,"Adjustment*"),"Adjustment","Current Year Savings"),'7.  Persistence Report'!$C:$C,VLOOKUP(IF(COUNTIFS($B467,"Adjustment*"),$A466,$A467),ExtCalcMap,2,FALSE))</f>
        <v>0</v>
      </c>
      <c r="H467" s="724">
        <f ca="1">SUMIFS(OFFSET('7.  Persistence Report'!$AQ:$AQ,0,H406-2011),'7.  Persistence Report'!$D:$D,IF(COUNTIFS($B467,"Adjustment*"),$B466,$B467),'7.  Persistence Report'!$H:$H,D406,'7.  Persistence Report'!$J:$J,IF(COUNTIFS($B467,"Adjustment*"),"Adjustment","Current Year Savings"),'7.  Persistence Report'!$C:$C,VLOOKUP(IF(COUNTIFS($B467,"Adjustment*"),$A466,$A467),ExtCalcMap,2,FALSE))</f>
        <v>0</v>
      </c>
      <c r="I467" s="724">
        <f ca="1">SUMIFS(OFFSET('7.  Persistence Report'!$AQ:$AQ,0,I406-2011),'7.  Persistence Report'!$D:$D,IF(COUNTIFS($B467,"Adjustment*"),$B466,$B467),'7.  Persistence Report'!$H:$H,D406,'7.  Persistence Report'!$J:$J,IF(COUNTIFS($B467,"Adjustment*"),"Adjustment","Current Year Savings"),'7.  Persistence Report'!$C:$C,VLOOKUP(IF(COUNTIFS($B467,"Adjustment*"),$A466,$A467),ExtCalcMap,2,FALSE))</f>
        <v>0</v>
      </c>
      <c r="J467" s="724">
        <f ca="1">SUMIFS(OFFSET('7.  Persistence Report'!$AQ:$AQ,0,J406-2011),'7.  Persistence Report'!$D:$D,IF(COUNTIFS($B467,"Adjustment*"),$B466,$B467),'7.  Persistence Report'!$H:$H,D406,'7.  Persistence Report'!$J:$J,IF(COUNTIFS($B467,"Adjustment*"),"Adjustment","Current Year Savings"),'7.  Persistence Report'!$C:$C,VLOOKUP(IF(COUNTIFS($B467,"Adjustment*"),$A466,$A467),ExtCalcMap,2,FALSE))</f>
        <v>0</v>
      </c>
      <c r="K467" s="724">
        <f ca="1">SUMIFS(OFFSET('7.  Persistence Report'!$AQ:$AQ,0,K406-2011),'7.  Persistence Report'!$D:$D,IF(COUNTIFS($B467,"Adjustment*"),$B466,$B467),'7.  Persistence Report'!$H:$H,D406,'7.  Persistence Report'!$J:$J,IF(COUNTIFS($B467,"Adjustment*"),"Adjustment","Current Year Savings"),'7.  Persistence Report'!$C:$C,VLOOKUP(IF(COUNTIFS($B467,"Adjustment*"),$A466,$A467),ExtCalcMap,2,FALSE))</f>
        <v>0</v>
      </c>
      <c r="L467" s="724">
        <f ca="1">SUMIFS(OFFSET('7.  Persistence Report'!$AQ:$AQ,0,L406-2011),'7.  Persistence Report'!$D:$D,IF(COUNTIFS($B467,"Adjustment*"),$B466,$B467),'7.  Persistence Report'!$H:$H,D406,'7.  Persistence Report'!$J:$J,IF(COUNTIFS($B467,"Adjustment*"),"Adjustment","Current Year Savings"),'7.  Persistence Report'!$C:$C,VLOOKUP(IF(COUNTIFS($B467,"Adjustment*"),$A466,$A467),ExtCalcMap,2,FALSE))</f>
        <v>0</v>
      </c>
      <c r="M467" s="724">
        <f ca="1">SUMIFS(OFFSET('7.  Persistence Report'!$AQ:$AQ,0,M406-2011),'7.  Persistence Report'!$D:$D,IF(COUNTIFS($B467,"Adjustment*"),$B466,$B467),'7.  Persistence Report'!$H:$H,D406,'7.  Persistence Report'!$J:$J,IF(COUNTIFS($B467,"Adjustment*"),"Adjustment","Current Year Savings"),'7.  Persistence Report'!$C:$C,VLOOKUP(IF(COUNTIFS($B467,"Adjustment*"),$A466,$A467),ExtCalcMap,2,FALSE))</f>
        <v>0</v>
      </c>
      <c r="N467" s="724">
        <v>12</v>
      </c>
      <c r="O467" s="731">
        <f ca="1">SUMIFS(OFFSET('7.  Persistence Report'!$L:$L,0,O406-2011),'7.  Persistence Report'!$D:$D,IF(COUNTIFS($B467,"Adjustment*"),$B466,$B467),'7.  Persistence Report'!$H:$H,D406,'7.  Persistence Report'!$J:$J,IF(COUNTIFS($B467,"Adjustment*"),"Adjustment","Current Year Savings"),'7.  Persistence Report'!$C:$C,VLOOKUP(IF(COUNTIFS($B467,"Adjustment*"),$A466,$A467),ExtCalcMap,2,FALSE))</f>
        <v>0</v>
      </c>
      <c r="P467" s="731">
        <f ca="1">SUMIFS(OFFSET('7.  Persistence Report'!$L:$L,0,P406-2011),'7.  Persistence Report'!$D:$D,IF(COUNTIFS($B467,"Adjustment*"),$B466,$B467),'7.  Persistence Report'!$H:$H,D406,'7.  Persistence Report'!$J:$J,IF(COUNTIFS($B467,"Adjustment*"),"Adjustment","Current Year Savings"),'7.  Persistence Report'!$C:$C,VLOOKUP(IF(COUNTIFS($B467,"Adjustment*"),$A466,$A467),ExtCalcMap,2,FALSE))</f>
        <v>0</v>
      </c>
      <c r="Q467" s="731">
        <f ca="1">SUMIFS(OFFSET('7.  Persistence Report'!$L:$L,0,Q406-2011),'7.  Persistence Report'!$D:$D,IF(COUNTIFS($B467,"Adjustment*"),$B466,$B467),'7.  Persistence Report'!$H:$H,D406,'7.  Persistence Report'!$J:$J,IF(COUNTIFS($B467,"Adjustment*"),"Adjustment","Current Year Savings"),'7.  Persistence Report'!$C:$C,VLOOKUP(IF(COUNTIFS($B467,"Adjustment*"),$A466,$A467),ExtCalcMap,2,FALSE))</f>
        <v>0</v>
      </c>
      <c r="R467" s="731">
        <f ca="1">SUMIFS(OFFSET('7.  Persistence Report'!$L:$L,0,R406-2011),'7.  Persistence Report'!$D:$D,IF(COUNTIFS($B467,"Adjustment*"),$B466,$B467),'7.  Persistence Report'!$H:$H,D406,'7.  Persistence Report'!$J:$J,IF(COUNTIFS($B467,"Adjustment*"),"Adjustment","Current Year Savings"),'7.  Persistence Report'!$C:$C,VLOOKUP(IF(COUNTIFS($B467,"Adjustment*"),$A466,$A467),ExtCalcMap,2,FALSE))</f>
        <v>0</v>
      </c>
      <c r="S467" s="731">
        <f ca="1">SUMIFS(OFFSET('7.  Persistence Report'!$L:$L,0,S406-2011),'7.  Persistence Report'!$D:$D,IF(COUNTIFS($B467,"Adjustment*"),$B466,$B467),'7.  Persistence Report'!$H:$H,D406,'7.  Persistence Report'!$J:$J,IF(COUNTIFS($B467,"Adjustment*"),"Adjustment","Current Year Savings"),'7.  Persistence Report'!$C:$C,VLOOKUP(IF(COUNTIFS($B467,"Adjustment*"),$A466,$A467),ExtCalcMap,2,FALSE))</f>
        <v>0</v>
      </c>
      <c r="T467" s="731">
        <f ca="1">SUMIFS(OFFSET('7.  Persistence Report'!$L:$L,0,T406-2011),'7.  Persistence Report'!$D:$D,IF(COUNTIFS($B467,"Adjustment*"),$B466,$B467),'7.  Persistence Report'!$H:$H,D406,'7.  Persistence Report'!$J:$J,IF(COUNTIFS($B467,"Adjustment*"),"Adjustment","Current Year Savings"),'7.  Persistence Report'!$C:$C,VLOOKUP(IF(COUNTIFS($B467,"Adjustment*"),$A466,$A467),ExtCalcMap,2,FALSE))</f>
        <v>0</v>
      </c>
      <c r="U467" s="731">
        <f ca="1">SUMIFS(OFFSET('7.  Persistence Report'!$L:$L,0,U406-2011),'7.  Persistence Report'!$D:$D,IF(COUNTIFS($B467,"Adjustment*"),$B466,$B467),'7.  Persistence Report'!$H:$H,D406,'7.  Persistence Report'!$J:$J,IF(COUNTIFS($B467,"Adjustment*"),"Adjustment","Current Year Savings"),'7.  Persistence Report'!$C:$C,VLOOKUP(IF(COUNTIFS($B467,"Adjustment*"),$A466,$A467),ExtCalcMap,2,FALSE))</f>
        <v>0</v>
      </c>
      <c r="V467" s="731">
        <f ca="1">SUMIFS(OFFSET('7.  Persistence Report'!$L:$L,0,V406-2011),'7.  Persistence Report'!$D:$D,IF(COUNTIFS($B467,"Adjustment*"),$B466,$B467),'7.  Persistence Report'!$H:$H,D406,'7.  Persistence Report'!$J:$J,IF(COUNTIFS($B467,"Adjustment*"),"Adjustment","Current Year Savings"),'7.  Persistence Report'!$C:$C,VLOOKUP(IF(COUNTIFS($B467,"Adjustment*"),$A466,$A467),ExtCalcMap,2,FALSE))</f>
        <v>0</v>
      </c>
      <c r="W467" s="731">
        <f ca="1">SUMIFS(OFFSET('7.  Persistence Report'!$L:$L,0,W406-2011),'7.  Persistence Report'!$D:$D,IF(COUNTIFS($B467,"Adjustment*"),$B466,$B467),'7.  Persistence Report'!$H:$H,D406,'7.  Persistence Report'!$J:$J,IF(COUNTIFS($B467,"Adjustment*"),"Adjustment","Current Year Savings"),'7.  Persistence Report'!$C:$C,VLOOKUP(IF(COUNTIFS($B467,"Adjustment*"),$A466,$A467),ExtCalcMap,2,FALSE))</f>
        <v>0</v>
      </c>
      <c r="X467" s="731">
        <f ca="1">SUMIFS(OFFSET('7.  Persistence Report'!$L:$L,0,X406-2011),'7.  Persistence Report'!$D:$D,IF(COUNTIFS($B467,"Adjustment*"),$B466,$B467),'7.  Persistence Report'!$H:$H,D406,'7.  Persistence Report'!$J:$J,IF(COUNTIFS($B467,"Adjustment*"),"Adjustment","Current Year Savings"),'7.  Persistence Report'!$C:$C,VLOOKUP(IF(COUNTIFS($B467,"Adjustment*"),$A466,$A467),ExtCalcMap,2,FALSE))</f>
        <v>0</v>
      </c>
      <c r="Y467" s="416">
        <f ca="1">IF(SUMIFS(OFFSET('3-a.  Rate Class Allocations'!$BA:$BA,0,(27*(Y407="kW"))),'3-a.  Rate Class Allocations'!$F:$F,"2011 - 2014 + 2015 Extension Legacy Green Energy Act Framework - Province Wide Program",'3-a.  Rate Class Allocations'!$E:$E,$B467,'3-a.  Rate Class Allocations'!$H:$H,D406),SUMIFS(OFFSET('3-a.  Rate Class Allocations'!$BA:$BA,0,(27*(Y407="kW"))),'3-a.  Rate Class Allocations'!$F:$F,"2011 - 2014 + 2015 Extension Legacy Green Energy Act Framework - Province Wide Program",'3-a.  Rate Class Allocations'!$L:$L,Y406,'3-a.  Rate Class Allocations'!$E:$E,$B467,'3-a.  Rate Class Allocations'!$H:$H,D406) / SUMIFS(OFFSET('3-a.  Rate Class Allocations'!$BA:$BA,0,(27*(Y407="kW"))),'3-a.  Rate Class Allocations'!$F:$F,"2011 - 2014 + 2015 Extension Legacy Green Energy Act Framework - Province Wide Program",'3-a.  Rate Class Allocations'!$E:$E,$B467,'3-a.  Rate Class Allocations'!$H:$H,D406),IF(COUNTIFS(Y406,"*50 to*"),1/COUNTIFS($Y406:$AL406,"*50 to*"),0))</f>
        <v>1</v>
      </c>
      <c r="Z467" s="416">
        <f ca="1">IF(SUMIFS(OFFSET('3-a.  Rate Class Allocations'!$BA:$BA,0,(27*(Z407="kW"))),'3-a.  Rate Class Allocations'!$F:$F,"2011 - 2014 + 2015 Extension Legacy Green Energy Act Framework - Province Wide Program",'3-a.  Rate Class Allocations'!$E:$E,$B467,'3-a.  Rate Class Allocations'!$H:$H,D406),SUMIFS(OFFSET('3-a.  Rate Class Allocations'!$BA:$BA,0,(27*(Z407="kW"))),'3-a.  Rate Class Allocations'!$F:$F,"2011 - 2014 + 2015 Extension Legacy Green Energy Act Framework - Province Wide Program",'3-a.  Rate Class Allocations'!$L:$L,Z406,'3-a.  Rate Class Allocations'!$E:$E,$B467,'3-a.  Rate Class Allocations'!$H:$H,D406) / SUMIFS(OFFSET('3-a.  Rate Class Allocations'!$BA:$BA,0,(27*(Z407="kW"))),'3-a.  Rate Class Allocations'!$F:$F,"2011 - 2014 + 2015 Extension Legacy Green Energy Act Framework - Province Wide Program",'3-a.  Rate Class Allocations'!$E:$E,$B467,'3-a.  Rate Class Allocations'!$H:$H,D406),IF(COUNTIFS(Z406,"*50 to*"),1/COUNTIFS($Y406:$AL406,"*50 to*"),0))</f>
        <v>0</v>
      </c>
      <c r="AA467" s="416">
        <f ca="1">IF(SUMIFS(OFFSET('3-a.  Rate Class Allocations'!$BA:$BA,0,(27*(AA407="kW"))),'3-a.  Rate Class Allocations'!$F:$F,"2011 - 2014 + 2015 Extension Legacy Green Energy Act Framework - Province Wide Program",'3-a.  Rate Class Allocations'!$E:$E,$B467,'3-a.  Rate Class Allocations'!$H:$H,D406),SUMIFS(OFFSET('3-a.  Rate Class Allocations'!$BA:$BA,0,(27*(AA407="kW"))),'3-a.  Rate Class Allocations'!$F:$F,"2011 - 2014 + 2015 Extension Legacy Green Energy Act Framework - Province Wide Program",'3-a.  Rate Class Allocations'!$L:$L,AA406,'3-a.  Rate Class Allocations'!$E:$E,$B467,'3-a.  Rate Class Allocations'!$H:$H,D406) / SUMIFS(OFFSET('3-a.  Rate Class Allocations'!$BA:$BA,0,(27*(AA407="kW"))),'3-a.  Rate Class Allocations'!$F:$F,"2011 - 2014 + 2015 Extension Legacy Green Energy Act Framework - Province Wide Program",'3-a.  Rate Class Allocations'!$E:$E,$B467,'3-a.  Rate Class Allocations'!$H:$H,D406),IF(COUNTIFS(AA406,"*50 to*"),1/COUNTIFS($Y406:$AL406,"*50 to*"),0))</f>
        <v>0</v>
      </c>
      <c r="AB467" s="416">
        <f ca="1">IF(SUMIFS(OFFSET('3-a.  Rate Class Allocations'!$BA:$BA,0,(27*(AB407="kW"))),'3-a.  Rate Class Allocations'!$F:$F,"2011 - 2014 + 2015 Extension Legacy Green Energy Act Framework - Province Wide Program",'3-a.  Rate Class Allocations'!$E:$E,$B467,'3-a.  Rate Class Allocations'!$H:$H,D406),SUMIFS(OFFSET('3-a.  Rate Class Allocations'!$BA:$BA,0,(27*(AB407="kW"))),'3-a.  Rate Class Allocations'!$F:$F,"2011 - 2014 + 2015 Extension Legacy Green Energy Act Framework - Province Wide Program",'3-a.  Rate Class Allocations'!$L:$L,AB406,'3-a.  Rate Class Allocations'!$E:$E,$B467,'3-a.  Rate Class Allocations'!$H:$H,D406) / SUMIFS(OFFSET('3-a.  Rate Class Allocations'!$BA:$BA,0,(27*(AB407="kW"))),'3-a.  Rate Class Allocations'!$F:$F,"2011 - 2014 + 2015 Extension Legacy Green Energy Act Framework - Province Wide Program",'3-a.  Rate Class Allocations'!$E:$E,$B467,'3-a.  Rate Class Allocations'!$H:$H,D406),IF(COUNTIFS(AB406,"*50 to*"),1/COUNTIFS($Y406:$AL406,"*50 to*"),0))</f>
        <v>0</v>
      </c>
      <c r="AC467" s="416">
        <f ca="1">IF(SUMIFS(OFFSET('3-a.  Rate Class Allocations'!$BA:$BA,0,(27*(AC407="kW"))),'3-a.  Rate Class Allocations'!$F:$F,"2011 - 2014 + 2015 Extension Legacy Green Energy Act Framework - Province Wide Program",'3-a.  Rate Class Allocations'!$E:$E,$B467,'3-a.  Rate Class Allocations'!$H:$H,D406),SUMIFS(OFFSET('3-a.  Rate Class Allocations'!$BA:$BA,0,(27*(AC407="kW"))),'3-a.  Rate Class Allocations'!$F:$F,"2011 - 2014 + 2015 Extension Legacy Green Energy Act Framework - Province Wide Program",'3-a.  Rate Class Allocations'!$L:$L,AC406,'3-a.  Rate Class Allocations'!$E:$E,$B467,'3-a.  Rate Class Allocations'!$H:$H,D406) / SUMIFS(OFFSET('3-a.  Rate Class Allocations'!$BA:$BA,0,(27*(AC407="kW"))),'3-a.  Rate Class Allocations'!$F:$F,"2011 - 2014 + 2015 Extension Legacy Green Energy Act Framework - Province Wide Program",'3-a.  Rate Class Allocations'!$E:$E,$B467,'3-a.  Rate Class Allocations'!$H:$H,D406),IF(COUNTIFS(AC406,"*50 to*"),1/COUNTIFS($Y406:$AL406,"*50 to*"),0))</f>
        <v>0</v>
      </c>
      <c r="AD467" s="416">
        <f ca="1">IF(SUMIFS(OFFSET('3-a.  Rate Class Allocations'!$BA:$BA,0,(27*(AD407="kW"))),'3-a.  Rate Class Allocations'!$F:$F,"2011 - 2014 + 2015 Extension Legacy Green Energy Act Framework - Province Wide Program",'3-a.  Rate Class Allocations'!$E:$E,$B467,'3-a.  Rate Class Allocations'!$H:$H,D406),SUMIFS(OFFSET('3-a.  Rate Class Allocations'!$BA:$BA,0,(27*(AD407="kW"))),'3-a.  Rate Class Allocations'!$F:$F,"2011 - 2014 + 2015 Extension Legacy Green Energy Act Framework - Province Wide Program",'3-a.  Rate Class Allocations'!$L:$L,AD406,'3-a.  Rate Class Allocations'!$E:$E,$B467,'3-a.  Rate Class Allocations'!$H:$H,D406) / SUMIFS(OFFSET('3-a.  Rate Class Allocations'!$BA:$BA,0,(27*(AD407="kW"))),'3-a.  Rate Class Allocations'!$F:$F,"2011 - 2014 + 2015 Extension Legacy Green Energy Act Framework - Province Wide Program",'3-a.  Rate Class Allocations'!$E:$E,$B467,'3-a.  Rate Class Allocations'!$H:$H,D406),IF(COUNTIFS(AD406,"*50 to*"),1/COUNTIFS($Y406:$AL406,"*50 to*"),0))</f>
        <v>0</v>
      </c>
      <c r="AE467" s="416">
        <f ca="1">IF(SUMIFS(OFFSET('3-a.  Rate Class Allocations'!$BA:$BA,0,(27*(AE407="kW"))),'3-a.  Rate Class Allocations'!$F:$F,"2011 - 2014 + 2015 Extension Legacy Green Energy Act Framework - Province Wide Program",'3-a.  Rate Class Allocations'!$E:$E,$B467,'3-a.  Rate Class Allocations'!$H:$H,D406),SUMIFS(OFFSET('3-a.  Rate Class Allocations'!$BA:$BA,0,(27*(AE407="kW"))),'3-a.  Rate Class Allocations'!$F:$F,"2011 - 2014 + 2015 Extension Legacy Green Energy Act Framework - Province Wide Program",'3-a.  Rate Class Allocations'!$L:$L,AE406,'3-a.  Rate Class Allocations'!$E:$E,$B467,'3-a.  Rate Class Allocations'!$H:$H,D406) / SUMIFS(OFFSET('3-a.  Rate Class Allocations'!$BA:$BA,0,(27*(AE407="kW"))),'3-a.  Rate Class Allocations'!$F:$F,"2011 - 2014 + 2015 Extension Legacy Green Energy Act Framework - Province Wide Program",'3-a.  Rate Class Allocations'!$E:$E,$B467,'3-a.  Rate Class Allocations'!$H:$H,D406),IF(COUNTIFS(AE406,"*50 to*"),1/COUNTIFS($Y406:$AL406,"*50 to*"),0))</f>
        <v>0</v>
      </c>
      <c r="AF467" s="416">
        <f ca="1">IF(SUMIFS(OFFSET('3-a.  Rate Class Allocations'!$BA:$BA,0,(27*(AF407="kW"))),'3-a.  Rate Class Allocations'!$F:$F,"2011 - 2014 + 2015 Extension Legacy Green Energy Act Framework - Province Wide Program",'3-a.  Rate Class Allocations'!$E:$E,$B467,'3-a.  Rate Class Allocations'!$H:$H,D406),SUMIFS(OFFSET('3-a.  Rate Class Allocations'!$BA:$BA,0,(27*(AF407="kW"))),'3-a.  Rate Class Allocations'!$F:$F,"2011 - 2014 + 2015 Extension Legacy Green Energy Act Framework - Province Wide Program",'3-a.  Rate Class Allocations'!$L:$L,AF406,'3-a.  Rate Class Allocations'!$E:$E,$B467,'3-a.  Rate Class Allocations'!$H:$H,D406) / SUMIFS(OFFSET('3-a.  Rate Class Allocations'!$BA:$BA,0,(27*(AF407="kW"))),'3-a.  Rate Class Allocations'!$F:$F,"2011 - 2014 + 2015 Extension Legacy Green Energy Act Framework - Province Wide Program",'3-a.  Rate Class Allocations'!$E:$E,$B467,'3-a.  Rate Class Allocations'!$H:$H,D406),IF(COUNTIFS(AF406,"*50 to*"),1/COUNTIFS($Y406:$AL406,"*50 to*"),0))</f>
        <v>0</v>
      </c>
      <c r="AG467" s="416">
        <f ca="1">IF(SUMIFS(OFFSET('3-a.  Rate Class Allocations'!$BA:$BA,0,(27*(AG407="kW"))),'3-a.  Rate Class Allocations'!$F:$F,"2011 - 2014 + 2015 Extension Legacy Green Energy Act Framework - Province Wide Program",'3-a.  Rate Class Allocations'!$E:$E,$B467,'3-a.  Rate Class Allocations'!$H:$H,D406),SUMIFS(OFFSET('3-a.  Rate Class Allocations'!$BA:$BA,0,(27*(AG407="kW"))),'3-a.  Rate Class Allocations'!$F:$F,"2011 - 2014 + 2015 Extension Legacy Green Energy Act Framework - Province Wide Program",'3-a.  Rate Class Allocations'!$L:$L,AG406,'3-a.  Rate Class Allocations'!$E:$E,$B467,'3-a.  Rate Class Allocations'!$H:$H,D406) / SUMIFS(OFFSET('3-a.  Rate Class Allocations'!$BA:$BA,0,(27*(AG407="kW"))),'3-a.  Rate Class Allocations'!$F:$F,"2011 - 2014 + 2015 Extension Legacy Green Energy Act Framework - Province Wide Program",'3-a.  Rate Class Allocations'!$E:$E,$B467,'3-a.  Rate Class Allocations'!$H:$H,D406),IF(COUNTIFS(AG406,"*50 to*"),1/COUNTIFS($Y406:$AL406,"*50 to*"),0))</f>
        <v>0</v>
      </c>
      <c r="AH467" s="416">
        <f ca="1">IF(SUMIFS(OFFSET('3-a.  Rate Class Allocations'!$BA:$BA,0,(27*(AH407="kW"))),'3-a.  Rate Class Allocations'!$F:$F,"2011 - 2014 + 2015 Extension Legacy Green Energy Act Framework - Province Wide Program",'3-a.  Rate Class Allocations'!$E:$E,$B467,'3-a.  Rate Class Allocations'!$H:$H,D406),SUMIFS(OFFSET('3-a.  Rate Class Allocations'!$BA:$BA,0,(27*(AH407="kW"))),'3-a.  Rate Class Allocations'!$F:$F,"2011 - 2014 + 2015 Extension Legacy Green Energy Act Framework - Province Wide Program",'3-a.  Rate Class Allocations'!$L:$L,AH406,'3-a.  Rate Class Allocations'!$E:$E,$B467,'3-a.  Rate Class Allocations'!$H:$H,D406) / SUMIFS(OFFSET('3-a.  Rate Class Allocations'!$BA:$BA,0,(27*(AH407="kW"))),'3-a.  Rate Class Allocations'!$F:$F,"2011 - 2014 + 2015 Extension Legacy Green Energy Act Framework - Province Wide Program",'3-a.  Rate Class Allocations'!$E:$E,$B467,'3-a.  Rate Class Allocations'!$H:$H,D406),IF(COUNTIFS(AH406,"*50 to*"),1/COUNTIFS($Y406:$AL406,"*50 to*"),0))</f>
        <v>0</v>
      </c>
      <c r="AI467" s="416">
        <f ca="1">IF(SUMIFS(OFFSET('3-a.  Rate Class Allocations'!$BA:$BA,0,(27*(AI407="kW"))),'3-a.  Rate Class Allocations'!$F:$F,"2011 - 2014 + 2015 Extension Legacy Green Energy Act Framework - Province Wide Program",'3-a.  Rate Class Allocations'!$E:$E,$B467,'3-a.  Rate Class Allocations'!$H:$H,D406),SUMIFS(OFFSET('3-a.  Rate Class Allocations'!$BA:$BA,0,(27*(AI407="kW"))),'3-a.  Rate Class Allocations'!$F:$F,"2011 - 2014 + 2015 Extension Legacy Green Energy Act Framework - Province Wide Program",'3-a.  Rate Class Allocations'!$L:$L,AI406,'3-a.  Rate Class Allocations'!$E:$E,$B467,'3-a.  Rate Class Allocations'!$H:$H,D406) / SUMIFS(OFFSET('3-a.  Rate Class Allocations'!$BA:$BA,0,(27*(AI407="kW"))),'3-a.  Rate Class Allocations'!$F:$F,"2011 - 2014 + 2015 Extension Legacy Green Energy Act Framework - Province Wide Program",'3-a.  Rate Class Allocations'!$E:$E,$B467,'3-a.  Rate Class Allocations'!$H:$H,D406),IF(COUNTIFS(AI406,"*50 to*"),1/COUNTIFS($Y406:$AL406,"*50 to*"),0))</f>
        <v>0</v>
      </c>
      <c r="AJ467" s="416">
        <f ca="1">IF(SUMIFS(OFFSET('3-a.  Rate Class Allocations'!$BA:$BA,0,(27*(AJ407="kW"))),'3-a.  Rate Class Allocations'!$F:$F,"2011 - 2014 + 2015 Extension Legacy Green Energy Act Framework - Province Wide Program",'3-a.  Rate Class Allocations'!$E:$E,$B467,'3-a.  Rate Class Allocations'!$H:$H,D406),SUMIFS(OFFSET('3-a.  Rate Class Allocations'!$BA:$BA,0,(27*(AJ407="kW"))),'3-a.  Rate Class Allocations'!$F:$F,"2011 - 2014 + 2015 Extension Legacy Green Energy Act Framework - Province Wide Program",'3-a.  Rate Class Allocations'!$L:$L,AJ406,'3-a.  Rate Class Allocations'!$E:$E,$B467,'3-a.  Rate Class Allocations'!$H:$H,D406) / SUMIFS(OFFSET('3-a.  Rate Class Allocations'!$BA:$BA,0,(27*(AJ407="kW"))),'3-a.  Rate Class Allocations'!$F:$F,"2011 - 2014 + 2015 Extension Legacy Green Energy Act Framework - Province Wide Program",'3-a.  Rate Class Allocations'!$E:$E,$B467,'3-a.  Rate Class Allocations'!$H:$H,D406),IF(COUNTIFS(AJ406,"*50 to*"),1/COUNTIFS($Y406:$AL406,"*50 to*"),0))</f>
        <v>0</v>
      </c>
      <c r="AK467" s="416">
        <f ca="1">IF(SUMIFS(OFFSET('3-a.  Rate Class Allocations'!$BA:$BA,0,(27*(AK407="kW"))),'3-a.  Rate Class Allocations'!$F:$F,"2011 - 2014 + 2015 Extension Legacy Green Energy Act Framework - Province Wide Program",'3-a.  Rate Class Allocations'!$E:$E,$B467,'3-a.  Rate Class Allocations'!$H:$H,D406),SUMIFS(OFFSET('3-a.  Rate Class Allocations'!$BA:$BA,0,(27*(AK407="kW"))),'3-a.  Rate Class Allocations'!$F:$F,"2011 - 2014 + 2015 Extension Legacy Green Energy Act Framework - Province Wide Program",'3-a.  Rate Class Allocations'!$L:$L,AK406,'3-a.  Rate Class Allocations'!$E:$E,$B467,'3-a.  Rate Class Allocations'!$H:$H,D406) / SUMIFS(OFFSET('3-a.  Rate Class Allocations'!$BA:$BA,0,(27*(AK407="kW"))),'3-a.  Rate Class Allocations'!$F:$F,"2011 - 2014 + 2015 Extension Legacy Green Energy Act Framework - Province Wide Program",'3-a.  Rate Class Allocations'!$E:$E,$B467,'3-a.  Rate Class Allocations'!$H:$H,D406),IF(COUNTIFS(AK406,"*50 to*"),1/COUNTIFS($Y406:$AL406,"*50 to*"),0))</f>
        <v>0</v>
      </c>
      <c r="AL467" s="416">
        <f ca="1">IF(SUMIFS(OFFSET('3-a.  Rate Class Allocations'!$BA:$BA,0,(27*(AL407="kW"))),'3-a.  Rate Class Allocations'!$F:$F,"2011 - 2014 + 2015 Extension Legacy Green Energy Act Framework - Province Wide Program",'3-a.  Rate Class Allocations'!$E:$E,$B467,'3-a.  Rate Class Allocations'!$H:$H,D406),SUMIFS(OFFSET('3-a.  Rate Class Allocations'!$BA:$BA,0,(27*(AL407="kW"))),'3-a.  Rate Class Allocations'!$F:$F,"2011 - 2014 + 2015 Extension Legacy Green Energy Act Framework - Province Wide Program",'3-a.  Rate Class Allocations'!$L:$L,AL406,'3-a.  Rate Class Allocations'!$E:$E,$B467,'3-a.  Rate Class Allocations'!$H:$H,D406) / SUMIFS(OFFSET('3-a.  Rate Class Allocations'!$BA:$BA,0,(27*(AL407="kW"))),'3-a.  Rate Class Allocations'!$F:$F,"2011 - 2014 + 2015 Extension Legacy Green Energy Act Framework - Province Wide Program",'3-a.  Rate Class Allocations'!$E:$E,$B467,'3-a.  Rate Class Allocations'!$H:$H,D406),IF(COUNTIFS(AL406,"*50 to*"),1/COUNTIFS($Y406:$AL406,"*50 to*"),0))</f>
        <v>0</v>
      </c>
      <c r="AM467" s="298">
        <f ca="1">SUM(Y467:AL467)</f>
        <v>1</v>
      </c>
    </row>
    <row r="468" spans="1:39" ht="15" outlineLevel="1">
      <c r="B468" s="296" t="s">
        <v>260</v>
      </c>
      <c r="C468" s="293" t="s">
        <v>164</v>
      </c>
      <c r="D468" s="724">
        <f ca="1">SUMIFS(OFFSET('7.  Persistence Report'!$AQ:$AQ,0,D406-2011),'7.  Persistence Report'!$D:$D,IF(COUNTIFS($B468,"Adjustment*"),$B467,$B468),'7.  Persistence Report'!$H:$H,D406,'7.  Persistence Report'!$J:$J,IF(COUNTIFS($B468,"Adjustment*"),"Adjustment","Current Year Savings"),'7.  Persistence Report'!$C:$C,VLOOKUP(IF(COUNTIFS($B468,"Adjustment*"),$A467,$A468),ExtCalcMap,2,FALSE))</f>
        <v>0</v>
      </c>
      <c r="E468" s="724">
        <f ca="1">SUMIFS(OFFSET('7.  Persistence Report'!$AQ:$AQ,0,E406-2011),'7.  Persistence Report'!$D:$D,IF(COUNTIFS($B468,"Adjustment*"),$B467,$B468),'7.  Persistence Report'!$H:$H,D406,'7.  Persistence Report'!$J:$J,IF(COUNTIFS($B468,"Adjustment*"),"Adjustment","Current Year Savings"),'7.  Persistence Report'!$C:$C,VLOOKUP(IF(COUNTIFS($B468,"Adjustment*"),$A467,$A468),ExtCalcMap,2,FALSE))</f>
        <v>0</v>
      </c>
      <c r="F468" s="724">
        <f ca="1">SUMIFS(OFFSET('7.  Persistence Report'!$AQ:$AQ,0,F406-2011),'7.  Persistence Report'!$D:$D,IF(COUNTIFS($B468,"Adjustment*"),$B467,$B468),'7.  Persistence Report'!$H:$H,D406,'7.  Persistence Report'!$J:$J,IF(COUNTIFS($B468,"Adjustment*"),"Adjustment","Current Year Savings"),'7.  Persistence Report'!$C:$C,VLOOKUP(IF(COUNTIFS($B468,"Adjustment*"),$A467,$A468),ExtCalcMap,2,FALSE))</f>
        <v>0</v>
      </c>
      <c r="G468" s="724">
        <f ca="1">SUMIFS(OFFSET('7.  Persistence Report'!$AQ:$AQ,0,G406-2011),'7.  Persistence Report'!$D:$D,IF(COUNTIFS($B468,"Adjustment*"),$B467,$B468),'7.  Persistence Report'!$H:$H,D406,'7.  Persistence Report'!$J:$J,IF(COUNTIFS($B468,"Adjustment*"),"Adjustment","Current Year Savings"),'7.  Persistence Report'!$C:$C,VLOOKUP(IF(COUNTIFS($B468,"Adjustment*"),$A467,$A468),ExtCalcMap,2,FALSE))</f>
        <v>0</v>
      </c>
      <c r="H468" s="724">
        <f ca="1">SUMIFS(OFFSET('7.  Persistence Report'!$AQ:$AQ,0,H406-2011),'7.  Persistence Report'!$D:$D,IF(COUNTIFS($B468,"Adjustment*"),$B467,$B468),'7.  Persistence Report'!$H:$H,D406,'7.  Persistence Report'!$J:$J,IF(COUNTIFS($B468,"Adjustment*"),"Adjustment","Current Year Savings"),'7.  Persistence Report'!$C:$C,VLOOKUP(IF(COUNTIFS($B468,"Adjustment*"),$A467,$A468),ExtCalcMap,2,FALSE))</f>
        <v>0</v>
      </c>
      <c r="I468" s="724">
        <f ca="1">SUMIFS(OFFSET('7.  Persistence Report'!$AQ:$AQ,0,I406-2011),'7.  Persistence Report'!$D:$D,IF(COUNTIFS($B468,"Adjustment*"),$B467,$B468),'7.  Persistence Report'!$H:$H,D406,'7.  Persistence Report'!$J:$J,IF(COUNTIFS($B468,"Adjustment*"),"Adjustment","Current Year Savings"),'7.  Persistence Report'!$C:$C,VLOOKUP(IF(COUNTIFS($B468,"Adjustment*"),$A467,$A468),ExtCalcMap,2,FALSE))</f>
        <v>0</v>
      </c>
      <c r="J468" s="724">
        <f ca="1">SUMIFS(OFFSET('7.  Persistence Report'!$AQ:$AQ,0,J406-2011),'7.  Persistence Report'!$D:$D,IF(COUNTIFS($B468,"Adjustment*"),$B467,$B468),'7.  Persistence Report'!$H:$H,D406,'7.  Persistence Report'!$J:$J,IF(COUNTIFS($B468,"Adjustment*"),"Adjustment","Current Year Savings"),'7.  Persistence Report'!$C:$C,VLOOKUP(IF(COUNTIFS($B468,"Adjustment*"),$A467,$A468),ExtCalcMap,2,FALSE))</f>
        <v>0</v>
      </c>
      <c r="K468" s="724">
        <f ca="1">SUMIFS(OFFSET('7.  Persistence Report'!$AQ:$AQ,0,K406-2011),'7.  Persistence Report'!$D:$D,IF(COUNTIFS($B468,"Adjustment*"),$B467,$B468),'7.  Persistence Report'!$H:$H,D406,'7.  Persistence Report'!$J:$J,IF(COUNTIFS($B468,"Adjustment*"),"Adjustment","Current Year Savings"),'7.  Persistence Report'!$C:$C,VLOOKUP(IF(COUNTIFS($B468,"Adjustment*"),$A467,$A468),ExtCalcMap,2,FALSE))</f>
        <v>0</v>
      </c>
      <c r="L468" s="724">
        <f ca="1">SUMIFS(OFFSET('7.  Persistence Report'!$AQ:$AQ,0,L406-2011),'7.  Persistence Report'!$D:$D,IF(COUNTIFS($B468,"Adjustment*"),$B467,$B468),'7.  Persistence Report'!$H:$H,D406,'7.  Persistence Report'!$J:$J,IF(COUNTIFS($B468,"Adjustment*"),"Adjustment","Current Year Savings"),'7.  Persistence Report'!$C:$C,VLOOKUP(IF(COUNTIFS($B468,"Adjustment*"),$A467,$A468),ExtCalcMap,2,FALSE))</f>
        <v>0</v>
      </c>
      <c r="M468" s="724">
        <f ca="1">SUMIFS(OFFSET('7.  Persistence Report'!$AQ:$AQ,0,M406-2011),'7.  Persistence Report'!$D:$D,IF(COUNTIFS($B468,"Adjustment*"),$B467,$B468),'7.  Persistence Report'!$H:$H,D406,'7.  Persistence Report'!$J:$J,IF(COUNTIFS($B468,"Adjustment*"),"Adjustment","Current Year Savings"),'7.  Persistence Report'!$C:$C,VLOOKUP(IF(COUNTIFS($B468,"Adjustment*"),$A467,$A468),ExtCalcMap,2,FALSE))</f>
        <v>0</v>
      </c>
      <c r="N468" s="724">
        <f>N467</f>
        <v>12</v>
      </c>
      <c r="O468" s="731">
        <f ca="1">SUMIFS(OFFSET('7.  Persistence Report'!$L:$L,0,O406-2011),'7.  Persistence Report'!$D:$D,IF(COUNTIFS($B468,"Adjustment*"),$B467,$B468),'7.  Persistence Report'!$H:$H,D406,'7.  Persistence Report'!$J:$J,IF(COUNTIFS($B468,"Adjustment*"),"Adjustment","Current Year Savings"),'7.  Persistence Report'!$C:$C,VLOOKUP(IF(COUNTIFS($B468,"Adjustment*"),$A467,$A468),ExtCalcMap,2,FALSE))</f>
        <v>0</v>
      </c>
      <c r="P468" s="731">
        <f ca="1">SUMIFS(OFFSET('7.  Persistence Report'!$L:$L,0,P406-2011),'7.  Persistence Report'!$D:$D,IF(COUNTIFS($B468,"Adjustment*"),$B467,$B468),'7.  Persistence Report'!$H:$H,D406,'7.  Persistence Report'!$J:$J,IF(COUNTIFS($B468,"Adjustment*"),"Adjustment","Current Year Savings"),'7.  Persistence Report'!$C:$C,VLOOKUP(IF(COUNTIFS($B468,"Adjustment*"),$A467,$A468),ExtCalcMap,2,FALSE))</f>
        <v>0</v>
      </c>
      <c r="Q468" s="731">
        <f ca="1">SUMIFS(OFFSET('7.  Persistence Report'!$L:$L,0,Q406-2011),'7.  Persistence Report'!$D:$D,IF(COUNTIFS($B468,"Adjustment*"),$B467,$B468),'7.  Persistence Report'!$H:$H,D406,'7.  Persistence Report'!$J:$J,IF(COUNTIFS($B468,"Adjustment*"),"Adjustment","Current Year Savings"),'7.  Persistence Report'!$C:$C,VLOOKUP(IF(COUNTIFS($B468,"Adjustment*"),$A467,$A468),ExtCalcMap,2,FALSE))</f>
        <v>0</v>
      </c>
      <c r="R468" s="731">
        <f ca="1">SUMIFS(OFFSET('7.  Persistence Report'!$L:$L,0,R406-2011),'7.  Persistence Report'!$D:$D,IF(COUNTIFS($B468,"Adjustment*"),$B467,$B468),'7.  Persistence Report'!$H:$H,D406,'7.  Persistence Report'!$J:$J,IF(COUNTIFS($B468,"Adjustment*"),"Adjustment","Current Year Savings"),'7.  Persistence Report'!$C:$C,VLOOKUP(IF(COUNTIFS($B468,"Adjustment*"),$A467,$A468),ExtCalcMap,2,FALSE))</f>
        <v>0</v>
      </c>
      <c r="S468" s="731">
        <f ca="1">SUMIFS(OFFSET('7.  Persistence Report'!$L:$L,0,S406-2011),'7.  Persistence Report'!$D:$D,IF(COUNTIFS($B468,"Adjustment*"),$B467,$B468),'7.  Persistence Report'!$H:$H,D406,'7.  Persistence Report'!$J:$J,IF(COUNTIFS($B468,"Adjustment*"),"Adjustment","Current Year Savings"),'7.  Persistence Report'!$C:$C,VLOOKUP(IF(COUNTIFS($B468,"Adjustment*"),$A467,$A468),ExtCalcMap,2,FALSE))</f>
        <v>0</v>
      </c>
      <c r="T468" s="731">
        <f ca="1">SUMIFS(OFFSET('7.  Persistence Report'!$L:$L,0,T406-2011),'7.  Persistence Report'!$D:$D,IF(COUNTIFS($B468,"Adjustment*"),$B467,$B468),'7.  Persistence Report'!$H:$H,D406,'7.  Persistence Report'!$J:$J,IF(COUNTIFS($B468,"Adjustment*"),"Adjustment","Current Year Savings"),'7.  Persistence Report'!$C:$C,VLOOKUP(IF(COUNTIFS($B468,"Adjustment*"),$A467,$A468),ExtCalcMap,2,FALSE))</f>
        <v>0</v>
      </c>
      <c r="U468" s="731">
        <f ca="1">SUMIFS(OFFSET('7.  Persistence Report'!$L:$L,0,U406-2011),'7.  Persistence Report'!$D:$D,IF(COUNTIFS($B468,"Adjustment*"),$B467,$B468),'7.  Persistence Report'!$H:$H,D406,'7.  Persistence Report'!$J:$J,IF(COUNTIFS($B468,"Adjustment*"),"Adjustment","Current Year Savings"),'7.  Persistence Report'!$C:$C,VLOOKUP(IF(COUNTIFS($B468,"Adjustment*"),$A467,$A468),ExtCalcMap,2,FALSE))</f>
        <v>0</v>
      </c>
      <c r="V468" s="731">
        <f ca="1">SUMIFS(OFFSET('7.  Persistence Report'!$L:$L,0,V406-2011),'7.  Persistence Report'!$D:$D,IF(COUNTIFS($B468,"Adjustment*"),$B467,$B468),'7.  Persistence Report'!$H:$H,D406,'7.  Persistence Report'!$J:$J,IF(COUNTIFS($B468,"Adjustment*"),"Adjustment","Current Year Savings"),'7.  Persistence Report'!$C:$C,VLOOKUP(IF(COUNTIFS($B468,"Adjustment*"),$A467,$A468),ExtCalcMap,2,FALSE))</f>
        <v>0</v>
      </c>
      <c r="W468" s="731">
        <f ca="1">SUMIFS(OFFSET('7.  Persistence Report'!$L:$L,0,W406-2011),'7.  Persistence Report'!$D:$D,IF(COUNTIFS($B468,"Adjustment*"),$B467,$B468),'7.  Persistence Report'!$H:$H,D406,'7.  Persistence Report'!$J:$J,IF(COUNTIFS($B468,"Adjustment*"),"Adjustment","Current Year Savings"),'7.  Persistence Report'!$C:$C,VLOOKUP(IF(COUNTIFS($B468,"Adjustment*"),$A467,$A468),ExtCalcMap,2,FALSE))</f>
        <v>0</v>
      </c>
      <c r="X468" s="731">
        <f ca="1">SUMIFS(OFFSET('7.  Persistence Report'!$L:$L,0,X406-2011),'7.  Persistence Report'!$D:$D,IF(COUNTIFS($B468,"Adjustment*"),$B467,$B468),'7.  Persistence Report'!$H:$H,D406,'7.  Persistence Report'!$J:$J,IF(COUNTIFS($B468,"Adjustment*"),"Adjustment","Current Year Savings"),'7.  Persistence Report'!$C:$C,VLOOKUP(IF(COUNTIFS($B468,"Adjustment*"),$A467,$A468),ExtCalcMap,2,FALSE))</f>
        <v>0</v>
      </c>
      <c r="Y468" s="412">
        <f ca="1">Y467</f>
        <v>1</v>
      </c>
      <c r="Z468" s="412">
        <f ca="1">Z467</f>
        <v>0</v>
      </c>
      <c r="AA468" s="412">
        <f t="shared" ref="AA468:AL468" ca="1" si="197">AA467</f>
        <v>0</v>
      </c>
      <c r="AB468" s="412">
        <f t="shared" ca="1" si="197"/>
        <v>0</v>
      </c>
      <c r="AC468" s="412">
        <f t="shared" ca="1" si="197"/>
        <v>0</v>
      </c>
      <c r="AD468" s="412">
        <f t="shared" ca="1" si="197"/>
        <v>0</v>
      </c>
      <c r="AE468" s="412">
        <f t="shared" ca="1" si="197"/>
        <v>0</v>
      </c>
      <c r="AF468" s="412">
        <f t="shared" ca="1" si="197"/>
        <v>0</v>
      </c>
      <c r="AG468" s="412">
        <f t="shared" ca="1" si="197"/>
        <v>0</v>
      </c>
      <c r="AH468" s="412">
        <f t="shared" ca="1" si="197"/>
        <v>0</v>
      </c>
      <c r="AI468" s="412">
        <f t="shared" ca="1" si="197"/>
        <v>0</v>
      </c>
      <c r="AJ468" s="412">
        <f t="shared" ca="1" si="197"/>
        <v>0</v>
      </c>
      <c r="AK468" s="412">
        <f t="shared" ca="1" si="197"/>
        <v>0</v>
      </c>
      <c r="AL468" s="412">
        <f t="shared" ca="1" si="197"/>
        <v>0</v>
      </c>
      <c r="AM468" s="308"/>
    </row>
    <row r="469" spans="1:39" ht="15" outlineLevel="1">
      <c r="B469" s="317"/>
      <c r="C469" s="307"/>
      <c r="D469" s="730"/>
      <c r="E469" s="730"/>
      <c r="F469" s="730"/>
      <c r="G469" s="730"/>
      <c r="H469" s="730"/>
      <c r="I469" s="730"/>
      <c r="J469" s="730"/>
      <c r="K469" s="730"/>
      <c r="L469" s="730"/>
      <c r="M469" s="730"/>
      <c r="N469" s="743"/>
      <c r="O469" s="741"/>
      <c r="P469" s="741"/>
      <c r="Q469" s="741"/>
      <c r="R469" s="741"/>
      <c r="S469" s="741"/>
      <c r="T469" s="741"/>
      <c r="U469" s="741"/>
      <c r="V469" s="741"/>
      <c r="W469" s="741"/>
      <c r="X469" s="741"/>
      <c r="Y469" s="413"/>
      <c r="Z469" s="413"/>
      <c r="AA469" s="413"/>
      <c r="AB469" s="413"/>
      <c r="AC469" s="413"/>
      <c r="AD469" s="413"/>
      <c r="AE469" s="413"/>
      <c r="AF469" s="413"/>
      <c r="AG469" s="413"/>
      <c r="AH469" s="413"/>
      <c r="AI469" s="413"/>
      <c r="AJ469" s="413"/>
      <c r="AK469" s="413"/>
      <c r="AL469" s="413"/>
      <c r="AM469" s="308"/>
    </row>
    <row r="470" spans="1:39" ht="15" outlineLevel="1">
      <c r="A470" s="503">
        <v>21</v>
      </c>
      <c r="B470" s="317" t="s">
        <v>22</v>
      </c>
      <c r="C470" s="293" t="s">
        <v>25</v>
      </c>
      <c r="D470" s="724">
        <f ca="1">SUMIFS(OFFSET('7.  Persistence Report'!$AQ:$AQ,0,D406-2011),'7.  Persistence Report'!$D:$D,IF(COUNTIFS($B470,"Adjustment*"),$B469,$B470),'7.  Persistence Report'!$H:$H,D406,'7.  Persistence Report'!$J:$J,IF(COUNTIFS($B470,"Adjustment*"),"Adjustment","Current Year Savings"),'7.  Persistence Report'!$C:$C,VLOOKUP(IF(COUNTIFS($B470,"Adjustment*"),$A469,$A470),ExtCalcMap,2,FALSE))</f>
        <v>0</v>
      </c>
      <c r="E470" s="724">
        <f ca="1">SUMIFS(OFFSET('7.  Persistence Report'!$AQ:$AQ,0,E406-2011),'7.  Persistence Report'!$D:$D,IF(COUNTIFS($B470,"Adjustment*"),$B469,$B470),'7.  Persistence Report'!$H:$H,D406,'7.  Persistence Report'!$J:$J,IF(COUNTIFS($B470,"Adjustment*"),"Adjustment","Current Year Savings"),'7.  Persistence Report'!$C:$C,VLOOKUP(IF(COUNTIFS($B470,"Adjustment*"),$A469,$A470),ExtCalcMap,2,FALSE))</f>
        <v>0</v>
      </c>
      <c r="F470" s="724">
        <f ca="1">SUMIFS(OFFSET('7.  Persistence Report'!$AQ:$AQ,0,F406-2011),'7.  Persistence Report'!$D:$D,IF(COUNTIFS($B470,"Adjustment*"),$B469,$B470),'7.  Persistence Report'!$H:$H,D406,'7.  Persistence Report'!$J:$J,IF(COUNTIFS($B470,"Adjustment*"),"Adjustment","Current Year Savings"),'7.  Persistence Report'!$C:$C,VLOOKUP(IF(COUNTIFS($B470,"Adjustment*"),$A469,$A470),ExtCalcMap,2,FALSE))</f>
        <v>0</v>
      </c>
      <c r="G470" s="724">
        <f ca="1">SUMIFS(OFFSET('7.  Persistence Report'!$AQ:$AQ,0,G406-2011),'7.  Persistence Report'!$D:$D,IF(COUNTIFS($B470,"Adjustment*"),$B469,$B470),'7.  Persistence Report'!$H:$H,D406,'7.  Persistence Report'!$J:$J,IF(COUNTIFS($B470,"Adjustment*"),"Adjustment","Current Year Savings"),'7.  Persistence Report'!$C:$C,VLOOKUP(IF(COUNTIFS($B470,"Adjustment*"),$A469,$A470),ExtCalcMap,2,FALSE))</f>
        <v>0</v>
      </c>
      <c r="H470" s="724">
        <f ca="1">SUMIFS(OFFSET('7.  Persistence Report'!$AQ:$AQ,0,H406-2011),'7.  Persistence Report'!$D:$D,IF(COUNTIFS($B470,"Adjustment*"),$B469,$B470),'7.  Persistence Report'!$H:$H,D406,'7.  Persistence Report'!$J:$J,IF(COUNTIFS($B470,"Adjustment*"),"Adjustment","Current Year Savings"),'7.  Persistence Report'!$C:$C,VLOOKUP(IF(COUNTIFS($B470,"Adjustment*"),$A469,$A470),ExtCalcMap,2,FALSE))</f>
        <v>0</v>
      </c>
      <c r="I470" s="724">
        <f ca="1">SUMIFS(OFFSET('7.  Persistence Report'!$AQ:$AQ,0,I406-2011),'7.  Persistence Report'!$D:$D,IF(COUNTIFS($B470,"Adjustment*"),$B469,$B470),'7.  Persistence Report'!$H:$H,D406,'7.  Persistence Report'!$J:$J,IF(COUNTIFS($B470,"Adjustment*"),"Adjustment","Current Year Savings"),'7.  Persistence Report'!$C:$C,VLOOKUP(IF(COUNTIFS($B470,"Adjustment*"),$A469,$A470),ExtCalcMap,2,FALSE))</f>
        <v>0</v>
      </c>
      <c r="J470" s="724">
        <f ca="1">SUMIFS(OFFSET('7.  Persistence Report'!$AQ:$AQ,0,J406-2011),'7.  Persistence Report'!$D:$D,IF(COUNTIFS($B470,"Adjustment*"),$B469,$B470),'7.  Persistence Report'!$H:$H,D406,'7.  Persistence Report'!$J:$J,IF(COUNTIFS($B470,"Adjustment*"),"Adjustment","Current Year Savings"),'7.  Persistence Report'!$C:$C,VLOOKUP(IF(COUNTIFS($B470,"Adjustment*"),$A469,$A470),ExtCalcMap,2,FALSE))</f>
        <v>0</v>
      </c>
      <c r="K470" s="724">
        <f ca="1">SUMIFS(OFFSET('7.  Persistence Report'!$AQ:$AQ,0,K406-2011),'7.  Persistence Report'!$D:$D,IF(COUNTIFS($B470,"Adjustment*"),$B469,$B470),'7.  Persistence Report'!$H:$H,D406,'7.  Persistence Report'!$J:$J,IF(COUNTIFS($B470,"Adjustment*"),"Adjustment","Current Year Savings"),'7.  Persistence Report'!$C:$C,VLOOKUP(IF(COUNTIFS($B470,"Adjustment*"),$A469,$A470),ExtCalcMap,2,FALSE))</f>
        <v>0</v>
      </c>
      <c r="L470" s="724">
        <f ca="1">SUMIFS(OFFSET('7.  Persistence Report'!$AQ:$AQ,0,L406-2011),'7.  Persistence Report'!$D:$D,IF(COUNTIFS($B470,"Adjustment*"),$B469,$B470),'7.  Persistence Report'!$H:$H,D406,'7.  Persistence Report'!$J:$J,IF(COUNTIFS($B470,"Adjustment*"),"Adjustment","Current Year Savings"),'7.  Persistence Report'!$C:$C,VLOOKUP(IF(COUNTIFS($B470,"Adjustment*"),$A469,$A470),ExtCalcMap,2,FALSE))</f>
        <v>0</v>
      </c>
      <c r="M470" s="724">
        <f ca="1">SUMIFS(OFFSET('7.  Persistence Report'!$AQ:$AQ,0,M406-2011),'7.  Persistence Report'!$D:$D,IF(COUNTIFS($B470,"Adjustment*"),$B469,$B470),'7.  Persistence Report'!$H:$H,D406,'7.  Persistence Report'!$J:$J,IF(COUNTIFS($B470,"Adjustment*"),"Adjustment","Current Year Savings"),'7.  Persistence Report'!$C:$C,VLOOKUP(IF(COUNTIFS($B470,"Adjustment*"),$A469,$A470),ExtCalcMap,2,FALSE))</f>
        <v>0</v>
      </c>
      <c r="N470" s="724">
        <v>12</v>
      </c>
      <c r="O470" s="731">
        <f ca="1">SUMIFS(OFFSET('7.  Persistence Report'!$L:$L,0,O406-2011),'7.  Persistence Report'!$D:$D,IF(COUNTIFS($B470,"Adjustment*"),$B469,$B470),'7.  Persistence Report'!$H:$H,D406,'7.  Persistence Report'!$J:$J,IF(COUNTIFS($B470,"Adjustment*"),"Adjustment","Current Year Savings"),'7.  Persistence Report'!$C:$C,VLOOKUP(IF(COUNTIFS($B470,"Adjustment*"),$A469,$A470),ExtCalcMap,2,FALSE))</f>
        <v>0</v>
      </c>
      <c r="P470" s="731">
        <f ca="1">SUMIFS(OFFSET('7.  Persistence Report'!$L:$L,0,P406-2011),'7.  Persistence Report'!$D:$D,IF(COUNTIFS($B470,"Adjustment*"),$B469,$B470),'7.  Persistence Report'!$H:$H,D406,'7.  Persistence Report'!$J:$J,IF(COUNTIFS($B470,"Adjustment*"),"Adjustment","Current Year Savings"),'7.  Persistence Report'!$C:$C,VLOOKUP(IF(COUNTIFS($B470,"Adjustment*"),$A469,$A470),ExtCalcMap,2,FALSE))</f>
        <v>0</v>
      </c>
      <c r="Q470" s="731">
        <f ca="1">SUMIFS(OFFSET('7.  Persistence Report'!$L:$L,0,Q406-2011),'7.  Persistence Report'!$D:$D,IF(COUNTIFS($B470,"Adjustment*"),$B469,$B470),'7.  Persistence Report'!$H:$H,D406,'7.  Persistence Report'!$J:$J,IF(COUNTIFS($B470,"Adjustment*"),"Adjustment","Current Year Savings"),'7.  Persistence Report'!$C:$C,VLOOKUP(IF(COUNTIFS($B470,"Adjustment*"),$A469,$A470),ExtCalcMap,2,FALSE))</f>
        <v>0</v>
      </c>
      <c r="R470" s="731">
        <f ca="1">SUMIFS(OFFSET('7.  Persistence Report'!$L:$L,0,R406-2011),'7.  Persistence Report'!$D:$D,IF(COUNTIFS($B470,"Adjustment*"),$B469,$B470),'7.  Persistence Report'!$H:$H,D406,'7.  Persistence Report'!$J:$J,IF(COUNTIFS($B470,"Adjustment*"),"Adjustment","Current Year Savings"),'7.  Persistence Report'!$C:$C,VLOOKUP(IF(COUNTIFS($B470,"Adjustment*"),$A469,$A470),ExtCalcMap,2,FALSE))</f>
        <v>0</v>
      </c>
      <c r="S470" s="731">
        <f ca="1">SUMIFS(OFFSET('7.  Persistence Report'!$L:$L,0,S406-2011),'7.  Persistence Report'!$D:$D,IF(COUNTIFS($B470,"Adjustment*"),$B469,$B470),'7.  Persistence Report'!$H:$H,D406,'7.  Persistence Report'!$J:$J,IF(COUNTIFS($B470,"Adjustment*"),"Adjustment","Current Year Savings"),'7.  Persistence Report'!$C:$C,VLOOKUP(IF(COUNTIFS($B470,"Adjustment*"),$A469,$A470),ExtCalcMap,2,FALSE))</f>
        <v>0</v>
      </c>
      <c r="T470" s="731">
        <f ca="1">SUMIFS(OFFSET('7.  Persistence Report'!$L:$L,0,T406-2011),'7.  Persistence Report'!$D:$D,IF(COUNTIFS($B470,"Adjustment*"),$B469,$B470),'7.  Persistence Report'!$H:$H,D406,'7.  Persistence Report'!$J:$J,IF(COUNTIFS($B470,"Adjustment*"),"Adjustment","Current Year Savings"),'7.  Persistence Report'!$C:$C,VLOOKUP(IF(COUNTIFS($B470,"Adjustment*"),$A469,$A470),ExtCalcMap,2,FALSE))</f>
        <v>0</v>
      </c>
      <c r="U470" s="731">
        <f ca="1">SUMIFS(OFFSET('7.  Persistence Report'!$L:$L,0,U406-2011),'7.  Persistence Report'!$D:$D,IF(COUNTIFS($B470,"Adjustment*"),$B469,$B470),'7.  Persistence Report'!$H:$H,D406,'7.  Persistence Report'!$J:$J,IF(COUNTIFS($B470,"Adjustment*"),"Adjustment","Current Year Savings"),'7.  Persistence Report'!$C:$C,VLOOKUP(IF(COUNTIFS($B470,"Adjustment*"),$A469,$A470),ExtCalcMap,2,FALSE))</f>
        <v>0</v>
      </c>
      <c r="V470" s="731">
        <f ca="1">SUMIFS(OFFSET('7.  Persistence Report'!$L:$L,0,V406-2011),'7.  Persistence Report'!$D:$D,IF(COUNTIFS($B470,"Adjustment*"),$B469,$B470),'7.  Persistence Report'!$H:$H,D406,'7.  Persistence Report'!$J:$J,IF(COUNTIFS($B470,"Adjustment*"),"Adjustment","Current Year Savings"),'7.  Persistence Report'!$C:$C,VLOOKUP(IF(COUNTIFS($B470,"Adjustment*"),$A469,$A470),ExtCalcMap,2,FALSE))</f>
        <v>0</v>
      </c>
      <c r="W470" s="731">
        <f ca="1">SUMIFS(OFFSET('7.  Persistence Report'!$L:$L,0,W406-2011),'7.  Persistence Report'!$D:$D,IF(COUNTIFS($B470,"Adjustment*"),$B469,$B470),'7.  Persistence Report'!$H:$H,D406,'7.  Persistence Report'!$J:$J,IF(COUNTIFS($B470,"Adjustment*"),"Adjustment","Current Year Savings"),'7.  Persistence Report'!$C:$C,VLOOKUP(IF(COUNTIFS($B470,"Adjustment*"),$A469,$A470),ExtCalcMap,2,FALSE))</f>
        <v>0</v>
      </c>
      <c r="X470" s="731">
        <f ca="1">SUMIFS(OFFSET('7.  Persistence Report'!$L:$L,0,X406-2011),'7.  Persistence Report'!$D:$D,IF(COUNTIFS($B470,"Adjustment*"),$B469,$B470),'7.  Persistence Report'!$H:$H,D406,'7.  Persistence Report'!$J:$J,IF(COUNTIFS($B470,"Adjustment*"),"Adjustment","Current Year Savings"),'7.  Persistence Report'!$C:$C,VLOOKUP(IF(COUNTIFS($B470,"Adjustment*"),$A469,$A470),ExtCalcMap,2,FALSE))</f>
        <v>0</v>
      </c>
      <c r="Y470" s="416">
        <f ca="1">IF(SUMIFS(OFFSET('3-a.  Rate Class Allocations'!$BA:$BA,0,(27*(Y407="kW"))),'3-a.  Rate Class Allocations'!$F:$F,"2011 - 2014 + 2015 Extension Legacy Green Energy Act Framework - Province Wide Program",'3-a.  Rate Class Allocations'!$E:$E,$B470,'3-a.  Rate Class Allocations'!$H:$H,D406),SUMIFS(OFFSET('3-a.  Rate Class Allocations'!$BA:$BA,0,(27*(Y407="kW"))),'3-a.  Rate Class Allocations'!$F:$F,"2011 - 2014 + 2015 Extension Legacy Green Energy Act Framework - Province Wide Program",'3-a.  Rate Class Allocations'!$L:$L,Y406,'3-a.  Rate Class Allocations'!$E:$E,$B470,'3-a.  Rate Class Allocations'!$H:$H,D406) / SUMIFS(OFFSET('3-a.  Rate Class Allocations'!$BA:$BA,0,(27*(Y407="kW"))),'3-a.  Rate Class Allocations'!$F:$F,"2011 - 2014 + 2015 Extension Legacy Green Energy Act Framework - Province Wide Program",'3-a.  Rate Class Allocations'!$E:$E,$B470,'3-a.  Rate Class Allocations'!$H:$H,D406),IF(COUNTIFS(Y406,"*50 to*"),1/COUNTIFS($Y406:$AL406,"*50 to*"),0))</f>
        <v>0.94187539526442654</v>
      </c>
      <c r="Z470" s="416">
        <f ca="1">IF(SUMIFS(OFFSET('3-a.  Rate Class Allocations'!$BA:$BA,0,(27*(Z407="kW"))),'3-a.  Rate Class Allocations'!$F:$F,"2011 - 2014 + 2015 Extension Legacy Green Energy Act Framework - Province Wide Program",'3-a.  Rate Class Allocations'!$E:$E,$B470,'3-a.  Rate Class Allocations'!$H:$H,D406),SUMIFS(OFFSET('3-a.  Rate Class Allocations'!$BA:$BA,0,(27*(Z407="kW"))),'3-a.  Rate Class Allocations'!$F:$F,"2011 - 2014 + 2015 Extension Legacy Green Energy Act Framework - Province Wide Program",'3-a.  Rate Class Allocations'!$L:$L,Z406,'3-a.  Rate Class Allocations'!$E:$E,$B470,'3-a.  Rate Class Allocations'!$H:$H,D406) / SUMIFS(OFFSET('3-a.  Rate Class Allocations'!$BA:$BA,0,(27*(Z407="kW"))),'3-a.  Rate Class Allocations'!$F:$F,"2011 - 2014 + 2015 Extension Legacy Green Energy Act Framework - Province Wide Program",'3-a.  Rate Class Allocations'!$E:$E,$B470,'3-a.  Rate Class Allocations'!$H:$H,D406),IF(COUNTIFS(Z406,"*50 to*"),1/COUNTIFS($Y406:$AL406,"*50 to*"),0))</f>
        <v>5.8513306830178413E-2</v>
      </c>
      <c r="AA470" s="416">
        <f ca="1">IF(SUMIFS(OFFSET('3-a.  Rate Class Allocations'!$BA:$BA,0,(27*(AA407="kW"))),'3-a.  Rate Class Allocations'!$F:$F,"2011 - 2014 + 2015 Extension Legacy Green Energy Act Framework - Province Wide Program",'3-a.  Rate Class Allocations'!$E:$E,$B470,'3-a.  Rate Class Allocations'!$H:$H,D406),SUMIFS(OFFSET('3-a.  Rate Class Allocations'!$BA:$BA,0,(27*(AA407="kW"))),'3-a.  Rate Class Allocations'!$F:$F,"2011 - 2014 + 2015 Extension Legacy Green Energy Act Framework - Province Wide Program",'3-a.  Rate Class Allocations'!$L:$L,AA406,'3-a.  Rate Class Allocations'!$E:$E,$B470,'3-a.  Rate Class Allocations'!$H:$H,D406) / SUMIFS(OFFSET('3-a.  Rate Class Allocations'!$BA:$BA,0,(27*(AA407="kW"))),'3-a.  Rate Class Allocations'!$F:$F,"2011 - 2014 + 2015 Extension Legacy Green Energy Act Framework - Province Wide Program",'3-a.  Rate Class Allocations'!$E:$E,$B470,'3-a.  Rate Class Allocations'!$H:$H,D406),IF(COUNTIFS(AA406,"*50 to*"),1/COUNTIFS($Y406:$AL406,"*50 to*"),0))</f>
        <v>0</v>
      </c>
      <c r="AB470" s="416">
        <f ca="1">IF(SUMIFS(OFFSET('3-a.  Rate Class Allocations'!$BA:$BA,0,(27*(AB407="kW"))),'3-a.  Rate Class Allocations'!$F:$F,"2011 - 2014 + 2015 Extension Legacy Green Energy Act Framework - Province Wide Program",'3-a.  Rate Class Allocations'!$E:$E,$B470,'3-a.  Rate Class Allocations'!$H:$H,D406),SUMIFS(OFFSET('3-a.  Rate Class Allocations'!$BA:$BA,0,(27*(AB407="kW"))),'3-a.  Rate Class Allocations'!$F:$F,"2011 - 2014 + 2015 Extension Legacy Green Energy Act Framework - Province Wide Program",'3-a.  Rate Class Allocations'!$L:$L,AB406,'3-a.  Rate Class Allocations'!$E:$E,$B470,'3-a.  Rate Class Allocations'!$H:$H,D406) / SUMIFS(OFFSET('3-a.  Rate Class Allocations'!$BA:$BA,0,(27*(AB407="kW"))),'3-a.  Rate Class Allocations'!$F:$F,"2011 - 2014 + 2015 Extension Legacy Green Energy Act Framework - Province Wide Program",'3-a.  Rate Class Allocations'!$E:$E,$B470,'3-a.  Rate Class Allocations'!$H:$H,D406),IF(COUNTIFS(AB406,"*50 to*"),1/COUNTIFS($Y406:$AL406,"*50 to*"),0))</f>
        <v>0</v>
      </c>
      <c r="AC470" s="416">
        <f ca="1">IF(SUMIFS(OFFSET('3-a.  Rate Class Allocations'!$BA:$BA,0,(27*(AC407="kW"))),'3-a.  Rate Class Allocations'!$F:$F,"2011 - 2014 + 2015 Extension Legacy Green Energy Act Framework - Province Wide Program",'3-a.  Rate Class Allocations'!$E:$E,$B470,'3-a.  Rate Class Allocations'!$H:$H,D406),SUMIFS(OFFSET('3-a.  Rate Class Allocations'!$BA:$BA,0,(27*(AC407="kW"))),'3-a.  Rate Class Allocations'!$F:$F,"2011 - 2014 + 2015 Extension Legacy Green Energy Act Framework - Province Wide Program",'3-a.  Rate Class Allocations'!$L:$L,AC406,'3-a.  Rate Class Allocations'!$E:$E,$B470,'3-a.  Rate Class Allocations'!$H:$H,D406) / SUMIFS(OFFSET('3-a.  Rate Class Allocations'!$BA:$BA,0,(27*(AC407="kW"))),'3-a.  Rate Class Allocations'!$F:$F,"2011 - 2014 + 2015 Extension Legacy Green Energy Act Framework - Province Wide Program",'3-a.  Rate Class Allocations'!$E:$E,$B470,'3-a.  Rate Class Allocations'!$H:$H,D406),IF(COUNTIFS(AC406,"*50 to*"),1/COUNTIFS($Y406:$AL406,"*50 to*"),0))</f>
        <v>0</v>
      </c>
      <c r="AD470" s="416">
        <f ca="1">IF(SUMIFS(OFFSET('3-a.  Rate Class Allocations'!$BA:$BA,0,(27*(AD407="kW"))),'3-a.  Rate Class Allocations'!$F:$F,"2011 - 2014 + 2015 Extension Legacy Green Energy Act Framework - Province Wide Program",'3-a.  Rate Class Allocations'!$E:$E,$B470,'3-a.  Rate Class Allocations'!$H:$H,D406),SUMIFS(OFFSET('3-a.  Rate Class Allocations'!$BA:$BA,0,(27*(AD407="kW"))),'3-a.  Rate Class Allocations'!$F:$F,"2011 - 2014 + 2015 Extension Legacy Green Energy Act Framework - Province Wide Program",'3-a.  Rate Class Allocations'!$L:$L,AD406,'3-a.  Rate Class Allocations'!$E:$E,$B470,'3-a.  Rate Class Allocations'!$H:$H,D406) / SUMIFS(OFFSET('3-a.  Rate Class Allocations'!$BA:$BA,0,(27*(AD407="kW"))),'3-a.  Rate Class Allocations'!$F:$F,"2011 - 2014 + 2015 Extension Legacy Green Energy Act Framework - Province Wide Program",'3-a.  Rate Class Allocations'!$E:$E,$B470,'3-a.  Rate Class Allocations'!$H:$H,D406),IF(COUNTIFS(AD406,"*50 to*"),1/COUNTIFS($Y406:$AL406,"*50 to*"),0))</f>
        <v>0</v>
      </c>
      <c r="AE470" s="416">
        <f ca="1">IF(SUMIFS(OFFSET('3-a.  Rate Class Allocations'!$BA:$BA,0,(27*(AE407="kW"))),'3-a.  Rate Class Allocations'!$F:$F,"2011 - 2014 + 2015 Extension Legacy Green Energy Act Framework - Province Wide Program",'3-a.  Rate Class Allocations'!$E:$E,$B470,'3-a.  Rate Class Allocations'!$H:$H,D406),SUMIFS(OFFSET('3-a.  Rate Class Allocations'!$BA:$BA,0,(27*(AE407="kW"))),'3-a.  Rate Class Allocations'!$F:$F,"2011 - 2014 + 2015 Extension Legacy Green Energy Act Framework - Province Wide Program",'3-a.  Rate Class Allocations'!$L:$L,AE406,'3-a.  Rate Class Allocations'!$E:$E,$B470,'3-a.  Rate Class Allocations'!$H:$H,D406) / SUMIFS(OFFSET('3-a.  Rate Class Allocations'!$BA:$BA,0,(27*(AE407="kW"))),'3-a.  Rate Class Allocations'!$F:$F,"2011 - 2014 + 2015 Extension Legacy Green Energy Act Framework - Province Wide Program",'3-a.  Rate Class Allocations'!$E:$E,$B470,'3-a.  Rate Class Allocations'!$H:$H,D406),IF(COUNTIFS(AE406,"*50 to*"),1/COUNTIFS($Y406:$AL406,"*50 to*"),0))</f>
        <v>0</v>
      </c>
      <c r="AF470" s="416">
        <f ca="1">IF(SUMIFS(OFFSET('3-a.  Rate Class Allocations'!$BA:$BA,0,(27*(AF407="kW"))),'3-a.  Rate Class Allocations'!$F:$F,"2011 - 2014 + 2015 Extension Legacy Green Energy Act Framework - Province Wide Program",'3-a.  Rate Class Allocations'!$E:$E,$B470,'3-a.  Rate Class Allocations'!$H:$H,D406),SUMIFS(OFFSET('3-a.  Rate Class Allocations'!$BA:$BA,0,(27*(AF407="kW"))),'3-a.  Rate Class Allocations'!$F:$F,"2011 - 2014 + 2015 Extension Legacy Green Energy Act Framework - Province Wide Program",'3-a.  Rate Class Allocations'!$L:$L,AF406,'3-a.  Rate Class Allocations'!$E:$E,$B470,'3-a.  Rate Class Allocations'!$H:$H,D406) / SUMIFS(OFFSET('3-a.  Rate Class Allocations'!$BA:$BA,0,(27*(AF407="kW"))),'3-a.  Rate Class Allocations'!$F:$F,"2011 - 2014 + 2015 Extension Legacy Green Energy Act Framework - Province Wide Program",'3-a.  Rate Class Allocations'!$E:$E,$B470,'3-a.  Rate Class Allocations'!$H:$H,D406),IF(COUNTIFS(AF406,"*50 to*"),1/COUNTIFS($Y406:$AL406,"*50 to*"),0))</f>
        <v>0</v>
      </c>
      <c r="AG470" s="416">
        <f ca="1">IF(SUMIFS(OFFSET('3-a.  Rate Class Allocations'!$BA:$BA,0,(27*(AG407="kW"))),'3-a.  Rate Class Allocations'!$F:$F,"2011 - 2014 + 2015 Extension Legacy Green Energy Act Framework - Province Wide Program",'3-a.  Rate Class Allocations'!$E:$E,$B470,'3-a.  Rate Class Allocations'!$H:$H,D406),SUMIFS(OFFSET('3-a.  Rate Class Allocations'!$BA:$BA,0,(27*(AG407="kW"))),'3-a.  Rate Class Allocations'!$F:$F,"2011 - 2014 + 2015 Extension Legacy Green Energy Act Framework - Province Wide Program",'3-a.  Rate Class Allocations'!$L:$L,AG406,'3-a.  Rate Class Allocations'!$E:$E,$B470,'3-a.  Rate Class Allocations'!$H:$H,D406) / SUMIFS(OFFSET('3-a.  Rate Class Allocations'!$BA:$BA,0,(27*(AG407="kW"))),'3-a.  Rate Class Allocations'!$F:$F,"2011 - 2014 + 2015 Extension Legacy Green Energy Act Framework - Province Wide Program",'3-a.  Rate Class Allocations'!$E:$E,$B470,'3-a.  Rate Class Allocations'!$H:$H,D406),IF(COUNTIFS(AG406,"*50 to*"),1/COUNTIFS($Y406:$AL406,"*50 to*"),0))</f>
        <v>0</v>
      </c>
      <c r="AH470" s="416">
        <f ca="1">IF(SUMIFS(OFFSET('3-a.  Rate Class Allocations'!$BA:$BA,0,(27*(AH407="kW"))),'3-a.  Rate Class Allocations'!$F:$F,"2011 - 2014 + 2015 Extension Legacy Green Energy Act Framework - Province Wide Program",'3-a.  Rate Class Allocations'!$E:$E,$B470,'3-a.  Rate Class Allocations'!$H:$H,D406),SUMIFS(OFFSET('3-a.  Rate Class Allocations'!$BA:$BA,0,(27*(AH407="kW"))),'3-a.  Rate Class Allocations'!$F:$F,"2011 - 2014 + 2015 Extension Legacy Green Energy Act Framework - Province Wide Program",'3-a.  Rate Class Allocations'!$L:$L,AH406,'3-a.  Rate Class Allocations'!$E:$E,$B470,'3-a.  Rate Class Allocations'!$H:$H,D406) / SUMIFS(OFFSET('3-a.  Rate Class Allocations'!$BA:$BA,0,(27*(AH407="kW"))),'3-a.  Rate Class Allocations'!$F:$F,"2011 - 2014 + 2015 Extension Legacy Green Energy Act Framework - Province Wide Program",'3-a.  Rate Class Allocations'!$E:$E,$B470,'3-a.  Rate Class Allocations'!$H:$H,D406),IF(COUNTIFS(AH406,"*50 to*"),1/COUNTIFS($Y406:$AL406,"*50 to*"),0))</f>
        <v>0</v>
      </c>
      <c r="AI470" s="416">
        <f ca="1">IF(SUMIFS(OFFSET('3-a.  Rate Class Allocations'!$BA:$BA,0,(27*(AI407="kW"))),'3-a.  Rate Class Allocations'!$F:$F,"2011 - 2014 + 2015 Extension Legacy Green Energy Act Framework - Province Wide Program",'3-a.  Rate Class Allocations'!$E:$E,$B470,'3-a.  Rate Class Allocations'!$H:$H,D406),SUMIFS(OFFSET('3-a.  Rate Class Allocations'!$BA:$BA,0,(27*(AI407="kW"))),'3-a.  Rate Class Allocations'!$F:$F,"2011 - 2014 + 2015 Extension Legacy Green Energy Act Framework - Province Wide Program",'3-a.  Rate Class Allocations'!$L:$L,AI406,'3-a.  Rate Class Allocations'!$E:$E,$B470,'3-a.  Rate Class Allocations'!$H:$H,D406) / SUMIFS(OFFSET('3-a.  Rate Class Allocations'!$BA:$BA,0,(27*(AI407="kW"))),'3-a.  Rate Class Allocations'!$F:$F,"2011 - 2014 + 2015 Extension Legacy Green Energy Act Framework - Province Wide Program",'3-a.  Rate Class Allocations'!$E:$E,$B470,'3-a.  Rate Class Allocations'!$H:$H,D406),IF(COUNTIFS(AI406,"*50 to*"),1/COUNTIFS($Y406:$AL406,"*50 to*"),0))</f>
        <v>0</v>
      </c>
      <c r="AJ470" s="416">
        <f ca="1">IF(SUMIFS(OFFSET('3-a.  Rate Class Allocations'!$BA:$BA,0,(27*(AJ407="kW"))),'3-a.  Rate Class Allocations'!$F:$F,"2011 - 2014 + 2015 Extension Legacy Green Energy Act Framework - Province Wide Program",'3-a.  Rate Class Allocations'!$E:$E,$B470,'3-a.  Rate Class Allocations'!$H:$H,D406),SUMIFS(OFFSET('3-a.  Rate Class Allocations'!$BA:$BA,0,(27*(AJ407="kW"))),'3-a.  Rate Class Allocations'!$F:$F,"2011 - 2014 + 2015 Extension Legacy Green Energy Act Framework - Province Wide Program",'3-a.  Rate Class Allocations'!$L:$L,AJ406,'3-a.  Rate Class Allocations'!$E:$E,$B470,'3-a.  Rate Class Allocations'!$H:$H,D406) / SUMIFS(OFFSET('3-a.  Rate Class Allocations'!$BA:$BA,0,(27*(AJ407="kW"))),'3-a.  Rate Class Allocations'!$F:$F,"2011 - 2014 + 2015 Extension Legacy Green Energy Act Framework - Province Wide Program",'3-a.  Rate Class Allocations'!$E:$E,$B470,'3-a.  Rate Class Allocations'!$H:$H,D406),IF(COUNTIFS(AJ406,"*50 to*"),1/COUNTIFS($Y406:$AL406,"*50 to*"),0))</f>
        <v>0</v>
      </c>
      <c r="AK470" s="416">
        <f ca="1">IF(SUMIFS(OFFSET('3-a.  Rate Class Allocations'!$BA:$BA,0,(27*(AK407="kW"))),'3-a.  Rate Class Allocations'!$F:$F,"2011 - 2014 + 2015 Extension Legacy Green Energy Act Framework - Province Wide Program",'3-a.  Rate Class Allocations'!$E:$E,$B470,'3-a.  Rate Class Allocations'!$H:$H,D406),SUMIFS(OFFSET('3-a.  Rate Class Allocations'!$BA:$BA,0,(27*(AK407="kW"))),'3-a.  Rate Class Allocations'!$F:$F,"2011 - 2014 + 2015 Extension Legacy Green Energy Act Framework - Province Wide Program",'3-a.  Rate Class Allocations'!$L:$L,AK406,'3-a.  Rate Class Allocations'!$E:$E,$B470,'3-a.  Rate Class Allocations'!$H:$H,D406) / SUMIFS(OFFSET('3-a.  Rate Class Allocations'!$BA:$BA,0,(27*(AK407="kW"))),'3-a.  Rate Class Allocations'!$F:$F,"2011 - 2014 + 2015 Extension Legacy Green Energy Act Framework - Province Wide Program",'3-a.  Rate Class Allocations'!$E:$E,$B470,'3-a.  Rate Class Allocations'!$H:$H,D406),IF(COUNTIFS(AK406,"*50 to*"),1/COUNTIFS($Y406:$AL406,"*50 to*"),0))</f>
        <v>0</v>
      </c>
      <c r="AL470" s="416">
        <f ca="1">IF(SUMIFS(OFFSET('3-a.  Rate Class Allocations'!$BA:$BA,0,(27*(AL407="kW"))),'3-a.  Rate Class Allocations'!$F:$F,"2011 - 2014 + 2015 Extension Legacy Green Energy Act Framework - Province Wide Program",'3-a.  Rate Class Allocations'!$E:$E,$B470,'3-a.  Rate Class Allocations'!$H:$H,D406),SUMIFS(OFFSET('3-a.  Rate Class Allocations'!$BA:$BA,0,(27*(AL407="kW"))),'3-a.  Rate Class Allocations'!$F:$F,"2011 - 2014 + 2015 Extension Legacy Green Energy Act Framework - Province Wide Program",'3-a.  Rate Class Allocations'!$L:$L,AL406,'3-a.  Rate Class Allocations'!$E:$E,$B470,'3-a.  Rate Class Allocations'!$H:$H,D406) / SUMIFS(OFFSET('3-a.  Rate Class Allocations'!$BA:$BA,0,(27*(AL407="kW"))),'3-a.  Rate Class Allocations'!$F:$F,"2011 - 2014 + 2015 Extension Legacy Green Energy Act Framework - Province Wide Program",'3-a.  Rate Class Allocations'!$E:$E,$B470,'3-a.  Rate Class Allocations'!$H:$H,D406),IF(COUNTIFS(AL406,"*50 to*"),1/COUNTIFS($Y406:$AL406,"*50 to*"),0))</f>
        <v>0</v>
      </c>
      <c r="AM470" s="298">
        <f ca="1">SUM(Y470:AL470)</f>
        <v>1.000388702094605</v>
      </c>
    </row>
    <row r="471" spans="1:39" ht="15" outlineLevel="1">
      <c r="B471" s="296" t="s">
        <v>260</v>
      </c>
      <c r="C471" s="293" t="s">
        <v>164</v>
      </c>
      <c r="D471" s="724">
        <f ca="1">SUMIFS(OFFSET('7.  Persistence Report'!$AQ:$AQ,0,D406-2011),'7.  Persistence Report'!$D:$D,IF(COUNTIFS($B471,"Adjustment*"),$B470,$B471),'7.  Persistence Report'!$H:$H,D406,'7.  Persistence Report'!$J:$J,IF(COUNTIFS($B471,"Adjustment*"),"Adjustment","Current Year Savings"),'7.  Persistence Report'!$C:$C,VLOOKUP(IF(COUNTIFS($B471,"Adjustment*"),$A470,$A471),ExtCalcMap,2,FALSE))</f>
        <v>0</v>
      </c>
      <c r="E471" s="724">
        <f ca="1">SUMIFS(OFFSET('7.  Persistence Report'!$AQ:$AQ,0,E406-2011),'7.  Persistence Report'!$D:$D,IF(COUNTIFS($B471,"Adjustment*"),$B470,$B471),'7.  Persistence Report'!$H:$H,D406,'7.  Persistence Report'!$J:$J,IF(COUNTIFS($B471,"Adjustment*"),"Adjustment","Current Year Savings"),'7.  Persistence Report'!$C:$C,VLOOKUP(IF(COUNTIFS($B471,"Adjustment*"),$A470,$A471),ExtCalcMap,2,FALSE))</f>
        <v>0</v>
      </c>
      <c r="F471" s="724">
        <f ca="1">SUMIFS(OFFSET('7.  Persistence Report'!$AQ:$AQ,0,F406-2011),'7.  Persistence Report'!$D:$D,IF(COUNTIFS($B471,"Adjustment*"),$B470,$B471),'7.  Persistence Report'!$H:$H,D406,'7.  Persistence Report'!$J:$J,IF(COUNTIFS($B471,"Adjustment*"),"Adjustment","Current Year Savings"),'7.  Persistence Report'!$C:$C,VLOOKUP(IF(COUNTIFS($B471,"Adjustment*"),$A470,$A471),ExtCalcMap,2,FALSE))</f>
        <v>0</v>
      </c>
      <c r="G471" s="724">
        <f ca="1">SUMIFS(OFFSET('7.  Persistence Report'!$AQ:$AQ,0,G406-2011),'7.  Persistence Report'!$D:$D,IF(COUNTIFS($B471,"Adjustment*"),$B470,$B471),'7.  Persistence Report'!$H:$H,D406,'7.  Persistence Report'!$J:$J,IF(COUNTIFS($B471,"Adjustment*"),"Adjustment","Current Year Savings"),'7.  Persistence Report'!$C:$C,VLOOKUP(IF(COUNTIFS($B471,"Adjustment*"),$A470,$A471),ExtCalcMap,2,FALSE))</f>
        <v>0</v>
      </c>
      <c r="H471" s="724">
        <f ca="1">SUMIFS(OFFSET('7.  Persistence Report'!$AQ:$AQ,0,H406-2011),'7.  Persistence Report'!$D:$D,IF(COUNTIFS($B471,"Adjustment*"),$B470,$B471),'7.  Persistence Report'!$H:$H,D406,'7.  Persistence Report'!$J:$J,IF(COUNTIFS($B471,"Adjustment*"),"Adjustment","Current Year Savings"),'7.  Persistence Report'!$C:$C,VLOOKUP(IF(COUNTIFS($B471,"Adjustment*"),$A470,$A471),ExtCalcMap,2,FALSE))</f>
        <v>0</v>
      </c>
      <c r="I471" s="724">
        <f ca="1">SUMIFS(OFFSET('7.  Persistence Report'!$AQ:$AQ,0,I406-2011),'7.  Persistence Report'!$D:$D,IF(COUNTIFS($B471,"Adjustment*"),$B470,$B471),'7.  Persistence Report'!$H:$H,D406,'7.  Persistence Report'!$J:$J,IF(COUNTIFS($B471,"Adjustment*"),"Adjustment","Current Year Savings"),'7.  Persistence Report'!$C:$C,VLOOKUP(IF(COUNTIFS($B471,"Adjustment*"),$A470,$A471),ExtCalcMap,2,FALSE))</f>
        <v>0</v>
      </c>
      <c r="J471" s="724">
        <f ca="1">SUMIFS(OFFSET('7.  Persistence Report'!$AQ:$AQ,0,J406-2011),'7.  Persistence Report'!$D:$D,IF(COUNTIFS($B471,"Adjustment*"),$B470,$B471),'7.  Persistence Report'!$H:$H,D406,'7.  Persistence Report'!$J:$J,IF(COUNTIFS($B471,"Adjustment*"),"Adjustment","Current Year Savings"),'7.  Persistence Report'!$C:$C,VLOOKUP(IF(COUNTIFS($B471,"Adjustment*"),$A470,$A471),ExtCalcMap,2,FALSE))</f>
        <v>0</v>
      </c>
      <c r="K471" s="724">
        <f ca="1">SUMIFS(OFFSET('7.  Persistence Report'!$AQ:$AQ,0,K406-2011),'7.  Persistence Report'!$D:$D,IF(COUNTIFS($B471,"Adjustment*"),$B470,$B471),'7.  Persistence Report'!$H:$H,D406,'7.  Persistence Report'!$J:$J,IF(COUNTIFS($B471,"Adjustment*"),"Adjustment","Current Year Savings"),'7.  Persistence Report'!$C:$C,VLOOKUP(IF(COUNTIFS($B471,"Adjustment*"),$A470,$A471),ExtCalcMap,2,FALSE))</f>
        <v>0</v>
      </c>
      <c r="L471" s="724">
        <f ca="1">SUMIFS(OFFSET('7.  Persistence Report'!$AQ:$AQ,0,L406-2011),'7.  Persistence Report'!$D:$D,IF(COUNTIFS($B471,"Adjustment*"),$B470,$B471),'7.  Persistence Report'!$H:$H,D406,'7.  Persistence Report'!$J:$J,IF(COUNTIFS($B471,"Adjustment*"),"Adjustment","Current Year Savings"),'7.  Persistence Report'!$C:$C,VLOOKUP(IF(COUNTIFS($B471,"Adjustment*"),$A470,$A471),ExtCalcMap,2,FALSE))</f>
        <v>0</v>
      </c>
      <c r="M471" s="724">
        <f ca="1">SUMIFS(OFFSET('7.  Persistence Report'!$AQ:$AQ,0,M406-2011),'7.  Persistence Report'!$D:$D,IF(COUNTIFS($B471,"Adjustment*"),$B470,$B471),'7.  Persistence Report'!$H:$H,D406,'7.  Persistence Report'!$J:$J,IF(COUNTIFS($B471,"Adjustment*"),"Adjustment","Current Year Savings"),'7.  Persistence Report'!$C:$C,VLOOKUP(IF(COUNTIFS($B471,"Adjustment*"),$A470,$A471),ExtCalcMap,2,FALSE))</f>
        <v>0</v>
      </c>
      <c r="N471" s="724">
        <f>N470</f>
        <v>12</v>
      </c>
      <c r="O471" s="731">
        <f ca="1">SUMIFS(OFFSET('7.  Persistence Report'!$L:$L,0,O406-2011),'7.  Persistence Report'!$D:$D,IF(COUNTIFS($B471,"Adjustment*"),$B470,$B471),'7.  Persistence Report'!$H:$H,D406,'7.  Persistence Report'!$J:$J,IF(COUNTIFS($B471,"Adjustment*"),"Adjustment","Current Year Savings"),'7.  Persistence Report'!$C:$C,VLOOKUP(IF(COUNTIFS($B471,"Adjustment*"),$A470,$A471),ExtCalcMap,2,FALSE))</f>
        <v>0</v>
      </c>
      <c r="P471" s="731">
        <f ca="1">SUMIFS(OFFSET('7.  Persistence Report'!$L:$L,0,P406-2011),'7.  Persistence Report'!$D:$D,IF(COUNTIFS($B471,"Adjustment*"),$B470,$B471),'7.  Persistence Report'!$H:$H,D406,'7.  Persistence Report'!$J:$J,IF(COUNTIFS($B471,"Adjustment*"),"Adjustment","Current Year Savings"),'7.  Persistence Report'!$C:$C,VLOOKUP(IF(COUNTIFS($B471,"Adjustment*"),$A470,$A471),ExtCalcMap,2,FALSE))</f>
        <v>0</v>
      </c>
      <c r="Q471" s="731">
        <f ca="1">SUMIFS(OFFSET('7.  Persistence Report'!$L:$L,0,Q406-2011),'7.  Persistence Report'!$D:$D,IF(COUNTIFS($B471,"Adjustment*"),$B470,$B471),'7.  Persistence Report'!$H:$H,D406,'7.  Persistence Report'!$J:$J,IF(COUNTIFS($B471,"Adjustment*"),"Adjustment","Current Year Savings"),'7.  Persistence Report'!$C:$C,VLOOKUP(IF(COUNTIFS($B471,"Adjustment*"),$A470,$A471),ExtCalcMap,2,FALSE))</f>
        <v>0</v>
      </c>
      <c r="R471" s="731">
        <f ca="1">SUMIFS(OFFSET('7.  Persistence Report'!$L:$L,0,R406-2011),'7.  Persistence Report'!$D:$D,IF(COUNTIFS($B471,"Adjustment*"),$B470,$B471),'7.  Persistence Report'!$H:$H,D406,'7.  Persistence Report'!$J:$J,IF(COUNTIFS($B471,"Adjustment*"),"Adjustment","Current Year Savings"),'7.  Persistence Report'!$C:$C,VLOOKUP(IF(COUNTIFS($B471,"Adjustment*"),$A470,$A471),ExtCalcMap,2,FALSE))</f>
        <v>0</v>
      </c>
      <c r="S471" s="731">
        <f ca="1">SUMIFS(OFFSET('7.  Persistence Report'!$L:$L,0,S406-2011),'7.  Persistence Report'!$D:$D,IF(COUNTIFS($B471,"Adjustment*"),$B470,$B471),'7.  Persistence Report'!$H:$H,D406,'7.  Persistence Report'!$J:$J,IF(COUNTIFS($B471,"Adjustment*"),"Adjustment","Current Year Savings"),'7.  Persistence Report'!$C:$C,VLOOKUP(IF(COUNTIFS($B471,"Adjustment*"),$A470,$A471),ExtCalcMap,2,FALSE))</f>
        <v>0</v>
      </c>
      <c r="T471" s="731">
        <f ca="1">SUMIFS(OFFSET('7.  Persistence Report'!$L:$L,0,T406-2011),'7.  Persistence Report'!$D:$D,IF(COUNTIFS($B471,"Adjustment*"),$B470,$B471),'7.  Persistence Report'!$H:$H,D406,'7.  Persistence Report'!$J:$J,IF(COUNTIFS($B471,"Adjustment*"),"Adjustment","Current Year Savings"),'7.  Persistence Report'!$C:$C,VLOOKUP(IF(COUNTIFS($B471,"Adjustment*"),$A470,$A471),ExtCalcMap,2,FALSE))</f>
        <v>0</v>
      </c>
      <c r="U471" s="731">
        <f ca="1">SUMIFS(OFFSET('7.  Persistence Report'!$L:$L,0,U406-2011),'7.  Persistence Report'!$D:$D,IF(COUNTIFS($B471,"Adjustment*"),$B470,$B471),'7.  Persistence Report'!$H:$H,D406,'7.  Persistence Report'!$J:$J,IF(COUNTIFS($B471,"Adjustment*"),"Adjustment","Current Year Savings"),'7.  Persistence Report'!$C:$C,VLOOKUP(IF(COUNTIFS($B471,"Adjustment*"),$A470,$A471),ExtCalcMap,2,FALSE))</f>
        <v>0</v>
      </c>
      <c r="V471" s="731">
        <f ca="1">SUMIFS(OFFSET('7.  Persistence Report'!$L:$L,0,V406-2011),'7.  Persistence Report'!$D:$D,IF(COUNTIFS($B471,"Adjustment*"),$B470,$B471),'7.  Persistence Report'!$H:$H,D406,'7.  Persistence Report'!$J:$J,IF(COUNTIFS($B471,"Adjustment*"),"Adjustment","Current Year Savings"),'7.  Persistence Report'!$C:$C,VLOOKUP(IF(COUNTIFS($B471,"Adjustment*"),$A470,$A471),ExtCalcMap,2,FALSE))</f>
        <v>0</v>
      </c>
      <c r="W471" s="731">
        <f ca="1">SUMIFS(OFFSET('7.  Persistence Report'!$L:$L,0,W406-2011),'7.  Persistence Report'!$D:$D,IF(COUNTIFS($B471,"Adjustment*"),$B470,$B471),'7.  Persistence Report'!$H:$H,D406,'7.  Persistence Report'!$J:$J,IF(COUNTIFS($B471,"Adjustment*"),"Adjustment","Current Year Savings"),'7.  Persistence Report'!$C:$C,VLOOKUP(IF(COUNTIFS($B471,"Adjustment*"),$A470,$A471),ExtCalcMap,2,FALSE))</f>
        <v>0</v>
      </c>
      <c r="X471" s="731">
        <f ca="1">SUMIFS(OFFSET('7.  Persistence Report'!$L:$L,0,X406-2011),'7.  Persistence Report'!$D:$D,IF(COUNTIFS($B471,"Adjustment*"),$B470,$B471),'7.  Persistence Report'!$H:$H,D406,'7.  Persistence Report'!$J:$J,IF(COUNTIFS($B471,"Adjustment*"),"Adjustment","Current Year Savings"),'7.  Persistence Report'!$C:$C,VLOOKUP(IF(COUNTIFS($B471,"Adjustment*"),$A470,$A471),ExtCalcMap,2,FALSE))</f>
        <v>0</v>
      </c>
      <c r="Y471" s="412">
        <f ca="1">Y470</f>
        <v>0.94187539526442654</v>
      </c>
      <c r="Z471" s="412">
        <f ca="1">Z470</f>
        <v>5.8513306830178413E-2</v>
      </c>
      <c r="AA471" s="412">
        <f t="shared" ref="AA471:AL471" ca="1" si="198">AA470</f>
        <v>0</v>
      </c>
      <c r="AB471" s="412">
        <f t="shared" ca="1" si="198"/>
        <v>0</v>
      </c>
      <c r="AC471" s="412">
        <f t="shared" ca="1" si="198"/>
        <v>0</v>
      </c>
      <c r="AD471" s="412">
        <f t="shared" ca="1" si="198"/>
        <v>0</v>
      </c>
      <c r="AE471" s="412">
        <f t="shared" ca="1" si="198"/>
        <v>0</v>
      </c>
      <c r="AF471" s="412">
        <f t="shared" ca="1" si="198"/>
        <v>0</v>
      </c>
      <c r="AG471" s="412">
        <f t="shared" ca="1" si="198"/>
        <v>0</v>
      </c>
      <c r="AH471" s="412">
        <f t="shared" ca="1" si="198"/>
        <v>0</v>
      </c>
      <c r="AI471" s="412">
        <f t="shared" ca="1" si="198"/>
        <v>0</v>
      </c>
      <c r="AJ471" s="412">
        <f t="shared" ca="1" si="198"/>
        <v>0</v>
      </c>
      <c r="AK471" s="412">
        <f t="shared" ca="1" si="198"/>
        <v>0</v>
      </c>
      <c r="AL471" s="412">
        <f t="shared" ca="1" si="198"/>
        <v>0</v>
      </c>
      <c r="AM471" s="299"/>
    </row>
    <row r="472" spans="1:39" ht="15" outlineLevel="1">
      <c r="B472" s="317"/>
      <c r="C472" s="307"/>
      <c r="D472" s="730"/>
      <c r="E472" s="730"/>
      <c r="F472" s="730"/>
      <c r="G472" s="730"/>
      <c r="H472" s="730"/>
      <c r="I472" s="730"/>
      <c r="J472" s="730"/>
      <c r="K472" s="730"/>
      <c r="L472" s="730"/>
      <c r="M472" s="730"/>
      <c r="N472" s="730"/>
      <c r="O472" s="737"/>
      <c r="P472" s="737"/>
      <c r="Q472" s="737"/>
      <c r="R472" s="737"/>
      <c r="S472" s="737"/>
      <c r="T472" s="737"/>
      <c r="U472" s="737"/>
      <c r="V472" s="737"/>
      <c r="W472" s="737"/>
      <c r="X472" s="737"/>
      <c r="Y472" s="423"/>
      <c r="Z472" s="413"/>
      <c r="AA472" s="413"/>
      <c r="AB472" s="413"/>
      <c r="AC472" s="413"/>
      <c r="AD472" s="413"/>
      <c r="AE472" s="413"/>
      <c r="AF472" s="413"/>
      <c r="AG472" s="413"/>
      <c r="AH472" s="413"/>
      <c r="AI472" s="413"/>
      <c r="AJ472" s="413"/>
      <c r="AK472" s="413"/>
      <c r="AL472" s="413"/>
      <c r="AM472" s="308"/>
    </row>
    <row r="473" spans="1:39" ht="15" outlineLevel="1">
      <c r="A473" s="503">
        <v>22</v>
      </c>
      <c r="B473" s="317" t="s">
        <v>9</v>
      </c>
      <c r="C473" s="293" t="s">
        <v>25</v>
      </c>
      <c r="D473" s="724">
        <f ca="1">SUMIFS(OFFSET('7.  Persistence Report'!$AQ:$AQ,0,D406-2011),'7.  Persistence Report'!$D:$D,IF(COUNTIFS($B473,"Adjustment*"),$B472,$B473),'7.  Persistence Report'!$H:$H,D406,'7.  Persistence Report'!$J:$J,IF(COUNTIFS($B473,"Adjustment*"),"Adjustment","Current Year Savings"),'7.  Persistence Report'!$C:$C,VLOOKUP(IF(COUNTIFS($B473,"Adjustment*"),$A472,$A473),ExtCalcMap,2,FALSE))</f>
        <v>0</v>
      </c>
      <c r="E473" s="724">
        <f ca="1">SUMIFS(OFFSET('7.  Persistence Report'!$AQ:$AQ,0,E406-2011),'7.  Persistence Report'!$D:$D,IF(COUNTIFS($B473,"Adjustment*"),$B472,$B473),'7.  Persistence Report'!$H:$H,D406,'7.  Persistence Report'!$J:$J,IF(COUNTIFS($B473,"Adjustment*"),"Adjustment","Current Year Savings"),'7.  Persistence Report'!$C:$C,VLOOKUP(IF(COUNTIFS($B473,"Adjustment*"),$A472,$A473),ExtCalcMap,2,FALSE))</f>
        <v>0</v>
      </c>
      <c r="F473" s="724">
        <f ca="1">SUMIFS(OFFSET('7.  Persistence Report'!$AQ:$AQ,0,F406-2011),'7.  Persistence Report'!$D:$D,IF(COUNTIFS($B473,"Adjustment*"),$B472,$B473),'7.  Persistence Report'!$H:$H,D406,'7.  Persistence Report'!$J:$J,IF(COUNTIFS($B473,"Adjustment*"),"Adjustment","Current Year Savings"),'7.  Persistence Report'!$C:$C,VLOOKUP(IF(COUNTIFS($B473,"Adjustment*"),$A472,$A473),ExtCalcMap,2,FALSE))</f>
        <v>0</v>
      </c>
      <c r="G473" s="724">
        <f ca="1">SUMIFS(OFFSET('7.  Persistence Report'!$AQ:$AQ,0,G406-2011),'7.  Persistence Report'!$D:$D,IF(COUNTIFS($B473,"Adjustment*"),$B472,$B473),'7.  Persistence Report'!$H:$H,D406,'7.  Persistence Report'!$J:$J,IF(COUNTIFS($B473,"Adjustment*"),"Adjustment","Current Year Savings"),'7.  Persistence Report'!$C:$C,VLOOKUP(IF(COUNTIFS($B473,"Adjustment*"),$A472,$A473),ExtCalcMap,2,FALSE))</f>
        <v>0</v>
      </c>
      <c r="H473" s="724">
        <f ca="1">SUMIFS(OFFSET('7.  Persistence Report'!$AQ:$AQ,0,H406-2011),'7.  Persistence Report'!$D:$D,IF(COUNTIFS($B473,"Adjustment*"),$B472,$B473),'7.  Persistence Report'!$H:$H,D406,'7.  Persistence Report'!$J:$J,IF(COUNTIFS($B473,"Adjustment*"),"Adjustment","Current Year Savings"),'7.  Persistence Report'!$C:$C,VLOOKUP(IF(COUNTIFS($B473,"Adjustment*"),$A472,$A473),ExtCalcMap,2,FALSE))</f>
        <v>0</v>
      </c>
      <c r="I473" s="724">
        <f ca="1">SUMIFS(OFFSET('7.  Persistence Report'!$AQ:$AQ,0,I406-2011),'7.  Persistence Report'!$D:$D,IF(COUNTIFS($B473,"Adjustment*"),$B472,$B473),'7.  Persistence Report'!$H:$H,D406,'7.  Persistence Report'!$J:$J,IF(COUNTIFS($B473,"Adjustment*"),"Adjustment","Current Year Savings"),'7.  Persistence Report'!$C:$C,VLOOKUP(IF(COUNTIFS($B473,"Adjustment*"),$A472,$A473),ExtCalcMap,2,FALSE))</f>
        <v>0</v>
      </c>
      <c r="J473" s="724">
        <f ca="1">SUMIFS(OFFSET('7.  Persistence Report'!$AQ:$AQ,0,J406-2011),'7.  Persistence Report'!$D:$D,IF(COUNTIFS($B473,"Adjustment*"),$B472,$B473),'7.  Persistence Report'!$H:$H,D406,'7.  Persistence Report'!$J:$J,IF(COUNTIFS($B473,"Adjustment*"),"Adjustment","Current Year Savings"),'7.  Persistence Report'!$C:$C,VLOOKUP(IF(COUNTIFS($B473,"Adjustment*"),$A472,$A473),ExtCalcMap,2,FALSE))</f>
        <v>0</v>
      </c>
      <c r="K473" s="724">
        <f ca="1">SUMIFS(OFFSET('7.  Persistence Report'!$AQ:$AQ,0,K406-2011),'7.  Persistence Report'!$D:$D,IF(COUNTIFS($B473,"Adjustment*"),$B472,$B473),'7.  Persistence Report'!$H:$H,D406,'7.  Persistence Report'!$J:$J,IF(COUNTIFS($B473,"Adjustment*"),"Adjustment","Current Year Savings"),'7.  Persistence Report'!$C:$C,VLOOKUP(IF(COUNTIFS($B473,"Adjustment*"),$A472,$A473),ExtCalcMap,2,FALSE))</f>
        <v>0</v>
      </c>
      <c r="L473" s="724">
        <f ca="1">SUMIFS(OFFSET('7.  Persistence Report'!$AQ:$AQ,0,L406-2011),'7.  Persistence Report'!$D:$D,IF(COUNTIFS($B473,"Adjustment*"),$B472,$B473),'7.  Persistence Report'!$H:$H,D406,'7.  Persistence Report'!$J:$J,IF(COUNTIFS($B473,"Adjustment*"),"Adjustment","Current Year Savings"),'7.  Persistence Report'!$C:$C,VLOOKUP(IF(COUNTIFS($B473,"Adjustment*"),$A472,$A473),ExtCalcMap,2,FALSE))</f>
        <v>0</v>
      </c>
      <c r="M473" s="724">
        <f ca="1">SUMIFS(OFFSET('7.  Persistence Report'!$AQ:$AQ,0,M406-2011),'7.  Persistence Report'!$D:$D,IF(COUNTIFS($B473,"Adjustment*"),$B472,$B473),'7.  Persistence Report'!$H:$H,D406,'7.  Persistence Report'!$J:$J,IF(COUNTIFS($B473,"Adjustment*"),"Adjustment","Current Year Savings"),'7.  Persistence Report'!$C:$C,VLOOKUP(IF(COUNTIFS($B473,"Adjustment*"),$A472,$A473),ExtCalcMap,2,FALSE))</f>
        <v>0</v>
      </c>
      <c r="N473" s="730"/>
      <c r="O473" s="731">
        <f ca="1">SUMIFS(OFFSET('7.  Persistence Report'!$L:$L,0,O406-2011),'7.  Persistence Report'!$D:$D,IF(COUNTIFS($B473,"Adjustment*"),$B472,$B473),'7.  Persistence Report'!$H:$H,D406,'7.  Persistence Report'!$J:$J,IF(COUNTIFS($B473,"Adjustment*"),"Adjustment","Current Year Savings"),'7.  Persistence Report'!$C:$C,VLOOKUP(IF(COUNTIFS($B473,"Adjustment*"),$A472,$A473),ExtCalcMap,2,FALSE))</f>
        <v>1371.57</v>
      </c>
      <c r="P473" s="731">
        <f ca="1">SUMIFS(OFFSET('7.  Persistence Report'!$L:$L,0,P406-2011),'7.  Persistence Report'!$D:$D,IF(COUNTIFS($B473,"Adjustment*"),$B472,$B473),'7.  Persistence Report'!$H:$H,D406,'7.  Persistence Report'!$J:$J,IF(COUNTIFS($B473,"Adjustment*"),"Adjustment","Current Year Savings"),'7.  Persistence Report'!$C:$C,VLOOKUP(IF(COUNTIFS($B473,"Adjustment*"),$A472,$A473),ExtCalcMap,2,FALSE))</f>
        <v>0</v>
      </c>
      <c r="Q473" s="731">
        <f ca="1">SUMIFS(OFFSET('7.  Persistence Report'!$L:$L,0,Q406-2011),'7.  Persistence Report'!$D:$D,IF(COUNTIFS($B473,"Adjustment*"),$B472,$B473),'7.  Persistence Report'!$H:$H,D406,'7.  Persistence Report'!$J:$J,IF(COUNTIFS($B473,"Adjustment*"),"Adjustment","Current Year Savings"),'7.  Persistence Report'!$C:$C,VLOOKUP(IF(COUNTIFS($B473,"Adjustment*"),$A472,$A473),ExtCalcMap,2,FALSE))</f>
        <v>0</v>
      </c>
      <c r="R473" s="731">
        <f ca="1">SUMIFS(OFFSET('7.  Persistence Report'!$L:$L,0,R406-2011),'7.  Persistence Report'!$D:$D,IF(COUNTIFS($B473,"Adjustment*"),$B472,$B473),'7.  Persistence Report'!$H:$H,D406,'7.  Persistence Report'!$J:$J,IF(COUNTIFS($B473,"Adjustment*"),"Adjustment","Current Year Savings"),'7.  Persistence Report'!$C:$C,VLOOKUP(IF(COUNTIFS($B473,"Adjustment*"),$A472,$A473),ExtCalcMap,2,FALSE))</f>
        <v>0</v>
      </c>
      <c r="S473" s="731">
        <f ca="1">SUMIFS(OFFSET('7.  Persistence Report'!$L:$L,0,S406-2011),'7.  Persistence Report'!$D:$D,IF(COUNTIFS($B473,"Adjustment*"),$B472,$B473),'7.  Persistence Report'!$H:$H,D406,'7.  Persistence Report'!$J:$J,IF(COUNTIFS($B473,"Adjustment*"),"Adjustment","Current Year Savings"),'7.  Persistence Report'!$C:$C,VLOOKUP(IF(COUNTIFS($B473,"Adjustment*"),$A472,$A473),ExtCalcMap,2,FALSE))</f>
        <v>0</v>
      </c>
      <c r="T473" s="731">
        <f ca="1">SUMIFS(OFFSET('7.  Persistence Report'!$L:$L,0,T406-2011),'7.  Persistence Report'!$D:$D,IF(COUNTIFS($B473,"Adjustment*"),$B472,$B473),'7.  Persistence Report'!$H:$H,D406,'7.  Persistence Report'!$J:$J,IF(COUNTIFS($B473,"Adjustment*"),"Adjustment","Current Year Savings"),'7.  Persistence Report'!$C:$C,VLOOKUP(IF(COUNTIFS($B473,"Adjustment*"),$A472,$A473),ExtCalcMap,2,FALSE))</f>
        <v>0</v>
      </c>
      <c r="U473" s="731">
        <f ca="1">SUMIFS(OFFSET('7.  Persistence Report'!$L:$L,0,U406-2011),'7.  Persistence Report'!$D:$D,IF(COUNTIFS($B473,"Adjustment*"),$B472,$B473),'7.  Persistence Report'!$H:$H,D406,'7.  Persistence Report'!$J:$J,IF(COUNTIFS($B473,"Adjustment*"),"Adjustment","Current Year Savings"),'7.  Persistence Report'!$C:$C,VLOOKUP(IF(COUNTIFS($B473,"Adjustment*"),$A472,$A473),ExtCalcMap,2,FALSE))</f>
        <v>0</v>
      </c>
      <c r="V473" s="731">
        <f ca="1">SUMIFS(OFFSET('7.  Persistence Report'!$L:$L,0,V406-2011),'7.  Persistence Report'!$D:$D,IF(COUNTIFS($B473,"Adjustment*"),$B472,$B473),'7.  Persistence Report'!$H:$H,D406,'7.  Persistence Report'!$J:$J,IF(COUNTIFS($B473,"Adjustment*"),"Adjustment","Current Year Savings"),'7.  Persistence Report'!$C:$C,VLOOKUP(IF(COUNTIFS($B473,"Adjustment*"),$A472,$A473),ExtCalcMap,2,FALSE))</f>
        <v>0</v>
      </c>
      <c r="W473" s="731">
        <f ca="1">SUMIFS(OFFSET('7.  Persistence Report'!$L:$L,0,W406-2011),'7.  Persistence Report'!$D:$D,IF(COUNTIFS($B473,"Adjustment*"),$B472,$B473),'7.  Persistence Report'!$H:$H,D406,'7.  Persistence Report'!$J:$J,IF(COUNTIFS($B473,"Adjustment*"),"Adjustment","Current Year Savings"),'7.  Persistence Report'!$C:$C,VLOOKUP(IF(COUNTIFS($B473,"Adjustment*"),$A472,$A473),ExtCalcMap,2,FALSE))</f>
        <v>0</v>
      </c>
      <c r="X473" s="731">
        <f ca="1">SUMIFS(OFFSET('7.  Persistence Report'!$L:$L,0,X406-2011),'7.  Persistence Report'!$D:$D,IF(COUNTIFS($B473,"Adjustment*"),$B472,$B473),'7.  Persistence Report'!$H:$H,D406,'7.  Persistence Report'!$J:$J,IF(COUNTIFS($B473,"Adjustment*"),"Adjustment","Current Year Savings"),'7.  Persistence Report'!$C:$C,VLOOKUP(IF(COUNTIFS($B473,"Adjustment*"),$A472,$A473),ExtCalcMap,2,FALSE))</f>
        <v>0</v>
      </c>
      <c r="Y473" s="416">
        <f ca="1">IF(SUMIFS(OFFSET('3-a.  Rate Class Allocations'!$BA:$BA,0,(27*(Y407="kW"))),'3-a.  Rate Class Allocations'!$F:$F,"2011 - 2014 + 2015 Extension Legacy Green Energy Act Framework - Province Wide Program",'3-a.  Rate Class Allocations'!$E:$E,$B473,'3-a.  Rate Class Allocations'!$H:$H,D406),SUMIFS(OFFSET('3-a.  Rate Class Allocations'!$BA:$BA,0,(27*(Y407="kW"))),'3-a.  Rate Class Allocations'!$F:$F,"2011 - 2014 + 2015 Extension Legacy Green Energy Act Framework - Province Wide Program",'3-a.  Rate Class Allocations'!$L:$L,Y406,'3-a.  Rate Class Allocations'!$E:$E,$B473,'3-a.  Rate Class Allocations'!$H:$H,D406) / SUMIFS(OFFSET('3-a.  Rate Class Allocations'!$BA:$BA,0,(27*(Y407="kW"))),'3-a.  Rate Class Allocations'!$F:$F,"2011 - 2014 + 2015 Extension Legacy Green Energy Act Framework - Province Wide Program",'3-a.  Rate Class Allocations'!$E:$E,$B473,'3-a.  Rate Class Allocations'!$H:$H,D406),IF(COUNTIFS(Y406,"*50 to*"),1/COUNTIFS($Y406:$AL406,"*50 to*"),0))</f>
        <v>1</v>
      </c>
      <c r="Z473" s="416">
        <f ca="1">IF(SUMIFS(OFFSET('3-a.  Rate Class Allocations'!$BA:$BA,0,(27*(Z407="kW"))),'3-a.  Rate Class Allocations'!$F:$F,"2011 - 2014 + 2015 Extension Legacy Green Energy Act Framework - Province Wide Program",'3-a.  Rate Class Allocations'!$E:$E,$B473,'3-a.  Rate Class Allocations'!$H:$H,D406),SUMIFS(OFFSET('3-a.  Rate Class Allocations'!$BA:$BA,0,(27*(Z407="kW"))),'3-a.  Rate Class Allocations'!$F:$F,"2011 - 2014 + 2015 Extension Legacy Green Energy Act Framework - Province Wide Program",'3-a.  Rate Class Allocations'!$L:$L,Z406,'3-a.  Rate Class Allocations'!$E:$E,$B473,'3-a.  Rate Class Allocations'!$H:$H,D406) / SUMIFS(OFFSET('3-a.  Rate Class Allocations'!$BA:$BA,0,(27*(Z407="kW"))),'3-a.  Rate Class Allocations'!$F:$F,"2011 - 2014 + 2015 Extension Legacy Green Energy Act Framework - Province Wide Program",'3-a.  Rate Class Allocations'!$E:$E,$B473,'3-a.  Rate Class Allocations'!$H:$H,D406),IF(COUNTIFS(Z406,"*50 to*"),1/COUNTIFS($Y406:$AL406,"*50 to*"),0))</f>
        <v>0</v>
      </c>
      <c r="AA473" s="416">
        <f ca="1">IF(SUMIFS(OFFSET('3-a.  Rate Class Allocations'!$BA:$BA,0,(27*(AA407="kW"))),'3-a.  Rate Class Allocations'!$F:$F,"2011 - 2014 + 2015 Extension Legacy Green Energy Act Framework - Province Wide Program",'3-a.  Rate Class Allocations'!$E:$E,$B473,'3-a.  Rate Class Allocations'!$H:$H,D406),SUMIFS(OFFSET('3-a.  Rate Class Allocations'!$BA:$BA,0,(27*(AA407="kW"))),'3-a.  Rate Class Allocations'!$F:$F,"2011 - 2014 + 2015 Extension Legacy Green Energy Act Framework - Province Wide Program",'3-a.  Rate Class Allocations'!$L:$L,AA406,'3-a.  Rate Class Allocations'!$E:$E,$B473,'3-a.  Rate Class Allocations'!$H:$H,D406) / SUMIFS(OFFSET('3-a.  Rate Class Allocations'!$BA:$BA,0,(27*(AA407="kW"))),'3-a.  Rate Class Allocations'!$F:$F,"2011 - 2014 + 2015 Extension Legacy Green Energy Act Framework - Province Wide Program",'3-a.  Rate Class Allocations'!$E:$E,$B473,'3-a.  Rate Class Allocations'!$H:$H,D406),IF(COUNTIFS(AA406,"*50 to*"),1/COUNTIFS($Y406:$AL406,"*50 to*"),0))</f>
        <v>0</v>
      </c>
      <c r="AB473" s="416">
        <f ca="1">IF(SUMIFS(OFFSET('3-a.  Rate Class Allocations'!$BA:$BA,0,(27*(AB407="kW"))),'3-a.  Rate Class Allocations'!$F:$F,"2011 - 2014 + 2015 Extension Legacy Green Energy Act Framework - Province Wide Program",'3-a.  Rate Class Allocations'!$E:$E,$B473,'3-a.  Rate Class Allocations'!$H:$H,D406),SUMIFS(OFFSET('3-a.  Rate Class Allocations'!$BA:$BA,0,(27*(AB407="kW"))),'3-a.  Rate Class Allocations'!$F:$F,"2011 - 2014 + 2015 Extension Legacy Green Energy Act Framework - Province Wide Program",'3-a.  Rate Class Allocations'!$L:$L,AB406,'3-a.  Rate Class Allocations'!$E:$E,$B473,'3-a.  Rate Class Allocations'!$H:$H,D406) / SUMIFS(OFFSET('3-a.  Rate Class Allocations'!$BA:$BA,0,(27*(AB407="kW"))),'3-a.  Rate Class Allocations'!$F:$F,"2011 - 2014 + 2015 Extension Legacy Green Energy Act Framework - Province Wide Program",'3-a.  Rate Class Allocations'!$E:$E,$B473,'3-a.  Rate Class Allocations'!$H:$H,D406),IF(COUNTIFS(AB406,"*50 to*"),1/COUNTIFS($Y406:$AL406,"*50 to*"),0))</f>
        <v>0</v>
      </c>
      <c r="AC473" s="416">
        <f ca="1">IF(SUMIFS(OFFSET('3-a.  Rate Class Allocations'!$BA:$BA,0,(27*(AC407="kW"))),'3-a.  Rate Class Allocations'!$F:$F,"2011 - 2014 + 2015 Extension Legacy Green Energy Act Framework - Province Wide Program",'3-a.  Rate Class Allocations'!$E:$E,$B473,'3-a.  Rate Class Allocations'!$H:$H,D406),SUMIFS(OFFSET('3-a.  Rate Class Allocations'!$BA:$BA,0,(27*(AC407="kW"))),'3-a.  Rate Class Allocations'!$F:$F,"2011 - 2014 + 2015 Extension Legacy Green Energy Act Framework - Province Wide Program",'3-a.  Rate Class Allocations'!$L:$L,AC406,'3-a.  Rate Class Allocations'!$E:$E,$B473,'3-a.  Rate Class Allocations'!$H:$H,D406) / SUMIFS(OFFSET('3-a.  Rate Class Allocations'!$BA:$BA,0,(27*(AC407="kW"))),'3-a.  Rate Class Allocations'!$F:$F,"2011 - 2014 + 2015 Extension Legacy Green Energy Act Framework - Province Wide Program",'3-a.  Rate Class Allocations'!$E:$E,$B473,'3-a.  Rate Class Allocations'!$H:$H,D406),IF(COUNTIFS(AC406,"*50 to*"),1/COUNTIFS($Y406:$AL406,"*50 to*"),0))</f>
        <v>0</v>
      </c>
      <c r="AD473" s="416">
        <f ca="1">IF(SUMIFS(OFFSET('3-a.  Rate Class Allocations'!$BA:$BA,0,(27*(AD407="kW"))),'3-a.  Rate Class Allocations'!$F:$F,"2011 - 2014 + 2015 Extension Legacy Green Energy Act Framework - Province Wide Program",'3-a.  Rate Class Allocations'!$E:$E,$B473,'3-a.  Rate Class Allocations'!$H:$H,D406),SUMIFS(OFFSET('3-a.  Rate Class Allocations'!$BA:$BA,0,(27*(AD407="kW"))),'3-a.  Rate Class Allocations'!$F:$F,"2011 - 2014 + 2015 Extension Legacy Green Energy Act Framework - Province Wide Program",'3-a.  Rate Class Allocations'!$L:$L,AD406,'3-a.  Rate Class Allocations'!$E:$E,$B473,'3-a.  Rate Class Allocations'!$H:$H,D406) / SUMIFS(OFFSET('3-a.  Rate Class Allocations'!$BA:$BA,0,(27*(AD407="kW"))),'3-a.  Rate Class Allocations'!$F:$F,"2011 - 2014 + 2015 Extension Legacy Green Energy Act Framework - Province Wide Program",'3-a.  Rate Class Allocations'!$E:$E,$B473,'3-a.  Rate Class Allocations'!$H:$H,D406),IF(COUNTIFS(AD406,"*50 to*"),1/COUNTIFS($Y406:$AL406,"*50 to*"),0))</f>
        <v>0</v>
      </c>
      <c r="AE473" s="416">
        <f ca="1">IF(SUMIFS(OFFSET('3-a.  Rate Class Allocations'!$BA:$BA,0,(27*(AE407="kW"))),'3-a.  Rate Class Allocations'!$F:$F,"2011 - 2014 + 2015 Extension Legacy Green Energy Act Framework - Province Wide Program",'3-a.  Rate Class Allocations'!$E:$E,$B473,'3-a.  Rate Class Allocations'!$H:$H,D406),SUMIFS(OFFSET('3-a.  Rate Class Allocations'!$BA:$BA,0,(27*(AE407="kW"))),'3-a.  Rate Class Allocations'!$F:$F,"2011 - 2014 + 2015 Extension Legacy Green Energy Act Framework - Province Wide Program",'3-a.  Rate Class Allocations'!$L:$L,AE406,'3-a.  Rate Class Allocations'!$E:$E,$B473,'3-a.  Rate Class Allocations'!$H:$H,D406) / SUMIFS(OFFSET('3-a.  Rate Class Allocations'!$BA:$BA,0,(27*(AE407="kW"))),'3-a.  Rate Class Allocations'!$F:$F,"2011 - 2014 + 2015 Extension Legacy Green Energy Act Framework - Province Wide Program",'3-a.  Rate Class Allocations'!$E:$E,$B473,'3-a.  Rate Class Allocations'!$H:$H,D406),IF(COUNTIFS(AE406,"*50 to*"),1/COUNTIFS($Y406:$AL406,"*50 to*"),0))</f>
        <v>0</v>
      </c>
      <c r="AF473" s="416">
        <f ca="1">IF(SUMIFS(OFFSET('3-a.  Rate Class Allocations'!$BA:$BA,0,(27*(AF407="kW"))),'3-a.  Rate Class Allocations'!$F:$F,"2011 - 2014 + 2015 Extension Legacy Green Energy Act Framework - Province Wide Program",'3-a.  Rate Class Allocations'!$E:$E,$B473,'3-a.  Rate Class Allocations'!$H:$H,D406),SUMIFS(OFFSET('3-a.  Rate Class Allocations'!$BA:$BA,0,(27*(AF407="kW"))),'3-a.  Rate Class Allocations'!$F:$F,"2011 - 2014 + 2015 Extension Legacy Green Energy Act Framework - Province Wide Program",'3-a.  Rate Class Allocations'!$L:$L,AF406,'3-a.  Rate Class Allocations'!$E:$E,$B473,'3-a.  Rate Class Allocations'!$H:$H,D406) / SUMIFS(OFFSET('3-a.  Rate Class Allocations'!$BA:$BA,0,(27*(AF407="kW"))),'3-a.  Rate Class Allocations'!$F:$F,"2011 - 2014 + 2015 Extension Legacy Green Energy Act Framework - Province Wide Program",'3-a.  Rate Class Allocations'!$E:$E,$B473,'3-a.  Rate Class Allocations'!$H:$H,D406),IF(COUNTIFS(AF406,"*50 to*"),1/COUNTIFS($Y406:$AL406,"*50 to*"),0))</f>
        <v>0</v>
      </c>
      <c r="AG473" s="416">
        <f ca="1">IF(SUMIFS(OFFSET('3-a.  Rate Class Allocations'!$BA:$BA,0,(27*(AG407="kW"))),'3-a.  Rate Class Allocations'!$F:$F,"2011 - 2014 + 2015 Extension Legacy Green Energy Act Framework - Province Wide Program",'3-a.  Rate Class Allocations'!$E:$E,$B473,'3-a.  Rate Class Allocations'!$H:$H,D406),SUMIFS(OFFSET('3-a.  Rate Class Allocations'!$BA:$BA,0,(27*(AG407="kW"))),'3-a.  Rate Class Allocations'!$F:$F,"2011 - 2014 + 2015 Extension Legacy Green Energy Act Framework - Province Wide Program",'3-a.  Rate Class Allocations'!$L:$L,AG406,'3-a.  Rate Class Allocations'!$E:$E,$B473,'3-a.  Rate Class Allocations'!$H:$H,D406) / SUMIFS(OFFSET('3-a.  Rate Class Allocations'!$BA:$BA,0,(27*(AG407="kW"))),'3-a.  Rate Class Allocations'!$F:$F,"2011 - 2014 + 2015 Extension Legacy Green Energy Act Framework - Province Wide Program",'3-a.  Rate Class Allocations'!$E:$E,$B473,'3-a.  Rate Class Allocations'!$H:$H,D406),IF(COUNTIFS(AG406,"*50 to*"),1/COUNTIFS($Y406:$AL406,"*50 to*"),0))</f>
        <v>0</v>
      </c>
      <c r="AH473" s="416">
        <f ca="1">IF(SUMIFS(OFFSET('3-a.  Rate Class Allocations'!$BA:$BA,0,(27*(AH407="kW"))),'3-a.  Rate Class Allocations'!$F:$F,"2011 - 2014 + 2015 Extension Legacy Green Energy Act Framework - Province Wide Program",'3-a.  Rate Class Allocations'!$E:$E,$B473,'3-a.  Rate Class Allocations'!$H:$H,D406),SUMIFS(OFFSET('3-a.  Rate Class Allocations'!$BA:$BA,0,(27*(AH407="kW"))),'3-a.  Rate Class Allocations'!$F:$F,"2011 - 2014 + 2015 Extension Legacy Green Energy Act Framework - Province Wide Program",'3-a.  Rate Class Allocations'!$L:$L,AH406,'3-a.  Rate Class Allocations'!$E:$E,$B473,'3-a.  Rate Class Allocations'!$H:$H,D406) / SUMIFS(OFFSET('3-a.  Rate Class Allocations'!$BA:$BA,0,(27*(AH407="kW"))),'3-a.  Rate Class Allocations'!$F:$F,"2011 - 2014 + 2015 Extension Legacy Green Energy Act Framework - Province Wide Program",'3-a.  Rate Class Allocations'!$E:$E,$B473,'3-a.  Rate Class Allocations'!$H:$H,D406),IF(COUNTIFS(AH406,"*50 to*"),1/COUNTIFS($Y406:$AL406,"*50 to*"),0))</f>
        <v>0</v>
      </c>
      <c r="AI473" s="416">
        <f ca="1">IF(SUMIFS(OFFSET('3-a.  Rate Class Allocations'!$BA:$BA,0,(27*(AI407="kW"))),'3-a.  Rate Class Allocations'!$F:$F,"2011 - 2014 + 2015 Extension Legacy Green Energy Act Framework - Province Wide Program",'3-a.  Rate Class Allocations'!$E:$E,$B473,'3-a.  Rate Class Allocations'!$H:$H,D406),SUMIFS(OFFSET('3-a.  Rate Class Allocations'!$BA:$BA,0,(27*(AI407="kW"))),'3-a.  Rate Class Allocations'!$F:$F,"2011 - 2014 + 2015 Extension Legacy Green Energy Act Framework - Province Wide Program",'3-a.  Rate Class Allocations'!$L:$L,AI406,'3-a.  Rate Class Allocations'!$E:$E,$B473,'3-a.  Rate Class Allocations'!$H:$H,D406) / SUMIFS(OFFSET('3-a.  Rate Class Allocations'!$BA:$BA,0,(27*(AI407="kW"))),'3-a.  Rate Class Allocations'!$F:$F,"2011 - 2014 + 2015 Extension Legacy Green Energy Act Framework - Province Wide Program",'3-a.  Rate Class Allocations'!$E:$E,$B473,'3-a.  Rate Class Allocations'!$H:$H,D406),IF(COUNTIFS(AI406,"*50 to*"),1/COUNTIFS($Y406:$AL406,"*50 to*"),0))</f>
        <v>0</v>
      </c>
      <c r="AJ473" s="416">
        <f ca="1">IF(SUMIFS(OFFSET('3-a.  Rate Class Allocations'!$BA:$BA,0,(27*(AJ407="kW"))),'3-a.  Rate Class Allocations'!$F:$F,"2011 - 2014 + 2015 Extension Legacy Green Energy Act Framework - Province Wide Program",'3-a.  Rate Class Allocations'!$E:$E,$B473,'3-a.  Rate Class Allocations'!$H:$H,D406),SUMIFS(OFFSET('3-a.  Rate Class Allocations'!$BA:$BA,0,(27*(AJ407="kW"))),'3-a.  Rate Class Allocations'!$F:$F,"2011 - 2014 + 2015 Extension Legacy Green Energy Act Framework - Province Wide Program",'3-a.  Rate Class Allocations'!$L:$L,AJ406,'3-a.  Rate Class Allocations'!$E:$E,$B473,'3-a.  Rate Class Allocations'!$H:$H,D406) / SUMIFS(OFFSET('3-a.  Rate Class Allocations'!$BA:$BA,0,(27*(AJ407="kW"))),'3-a.  Rate Class Allocations'!$F:$F,"2011 - 2014 + 2015 Extension Legacy Green Energy Act Framework - Province Wide Program",'3-a.  Rate Class Allocations'!$E:$E,$B473,'3-a.  Rate Class Allocations'!$H:$H,D406),IF(COUNTIFS(AJ406,"*50 to*"),1/COUNTIFS($Y406:$AL406,"*50 to*"),0))</f>
        <v>0</v>
      </c>
      <c r="AK473" s="416">
        <f ca="1">IF(SUMIFS(OFFSET('3-a.  Rate Class Allocations'!$BA:$BA,0,(27*(AK407="kW"))),'3-a.  Rate Class Allocations'!$F:$F,"2011 - 2014 + 2015 Extension Legacy Green Energy Act Framework - Province Wide Program",'3-a.  Rate Class Allocations'!$E:$E,$B473,'3-a.  Rate Class Allocations'!$H:$H,D406),SUMIFS(OFFSET('3-a.  Rate Class Allocations'!$BA:$BA,0,(27*(AK407="kW"))),'3-a.  Rate Class Allocations'!$F:$F,"2011 - 2014 + 2015 Extension Legacy Green Energy Act Framework - Province Wide Program",'3-a.  Rate Class Allocations'!$L:$L,AK406,'3-a.  Rate Class Allocations'!$E:$E,$B473,'3-a.  Rate Class Allocations'!$H:$H,D406) / SUMIFS(OFFSET('3-a.  Rate Class Allocations'!$BA:$BA,0,(27*(AK407="kW"))),'3-a.  Rate Class Allocations'!$F:$F,"2011 - 2014 + 2015 Extension Legacy Green Energy Act Framework - Province Wide Program",'3-a.  Rate Class Allocations'!$E:$E,$B473,'3-a.  Rate Class Allocations'!$H:$H,D406),IF(COUNTIFS(AK406,"*50 to*"),1/COUNTIFS($Y406:$AL406,"*50 to*"),0))</f>
        <v>0</v>
      </c>
      <c r="AL473" s="416">
        <f ca="1">IF(SUMIFS(OFFSET('3-a.  Rate Class Allocations'!$BA:$BA,0,(27*(AL407="kW"))),'3-a.  Rate Class Allocations'!$F:$F,"2011 - 2014 + 2015 Extension Legacy Green Energy Act Framework - Province Wide Program",'3-a.  Rate Class Allocations'!$E:$E,$B473,'3-a.  Rate Class Allocations'!$H:$H,D406),SUMIFS(OFFSET('3-a.  Rate Class Allocations'!$BA:$BA,0,(27*(AL407="kW"))),'3-a.  Rate Class Allocations'!$F:$F,"2011 - 2014 + 2015 Extension Legacy Green Energy Act Framework - Province Wide Program",'3-a.  Rate Class Allocations'!$L:$L,AL406,'3-a.  Rate Class Allocations'!$E:$E,$B473,'3-a.  Rate Class Allocations'!$H:$H,D406) / SUMIFS(OFFSET('3-a.  Rate Class Allocations'!$BA:$BA,0,(27*(AL407="kW"))),'3-a.  Rate Class Allocations'!$F:$F,"2011 - 2014 + 2015 Extension Legacy Green Energy Act Framework - Province Wide Program",'3-a.  Rate Class Allocations'!$E:$E,$B473,'3-a.  Rate Class Allocations'!$H:$H,D406),IF(COUNTIFS(AL406,"*50 to*"),1/COUNTIFS($Y406:$AL406,"*50 to*"),0))</f>
        <v>0</v>
      </c>
      <c r="AM473" s="298">
        <f ca="1">SUM(Y473:AL473)</f>
        <v>1</v>
      </c>
    </row>
    <row r="474" spans="1:39" ht="15" outlineLevel="1">
      <c r="B474" s="296" t="s">
        <v>260</v>
      </c>
      <c r="C474" s="293" t="s">
        <v>164</v>
      </c>
      <c r="D474" s="724">
        <f ca="1">SUMIFS(OFFSET('7.  Persistence Report'!$AQ:$AQ,0,D406-2011),'7.  Persistence Report'!$D:$D,IF(COUNTIFS($B474,"Adjustment*"),$B473,$B474),'7.  Persistence Report'!$H:$H,D406,'7.  Persistence Report'!$J:$J,IF(COUNTIFS($B474,"Adjustment*"),"Adjustment","Current Year Savings"),'7.  Persistence Report'!$C:$C,VLOOKUP(IF(COUNTIFS($B474,"Adjustment*"),$A473,$A474),ExtCalcMap,2,FALSE))</f>
        <v>0</v>
      </c>
      <c r="E474" s="724">
        <f ca="1">SUMIFS(OFFSET('7.  Persistence Report'!$AQ:$AQ,0,E406-2011),'7.  Persistence Report'!$D:$D,IF(COUNTIFS($B474,"Adjustment*"),$B473,$B474),'7.  Persistence Report'!$H:$H,D406,'7.  Persistence Report'!$J:$J,IF(COUNTIFS($B474,"Adjustment*"),"Adjustment","Current Year Savings"),'7.  Persistence Report'!$C:$C,VLOOKUP(IF(COUNTIFS($B474,"Adjustment*"),$A473,$A474),ExtCalcMap,2,FALSE))</f>
        <v>0</v>
      </c>
      <c r="F474" s="724">
        <f ca="1">SUMIFS(OFFSET('7.  Persistence Report'!$AQ:$AQ,0,F406-2011),'7.  Persistence Report'!$D:$D,IF(COUNTIFS($B474,"Adjustment*"),$B473,$B474),'7.  Persistence Report'!$H:$H,D406,'7.  Persistence Report'!$J:$J,IF(COUNTIFS($B474,"Adjustment*"),"Adjustment","Current Year Savings"),'7.  Persistence Report'!$C:$C,VLOOKUP(IF(COUNTIFS($B474,"Adjustment*"),$A473,$A474),ExtCalcMap,2,FALSE))</f>
        <v>0</v>
      </c>
      <c r="G474" s="724">
        <f ca="1">SUMIFS(OFFSET('7.  Persistence Report'!$AQ:$AQ,0,G406-2011),'7.  Persistence Report'!$D:$D,IF(COUNTIFS($B474,"Adjustment*"),$B473,$B474),'7.  Persistence Report'!$H:$H,D406,'7.  Persistence Report'!$J:$J,IF(COUNTIFS($B474,"Adjustment*"),"Adjustment","Current Year Savings"),'7.  Persistence Report'!$C:$C,VLOOKUP(IF(COUNTIFS($B474,"Adjustment*"),$A473,$A474),ExtCalcMap,2,FALSE))</f>
        <v>0</v>
      </c>
      <c r="H474" s="724">
        <f ca="1">SUMIFS(OFFSET('7.  Persistence Report'!$AQ:$AQ,0,H406-2011),'7.  Persistence Report'!$D:$D,IF(COUNTIFS($B474,"Adjustment*"),$B473,$B474),'7.  Persistence Report'!$H:$H,D406,'7.  Persistence Report'!$J:$J,IF(COUNTIFS($B474,"Adjustment*"),"Adjustment","Current Year Savings"),'7.  Persistence Report'!$C:$C,VLOOKUP(IF(COUNTIFS($B474,"Adjustment*"),$A473,$A474),ExtCalcMap,2,FALSE))</f>
        <v>0</v>
      </c>
      <c r="I474" s="724">
        <f ca="1">SUMIFS(OFFSET('7.  Persistence Report'!$AQ:$AQ,0,I406-2011),'7.  Persistence Report'!$D:$D,IF(COUNTIFS($B474,"Adjustment*"),$B473,$B474),'7.  Persistence Report'!$H:$H,D406,'7.  Persistence Report'!$J:$J,IF(COUNTIFS($B474,"Adjustment*"),"Adjustment","Current Year Savings"),'7.  Persistence Report'!$C:$C,VLOOKUP(IF(COUNTIFS($B474,"Adjustment*"),$A473,$A474),ExtCalcMap,2,FALSE))</f>
        <v>0</v>
      </c>
      <c r="J474" s="724">
        <f ca="1">SUMIFS(OFFSET('7.  Persistence Report'!$AQ:$AQ,0,J406-2011),'7.  Persistence Report'!$D:$D,IF(COUNTIFS($B474,"Adjustment*"),$B473,$B474),'7.  Persistence Report'!$H:$H,D406,'7.  Persistence Report'!$J:$J,IF(COUNTIFS($B474,"Adjustment*"),"Adjustment","Current Year Savings"),'7.  Persistence Report'!$C:$C,VLOOKUP(IF(COUNTIFS($B474,"Adjustment*"),$A473,$A474),ExtCalcMap,2,FALSE))</f>
        <v>0</v>
      </c>
      <c r="K474" s="724">
        <f ca="1">SUMIFS(OFFSET('7.  Persistence Report'!$AQ:$AQ,0,K406-2011),'7.  Persistence Report'!$D:$D,IF(COUNTIFS($B474,"Adjustment*"),$B473,$B474),'7.  Persistence Report'!$H:$H,D406,'7.  Persistence Report'!$J:$J,IF(COUNTIFS($B474,"Adjustment*"),"Adjustment","Current Year Savings"),'7.  Persistence Report'!$C:$C,VLOOKUP(IF(COUNTIFS($B474,"Adjustment*"),$A473,$A474),ExtCalcMap,2,FALSE))</f>
        <v>0</v>
      </c>
      <c r="L474" s="724">
        <f ca="1">SUMIFS(OFFSET('7.  Persistence Report'!$AQ:$AQ,0,L406-2011),'7.  Persistence Report'!$D:$D,IF(COUNTIFS($B474,"Adjustment*"),$B473,$B474),'7.  Persistence Report'!$H:$H,D406,'7.  Persistence Report'!$J:$J,IF(COUNTIFS($B474,"Adjustment*"),"Adjustment","Current Year Savings"),'7.  Persistence Report'!$C:$C,VLOOKUP(IF(COUNTIFS($B474,"Adjustment*"),$A473,$A474),ExtCalcMap,2,FALSE))</f>
        <v>0</v>
      </c>
      <c r="M474" s="724">
        <f ca="1">SUMIFS(OFFSET('7.  Persistence Report'!$AQ:$AQ,0,M406-2011),'7.  Persistence Report'!$D:$D,IF(COUNTIFS($B474,"Adjustment*"),$B473,$B474),'7.  Persistence Report'!$H:$H,D406,'7.  Persistence Report'!$J:$J,IF(COUNTIFS($B474,"Adjustment*"),"Adjustment","Current Year Savings"),'7.  Persistence Report'!$C:$C,VLOOKUP(IF(COUNTIFS($B474,"Adjustment*"),$A473,$A474),ExtCalcMap,2,FALSE))</f>
        <v>0</v>
      </c>
      <c r="N474" s="732"/>
      <c r="O474" s="731">
        <f ca="1">SUMIFS(OFFSET('7.  Persistence Report'!$L:$L,0,O406-2011),'7.  Persistence Report'!$D:$D,IF(COUNTIFS($B474,"Adjustment*"),$B473,$B474),'7.  Persistence Report'!$H:$H,D406,'7.  Persistence Report'!$J:$J,IF(COUNTIFS($B474,"Adjustment*"),"Adjustment","Current Year Savings"),'7.  Persistence Report'!$C:$C,VLOOKUP(IF(COUNTIFS($B474,"Adjustment*"),$A473,$A474),ExtCalcMap,2,FALSE))</f>
        <v>0</v>
      </c>
      <c r="P474" s="731">
        <f ca="1">SUMIFS(OFFSET('7.  Persistence Report'!$L:$L,0,P406-2011),'7.  Persistence Report'!$D:$D,IF(COUNTIFS($B474,"Adjustment*"),$B473,$B474),'7.  Persistence Report'!$H:$H,D406,'7.  Persistence Report'!$J:$J,IF(COUNTIFS($B474,"Adjustment*"),"Adjustment","Current Year Savings"),'7.  Persistence Report'!$C:$C,VLOOKUP(IF(COUNTIFS($B474,"Adjustment*"),$A473,$A474),ExtCalcMap,2,FALSE))</f>
        <v>0</v>
      </c>
      <c r="Q474" s="731">
        <f ca="1">SUMIFS(OFFSET('7.  Persistence Report'!$L:$L,0,Q406-2011),'7.  Persistence Report'!$D:$D,IF(COUNTIFS($B474,"Adjustment*"),$B473,$B474),'7.  Persistence Report'!$H:$H,D406,'7.  Persistence Report'!$J:$J,IF(COUNTIFS($B474,"Adjustment*"),"Adjustment","Current Year Savings"),'7.  Persistence Report'!$C:$C,VLOOKUP(IF(COUNTIFS($B474,"Adjustment*"),$A473,$A474),ExtCalcMap,2,FALSE))</f>
        <v>0</v>
      </c>
      <c r="R474" s="731">
        <f ca="1">SUMIFS(OFFSET('7.  Persistence Report'!$L:$L,0,R406-2011),'7.  Persistence Report'!$D:$D,IF(COUNTIFS($B474,"Adjustment*"),$B473,$B474),'7.  Persistence Report'!$H:$H,D406,'7.  Persistence Report'!$J:$J,IF(COUNTIFS($B474,"Adjustment*"),"Adjustment","Current Year Savings"),'7.  Persistence Report'!$C:$C,VLOOKUP(IF(COUNTIFS($B474,"Adjustment*"),$A473,$A474),ExtCalcMap,2,FALSE))</f>
        <v>0</v>
      </c>
      <c r="S474" s="731">
        <f ca="1">SUMIFS(OFFSET('7.  Persistence Report'!$L:$L,0,S406-2011),'7.  Persistence Report'!$D:$D,IF(COUNTIFS($B474,"Adjustment*"),$B473,$B474),'7.  Persistence Report'!$H:$H,D406,'7.  Persistence Report'!$J:$J,IF(COUNTIFS($B474,"Adjustment*"),"Adjustment","Current Year Savings"),'7.  Persistence Report'!$C:$C,VLOOKUP(IF(COUNTIFS($B474,"Adjustment*"),$A473,$A474),ExtCalcMap,2,FALSE))</f>
        <v>0</v>
      </c>
      <c r="T474" s="731">
        <f ca="1">SUMIFS(OFFSET('7.  Persistence Report'!$L:$L,0,T406-2011),'7.  Persistence Report'!$D:$D,IF(COUNTIFS($B474,"Adjustment*"),$B473,$B474),'7.  Persistence Report'!$H:$H,D406,'7.  Persistence Report'!$J:$J,IF(COUNTIFS($B474,"Adjustment*"),"Adjustment","Current Year Savings"),'7.  Persistence Report'!$C:$C,VLOOKUP(IF(COUNTIFS($B474,"Adjustment*"),$A473,$A474),ExtCalcMap,2,FALSE))</f>
        <v>0</v>
      </c>
      <c r="U474" s="731">
        <f ca="1">SUMIFS(OFFSET('7.  Persistence Report'!$L:$L,0,U406-2011),'7.  Persistence Report'!$D:$D,IF(COUNTIFS($B474,"Adjustment*"),$B473,$B474),'7.  Persistence Report'!$H:$H,D406,'7.  Persistence Report'!$J:$J,IF(COUNTIFS($B474,"Adjustment*"),"Adjustment","Current Year Savings"),'7.  Persistence Report'!$C:$C,VLOOKUP(IF(COUNTIFS($B474,"Adjustment*"),$A473,$A474),ExtCalcMap,2,FALSE))</f>
        <v>0</v>
      </c>
      <c r="V474" s="731">
        <f ca="1">SUMIFS(OFFSET('7.  Persistence Report'!$L:$L,0,V406-2011),'7.  Persistence Report'!$D:$D,IF(COUNTIFS($B474,"Adjustment*"),$B473,$B474),'7.  Persistence Report'!$H:$H,D406,'7.  Persistence Report'!$J:$J,IF(COUNTIFS($B474,"Adjustment*"),"Adjustment","Current Year Savings"),'7.  Persistence Report'!$C:$C,VLOOKUP(IF(COUNTIFS($B474,"Adjustment*"),$A473,$A474),ExtCalcMap,2,FALSE))</f>
        <v>0</v>
      </c>
      <c r="W474" s="731">
        <f ca="1">SUMIFS(OFFSET('7.  Persistence Report'!$L:$L,0,W406-2011),'7.  Persistence Report'!$D:$D,IF(COUNTIFS($B474,"Adjustment*"),$B473,$B474),'7.  Persistence Report'!$H:$H,D406,'7.  Persistence Report'!$J:$J,IF(COUNTIFS($B474,"Adjustment*"),"Adjustment","Current Year Savings"),'7.  Persistence Report'!$C:$C,VLOOKUP(IF(COUNTIFS($B474,"Adjustment*"),$A473,$A474),ExtCalcMap,2,FALSE))</f>
        <v>0</v>
      </c>
      <c r="X474" s="731">
        <f ca="1">SUMIFS(OFFSET('7.  Persistence Report'!$L:$L,0,X406-2011),'7.  Persistence Report'!$D:$D,IF(COUNTIFS($B474,"Adjustment*"),$B473,$B474),'7.  Persistence Report'!$H:$H,D406,'7.  Persistence Report'!$J:$J,IF(COUNTIFS($B474,"Adjustment*"),"Adjustment","Current Year Savings"),'7.  Persistence Report'!$C:$C,VLOOKUP(IF(COUNTIFS($B474,"Adjustment*"),$A473,$A474),ExtCalcMap,2,FALSE))</f>
        <v>0</v>
      </c>
      <c r="Y474" s="412">
        <f ca="1">Y473</f>
        <v>1</v>
      </c>
      <c r="Z474" s="412">
        <f ca="1">Z473</f>
        <v>0</v>
      </c>
      <c r="AA474" s="412">
        <f t="shared" ref="AA474:AL474" ca="1" si="199">AA473</f>
        <v>0</v>
      </c>
      <c r="AB474" s="412">
        <f t="shared" ca="1" si="199"/>
        <v>0</v>
      </c>
      <c r="AC474" s="412">
        <f t="shared" ca="1" si="199"/>
        <v>0</v>
      </c>
      <c r="AD474" s="412">
        <f t="shared" ca="1" si="199"/>
        <v>0</v>
      </c>
      <c r="AE474" s="412">
        <f t="shared" ca="1" si="199"/>
        <v>0</v>
      </c>
      <c r="AF474" s="412">
        <f t="shared" ca="1" si="199"/>
        <v>0</v>
      </c>
      <c r="AG474" s="412">
        <f t="shared" ca="1" si="199"/>
        <v>0</v>
      </c>
      <c r="AH474" s="412">
        <f t="shared" ca="1" si="199"/>
        <v>0</v>
      </c>
      <c r="AI474" s="412">
        <f t="shared" ca="1" si="199"/>
        <v>0</v>
      </c>
      <c r="AJ474" s="412">
        <f t="shared" ca="1" si="199"/>
        <v>0</v>
      </c>
      <c r="AK474" s="412">
        <f t="shared" ca="1" si="199"/>
        <v>0</v>
      </c>
      <c r="AL474" s="412">
        <f t="shared" ca="1" si="199"/>
        <v>0</v>
      </c>
      <c r="AM474" s="308"/>
    </row>
    <row r="475" spans="1:39" ht="15" outlineLevel="1">
      <c r="B475" s="317"/>
      <c r="C475" s="307"/>
      <c r="D475" s="730"/>
      <c r="E475" s="730"/>
      <c r="F475" s="730"/>
      <c r="G475" s="730"/>
      <c r="H475" s="730"/>
      <c r="I475" s="730"/>
      <c r="J475" s="730"/>
      <c r="K475" s="730"/>
      <c r="L475" s="730"/>
      <c r="M475" s="730"/>
      <c r="N475" s="730"/>
      <c r="O475" s="737"/>
      <c r="P475" s="737"/>
      <c r="Q475" s="737"/>
      <c r="R475" s="737"/>
      <c r="S475" s="737"/>
      <c r="T475" s="737"/>
      <c r="U475" s="737"/>
      <c r="V475" s="737"/>
      <c r="W475" s="737"/>
      <c r="X475" s="737"/>
      <c r="Y475" s="413"/>
      <c r="Z475" s="413"/>
      <c r="AA475" s="413"/>
      <c r="AB475" s="413"/>
      <c r="AC475" s="413"/>
      <c r="AD475" s="413"/>
      <c r="AE475" s="413"/>
      <c r="AF475" s="413"/>
      <c r="AG475" s="413"/>
      <c r="AH475" s="413"/>
      <c r="AI475" s="413"/>
      <c r="AJ475" s="413"/>
      <c r="AK475" s="413"/>
      <c r="AL475" s="413"/>
      <c r="AM475" s="308"/>
    </row>
    <row r="476" spans="1:39" ht="15.75" outlineLevel="1">
      <c r="A476" s="504"/>
      <c r="B476" s="290" t="s">
        <v>14</v>
      </c>
      <c r="C476" s="291"/>
      <c r="D476" s="742"/>
      <c r="E476" s="742"/>
      <c r="F476" s="742"/>
      <c r="G476" s="742"/>
      <c r="H476" s="742"/>
      <c r="I476" s="742"/>
      <c r="J476" s="742"/>
      <c r="K476" s="742"/>
      <c r="L476" s="742"/>
      <c r="M476" s="742"/>
      <c r="N476" s="742"/>
      <c r="O476" s="744"/>
      <c r="P476" s="739"/>
      <c r="Q476" s="739"/>
      <c r="R476" s="739"/>
      <c r="S476" s="739"/>
      <c r="T476" s="739"/>
      <c r="U476" s="739"/>
      <c r="V476" s="739"/>
      <c r="W476" s="739"/>
      <c r="X476" s="739"/>
      <c r="Y476" s="415"/>
      <c r="Z476" s="415"/>
      <c r="AA476" s="415"/>
      <c r="AB476" s="415"/>
      <c r="AC476" s="415"/>
      <c r="AD476" s="415"/>
      <c r="AE476" s="415"/>
      <c r="AF476" s="415"/>
      <c r="AG476" s="415"/>
      <c r="AH476" s="415"/>
      <c r="AI476" s="415"/>
      <c r="AJ476" s="415"/>
      <c r="AK476" s="415"/>
      <c r="AL476" s="415"/>
      <c r="AM476" s="294"/>
    </row>
    <row r="477" spans="1:39" ht="15" outlineLevel="1">
      <c r="A477" s="503">
        <v>23</v>
      </c>
      <c r="B477" s="317" t="s">
        <v>14</v>
      </c>
      <c r="C477" s="293" t="s">
        <v>25</v>
      </c>
      <c r="D477" s="724">
        <f ca="1">SUMIFS(OFFSET('7.  Persistence Report'!$AQ:$AQ,0,D406-2011),'7.  Persistence Report'!$D:$D,IF(COUNTIFS($B477,"Adjustment*"),$B476,$B477),'7.  Persistence Report'!$H:$H,D406,'7.  Persistence Report'!$J:$J,IF(COUNTIFS($B477,"Adjustment*"),"Adjustment","Current Year Savings"),'7.  Persistence Report'!$C:$C,VLOOKUP(IF(COUNTIFS($B477,"Adjustment*"),$A476,$A477),ExtCalcMap,2,FALSE))</f>
        <v>73548.26629</v>
      </c>
      <c r="E477" s="724">
        <f ca="1">SUMIFS(OFFSET('7.  Persistence Report'!$AQ:$AQ,0,E406-2011),'7.  Persistence Report'!$D:$D,IF(COUNTIFS($B477,"Adjustment*"),$B476,$B477),'7.  Persistence Report'!$H:$H,D406,'7.  Persistence Report'!$J:$J,IF(COUNTIFS($B477,"Adjustment*"),"Adjustment","Current Year Savings"),'7.  Persistence Report'!$C:$C,VLOOKUP(IF(COUNTIFS($B477,"Adjustment*"),$A476,$A477),ExtCalcMap,2,FALSE))</f>
        <v>73073.771280000001</v>
      </c>
      <c r="F477" s="724">
        <f ca="1">SUMIFS(OFFSET('7.  Persistence Report'!$AQ:$AQ,0,F406-2011),'7.  Persistence Report'!$D:$D,IF(COUNTIFS($B477,"Adjustment*"),$B476,$B477),'7.  Persistence Report'!$H:$H,D406,'7.  Persistence Report'!$J:$J,IF(COUNTIFS($B477,"Adjustment*"),"Adjustment","Current Year Savings"),'7.  Persistence Report'!$C:$C,VLOOKUP(IF(COUNTIFS($B477,"Adjustment*"),$A476,$A477),ExtCalcMap,2,FALSE))</f>
        <v>66524.409960000005</v>
      </c>
      <c r="G477" s="724">
        <f ca="1">SUMIFS(OFFSET('7.  Persistence Report'!$AQ:$AQ,0,G406-2011),'7.  Persistence Report'!$D:$D,IF(COUNTIFS($B477,"Adjustment*"),$B476,$B477),'7.  Persistence Report'!$H:$H,D406,'7.  Persistence Report'!$J:$J,IF(COUNTIFS($B477,"Adjustment*"),"Adjustment","Current Year Savings"),'7.  Persistence Report'!$C:$C,VLOOKUP(IF(COUNTIFS($B477,"Adjustment*"),$A476,$A477),ExtCalcMap,2,FALSE))</f>
        <v>63423.5144</v>
      </c>
      <c r="H477" s="724">
        <f ca="1">SUMIFS(OFFSET('7.  Persistence Report'!$AQ:$AQ,0,H406-2011),'7.  Persistence Report'!$D:$D,IF(COUNTIFS($B477,"Adjustment*"),$B476,$B477),'7.  Persistence Report'!$H:$H,D406,'7.  Persistence Report'!$J:$J,IF(COUNTIFS($B477,"Adjustment*"),"Adjustment","Current Year Savings"),'7.  Persistence Report'!$C:$C,VLOOKUP(IF(COUNTIFS($B477,"Adjustment*"),$A476,$A477),ExtCalcMap,2,FALSE))</f>
        <v>59630.482600000003</v>
      </c>
      <c r="I477" s="724">
        <f ca="1">SUMIFS(OFFSET('7.  Persistence Report'!$AQ:$AQ,0,I406-2011),'7.  Persistence Report'!$D:$D,IF(COUNTIFS($B477,"Adjustment*"),$B476,$B477),'7.  Persistence Report'!$H:$H,D406,'7.  Persistence Report'!$J:$J,IF(COUNTIFS($B477,"Adjustment*"),"Adjustment","Current Year Savings"),'7.  Persistence Report'!$C:$C,VLOOKUP(IF(COUNTIFS($B477,"Adjustment*"),$A476,$A477),ExtCalcMap,2,FALSE))</f>
        <v>59630.482600000003</v>
      </c>
      <c r="J477" s="724">
        <f ca="1">SUMIFS(OFFSET('7.  Persistence Report'!$AQ:$AQ,0,J406-2011),'7.  Persistence Report'!$D:$D,IF(COUNTIFS($B477,"Adjustment*"),$B476,$B477),'7.  Persistence Report'!$H:$H,D406,'7.  Persistence Report'!$J:$J,IF(COUNTIFS($B477,"Adjustment*"),"Adjustment","Current Year Savings"),'7.  Persistence Report'!$C:$C,VLOOKUP(IF(COUNTIFS($B477,"Adjustment*"),$A476,$A477),ExtCalcMap,2,FALSE))</f>
        <v>58968.219259999998</v>
      </c>
      <c r="K477" s="724">
        <f ca="1">SUMIFS(OFFSET('7.  Persistence Report'!$AQ:$AQ,0,K406-2011),'7.  Persistence Report'!$D:$D,IF(COUNTIFS($B477,"Adjustment*"),$B476,$B477),'7.  Persistence Report'!$H:$H,D406,'7.  Persistence Report'!$J:$J,IF(COUNTIFS($B477,"Adjustment*"),"Adjustment","Current Year Savings"),'7.  Persistence Report'!$C:$C,VLOOKUP(IF(COUNTIFS($B477,"Adjustment*"),$A476,$A477),ExtCalcMap,2,FALSE))</f>
        <v>58707.541160000001</v>
      </c>
      <c r="L477" s="724">
        <f ca="1">SUMIFS(OFFSET('7.  Persistence Report'!$AQ:$AQ,0,L406-2011),'7.  Persistence Report'!$D:$D,IF(COUNTIFS($B477,"Adjustment*"),$B476,$B477),'7.  Persistence Report'!$H:$H,D406,'7.  Persistence Report'!$J:$J,IF(COUNTIFS($B477,"Adjustment*"),"Adjustment","Current Year Savings"),'7.  Persistence Report'!$C:$C,VLOOKUP(IF(COUNTIFS($B477,"Adjustment*"),$A476,$A477),ExtCalcMap,2,FALSE))</f>
        <v>32467.086319999999</v>
      </c>
      <c r="M477" s="724">
        <f ca="1">SUMIFS(OFFSET('7.  Persistence Report'!$AQ:$AQ,0,M406-2011),'7.  Persistence Report'!$D:$D,IF(COUNTIFS($B477,"Adjustment*"),$B476,$B477),'7.  Persistence Report'!$H:$H,D406,'7.  Persistence Report'!$J:$J,IF(COUNTIFS($B477,"Adjustment*"),"Adjustment","Current Year Savings"),'7.  Persistence Report'!$C:$C,VLOOKUP(IF(COUNTIFS($B477,"Adjustment*"),$A476,$A477),ExtCalcMap,2,FALSE))</f>
        <v>31095.086319999999</v>
      </c>
      <c r="N477" s="730"/>
      <c r="O477" s="731">
        <f ca="1">SUMIFS(OFFSET('7.  Persistence Report'!$L:$L,0,O406-2011),'7.  Persistence Report'!$D:$D,IF(COUNTIFS($B477,"Adjustment*"),$B476,$B477),'7.  Persistence Report'!$H:$H,D406,'7.  Persistence Report'!$J:$J,IF(COUNTIFS($B477,"Adjustment*"),"Adjustment","Current Year Savings"),'7.  Persistence Report'!$C:$C,VLOOKUP(IF(COUNTIFS($B477,"Adjustment*"),$A476,$A477),ExtCalcMap,2,FALSE))</f>
        <v>8.5001828919999998</v>
      </c>
      <c r="P477" s="731">
        <f ca="1">SUMIFS(OFFSET('7.  Persistence Report'!$L:$L,0,P406-2011),'7.  Persistence Report'!$D:$D,IF(COUNTIFS($B477,"Adjustment*"),$B476,$B477),'7.  Persistence Report'!$H:$H,D406,'7.  Persistence Report'!$J:$J,IF(COUNTIFS($B477,"Adjustment*"),"Adjustment","Current Year Savings"),'7.  Persistence Report'!$C:$C,VLOOKUP(IF(COUNTIFS($B477,"Adjustment*"),$A476,$A477),ExtCalcMap,2,FALSE))</f>
        <v>8.4756158520000007</v>
      </c>
      <c r="Q477" s="731">
        <f ca="1">SUMIFS(OFFSET('7.  Persistence Report'!$L:$L,0,Q406-2011),'7.  Persistence Report'!$D:$D,IF(COUNTIFS($B477,"Adjustment*"),$B476,$B477),'7.  Persistence Report'!$H:$H,D406,'7.  Persistence Report'!$J:$J,IF(COUNTIFS($B477,"Adjustment*"),"Adjustment","Current Year Savings"),'7.  Persistence Report'!$C:$C,VLOOKUP(IF(COUNTIFS($B477,"Adjustment*"),$A476,$A477),ExtCalcMap,2,FALSE))</f>
        <v>8.1344210889999999</v>
      </c>
      <c r="R477" s="731">
        <f ca="1">SUMIFS(OFFSET('7.  Persistence Report'!$L:$L,0,R406-2011),'7.  Persistence Report'!$D:$D,IF(COUNTIFS($B477,"Adjustment*"),$B476,$B477),'7.  Persistence Report'!$H:$H,D406,'7.  Persistence Report'!$J:$J,IF(COUNTIFS($B477,"Adjustment*"),"Adjustment","Current Year Savings"),'7.  Persistence Report'!$C:$C,VLOOKUP(IF(COUNTIFS($B477,"Adjustment*"),$A476,$A477),ExtCalcMap,2,FALSE))</f>
        <v>7.9726891129999995</v>
      </c>
      <c r="S477" s="731">
        <f ca="1">SUMIFS(OFFSET('7.  Persistence Report'!$L:$L,0,S406-2011),'7.  Persistence Report'!$D:$D,IF(COUNTIFS($B477,"Adjustment*"),$B476,$B477),'7.  Persistence Report'!$H:$H,D406,'7.  Persistence Report'!$J:$J,IF(COUNTIFS($B477,"Adjustment*"),"Adjustment","Current Year Savings"),'7.  Persistence Report'!$C:$C,VLOOKUP(IF(COUNTIFS($B477,"Adjustment*"),$A476,$A477),ExtCalcMap,2,FALSE))</f>
        <v>7.7830011800000003</v>
      </c>
      <c r="T477" s="731">
        <f ca="1">SUMIFS(OFFSET('7.  Persistence Report'!$L:$L,0,T406-2011),'7.  Persistence Report'!$D:$D,IF(COUNTIFS($B477,"Adjustment*"),$B476,$B477),'7.  Persistence Report'!$H:$H,D406,'7.  Persistence Report'!$J:$J,IF(COUNTIFS($B477,"Adjustment*"),"Adjustment","Current Year Savings"),'7.  Persistence Report'!$C:$C,VLOOKUP(IF(COUNTIFS($B477,"Adjustment*"),$A476,$A477),ExtCalcMap,2,FALSE))</f>
        <v>7.7830011800000003</v>
      </c>
      <c r="U477" s="731">
        <f ca="1">SUMIFS(OFFSET('7.  Persistence Report'!$L:$L,0,U406-2011),'7.  Persistence Report'!$D:$D,IF(COUNTIFS($B477,"Adjustment*"),$B476,$B477),'7.  Persistence Report'!$H:$H,D406,'7.  Persistence Report'!$J:$J,IF(COUNTIFS($B477,"Adjustment*"),"Adjustment","Current Year Savings"),'7.  Persistence Report'!$C:$C,VLOOKUP(IF(COUNTIFS($B477,"Adjustment*"),$A476,$A477),ExtCalcMap,2,FALSE))</f>
        <v>7.7484789420000002</v>
      </c>
      <c r="V477" s="731">
        <f ca="1">SUMIFS(OFFSET('7.  Persistence Report'!$L:$L,0,V406-2011),'7.  Persistence Report'!$D:$D,IF(COUNTIFS($B477,"Adjustment*"),$B476,$B477),'7.  Persistence Report'!$H:$H,D406,'7.  Persistence Report'!$J:$J,IF(COUNTIFS($B477,"Adjustment*"),"Adjustment","Current Year Savings"),'7.  Persistence Report'!$C:$C,VLOOKUP(IF(COUNTIFS($B477,"Adjustment*"),$A476,$A477),ExtCalcMap,2,FALSE))</f>
        <v>7.7484789420000002</v>
      </c>
      <c r="W477" s="731">
        <f ca="1">SUMIFS(OFFSET('7.  Persistence Report'!$L:$L,0,W406-2011),'7.  Persistence Report'!$D:$D,IF(COUNTIFS($B477,"Adjustment*"),$B476,$B477),'7.  Persistence Report'!$H:$H,D406,'7.  Persistence Report'!$J:$J,IF(COUNTIFS($B477,"Adjustment*"),"Adjustment","Current Year Savings"),'7.  Persistence Report'!$C:$C,VLOOKUP(IF(COUNTIFS($B477,"Adjustment*"),$A476,$A477),ExtCalcMap,2,FALSE))</f>
        <v>6.3814898150000001</v>
      </c>
      <c r="X477" s="731">
        <f ca="1">SUMIFS(OFFSET('7.  Persistence Report'!$L:$L,0,X406-2011),'7.  Persistence Report'!$D:$D,IF(COUNTIFS($B477,"Adjustment*"),$B476,$B477),'7.  Persistence Report'!$H:$H,D406,'7.  Persistence Report'!$J:$J,IF(COUNTIFS($B477,"Adjustment*"),"Adjustment","Current Year Savings"),'7.  Persistence Report'!$C:$C,VLOOKUP(IF(COUNTIFS($B477,"Adjustment*"),$A476,$A477),ExtCalcMap,2,FALSE))</f>
        <v>4.9124897729999999</v>
      </c>
      <c r="Y477" s="411">
        <f t="shared" ref="Y477:AL477" si="200">IF(COUNTIFS(Y406,"Res*"),1/COUNTIFS(Y406:AL406,"Res*"),0)</f>
        <v>0</v>
      </c>
      <c r="Z477" s="411">
        <f t="shared" si="200"/>
        <v>0</v>
      </c>
      <c r="AA477" s="411">
        <f t="shared" si="200"/>
        <v>0</v>
      </c>
      <c r="AB477" s="411">
        <f t="shared" si="200"/>
        <v>1</v>
      </c>
      <c r="AC477" s="411">
        <f t="shared" si="200"/>
        <v>0</v>
      </c>
      <c r="AD477" s="411">
        <f t="shared" si="200"/>
        <v>0</v>
      </c>
      <c r="AE477" s="411">
        <f t="shared" si="200"/>
        <v>0</v>
      </c>
      <c r="AF477" s="411">
        <f t="shared" si="200"/>
        <v>0</v>
      </c>
      <c r="AG477" s="411">
        <f t="shared" si="200"/>
        <v>0</v>
      </c>
      <c r="AH477" s="411">
        <f t="shared" si="200"/>
        <v>0</v>
      </c>
      <c r="AI477" s="411">
        <f t="shared" si="200"/>
        <v>0</v>
      </c>
      <c r="AJ477" s="411">
        <f t="shared" si="200"/>
        <v>0</v>
      </c>
      <c r="AK477" s="411">
        <f t="shared" si="200"/>
        <v>0</v>
      </c>
      <c r="AL477" s="411">
        <f t="shared" si="200"/>
        <v>0</v>
      </c>
      <c r="AM477" s="298">
        <f>SUM(Y477:AL477)</f>
        <v>1</v>
      </c>
    </row>
    <row r="478" spans="1:39" ht="15" outlineLevel="1">
      <c r="B478" s="296" t="s">
        <v>260</v>
      </c>
      <c r="C478" s="293" t="s">
        <v>164</v>
      </c>
      <c r="D478" s="724">
        <f ca="1">SUMIFS(OFFSET('7.  Persistence Report'!$AQ:$AQ,0,D406-2011),'7.  Persistence Report'!$D:$D,IF(COUNTIFS($B478,"Adjustment*"),$B477,$B478),'7.  Persistence Report'!$H:$H,D406,'7.  Persistence Report'!$J:$J,IF(COUNTIFS($B478,"Adjustment*"),"Adjustment","Current Year Savings"),'7.  Persistence Report'!$C:$C,VLOOKUP(IF(COUNTIFS($B478,"Adjustment*"),$A477,$A478),ExtCalcMap,2,FALSE))</f>
        <v>0</v>
      </c>
      <c r="E478" s="724">
        <f ca="1">SUMIFS(OFFSET('7.  Persistence Report'!$AQ:$AQ,0,E406-2011),'7.  Persistence Report'!$D:$D,IF(COUNTIFS($B478,"Adjustment*"),$B477,$B478),'7.  Persistence Report'!$H:$H,D406,'7.  Persistence Report'!$J:$J,IF(COUNTIFS($B478,"Adjustment*"),"Adjustment","Current Year Savings"),'7.  Persistence Report'!$C:$C,VLOOKUP(IF(COUNTIFS($B478,"Adjustment*"),$A477,$A478),ExtCalcMap,2,FALSE))</f>
        <v>0</v>
      </c>
      <c r="F478" s="724">
        <f ca="1">SUMIFS(OFFSET('7.  Persistence Report'!$AQ:$AQ,0,F406-2011),'7.  Persistence Report'!$D:$D,IF(COUNTIFS($B478,"Adjustment*"),$B477,$B478),'7.  Persistence Report'!$H:$H,D406,'7.  Persistence Report'!$J:$J,IF(COUNTIFS($B478,"Adjustment*"),"Adjustment","Current Year Savings"),'7.  Persistence Report'!$C:$C,VLOOKUP(IF(COUNTIFS($B478,"Adjustment*"),$A477,$A478),ExtCalcMap,2,FALSE))</f>
        <v>0</v>
      </c>
      <c r="G478" s="724">
        <f ca="1">SUMIFS(OFFSET('7.  Persistence Report'!$AQ:$AQ,0,G406-2011),'7.  Persistence Report'!$D:$D,IF(COUNTIFS($B478,"Adjustment*"),$B477,$B478),'7.  Persistence Report'!$H:$H,D406,'7.  Persistence Report'!$J:$J,IF(COUNTIFS($B478,"Adjustment*"),"Adjustment","Current Year Savings"),'7.  Persistence Report'!$C:$C,VLOOKUP(IF(COUNTIFS($B478,"Adjustment*"),$A477,$A478),ExtCalcMap,2,FALSE))</f>
        <v>0</v>
      </c>
      <c r="H478" s="724">
        <f ca="1">SUMIFS(OFFSET('7.  Persistence Report'!$AQ:$AQ,0,H406-2011),'7.  Persistence Report'!$D:$D,IF(COUNTIFS($B478,"Adjustment*"),$B477,$B478),'7.  Persistence Report'!$H:$H,D406,'7.  Persistence Report'!$J:$J,IF(COUNTIFS($B478,"Adjustment*"),"Adjustment","Current Year Savings"),'7.  Persistence Report'!$C:$C,VLOOKUP(IF(COUNTIFS($B478,"Adjustment*"),$A477,$A478),ExtCalcMap,2,FALSE))</f>
        <v>0</v>
      </c>
      <c r="I478" s="724">
        <f ca="1">SUMIFS(OFFSET('7.  Persistence Report'!$AQ:$AQ,0,I406-2011),'7.  Persistence Report'!$D:$D,IF(COUNTIFS($B478,"Adjustment*"),$B477,$B478),'7.  Persistence Report'!$H:$H,D406,'7.  Persistence Report'!$J:$J,IF(COUNTIFS($B478,"Adjustment*"),"Adjustment","Current Year Savings"),'7.  Persistence Report'!$C:$C,VLOOKUP(IF(COUNTIFS($B478,"Adjustment*"),$A477,$A478),ExtCalcMap,2,FALSE))</f>
        <v>0</v>
      </c>
      <c r="J478" s="724">
        <f ca="1">SUMIFS(OFFSET('7.  Persistence Report'!$AQ:$AQ,0,J406-2011),'7.  Persistence Report'!$D:$D,IF(COUNTIFS($B478,"Adjustment*"),$B477,$B478),'7.  Persistence Report'!$H:$H,D406,'7.  Persistence Report'!$J:$J,IF(COUNTIFS($B478,"Adjustment*"),"Adjustment","Current Year Savings"),'7.  Persistence Report'!$C:$C,VLOOKUP(IF(COUNTIFS($B478,"Adjustment*"),$A477,$A478),ExtCalcMap,2,FALSE))</f>
        <v>0</v>
      </c>
      <c r="K478" s="724">
        <f ca="1">SUMIFS(OFFSET('7.  Persistence Report'!$AQ:$AQ,0,K406-2011),'7.  Persistence Report'!$D:$D,IF(COUNTIFS($B478,"Adjustment*"),$B477,$B478),'7.  Persistence Report'!$H:$H,D406,'7.  Persistence Report'!$J:$J,IF(COUNTIFS($B478,"Adjustment*"),"Adjustment","Current Year Savings"),'7.  Persistence Report'!$C:$C,VLOOKUP(IF(COUNTIFS($B478,"Adjustment*"),$A477,$A478),ExtCalcMap,2,FALSE))</f>
        <v>0</v>
      </c>
      <c r="L478" s="724">
        <f ca="1">SUMIFS(OFFSET('7.  Persistence Report'!$AQ:$AQ,0,L406-2011),'7.  Persistence Report'!$D:$D,IF(COUNTIFS($B478,"Adjustment*"),$B477,$B478),'7.  Persistence Report'!$H:$H,D406,'7.  Persistence Report'!$J:$J,IF(COUNTIFS($B478,"Adjustment*"),"Adjustment","Current Year Savings"),'7.  Persistence Report'!$C:$C,VLOOKUP(IF(COUNTIFS($B478,"Adjustment*"),$A477,$A478),ExtCalcMap,2,FALSE))</f>
        <v>0</v>
      </c>
      <c r="M478" s="724">
        <f ca="1">SUMIFS(OFFSET('7.  Persistence Report'!$AQ:$AQ,0,M406-2011),'7.  Persistence Report'!$D:$D,IF(COUNTIFS($B478,"Adjustment*"),$B477,$B478),'7.  Persistence Report'!$H:$H,D406,'7.  Persistence Report'!$J:$J,IF(COUNTIFS($B478,"Adjustment*"),"Adjustment","Current Year Savings"),'7.  Persistence Report'!$C:$C,VLOOKUP(IF(COUNTIFS($B478,"Adjustment*"),$A477,$A478),ExtCalcMap,2,FALSE))</f>
        <v>0</v>
      </c>
      <c r="N478" s="732"/>
      <c r="O478" s="731">
        <f ca="1">SUMIFS(OFFSET('7.  Persistence Report'!$L:$L,0,O406-2011),'7.  Persistence Report'!$D:$D,IF(COUNTIFS($B478,"Adjustment*"),$B477,$B478),'7.  Persistence Report'!$H:$H,D406,'7.  Persistence Report'!$J:$J,IF(COUNTIFS($B478,"Adjustment*"),"Adjustment","Current Year Savings"),'7.  Persistence Report'!$C:$C,VLOOKUP(IF(COUNTIFS($B478,"Adjustment*"),$A477,$A478),ExtCalcMap,2,FALSE))</f>
        <v>0</v>
      </c>
      <c r="P478" s="731">
        <f ca="1">SUMIFS(OFFSET('7.  Persistence Report'!$L:$L,0,P406-2011),'7.  Persistence Report'!$D:$D,IF(COUNTIFS($B478,"Adjustment*"),$B477,$B478),'7.  Persistence Report'!$H:$H,D406,'7.  Persistence Report'!$J:$J,IF(COUNTIFS($B478,"Adjustment*"),"Adjustment","Current Year Savings"),'7.  Persistence Report'!$C:$C,VLOOKUP(IF(COUNTIFS($B478,"Adjustment*"),$A477,$A478),ExtCalcMap,2,FALSE))</f>
        <v>0</v>
      </c>
      <c r="Q478" s="731">
        <f ca="1">SUMIFS(OFFSET('7.  Persistence Report'!$L:$L,0,Q406-2011),'7.  Persistence Report'!$D:$D,IF(COUNTIFS($B478,"Adjustment*"),$B477,$B478),'7.  Persistence Report'!$H:$H,D406,'7.  Persistence Report'!$J:$J,IF(COUNTIFS($B478,"Adjustment*"),"Adjustment","Current Year Savings"),'7.  Persistence Report'!$C:$C,VLOOKUP(IF(COUNTIFS($B478,"Adjustment*"),$A477,$A478),ExtCalcMap,2,FALSE))</f>
        <v>0</v>
      </c>
      <c r="R478" s="731">
        <f ca="1">SUMIFS(OFFSET('7.  Persistence Report'!$L:$L,0,R406-2011),'7.  Persistence Report'!$D:$D,IF(COUNTIFS($B478,"Adjustment*"),$B477,$B478),'7.  Persistence Report'!$H:$H,D406,'7.  Persistence Report'!$J:$J,IF(COUNTIFS($B478,"Adjustment*"),"Adjustment","Current Year Savings"),'7.  Persistence Report'!$C:$C,VLOOKUP(IF(COUNTIFS($B478,"Adjustment*"),$A477,$A478),ExtCalcMap,2,FALSE))</f>
        <v>0</v>
      </c>
      <c r="S478" s="731">
        <f ca="1">SUMIFS(OFFSET('7.  Persistence Report'!$L:$L,0,S406-2011),'7.  Persistence Report'!$D:$D,IF(COUNTIFS($B478,"Adjustment*"),$B477,$B478),'7.  Persistence Report'!$H:$H,D406,'7.  Persistence Report'!$J:$J,IF(COUNTIFS($B478,"Adjustment*"),"Adjustment","Current Year Savings"),'7.  Persistence Report'!$C:$C,VLOOKUP(IF(COUNTIFS($B478,"Adjustment*"),$A477,$A478),ExtCalcMap,2,FALSE))</f>
        <v>0</v>
      </c>
      <c r="T478" s="731">
        <f ca="1">SUMIFS(OFFSET('7.  Persistence Report'!$L:$L,0,T406-2011),'7.  Persistence Report'!$D:$D,IF(COUNTIFS($B478,"Adjustment*"),$B477,$B478),'7.  Persistence Report'!$H:$H,D406,'7.  Persistence Report'!$J:$J,IF(COUNTIFS($B478,"Adjustment*"),"Adjustment","Current Year Savings"),'7.  Persistence Report'!$C:$C,VLOOKUP(IF(COUNTIFS($B478,"Adjustment*"),$A477,$A478),ExtCalcMap,2,FALSE))</f>
        <v>0</v>
      </c>
      <c r="U478" s="731">
        <f ca="1">SUMIFS(OFFSET('7.  Persistence Report'!$L:$L,0,U406-2011),'7.  Persistence Report'!$D:$D,IF(COUNTIFS($B478,"Adjustment*"),$B477,$B478),'7.  Persistence Report'!$H:$H,D406,'7.  Persistence Report'!$J:$J,IF(COUNTIFS($B478,"Adjustment*"),"Adjustment","Current Year Savings"),'7.  Persistence Report'!$C:$C,VLOOKUP(IF(COUNTIFS($B478,"Adjustment*"),$A477,$A478),ExtCalcMap,2,FALSE))</f>
        <v>0</v>
      </c>
      <c r="V478" s="731">
        <f ca="1">SUMIFS(OFFSET('7.  Persistence Report'!$L:$L,0,V406-2011),'7.  Persistence Report'!$D:$D,IF(COUNTIFS($B478,"Adjustment*"),$B477,$B478),'7.  Persistence Report'!$H:$H,D406,'7.  Persistence Report'!$J:$J,IF(COUNTIFS($B478,"Adjustment*"),"Adjustment","Current Year Savings"),'7.  Persistence Report'!$C:$C,VLOOKUP(IF(COUNTIFS($B478,"Adjustment*"),$A477,$A478),ExtCalcMap,2,FALSE))</f>
        <v>0</v>
      </c>
      <c r="W478" s="731">
        <f ca="1">SUMIFS(OFFSET('7.  Persistence Report'!$L:$L,0,W406-2011),'7.  Persistence Report'!$D:$D,IF(COUNTIFS($B478,"Adjustment*"),$B477,$B478),'7.  Persistence Report'!$H:$H,D406,'7.  Persistence Report'!$J:$J,IF(COUNTIFS($B478,"Adjustment*"),"Adjustment","Current Year Savings"),'7.  Persistence Report'!$C:$C,VLOOKUP(IF(COUNTIFS($B478,"Adjustment*"),$A477,$A478),ExtCalcMap,2,FALSE))</f>
        <v>0</v>
      </c>
      <c r="X478" s="731">
        <f ca="1">SUMIFS(OFFSET('7.  Persistence Report'!$L:$L,0,X406-2011),'7.  Persistence Report'!$D:$D,IF(COUNTIFS($B478,"Adjustment*"),$B477,$B478),'7.  Persistence Report'!$H:$H,D406,'7.  Persistence Report'!$J:$J,IF(COUNTIFS($B478,"Adjustment*"),"Adjustment","Current Year Savings"),'7.  Persistence Report'!$C:$C,VLOOKUP(IF(COUNTIFS($B478,"Adjustment*"),$A477,$A478),ExtCalcMap,2,FALSE))</f>
        <v>0</v>
      </c>
      <c r="Y478" s="412">
        <f>Y477</f>
        <v>0</v>
      </c>
      <c r="Z478" s="412">
        <f>Z477</f>
        <v>0</v>
      </c>
      <c r="AA478" s="412">
        <f t="shared" ref="AA478:AL478" si="201">AA477</f>
        <v>0</v>
      </c>
      <c r="AB478" s="412">
        <f t="shared" si="201"/>
        <v>1</v>
      </c>
      <c r="AC478" s="412">
        <f t="shared" si="201"/>
        <v>0</v>
      </c>
      <c r="AD478" s="412">
        <f t="shared" si="201"/>
        <v>0</v>
      </c>
      <c r="AE478" s="412">
        <f t="shared" si="201"/>
        <v>0</v>
      </c>
      <c r="AF478" s="412">
        <f t="shared" si="201"/>
        <v>0</v>
      </c>
      <c r="AG478" s="412">
        <f t="shared" si="201"/>
        <v>0</v>
      </c>
      <c r="AH478" s="412">
        <f t="shared" si="201"/>
        <v>0</v>
      </c>
      <c r="AI478" s="412">
        <f t="shared" si="201"/>
        <v>0</v>
      </c>
      <c r="AJ478" s="412">
        <f t="shared" si="201"/>
        <v>0</v>
      </c>
      <c r="AK478" s="412">
        <f t="shared" si="201"/>
        <v>0</v>
      </c>
      <c r="AL478" s="412">
        <f t="shared" si="201"/>
        <v>0</v>
      </c>
      <c r="AM478" s="299"/>
    </row>
    <row r="479" spans="1:39" ht="15" outlineLevel="1">
      <c r="B479" s="317"/>
      <c r="C479" s="307"/>
      <c r="D479" s="730"/>
      <c r="E479" s="730"/>
      <c r="F479" s="730"/>
      <c r="G479" s="730"/>
      <c r="H479" s="730"/>
      <c r="I479" s="730"/>
      <c r="J479" s="730"/>
      <c r="K479" s="730"/>
      <c r="L479" s="730"/>
      <c r="M479" s="730"/>
      <c r="N479" s="730"/>
      <c r="O479" s="737"/>
      <c r="P479" s="737"/>
      <c r="Q479" s="737"/>
      <c r="R479" s="737"/>
      <c r="S479" s="737"/>
      <c r="T479" s="737"/>
      <c r="U479" s="737"/>
      <c r="V479" s="737"/>
      <c r="W479" s="737"/>
      <c r="X479" s="737"/>
      <c r="Y479" s="413"/>
      <c r="Z479" s="413"/>
      <c r="AA479" s="413"/>
      <c r="AB479" s="413"/>
      <c r="AC479" s="413"/>
      <c r="AD479" s="413"/>
      <c r="AE479" s="413"/>
      <c r="AF479" s="413"/>
      <c r="AG479" s="413"/>
      <c r="AH479" s="413"/>
      <c r="AI479" s="413"/>
      <c r="AJ479" s="413"/>
      <c r="AK479" s="413"/>
      <c r="AL479" s="413"/>
      <c r="AM479" s="308"/>
    </row>
    <row r="480" spans="1:39" s="295" customFormat="1" ht="15.75" outlineLevel="1">
      <c r="A480" s="504"/>
      <c r="B480" s="290" t="s">
        <v>489</v>
      </c>
      <c r="C480" s="291"/>
      <c r="D480" s="742"/>
      <c r="E480" s="742"/>
      <c r="F480" s="742"/>
      <c r="G480" s="742"/>
      <c r="H480" s="742"/>
      <c r="I480" s="742"/>
      <c r="J480" s="742"/>
      <c r="K480" s="742"/>
      <c r="L480" s="742"/>
      <c r="M480" s="742"/>
      <c r="N480" s="742"/>
      <c r="O480" s="744"/>
      <c r="P480" s="739"/>
      <c r="Q480" s="739"/>
      <c r="R480" s="739"/>
      <c r="S480" s="739"/>
      <c r="T480" s="739"/>
      <c r="U480" s="739"/>
      <c r="V480" s="739"/>
      <c r="W480" s="739"/>
      <c r="X480" s="739"/>
      <c r="Y480" s="415"/>
      <c r="Z480" s="415"/>
      <c r="AA480" s="415"/>
      <c r="AB480" s="415"/>
      <c r="AC480" s="415"/>
      <c r="AD480" s="415"/>
      <c r="AE480" s="415"/>
      <c r="AF480" s="415"/>
      <c r="AG480" s="415"/>
      <c r="AH480" s="415"/>
      <c r="AI480" s="415"/>
      <c r="AJ480" s="415"/>
      <c r="AK480" s="415"/>
      <c r="AL480" s="415"/>
      <c r="AM480" s="294"/>
    </row>
    <row r="481" spans="1:39" s="285" customFormat="1" ht="15" outlineLevel="1">
      <c r="A481" s="503">
        <v>24</v>
      </c>
      <c r="B481" s="317" t="s">
        <v>14</v>
      </c>
      <c r="C481" s="293" t="s">
        <v>25</v>
      </c>
      <c r="D481" s="724">
        <f ca="1">SUMIFS(OFFSET('7.  Persistence Report'!$AQ:$AQ,0,D406-2011),'7.  Persistence Report'!$D:$D,IF(COUNTIFS($B481,"Adjustment*"),$B480,$B481),'7.  Persistence Report'!$H:$H,D406,'7.  Persistence Report'!$J:$J,IF(COUNTIFS($B481,"Adjustment*"),"Adjustment","Current Year Savings"),'7.  Persistence Report'!$C:$C,VLOOKUP(IF(COUNTIFS($B481,"Adjustment*"),$A480,$A481),ExtCalcMap,2,FALSE))</f>
        <v>0</v>
      </c>
      <c r="E481" s="724">
        <f ca="1">SUMIFS(OFFSET('7.  Persistence Report'!$AQ:$AQ,0,E406-2011),'7.  Persistence Report'!$D:$D,IF(COUNTIFS($B481,"Adjustment*"),$B480,$B481),'7.  Persistence Report'!$H:$H,D406,'7.  Persistence Report'!$J:$J,IF(COUNTIFS($B481,"Adjustment*"),"Adjustment","Current Year Savings"),'7.  Persistence Report'!$C:$C,VLOOKUP(IF(COUNTIFS($B481,"Adjustment*"),$A480,$A481),ExtCalcMap,2,FALSE))</f>
        <v>0</v>
      </c>
      <c r="F481" s="724">
        <f ca="1">SUMIFS(OFFSET('7.  Persistence Report'!$AQ:$AQ,0,F406-2011),'7.  Persistence Report'!$D:$D,IF(COUNTIFS($B481,"Adjustment*"),$B480,$B481),'7.  Persistence Report'!$H:$H,D406,'7.  Persistence Report'!$J:$J,IF(COUNTIFS($B481,"Adjustment*"),"Adjustment","Current Year Savings"),'7.  Persistence Report'!$C:$C,VLOOKUP(IF(COUNTIFS($B481,"Adjustment*"),$A480,$A481),ExtCalcMap,2,FALSE))</f>
        <v>0</v>
      </c>
      <c r="G481" s="724">
        <f ca="1">SUMIFS(OFFSET('7.  Persistence Report'!$AQ:$AQ,0,G406-2011),'7.  Persistence Report'!$D:$D,IF(COUNTIFS($B481,"Adjustment*"),$B480,$B481),'7.  Persistence Report'!$H:$H,D406,'7.  Persistence Report'!$J:$J,IF(COUNTIFS($B481,"Adjustment*"),"Adjustment","Current Year Savings"),'7.  Persistence Report'!$C:$C,VLOOKUP(IF(COUNTIFS($B481,"Adjustment*"),$A480,$A481),ExtCalcMap,2,FALSE))</f>
        <v>0</v>
      </c>
      <c r="H481" s="724">
        <f ca="1">SUMIFS(OFFSET('7.  Persistence Report'!$AQ:$AQ,0,H406-2011),'7.  Persistence Report'!$D:$D,IF(COUNTIFS($B481,"Adjustment*"),$B480,$B481),'7.  Persistence Report'!$H:$H,D406,'7.  Persistence Report'!$J:$J,IF(COUNTIFS($B481,"Adjustment*"),"Adjustment","Current Year Savings"),'7.  Persistence Report'!$C:$C,VLOOKUP(IF(COUNTIFS($B481,"Adjustment*"),$A480,$A481),ExtCalcMap,2,FALSE))</f>
        <v>0</v>
      </c>
      <c r="I481" s="724">
        <f ca="1">SUMIFS(OFFSET('7.  Persistence Report'!$AQ:$AQ,0,I406-2011),'7.  Persistence Report'!$D:$D,IF(COUNTIFS($B481,"Adjustment*"),$B480,$B481),'7.  Persistence Report'!$H:$H,D406,'7.  Persistence Report'!$J:$J,IF(COUNTIFS($B481,"Adjustment*"),"Adjustment","Current Year Savings"),'7.  Persistence Report'!$C:$C,VLOOKUP(IF(COUNTIFS($B481,"Adjustment*"),$A480,$A481),ExtCalcMap,2,FALSE))</f>
        <v>0</v>
      </c>
      <c r="J481" s="724">
        <f ca="1">SUMIFS(OFFSET('7.  Persistence Report'!$AQ:$AQ,0,J406-2011),'7.  Persistence Report'!$D:$D,IF(COUNTIFS($B481,"Adjustment*"),$B480,$B481),'7.  Persistence Report'!$H:$H,D406,'7.  Persistence Report'!$J:$J,IF(COUNTIFS($B481,"Adjustment*"),"Adjustment","Current Year Savings"),'7.  Persistence Report'!$C:$C,VLOOKUP(IF(COUNTIFS($B481,"Adjustment*"),$A480,$A481),ExtCalcMap,2,FALSE))</f>
        <v>0</v>
      </c>
      <c r="K481" s="724">
        <f ca="1">SUMIFS(OFFSET('7.  Persistence Report'!$AQ:$AQ,0,K406-2011),'7.  Persistence Report'!$D:$D,IF(COUNTIFS($B481,"Adjustment*"),$B480,$B481),'7.  Persistence Report'!$H:$H,D406,'7.  Persistence Report'!$J:$J,IF(COUNTIFS($B481,"Adjustment*"),"Adjustment","Current Year Savings"),'7.  Persistence Report'!$C:$C,VLOOKUP(IF(COUNTIFS($B481,"Adjustment*"),$A480,$A481),ExtCalcMap,2,FALSE))</f>
        <v>0</v>
      </c>
      <c r="L481" s="724">
        <f ca="1">SUMIFS(OFFSET('7.  Persistence Report'!$AQ:$AQ,0,L406-2011),'7.  Persistence Report'!$D:$D,IF(COUNTIFS($B481,"Adjustment*"),$B480,$B481),'7.  Persistence Report'!$H:$H,D406,'7.  Persistence Report'!$J:$J,IF(COUNTIFS($B481,"Adjustment*"),"Adjustment","Current Year Savings"),'7.  Persistence Report'!$C:$C,VLOOKUP(IF(COUNTIFS($B481,"Adjustment*"),$A480,$A481),ExtCalcMap,2,FALSE))</f>
        <v>0</v>
      </c>
      <c r="M481" s="724">
        <f ca="1">SUMIFS(OFFSET('7.  Persistence Report'!$AQ:$AQ,0,M406-2011),'7.  Persistence Report'!$D:$D,IF(COUNTIFS($B481,"Adjustment*"),$B480,$B481),'7.  Persistence Report'!$H:$H,D406,'7.  Persistence Report'!$J:$J,IF(COUNTIFS($B481,"Adjustment*"),"Adjustment","Current Year Savings"),'7.  Persistence Report'!$C:$C,VLOOKUP(IF(COUNTIFS($B481,"Adjustment*"),$A480,$A481),ExtCalcMap,2,FALSE))</f>
        <v>0</v>
      </c>
      <c r="N481" s="730"/>
      <c r="O481" s="731">
        <f ca="1">SUMIFS(OFFSET('7.  Persistence Report'!$L:$L,0,O406-2011),'7.  Persistence Report'!$D:$D,IF(COUNTIFS($B481,"Adjustment*"),$B480,$B481),'7.  Persistence Report'!$H:$H,D406,'7.  Persistence Report'!$J:$J,IF(COUNTIFS($B481,"Adjustment*"),"Adjustment","Current Year Savings"),'7.  Persistence Report'!$C:$C,VLOOKUP(IF(COUNTIFS($B481,"Adjustment*"),$A480,$A481),ExtCalcMap,2,FALSE))</f>
        <v>0</v>
      </c>
      <c r="P481" s="731">
        <f ca="1">SUMIFS(OFFSET('7.  Persistence Report'!$L:$L,0,P406-2011),'7.  Persistence Report'!$D:$D,IF(COUNTIFS($B481,"Adjustment*"),$B480,$B481),'7.  Persistence Report'!$H:$H,D406,'7.  Persistence Report'!$J:$J,IF(COUNTIFS($B481,"Adjustment*"),"Adjustment","Current Year Savings"),'7.  Persistence Report'!$C:$C,VLOOKUP(IF(COUNTIFS($B481,"Adjustment*"),$A480,$A481),ExtCalcMap,2,FALSE))</f>
        <v>0</v>
      </c>
      <c r="Q481" s="731">
        <f ca="1">SUMIFS(OFFSET('7.  Persistence Report'!$L:$L,0,Q406-2011),'7.  Persistence Report'!$D:$D,IF(COUNTIFS($B481,"Adjustment*"),$B480,$B481),'7.  Persistence Report'!$H:$H,D406,'7.  Persistence Report'!$J:$J,IF(COUNTIFS($B481,"Adjustment*"),"Adjustment","Current Year Savings"),'7.  Persistence Report'!$C:$C,VLOOKUP(IF(COUNTIFS($B481,"Adjustment*"),$A480,$A481),ExtCalcMap,2,FALSE))</f>
        <v>0</v>
      </c>
      <c r="R481" s="731">
        <f ca="1">SUMIFS(OFFSET('7.  Persistence Report'!$L:$L,0,R406-2011),'7.  Persistence Report'!$D:$D,IF(COUNTIFS($B481,"Adjustment*"),$B480,$B481),'7.  Persistence Report'!$H:$H,D406,'7.  Persistence Report'!$J:$J,IF(COUNTIFS($B481,"Adjustment*"),"Adjustment","Current Year Savings"),'7.  Persistence Report'!$C:$C,VLOOKUP(IF(COUNTIFS($B481,"Adjustment*"),$A480,$A481),ExtCalcMap,2,FALSE))</f>
        <v>0</v>
      </c>
      <c r="S481" s="731">
        <f ca="1">SUMIFS(OFFSET('7.  Persistence Report'!$L:$L,0,S406-2011),'7.  Persistence Report'!$D:$D,IF(COUNTIFS($B481,"Adjustment*"),$B480,$B481),'7.  Persistence Report'!$H:$H,D406,'7.  Persistence Report'!$J:$J,IF(COUNTIFS($B481,"Adjustment*"),"Adjustment","Current Year Savings"),'7.  Persistence Report'!$C:$C,VLOOKUP(IF(COUNTIFS($B481,"Adjustment*"),$A480,$A481),ExtCalcMap,2,FALSE))</f>
        <v>0</v>
      </c>
      <c r="T481" s="731">
        <f ca="1">SUMIFS(OFFSET('7.  Persistence Report'!$L:$L,0,T406-2011),'7.  Persistence Report'!$D:$D,IF(COUNTIFS($B481,"Adjustment*"),$B480,$B481),'7.  Persistence Report'!$H:$H,D406,'7.  Persistence Report'!$J:$J,IF(COUNTIFS($B481,"Adjustment*"),"Adjustment","Current Year Savings"),'7.  Persistence Report'!$C:$C,VLOOKUP(IF(COUNTIFS($B481,"Adjustment*"),$A480,$A481),ExtCalcMap,2,FALSE))</f>
        <v>0</v>
      </c>
      <c r="U481" s="731">
        <f ca="1">SUMIFS(OFFSET('7.  Persistence Report'!$L:$L,0,U406-2011),'7.  Persistence Report'!$D:$D,IF(COUNTIFS($B481,"Adjustment*"),$B480,$B481),'7.  Persistence Report'!$H:$H,D406,'7.  Persistence Report'!$J:$J,IF(COUNTIFS($B481,"Adjustment*"),"Adjustment","Current Year Savings"),'7.  Persistence Report'!$C:$C,VLOOKUP(IF(COUNTIFS($B481,"Adjustment*"),$A480,$A481),ExtCalcMap,2,FALSE))</f>
        <v>0</v>
      </c>
      <c r="V481" s="731">
        <f ca="1">SUMIFS(OFFSET('7.  Persistence Report'!$L:$L,0,V406-2011),'7.  Persistence Report'!$D:$D,IF(COUNTIFS($B481,"Adjustment*"),$B480,$B481),'7.  Persistence Report'!$H:$H,D406,'7.  Persistence Report'!$J:$J,IF(COUNTIFS($B481,"Adjustment*"),"Adjustment","Current Year Savings"),'7.  Persistence Report'!$C:$C,VLOOKUP(IF(COUNTIFS($B481,"Adjustment*"),$A480,$A481),ExtCalcMap,2,FALSE))</f>
        <v>0</v>
      </c>
      <c r="W481" s="731">
        <f ca="1">SUMIFS(OFFSET('7.  Persistence Report'!$L:$L,0,W406-2011),'7.  Persistence Report'!$D:$D,IF(COUNTIFS($B481,"Adjustment*"),$B480,$B481),'7.  Persistence Report'!$H:$H,D406,'7.  Persistence Report'!$J:$J,IF(COUNTIFS($B481,"Adjustment*"),"Adjustment","Current Year Savings"),'7.  Persistence Report'!$C:$C,VLOOKUP(IF(COUNTIFS($B481,"Adjustment*"),$A480,$A481),ExtCalcMap,2,FALSE))</f>
        <v>0</v>
      </c>
      <c r="X481" s="731">
        <f ca="1">SUMIFS(OFFSET('7.  Persistence Report'!$L:$L,0,X406-2011),'7.  Persistence Report'!$D:$D,IF(COUNTIFS($B481,"Adjustment*"),$B480,$B481),'7.  Persistence Report'!$H:$H,D406,'7.  Persistence Report'!$J:$J,IF(COUNTIFS($B481,"Adjustment*"),"Adjustment","Current Year Savings"),'7.  Persistence Report'!$C:$C,VLOOKUP(IF(COUNTIFS($B481,"Adjustment*"),$A480,$A481),ExtCalcMap,2,FALSE))</f>
        <v>0</v>
      </c>
      <c r="Y481" s="411">
        <f t="shared" ref="Y481:AL481" si="202">IF(COUNTIFS(Y406,"Res*"),1/COUNTIFS(Y406:AL406,"Res*"),0)</f>
        <v>0</v>
      </c>
      <c r="Z481" s="411">
        <f t="shared" si="202"/>
        <v>0</v>
      </c>
      <c r="AA481" s="411">
        <f t="shared" si="202"/>
        <v>0</v>
      </c>
      <c r="AB481" s="411">
        <f t="shared" si="202"/>
        <v>1</v>
      </c>
      <c r="AC481" s="411">
        <f t="shared" si="202"/>
        <v>0</v>
      </c>
      <c r="AD481" s="411">
        <f t="shared" si="202"/>
        <v>0</v>
      </c>
      <c r="AE481" s="411">
        <f t="shared" si="202"/>
        <v>0</v>
      </c>
      <c r="AF481" s="411">
        <f t="shared" si="202"/>
        <v>0</v>
      </c>
      <c r="AG481" s="411">
        <f t="shared" si="202"/>
        <v>0</v>
      </c>
      <c r="AH481" s="411">
        <f t="shared" si="202"/>
        <v>0</v>
      </c>
      <c r="AI481" s="411">
        <f t="shared" si="202"/>
        <v>0</v>
      </c>
      <c r="AJ481" s="411">
        <f t="shared" si="202"/>
        <v>0</v>
      </c>
      <c r="AK481" s="411">
        <f t="shared" si="202"/>
        <v>0</v>
      </c>
      <c r="AL481" s="411">
        <f t="shared" si="202"/>
        <v>0</v>
      </c>
      <c r="AM481" s="298">
        <f>SUM(Y481:AL481)</f>
        <v>1</v>
      </c>
    </row>
    <row r="482" spans="1:39" s="285" customFormat="1" ht="15" outlineLevel="1">
      <c r="A482" s="503"/>
      <c r="B482" s="317" t="s">
        <v>260</v>
      </c>
      <c r="C482" s="293" t="s">
        <v>164</v>
      </c>
      <c r="D482" s="724">
        <f ca="1">SUMIFS(OFFSET('7.  Persistence Report'!$AQ:$AQ,0,D406-2011),'7.  Persistence Report'!$D:$D,IF(COUNTIFS($B482,"Adjustment*"),$B481,$B482),'7.  Persistence Report'!$H:$H,D406,'7.  Persistence Report'!$J:$J,IF(COUNTIFS($B482,"Adjustment*"),"Adjustment","Current Year Savings"),'7.  Persistence Report'!$C:$C,VLOOKUP(IF(COUNTIFS($B482,"Adjustment*"),$A481,$A482),ExtCalcMap,2,FALSE))</f>
        <v>0</v>
      </c>
      <c r="E482" s="724">
        <f ca="1">SUMIFS(OFFSET('7.  Persistence Report'!$AQ:$AQ,0,E406-2011),'7.  Persistence Report'!$D:$D,IF(COUNTIFS($B482,"Adjustment*"),$B481,$B482),'7.  Persistence Report'!$H:$H,D406,'7.  Persistence Report'!$J:$J,IF(COUNTIFS($B482,"Adjustment*"),"Adjustment","Current Year Savings"),'7.  Persistence Report'!$C:$C,VLOOKUP(IF(COUNTIFS($B482,"Adjustment*"),$A481,$A482),ExtCalcMap,2,FALSE))</f>
        <v>0</v>
      </c>
      <c r="F482" s="724">
        <f ca="1">SUMIFS(OFFSET('7.  Persistence Report'!$AQ:$AQ,0,F406-2011),'7.  Persistence Report'!$D:$D,IF(COUNTIFS($B482,"Adjustment*"),$B481,$B482),'7.  Persistence Report'!$H:$H,D406,'7.  Persistence Report'!$J:$J,IF(COUNTIFS($B482,"Adjustment*"),"Adjustment","Current Year Savings"),'7.  Persistence Report'!$C:$C,VLOOKUP(IF(COUNTIFS($B482,"Adjustment*"),$A481,$A482),ExtCalcMap,2,FALSE))</f>
        <v>0</v>
      </c>
      <c r="G482" s="724">
        <f ca="1">SUMIFS(OFFSET('7.  Persistence Report'!$AQ:$AQ,0,G406-2011),'7.  Persistence Report'!$D:$D,IF(COUNTIFS($B482,"Adjustment*"),$B481,$B482),'7.  Persistence Report'!$H:$H,D406,'7.  Persistence Report'!$J:$J,IF(COUNTIFS($B482,"Adjustment*"),"Adjustment","Current Year Savings"),'7.  Persistence Report'!$C:$C,VLOOKUP(IF(COUNTIFS($B482,"Adjustment*"),$A481,$A482),ExtCalcMap,2,FALSE))</f>
        <v>0</v>
      </c>
      <c r="H482" s="724">
        <f ca="1">SUMIFS(OFFSET('7.  Persistence Report'!$AQ:$AQ,0,H406-2011),'7.  Persistence Report'!$D:$D,IF(COUNTIFS($B482,"Adjustment*"),$B481,$B482),'7.  Persistence Report'!$H:$H,D406,'7.  Persistence Report'!$J:$J,IF(COUNTIFS($B482,"Adjustment*"),"Adjustment","Current Year Savings"),'7.  Persistence Report'!$C:$C,VLOOKUP(IF(COUNTIFS($B482,"Adjustment*"),$A481,$A482),ExtCalcMap,2,FALSE))</f>
        <v>0</v>
      </c>
      <c r="I482" s="724">
        <f ca="1">SUMIFS(OFFSET('7.  Persistence Report'!$AQ:$AQ,0,I406-2011),'7.  Persistence Report'!$D:$D,IF(COUNTIFS($B482,"Adjustment*"),$B481,$B482),'7.  Persistence Report'!$H:$H,D406,'7.  Persistence Report'!$J:$J,IF(COUNTIFS($B482,"Adjustment*"),"Adjustment","Current Year Savings"),'7.  Persistence Report'!$C:$C,VLOOKUP(IF(COUNTIFS($B482,"Adjustment*"),$A481,$A482),ExtCalcMap,2,FALSE))</f>
        <v>0</v>
      </c>
      <c r="J482" s="724">
        <f ca="1">SUMIFS(OFFSET('7.  Persistence Report'!$AQ:$AQ,0,J406-2011),'7.  Persistence Report'!$D:$D,IF(COUNTIFS($B482,"Adjustment*"),$B481,$B482),'7.  Persistence Report'!$H:$H,D406,'7.  Persistence Report'!$J:$J,IF(COUNTIFS($B482,"Adjustment*"),"Adjustment","Current Year Savings"),'7.  Persistence Report'!$C:$C,VLOOKUP(IF(COUNTIFS($B482,"Adjustment*"),$A481,$A482),ExtCalcMap,2,FALSE))</f>
        <v>0</v>
      </c>
      <c r="K482" s="724">
        <f ca="1">SUMIFS(OFFSET('7.  Persistence Report'!$AQ:$AQ,0,K406-2011),'7.  Persistence Report'!$D:$D,IF(COUNTIFS($B482,"Adjustment*"),$B481,$B482),'7.  Persistence Report'!$H:$H,D406,'7.  Persistence Report'!$J:$J,IF(COUNTIFS($B482,"Adjustment*"),"Adjustment","Current Year Savings"),'7.  Persistence Report'!$C:$C,VLOOKUP(IF(COUNTIFS($B482,"Adjustment*"),$A481,$A482),ExtCalcMap,2,FALSE))</f>
        <v>0</v>
      </c>
      <c r="L482" s="724">
        <f ca="1">SUMIFS(OFFSET('7.  Persistence Report'!$AQ:$AQ,0,L406-2011),'7.  Persistence Report'!$D:$D,IF(COUNTIFS($B482,"Adjustment*"),$B481,$B482),'7.  Persistence Report'!$H:$H,D406,'7.  Persistence Report'!$J:$J,IF(COUNTIFS($B482,"Adjustment*"),"Adjustment","Current Year Savings"),'7.  Persistence Report'!$C:$C,VLOOKUP(IF(COUNTIFS($B482,"Adjustment*"),$A481,$A482),ExtCalcMap,2,FALSE))</f>
        <v>0</v>
      </c>
      <c r="M482" s="724">
        <f ca="1">SUMIFS(OFFSET('7.  Persistence Report'!$AQ:$AQ,0,M406-2011),'7.  Persistence Report'!$D:$D,IF(COUNTIFS($B482,"Adjustment*"),$B481,$B482),'7.  Persistence Report'!$H:$H,D406,'7.  Persistence Report'!$J:$J,IF(COUNTIFS($B482,"Adjustment*"),"Adjustment","Current Year Savings"),'7.  Persistence Report'!$C:$C,VLOOKUP(IF(COUNTIFS($B482,"Adjustment*"),$A481,$A482),ExtCalcMap,2,FALSE))</f>
        <v>0</v>
      </c>
      <c r="N482" s="732"/>
      <c r="O482" s="731">
        <f ca="1">SUMIFS(OFFSET('7.  Persistence Report'!$L:$L,0,O406-2011),'7.  Persistence Report'!$D:$D,IF(COUNTIFS($B482,"Adjustment*"),$B481,$B482),'7.  Persistence Report'!$H:$H,D406,'7.  Persistence Report'!$J:$J,IF(COUNTIFS($B482,"Adjustment*"),"Adjustment","Current Year Savings"),'7.  Persistence Report'!$C:$C,VLOOKUP(IF(COUNTIFS($B482,"Adjustment*"),$A481,$A482),ExtCalcMap,2,FALSE))</f>
        <v>0</v>
      </c>
      <c r="P482" s="731">
        <f ca="1">SUMIFS(OFFSET('7.  Persistence Report'!$L:$L,0,P406-2011),'7.  Persistence Report'!$D:$D,IF(COUNTIFS($B482,"Adjustment*"),$B481,$B482),'7.  Persistence Report'!$H:$H,D406,'7.  Persistence Report'!$J:$J,IF(COUNTIFS($B482,"Adjustment*"),"Adjustment","Current Year Savings"),'7.  Persistence Report'!$C:$C,VLOOKUP(IF(COUNTIFS($B482,"Adjustment*"),$A481,$A482),ExtCalcMap,2,FALSE))</f>
        <v>0</v>
      </c>
      <c r="Q482" s="731">
        <f ca="1">SUMIFS(OFFSET('7.  Persistence Report'!$L:$L,0,Q406-2011),'7.  Persistence Report'!$D:$D,IF(COUNTIFS($B482,"Adjustment*"),$B481,$B482),'7.  Persistence Report'!$H:$H,D406,'7.  Persistence Report'!$J:$J,IF(COUNTIFS($B482,"Adjustment*"),"Adjustment","Current Year Savings"),'7.  Persistence Report'!$C:$C,VLOOKUP(IF(COUNTIFS($B482,"Adjustment*"),$A481,$A482),ExtCalcMap,2,FALSE))</f>
        <v>0</v>
      </c>
      <c r="R482" s="731">
        <f ca="1">SUMIFS(OFFSET('7.  Persistence Report'!$L:$L,0,R406-2011),'7.  Persistence Report'!$D:$D,IF(COUNTIFS($B482,"Adjustment*"),$B481,$B482),'7.  Persistence Report'!$H:$H,D406,'7.  Persistence Report'!$J:$J,IF(COUNTIFS($B482,"Adjustment*"),"Adjustment","Current Year Savings"),'7.  Persistence Report'!$C:$C,VLOOKUP(IF(COUNTIFS($B482,"Adjustment*"),$A481,$A482),ExtCalcMap,2,FALSE))</f>
        <v>0</v>
      </c>
      <c r="S482" s="731">
        <f ca="1">SUMIFS(OFFSET('7.  Persistence Report'!$L:$L,0,S406-2011),'7.  Persistence Report'!$D:$D,IF(COUNTIFS($B482,"Adjustment*"),$B481,$B482),'7.  Persistence Report'!$H:$H,D406,'7.  Persistence Report'!$J:$J,IF(COUNTIFS($B482,"Adjustment*"),"Adjustment","Current Year Savings"),'7.  Persistence Report'!$C:$C,VLOOKUP(IF(COUNTIFS($B482,"Adjustment*"),$A481,$A482),ExtCalcMap,2,FALSE))</f>
        <v>0</v>
      </c>
      <c r="T482" s="731">
        <f ca="1">SUMIFS(OFFSET('7.  Persistence Report'!$L:$L,0,T406-2011),'7.  Persistence Report'!$D:$D,IF(COUNTIFS($B482,"Adjustment*"),$B481,$B482),'7.  Persistence Report'!$H:$H,D406,'7.  Persistence Report'!$J:$J,IF(COUNTIFS($B482,"Adjustment*"),"Adjustment","Current Year Savings"),'7.  Persistence Report'!$C:$C,VLOOKUP(IF(COUNTIFS($B482,"Adjustment*"),$A481,$A482),ExtCalcMap,2,FALSE))</f>
        <v>0</v>
      </c>
      <c r="U482" s="731">
        <f ca="1">SUMIFS(OFFSET('7.  Persistence Report'!$L:$L,0,U406-2011),'7.  Persistence Report'!$D:$D,IF(COUNTIFS($B482,"Adjustment*"),$B481,$B482),'7.  Persistence Report'!$H:$H,D406,'7.  Persistence Report'!$J:$J,IF(COUNTIFS($B482,"Adjustment*"),"Adjustment","Current Year Savings"),'7.  Persistence Report'!$C:$C,VLOOKUP(IF(COUNTIFS($B482,"Adjustment*"),$A481,$A482),ExtCalcMap,2,FALSE))</f>
        <v>0</v>
      </c>
      <c r="V482" s="731">
        <f ca="1">SUMIFS(OFFSET('7.  Persistence Report'!$L:$L,0,V406-2011),'7.  Persistence Report'!$D:$D,IF(COUNTIFS($B482,"Adjustment*"),$B481,$B482),'7.  Persistence Report'!$H:$H,D406,'7.  Persistence Report'!$J:$J,IF(COUNTIFS($B482,"Adjustment*"),"Adjustment","Current Year Savings"),'7.  Persistence Report'!$C:$C,VLOOKUP(IF(COUNTIFS($B482,"Adjustment*"),$A481,$A482),ExtCalcMap,2,FALSE))</f>
        <v>0</v>
      </c>
      <c r="W482" s="731">
        <f ca="1">SUMIFS(OFFSET('7.  Persistence Report'!$L:$L,0,W406-2011),'7.  Persistence Report'!$D:$D,IF(COUNTIFS($B482,"Adjustment*"),$B481,$B482),'7.  Persistence Report'!$H:$H,D406,'7.  Persistence Report'!$J:$J,IF(COUNTIFS($B482,"Adjustment*"),"Adjustment","Current Year Savings"),'7.  Persistence Report'!$C:$C,VLOOKUP(IF(COUNTIFS($B482,"Adjustment*"),$A481,$A482),ExtCalcMap,2,FALSE))</f>
        <v>0</v>
      </c>
      <c r="X482" s="731">
        <f ca="1">SUMIFS(OFFSET('7.  Persistence Report'!$L:$L,0,X406-2011),'7.  Persistence Report'!$D:$D,IF(COUNTIFS($B482,"Adjustment*"),$B481,$B482),'7.  Persistence Report'!$H:$H,D406,'7.  Persistence Report'!$J:$J,IF(COUNTIFS($B482,"Adjustment*"),"Adjustment","Current Year Savings"),'7.  Persistence Report'!$C:$C,VLOOKUP(IF(COUNTIFS($B482,"Adjustment*"),$A481,$A482),ExtCalcMap,2,FALSE))</f>
        <v>0</v>
      </c>
      <c r="Y482" s="412">
        <f>Y481</f>
        <v>0</v>
      </c>
      <c r="Z482" s="412">
        <f>Z481</f>
        <v>0</v>
      </c>
      <c r="AA482" s="412">
        <f t="shared" ref="AA482:AL482" si="203">AA481</f>
        <v>0</v>
      </c>
      <c r="AB482" s="412">
        <f t="shared" si="203"/>
        <v>1</v>
      </c>
      <c r="AC482" s="412">
        <f t="shared" si="203"/>
        <v>0</v>
      </c>
      <c r="AD482" s="412">
        <f t="shared" si="203"/>
        <v>0</v>
      </c>
      <c r="AE482" s="412">
        <f t="shared" si="203"/>
        <v>0</v>
      </c>
      <c r="AF482" s="412">
        <f t="shared" si="203"/>
        <v>0</v>
      </c>
      <c r="AG482" s="412">
        <f t="shared" si="203"/>
        <v>0</v>
      </c>
      <c r="AH482" s="412">
        <f t="shared" si="203"/>
        <v>0</v>
      </c>
      <c r="AI482" s="412">
        <f t="shared" si="203"/>
        <v>0</v>
      </c>
      <c r="AJ482" s="412">
        <f t="shared" si="203"/>
        <v>0</v>
      </c>
      <c r="AK482" s="412">
        <f t="shared" si="203"/>
        <v>0</v>
      </c>
      <c r="AL482" s="412">
        <f t="shared" si="203"/>
        <v>0</v>
      </c>
      <c r="AM482" s="299"/>
    </row>
    <row r="483" spans="1:39" s="285" customFormat="1" ht="15" outlineLevel="1">
      <c r="A483" s="503"/>
      <c r="B483" s="317"/>
      <c r="C483" s="307"/>
      <c r="D483" s="730"/>
      <c r="E483" s="730"/>
      <c r="F483" s="730"/>
      <c r="G483" s="730"/>
      <c r="H483" s="730"/>
      <c r="I483" s="730"/>
      <c r="J483" s="730"/>
      <c r="K483" s="730"/>
      <c r="L483" s="730"/>
      <c r="M483" s="730"/>
      <c r="N483" s="730"/>
      <c r="O483" s="737"/>
      <c r="P483" s="737"/>
      <c r="Q483" s="737"/>
      <c r="R483" s="737"/>
      <c r="S483" s="737"/>
      <c r="T483" s="737"/>
      <c r="U483" s="737"/>
      <c r="V483" s="737"/>
      <c r="W483" s="737"/>
      <c r="X483" s="737"/>
      <c r="Y483" s="413"/>
      <c r="Z483" s="413"/>
      <c r="AA483" s="413"/>
      <c r="AB483" s="413"/>
      <c r="AC483" s="413"/>
      <c r="AD483" s="413"/>
      <c r="AE483" s="413"/>
      <c r="AF483" s="413"/>
      <c r="AG483" s="413"/>
      <c r="AH483" s="413"/>
      <c r="AI483" s="413"/>
      <c r="AJ483" s="413"/>
      <c r="AK483" s="413"/>
      <c r="AL483" s="413"/>
      <c r="AM483" s="308"/>
    </row>
    <row r="484" spans="1:39" s="285" customFormat="1" ht="15" outlineLevel="1">
      <c r="A484" s="503">
        <v>25</v>
      </c>
      <c r="B484" s="316" t="s">
        <v>21</v>
      </c>
      <c r="C484" s="293" t="s">
        <v>25</v>
      </c>
      <c r="D484" s="724">
        <f ca="1">SUMIFS(OFFSET('7.  Persistence Report'!$AQ:$AQ,0,D406-2011),'7.  Persistence Report'!$D:$D,IF(COUNTIFS($B484,"Adjustment*"),$B483,$B484),'7.  Persistence Report'!$H:$H,D406,'7.  Persistence Report'!$J:$J,IF(COUNTIFS($B484,"Adjustment*"),"Adjustment","Current Year Savings"),'7.  Persistence Report'!$C:$C,VLOOKUP(IF(COUNTIFS($B484,"Adjustment*"),$A483,$A484),ExtCalcMap,2,FALSE))</f>
        <v>0</v>
      </c>
      <c r="E484" s="724">
        <f ca="1">SUMIFS(OFFSET('7.  Persistence Report'!$AQ:$AQ,0,E406-2011),'7.  Persistence Report'!$D:$D,IF(COUNTIFS($B484,"Adjustment*"),$B483,$B484),'7.  Persistence Report'!$H:$H,D406,'7.  Persistence Report'!$J:$J,IF(COUNTIFS($B484,"Adjustment*"),"Adjustment","Current Year Savings"),'7.  Persistence Report'!$C:$C,VLOOKUP(IF(COUNTIFS($B484,"Adjustment*"),$A483,$A484),ExtCalcMap,2,FALSE))</f>
        <v>0</v>
      </c>
      <c r="F484" s="724">
        <f ca="1">SUMIFS(OFFSET('7.  Persistence Report'!$AQ:$AQ,0,F406-2011),'7.  Persistence Report'!$D:$D,IF(COUNTIFS($B484,"Adjustment*"),$B483,$B484),'7.  Persistence Report'!$H:$H,D406,'7.  Persistence Report'!$J:$J,IF(COUNTIFS($B484,"Adjustment*"),"Adjustment","Current Year Savings"),'7.  Persistence Report'!$C:$C,VLOOKUP(IF(COUNTIFS($B484,"Adjustment*"),$A483,$A484),ExtCalcMap,2,FALSE))</f>
        <v>0</v>
      </c>
      <c r="G484" s="724">
        <f ca="1">SUMIFS(OFFSET('7.  Persistence Report'!$AQ:$AQ,0,G406-2011),'7.  Persistence Report'!$D:$D,IF(COUNTIFS($B484,"Adjustment*"),$B483,$B484),'7.  Persistence Report'!$H:$H,D406,'7.  Persistence Report'!$J:$J,IF(COUNTIFS($B484,"Adjustment*"),"Adjustment","Current Year Savings"),'7.  Persistence Report'!$C:$C,VLOOKUP(IF(COUNTIFS($B484,"Adjustment*"),$A483,$A484),ExtCalcMap,2,FALSE))</f>
        <v>0</v>
      </c>
      <c r="H484" s="724">
        <f ca="1">SUMIFS(OFFSET('7.  Persistence Report'!$AQ:$AQ,0,H406-2011),'7.  Persistence Report'!$D:$D,IF(COUNTIFS($B484,"Adjustment*"),$B483,$B484),'7.  Persistence Report'!$H:$H,D406,'7.  Persistence Report'!$J:$J,IF(COUNTIFS($B484,"Adjustment*"),"Adjustment","Current Year Savings"),'7.  Persistence Report'!$C:$C,VLOOKUP(IF(COUNTIFS($B484,"Adjustment*"),$A483,$A484),ExtCalcMap,2,FALSE))</f>
        <v>0</v>
      </c>
      <c r="I484" s="724">
        <f ca="1">SUMIFS(OFFSET('7.  Persistence Report'!$AQ:$AQ,0,I406-2011),'7.  Persistence Report'!$D:$D,IF(COUNTIFS($B484,"Adjustment*"),$B483,$B484),'7.  Persistence Report'!$H:$H,D406,'7.  Persistence Report'!$J:$J,IF(COUNTIFS($B484,"Adjustment*"),"Adjustment","Current Year Savings"),'7.  Persistence Report'!$C:$C,VLOOKUP(IF(COUNTIFS($B484,"Adjustment*"),$A483,$A484),ExtCalcMap,2,FALSE))</f>
        <v>0</v>
      </c>
      <c r="J484" s="724">
        <f ca="1">SUMIFS(OFFSET('7.  Persistence Report'!$AQ:$AQ,0,J406-2011),'7.  Persistence Report'!$D:$D,IF(COUNTIFS($B484,"Adjustment*"),$B483,$B484),'7.  Persistence Report'!$H:$H,D406,'7.  Persistence Report'!$J:$J,IF(COUNTIFS($B484,"Adjustment*"),"Adjustment","Current Year Savings"),'7.  Persistence Report'!$C:$C,VLOOKUP(IF(COUNTIFS($B484,"Adjustment*"),$A483,$A484),ExtCalcMap,2,FALSE))</f>
        <v>0</v>
      </c>
      <c r="K484" s="724">
        <f ca="1">SUMIFS(OFFSET('7.  Persistence Report'!$AQ:$AQ,0,K406-2011),'7.  Persistence Report'!$D:$D,IF(COUNTIFS($B484,"Adjustment*"),$B483,$B484),'7.  Persistence Report'!$H:$H,D406,'7.  Persistence Report'!$J:$J,IF(COUNTIFS($B484,"Adjustment*"),"Adjustment","Current Year Savings"),'7.  Persistence Report'!$C:$C,VLOOKUP(IF(COUNTIFS($B484,"Adjustment*"),$A483,$A484),ExtCalcMap,2,FALSE))</f>
        <v>0</v>
      </c>
      <c r="L484" s="724">
        <f ca="1">SUMIFS(OFFSET('7.  Persistence Report'!$AQ:$AQ,0,L406-2011),'7.  Persistence Report'!$D:$D,IF(COUNTIFS($B484,"Adjustment*"),$B483,$B484),'7.  Persistence Report'!$H:$H,D406,'7.  Persistence Report'!$J:$J,IF(COUNTIFS($B484,"Adjustment*"),"Adjustment","Current Year Savings"),'7.  Persistence Report'!$C:$C,VLOOKUP(IF(COUNTIFS($B484,"Adjustment*"),$A483,$A484),ExtCalcMap,2,FALSE))</f>
        <v>0</v>
      </c>
      <c r="M484" s="724">
        <f ca="1">SUMIFS(OFFSET('7.  Persistence Report'!$AQ:$AQ,0,M406-2011),'7.  Persistence Report'!$D:$D,IF(COUNTIFS($B484,"Adjustment*"),$B483,$B484),'7.  Persistence Report'!$H:$H,D406,'7.  Persistence Report'!$J:$J,IF(COUNTIFS($B484,"Adjustment*"),"Adjustment","Current Year Savings"),'7.  Persistence Report'!$C:$C,VLOOKUP(IF(COUNTIFS($B484,"Adjustment*"),$A483,$A484),ExtCalcMap,2,FALSE))</f>
        <v>0</v>
      </c>
      <c r="N484" s="724">
        <v>0</v>
      </c>
      <c r="O484" s="731">
        <f ca="1">SUMIFS(OFFSET('7.  Persistence Report'!$L:$L,0,O406-2011),'7.  Persistence Report'!$D:$D,IF(COUNTIFS($B484,"Adjustment*"),$B483,$B484),'7.  Persistence Report'!$H:$H,D406,'7.  Persistence Report'!$J:$J,IF(COUNTIFS($B484,"Adjustment*"),"Adjustment","Current Year Savings"),'7.  Persistence Report'!$C:$C,VLOOKUP(IF(COUNTIFS($B484,"Adjustment*"),$A483,$A484),ExtCalcMap,2,FALSE))</f>
        <v>0</v>
      </c>
      <c r="P484" s="731">
        <f ca="1">SUMIFS(OFFSET('7.  Persistence Report'!$L:$L,0,P406-2011),'7.  Persistence Report'!$D:$D,IF(COUNTIFS($B484,"Adjustment*"),$B483,$B484),'7.  Persistence Report'!$H:$H,D406,'7.  Persistence Report'!$J:$J,IF(COUNTIFS($B484,"Adjustment*"),"Adjustment","Current Year Savings"),'7.  Persistence Report'!$C:$C,VLOOKUP(IF(COUNTIFS($B484,"Adjustment*"),$A483,$A484),ExtCalcMap,2,FALSE))</f>
        <v>0</v>
      </c>
      <c r="Q484" s="731">
        <f ca="1">SUMIFS(OFFSET('7.  Persistence Report'!$L:$L,0,Q406-2011),'7.  Persistence Report'!$D:$D,IF(COUNTIFS($B484,"Adjustment*"),$B483,$B484),'7.  Persistence Report'!$H:$H,D406,'7.  Persistence Report'!$J:$J,IF(COUNTIFS($B484,"Adjustment*"),"Adjustment","Current Year Savings"),'7.  Persistence Report'!$C:$C,VLOOKUP(IF(COUNTIFS($B484,"Adjustment*"),$A483,$A484),ExtCalcMap,2,FALSE))</f>
        <v>0</v>
      </c>
      <c r="R484" s="731">
        <f ca="1">SUMIFS(OFFSET('7.  Persistence Report'!$L:$L,0,R406-2011),'7.  Persistence Report'!$D:$D,IF(COUNTIFS($B484,"Adjustment*"),$B483,$B484),'7.  Persistence Report'!$H:$H,D406,'7.  Persistence Report'!$J:$J,IF(COUNTIFS($B484,"Adjustment*"),"Adjustment","Current Year Savings"),'7.  Persistence Report'!$C:$C,VLOOKUP(IF(COUNTIFS($B484,"Adjustment*"),$A483,$A484),ExtCalcMap,2,FALSE))</f>
        <v>0</v>
      </c>
      <c r="S484" s="731">
        <f ca="1">SUMIFS(OFFSET('7.  Persistence Report'!$L:$L,0,S406-2011),'7.  Persistence Report'!$D:$D,IF(COUNTIFS($B484,"Adjustment*"),$B483,$B484),'7.  Persistence Report'!$H:$H,D406,'7.  Persistence Report'!$J:$J,IF(COUNTIFS($B484,"Adjustment*"),"Adjustment","Current Year Savings"),'7.  Persistence Report'!$C:$C,VLOOKUP(IF(COUNTIFS($B484,"Adjustment*"),$A483,$A484),ExtCalcMap,2,FALSE))</f>
        <v>0</v>
      </c>
      <c r="T484" s="731">
        <f ca="1">SUMIFS(OFFSET('7.  Persistence Report'!$L:$L,0,T406-2011),'7.  Persistence Report'!$D:$D,IF(COUNTIFS($B484,"Adjustment*"),$B483,$B484),'7.  Persistence Report'!$H:$H,D406,'7.  Persistence Report'!$J:$J,IF(COUNTIFS($B484,"Adjustment*"),"Adjustment","Current Year Savings"),'7.  Persistence Report'!$C:$C,VLOOKUP(IF(COUNTIFS($B484,"Adjustment*"),$A483,$A484),ExtCalcMap,2,FALSE))</f>
        <v>0</v>
      </c>
      <c r="U484" s="731">
        <f ca="1">SUMIFS(OFFSET('7.  Persistence Report'!$L:$L,0,U406-2011),'7.  Persistence Report'!$D:$D,IF(COUNTIFS($B484,"Adjustment*"),$B483,$B484),'7.  Persistence Report'!$H:$H,D406,'7.  Persistence Report'!$J:$J,IF(COUNTIFS($B484,"Adjustment*"),"Adjustment","Current Year Savings"),'7.  Persistence Report'!$C:$C,VLOOKUP(IF(COUNTIFS($B484,"Adjustment*"),$A483,$A484),ExtCalcMap,2,FALSE))</f>
        <v>0</v>
      </c>
      <c r="V484" s="731">
        <f ca="1">SUMIFS(OFFSET('7.  Persistence Report'!$L:$L,0,V406-2011),'7.  Persistence Report'!$D:$D,IF(COUNTIFS($B484,"Adjustment*"),$B483,$B484),'7.  Persistence Report'!$H:$H,D406,'7.  Persistence Report'!$J:$J,IF(COUNTIFS($B484,"Adjustment*"),"Adjustment","Current Year Savings"),'7.  Persistence Report'!$C:$C,VLOOKUP(IF(COUNTIFS($B484,"Adjustment*"),$A483,$A484),ExtCalcMap,2,FALSE))</f>
        <v>0</v>
      </c>
      <c r="W484" s="731">
        <f ca="1">SUMIFS(OFFSET('7.  Persistence Report'!$L:$L,0,W406-2011),'7.  Persistence Report'!$D:$D,IF(COUNTIFS($B484,"Adjustment*"),$B483,$B484),'7.  Persistence Report'!$H:$H,D406,'7.  Persistence Report'!$J:$J,IF(COUNTIFS($B484,"Adjustment*"),"Adjustment","Current Year Savings"),'7.  Persistence Report'!$C:$C,VLOOKUP(IF(COUNTIFS($B484,"Adjustment*"),$A483,$A484),ExtCalcMap,2,FALSE))</f>
        <v>0</v>
      </c>
      <c r="X484" s="731">
        <f ca="1">SUMIFS(OFFSET('7.  Persistence Report'!$L:$L,0,X406-2011),'7.  Persistence Report'!$D:$D,IF(COUNTIFS($B484,"Adjustment*"),$B483,$B484),'7.  Persistence Report'!$H:$H,D406,'7.  Persistence Report'!$J:$J,IF(COUNTIFS($B484,"Adjustment*"),"Adjustment","Current Year Savings"),'7.  Persistence Report'!$C:$C,VLOOKUP(IF(COUNTIFS($B484,"Adjustment*"),$A483,$A484),ExtCalcMap,2,FALSE))</f>
        <v>0</v>
      </c>
      <c r="Y484" s="416">
        <f ca="1">IF(SUMIFS(OFFSET('3-a.  Rate Class Allocations'!$BA:$BA,0,(27*(Y407="kW"))),'3-a.  Rate Class Allocations'!$F:$F,"2011 - 2014 + 2015 Extension Legacy Green Energy Act Framework - Province Wide Program",'3-a.  Rate Class Allocations'!$E:$E,$B484,'3-a.  Rate Class Allocations'!$H:$H,D406),SUMIFS(OFFSET('3-a.  Rate Class Allocations'!$BA:$BA,0,(27*(Y407="kW"))),'3-a.  Rate Class Allocations'!$F:$F,"2011 - 2014 + 2015 Extension Legacy Green Energy Act Framework - Province Wide Program",'3-a.  Rate Class Allocations'!$L:$L,Y406,'3-a.  Rate Class Allocations'!$E:$E,$B484,'3-a.  Rate Class Allocations'!$H:$H,D406) / SUMIFS(OFFSET('3-a.  Rate Class Allocations'!$BA:$BA,0,(27*(Y407="kW"))),'3-a.  Rate Class Allocations'!$F:$F,"2011 - 2014 + 2015 Extension Legacy Green Energy Act Framework - Province Wide Program",'3-a.  Rate Class Allocations'!$E:$E,$B484,'3-a.  Rate Class Allocations'!$H:$H,D406),IF(COUNTIFS(Y406,"*Less Than*"),1/COUNTIFS($Y406:$AL406,"*Less Than*"),0))</f>
        <v>0</v>
      </c>
      <c r="Z484" s="416">
        <f ca="1">IF(SUMIFS(OFFSET('3-a.  Rate Class Allocations'!$BA:$BA,0,(27*(Z407="kW"))),'3-a.  Rate Class Allocations'!$F:$F,"2011 - 2014 + 2015 Extension Legacy Green Energy Act Framework - Province Wide Program",'3-a.  Rate Class Allocations'!$E:$E,$B484,'3-a.  Rate Class Allocations'!$H:$H,D406),SUMIFS(OFFSET('3-a.  Rate Class Allocations'!$BA:$BA,0,(27*(Z407="kW"))),'3-a.  Rate Class Allocations'!$F:$F,"2011 - 2014 + 2015 Extension Legacy Green Energy Act Framework - Province Wide Program",'3-a.  Rate Class Allocations'!$L:$L,Z406,'3-a.  Rate Class Allocations'!$E:$E,$B484,'3-a.  Rate Class Allocations'!$H:$H,D406) / SUMIFS(OFFSET('3-a.  Rate Class Allocations'!$BA:$BA,0,(27*(Z407="kW"))),'3-a.  Rate Class Allocations'!$F:$F,"2011 - 2014 + 2015 Extension Legacy Green Energy Act Framework - Province Wide Program",'3-a.  Rate Class Allocations'!$E:$E,$B484,'3-a.  Rate Class Allocations'!$H:$H,D406),IF(COUNTIFS(Z406,"*Less Than*"),1/COUNTIFS($Y406:$AL406,"*Less Than*"),0))</f>
        <v>1</v>
      </c>
      <c r="AA484" s="416">
        <f ca="1">IF(SUMIFS(OFFSET('3-a.  Rate Class Allocations'!$BA:$BA,0,(27*(AA407="kW"))),'3-a.  Rate Class Allocations'!$F:$F,"2011 - 2014 + 2015 Extension Legacy Green Energy Act Framework - Province Wide Program",'3-a.  Rate Class Allocations'!$E:$E,$B484,'3-a.  Rate Class Allocations'!$H:$H,D406),SUMIFS(OFFSET('3-a.  Rate Class Allocations'!$BA:$BA,0,(27*(AA407="kW"))),'3-a.  Rate Class Allocations'!$F:$F,"2011 - 2014 + 2015 Extension Legacy Green Energy Act Framework - Province Wide Program",'3-a.  Rate Class Allocations'!$L:$L,AA406,'3-a.  Rate Class Allocations'!$E:$E,$B484,'3-a.  Rate Class Allocations'!$H:$H,D406) / SUMIFS(OFFSET('3-a.  Rate Class Allocations'!$BA:$BA,0,(27*(AA407="kW"))),'3-a.  Rate Class Allocations'!$F:$F,"2011 - 2014 + 2015 Extension Legacy Green Energy Act Framework - Province Wide Program",'3-a.  Rate Class Allocations'!$E:$E,$B484,'3-a.  Rate Class Allocations'!$H:$H,D406),IF(COUNTIFS(AA406,"*Less Than*"),1/COUNTIFS($Y406:$AL406,"*Less Than*"),0))</f>
        <v>0</v>
      </c>
      <c r="AB484" s="416">
        <f ca="1">IF(SUMIFS(OFFSET('3-a.  Rate Class Allocations'!$BA:$BA,0,(27*(AB407="kW"))),'3-a.  Rate Class Allocations'!$F:$F,"2011 - 2014 + 2015 Extension Legacy Green Energy Act Framework - Province Wide Program",'3-a.  Rate Class Allocations'!$E:$E,$B484,'3-a.  Rate Class Allocations'!$H:$H,D406),SUMIFS(OFFSET('3-a.  Rate Class Allocations'!$BA:$BA,0,(27*(AB407="kW"))),'3-a.  Rate Class Allocations'!$F:$F,"2011 - 2014 + 2015 Extension Legacy Green Energy Act Framework - Province Wide Program",'3-a.  Rate Class Allocations'!$L:$L,AB406,'3-a.  Rate Class Allocations'!$E:$E,$B484,'3-a.  Rate Class Allocations'!$H:$H,D406) / SUMIFS(OFFSET('3-a.  Rate Class Allocations'!$BA:$BA,0,(27*(AB407="kW"))),'3-a.  Rate Class Allocations'!$F:$F,"2011 - 2014 + 2015 Extension Legacy Green Energy Act Framework - Province Wide Program",'3-a.  Rate Class Allocations'!$E:$E,$B484,'3-a.  Rate Class Allocations'!$H:$H,D406),IF(COUNTIFS(AB406,"*Less Than*"),1/COUNTIFS($Y406:$AL406,"*Less Than*"),0))</f>
        <v>0</v>
      </c>
      <c r="AC484" s="416">
        <f ca="1">IF(SUMIFS(OFFSET('3-a.  Rate Class Allocations'!$BA:$BA,0,(27*(AC407="kW"))),'3-a.  Rate Class Allocations'!$F:$F,"2011 - 2014 + 2015 Extension Legacy Green Energy Act Framework - Province Wide Program",'3-a.  Rate Class Allocations'!$E:$E,$B484,'3-a.  Rate Class Allocations'!$H:$H,D406),SUMIFS(OFFSET('3-a.  Rate Class Allocations'!$BA:$BA,0,(27*(AC407="kW"))),'3-a.  Rate Class Allocations'!$F:$F,"2011 - 2014 + 2015 Extension Legacy Green Energy Act Framework - Province Wide Program",'3-a.  Rate Class Allocations'!$L:$L,AC406,'3-a.  Rate Class Allocations'!$E:$E,$B484,'3-a.  Rate Class Allocations'!$H:$H,D406) / SUMIFS(OFFSET('3-a.  Rate Class Allocations'!$BA:$BA,0,(27*(AC407="kW"))),'3-a.  Rate Class Allocations'!$F:$F,"2011 - 2014 + 2015 Extension Legacy Green Energy Act Framework - Province Wide Program",'3-a.  Rate Class Allocations'!$E:$E,$B484,'3-a.  Rate Class Allocations'!$H:$H,D406),IF(COUNTIFS(AC406,"*Less Than*"),1/COUNTIFS($Y406:$AL406,"*Less Than*"),0))</f>
        <v>0</v>
      </c>
      <c r="AD484" s="416">
        <f ca="1">IF(SUMIFS(OFFSET('3-a.  Rate Class Allocations'!$BA:$BA,0,(27*(AD407="kW"))),'3-a.  Rate Class Allocations'!$F:$F,"2011 - 2014 + 2015 Extension Legacy Green Energy Act Framework - Province Wide Program",'3-a.  Rate Class Allocations'!$E:$E,$B484,'3-a.  Rate Class Allocations'!$H:$H,D406),SUMIFS(OFFSET('3-a.  Rate Class Allocations'!$BA:$BA,0,(27*(AD407="kW"))),'3-a.  Rate Class Allocations'!$F:$F,"2011 - 2014 + 2015 Extension Legacy Green Energy Act Framework - Province Wide Program",'3-a.  Rate Class Allocations'!$L:$L,AD406,'3-a.  Rate Class Allocations'!$E:$E,$B484,'3-a.  Rate Class Allocations'!$H:$H,D406) / SUMIFS(OFFSET('3-a.  Rate Class Allocations'!$BA:$BA,0,(27*(AD407="kW"))),'3-a.  Rate Class Allocations'!$F:$F,"2011 - 2014 + 2015 Extension Legacy Green Energy Act Framework - Province Wide Program",'3-a.  Rate Class Allocations'!$E:$E,$B484,'3-a.  Rate Class Allocations'!$H:$H,D406),IF(COUNTIFS(AD406,"*Less Than*"),1/COUNTIFS($Y406:$AL406,"*Less Than*"),0))</f>
        <v>0</v>
      </c>
      <c r="AE484" s="416">
        <f ca="1">IF(SUMIFS(OFFSET('3-a.  Rate Class Allocations'!$BA:$BA,0,(27*(AE407="kW"))),'3-a.  Rate Class Allocations'!$F:$F,"2011 - 2014 + 2015 Extension Legacy Green Energy Act Framework - Province Wide Program",'3-a.  Rate Class Allocations'!$E:$E,$B484,'3-a.  Rate Class Allocations'!$H:$H,D406),SUMIFS(OFFSET('3-a.  Rate Class Allocations'!$BA:$BA,0,(27*(AE407="kW"))),'3-a.  Rate Class Allocations'!$F:$F,"2011 - 2014 + 2015 Extension Legacy Green Energy Act Framework - Province Wide Program",'3-a.  Rate Class Allocations'!$L:$L,AE406,'3-a.  Rate Class Allocations'!$E:$E,$B484,'3-a.  Rate Class Allocations'!$H:$H,D406) / SUMIFS(OFFSET('3-a.  Rate Class Allocations'!$BA:$BA,0,(27*(AE407="kW"))),'3-a.  Rate Class Allocations'!$F:$F,"2011 - 2014 + 2015 Extension Legacy Green Energy Act Framework - Province Wide Program",'3-a.  Rate Class Allocations'!$E:$E,$B484,'3-a.  Rate Class Allocations'!$H:$H,D406),IF(COUNTIFS(AE406,"*Less Than*"),1/COUNTIFS($Y406:$AL406,"*Less Than*"),0))</f>
        <v>0</v>
      </c>
      <c r="AF484" s="416">
        <f ca="1">IF(SUMIFS(OFFSET('3-a.  Rate Class Allocations'!$BA:$BA,0,(27*(AF407="kW"))),'3-a.  Rate Class Allocations'!$F:$F,"2011 - 2014 + 2015 Extension Legacy Green Energy Act Framework - Province Wide Program",'3-a.  Rate Class Allocations'!$E:$E,$B484,'3-a.  Rate Class Allocations'!$H:$H,D406),SUMIFS(OFFSET('3-a.  Rate Class Allocations'!$BA:$BA,0,(27*(AF407="kW"))),'3-a.  Rate Class Allocations'!$F:$F,"2011 - 2014 + 2015 Extension Legacy Green Energy Act Framework - Province Wide Program",'3-a.  Rate Class Allocations'!$L:$L,AF406,'3-a.  Rate Class Allocations'!$E:$E,$B484,'3-a.  Rate Class Allocations'!$H:$H,D406) / SUMIFS(OFFSET('3-a.  Rate Class Allocations'!$BA:$BA,0,(27*(AF407="kW"))),'3-a.  Rate Class Allocations'!$F:$F,"2011 - 2014 + 2015 Extension Legacy Green Energy Act Framework - Province Wide Program",'3-a.  Rate Class Allocations'!$E:$E,$B484,'3-a.  Rate Class Allocations'!$H:$H,D406),IF(COUNTIFS(AF406,"*Less Than*"),1/COUNTIFS($Y406:$AL406,"*Less Than*"),0))</f>
        <v>0</v>
      </c>
      <c r="AG484" s="416">
        <f ca="1">IF(SUMIFS(OFFSET('3-a.  Rate Class Allocations'!$BA:$BA,0,(27*(AG407="kW"))),'3-a.  Rate Class Allocations'!$F:$F,"2011 - 2014 + 2015 Extension Legacy Green Energy Act Framework - Province Wide Program",'3-a.  Rate Class Allocations'!$E:$E,$B484,'3-a.  Rate Class Allocations'!$H:$H,D406),SUMIFS(OFFSET('3-a.  Rate Class Allocations'!$BA:$BA,0,(27*(AG407="kW"))),'3-a.  Rate Class Allocations'!$F:$F,"2011 - 2014 + 2015 Extension Legacy Green Energy Act Framework - Province Wide Program",'3-a.  Rate Class Allocations'!$L:$L,AG406,'3-a.  Rate Class Allocations'!$E:$E,$B484,'3-a.  Rate Class Allocations'!$H:$H,D406) / SUMIFS(OFFSET('3-a.  Rate Class Allocations'!$BA:$BA,0,(27*(AG407="kW"))),'3-a.  Rate Class Allocations'!$F:$F,"2011 - 2014 + 2015 Extension Legacy Green Energy Act Framework - Province Wide Program",'3-a.  Rate Class Allocations'!$E:$E,$B484,'3-a.  Rate Class Allocations'!$H:$H,D406),IF(COUNTIFS(AG406,"*Less Than*"),1/COUNTIFS($Y406:$AL406,"*Less Than*"),0))</f>
        <v>0</v>
      </c>
      <c r="AH484" s="416">
        <f ca="1">IF(SUMIFS(OFFSET('3-a.  Rate Class Allocations'!$BA:$BA,0,(27*(AH407="kW"))),'3-a.  Rate Class Allocations'!$F:$F,"2011 - 2014 + 2015 Extension Legacy Green Energy Act Framework - Province Wide Program",'3-a.  Rate Class Allocations'!$E:$E,$B484,'3-a.  Rate Class Allocations'!$H:$H,D406),SUMIFS(OFFSET('3-a.  Rate Class Allocations'!$BA:$BA,0,(27*(AH407="kW"))),'3-a.  Rate Class Allocations'!$F:$F,"2011 - 2014 + 2015 Extension Legacy Green Energy Act Framework - Province Wide Program",'3-a.  Rate Class Allocations'!$L:$L,AH406,'3-a.  Rate Class Allocations'!$E:$E,$B484,'3-a.  Rate Class Allocations'!$H:$H,D406) / SUMIFS(OFFSET('3-a.  Rate Class Allocations'!$BA:$BA,0,(27*(AH407="kW"))),'3-a.  Rate Class Allocations'!$F:$F,"2011 - 2014 + 2015 Extension Legacy Green Energy Act Framework - Province Wide Program",'3-a.  Rate Class Allocations'!$E:$E,$B484,'3-a.  Rate Class Allocations'!$H:$H,D406),IF(COUNTIFS(AH406,"*Less Than*"),1/COUNTIFS($Y406:$AL406,"*Less Than*"),0))</f>
        <v>0</v>
      </c>
      <c r="AI484" s="416">
        <f ca="1">IF(SUMIFS(OFFSET('3-a.  Rate Class Allocations'!$BA:$BA,0,(27*(AI407="kW"))),'3-a.  Rate Class Allocations'!$F:$F,"2011 - 2014 + 2015 Extension Legacy Green Energy Act Framework - Province Wide Program",'3-a.  Rate Class Allocations'!$E:$E,$B484,'3-a.  Rate Class Allocations'!$H:$H,D406),SUMIFS(OFFSET('3-a.  Rate Class Allocations'!$BA:$BA,0,(27*(AI407="kW"))),'3-a.  Rate Class Allocations'!$F:$F,"2011 - 2014 + 2015 Extension Legacy Green Energy Act Framework - Province Wide Program",'3-a.  Rate Class Allocations'!$L:$L,AI406,'3-a.  Rate Class Allocations'!$E:$E,$B484,'3-a.  Rate Class Allocations'!$H:$H,D406) / SUMIFS(OFFSET('3-a.  Rate Class Allocations'!$BA:$BA,0,(27*(AI407="kW"))),'3-a.  Rate Class Allocations'!$F:$F,"2011 - 2014 + 2015 Extension Legacy Green Energy Act Framework - Province Wide Program",'3-a.  Rate Class Allocations'!$E:$E,$B484,'3-a.  Rate Class Allocations'!$H:$H,D406),IF(COUNTIFS(AI406,"*Less Than*"),1/COUNTIFS($Y406:$AL406,"*Less Than*"),0))</f>
        <v>0</v>
      </c>
      <c r="AJ484" s="416">
        <f ca="1">IF(SUMIFS(OFFSET('3-a.  Rate Class Allocations'!$BA:$BA,0,(27*(AJ407="kW"))),'3-a.  Rate Class Allocations'!$F:$F,"2011 - 2014 + 2015 Extension Legacy Green Energy Act Framework - Province Wide Program",'3-a.  Rate Class Allocations'!$E:$E,$B484,'3-a.  Rate Class Allocations'!$H:$H,D406),SUMIFS(OFFSET('3-a.  Rate Class Allocations'!$BA:$BA,0,(27*(AJ407="kW"))),'3-a.  Rate Class Allocations'!$F:$F,"2011 - 2014 + 2015 Extension Legacy Green Energy Act Framework - Province Wide Program",'3-a.  Rate Class Allocations'!$L:$L,AJ406,'3-a.  Rate Class Allocations'!$E:$E,$B484,'3-a.  Rate Class Allocations'!$H:$H,D406) / SUMIFS(OFFSET('3-a.  Rate Class Allocations'!$BA:$BA,0,(27*(AJ407="kW"))),'3-a.  Rate Class Allocations'!$F:$F,"2011 - 2014 + 2015 Extension Legacy Green Energy Act Framework - Province Wide Program",'3-a.  Rate Class Allocations'!$E:$E,$B484,'3-a.  Rate Class Allocations'!$H:$H,D406),IF(COUNTIFS(AJ406,"*Less Than*"),1/COUNTIFS($Y406:$AL406,"*Less Than*"),0))</f>
        <v>0</v>
      </c>
      <c r="AK484" s="416">
        <f ca="1">IF(SUMIFS(OFFSET('3-a.  Rate Class Allocations'!$BA:$BA,0,(27*(AK407="kW"))),'3-a.  Rate Class Allocations'!$F:$F,"2011 - 2014 + 2015 Extension Legacy Green Energy Act Framework - Province Wide Program",'3-a.  Rate Class Allocations'!$E:$E,$B484,'3-a.  Rate Class Allocations'!$H:$H,D406),SUMIFS(OFFSET('3-a.  Rate Class Allocations'!$BA:$BA,0,(27*(AK407="kW"))),'3-a.  Rate Class Allocations'!$F:$F,"2011 - 2014 + 2015 Extension Legacy Green Energy Act Framework - Province Wide Program",'3-a.  Rate Class Allocations'!$L:$L,AK406,'3-a.  Rate Class Allocations'!$E:$E,$B484,'3-a.  Rate Class Allocations'!$H:$H,D406) / SUMIFS(OFFSET('3-a.  Rate Class Allocations'!$BA:$BA,0,(27*(AK407="kW"))),'3-a.  Rate Class Allocations'!$F:$F,"2011 - 2014 + 2015 Extension Legacy Green Energy Act Framework - Province Wide Program",'3-a.  Rate Class Allocations'!$E:$E,$B484,'3-a.  Rate Class Allocations'!$H:$H,D406),IF(COUNTIFS(AK406,"*Less Than*"),1/COUNTIFS($Y406:$AL406,"*Less Than*"),0))</f>
        <v>0</v>
      </c>
      <c r="AL484" s="416">
        <f ca="1">IF(SUMIFS(OFFSET('3-a.  Rate Class Allocations'!$BA:$BA,0,(27*(AL407="kW"))),'3-a.  Rate Class Allocations'!$F:$F,"2011 - 2014 + 2015 Extension Legacy Green Energy Act Framework - Province Wide Program",'3-a.  Rate Class Allocations'!$E:$E,$B484,'3-a.  Rate Class Allocations'!$H:$H,D406),SUMIFS(OFFSET('3-a.  Rate Class Allocations'!$BA:$BA,0,(27*(AL407="kW"))),'3-a.  Rate Class Allocations'!$F:$F,"2011 - 2014 + 2015 Extension Legacy Green Energy Act Framework - Province Wide Program",'3-a.  Rate Class Allocations'!$L:$L,AL406,'3-a.  Rate Class Allocations'!$E:$E,$B484,'3-a.  Rate Class Allocations'!$H:$H,D406) / SUMIFS(OFFSET('3-a.  Rate Class Allocations'!$BA:$BA,0,(27*(AL407="kW"))),'3-a.  Rate Class Allocations'!$F:$F,"2011 - 2014 + 2015 Extension Legacy Green Energy Act Framework - Province Wide Program",'3-a.  Rate Class Allocations'!$E:$E,$B484,'3-a.  Rate Class Allocations'!$H:$H,D406),IF(COUNTIFS(AL406,"*Less Than*"),1/COUNTIFS($Y406:$AL406,"*Less Than*"),0))</f>
        <v>0</v>
      </c>
      <c r="AM484" s="298">
        <f ca="1">SUM(Y484:AL484)</f>
        <v>1</v>
      </c>
    </row>
    <row r="485" spans="1:39" s="285" customFormat="1" ht="15" outlineLevel="1">
      <c r="A485" s="503"/>
      <c r="B485" s="317" t="s">
        <v>260</v>
      </c>
      <c r="C485" s="293" t="s">
        <v>164</v>
      </c>
      <c r="D485" s="724">
        <f ca="1">SUMIFS(OFFSET('7.  Persistence Report'!$AQ:$AQ,0,D406-2011),'7.  Persistence Report'!$D:$D,IF(COUNTIFS($B485,"Adjustment*"),$B484,$B485),'7.  Persistence Report'!$H:$H,D406,'7.  Persistence Report'!$J:$J,IF(COUNTIFS($B485,"Adjustment*"),"Adjustment","Current Year Savings"),'7.  Persistence Report'!$C:$C,VLOOKUP(IF(COUNTIFS($B485,"Adjustment*"),$A484,$A485),ExtCalcMap,2,FALSE))</f>
        <v>0</v>
      </c>
      <c r="E485" s="724">
        <f ca="1">SUMIFS(OFFSET('7.  Persistence Report'!$AQ:$AQ,0,E406-2011),'7.  Persistence Report'!$D:$D,IF(COUNTIFS($B485,"Adjustment*"),$B484,$B485),'7.  Persistence Report'!$H:$H,D406,'7.  Persistence Report'!$J:$J,IF(COUNTIFS($B485,"Adjustment*"),"Adjustment","Current Year Savings"),'7.  Persistence Report'!$C:$C,VLOOKUP(IF(COUNTIFS($B485,"Adjustment*"),$A484,$A485),ExtCalcMap,2,FALSE))</f>
        <v>0</v>
      </c>
      <c r="F485" s="724">
        <f ca="1">SUMIFS(OFFSET('7.  Persistence Report'!$AQ:$AQ,0,F406-2011),'7.  Persistence Report'!$D:$D,IF(COUNTIFS($B485,"Adjustment*"),$B484,$B485),'7.  Persistence Report'!$H:$H,D406,'7.  Persistence Report'!$J:$J,IF(COUNTIFS($B485,"Adjustment*"),"Adjustment","Current Year Savings"),'7.  Persistence Report'!$C:$C,VLOOKUP(IF(COUNTIFS($B485,"Adjustment*"),$A484,$A485),ExtCalcMap,2,FALSE))</f>
        <v>0</v>
      </c>
      <c r="G485" s="724">
        <f ca="1">SUMIFS(OFFSET('7.  Persistence Report'!$AQ:$AQ,0,G406-2011),'7.  Persistence Report'!$D:$D,IF(COUNTIFS($B485,"Adjustment*"),$B484,$B485),'7.  Persistence Report'!$H:$H,D406,'7.  Persistence Report'!$J:$J,IF(COUNTIFS($B485,"Adjustment*"),"Adjustment","Current Year Savings"),'7.  Persistence Report'!$C:$C,VLOOKUP(IF(COUNTIFS($B485,"Adjustment*"),$A484,$A485),ExtCalcMap,2,FALSE))</f>
        <v>0</v>
      </c>
      <c r="H485" s="724">
        <f ca="1">SUMIFS(OFFSET('7.  Persistence Report'!$AQ:$AQ,0,H406-2011),'7.  Persistence Report'!$D:$D,IF(COUNTIFS($B485,"Adjustment*"),$B484,$B485),'7.  Persistence Report'!$H:$H,D406,'7.  Persistence Report'!$J:$J,IF(COUNTIFS($B485,"Adjustment*"),"Adjustment","Current Year Savings"),'7.  Persistence Report'!$C:$C,VLOOKUP(IF(COUNTIFS($B485,"Adjustment*"),$A484,$A485),ExtCalcMap,2,FALSE))</f>
        <v>0</v>
      </c>
      <c r="I485" s="724">
        <f ca="1">SUMIFS(OFFSET('7.  Persistence Report'!$AQ:$AQ,0,I406-2011),'7.  Persistence Report'!$D:$D,IF(COUNTIFS($B485,"Adjustment*"),$B484,$B485),'7.  Persistence Report'!$H:$H,D406,'7.  Persistence Report'!$J:$J,IF(COUNTIFS($B485,"Adjustment*"),"Adjustment","Current Year Savings"),'7.  Persistence Report'!$C:$C,VLOOKUP(IF(COUNTIFS($B485,"Adjustment*"),$A484,$A485),ExtCalcMap,2,FALSE))</f>
        <v>0</v>
      </c>
      <c r="J485" s="724">
        <f ca="1">SUMIFS(OFFSET('7.  Persistence Report'!$AQ:$AQ,0,J406-2011),'7.  Persistence Report'!$D:$D,IF(COUNTIFS($B485,"Adjustment*"),$B484,$B485),'7.  Persistence Report'!$H:$H,D406,'7.  Persistence Report'!$J:$J,IF(COUNTIFS($B485,"Adjustment*"),"Adjustment","Current Year Savings"),'7.  Persistence Report'!$C:$C,VLOOKUP(IF(COUNTIFS($B485,"Adjustment*"),$A484,$A485),ExtCalcMap,2,FALSE))</f>
        <v>0</v>
      </c>
      <c r="K485" s="724">
        <f ca="1">SUMIFS(OFFSET('7.  Persistence Report'!$AQ:$AQ,0,K406-2011),'7.  Persistence Report'!$D:$D,IF(COUNTIFS($B485,"Adjustment*"),$B484,$B485),'7.  Persistence Report'!$H:$H,D406,'7.  Persistence Report'!$J:$J,IF(COUNTIFS($B485,"Adjustment*"),"Adjustment","Current Year Savings"),'7.  Persistence Report'!$C:$C,VLOOKUP(IF(COUNTIFS($B485,"Adjustment*"),$A484,$A485),ExtCalcMap,2,FALSE))</f>
        <v>0</v>
      </c>
      <c r="L485" s="724">
        <f ca="1">SUMIFS(OFFSET('7.  Persistence Report'!$AQ:$AQ,0,L406-2011),'7.  Persistence Report'!$D:$D,IF(COUNTIFS($B485,"Adjustment*"),$B484,$B485),'7.  Persistence Report'!$H:$H,D406,'7.  Persistence Report'!$J:$J,IF(COUNTIFS($B485,"Adjustment*"),"Adjustment","Current Year Savings"),'7.  Persistence Report'!$C:$C,VLOOKUP(IF(COUNTIFS($B485,"Adjustment*"),$A484,$A485),ExtCalcMap,2,FALSE))</f>
        <v>0</v>
      </c>
      <c r="M485" s="724">
        <f ca="1">SUMIFS(OFFSET('7.  Persistence Report'!$AQ:$AQ,0,M406-2011),'7.  Persistence Report'!$D:$D,IF(COUNTIFS($B485,"Adjustment*"),$B484,$B485),'7.  Persistence Report'!$H:$H,D406,'7.  Persistence Report'!$J:$J,IF(COUNTIFS($B485,"Adjustment*"),"Adjustment","Current Year Savings"),'7.  Persistence Report'!$C:$C,VLOOKUP(IF(COUNTIFS($B485,"Adjustment*"),$A484,$A485),ExtCalcMap,2,FALSE))</f>
        <v>0</v>
      </c>
      <c r="N485" s="724">
        <v>0</v>
      </c>
      <c r="O485" s="731">
        <f ca="1">SUMIFS(OFFSET('7.  Persistence Report'!$L:$L,0,O406-2011),'7.  Persistence Report'!$D:$D,IF(COUNTIFS($B485,"Adjustment*"),$B484,$B485),'7.  Persistence Report'!$H:$H,D406,'7.  Persistence Report'!$J:$J,IF(COUNTIFS($B485,"Adjustment*"),"Adjustment","Current Year Savings"),'7.  Persistence Report'!$C:$C,VLOOKUP(IF(COUNTIFS($B485,"Adjustment*"),$A484,$A485),ExtCalcMap,2,FALSE))</f>
        <v>0</v>
      </c>
      <c r="P485" s="731">
        <f ca="1">SUMIFS(OFFSET('7.  Persistence Report'!$L:$L,0,P406-2011),'7.  Persistence Report'!$D:$D,IF(COUNTIFS($B485,"Adjustment*"),$B484,$B485),'7.  Persistence Report'!$H:$H,D406,'7.  Persistence Report'!$J:$J,IF(COUNTIFS($B485,"Adjustment*"),"Adjustment","Current Year Savings"),'7.  Persistence Report'!$C:$C,VLOOKUP(IF(COUNTIFS($B485,"Adjustment*"),$A484,$A485),ExtCalcMap,2,FALSE))</f>
        <v>0</v>
      </c>
      <c r="Q485" s="731">
        <f ca="1">SUMIFS(OFFSET('7.  Persistence Report'!$L:$L,0,Q406-2011),'7.  Persistence Report'!$D:$D,IF(COUNTIFS($B485,"Adjustment*"),$B484,$B485),'7.  Persistence Report'!$H:$H,D406,'7.  Persistence Report'!$J:$J,IF(COUNTIFS($B485,"Adjustment*"),"Adjustment","Current Year Savings"),'7.  Persistence Report'!$C:$C,VLOOKUP(IF(COUNTIFS($B485,"Adjustment*"),$A484,$A485),ExtCalcMap,2,FALSE))</f>
        <v>0</v>
      </c>
      <c r="R485" s="731">
        <f ca="1">SUMIFS(OFFSET('7.  Persistence Report'!$L:$L,0,R406-2011),'7.  Persistence Report'!$D:$D,IF(COUNTIFS($B485,"Adjustment*"),$B484,$B485),'7.  Persistence Report'!$H:$H,D406,'7.  Persistence Report'!$J:$J,IF(COUNTIFS($B485,"Adjustment*"),"Adjustment","Current Year Savings"),'7.  Persistence Report'!$C:$C,VLOOKUP(IF(COUNTIFS($B485,"Adjustment*"),$A484,$A485),ExtCalcMap,2,FALSE))</f>
        <v>0</v>
      </c>
      <c r="S485" s="731">
        <f ca="1">SUMIFS(OFFSET('7.  Persistence Report'!$L:$L,0,S406-2011),'7.  Persistence Report'!$D:$D,IF(COUNTIFS($B485,"Adjustment*"),$B484,$B485),'7.  Persistence Report'!$H:$H,D406,'7.  Persistence Report'!$J:$J,IF(COUNTIFS($B485,"Adjustment*"),"Adjustment","Current Year Savings"),'7.  Persistence Report'!$C:$C,VLOOKUP(IF(COUNTIFS($B485,"Adjustment*"),$A484,$A485),ExtCalcMap,2,FALSE))</f>
        <v>0</v>
      </c>
      <c r="T485" s="731">
        <f ca="1">SUMIFS(OFFSET('7.  Persistence Report'!$L:$L,0,T406-2011),'7.  Persistence Report'!$D:$D,IF(COUNTIFS($B485,"Adjustment*"),$B484,$B485),'7.  Persistence Report'!$H:$H,D406,'7.  Persistence Report'!$J:$J,IF(COUNTIFS($B485,"Adjustment*"),"Adjustment","Current Year Savings"),'7.  Persistence Report'!$C:$C,VLOOKUP(IF(COUNTIFS($B485,"Adjustment*"),$A484,$A485),ExtCalcMap,2,FALSE))</f>
        <v>0</v>
      </c>
      <c r="U485" s="731">
        <f ca="1">SUMIFS(OFFSET('7.  Persistence Report'!$L:$L,0,U406-2011),'7.  Persistence Report'!$D:$D,IF(COUNTIFS($B485,"Adjustment*"),$B484,$B485),'7.  Persistence Report'!$H:$H,D406,'7.  Persistence Report'!$J:$J,IF(COUNTIFS($B485,"Adjustment*"),"Adjustment","Current Year Savings"),'7.  Persistence Report'!$C:$C,VLOOKUP(IF(COUNTIFS($B485,"Adjustment*"),$A484,$A485),ExtCalcMap,2,FALSE))</f>
        <v>0</v>
      </c>
      <c r="V485" s="731">
        <f ca="1">SUMIFS(OFFSET('7.  Persistence Report'!$L:$L,0,V406-2011),'7.  Persistence Report'!$D:$D,IF(COUNTIFS($B485,"Adjustment*"),$B484,$B485),'7.  Persistence Report'!$H:$H,D406,'7.  Persistence Report'!$J:$J,IF(COUNTIFS($B485,"Adjustment*"),"Adjustment","Current Year Savings"),'7.  Persistence Report'!$C:$C,VLOOKUP(IF(COUNTIFS($B485,"Adjustment*"),$A484,$A485),ExtCalcMap,2,FALSE))</f>
        <v>0</v>
      </c>
      <c r="W485" s="731">
        <f ca="1">SUMIFS(OFFSET('7.  Persistence Report'!$L:$L,0,W406-2011),'7.  Persistence Report'!$D:$D,IF(COUNTIFS($B485,"Adjustment*"),$B484,$B485),'7.  Persistence Report'!$H:$H,D406,'7.  Persistence Report'!$J:$J,IF(COUNTIFS($B485,"Adjustment*"),"Adjustment","Current Year Savings"),'7.  Persistence Report'!$C:$C,VLOOKUP(IF(COUNTIFS($B485,"Adjustment*"),$A484,$A485),ExtCalcMap,2,FALSE))</f>
        <v>0</v>
      </c>
      <c r="X485" s="731">
        <f ca="1">SUMIFS(OFFSET('7.  Persistence Report'!$L:$L,0,X406-2011),'7.  Persistence Report'!$D:$D,IF(COUNTIFS($B485,"Adjustment*"),$B484,$B485),'7.  Persistence Report'!$H:$H,D406,'7.  Persistence Report'!$J:$J,IF(COUNTIFS($B485,"Adjustment*"),"Adjustment","Current Year Savings"),'7.  Persistence Report'!$C:$C,VLOOKUP(IF(COUNTIFS($B485,"Adjustment*"),$A484,$A485),ExtCalcMap,2,FALSE))</f>
        <v>0</v>
      </c>
      <c r="Y485" s="412">
        <f ca="1">Y484</f>
        <v>0</v>
      </c>
      <c r="Z485" s="412">
        <f ca="1">Z484</f>
        <v>1</v>
      </c>
      <c r="AA485" s="412">
        <f t="shared" ref="AA485:AL485" ca="1" si="204">AA484</f>
        <v>0</v>
      </c>
      <c r="AB485" s="412">
        <f t="shared" ca="1" si="204"/>
        <v>0</v>
      </c>
      <c r="AC485" s="412">
        <f t="shared" ca="1" si="204"/>
        <v>0</v>
      </c>
      <c r="AD485" s="412">
        <f t="shared" ca="1" si="204"/>
        <v>0</v>
      </c>
      <c r="AE485" s="412">
        <f t="shared" ca="1" si="204"/>
        <v>0</v>
      </c>
      <c r="AF485" s="412">
        <f t="shared" ca="1" si="204"/>
        <v>0</v>
      </c>
      <c r="AG485" s="412">
        <f t="shared" ca="1" si="204"/>
        <v>0</v>
      </c>
      <c r="AH485" s="412">
        <f t="shared" ca="1" si="204"/>
        <v>0</v>
      </c>
      <c r="AI485" s="412">
        <f t="shared" ca="1" si="204"/>
        <v>0</v>
      </c>
      <c r="AJ485" s="412">
        <f t="shared" ca="1" si="204"/>
        <v>0</v>
      </c>
      <c r="AK485" s="412">
        <f t="shared" ca="1" si="204"/>
        <v>0</v>
      </c>
      <c r="AL485" s="412">
        <f t="shared" ca="1" si="204"/>
        <v>0</v>
      </c>
      <c r="AM485" s="313"/>
    </row>
    <row r="486" spans="1:39" s="285" customFormat="1" ht="15" outlineLevel="1">
      <c r="A486" s="503"/>
      <c r="B486" s="316"/>
      <c r="C486" s="314"/>
      <c r="D486" s="730"/>
      <c r="E486" s="730"/>
      <c r="F486" s="730"/>
      <c r="G486" s="730"/>
      <c r="H486" s="730"/>
      <c r="I486" s="730"/>
      <c r="J486" s="730"/>
      <c r="K486" s="730"/>
      <c r="L486" s="730"/>
      <c r="M486" s="730"/>
      <c r="N486" s="730"/>
      <c r="O486" s="737"/>
      <c r="P486" s="737"/>
      <c r="Q486" s="737"/>
      <c r="R486" s="737"/>
      <c r="S486" s="737"/>
      <c r="T486" s="737"/>
      <c r="U486" s="737"/>
      <c r="V486" s="737"/>
      <c r="W486" s="737"/>
      <c r="X486" s="737"/>
      <c r="Y486" s="417"/>
      <c r="Z486" s="418"/>
      <c r="AA486" s="417"/>
      <c r="AB486" s="417"/>
      <c r="AC486" s="417"/>
      <c r="AD486" s="417"/>
      <c r="AE486" s="417"/>
      <c r="AF486" s="417"/>
      <c r="AG486" s="417"/>
      <c r="AH486" s="417"/>
      <c r="AI486" s="417"/>
      <c r="AJ486" s="417"/>
      <c r="AK486" s="417"/>
      <c r="AL486" s="417"/>
      <c r="AM486" s="315"/>
    </row>
    <row r="487" spans="1:39" ht="15.75" outlineLevel="1">
      <c r="A487" s="504"/>
      <c r="B487" s="290" t="s">
        <v>15</v>
      </c>
      <c r="C487" s="321"/>
      <c r="D487" s="742"/>
      <c r="E487" s="738"/>
      <c r="F487" s="738"/>
      <c r="G487" s="738"/>
      <c r="H487" s="738"/>
      <c r="I487" s="738"/>
      <c r="J487" s="738"/>
      <c r="K487" s="738"/>
      <c r="L487" s="738"/>
      <c r="M487" s="738"/>
      <c r="N487" s="730"/>
      <c r="O487" s="739"/>
      <c r="P487" s="739"/>
      <c r="Q487" s="739"/>
      <c r="R487" s="739"/>
      <c r="S487" s="739"/>
      <c r="T487" s="739"/>
      <c r="U487" s="739"/>
      <c r="V487" s="739"/>
      <c r="W487" s="739"/>
      <c r="X487" s="739"/>
      <c r="Y487" s="415"/>
      <c r="Z487" s="415"/>
      <c r="AA487" s="415"/>
      <c r="AB487" s="415"/>
      <c r="AC487" s="415"/>
      <c r="AD487" s="415"/>
      <c r="AE487" s="415"/>
      <c r="AF487" s="415"/>
      <c r="AG487" s="415"/>
      <c r="AH487" s="415"/>
      <c r="AI487" s="415"/>
      <c r="AJ487" s="415"/>
      <c r="AK487" s="415"/>
      <c r="AL487" s="415"/>
      <c r="AM487" s="294"/>
    </row>
    <row r="488" spans="1:39" ht="15" outlineLevel="1">
      <c r="A488" s="503">
        <v>26</v>
      </c>
      <c r="B488" s="322" t="s">
        <v>16</v>
      </c>
      <c r="C488" s="293" t="s">
        <v>25</v>
      </c>
      <c r="D488" s="724">
        <f ca="1">SUMIFS(OFFSET('7.  Persistence Report'!$AQ:$AQ,0,D406-2011),'7.  Persistence Report'!$D:$D,IF(COUNTIFS($B488,"Adjustment*"),$B487,$B488),'7.  Persistence Report'!$H:$H,D406,'7.  Persistence Report'!$J:$J,IF(COUNTIFS($B488,"Adjustment*"),"Adjustment","Current Year Savings"),'7.  Persistence Report'!$C:$C,VLOOKUP(IF(COUNTIFS($B488,"Adjustment*"),$A487,$A488),ExtCalcMap,2,FALSE))</f>
        <v>0</v>
      </c>
      <c r="E488" s="724">
        <f ca="1">SUMIFS(OFFSET('7.  Persistence Report'!$AQ:$AQ,0,E406-2011),'7.  Persistence Report'!$D:$D,IF(COUNTIFS($B488,"Adjustment*"),$B487,$B488),'7.  Persistence Report'!$H:$H,D406,'7.  Persistence Report'!$J:$J,IF(COUNTIFS($B488,"Adjustment*"),"Adjustment","Current Year Savings"),'7.  Persistence Report'!$C:$C,VLOOKUP(IF(COUNTIFS($B488,"Adjustment*"),$A487,$A488),ExtCalcMap,2,FALSE))</f>
        <v>0</v>
      </c>
      <c r="F488" s="724">
        <f ca="1">SUMIFS(OFFSET('7.  Persistence Report'!$AQ:$AQ,0,F406-2011),'7.  Persistence Report'!$D:$D,IF(COUNTIFS($B488,"Adjustment*"),$B487,$B488),'7.  Persistence Report'!$H:$H,D406,'7.  Persistence Report'!$J:$J,IF(COUNTIFS($B488,"Adjustment*"),"Adjustment","Current Year Savings"),'7.  Persistence Report'!$C:$C,VLOOKUP(IF(COUNTIFS($B488,"Adjustment*"),$A487,$A488),ExtCalcMap,2,FALSE))</f>
        <v>0</v>
      </c>
      <c r="G488" s="724">
        <f ca="1">SUMIFS(OFFSET('7.  Persistence Report'!$AQ:$AQ,0,G406-2011),'7.  Persistence Report'!$D:$D,IF(COUNTIFS($B488,"Adjustment*"),$B487,$B488),'7.  Persistence Report'!$H:$H,D406,'7.  Persistence Report'!$J:$J,IF(COUNTIFS($B488,"Adjustment*"),"Adjustment","Current Year Savings"),'7.  Persistence Report'!$C:$C,VLOOKUP(IF(COUNTIFS($B488,"Adjustment*"),$A487,$A488),ExtCalcMap,2,FALSE))</f>
        <v>0</v>
      </c>
      <c r="H488" s="724">
        <f ca="1">SUMIFS(OFFSET('7.  Persistence Report'!$AQ:$AQ,0,H406-2011),'7.  Persistence Report'!$D:$D,IF(COUNTIFS($B488,"Adjustment*"),$B487,$B488),'7.  Persistence Report'!$H:$H,D406,'7.  Persistence Report'!$J:$J,IF(COUNTIFS($B488,"Adjustment*"),"Adjustment","Current Year Savings"),'7.  Persistence Report'!$C:$C,VLOOKUP(IF(COUNTIFS($B488,"Adjustment*"),$A487,$A488),ExtCalcMap,2,FALSE))</f>
        <v>0</v>
      </c>
      <c r="I488" s="724">
        <f ca="1">SUMIFS(OFFSET('7.  Persistence Report'!$AQ:$AQ,0,I406-2011),'7.  Persistence Report'!$D:$D,IF(COUNTIFS($B488,"Adjustment*"),$B487,$B488),'7.  Persistence Report'!$H:$H,D406,'7.  Persistence Report'!$J:$J,IF(COUNTIFS($B488,"Adjustment*"),"Adjustment","Current Year Savings"),'7.  Persistence Report'!$C:$C,VLOOKUP(IF(COUNTIFS($B488,"Adjustment*"),$A487,$A488),ExtCalcMap,2,FALSE))</f>
        <v>0</v>
      </c>
      <c r="J488" s="724">
        <f ca="1">SUMIFS(OFFSET('7.  Persistence Report'!$AQ:$AQ,0,J406-2011),'7.  Persistence Report'!$D:$D,IF(COUNTIFS($B488,"Adjustment*"),$B487,$B488),'7.  Persistence Report'!$H:$H,D406,'7.  Persistence Report'!$J:$J,IF(COUNTIFS($B488,"Adjustment*"),"Adjustment","Current Year Savings"),'7.  Persistence Report'!$C:$C,VLOOKUP(IF(COUNTIFS($B488,"Adjustment*"),$A487,$A488),ExtCalcMap,2,FALSE))</f>
        <v>0</v>
      </c>
      <c r="K488" s="724">
        <f ca="1">SUMIFS(OFFSET('7.  Persistence Report'!$AQ:$AQ,0,K406-2011),'7.  Persistence Report'!$D:$D,IF(COUNTIFS($B488,"Adjustment*"),$B487,$B488),'7.  Persistence Report'!$H:$H,D406,'7.  Persistence Report'!$J:$J,IF(COUNTIFS($B488,"Adjustment*"),"Adjustment","Current Year Savings"),'7.  Persistence Report'!$C:$C,VLOOKUP(IF(COUNTIFS($B488,"Adjustment*"),$A487,$A488),ExtCalcMap,2,FALSE))</f>
        <v>0</v>
      </c>
      <c r="L488" s="724">
        <f ca="1">SUMIFS(OFFSET('7.  Persistence Report'!$AQ:$AQ,0,L406-2011),'7.  Persistence Report'!$D:$D,IF(COUNTIFS($B488,"Adjustment*"),$B487,$B488),'7.  Persistence Report'!$H:$H,D406,'7.  Persistence Report'!$J:$J,IF(COUNTIFS($B488,"Adjustment*"),"Adjustment","Current Year Savings"),'7.  Persistence Report'!$C:$C,VLOOKUP(IF(COUNTIFS($B488,"Adjustment*"),$A487,$A488),ExtCalcMap,2,FALSE))</f>
        <v>0</v>
      </c>
      <c r="M488" s="724">
        <f ca="1">SUMIFS(OFFSET('7.  Persistence Report'!$AQ:$AQ,0,M406-2011),'7.  Persistence Report'!$D:$D,IF(COUNTIFS($B488,"Adjustment*"),$B487,$B488),'7.  Persistence Report'!$H:$H,D406,'7.  Persistence Report'!$J:$J,IF(COUNTIFS($B488,"Adjustment*"),"Adjustment","Current Year Savings"),'7.  Persistence Report'!$C:$C,VLOOKUP(IF(COUNTIFS($B488,"Adjustment*"),$A487,$A488),ExtCalcMap,2,FALSE))</f>
        <v>0</v>
      </c>
      <c r="N488" s="724">
        <v>12</v>
      </c>
      <c r="O488" s="731">
        <f ca="1">SUMIFS(OFFSET('7.  Persistence Report'!$L:$L,0,O406-2011),'7.  Persistence Report'!$D:$D,IF(COUNTIFS($B488,"Adjustment*"),$B487,$B488),'7.  Persistence Report'!$H:$H,D406,'7.  Persistence Report'!$J:$J,IF(COUNTIFS($B488,"Adjustment*"),"Adjustment","Current Year Savings"),'7.  Persistence Report'!$C:$C,VLOOKUP(IF(COUNTIFS($B488,"Adjustment*"),$A487,$A488),ExtCalcMap,2,FALSE))</f>
        <v>0</v>
      </c>
      <c r="P488" s="731">
        <f ca="1">SUMIFS(OFFSET('7.  Persistence Report'!$L:$L,0,P406-2011),'7.  Persistence Report'!$D:$D,IF(COUNTIFS($B488,"Adjustment*"),$B487,$B488),'7.  Persistence Report'!$H:$H,D406,'7.  Persistence Report'!$J:$J,IF(COUNTIFS($B488,"Adjustment*"),"Adjustment","Current Year Savings"),'7.  Persistence Report'!$C:$C,VLOOKUP(IF(COUNTIFS($B488,"Adjustment*"),$A487,$A488),ExtCalcMap,2,FALSE))</f>
        <v>0</v>
      </c>
      <c r="Q488" s="731">
        <f ca="1">SUMIFS(OFFSET('7.  Persistence Report'!$L:$L,0,Q406-2011),'7.  Persistence Report'!$D:$D,IF(COUNTIFS($B488,"Adjustment*"),$B487,$B488),'7.  Persistence Report'!$H:$H,D406,'7.  Persistence Report'!$J:$J,IF(COUNTIFS($B488,"Adjustment*"),"Adjustment","Current Year Savings"),'7.  Persistence Report'!$C:$C,VLOOKUP(IF(COUNTIFS($B488,"Adjustment*"),$A487,$A488),ExtCalcMap,2,FALSE))</f>
        <v>0</v>
      </c>
      <c r="R488" s="731">
        <f ca="1">SUMIFS(OFFSET('7.  Persistence Report'!$L:$L,0,R406-2011),'7.  Persistence Report'!$D:$D,IF(COUNTIFS($B488,"Adjustment*"),$B487,$B488),'7.  Persistence Report'!$H:$H,D406,'7.  Persistence Report'!$J:$J,IF(COUNTIFS($B488,"Adjustment*"),"Adjustment","Current Year Savings"),'7.  Persistence Report'!$C:$C,VLOOKUP(IF(COUNTIFS($B488,"Adjustment*"),$A487,$A488),ExtCalcMap,2,FALSE))</f>
        <v>0</v>
      </c>
      <c r="S488" s="731">
        <f ca="1">SUMIFS(OFFSET('7.  Persistence Report'!$L:$L,0,S406-2011),'7.  Persistence Report'!$D:$D,IF(COUNTIFS($B488,"Adjustment*"),$B487,$B488),'7.  Persistence Report'!$H:$H,D406,'7.  Persistence Report'!$J:$J,IF(COUNTIFS($B488,"Adjustment*"),"Adjustment","Current Year Savings"),'7.  Persistence Report'!$C:$C,VLOOKUP(IF(COUNTIFS($B488,"Adjustment*"),$A487,$A488),ExtCalcMap,2,FALSE))</f>
        <v>0</v>
      </c>
      <c r="T488" s="731">
        <f ca="1">SUMIFS(OFFSET('7.  Persistence Report'!$L:$L,0,T406-2011),'7.  Persistence Report'!$D:$D,IF(COUNTIFS($B488,"Adjustment*"),$B487,$B488),'7.  Persistence Report'!$H:$H,D406,'7.  Persistence Report'!$J:$J,IF(COUNTIFS($B488,"Adjustment*"),"Adjustment","Current Year Savings"),'7.  Persistence Report'!$C:$C,VLOOKUP(IF(COUNTIFS($B488,"Adjustment*"),$A487,$A488),ExtCalcMap,2,FALSE))</f>
        <v>0</v>
      </c>
      <c r="U488" s="731">
        <f ca="1">SUMIFS(OFFSET('7.  Persistence Report'!$L:$L,0,U406-2011),'7.  Persistence Report'!$D:$D,IF(COUNTIFS($B488,"Adjustment*"),$B487,$B488),'7.  Persistence Report'!$H:$H,D406,'7.  Persistence Report'!$J:$J,IF(COUNTIFS($B488,"Adjustment*"),"Adjustment","Current Year Savings"),'7.  Persistence Report'!$C:$C,VLOOKUP(IF(COUNTIFS($B488,"Adjustment*"),$A487,$A488),ExtCalcMap,2,FALSE))</f>
        <v>0</v>
      </c>
      <c r="V488" s="731">
        <f ca="1">SUMIFS(OFFSET('7.  Persistence Report'!$L:$L,0,V406-2011),'7.  Persistence Report'!$D:$D,IF(COUNTIFS($B488,"Adjustment*"),$B487,$B488),'7.  Persistence Report'!$H:$H,D406,'7.  Persistence Report'!$J:$J,IF(COUNTIFS($B488,"Adjustment*"),"Adjustment","Current Year Savings"),'7.  Persistence Report'!$C:$C,VLOOKUP(IF(COUNTIFS($B488,"Adjustment*"),$A487,$A488),ExtCalcMap,2,FALSE))</f>
        <v>0</v>
      </c>
      <c r="W488" s="731">
        <f ca="1">SUMIFS(OFFSET('7.  Persistence Report'!$L:$L,0,W406-2011),'7.  Persistence Report'!$D:$D,IF(COUNTIFS($B488,"Adjustment*"),$B487,$B488),'7.  Persistence Report'!$H:$H,D406,'7.  Persistence Report'!$J:$J,IF(COUNTIFS($B488,"Adjustment*"),"Adjustment","Current Year Savings"),'7.  Persistence Report'!$C:$C,VLOOKUP(IF(COUNTIFS($B488,"Adjustment*"),$A487,$A488),ExtCalcMap,2,FALSE))</f>
        <v>0</v>
      </c>
      <c r="X488" s="731">
        <f ca="1">SUMIFS(OFFSET('7.  Persistence Report'!$L:$L,0,X406-2011),'7.  Persistence Report'!$D:$D,IF(COUNTIFS($B488,"Adjustment*"),$B487,$B488),'7.  Persistence Report'!$H:$H,D406,'7.  Persistence Report'!$J:$J,IF(COUNTIFS($B488,"Adjustment*"),"Adjustment","Current Year Savings"),'7.  Persistence Report'!$C:$C,VLOOKUP(IF(COUNTIFS($B488,"Adjustment*"),$A487,$A488),ExtCalcMap,2,FALSE))</f>
        <v>0</v>
      </c>
      <c r="Y488" s="416">
        <f ca="1">IF(SUMIFS(OFFSET('3-a.  Rate Class Allocations'!$BA:$BA,0,(27*(Y407="kW"))),'3-a.  Rate Class Allocations'!$F:$F,"2011 - 2014 + 2015 Extension Legacy Green Energy Act Framework - Province Wide Program",'3-a.  Rate Class Allocations'!$E:$E,$B488,'3-a.  Rate Class Allocations'!$H:$H,D406),SUMIFS(OFFSET('3-a.  Rate Class Allocations'!$BA:$BA,0,(27*(Y407="kW"))),'3-a.  Rate Class Allocations'!$F:$F,"2011 - 2014 + 2015 Extension Legacy Green Energy Act Framework - Province Wide Program",'3-a.  Rate Class Allocations'!$L:$L,Y406,'3-a.  Rate Class Allocations'!$E:$E,$B488,'3-a.  Rate Class Allocations'!$H:$H,D406) / SUMIFS(OFFSET('3-a.  Rate Class Allocations'!$BA:$BA,0,(27*(Y407="kW"))),'3-a.  Rate Class Allocations'!$F:$F,"2011 - 2014 + 2015 Extension Legacy Green Energy Act Framework - Province Wide Program",'3-a.  Rate Class Allocations'!$E:$E,$B488,'3-a.  Rate Class Allocations'!$H:$H,D406),IF(COUNTIFS(Y406,"General Service*"),1/COUNTIFS($Y406:$AL406,"General Service*"),0))</f>
        <v>0.5</v>
      </c>
      <c r="Z488" s="416">
        <f ca="1">IF(SUMIFS(OFFSET('3-a.  Rate Class Allocations'!$BA:$BA,0,(27*(Z407="kW"))),'3-a.  Rate Class Allocations'!$F:$F,"2011 - 2014 + 2015 Extension Legacy Green Energy Act Framework - Province Wide Program",'3-a.  Rate Class Allocations'!$E:$E,$B488,'3-a.  Rate Class Allocations'!$H:$H,D406),SUMIFS(OFFSET('3-a.  Rate Class Allocations'!$BA:$BA,0,(27*(Z407="kW"))),'3-a.  Rate Class Allocations'!$F:$F,"2011 - 2014 + 2015 Extension Legacy Green Energy Act Framework - Province Wide Program",'3-a.  Rate Class Allocations'!$L:$L,Z406,'3-a.  Rate Class Allocations'!$E:$E,$B488,'3-a.  Rate Class Allocations'!$H:$H,D406) / SUMIFS(OFFSET('3-a.  Rate Class Allocations'!$BA:$BA,0,(27*(Z407="kW"))),'3-a.  Rate Class Allocations'!$F:$F,"2011 - 2014 + 2015 Extension Legacy Green Energy Act Framework - Province Wide Program",'3-a.  Rate Class Allocations'!$E:$E,$B488,'3-a.  Rate Class Allocations'!$H:$H,D406),IF(COUNTIFS(Z406,"General Service*"),1/COUNTIFS($Y406:$AL406,"General Service*"),0))</f>
        <v>0.5</v>
      </c>
      <c r="AA488" s="416">
        <f ca="1">IF(SUMIFS(OFFSET('3-a.  Rate Class Allocations'!$BA:$BA,0,(27*(AA407="kW"))),'3-a.  Rate Class Allocations'!$F:$F,"2011 - 2014 + 2015 Extension Legacy Green Energy Act Framework - Province Wide Program",'3-a.  Rate Class Allocations'!$E:$E,$B488,'3-a.  Rate Class Allocations'!$H:$H,D406),SUMIFS(OFFSET('3-a.  Rate Class Allocations'!$BA:$BA,0,(27*(AA407="kW"))),'3-a.  Rate Class Allocations'!$F:$F,"2011 - 2014 + 2015 Extension Legacy Green Energy Act Framework - Province Wide Program",'3-a.  Rate Class Allocations'!$L:$L,AA406,'3-a.  Rate Class Allocations'!$E:$E,$B488,'3-a.  Rate Class Allocations'!$H:$H,D406) / SUMIFS(OFFSET('3-a.  Rate Class Allocations'!$BA:$BA,0,(27*(AA407="kW"))),'3-a.  Rate Class Allocations'!$F:$F,"2011 - 2014 + 2015 Extension Legacy Green Energy Act Framework - Province Wide Program",'3-a.  Rate Class Allocations'!$E:$E,$B488,'3-a.  Rate Class Allocations'!$H:$H,D406),IF(COUNTIFS(AA406,"General Service*"),1/COUNTIFS($Y406:$AL406,"General Service*"),0))</f>
        <v>0</v>
      </c>
      <c r="AB488" s="416">
        <f ca="1">IF(SUMIFS(OFFSET('3-a.  Rate Class Allocations'!$BA:$BA,0,(27*(AB407="kW"))),'3-a.  Rate Class Allocations'!$F:$F,"2011 - 2014 + 2015 Extension Legacy Green Energy Act Framework - Province Wide Program",'3-a.  Rate Class Allocations'!$E:$E,$B488,'3-a.  Rate Class Allocations'!$H:$H,D406),SUMIFS(OFFSET('3-a.  Rate Class Allocations'!$BA:$BA,0,(27*(AB407="kW"))),'3-a.  Rate Class Allocations'!$F:$F,"2011 - 2014 + 2015 Extension Legacy Green Energy Act Framework - Province Wide Program",'3-a.  Rate Class Allocations'!$L:$L,AB406,'3-a.  Rate Class Allocations'!$E:$E,$B488,'3-a.  Rate Class Allocations'!$H:$H,D406) / SUMIFS(OFFSET('3-a.  Rate Class Allocations'!$BA:$BA,0,(27*(AB407="kW"))),'3-a.  Rate Class Allocations'!$F:$F,"2011 - 2014 + 2015 Extension Legacy Green Energy Act Framework - Province Wide Program",'3-a.  Rate Class Allocations'!$E:$E,$B488,'3-a.  Rate Class Allocations'!$H:$H,D406),IF(COUNTIFS(AB406,"General Service*"),1/COUNTIFS($Y406:$AL406,"General Service*"),0))</f>
        <v>0</v>
      </c>
      <c r="AC488" s="416">
        <f ca="1">IF(SUMIFS(OFFSET('3-a.  Rate Class Allocations'!$BA:$BA,0,(27*(AC407="kW"))),'3-a.  Rate Class Allocations'!$F:$F,"2011 - 2014 + 2015 Extension Legacy Green Energy Act Framework - Province Wide Program",'3-a.  Rate Class Allocations'!$E:$E,$B488,'3-a.  Rate Class Allocations'!$H:$H,D406),SUMIFS(OFFSET('3-a.  Rate Class Allocations'!$BA:$BA,0,(27*(AC407="kW"))),'3-a.  Rate Class Allocations'!$F:$F,"2011 - 2014 + 2015 Extension Legacy Green Energy Act Framework - Province Wide Program",'3-a.  Rate Class Allocations'!$L:$L,AC406,'3-a.  Rate Class Allocations'!$E:$E,$B488,'3-a.  Rate Class Allocations'!$H:$H,D406) / SUMIFS(OFFSET('3-a.  Rate Class Allocations'!$BA:$BA,0,(27*(AC407="kW"))),'3-a.  Rate Class Allocations'!$F:$F,"2011 - 2014 + 2015 Extension Legacy Green Energy Act Framework - Province Wide Program",'3-a.  Rate Class Allocations'!$E:$E,$B488,'3-a.  Rate Class Allocations'!$H:$H,D406),IF(COUNTIFS(AC406,"General Service*"),1/COUNTIFS($Y406:$AL406,"General Service*"),0))</f>
        <v>0</v>
      </c>
      <c r="AD488" s="416">
        <f ca="1">IF(SUMIFS(OFFSET('3-a.  Rate Class Allocations'!$BA:$BA,0,(27*(AD407="kW"))),'3-a.  Rate Class Allocations'!$F:$F,"2011 - 2014 + 2015 Extension Legacy Green Energy Act Framework - Province Wide Program",'3-a.  Rate Class Allocations'!$E:$E,$B488,'3-a.  Rate Class Allocations'!$H:$H,D406),SUMIFS(OFFSET('3-a.  Rate Class Allocations'!$BA:$BA,0,(27*(AD407="kW"))),'3-a.  Rate Class Allocations'!$F:$F,"2011 - 2014 + 2015 Extension Legacy Green Energy Act Framework - Province Wide Program",'3-a.  Rate Class Allocations'!$L:$L,AD406,'3-a.  Rate Class Allocations'!$E:$E,$B488,'3-a.  Rate Class Allocations'!$H:$H,D406) / SUMIFS(OFFSET('3-a.  Rate Class Allocations'!$BA:$BA,0,(27*(AD407="kW"))),'3-a.  Rate Class Allocations'!$F:$F,"2011 - 2014 + 2015 Extension Legacy Green Energy Act Framework - Province Wide Program",'3-a.  Rate Class Allocations'!$E:$E,$B488,'3-a.  Rate Class Allocations'!$H:$H,D406),IF(COUNTIFS(AD406,"General Service*"),1/COUNTIFS($Y406:$AL406,"General Service*"),0))</f>
        <v>0</v>
      </c>
      <c r="AE488" s="416">
        <f ca="1">IF(SUMIFS(OFFSET('3-a.  Rate Class Allocations'!$BA:$BA,0,(27*(AE407="kW"))),'3-a.  Rate Class Allocations'!$F:$F,"2011 - 2014 + 2015 Extension Legacy Green Energy Act Framework - Province Wide Program",'3-a.  Rate Class Allocations'!$E:$E,$B488,'3-a.  Rate Class Allocations'!$H:$H,D406),SUMIFS(OFFSET('3-a.  Rate Class Allocations'!$BA:$BA,0,(27*(AE407="kW"))),'3-a.  Rate Class Allocations'!$F:$F,"2011 - 2014 + 2015 Extension Legacy Green Energy Act Framework - Province Wide Program",'3-a.  Rate Class Allocations'!$L:$L,AE406,'3-a.  Rate Class Allocations'!$E:$E,$B488,'3-a.  Rate Class Allocations'!$H:$H,D406) / SUMIFS(OFFSET('3-a.  Rate Class Allocations'!$BA:$BA,0,(27*(AE407="kW"))),'3-a.  Rate Class Allocations'!$F:$F,"2011 - 2014 + 2015 Extension Legacy Green Energy Act Framework - Province Wide Program",'3-a.  Rate Class Allocations'!$E:$E,$B488,'3-a.  Rate Class Allocations'!$H:$H,D406),IF(COUNTIFS(AE406,"General Service*"),1/COUNTIFS($Y406:$AL406,"General Service*"),0))</f>
        <v>0</v>
      </c>
      <c r="AF488" s="416">
        <f ca="1">IF(SUMIFS(OFFSET('3-a.  Rate Class Allocations'!$BA:$BA,0,(27*(AF407="kW"))),'3-a.  Rate Class Allocations'!$F:$F,"2011 - 2014 + 2015 Extension Legacy Green Energy Act Framework - Province Wide Program",'3-a.  Rate Class Allocations'!$E:$E,$B488,'3-a.  Rate Class Allocations'!$H:$H,D406),SUMIFS(OFFSET('3-a.  Rate Class Allocations'!$BA:$BA,0,(27*(AF407="kW"))),'3-a.  Rate Class Allocations'!$F:$F,"2011 - 2014 + 2015 Extension Legacy Green Energy Act Framework - Province Wide Program",'3-a.  Rate Class Allocations'!$L:$L,AF406,'3-a.  Rate Class Allocations'!$E:$E,$B488,'3-a.  Rate Class Allocations'!$H:$H,D406) / SUMIFS(OFFSET('3-a.  Rate Class Allocations'!$BA:$BA,0,(27*(AF407="kW"))),'3-a.  Rate Class Allocations'!$F:$F,"2011 - 2014 + 2015 Extension Legacy Green Energy Act Framework - Province Wide Program",'3-a.  Rate Class Allocations'!$E:$E,$B488,'3-a.  Rate Class Allocations'!$H:$H,D406),IF(COUNTIFS(AF406,"General Service*"),1/COUNTIFS($Y406:$AL406,"General Service*"),0))</f>
        <v>0</v>
      </c>
      <c r="AG488" s="416">
        <f ca="1">IF(SUMIFS(OFFSET('3-a.  Rate Class Allocations'!$BA:$BA,0,(27*(AG407="kW"))),'3-a.  Rate Class Allocations'!$F:$F,"2011 - 2014 + 2015 Extension Legacy Green Energy Act Framework - Province Wide Program",'3-a.  Rate Class Allocations'!$E:$E,$B488,'3-a.  Rate Class Allocations'!$H:$H,D406),SUMIFS(OFFSET('3-a.  Rate Class Allocations'!$BA:$BA,0,(27*(AG407="kW"))),'3-a.  Rate Class Allocations'!$F:$F,"2011 - 2014 + 2015 Extension Legacy Green Energy Act Framework - Province Wide Program",'3-a.  Rate Class Allocations'!$L:$L,AG406,'3-a.  Rate Class Allocations'!$E:$E,$B488,'3-a.  Rate Class Allocations'!$H:$H,D406) / SUMIFS(OFFSET('3-a.  Rate Class Allocations'!$BA:$BA,0,(27*(AG407="kW"))),'3-a.  Rate Class Allocations'!$F:$F,"2011 - 2014 + 2015 Extension Legacy Green Energy Act Framework - Province Wide Program",'3-a.  Rate Class Allocations'!$E:$E,$B488,'3-a.  Rate Class Allocations'!$H:$H,D406),IF(COUNTIFS(AG406,"General Service*"),1/COUNTIFS($Y406:$AL406,"General Service*"),0))</f>
        <v>0</v>
      </c>
      <c r="AH488" s="416">
        <f ca="1">IF(SUMIFS(OFFSET('3-a.  Rate Class Allocations'!$BA:$BA,0,(27*(AH407="kW"))),'3-a.  Rate Class Allocations'!$F:$F,"2011 - 2014 + 2015 Extension Legacy Green Energy Act Framework - Province Wide Program",'3-a.  Rate Class Allocations'!$E:$E,$B488,'3-a.  Rate Class Allocations'!$H:$H,D406),SUMIFS(OFFSET('3-a.  Rate Class Allocations'!$BA:$BA,0,(27*(AH407="kW"))),'3-a.  Rate Class Allocations'!$F:$F,"2011 - 2014 + 2015 Extension Legacy Green Energy Act Framework - Province Wide Program",'3-a.  Rate Class Allocations'!$L:$L,AH406,'3-a.  Rate Class Allocations'!$E:$E,$B488,'3-a.  Rate Class Allocations'!$H:$H,D406) / SUMIFS(OFFSET('3-a.  Rate Class Allocations'!$BA:$BA,0,(27*(AH407="kW"))),'3-a.  Rate Class Allocations'!$F:$F,"2011 - 2014 + 2015 Extension Legacy Green Energy Act Framework - Province Wide Program",'3-a.  Rate Class Allocations'!$E:$E,$B488,'3-a.  Rate Class Allocations'!$H:$H,D406),IF(COUNTIFS(AH406,"General Service*"),1/COUNTIFS($Y406:$AL406,"General Service*"),0))</f>
        <v>0</v>
      </c>
      <c r="AI488" s="416">
        <f ca="1">IF(SUMIFS(OFFSET('3-a.  Rate Class Allocations'!$BA:$BA,0,(27*(AI407="kW"))),'3-a.  Rate Class Allocations'!$F:$F,"2011 - 2014 + 2015 Extension Legacy Green Energy Act Framework - Province Wide Program",'3-a.  Rate Class Allocations'!$E:$E,$B488,'3-a.  Rate Class Allocations'!$H:$H,D406),SUMIFS(OFFSET('3-a.  Rate Class Allocations'!$BA:$BA,0,(27*(AI407="kW"))),'3-a.  Rate Class Allocations'!$F:$F,"2011 - 2014 + 2015 Extension Legacy Green Energy Act Framework - Province Wide Program",'3-a.  Rate Class Allocations'!$L:$L,AI406,'3-a.  Rate Class Allocations'!$E:$E,$B488,'3-a.  Rate Class Allocations'!$H:$H,D406) / SUMIFS(OFFSET('3-a.  Rate Class Allocations'!$BA:$BA,0,(27*(AI407="kW"))),'3-a.  Rate Class Allocations'!$F:$F,"2011 - 2014 + 2015 Extension Legacy Green Energy Act Framework - Province Wide Program",'3-a.  Rate Class Allocations'!$E:$E,$B488,'3-a.  Rate Class Allocations'!$H:$H,D406),IF(COUNTIFS(AI406,"General Service*"),1/COUNTIFS($Y406:$AL406,"General Service*"),0))</f>
        <v>0</v>
      </c>
      <c r="AJ488" s="416">
        <f ca="1">IF(SUMIFS(OFFSET('3-a.  Rate Class Allocations'!$BA:$BA,0,(27*(AJ407="kW"))),'3-a.  Rate Class Allocations'!$F:$F,"2011 - 2014 + 2015 Extension Legacy Green Energy Act Framework - Province Wide Program",'3-a.  Rate Class Allocations'!$E:$E,$B488,'3-a.  Rate Class Allocations'!$H:$H,D406),SUMIFS(OFFSET('3-a.  Rate Class Allocations'!$BA:$BA,0,(27*(AJ407="kW"))),'3-a.  Rate Class Allocations'!$F:$F,"2011 - 2014 + 2015 Extension Legacy Green Energy Act Framework - Province Wide Program",'3-a.  Rate Class Allocations'!$L:$L,AJ406,'3-a.  Rate Class Allocations'!$E:$E,$B488,'3-a.  Rate Class Allocations'!$H:$H,D406) / SUMIFS(OFFSET('3-a.  Rate Class Allocations'!$BA:$BA,0,(27*(AJ407="kW"))),'3-a.  Rate Class Allocations'!$F:$F,"2011 - 2014 + 2015 Extension Legacy Green Energy Act Framework - Province Wide Program",'3-a.  Rate Class Allocations'!$E:$E,$B488,'3-a.  Rate Class Allocations'!$H:$H,D406),IF(COUNTIFS(AJ406,"General Service*"),1/COUNTIFS($Y406:$AL406,"General Service*"),0))</f>
        <v>0</v>
      </c>
      <c r="AK488" s="416">
        <f ca="1">IF(SUMIFS(OFFSET('3-a.  Rate Class Allocations'!$BA:$BA,0,(27*(AK407="kW"))),'3-a.  Rate Class Allocations'!$F:$F,"2011 - 2014 + 2015 Extension Legacy Green Energy Act Framework - Province Wide Program",'3-a.  Rate Class Allocations'!$E:$E,$B488,'3-a.  Rate Class Allocations'!$H:$H,D406),SUMIFS(OFFSET('3-a.  Rate Class Allocations'!$BA:$BA,0,(27*(AK407="kW"))),'3-a.  Rate Class Allocations'!$F:$F,"2011 - 2014 + 2015 Extension Legacy Green Energy Act Framework - Province Wide Program",'3-a.  Rate Class Allocations'!$L:$L,AK406,'3-a.  Rate Class Allocations'!$E:$E,$B488,'3-a.  Rate Class Allocations'!$H:$H,D406) / SUMIFS(OFFSET('3-a.  Rate Class Allocations'!$BA:$BA,0,(27*(AK407="kW"))),'3-a.  Rate Class Allocations'!$F:$F,"2011 - 2014 + 2015 Extension Legacy Green Energy Act Framework - Province Wide Program",'3-a.  Rate Class Allocations'!$E:$E,$B488,'3-a.  Rate Class Allocations'!$H:$H,D406),IF(COUNTIFS(AK406,"General Service*"),1/COUNTIFS($Y406:$AL406,"General Service*"),0))</f>
        <v>0</v>
      </c>
      <c r="AL488" s="416">
        <f ca="1">IF(SUMIFS(OFFSET('3-a.  Rate Class Allocations'!$BA:$BA,0,(27*(AL407="kW"))),'3-a.  Rate Class Allocations'!$F:$F,"2011 - 2014 + 2015 Extension Legacy Green Energy Act Framework - Province Wide Program",'3-a.  Rate Class Allocations'!$E:$E,$B488,'3-a.  Rate Class Allocations'!$H:$H,D406),SUMIFS(OFFSET('3-a.  Rate Class Allocations'!$BA:$BA,0,(27*(AL407="kW"))),'3-a.  Rate Class Allocations'!$F:$F,"2011 - 2014 + 2015 Extension Legacy Green Energy Act Framework - Province Wide Program",'3-a.  Rate Class Allocations'!$L:$L,AL406,'3-a.  Rate Class Allocations'!$E:$E,$B488,'3-a.  Rate Class Allocations'!$H:$H,D406) / SUMIFS(OFFSET('3-a.  Rate Class Allocations'!$BA:$BA,0,(27*(AL407="kW"))),'3-a.  Rate Class Allocations'!$F:$F,"2011 - 2014 + 2015 Extension Legacy Green Energy Act Framework - Province Wide Program",'3-a.  Rate Class Allocations'!$E:$E,$B488,'3-a.  Rate Class Allocations'!$H:$H,D406),IF(COUNTIFS(AL406,"General Service*"),1/COUNTIFS($Y406:$AL406,"General Service*"),0))</f>
        <v>0</v>
      </c>
      <c r="AM488" s="298">
        <f ca="1">SUM(Y488:AL488)</f>
        <v>1</v>
      </c>
    </row>
    <row r="489" spans="1:39" ht="15" outlineLevel="1">
      <c r="B489" s="296" t="s">
        <v>260</v>
      </c>
      <c r="C489" s="293" t="s">
        <v>164</v>
      </c>
      <c r="D489" s="724">
        <f ca="1">SUMIFS(OFFSET('7.  Persistence Report'!$AQ:$AQ,0,D406-2011),'7.  Persistence Report'!$D:$D,IF(COUNTIFS($B489,"Adjustment*"),$B488,$B489),'7.  Persistence Report'!$H:$H,D406,'7.  Persistence Report'!$J:$J,IF(COUNTIFS($B489,"Adjustment*"),"Adjustment","Current Year Savings"),'7.  Persistence Report'!$C:$C,VLOOKUP(IF(COUNTIFS($B489,"Adjustment*"),$A488,$A489),ExtCalcMap,2,FALSE))</f>
        <v>0</v>
      </c>
      <c r="E489" s="724">
        <f ca="1">SUMIFS(OFFSET('7.  Persistence Report'!$AQ:$AQ,0,E406-2011),'7.  Persistence Report'!$D:$D,IF(COUNTIFS($B489,"Adjustment*"),$B488,$B489),'7.  Persistence Report'!$H:$H,D406,'7.  Persistence Report'!$J:$J,IF(COUNTIFS($B489,"Adjustment*"),"Adjustment","Current Year Savings"),'7.  Persistence Report'!$C:$C,VLOOKUP(IF(COUNTIFS($B489,"Adjustment*"),$A488,$A489),ExtCalcMap,2,FALSE))</f>
        <v>0</v>
      </c>
      <c r="F489" s="724">
        <f ca="1">SUMIFS(OFFSET('7.  Persistence Report'!$AQ:$AQ,0,F406-2011),'7.  Persistence Report'!$D:$D,IF(COUNTIFS($B489,"Adjustment*"),$B488,$B489),'7.  Persistence Report'!$H:$H,D406,'7.  Persistence Report'!$J:$J,IF(COUNTIFS($B489,"Adjustment*"),"Adjustment","Current Year Savings"),'7.  Persistence Report'!$C:$C,VLOOKUP(IF(COUNTIFS($B489,"Adjustment*"),$A488,$A489),ExtCalcMap,2,FALSE))</f>
        <v>0</v>
      </c>
      <c r="G489" s="724">
        <f ca="1">SUMIFS(OFFSET('7.  Persistence Report'!$AQ:$AQ,0,G406-2011),'7.  Persistence Report'!$D:$D,IF(COUNTIFS($B489,"Adjustment*"),$B488,$B489),'7.  Persistence Report'!$H:$H,D406,'7.  Persistence Report'!$J:$J,IF(COUNTIFS($B489,"Adjustment*"),"Adjustment","Current Year Savings"),'7.  Persistence Report'!$C:$C,VLOOKUP(IF(COUNTIFS($B489,"Adjustment*"),$A488,$A489),ExtCalcMap,2,FALSE))</f>
        <v>0</v>
      </c>
      <c r="H489" s="724">
        <f ca="1">SUMIFS(OFFSET('7.  Persistence Report'!$AQ:$AQ,0,H406-2011),'7.  Persistence Report'!$D:$D,IF(COUNTIFS($B489,"Adjustment*"),$B488,$B489),'7.  Persistence Report'!$H:$H,D406,'7.  Persistence Report'!$J:$J,IF(COUNTIFS($B489,"Adjustment*"),"Adjustment","Current Year Savings"),'7.  Persistence Report'!$C:$C,VLOOKUP(IF(COUNTIFS($B489,"Adjustment*"),$A488,$A489),ExtCalcMap,2,FALSE))</f>
        <v>0</v>
      </c>
      <c r="I489" s="724">
        <f ca="1">SUMIFS(OFFSET('7.  Persistence Report'!$AQ:$AQ,0,I406-2011),'7.  Persistence Report'!$D:$D,IF(COUNTIFS($B489,"Adjustment*"),$B488,$B489),'7.  Persistence Report'!$H:$H,D406,'7.  Persistence Report'!$J:$J,IF(COUNTIFS($B489,"Adjustment*"),"Adjustment","Current Year Savings"),'7.  Persistence Report'!$C:$C,VLOOKUP(IF(COUNTIFS($B489,"Adjustment*"),$A488,$A489),ExtCalcMap,2,FALSE))</f>
        <v>0</v>
      </c>
      <c r="J489" s="724">
        <f ca="1">SUMIFS(OFFSET('7.  Persistence Report'!$AQ:$AQ,0,J406-2011),'7.  Persistence Report'!$D:$D,IF(COUNTIFS($B489,"Adjustment*"),$B488,$B489),'7.  Persistence Report'!$H:$H,D406,'7.  Persistence Report'!$J:$J,IF(COUNTIFS($B489,"Adjustment*"),"Adjustment","Current Year Savings"),'7.  Persistence Report'!$C:$C,VLOOKUP(IF(COUNTIFS($B489,"Adjustment*"),$A488,$A489),ExtCalcMap,2,FALSE))</f>
        <v>0</v>
      </c>
      <c r="K489" s="724">
        <f ca="1">SUMIFS(OFFSET('7.  Persistence Report'!$AQ:$AQ,0,K406-2011),'7.  Persistence Report'!$D:$D,IF(COUNTIFS($B489,"Adjustment*"),$B488,$B489),'7.  Persistence Report'!$H:$H,D406,'7.  Persistence Report'!$J:$J,IF(COUNTIFS($B489,"Adjustment*"),"Adjustment","Current Year Savings"),'7.  Persistence Report'!$C:$C,VLOOKUP(IF(COUNTIFS($B489,"Adjustment*"),$A488,$A489),ExtCalcMap,2,FALSE))</f>
        <v>0</v>
      </c>
      <c r="L489" s="724">
        <f ca="1">SUMIFS(OFFSET('7.  Persistence Report'!$AQ:$AQ,0,L406-2011),'7.  Persistence Report'!$D:$D,IF(COUNTIFS($B489,"Adjustment*"),$B488,$B489),'7.  Persistence Report'!$H:$H,D406,'7.  Persistence Report'!$J:$J,IF(COUNTIFS($B489,"Adjustment*"),"Adjustment","Current Year Savings"),'7.  Persistence Report'!$C:$C,VLOOKUP(IF(COUNTIFS($B489,"Adjustment*"),$A488,$A489),ExtCalcMap,2,FALSE))</f>
        <v>0</v>
      </c>
      <c r="M489" s="724">
        <f ca="1">SUMIFS(OFFSET('7.  Persistence Report'!$AQ:$AQ,0,M406-2011),'7.  Persistence Report'!$D:$D,IF(COUNTIFS($B489,"Adjustment*"),$B488,$B489),'7.  Persistence Report'!$H:$H,D406,'7.  Persistence Report'!$J:$J,IF(COUNTIFS($B489,"Adjustment*"),"Adjustment","Current Year Savings"),'7.  Persistence Report'!$C:$C,VLOOKUP(IF(COUNTIFS($B489,"Adjustment*"),$A488,$A489),ExtCalcMap,2,FALSE))</f>
        <v>0</v>
      </c>
      <c r="N489" s="724">
        <v>12</v>
      </c>
      <c r="O489" s="731">
        <f ca="1">SUMIFS(OFFSET('7.  Persistence Report'!$L:$L,0,O406-2011),'7.  Persistence Report'!$D:$D,IF(COUNTIFS($B489,"Adjustment*"),$B488,$B489),'7.  Persistence Report'!$H:$H,D406,'7.  Persistence Report'!$J:$J,IF(COUNTIFS($B489,"Adjustment*"),"Adjustment","Current Year Savings"),'7.  Persistence Report'!$C:$C,VLOOKUP(IF(COUNTIFS($B489,"Adjustment*"),$A488,$A489),ExtCalcMap,2,FALSE))</f>
        <v>0</v>
      </c>
      <c r="P489" s="731">
        <f ca="1">SUMIFS(OFFSET('7.  Persistence Report'!$L:$L,0,P406-2011),'7.  Persistence Report'!$D:$D,IF(COUNTIFS($B489,"Adjustment*"),$B488,$B489),'7.  Persistence Report'!$H:$H,D406,'7.  Persistence Report'!$J:$J,IF(COUNTIFS($B489,"Adjustment*"),"Adjustment","Current Year Savings"),'7.  Persistence Report'!$C:$C,VLOOKUP(IF(COUNTIFS($B489,"Adjustment*"),$A488,$A489),ExtCalcMap,2,FALSE))</f>
        <v>0</v>
      </c>
      <c r="Q489" s="731">
        <f ca="1">SUMIFS(OFFSET('7.  Persistence Report'!$L:$L,0,Q406-2011),'7.  Persistence Report'!$D:$D,IF(COUNTIFS($B489,"Adjustment*"),$B488,$B489),'7.  Persistence Report'!$H:$H,D406,'7.  Persistence Report'!$J:$J,IF(COUNTIFS($B489,"Adjustment*"),"Adjustment","Current Year Savings"),'7.  Persistence Report'!$C:$C,VLOOKUP(IF(COUNTIFS($B489,"Adjustment*"),$A488,$A489),ExtCalcMap,2,FALSE))</f>
        <v>0</v>
      </c>
      <c r="R489" s="731">
        <f ca="1">SUMIFS(OFFSET('7.  Persistence Report'!$L:$L,0,R406-2011),'7.  Persistence Report'!$D:$D,IF(COUNTIFS($B489,"Adjustment*"),$B488,$B489),'7.  Persistence Report'!$H:$H,D406,'7.  Persistence Report'!$J:$J,IF(COUNTIFS($B489,"Adjustment*"),"Adjustment","Current Year Savings"),'7.  Persistence Report'!$C:$C,VLOOKUP(IF(COUNTIFS($B489,"Adjustment*"),$A488,$A489),ExtCalcMap,2,FALSE))</f>
        <v>0</v>
      </c>
      <c r="S489" s="731">
        <f ca="1">SUMIFS(OFFSET('7.  Persistence Report'!$L:$L,0,S406-2011),'7.  Persistence Report'!$D:$D,IF(COUNTIFS($B489,"Adjustment*"),$B488,$B489),'7.  Persistence Report'!$H:$H,D406,'7.  Persistence Report'!$J:$J,IF(COUNTIFS($B489,"Adjustment*"),"Adjustment","Current Year Savings"),'7.  Persistence Report'!$C:$C,VLOOKUP(IF(COUNTIFS($B489,"Adjustment*"),$A488,$A489),ExtCalcMap,2,FALSE))</f>
        <v>0</v>
      </c>
      <c r="T489" s="731">
        <f ca="1">SUMIFS(OFFSET('7.  Persistence Report'!$L:$L,0,T406-2011),'7.  Persistence Report'!$D:$D,IF(COUNTIFS($B489,"Adjustment*"),$B488,$B489),'7.  Persistence Report'!$H:$H,D406,'7.  Persistence Report'!$J:$J,IF(COUNTIFS($B489,"Adjustment*"),"Adjustment","Current Year Savings"),'7.  Persistence Report'!$C:$C,VLOOKUP(IF(COUNTIFS($B489,"Adjustment*"),$A488,$A489),ExtCalcMap,2,FALSE))</f>
        <v>0</v>
      </c>
      <c r="U489" s="731">
        <f ca="1">SUMIFS(OFFSET('7.  Persistence Report'!$L:$L,0,U406-2011),'7.  Persistence Report'!$D:$D,IF(COUNTIFS($B489,"Adjustment*"),$B488,$B489),'7.  Persistence Report'!$H:$H,D406,'7.  Persistence Report'!$J:$J,IF(COUNTIFS($B489,"Adjustment*"),"Adjustment","Current Year Savings"),'7.  Persistence Report'!$C:$C,VLOOKUP(IF(COUNTIFS($B489,"Adjustment*"),$A488,$A489),ExtCalcMap,2,FALSE))</f>
        <v>0</v>
      </c>
      <c r="V489" s="731">
        <f ca="1">SUMIFS(OFFSET('7.  Persistence Report'!$L:$L,0,V406-2011),'7.  Persistence Report'!$D:$D,IF(COUNTIFS($B489,"Adjustment*"),$B488,$B489),'7.  Persistence Report'!$H:$H,D406,'7.  Persistence Report'!$J:$J,IF(COUNTIFS($B489,"Adjustment*"),"Adjustment","Current Year Savings"),'7.  Persistence Report'!$C:$C,VLOOKUP(IF(COUNTIFS($B489,"Adjustment*"),$A488,$A489),ExtCalcMap,2,FALSE))</f>
        <v>0</v>
      </c>
      <c r="W489" s="731">
        <f ca="1">SUMIFS(OFFSET('7.  Persistence Report'!$L:$L,0,W406-2011),'7.  Persistence Report'!$D:$D,IF(COUNTIFS($B489,"Adjustment*"),$B488,$B489),'7.  Persistence Report'!$H:$H,D406,'7.  Persistence Report'!$J:$J,IF(COUNTIFS($B489,"Adjustment*"),"Adjustment","Current Year Savings"),'7.  Persistence Report'!$C:$C,VLOOKUP(IF(COUNTIFS($B489,"Adjustment*"),$A488,$A489),ExtCalcMap,2,FALSE))</f>
        <v>0</v>
      </c>
      <c r="X489" s="731">
        <f ca="1">SUMIFS(OFFSET('7.  Persistence Report'!$L:$L,0,X406-2011),'7.  Persistence Report'!$D:$D,IF(COUNTIFS($B489,"Adjustment*"),$B488,$B489),'7.  Persistence Report'!$H:$H,D406,'7.  Persistence Report'!$J:$J,IF(COUNTIFS($B489,"Adjustment*"),"Adjustment","Current Year Savings"),'7.  Persistence Report'!$C:$C,VLOOKUP(IF(COUNTIFS($B489,"Adjustment*"),$A488,$A489),ExtCalcMap,2,FALSE))</f>
        <v>0</v>
      </c>
      <c r="Y489" s="412">
        <f ca="1">Y488</f>
        <v>0.5</v>
      </c>
      <c r="Z489" s="412">
        <f ca="1">Z488</f>
        <v>0.5</v>
      </c>
      <c r="AA489" s="412">
        <f t="shared" ref="AA489:AL489" ca="1" si="205">AA488</f>
        <v>0</v>
      </c>
      <c r="AB489" s="412">
        <f t="shared" ca="1" si="205"/>
        <v>0</v>
      </c>
      <c r="AC489" s="412">
        <f t="shared" ca="1" si="205"/>
        <v>0</v>
      </c>
      <c r="AD489" s="412">
        <f t="shared" ca="1" si="205"/>
        <v>0</v>
      </c>
      <c r="AE489" s="412">
        <f t="shared" ca="1" si="205"/>
        <v>0</v>
      </c>
      <c r="AF489" s="412">
        <f t="shared" ca="1" si="205"/>
        <v>0</v>
      </c>
      <c r="AG489" s="412">
        <f t="shared" ca="1" si="205"/>
        <v>0</v>
      </c>
      <c r="AH489" s="412">
        <f t="shared" ca="1" si="205"/>
        <v>0</v>
      </c>
      <c r="AI489" s="412">
        <f t="shared" ca="1" si="205"/>
        <v>0</v>
      </c>
      <c r="AJ489" s="412">
        <f t="shared" ca="1" si="205"/>
        <v>0</v>
      </c>
      <c r="AK489" s="412">
        <f t="shared" ca="1" si="205"/>
        <v>0</v>
      </c>
      <c r="AL489" s="412">
        <f t="shared" ca="1" si="205"/>
        <v>0</v>
      </c>
      <c r="AM489" s="308"/>
    </row>
    <row r="490" spans="1:39" ht="15" outlineLevel="1">
      <c r="A490" s="506"/>
      <c r="B490" s="323"/>
      <c r="C490" s="293"/>
      <c r="D490" s="730"/>
      <c r="E490" s="730"/>
      <c r="F490" s="730"/>
      <c r="G490" s="730"/>
      <c r="H490" s="730"/>
      <c r="I490" s="730"/>
      <c r="J490" s="730"/>
      <c r="K490" s="730"/>
      <c r="L490" s="730"/>
      <c r="M490" s="730"/>
      <c r="N490" s="730"/>
      <c r="O490" s="737"/>
      <c r="P490" s="737"/>
      <c r="Q490" s="737"/>
      <c r="R490" s="737"/>
      <c r="S490" s="737"/>
      <c r="T490" s="737"/>
      <c r="U490" s="737"/>
      <c r="V490" s="737"/>
      <c r="W490" s="737"/>
      <c r="X490" s="737"/>
      <c r="Y490" s="424"/>
      <c r="Z490" s="425"/>
      <c r="AA490" s="425"/>
      <c r="AB490" s="425"/>
      <c r="AC490" s="425"/>
      <c r="AD490" s="425"/>
      <c r="AE490" s="425"/>
      <c r="AF490" s="425"/>
      <c r="AG490" s="425"/>
      <c r="AH490" s="425"/>
      <c r="AI490" s="425"/>
      <c r="AJ490" s="425"/>
      <c r="AK490" s="425"/>
      <c r="AL490" s="425"/>
      <c r="AM490" s="299"/>
    </row>
    <row r="491" spans="1:39" ht="15" outlineLevel="1">
      <c r="A491" s="503">
        <v>27</v>
      </c>
      <c r="B491" s="322" t="s">
        <v>17</v>
      </c>
      <c r="C491" s="293" t="s">
        <v>25</v>
      </c>
      <c r="D491" s="724">
        <f ca="1">SUMIFS(OFFSET('7.  Persistence Report'!$AQ:$AQ,0,D406-2011),'7.  Persistence Report'!$D:$D,IF(COUNTIFS($B491,"Adjustment*"),$B490,$B491),'7.  Persistence Report'!$H:$H,D406,'7.  Persistence Report'!$J:$J,IF(COUNTIFS($B491,"Adjustment*"),"Adjustment","Current Year Savings"),'7.  Persistence Report'!$C:$C,VLOOKUP(IF(COUNTIFS($B491,"Adjustment*"),$A490,$A491),ExtCalcMap,2,FALSE))</f>
        <v>194388.10889999999</v>
      </c>
      <c r="E491" s="724">
        <f ca="1">SUMIFS(OFFSET('7.  Persistence Report'!$AQ:$AQ,0,E406-2011),'7.  Persistence Report'!$D:$D,IF(COUNTIFS($B491,"Adjustment*"),$B490,$B491),'7.  Persistence Report'!$H:$H,D406,'7.  Persistence Report'!$J:$J,IF(COUNTIFS($B491,"Adjustment*"),"Adjustment","Current Year Savings"),'7.  Persistence Report'!$C:$C,VLOOKUP(IF(COUNTIFS($B491,"Adjustment*"),$A490,$A491),ExtCalcMap,2,FALSE))</f>
        <v>194388.10889999999</v>
      </c>
      <c r="F491" s="724">
        <f ca="1">SUMIFS(OFFSET('7.  Persistence Report'!$AQ:$AQ,0,F406-2011),'7.  Persistence Report'!$D:$D,IF(COUNTIFS($B491,"Adjustment*"),$B490,$B491),'7.  Persistence Report'!$H:$H,D406,'7.  Persistence Report'!$J:$J,IF(COUNTIFS($B491,"Adjustment*"),"Adjustment","Current Year Savings"),'7.  Persistence Report'!$C:$C,VLOOKUP(IF(COUNTIFS($B491,"Adjustment*"),$A490,$A491),ExtCalcMap,2,FALSE))</f>
        <v>194388.10889999999</v>
      </c>
      <c r="G491" s="724">
        <f ca="1">SUMIFS(OFFSET('7.  Persistence Report'!$AQ:$AQ,0,G406-2011),'7.  Persistence Report'!$D:$D,IF(COUNTIFS($B491,"Adjustment*"),$B490,$B491),'7.  Persistence Report'!$H:$H,D406,'7.  Persistence Report'!$J:$J,IF(COUNTIFS($B491,"Adjustment*"),"Adjustment","Current Year Savings"),'7.  Persistence Report'!$C:$C,VLOOKUP(IF(COUNTIFS($B491,"Adjustment*"),$A490,$A491),ExtCalcMap,2,FALSE))</f>
        <v>194388.10889999999</v>
      </c>
      <c r="H491" s="724">
        <f ca="1">SUMIFS(OFFSET('7.  Persistence Report'!$AQ:$AQ,0,H406-2011),'7.  Persistence Report'!$D:$D,IF(COUNTIFS($B491,"Adjustment*"),$B490,$B491),'7.  Persistence Report'!$H:$H,D406,'7.  Persistence Report'!$J:$J,IF(COUNTIFS($B491,"Adjustment*"),"Adjustment","Current Year Savings"),'7.  Persistence Report'!$C:$C,VLOOKUP(IF(COUNTIFS($B491,"Adjustment*"),$A490,$A491),ExtCalcMap,2,FALSE))</f>
        <v>194388.10889999999</v>
      </c>
      <c r="I491" s="724">
        <f ca="1">SUMIFS(OFFSET('7.  Persistence Report'!$AQ:$AQ,0,I406-2011),'7.  Persistence Report'!$D:$D,IF(COUNTIFS($B491,"Adjustment*"),$B490,$B491),'7.  Persistence Report'!$H:$H,D406,'7.  Persistence Report'!$J:$J,IF(COUNTIFS($B491,"Adjustment*"),"Adjustment","Current Year Savings"),'7.  Persistence Report'!$C:$C,VLOOKUP(IF(COUNTIFS($B491,"Adjustment*"),$A490,$A491),ExtCalcMap,2,FALSE))</f>
        <v>194388.10889999999</v>
      </c>
      <c r="J491" s="724">
        <f ca="1">SUMIFS(OFFSET('7.  Persistence Report'!$AQ:$AQ,0,J406-2011),'7.  Persistence Report'!$D:$D,IF(COUNTIFS($B491,"Adjustment*"),$B490,$B491),'7.  Persistence Report'!$H:$H,D406,'7.  Persistence Report'!$J:$J,IF(COUNTIFS($B491,"Adjustment*"),"Adjustment","Current Year Savings"),'7.  Persistence Report'!$C:$C,VLOOKUP(IF(COUNTIFS($B491,"Adjustment*"),$A490,$A491),ExtCalcMap,2,FALSE))</f>
        <v>194388.10889999999</v>
      </c>
      <c r="K491" s="724">
        <f ca="1">SUMIFS(OFFSET('7.  Persistence Report'!$AQ:$AQ,0,K406-2011),'7.  Persistence Report'!$D:$D,IF(COUNTIFS($B491,"Adjustment*"),$B490,$B491),'7.  Persistence Report'!$H:$H,D406,'7.  Persistence Report'!$J:$J,IF(COUNTIFS($B491,"Adjustment*"),"Adjustment","Current Year Savings"),'7.  Persistence Report'!$C:$C,VLOOKUP(IF(COUNTIFS($B491,"Adjustment*"),$A490,$A491),ExtCalcMap,2,FALSE))</f>
        <v>194388.10889999999</v>
      </c>
      <c r="L491" s="724">
        <f ca="1">SUMIFS(OFFSET('7.  Persistence Report'!$AQ:$AQ,0,L406-2011),'7.  Persistence Report'!$D:$D,IF(COUNTIFS($B491,"Adjustment*"),$B490,$B491),'7.  Persistence Report'!$H:$H,D406,'7.  Persistence Report'!$J:$J,IF(COUNTIFS($B491,"Adjustment*"),"Adjustment","Current Year Savings"),'7.  Persistence Report'!$C:$C,VLOOKUP(IF(COUNTIFS($B491,"Adjustment*"),$A490,$A491),ExtCalcMap,2,FALSE))</f>
        <v>194388.10889999999</v>
      </c>
      <c r="M491" s="724">
        <f ca="1">SUMIFS(OFFSET('7.  Persistence Report'!$AQ:$AQ,0,M406-2011),'7.  Persistence Report'!$D:$D,IF(COUNTIFS($B491,"Adjustment*"),$B490,$B491),'7.  Persistence Report'!$H:$H,D406,'7.  Persistence Report'!$J:$J,IF(COUNTIFS($B491,"Adjustment*"),"Adjustment","Current Year Savings"),'7.  Persistence Report'!$C:$C,VLOOKUP(IF(COUNTIFS($B491,"Adjustment*"),$A490,$A491),ExtCalcMap,2,FALSE))</f>
        <v>194388.10889999999</v>
      </c>
      <c r="N491" s="724">
        <v>12</v>
      </c>
      <c r="O491" s="731">
        <f ca="1">SUMIFS(OFFSET('7.  Persistence Report'!$L:$L,0,O406-2011),'7.  Persistence Report'!$D:$D,IF(COUNTIFS($B491,"Adjustment*"),$B490,$B491),'7.  Persistence Report'!$H:$H,D406,'7.  Persistence Report'!$J:$J,IF(COUNTIFS($B491,"Adjustment*"),"Adjustment","Current Year Savings"),'7.  Persistence Report'!$C:$C,VLOOKUP(IF(COUNTIFS($B491,"Adjustment*"),$A490,$A491),ExtCalcMap,2,FALSE))</f>
        <v>37.773967669999998</v>
      </c>
      <c r="P491" s="731">
        <f ca="1">SUMIFS(OFFSET('7.  Persistence Report'!$L:$L,0,P406-2011),'7.  Persistence Report'!$D:$D,IF(COUNTIFS($B491,"Adjustment*"),$B490,$B491),'7.  Persistence Report'!$H:$H,D406,'7.  Persistence Report'!$J:$J,IF(COUNTIFS($B491,"Adjustment*"),"Adjustment","Current Year Savings"),'7.  Persistence Report'!$C:$C,VLOOKUP(IF(COUNTIFS($B491,"Adjustment*"),$A490,$A491),ExtCalcMap,2,FALSE))</f>
        <v>37.773967669999998</v>
      </c>
      <c r="Q491" s="731">
        <f ca="1">SUMIFS(OFFSET('7.  Persistence Report'!$L:$L,0,Q406-2011),'7.  Persistence Report'!$D:$D,IF(COUNTIFS($B491,"Adjustment*"),$B490,$B491),'7.  Persistence Report'!$H:$H,D406,'7.  Persistence Report'!$J:$J,IF(COUNTIFS($B491,"Adjustment*"),"Adjustment","Current Year Savings"),'7.  Persistence Report'!$C:$C,VLOOKUP(IF(COUNTIFS($B491,"Adjustment*"),$A490,$A491),ExtCalcMap,2,FALSE))</f>
        <v>37.773967669999998</v>
      </c>
      <c r="R491" s="731">
        <f ca="1">SUMIFS(OFFSET('7.  Persistence Report'!$L:$L,0,R406-2011),'7.  Persistence Report'!$D:$D,IF(COUNTIFS($B491,"Adjustment*"),$B490,$B491),'7.  Persistence Report'!$H:$H,D406,'7.  Persistence Report'!$J:$J,IF(COUNTIFS($B491,"Adjustment*"),"Adjustment","Current Year Savings"),'7.  Persistence Report'!$C:$C,VLOOKUP(IF(COUNTIFS($B491,"Adjustment*"),$A490,$A491),ExtCalcMap,2,FALSE))</f>
        <v>37.773967669999998</v>
      </c>
      <c r="S491" s="731">
        <f ca="1">SUMIFS(OFFSET('7.  Persistence Report'!$L:$L,0,S406-2011),'7.  Persistence Report'!$D:$D,IF(COUNTIFS($B491,"Adjustment*"),$B490,$B491),'7.  Persistence Report'!$H:$H,D406,'7.  Persistence Report'!$J:$J,IF(COUNTIFS($B491,"Adjustment*"),"Adjustment","Current Year Savings"),'7.  Persistence Report'!$C:$C,VLOOKUP(IF(COUNTIFS($B491,"Adjustment*"),$A490,$A491),ExtCalcMap,2,FALSE))</f>
        <v>37.773967669999998</v>
      </c>
      <c r="T491" s="731">
        <f ca="1">SUMIFS(OFFSET('7.  Persistence Report'!$L:$L,0,T406-2011),'7.  Persistence Report'!$D:$D,IF(COUNTIFS($B491,"Adjustment*"),$B490,$B491),'7.  Persistence Report'!$H:$H,D406,'7.  Persistence Report'!$J:$J,IF(COUNTIFS($B491,"Adjustment*"),"Adjustment","Current Year Savings"),'7.  Persistence Report'!$C:$C,VLOOKUP(IF(COUNTIFS($B491,"Adjustment*"),$A490,$A491),ExtCalcMap,2,FALSE))</f>
        <v>37.773967669999998</v>
      </c>
      <c r="U491" s="731">
        <f ca="1">SUMIFS(OFFSET('7.  Persistence Report'!$L:$L,0,U406-2011),'7.  Persistence Report'!$D:$D,IF(COUNTIFS($B491,"Adjustment*"),$B490,$B491),'7.  Persistence Report'!$H:$H,D406,'7.  Persistence Report'!$J:$J,IF(COUNTIFS($B491,"Adjustment*"),"Adjustment","Current Year Savings"),'7.  Persistence Report'!$C:$C,VLOOKUP(IF(COUNTIFS($B491,"Adjustment*"),$A490,$A491),ExtCalcMap,2,FALSE))</f>
        <v>37.773967669999998</v>
      </c>
      <c r="V491" s="731">
        <f ca="1">SUMIFS(OFFSET('7.  Persistence Report'!$L:$L,0,V406-2011),'7.  Persistence Report'!$D:$D,IF(COUNTIFS($B491,"Adjustment*"),$B490,$B491),'7.  Persistence Report'!$H:$H,D406,'7.  Persistence Report'!$J:$J,IF(COUNTIFS($B491,"Adjustment*"),"Adjustment","Current Year Savings"),'7.  Persistence Report'!$C:$C,VLOOKUP(IF(COUNTIFS($B491,"Adjustment*"),$A490,$A491),ExtCalcMap,2,FALSE))</f>
        <v>37.773967669999998</v>
      </c>
      <c r="W491" s="731">
        <f ca="1">SUMIFS(OFFSET('7.  Persistence Report'!$L:$L,0,W406-2011),'7.  Persistence Report'!$D:$D,IF(COUNTIFS($B491,"Adjustment*"),$B490,$B491),'7.  Persistence Report'!$H:$H,D406,'7.  Persistence Report'!$J:$J,IF(COUNTIFS($B491,"Adjustment*"),"Adjustment","Current Year Savings"),'7.  Persistence Report'!$C:$C,VLOOKUP(IF(COUNTIFS($B491,"Adjustment*"),$A490,$A491),ExtCalcMap,2,FALSE))</f>
        <v>37.773967669999998</v>
      </c>
      <c r="X491" s="731">
        <f ca="1">SUMIFS(OFFSET('7.  Persistence Report'!$L:$L,0,X406-2011),'7.  Persistence Report'!$D:$D,IF(COUNTIFS($B491,"Adjustment*"),$B490,$B491),'7.  Persistence Report'!$H:$H,D406,'7.  Persistence Report'!$J:$J,IF(COUNTIFS($B491,"Adjustment*"),"Adjustment","Current Year Savings"),'7.  Persistence Report'!$C:$C,VLOOKUP(IF(COUNTIFS($B491,"Adjustment*"),$A490,$A491),ExtCalcMap,2,FALSE))</f>
        <v>37.773967669999998</v>
      </c>
      <c r="Y491" s="416">
        <f ca="1">IF(SUMIFS(OFFSET('3-a.  Rate Class Allocations'!$BA:$BA,0,(27*(Y407="kW"))),'3-a.  Rate Class Allocations'!$F:$F,"2011 - 2014 + 2015 Extension Legacy Green Energy Act Framework - Province Wide Program",'3-a.  Rate Class Allocations'!$E:$E,$B491,'3-a.  Rate Class Allocations'!$H:$H,D406),SUMIFS(OFFSET('3-a.  Rate Class Allocations'!$BA:$BA,0,(27*(Y407="kW"))),'3-a.  Rate Class Allocations'!$F:$F,"2011 - 2014 + 2015 Extension Legacy Green Energy Act Framework - Province Wide Program",'3-a.  Rate Class Allocations'!$L:$L,Y406,'3-a.  Rate Class Allocations'!$E:$E,$B491,'3-a.  Rate Class Allocations'!$H:$H,D406) / SUMIFS(OFFSET('3-a.  Rate Class Allocations'!$BA:$BA,0,(27*(Y407="kW"))),'3-a.  Rate Class Allocations'!$F:$F,"2011 - 2014 + 2015 Extension Legacy Green Energy Act Framework - Province Wide Program",'3-a.  Rate Class Allocations'!$E:$E,$B491,'3-a.  Rate Class Allocations'!$H:$H,D406),IF(COUNTIFS(Y406,"General Service*"),1/COUNTIFS($Y406:$AL406,"General Service*"),0))</f>
        <v>0.5</v>
      </c>
      <c r="Z491" s="416">
        <f ca="1">IF(SUMIFS(OFFSET('3-a.  Rate Class Allocations'!$BA:$BA,0,(27*(Z407="kW"))),'3-a.  Rate Class Allocations'!$F:$F,"2011 - 2014 + 2015 Extension Legacy Green Energy Act Framework - Province Wide Program",'3-a.  Rate Class Allocations'!$E:$E,$B491,'3-a.  Rate Class Allocations'!$H:$H,D406),SUMIFS(OFFSET('3-a.  Rate Class Allocations'!$BA:$BA,0,(27*(Z407="kW"))),'3-a.  Rate Class Allocations'!$F:$F,"2011 - 2014 + 2015 Extension Legacy Green Energy Act Framework - Province Wide Program",'3-a.  Rate Class Allocations'!$L:$L,Z406,'3-a.  Rate Class Allocations'!$E:$E,$B491,'3-a.  Rate Class Allocations'!$H:$H,D406) / SUMIFS(OFFSET('3-a.  Rate Class Allocations'!$BA:$BA,0,(27*(Z407="kW"))),'3-a.  Rate Class Allocations'!$F:$F,"2011 - 2014 + 2015 Extension Legacy Green Energy Act Framework - Province Wide Program",'3-a.  Rate Class Allocations'!$E:$E,$B491,'3-a.  Rate Class Allocations'!$H:$H,D406),IF(COUNTIFS(Z406,"General Service*"),1/COUNTIFS($Y406:$AL406,"General Service*"),0))</f>
        <v>0.5</v>
      </c>
      <c r="AA491" s="416">
        <f ca="1">IF(SUMIFS(OFFSET('3-a.  Rate Class Allocations'!$BA:$BA,0,(27*(AA407="kW"))),'3-a.  Rate Class Allocations'!$F:$F,"2011 - 2014 + 2015 Extension Legacy Green Energy Act Framework - Province Wide Program",'3-a.  Rate Class Allocations'!$E:$E,$B491,'3-a.  Rate Class Allocations'!$H:$H,D406),SUMIFS(OFFSET('3-a.  Rate Class Allocations'!$BA:$BA,0,(27*(AA407="kW"))),'3-a.  Rate Class Allocations'!$F:$F,"2011 - 2014 + 2015 Extension Legacy Green Energy Act Framework - Province Wide Program",'3-a.  Rate Class Allocations'!$L:$L,AA406,'3-a.  Rate Class Allocations'!$E:$E,$B491,'3-a.  Rate Class Allocations'!$H:$H,D406) / SUMIFS(OFFSET('3-a.  Rate Class Allocations'!$BA:$BA,0,(27*(AA407="kW"))),'3-a.  Rate Class Allocations'!$F:$F,"2011 - 2014 + 2015 Extension Legacy Green Energy Act Framework - Province Wide Program",'3-a.  Rate Class Allocations'!$E:$E,$B491,'3-a.  Rate Class Allocations'!$H:$H,D406),IF(COUNTIFS(AA406,"General Service*"),1/COUNTIFS($Y406:$AL406,"General Service*"),0))</f>
        <v>0</v>
      </c>
      <c r="AB491" s="416">
        <f ca="1">IF(SUMIFS(OFFSET('3-a.  Rate Class Allocations'!$BA:$BA,0,(27*(AB407="kW"))),'3-a.  Rate Class Allocations'!$F:$F,"2011 - 2014 + 2015 Extension Legacy Green Energy Act Framework - Province Wide Program",'3-a.  Rate Class Allocations'!$E:$E,$B491,'3-a.  Rate Class Allocations'!$H:$H,D406),SUMIFS(OFFSET('3-a.  Rate Class Allocations'!$BA:$BA,0,(27*(AB407="kW"))),'3-a.  Rate Class Allocations'!$F:$F,"2011 - 2014 + 2015 Extension Legacy Green Energy Act Framework - Province Wide Program",'3-a.  Rate Class Allocations'!$L:$L,AB406,'3-a.  Rate Class Allocations'!$E:$E,$B491,'3-a.  Rate Class Allocations'!$H:$H,D406) / SUMIFS(OFFSET('3-a.  Rate Class Allocations'!$BA:$BA,0,(27*(AB407="kW"))),'3-a.  Rate Class Allocations'!$F:$F,"2011 - 2014 + 2015 Extension Legacy Green Energy Act Framework - Province Wide Program",'3-a.  Rate Class Allocations'!$E:$E,$B491,'3-a.  Rate Class Allocations'!$H:$H,D406),IF(COUNTIFS(AB406,"General Service*"),1/COUNTIFS($Y406:$AL406,"General Service*"),0))</f>
        <v>0</v>
      </c>
      <c r="AC491" s="416">
        <f ca="1">IF(SUMIFS(OFFSET('3-a.  Rate Class Allocations'!$BA:$BA,0,(27*(AC407="kW"))),'3-a.  Rate Class Allocations'!$F:$F,"2011 - 2014 + 2015 Extension Legacy Green Energy Act Framework - Province Wide Program",'3-a.  Rate Class Allocations'!$E:$E,$B491,'3-a.  Rate Class Allocations'!$H:$H,D406),SUMIFS(OFFSET('3-a.  Rate Class Allocations'!$BA:$BA,0,(27*(AC407="kW"))),'3-a.  Rate Class Allocations'!$F:$F,"2011 - 2014 + 2015 Extension Legacy Green Energy Act Framework - Province Wide Program",'3-a.  Rate Class Allocations'!$L:$L,AC406,'3-a.  Rate Class Allocations'!$E:$E,$B491,'3-a.  Rate Class Allocations'!$H:$H,D406) / SUMIFS(OFFSET('3-a.  Rate Class Allocations'!$BA:$BA,0,(27*(AC407="kW"))),'3-a.  Rate Class Allocations'!$F:$F,"2011 - 2014 + 2015 Extension Legacy Green Energy Act Framework - Province Wide Program",'3-a.  Rate Class Allocations'!$E:$E,$B491,'3-a.  Rate Class Allocations'!$H:$H,D406),IF(COUNTIFS(AC406,"General Service*"),1/COUNTIFS($Y406:$AL406,"General Service*"),0))</f>
        <v>0</v>
      </c>
      <c r="AD491" s="416">
        <f ca="1">IF(SUMIFS(OFFSET('3-a.  Rate Class Allocations'!$BA:$BA,0,(27*(AD407="kW"))),'3-a.  Rate Class Allocations'!$F:$F,"2011 - 2014 + 2015 Extension Legacy Green Energy Act Framework - Province Wide Program",'3-a.  Rate Class Allocations'!$E:$E,$B491,'3-a.  Rate Class Allocations'!$H:$H,D406),SUMIFS(OFFSET('3-a.  Rate Class Allocations'!$BA:$BA,0,(27*(AD407="kW"))),'3-a.  Rate Class Allocations'!$F:$F,"2011 - 2014 + 2015 Extension Legacy Green Energy Act Framework - Province Wide Program",'3-a.  Rate Class Allocations'!$L:$L,AD406,'3-a.  Rate Class Allocations'!$E:$E,$B491,'3-a.  Rate Class Allocations'!$H:$H,D406) / SUMIFS(OFFSET('3-a.  Rate Class Allocations'!$BA:$BA,0,(27*(AD407="kW"))),'3-a.  Rate Class Allocations'!$F:$F,"2011 - 2014 + 2015 Extension Legacy Green Energy Act Framework - Province Wide Program",'3-a.  Rate Class Allocations'!$E:$E,$B491,'3-a.  Rate Class Allocations'!$H:$H,D406),IF(COUNTIFS(AD406,"General Service*"),1/COUNTIFS($Y406:$AL406,"General Service*"),0))</f>
        <v>0</v>
      </c>
      <c r="AE491" s="416">
        <f ca="1">IF(SUMIFS(OFFSET('3-a.  Rate Class Allocations'!$BA:$BA,0,(27*(AE407="kW"))),'3-a.  Rate Class Allocations'!$F:$F,"2011 - 2014 + 2015 Extension Legacy Green Energy Act Framework - Province Wide Program",'3-a.  Rate Class Allocations'!$E:$E,$B491,'3-a.  Rate Class Allocations'!$H:$H,D406),SUMIFS(OFFSET('3-a.  Rate Class Allocations'!$BA:$BA,0,(27*(AE407="kW"))),'3-a.  Rate Class Allocations'!$F:$F,"2011 - 2014 + 2015 Extension Legacy Green Energy Act Framework - Province Wide Program",'3-a.  Rate Class Allocations'!$L:$L,AE406,'3-a.  Rate Class Allocations'!$E:$E,$B491,'3-a.  Rate Class Allocations'!$H:$H,D406) / SUMIFS(OFFSET('3-a.  Rate Class Allocations'!$BA:$BA,0,(27*(AE407="kW"))),'3-a.  Rate Class Allocations'!$F:$F,"2011 - 2014 + 2015 Extension Legacy Green Energy Act Framework - Province Wide Program",'3-a.  Rate Class Allocations'!$E:$E,$B491,'3-a.  Rate Class Allocations'!$H:$H,D406),IF(COUNTIFS(AE406,"General Service*"),1/COUNTIFS($Y406:$AL406,"General Service*"),0))</f>
        <v>0</v>
      </c>
      <c r="AF491" s="416">
        <f ca="1">IF(SUMIFS(OFFSET('3-a.  Rate Class Allocations'!$BA:$BA,0,(27*(AF407="kW"))),'3-a.  Rate Class Allocations'!$F:$F,"2011 - 2014 + 2015 Extension Legacy Green Energy Act Framework - Province Wide Program",'3-a.  Rate Class Allocations'!$E:$E,$B491,'3-a.  Rate Class Allocations'!$H:$H,D406),SUMIFS(OFFSET('3-a.  Rate Class Allocations'!$BA:$BA,0,(27*(AF407="kW"))),'3-a.  Rate Class Allocations'!$F:$F,"2011 - 2014 + 2015 Extension Legacy Green Energy Act Framework - Province Wide Program",'3-a.  Rate Class Allocations'!$L:$L,AF406,'3-a.  Rate Class Allocations'!$E:$E,$B491,'3-a.  Rate Class Allocations'!$H:$H,D406) / SUMIFS(OFFSET('3-a.  Rate Class Allocations'!$BA:$BA,0,(27*(AF407="kW"))),'3-a.  Rate Class Allocations'!$F:$F,"2011 - 2014 + 2015 Extension Legacy Green Energy Act Framework - Province Wide Program",'3-a.  Rate Class Allocations'!$E:$E,$B491,'3-a.  Rate Class Allocations'!$H:$H,D406),IF(COUNTIFS(AF406,"General Service*"),1/COUNTIFS($Y406:$AL406,"General Service*"),0))</f>
        <v>0</v>
      </c>
      <c r="AG491" s="416">
        <f ca="1">IF(SUMIFS(OFFSET('3-a.  Rate Class Allocations'!$BA:$BA,0,(27*(AG407="kW"))),'3-a.  Rate Class Allocations'!$F:$F,"2011 - 2014 + 2015 Extension Legacy Green Energy Act Framework - Province Wide Program",'3-a.  Rate Class Allocations'!$E:$E,$B491,'3-a.  Rate Class Allocations'!$H:$H,D406),SUMIFS(OFFSET('3-a.  Rate Class Allocations'!$BA:$BA,0,(27*(AG407="kW"))),'3-a.  Rate Class Allocations'!$F:$F,"2011 - 2014 + 2015 Extension Legacy Green Energy Act Framework - Province Wide Program",'3-a.  Rate Class Allocations'!$L:$L,AG406,'3-a.  Rate Class Allocations'!$E:$E,$B491,'3-a.  Rate Class Allocations'!$H:$H,D406) / SUMIFS(OFFSET('3-a.  Rate Class Allocations'!$BA:$BA,0,(27*(AG407="kW"))),'3-a.  Rate Class Allocations'!$F:$F,"2011 - 2014 + 2015 Extension Legacy Green Energy Act Framework - Province Wide Program",'3-a.  Rate Class Allocations'!$E:$E,$B491,'3-a.  Rate Class Allocations'!$H:$H,D406),IF(COUNTIFS(AG406,"General Service*"),1/COUNTIFS($Y406:$AL406,"General Service*"),0))</f>
        <v>0</v>
      </c>
      <c r="AH491" s="416">
        <f ca="1">IF(SUMIFS(OFFSET('3-a.  Rate Class Allocations'!$BA:$BA,0,(27*(AH407="kW"))),'3-a.  Rate Class Allocations'!$F:$F,"2011 - 2014 + 2015 Extension Legacy Green Energy Act Framework - Province Wide Program",'3-a.  Rate Class Allocations'!$E:$E,$B491,'3-a.  Rate Class Allocations'!$H:$H,D406),SUMIFS(OFFSET('3-a.  Rate Class Allocations'!$BA:$BA,0,(27*(AH407="kW"))),'3-a.  Rate Class Allocations'!$F:$F,"2011 - 2014 + 2015 Extension Legacy Green Energy Act Framework - Province Wide Program",'3-a.  Rate Class Allocations'!$L:$L,AH406,'3-a.  Rate Class Allocations'!$E:$E,$B491,'3-a.  Rate Class Allocations'!$H:$H,D406) / SUMIFS(OFFSET('3-a.  Rate Class Allocations'!$BA:$BA,0,(27*(AH407="kW"))),'3-a.  Rate Class Allocations'!$F:$F,"2011 - 2014 + 2015 Extension Legacy Green Energy Act Framework - Province Wide Program",'3-a.  Rate Class Allocations'!$E:$E,$B491,'3-a.  Rate Class Allocations'!$H:$H,D406),IF(COUNTIFS(AH406,"General Service*"),1/COUNTIFS($Y406:$AL406,"General Service*"),0))</f>
        <v>0</v>
      </c>
      <c r="AI491" s="416">
        <f ca="1">IF(SUMIFS(OFFSET('3-a.  Rate Class Allocations'!$BA:$BA,0,(27*(AI407="kW"))),'3-a.  Rate Class Allocations'!$F:$F,"2011 - 2014 + 2015 Extension Legacy Green Energy Act Framework - Province Wide Program",'3-a.  Rate Class Allocations'!$E:$E,$B491,'3-a.  Rate Class Allocations'!$H:$H,D406),SUMIFS(OFFSET('3-a.  Rate Class Allocations'!$BA:$BA,0,(27*(AI407="kW"))),'3-a.  Rate Class Allocations'!$F:$F,"2011 - 2014 + 2015 Extension Legacy Green Energy Act Framework - Province Wide Program",'3-a.  Rate Class Allocations'!$L:$L,AI406,'3-a.  Rate Class Allocations'!$E:$E,$B491,'3-a.  Rate Class Allocations'!$H:$H,D406) / SUMIFS(OFFSET('3-a.  Rate Class Allocations'!$BA:$BA,0,(27*(AI407="kW"))),'3-a.  Rate Class Allocations'!$F:$F,"2011 - 2014 + 2015 Extension Legacy Green Energy Act Framework - Province Wide Program",'3-a.  Rate Class Allocations'!$E:$E,$B491,'3-a.  Rate Class Allocations'!$H:$H,D406),IF(COUNTIFS(AI406,"General Service*"),1/COUNTIFS($Y406:$AL406,"General Service*"),0))</f>
        <v>0</v>
      </c>
      <c r="AJ491" s="416">
        <f ca="1">IF(SUMIFS(OFFSET('3-a.  Rate Class Allocations'!$BA:$BA,0,(27*(AJ407="kW"))),'3-a.  Rate Class Allocations'!$F:$F,"2011 - 2014 + 2015 Extension Legacy Green Energy Act Framework - Province Wide Program",'3-a.  Rate Class Allocations'!$E:$E,$B491,'3-a.  Rate Class Allocations'!$H:$H,D406),SUMIFS(OFFSET('3-a.  Rate Class Allocations'!$BA:$BA,0,(27*(AJ407="kW"))),'3-a.  Rate Class Allocations'!$F:$F,"2011 - 2014 + 2015 Extension Legacy Green Energy Act Framework - Province Wide Program",'3-a.  Rate Class Allocations'!$L:$L,AJ406,'3-a.  Rate Class Allocations'!$E:$E,$B491,'3-a.  Rate Class Allocations'!$H:$H,D406) / SUMIFS(OFFSET('3-a.  Rate Class Allocations'!$BA:$BA,0,(27*(AJ407="kW"))),'3-a.  Rate Class Allocations'!$F:$F,"2011 - 2014 + 2015 Extension Legacy Green Energy Act Framework - Province Wide Program",'3-a.  Rate Class Allocations'!$E:$E,$B491,'3-a.  Rate Class Allocations'!$H:$H,D406),IF(COUNTIFS(AJ406,"General Service*"),1/COUNTIFS($Y406:$AL406,"General Service*"),0))</f>
        <v>0</v>
      </c>
      <c r="AK491" s="416">
        <f ca="1">IF(SUMIFS(OFFSET('3-a.  Rate Class Allocations'!$BA:$BA,0,(27*(AK407="kW"))),'3-a.  Rate Class Allocations'!$F:$F,"2011 - 2014 + 2015 Extension Legacy Green Energy Act Framework - Province Wide Program",'3-a.  Rate Class Allocations'!$E:$E,$B491,'3-a.  Rate Class Allocations'!$H:$H,D406),SUMIFS(OFFSET('3-a.  Rate Class Allocations'!$BA:$BA,0,(27*(AK407="kW"))),'3-a.  Rate Class Allocations'!$F:$F,"2011 - 2014 + 2015 Extension Legacy Green Energy Act Framework - Province Wide Program",'3-a.  Rate Class Allocations'!$L:$L,AK406,'3-a.  Rate Class Allocations'!$E:$E,$B491,'3-a.  Rate Class Allocations'!$H:$H,D406) / SUMIFS(OFFSET('3-a.  Rate Class Allocations'!$BA:$BA,0,(27*(AK407="kW"))),'3-a.  Rate Class Allocations'!$F:$F,"2011 - 2014 + 2015 Extension Legacy Green Energy Act Framework - Province Wide Program",'3-a.  Rate Class Allocations'!$E:$E,$B491,'3-a.  Rate Class Allocations'!$H:$H,D406),IF(COUNTIFS(AK406,"General Service*"),1/COUNTIFS($Y406:$AL406,"General Service*"),0))</f>
        <v>0</v>
      </c>
      <c r="AL491" s="416">
        <f ca="1">IF(SUMIFS(OFFSET('3-a.  Rate Class Allocations'!$BA:$BA,0,(27*(AL407="kW"))),'3-a.  Rate Class Allocations'!$F:$F,"2011 - 2014 + 2015 Extension Legacy Green Energy Act Framework - Province Wide Program",'3-a.  Rate Class Allocations'!$E:$E,$B491,'3-a.  Rate Class Allocations'!$H:$H,D406),SUMIFS(OFFSET('3-a.  Rate Class Allocations'!$BA:$BA,0,(27*(AL407="kW"))),'3-a.  Rate Class Allocations'!$F:$F,"2011 - 2014 + 2015 Extension Legacy Green Energy Act Framework - Province Wide Program",'3-a.  Rate Class Allocations'!$L:$L,AL406,'3-a.  Rate Class Allocations'!$E:$E,$B491,'3-a.  Rate Class Allocations'!$H:$H,D406) / SUMIFS(OFFSET('3-a.  Rate Class Allocations'!$BA:$BA,0,(27*(AL407="kW"))),'3-a.  Rate Class Allocations'!$F:$F,"2011 - 2014 + 2015 Extension Legacy Green Energy Act Framework - Province Wide Program",'3-a.  Rate Class Allocations'!$E:$E,$B491,'3-a.  Rate Class Allocations'!$H:$H,D406),IF(COUNTIFS(AL406,"General Service*"),1/COUNTIFS($Y406:$AL406,"General Service*"),0))</f>
        <v>0</v>
      </c>
      <c r="AM491" s="298">
        <f ca="1">SUM(Y491:AL491)</f>
        <v>1</v>
      </c>
    </row>
    <row r="492" spans="1:39" ht="15" outlineLevel="1">
      <c r="B492" s="296" t="s">
        <v>260</v>
      </c>
      <c r="C492" s="293" t="s">
        <v>164</v>
      </c>
      <c r="D492" s="724">
        <f ca="1">SUMIFS(OFFSET('7.  Persistence Report'!$AQ:$AQ,0,D406-2011),'7.  Persistence Report'!$D:$D,IF(COUNTIFS($B492,"Adjustment*"),$B491,$B492),'7.  Persistence Report'!$H:$H,D406,'7.  Persistence Report'!$J:$J,IF(COUNTIFS($B492,"Adjustment*"),"Adjustment","Current Year Savings"),'7.  Persistence Report'!$C:$C,VLOOKUP(IF(COUNTIFS($B492,"Adjustment*"),$A491,$A492),ExtCalcMap,2,FALSE))</f>
        <v>0</v>
      </c>
      <c r="E492" s="724">
        <f ca="1">SUMIFS(OFFSET('7.  Persistence Report'!$AQ:$AQ,0,E406-2011),'7.  Persistence Report'!$D:$D,IF(COUNTIFS($B492,"Adjustment*"),$B491,$B492),'7.  Persistence Report'!$H:$H,D406,'7.  Persistence Report'!$J:$J,IF(COUNTIFS($B492,"Adjustment*"),"Adjustment","Current Year Savings"),'7.  Persistence Report'!$C:$C,VLOOKUP(IF(COUNTIFS($B492,"Adjustment*"),$A491,$A492),ExtCalcMap,2,FALSE))</f>
        <v>0</v>
      </c>
      <c r="F492" s="724">
        <f ca="1">SUMIFS(OFFSET('7.  Persistence Report'!$AQ:$AQ,0,F406-2011),'7.  Persistence Report'!$D:$D,IF(COUNTIFS($B492,"Adjustment*"),$B491,$B492),'7.  Persistence Report'!$H:$H,D406,'7.  Persistence Report'!$J:$J,IF(COUNTIFS($B492,"Adjustment*"),"Adjustment","Current Year Savings"),'7.  Persistence Report'!$C:$C,VLOOKUP(IF(COUNTIFS($B492,"Adjustment*"),$A491,$A492),ExtCalcMap,2,FALSE))</f>
        <v>0</v>
      </c>
      <c r="G492" s="724">
        <f ca="1">SUMIFS(OFFSET('7.  Persistence Report'!$AQ:$AQ,0,G406-2011),'7.  Persistence Report'!$D:$D,IF(COUNTIFS($B492,"Adjustment*"),$B491,$B492),'7.  Persistence Report'!$H:$H,D406,'7.  Persistence Report'!$J:$J,IF(COUNTIFS($B492,"Adjustment*"),"Adjustment","Current Year Savings"),'7.  Persistence Report'!$C:$C,VLOOKUP(IF(COUNTIFS($B492,"Adjustment*"),$A491,$A492),ExtCalcMap,2,FALSE))</f>
        <v>0</v>
      </c>
      <c r="H492" s="724">
        <f ca="1">SUMIFS(OFFSET('7.  Persistence Report'!$AQ:$AQ,0,H406-2011),'7.  Persistence Report'!$D:$D,IF(COUNTIFS($B492,"Adjustment*"),$B491,$B492),'7.  Persistence Report'!$H:$H,D406,'7.  Persistence Report'!$J:$J,IF(COUNTIFS($B492,"Adjustment*"),"Adjustment","Current Year Savings"),'7.  Persistence Report'!$C:$C,VLOOKUP(IF(COUNTIFS($B492,"Adjustment*"),$A491,$A492),ExtCalcMap,2,FALSE))</f>
        <v>0</v>
      </c>
      <c r="I492" s="724">
        <f ca="1">SUMIFS(OFFSET('7.  Persistence Report'!$AQ:$AQ,0,I406-2011),'7.  Persistence Report'!$D:$D,IF(COUNTIFS($B492,"Adjustment*"),$B491,$B492),'7.  Persistence Report'!$H:$H,D406,'7.  Persistence Report'!$J:$J,IF(COUNTIFS($B492,"Adjustment*"),"Adjustment","Current Year Savings"),'7.  Persistence Report'!$C:$C,VLOOKUP(IF(COUNTIFS($B492,"Adjustment*"),$A491,$A492),ExtCalcMap,2,FALSE))</f>
        <v>0</v>
      </c>
      <c r="J492" s="724">
        <f ca="1">SUMIFS(OFFSET('7.  Persistence Report'!$AQ:$AQ,0,J406-2011),'7.  Persistence Report'!$D:$D,IF(COUNTIFS($B492,"Adjustment*"),$B491,$B492),'7.  Persistence Report'!$H:$H,D406,'7.  Persistence Report'!$J:$J,IF(COUNTIFS($B492,"Adjustment*"),"Adjustment","Current Year Savings"),'7.  Persistence Report'!$C:$C,VLOOKUP(IF(COUNTIFS($B492,"Adjustment*"),$A491,$A492),ExtCalcMap,2,FALSE))</f>
        <v>0</v>
      </c>
      <c r="K492" s="724">
        <f ca="1">SUMIFS(OFFSET('7.  Persistence Report'!$AQ:$AQ,0,K406-2011),'7.  Persistence Report'!$D:$D,IF(COUNTIFS($B492,"Adjustment*"),$B491,$B492),'7.  Persistence Report'!$H:$H,D406,'7.  Persistence Report'!$J:$J,IF(COUNTIFS($B492,"Adjustment*"),"Adjustment","Current Year Savings"),'7.  Persistence Report'!$C:$C,VLOOKUP(IF(COUNTIFS($B492,"Adjustment*"),$A491,$A492),ExtCalcMap,2,FALSE))</f>
        <v>0</v>
      </c>
      <c r="L492" s="724">
        <f ca="1">SUMIFS(OFFSET('7.  Persistence Report'!$AQ:$AQ,0,L406-2011),'7.  Persistence Report'!$D:$D,IF(COUNTIFS($B492,"Adjustment*"),$B491,$B492),'7.  Persistence Report'!$H:$H,D406,'7.  Persistence Report'!$J:$J,IF(COUNTIFS($B492,"Adjustment*"),"Adjustment","Current Year Savings"),'7.  Persistence Report'!$C:$C,VLOOKUP(IF(COUNTIFS($B492,"Adjustment*"),$A491,$A492),ExtCalcMap,2,FALSE))</f>
        <v>0</v>
      </c>
      <c r="M492" s="724">
        <f ca="1">SUMIFS(OFFSET('7.  Persistence Report'!$AQ:$AQ,0,M406-2011),'7.  Persistence Report'!$D:$D,IF(COUNTIFS($B492,"Adjustment*"),$B491,$B492),'7.  Persistence Report'!$H:$H,D406,'7.  Persistence Report'!$J:$J,IF(COUNTIFS($B492,"Adjustment*"),"Adjustment","Current Year Savings"),'7.  Persistence Report'!$C:$C,VLOOKUP(IF(COUNTIFS($B492,"Adjustment*"),$A491,$A492),ExtCalcMap,2,FALSE))</f>
        <v>0</v>
      </c>
      <c r="N492" s="724">
        <f>N491</f>
        <v>12</v>
      </c>
      <c r="O492" s="731">
        <f ca="1">SUMIFS(OFFSET('7.  Persistence Report'!$L:$L,0,O406-2011),'7.  Persistence Report'!$D:$D,IF(COUNTIFS($B492,"Adjustment*"),$B491,$B492),'7.  Persistence Report'!$H:$H,D406,'7.  Persistence Report'!$J:$J,IF(COUNTIFS($B492,"Adjustment*"),"Adjustment","Current Year Savings"),'7.  Persistence Report'!$C:$C,VLOOKUP(IF(COUNTIFS($B492,"Adjustment*"),$A491,$A492),ExtCalcMap,2,FALSE))</f>
        <v>0</v>
      </c>
      <c r="P492" s="731">
        <f ca="1">SUMIFS(OFFSET('7.  Persistence Report'!$L:$L,0,P406-2011),'7.  Persistence Report'!$D:$D,IF(COUNTIFS($B492,"Adjustment*"),$B491,$B492),'7.  Persistence Report'!$H:$H,D406,'7.  Persistence Report'!$J:$J,IF(COUNTIFS($B492,"Adjustment*"),"Adjustment","Current Year Savings"),'7.  Persistence Report'!$C:$C,VLOOKUP(IF(COUNTIFS($B492,"Adjustment*"),$A491,$A492),ExtCalcMap,2,FALSE))</f>
        <v>0</v>
      </c>
      <c r="Q492" s="731">
        <f ca="1">SUMIFS(OFFSET('7.  Persistence Report'!$L:$L,0,Q406-2011),'7.  Persistence Report'!$D:$D,IF(COUNTIFS($B492,"Adjustment*"),$B491,$B492),'7.  Persistence Report'!$H:$H,D406,'7.  Persistence Report'!$J:$J,IF(COUNTIFS($B492,"Adjustment*"),"Adjustment","Current Year Savings"),'7.  Persistence Report'!$C:$C,VLOOKUP(IF(COUNTIFS($B492,"Adjustment*"),$A491,$A492),ExtCalcMap,2,FALSE))</f>
        <v>0</v>
      </c>
      <c r="R492" s="731">
        <f ca="1">SUMIFS(OFFSET('7.  Persistence Report'!$L:$L,0,R406-2011),'7.  Persistence Report'!$D:$D,IF(COUNTIFS($B492,"Adjustment*"),$B491,$B492),'7.  Persistence Report'!$H:$H,D406,'7.  Persistence Report'!$J:$J,IF(COUNTIFS($B492,"Adjustment*"),"Adjustment","Current Year Savings"),'7.  Persistence Report'!$C:$C,VLOOKUP(IF(COUNTIFS($B492,"Adjustment*"),$A491,$A492),ExtCalcMap,2,FALSE))</f>
        <v>0</v>
      </c>
      <c r="S492" s="731">
        <f ca="1">SUMIFS(OFFSET('7.  Persistence Report'!$L:$L,0,S406-2011),'7.  Persistence Report'!$D:$D,IF(COUNTIFS($B492,"Adjustment*"),$B491,$B492),'7.  Persistence Report'!$H:$H,D406,'7.  Persistence Report'!$J:$J,IF(COUNTIFS($B492,"Adjustment*"),"Adjustment","Current Year Savings"),'7.  Persistence Report'!$C:$C,VLOOKUP(IF(COUNTIFS($B492,"Adjustment*"),$A491,$A492),ExtCalcMap,2,FALSE))</f>
        <v>0</v>
      </c>
      <c r="T492" s="731">
        <f ca="1">SUMIFS(OFFSET('7.  Persistence Report'!$L:$L,0,T406-2011),'7.  Persistence Report'!$D:$D,IF(COUNTIFS($B492,"Adjustment*"),$B491,$B492),'7.  Persistence Report'!$H:$H,D406,'7.  Persistence Report'!$J:$J,IF(COUNTIFS($B492,"Adjustment*"),"Adjustment","Current Year Savings"),'7.  Persistence Report'!$C:$C,VLOOKUP(IF(COUNTIFS($B492,"Adjustment*"),$A491,$A492),ExtCalcMap,2,FALSE))</f>
        <v>0</v>
      </c>
      <c r="U492" s="731">
        <f ca="1">SUMIFS(OFFSET('7.  Persistence Report'!$L:$L,0,U406-2011),'7.  Persistence Report'!$D:$D,IF(COUNTIFS($B492,"Adjustment*"),$B491,$B492),'7.  Persistence Report'!$H:$H,D406,'7.  Persistence Report'!$J:$J,IF(COUNTIFS($B492,"Adjustment*"),"Adjustment","Current Year Savings"),'7.  Persistence Report'!$C:$C,VLOOKUP(IF(COUNTIFS($B492,"Adjustment*"),$A491,$A492),ExtCalcMap,2,FALSE))</f>
        <v>0</v>
      </c>
      <c r="V492" s="731">
        <f ca="1">SUMIFS(OFFSET('7.  Persistence Report'!$L:$L,0,V406-2011),'7.  Persistence Report'!$D:$D,IF(COUNTIFS($B492,"Adjustment*"),$B491,$B492),'7.  Persistence Report'!$H:$H,D406,'7.  Persistence Report'!$J:$J,IF(COUNTIFS($B492,"Adjustment*"),"Adjustment","Current Year Savings"),'7.  Persistence Report'!$C:$C,VLOOKUP(IF(COUNTIFS($B492,"Adjustment*"),$A491,$A492),ExtCalcMap,2,FALSE))</f>
        <v>0</v>
      </c>
      <c r="W492" s="731">
        <f ca="1">SUMIFS(OFFSET('7.  Persistence Report'!$L:$L,0,W406-2011),'7.  Persistence Report'!$D:$D,IF(COUNTIFS($B492,"Adjustment*"),$B491,$B492),'7.  Persistence Report'!$H:$H,D406,'7.  Persistence Report'!$J:$J,IF(COUNTIFS($B492,"Adjustment*"),"Adjustment","Current Year Savings"),'7.  Persistence Report'!$C:$C,VLOOKUP(IF(COUNTIFS($B492,"Adjustment*"),$A491,$A492),ExtCalcMap,2,FALSE))</f>
        <v>0</v>
      </c>
      <c r="X492" s="731">
        <f ca="1">SUMIFS(OFFSET('7.  Persistence Report'!$L:$L,0,X406-2011),'7.  Persistence Report'!$D:$D,IF(COUNTIFS($B492,"Adjustment*"),$B491,$B492),'7.  Persistence Report'!$H:$H,D406,'7.  Persistence Report'!$J:$J,IF(COUNTIFS($B492,"Adjustment*"),"Adjustment","Current Year Savings"),'7.  Persistence Report'!$C:$C,VLOOKUP(IF(COUNTIFS($B492,"Adjustment*"),$A491,$A492),ExtCalcMap,2,FALSE))</f>
        <v>0</v>
      </c>
      <c r="Y492" s="412">
        <f ca="1">Y491</f>
        <v>0.5</v>
      </c>
      <c r="Z492" s="412">
        <f ca="1">Z491</f>
        <v>0.5</v>
      </c>
      <c r="AA492" s="412">
        <f ca="1">AA491</f>
        <v>0</v>
      </c>
      <c r="AB492" s="412">
        <f ca="1">AB491</f>
        <v>0</v>
      </c>
      <c r="AC492" s="412">
        <f t="shared" ref="AC492:AL492" ca="1" si="206">AC491</f>
        <v>0</v>
      </c>
      <c r="AD492" s="412">
        <f t="shared" ca="1" si="206"/>
        <v>0</v>
      </c>
      <c r="AE492" s="412">
        <f t="shared" ca="1" si="206"/>
        <v>0</v>
      </c>
      <c r="AF492" s="412">
        <f t="shared" ca="1" si="206"/>
        <v>0</v>
      </c>
      <c r="AG492" s="412">
        <f t="shared" ca="1" si="206"/>
        <v>0</v>
      </c>
      <c r="AH492" s="412">
        <f t="shared" ca="1" si="206"/>
        <v>0</v>
      </c>
      <c r="AI492" s="412">
        <f t="shared" ca="1" si="206"/>
        <v>0</v>
      </c>
      <c r="AJ492" s="412">
        <f t="shared" ca="1" si="206"/>
        <v>0</v>
      </c>
      <c r="AK492" s="412">
        <f t="shared" ca="1" si="206"/>
        <v>0</v>
      </c>
      <c r="AL492" s="412">
        <f t="shared" ca="1" si="206"/>
        <v>0</v>
      </c>
      <c r="AM492" s="308"/>
    </row>
    <row r="493" spans="1:39" ht="15.75" outlineLevel="1">
      <c r="A493" s="506"/>
      <c r="B493" s="324"/>
      <c r="C493" s="302"/>
      <c r="D493" s="730"/>
      <c r="E493" s="730"/>
      <c r="F493" s="730"/>
      <c r="G493" s="730"/>
      <c r="H493" s="730"/>
      <c r="I493" s="730"/>
      <c r="J493" s="730"/>
      <c r="K493" s="730"/>
      <c r="L493" s="730"/>
      <c r="M493" s="730"/>
      <c r="N493" s="745"/>
      <c r="O493" s="737"/>
      <c r="P493" s="737"/>
      <c r="Q493" s="737"/>
      <c r="R493" s="737"/>
      <c r="S493" s="737"/>
      <c r="T493" s="737"/>
      <c r="U493" s="737"/>
      <c r="V493" s="737"/>
      <c r="W493" s="737"/>
      <c r="X493" s="737"/>
      <c r="Y493" s="413"/>
      <c r="Z493" s="413"/>
      <c r="AA493" s="413"/>
      <c r="AB493" s="413"/>
      <c r="AC493" s="413"/>
      <c r="AD493" s="413"/>
      <c r="AE493" s="413"/>
      <c r="AF493" s="413"/>
      <c r="AG493" s="413"/>
      <c r="AH493" s="413"/>
      <c r="AI493" s="413"/>
      <c r="AJ493" s="413"/>
      <c r="AK493" s="413"/>
      <c r="AL493" s="413"/>
      <c r="AM493" s="308"/>
    </row>
    <row r="494" spans="1:39" ht="15" outlineLevel="1">
      <c r="A494" s="503">
        <v>28</v>
      </c>
      <c r="B494" s="322" t="s">
        <v>18</v>
      </c>
      <c r="C494" s="293" t="s">
        <v>25</v>
      </c>
      <c r="D494" s="724">
        <f ca="1">SUMIFS(OFFSET('7.  Persistence Report'!$AQ:$AQ,0,D406-2011),'7.  Persistence Report'!$D:$D,IF(COUNTIFS($B494,"Adjustment*"),$B493,$B494),'7.  Persistence Report'!$H:$H,D406,'7.  Persistence Report'!$J:$J,IF(COUNTIFS($B494,"Adjustment*"),"Adjustment","Current Year Savings"),'7.  Persistence Report'!$C:$C,VLOOKUP(IF(COUNTIFS($B494,"Adjustment*"),$A493,$A494),ExtCalcMap,2,FALSE))</f>
        <v>0</v>
      </c>
      <c r="E494" s="724">
        <f ca="1">SUMIFS(OFFSET('7.  Persistence Report'!$AQ:$AQ,0,E406-2011),'7.  Persistence Report'!$D:$D,IF(COUNTIFS($B494,"Adjustment*"),$B493,$B494),'7.  Persistence Report'!$H:$H,D406,'7.  Persistence Report'!$J:$J,IF(COUNTIFS($B494,"Adjustment*"),"Adjustment","Current Year Savings"),'7.  Persistence Report'!$C:$C,VLOOKUP(IF(COUNTIFS($B494,"Adjustment*"),$A493,$A494),ExtCalcMap,2,FALSE))</f>
        <v>0</v>
      </c>
      <c r="F494" s="724">
        <f ca="1">SUMIFS(OFFSET('7.  Persistence Report'!$AQ:$AQ,0,F406-2011),'7.  Persistence Report'!$D:$D,IF(COUNTIFS($B494,"Adjustment*"),$B493,$B494),'7.  Persistence Report'!$H:$H,D406,'7.  Persistence Report'!$J:$J,IF(COUNTIFS($B494,"Adjustment*"),"Adjustment","Current Year Savings"),'7.  Persistence Report'!$C:$C,VLOOKUP(IF(COUNTIFS($B494,"Adjustment*"),$A493,$A494),ExtCalcMap,2,FALSE))</f>
        <v>0</v>
      </c>
      <c r="G494" s="724">
        <f ca="1">SUMIFS(OFFSET('7.  Persistence Report'!$AQ:$AQ,0,G406-2011),'7.  Persistence Report'!$D:$D,IF(COUNTIFS($B494,"Adjustment*"),$B493,$B494),'7.  Persistence Report'!$H:$H,D406,'7.  Persistence Report'!$J:$J,IF(COUNTIFS($B494,"Adjustment*"),"Adjustment","Current Year Savings"),'7.  Persistence Report'!$C:$C,VLOOKUP(IF(COUNTIFS($B494,"Adjustment*"),$A493,$A494),ExtCalcMap,2,FALSE))</f>
        <v>0</v>
      </c>
      <c r="H494" s="724">
        <f ca="1">SUMIFS(OFFSET('7.  Persistence Report'!$AQ:$AQ,0,H406-2011),'7.  Persistence Report'!$D:$D,IF(COUNTIFS($B494,"Adjustment*"),$B493,$B494),'7.  Persistence Report'!$H:$H,D406,'7.  Persistence Report'!$J:$J,IF(COUNTIFS($B494,"Adjustment*"),"Adjustment","Current Year Savings"),'7.  Persistence Report'!$C:$C,VLOOKUP(IF(COUNTIFS($B494,"Adjustment*"),$A493,$A494),ExtCalcMap,2,FALSE))</f>
        <v>0</v>
      </c>
      <c r="I494" s="724">
        <f ca="1">SUMIFS(OFFSET('7.  Persistence Report'!$AQ:$AQ,0,I406-2011),'7.  Persistence Report'!$D:$D,IF(COUNTIFS($B494,"Adjustment*"),$B493,$B494),'7.  Persistence Report'!$H:$H,D406,'7.  Persistence Report'!$J:$J,IF(COUNTIFS($B494,"Adjustment*"),"Adjustment","Current Year Savings"),'7.  Persistence Report'!$C:$C,VLOOKUP(IF(COUNTIFS($B494,"Adjustment*"),$A493,$A494),ExtCalcMap,2,FALSE))</f>
        <v>0</v>
      </c>
      <c r="J494" s="724">
        <f ca="1">SUMIFS(OFFSET('7.  Persistence Report'!$AQ:$AQ,0,J406-2011),'7.  Persistence Report'!$D:$D,IF(COUNTIFS($B494,"Adjustment*"),$B493,$B494),'7.  Persistence Report'!$H:$H,D406,'7.  Persistence Report'!$J:$J,IF(COUNTIFS($B494,"Adjustment*"),"Adjustment","Current Year Savings"),'7.  Persistence Report'!$C:$C,VLOOKUP(IF(COUNTIFS($B494,"Adjustment*"),$A493,$A494),ExtCalcMap,2,FALSE))</f>
        <v>0</v>
      </c>
      <c r="K494" s="724">
        <f ca="1">SUMIFS(OFFSET('7.  Persistence Report'!$AQ:$AQ,0,K406-2011),'7.  Persistence Report'!$D:$D,IF(COUNTIFS($B494,"Adjustment*"),$B493,$B494),'7.  Persistence Report'!$H:$H,D406,'7.  Persistence Report'!$J:$J,IF(COUNTIFS($B494,"Adjustment*"),"Adjustment","Current Year Savings"),'7.  Persistence Report'!$C:$C,VLOOKUP(IF(COUNTIFS($B494,"Adjustment*"),$A493,$A494),ExtCalcMap,2,FALSE))</f>
        <v>0</v>
      </c>
      <c r="L494" s="724">
        <f ca="1">SUMIFS(OFFSET('7.  Persistence Report'!$AQ:$AQ,0,L406-2011),'7.  Persistence Report'!$D:$D,IF(COUNTIFS($B494,"Adjustment*"),$B493,$B494),'7.  Persistence Report'!$H:$H,D406,'7.  Persistence Report'!$J:$J,IF(COUNTIFS($B494,"Adjustment*"),"Adjustment","Current Year Savings"),'7.  Persistence Report'!$C:$C,VLOOKUP(IF(COUNTIFS($B494,"Adjustment*"),$A493,$A494),ExtCalcMap,2,FALSE))</f>
        <v>0</v>
      </c>
      <c r="M494" s="724">
        <f ca="1">SUMIFS(OFFSET('7.  Persistence Report'!$AQ:$AQ,0,M406-2011),'7.  Persistence Report'!$D:$D,IF(COUNTIFS($B494,"Adjustment*"),$B493,$B494),'7.  Persistence Report'!$H:$H,D406,'7.  Persistence Report'!$J:$J,IF(COUNTIFS($B494,"Adjustment*"),"Adjustment","Current Year Savings"),'7.  Persistence Report'!$C:$C,VLOOKUP(IF(COUNTIFS($B494,"Adjustment*"),$A493,$A494),ExtCalcMap,2,FALSE))</f>
        <v>0</v>
      </c>
      <c r="N494" s="724">
        <v>0</v>
      </c>
      <c r="O494" s="731">
        <f ca="1">SUMIFS(OFFSET('7.  Persistence Report'!$L:$L,0,O406-2011),'7.  Persistence Report'!$D:$D,IF(COUNTIFS($B494,"Adjustment*"),$B493,$B494),'7.  Persistence Report'!$H:$H,D406,'7.  Persistence Report'!$J:$J,IF(COUNTIFS($B494,"Adjustment*"),"Adjustment","Current Year Savings"),'7.  Persistence Report'!$C:$C,VLOOKUP(IF(COUNTIFS($B494,"Adjustment*"),$A493,$A494),ExtCalcMap,2,FALSE))</f>
        <v>0</v>
      </c>
      <c r="P494" s="731">
        <f ca="1">SUMIFS(OFFSET('7.  Persistence Report'!$L:$L,0,P406-2011),'7.  Persistence Report'!$D:$D,IF(COUNTIFS($B494,"Adjustment*"),$B493,$B494),'7.  Persistence Report'!$H:$H,D406,'7.  Persistence Report'!$J:$J,IF(COUNTIFS($B494,"Adjustment*"),"Adjustment","Current Year Savings"),'7.  Persistence Report'!$C:$C,VLOOKUP(IF(COUNTIFS($B494,"Adjustment*"),$A493,$A494),ExtCalcMap,2,FALSE))</f>
        <v>0</v>
      </c>
      <c r="Q494" s="731">
        <f ca="1">SUMIFS(OFFSET('7.  Persistence Report'!$L:$L,0,Q406-2011),'7.  Persistence Report'!$D:$D,IF(COUNTIFS($B494,"Adjustment*"),$B493,$B494),'7.  Persistence Report'!$H:$H,D406,'7.  Persistence Report'!$J:$J,IF(COUNTIFS($B494,"Adjustment*"),"Adjustment","Current Year Savings"),'7.  Persistence Report'!$C:$C,VLOOKUP(IF(COUNTIFS($B494,"Adjustment*"),$A493,$A494),ExtCalcMap,2,FALSE))</f>
        <v>0</v>
      </c>
      <c r="R494" s="731">
        <f ca="1">SUMIFS(OFFSET('7.  Persistence Report'!$L:$L,0,R406-2011),'7.  Persistence Report'!$D:$D,IF(COUNTIFS($B494,"Adjustment*"),$B493,$B494),'7.  Persistence Report'!$H:$H,D406,'7.  Persistence Report'!$J:$J,IF(COUNTIFS($B494,"Adjustment*"),"Adjustment","Current Year Savings"),'7.  Persistence Report'!$C:$C,VLOOKUP(IF(COUNTIFS($B494,"Adjustment*"),$A493,$A494),ExtCalcMap,2,FALSE))</f>
        <v>0</v>
      </c>
      <c r="S494" s="731">
        <f ca="1">SUMIFS(OFFSET('7.  Persistence Report'!$L:$L,0,S406-2011),'7.  Persistence Report'!$D:$D,IF(COUNTIFS($B494,"Adjustment*"),$B493,$B494),'7.  Persistence Report'!$H:$H,D406,'7.  Persistence Report'!$J:$J,IF(COUNTIFS($B494,"Adjustment*"),"Adjustment","Current Year Savings"),'7.  Persistence Report'!$C:$C,VLOOKUP(IF(COUNTIFS($B494,"Adjustment*"),$A493,$A494),ExtCalcMap,2,FALSE))</f>
        <v>0</v>
      </c>
      <c r="T494" s="731">
        <f ca="1">SUMIFS(OFFSET('7.  Persistence Report'!$L:$L,0,T406-2011),'7.  Persistence Report'!$D:$D,IF(COUNTIFS($B494,"Adjustment*"),$B493,$B494),'7.  Persistence Report'!$H:$H,D406,'7.  Persistence Report'!$J:$J,IF(COUNTIFS($B494,"Adjustment*"),"Adjustment","Current Year Savings"),'7.  Persistence Report'!$C:$C,VLOOKUP(IF(COUNTIFS($B494,"Adjustment*"),$A493,$A494),ExtCalcMap,2,FALSE))</f>
        <v>0</v>
      </c>
      <c r="U494" s="731">
        <f ca="1">SUMIFS(OFFSET('7.  Persistence Report'!$L:$L,0,U406-2011),'7.  Persistence Report'!$D:$D,IF(COUNTIFS($B494,"Adjustment*"),$B493,$B494),'7.  Persistence Report'!$H:$H,D406,'7.  Persistence Report'!$J:$J,IF(COUNTIFS($B494,"Adjustment*"),"Adjustment","Current Year Savings"),'7.  Persistence Report'!$C:$C,VLOOKUP(IF(COUNTIFS($B494,"Adjustment*"),$A493,$A494),ExtCalcMap,2,FALSE))</f>
        <v>0</v>
      </c>
      <c r="V494" s="731">
        <f ca="1">SUMIFS(OFFSET('7.  Persistence Report'!$L:$L,0,V406-2011),'7.  Persistence Report'!$D:$D,IF(COUNTIFS($B494,"Adjustment*"),$B493,$B494),'7.  Persistence Report'!$H:$H,D406,'7.  Persistence Report'!$J:$J,IF(COUNTIFS($B494,"Adjustment*"),"Adjustment","Current Year Savings"),'7.  Persistence Report'!$C:$C,VLOOKUP(IF(COUNTIFS($B494,"Adjustment*"),$A493,$A494),ExtCalcMap,2,FALSE))</f>
        <v>0</v>
      </c>
      <c r="W494" s="731">
        <f ca="1">SUMIFS(OFFSET('7.  Persistence Report'!$L:$L,0,W406-2011),'7.  Persistence Report'!$D:$D,IF(COUNTIFS($B494,"Adjustment*"),$B493,$B494),'7.  Persistence Report'!$H:$H,D406,'7.  Persistence Report'!$J:$J,IF(COUNTIFS($B494,"Adjustment*"),"Adjustment","Current Year Savings"),'7.  Persistence Report'!$C:$C,VLOOKUP(IF(COUNTIFS($B494,"Adjustment*"),$A493,$A494),ExtCalcMap,2,FALSE))</f>
        <v>0</v>
      </c>
      <c r="X494" s="731">
        <f ca="1">SUMIFS(OFFSET('7.  Persistence Report'!$L:$L,0,X406-2011),'7.  Persistence Report'!$D:$D,IF(COUNTIFS($B494,"Adjustment*"),$B493,$B494),'7.  Persistence Report'!$H:$H,D406,'7.  Persistence Report'!$J:$J,IF(COUNTIFS($B494,"Adjustment*"),"Adjustment","Current Year Savings"),'7.  Persistence Report'!$C:$C,VLOOKUP(IF(COUNTIFS($B494,"Adjustment*"),$A493,$A494),ExtCalcMap,2,FALSE))</f>
        <v>0</v>
      </c>
      <c r="Y494" s="416">
        <f ca="1">IF(SUMIFS(OFFSET('3-a.  Rate Class Allocations'!$BA:$BA,0,(27*(Y407="kW"))),'3-a.  Rate Class Allocations'!$F:$F,"2011 - 2014 + 2015 Extension Legacy Green Energy Act Framework - Province Wide Program",'3-a.  Rate Class Allocations'!$E:$E,$B494,'3-a.  Rate Class Allocations'!$H:$H,D406),SUMIFS(OFFSET('3-a.  Rate Class Allocations'!$BA:$BA,0,(27*(Y407="kW"))),'3-a.  Rate Class Allocations'!$F:$F,"2011 - 2014 + 2015 Extension Legacy Green Energy Act Framework - Province Wide Program",'3-a.  Rate Class Allocations'!$L:$L,Y406,'3-a.  Rate Class Allocations'!$E:$E,$B494,'3-a.  Rate Class Allocations'!$H:$H,D406) / SUMIFS(OFFSET('3-a.  Rate Class Allocations'!$BA:$BA,0,(27*(Y407="kW"))),'3-a.  Rate Class Allocations'!$F:$F,"2011 - 2014 + 2015 Extension Legacy Green Energy Act Framework - Province Wide Program",'3-a.  Rate Class Allocations'!$E:$E,$B494,'3-a.  Rate Class Allocations'!$H:$H,D406),IF(COUNTIFS(Y406,"General Service*"),1/COUNTIFS($Y406:$AL406,"General Service*"),0))</f>
        <v>0.5</v>
      </c>
      <c r="Z494" s="416">
        <f ca="1">IF(SUMIFS(OFFSET('3-a.  Rate Class Allocations'!$BA:$BA,0,(27*(Z407="kW"))),'3-a.  Rate Class Allocations'!$F:$F,"2011 - 2014 + 2015 Extension Legacy Green Energy Act Framework - Province Wide Program",'3-a.  Rate Class Allocations'!$E:$E,$B494,'3-a.  Rate Class Allocations'!$H:$H,D406),SUMIFS(OFFSET('3-a.  Rate Class Allocations'!$BA:$BA,0,(27*(Z407="kW"))),'3-a.  Rate Class Allocations'!$F:$F,"2011 - 2014 + 2015 Extension Legacy Green Energy Act Framework - Province Wide Program",'3-a.  Rate Class Allocations'!$L:$L,Z406,'3-a.  Rate Class Allocations'!$E:$E,$B494,'3-a.  Rate Class Allocations'!$H:$H,D406) / SUMIFS(OFFSET('3-a.  Rate Class Allocations'!$BA:$BA,0,(27*(Z407="kW"))),'3-a.  Rate Class Allocations'!$F:$F,"2011 - 2014 + 2015 Extension Legacy Green Energy Act Framework - Province Wide Program",'3-a.  Rate Class Allocations'!$E:$E,$B494,'3-a.  Rate Class Allocations'!$H:$H,D406),IF(COUNTIFS(Z406,"General Service*"),1/COUNTIFS($Y406:$AL406,"General Service*"),0))</f>
        <v>0.5</v>
      </c>
      <c r="AA494" s="416">
        <f ca="1">IF(SUMIFS(OFFSET('3-a.  Rate Class Allocations'!$BA:$BA,0,(27*(AA407="kW"))),'3-a.  Rate Class Allocations'!$F:$F,"2011 - 2014 + 2015 Extension Legacy Green Energy Act Framework - Province Wide Program",'3-a.  Rate Class Allocations'!$E:$E,$B494,'3-a.  Rate Class Allocations'!$H:$H,D406),SUMIFS(OFFSET('3-a.  Rate Class Allocations'!$BA:$BA,0,(27*(AA407="kW"))),'3-a.  Rate Class Allocations'!$F:$F,"2011 - 2014 + 2015 Extension Legacy Green Energy Act Framework - Province Wide Program",'3-a.  Rate Class Allocations'!$L:$L,AA406,'3-a.  Rate Class Allocations'!$E:$E,$B494,'3-a.  Rate Class Allocations'!$H:$H,D406) / SUMIFS(OFFSET('3-a.  Rate Class Allocations'!$BA:$BA,0,(27*(AA407="kW"))),'3-a.  Rate Class Allocations'!$F:$F,"2011 - 2014 + 2015 Extension Legacy Green Energy Act Framework - Province Wide Program",'3-a.  Rate Class Allocations'!$E:$E,$B494,'3-a.  Rate Class Allocations'!$H:$H,D406),IF(COUNTIFS(AA406,"General Service*"),1/COUNTIFS($Y406:$AL406,"General Service*"),0))</f>
        <v>0</v>
      </c>
      <c r="AB494" s="416">
        <f ca="1">IF(SUMIFS(OFFSET('3-a.  Rate Class Allocations'!$BA:$BA,0,(27*(AB407="kW"))),'3-a.  Rate Class Allocations'!$F:$F,"2011 - 2014 + 2015 Extension Legacy Green Energy Act Framework - Province Wide Program",'3-a.  Rate Class Allocations'!$E:$E,$B494,'3-a.  Rate Class Allocations'!$H:$H,D406),SUMIFS(OFFSET('3-a.  Rate Class Allocations'!$BA:$BA,0,(27*(AB407="kW"))),'3-a.  Rate Class Allocations'!$F:$F,"2011 - 2014 + 2015 Extension Legacy Green Energy Act Framework - Province Wide Program",'3-a.  Rate Class Allocations'!$L:$L,AB406,'3-a.  Rate Class Allocations'!$E:$E,$B494,'3-a.  Rate Class Allocations'!$H:$H,D406) / SUMIFS(OFFSET('3-a.  Rate Class Allocations'!$BA:$BA,0,(27*(AB407="kW"))),'3-a.  Rate Class Allocations'!$F:$F,"2011 - 2014 + 2015 Extension Legacy Green Energy Act Framework - Province Wide Program",'3-a.  Rate Class Allocations'!$E:$E,$B494,'3-a.  Rate Class Allocations'!$H:$H,D406),IF(COUNTIFS(AB406,"General Service*"),1/COUNTIFS($Y406:$AL406,"General Service*"),0))</f>
        <v>0</v>
      </c>
      <c r="AC494" s="416">
        <f ca="1">IF(SUMIFS(OFFSET('3-a.  Rate Class Allocations'!$BA:$BA,0,(27*(AC407="kW"))),'3-a.  Rate Class Allocations'!$F:$F,"2011 - 2014 + 2015 Extension Legacy Green Energy Act Framework - Province Wide Program",'3-a.  Rate Class Allocations'!$E:$E,$B494,'3-a.  Rate Class Allocations'!$H:$H,D406),SUMIFS(OFFSET('3-a.  Rate Class Allocations'!$BA:$BA,0,(27*(AC407="kW"))),'3-a.  Rate Class Allocations'!$F:$F,"2011 - 2014 + 2015 Extension Legacy Green Energy Act Framework - Province Wide Program",'3-a.  Rate Class Allocations'!$L:$L,AC406,'3-a.  Rate Class Allocations'!$E:$E,$B494,'3-a.  Rate Class Allocations'!$H:$H,D406) / SUMIFS(OFFSET('3-a.  Rate Class Allocations'!$BA:$BA,0,(27*(AC407="kW"))),'3-a.  Rate Class Allocations'!$F:$F,"2011 - 2014 + 2015 Extension Legacy Green Energy Act Framework - Province Wide Program",'3-a.  Rate Class Allocations'!$E:$E,$B494,'3-a.  Rate Class Allocations'!$H:$H,D406),IF(COUNTIFS(AC406,"General Service*"),1/COUNTIFS($Y406:$AL406,"General Service*"),0))</f>
        <v>0</v>
      </c>
      <c r="AD494" s="416">
        <f ca="1">IF(SUMIFS(OFFSET('3-a.  Rate Class Allocations'!$BA:$BA,0,(27*(AD407="kW"))),'3-a.  Rate Class Allocations'!$F:$F,"2011 - 2014 + 2015 Extension Legacy Green Energy Act Framework - Province Wide Program",'3-a.  Rate Class Allocations'!$E:$E,$B494,'3-a.  Rate Class Allocations'!$H:$H,D406),SUMIFS(OFFSET('3-a.  Rate Class Allocations'!$BA:$BA,0,(27*(AD407="kW"))),'3-a.  Rate Class Allocations'!$F:$F,"2011 - 2014 + 2015 Extension Legacy Green Energy Act Framework - Province Wide Program",'3-a.  Rate Class Allocations'!$L:$L,AD406,'3-a.  Rate Class Allocations'!$E:$E,$B494,'3-a.  Rate Class Allocations'!$H:$H,D406) / SUMIFS(OFFSET('3-a.  Rate Class Allocations'!$BA:$BA,0,(27*(AD407="kW"))),'3-a.  Rate Class Allocations'!$F:$F,"2011 - 2014 + 2015 Extension Legacy Green Energy Act Framework - Province Wide Program",'3-a.  Rate Class Allocations'!$E:$E,$B494,'3-a.  Rate Class Allocations'!$H:$H,D406),IF(COUNTIFS(AD406,"General Service*"),1/COUNTIFS($Y406:$AL406,"General Service*"),0))</f>
        <v>0</v>
      </c>
      <c r="AE494" s="416">
        <f ca="1">IF(SUMIFS(OFFSET('3-a.  Rate Class Allocations'!$BA:$BA,0,(27*(AE407="kW"))),'3-a.  Rate Class Allocations'!$F:$F,"2011 - 2014 + 2015 Extension Legacy Green Energy Act Framework - Province Wide Program",'3-a.  Rate Class Allocations'!$E:$E,$B494,'3-a.  Rate Class Allocations'!$H:$H,D406),SUMIFS(OFFSET('3-a.  Rate Class Allocations'!$BA:$BA,0,(27*(AE407="kW"))),'3-a.  Rate Class Allocations'!$F:$F,"2011 - 2014 + 2015 Extension Legacy Green Energy Act Framework - Province Wide Program",'3-a.  Rate Class Allocations'!$L:$L,AE406,'3-a.  Rate Class Allocations'!$E:$E,$B494,'3-a.  Rate Class Allocations'!$H:$H,D406) / SUMIFS(OFFSET('3-a.  Rate Class Allocations'!$BA:$BA,0,(27*(AE407="kW"))),'3-a.  Rate Class Allocations'!$F:$F,"2011 - 2014 + 2015 Extension Legacy Green Energy Act Framework - Province Wide Program",'3-a.  Rate Class Allocations'!$E:$E,$B494,'3-a.  Rate Class Allocations'!$H:$H,D406),IF(COUNTIFS(AE406,"General Service*"),1/COUNTIFS($Y406:$AL406,"General Service*"),0))</f>
        <v>0</v>
      </c>
      <c r="AF494" s="416">
        <f ca="1">IF(SUMIFS(OFFSET('3-a.  Rate Class Allocations'!$BA:$BA,0,(27*(AF407="kW"))),'3-a.  Rate Class Allocations'!$F:$F,"2011 - 2014 + 2015 Extension Legacy Green Energy Act Framework - Province Wide Program",'3-a.  Rate Class Allocations'!$E:$E,$B494,'3-a.  Rate Class Allocations'!$H:$H,D406),SUMIFS(OFFSET('3-a.  Rate Class Allocations'!$BA:$BA,0,(27*(AF407="kW"))),'3-a.  Rate Class Allocations'!$F:$F,"2011 - 2014 + 2015 Extension Legacy Green Energy Act Framework - Province Wide Program",'3-a.  Rate Class Allocations'!$L:$L,AF406,'3-a.  Rate Class Allocations'!$E:$E,$B494,'3-a.  Rate Class Allocations'!$H:$H,D406) / SUMIFS(OFFSET('3-a.  Rate Class Allocations'!$BA:$BA,0,(27*(AF407="kW"))),'3-a.  Rate Class Allocations'!$F:$F,"2011 - 2014 + 2015 Extension Legacy Green Energy Act Framework - Province Wide Program",'3-a.  Rate Class Allocations'!$E:$E,$B494,'3-a.  Rate Class Allocations'!$H:$H,D406),IF(COUNTIFS(AF406,"General Service*"),1/COUNTIFS($Y406:$AL406,"General Service*"),0))</f>
        <v>0</v>
      </c>
      <c r="AG494" s="416">
        <f ca="1">IF(SUMIFS(OFFSET('3-a.  Rate Class Allocations'!$BA:$BA,0,(27*(AG407="kW"))),'3-a.  Rate Class Allocations'!$F:$F,"2011 - 2014 + 2015 Extension Legacy Green Energy Act Framework - Province Wide Program",'3-a.  Rate Class Allocations'!$E:$E,$B494,'3-a.  Rate Class Allocations'!$H:$H,D406),SUMIFS(OFFSET('3-a.  Rate Class Allocations'!$BA:$BA,0,(27*(AG407="kW"))),'3-a.  Rate Class Allocations'!$F:$F,"2011 - 2014 + 2015 Extension Legacy Green Energy Act Framework - Province Wide Program",'3-a.  Rate Class Allocations'!$L:$L,AG406,'3-a.  Rate Class Allocations'!$E:$E,$B494,'3-a.  Rate Class Allocations'!$H:$H,D406) / SUMIFS(OFFSET('3-a.  Rate Class Allocations'!$BA:$BA,0,(27*(AG407="kW"))),'3-a.  Rate Class Allocations'!$F:$F,"2011 - 2014 + 2015 Extension Legacy Green Energy Act Framework - Province Wide Program",'3-a.  Rate Class Allocations'!$E:$E,$B494,'3-a.  Rate Class Allocations'!$H:$H,D406),IF(COUNTIFS(AG406,"General Service*"),1/COUNTIFS($Y406:$AL406,"General Service*"),0))</f>
        <v>0</v>
      </c>
      <c r="AH494" s="416">
        <f ca="1">IF(SUMIFS(OFFSET('3-a.  Rate Class Allocations'!$BA:$BA,0,(27*(AH407="kW"))),'3-a.  Rate Class Allocations'!$F:$F,"2011 - 2014 + 2015 Extension Legacy Green Energy Act Framework - Province Wide Program",'3-a.  Rate Class Allocations'!$E:$E,$B494,'3-a.  Rate Class Allocations'!$H:$H,D406),SUMIFS(OFFSET('3-a.  Rate Class Allocations'!$BA:$BA,0,(27*(AH407="kW"))),'3-a.  Rate Class Allocations'!$F:$F,"2011 - 2014 + 2015 Extension Legacy Green Energy Act Framework - Province Wide Program",'3-a.  Rate Class Allocations'!$L:$L,AH406,'3-a.  Rate Class Allocations'!$E:$E,$B494,'3-a.  Rate Class Allocations'!$H:$H,D406) / SUMIFS(OFFSET('3-a.  Rate Class Allocations'!$BA:$BA,0,(27*(AH407="kW"))),'3-a.  Rate Class Allocations'!$F:$F,"2011 - 2014 + 2015 Extension Legacy Green Energy Act Framework - Province Wide Program",'3-a.  Rate Class Allocations'!$E:$E,$B494,'3-a.  Rate Class Allocations'!$H:$H,D406),IF(COUNTIFS(AH406,"General Service*"),1/COUNTIFS($Y406:$AL406,"General Service*"),0))</f>
        <v>0</v>
      </c>
      <c r="AI494" s="416">
        <f ca="1">IF(SUMIFS(OFFSET('3-a.  Rate Class Allocations'!$BA:$BA,0,(27*(AI407="kW"))),'3-a.  Rate Class Allocations'!$F:$F,"2011 - 2014 + 2015 Extension Legacy Green Energy Act Framework - Province Wide Program",'3-a.  Rate Class Allocations'!$E:$E,$B494,'3-a.  Rate Class Allocations'!$H:$H,D406),SUMIFS(OFFSET('3-a.  Rate Class Allocations'!$BA:$BA,0,(27*(AI407="kW"))),'3-a.  Rate Class Allocations'!$F:$F,"2011 - 2014 + 2015 Extension Legacy Green Energy Act Framework - Province Wide Program",'3-a.  Rate Class Allocations'!$L:$L,AI406,'3-a.  Rate Class Allocations'!$E:$E,$B494,'3-a.  Rate Class Allocations'!$H:$H,D406) / SUMIFS(OFFSET('3-a.  Rate Class Allocations'!$BA:$BA,0,(27*(AI407="kW"))),'3-a.  Rate Class Allocations'!$F:$F,"2011 - 2014 + 2015 Extension Legacy Green Energy Act Framework - Province Wide Program",'3-a.  Rate Class Allocations'!$E:$E,$B494,'3-a.  Rate Class Allocations'!$H:$H,D406),IF(COUNTIFS(AI406,"General Service*"),1/COUNTIFS($Y406:$AL406,"General Service*"),0))</f>
        <v>0</v>
      </c>
      <c r="AJ494" s="416">
        <f ca="1">IF(SUMIFS(OFFSET('3-a.  Rate Class Allocations'!$BA:$BA,0,(27*(AJ407="kW"))),'3-a.  Rate Class Allocations'!$F:$F,"2011 - 2014 + 2015 Extension Legacy Green Energy Act Framework - Province Wide Program",'3-a.  Rate Class Allocations'!$E:$E,$B494,'3-a.  Rate Class Allocations'!$H:$H,D406),SUMIFS(OFFSET('3-a.  Rate Class Allocations'!$BA:$BA,0,(27*(AJ407="kW"))),'3-a.  Rate Class Allocations'!$F:$F,"2011 - 2014 + 2015 Extension Legacy Green Energy Act Framework - Province Wide Program",'3-a.  Rate Class Allocations'!$L:$L,AJ406,'3-a.  Rate Class Allocations'!$E:$E,$B494,'3-a.  Rate Class Allocations'!$H:$H,D406) / SUMIFS(OFFSET('3-a.  Rate Class Allocations'!$BA:$BA,0,(27*(AJ407="kW"))),'3-a.  Rate Class Allocations'!$F:$F,"2011 - 2014 + 2015 Extension Legacy Green Energy Act Framework - Province Wide Program",'3-a.  Rate Class Allocations'!$E:$E,$B494,'3-a.  Rate Class Allocations'!$H:$H,D406),IF(COUNTIFS(AJ406,"General Service*"),1/COUNTIFS($Y406:$AL406,"General Service*"),0))</f>
        <v>0</v>
      </c>
      <c r="AK494" s="416">
        <f ca="1">IF(SUMIFS(OFFSET('3-a.  Rate Class Allocations'!$BA:$BA,0,(27*(AK407="kW"))),'3-a.  Rate Class Allocations'!$F:$F,"2011 - 2014 + 2015 Extension Legacy Green Energy Act Framework - Province Wide Program",'3-a.  Rate Class Allocations'!$E:$E,$B494,'3-a.  Rate Class Allocations'!$H:$H,D406),SUMIFS(OFFSET('3-a.  Rate Class Allocations'!$BA:$BA,0,(27*(AK407="kW"))),'3-a.  Rate Class Allocations'!$F:$F,"2011 - 2014 + 2015 Extension Legacy Green Energy Act Framework - Province Wide Program",'3-a.  Rate Class Allocations'!$L:$L,AK406,'3-a.  Rate Class Allocations'!$E:$E,$B494,'3-a.  Rate Class Allocations'!$H:$H,D406) / SUMIFS(OFFSET('3-a.  Rate Class Allocations'!$BA:$BA,0,(27*(AK407="kW"))),'3-a.  Rate Class Allocations'!$F:$F,"2011 - 2014 + 2015 Extension Legacy Green Energy Act Framework - Province Wide Program",'3-a.  Rate Class Allocations'!$E:$E,$B494,'3-a.  Rate Class Allocations'!$H:$H,D406),IF(COUNTIFS(AK406,"General Service*"),1/COUNTIFS($Y406:$AL406,"General Service*"),0))</f>
        <v>0</v>
      </c>
      <c r="AL494" s="416">
        <f ca="1">IF(SUMIFS(OFFSET('3-a.  Rate Class Allocations'!$BA:$BA,0,(27*(AL407="kW"))),'3-a.  Rate Class Allocations'!$F:$F,"2011 - 2014 + 2015 Extension Legacy Green Energy Act Framework - Province Wide Program",'3-a.  Rate Class Allocations'!$E:$E,$B494,'3-a.  Rate Class Allocations'!$H:$H,D406),SUMIFS(OFFSET('3-a.  Rate Class Allocations'!$BA:$BA,0,(27*(AL407="kW"))),'3-a.  Rate Class Allocations'!$F:$F,"2011 - 2014 + 2015 Extension Legacy Green Energy Act Framework - Province Wide Program",'3-a.  Rate Class Allocations'!$L:$L,AL406,'3-a.  Rate Class Allocations'!$E:$E,$B494,'3-a.  Rate Class Allocations'!$H:$H,D406) / SUMIFS(OFFSET('3-a.  Rate Class Allocations'!$BA:$BA,0,(27*(AL407="kW"))),'3-a.  Rate Class Allocations'!$F:$F,"2011 - 2014 + 2015 Extension Legacy Green Energy Act Framework - Province Wide Program",'3-a.  Rate Class Allocations'!$E:$E,$B494,'3-a.  Rate Class Allocations'!$H:$H,D406),IF(COUNTIFS(AL406,"General Service*"),1/COUNTIFS($Y406:$AL406,"General Service*"),0))</f>
        <v>0</v>
      </c>
      <c r="AM494" s="298">
        <f ca="1">SUM(Y494:AL494)</f>
        <v>1</v>
      </c>
    </row>
    <row r="495" spans="1:39" ht="15" outlineLevel="1">
      <c r="B495" s="296" t="s">
        <v>260</v>
      </c>
      <c r="C495" s="293" t="s">
        <v>164</v>
      </c>
      <c r="D495" s="724">
        <f ca="1">SUMIFS(OFFSET('7.  Persistence Report'!$AQ:$AQ,0,D406-2011),'7.  Persistence Report'!$D:$D,IF(COUNTIFS($B495,"Adjustment*"),$B494,$B495),'7.  Persistence Report'!$H:$H,D406,'7.  Persistence Report'!$J:$J,IF(COUNTIFS($B495,"Adjustment*"),"Adjustment","Current Year Savings"),'7.  Persistence Report'!$C:$C,VLOOKUP(IF(COUNTIFS($B495,"Adjustment*"),$A494,$A495),ExtCalcMap,2,FALSE))</f>
        <v>0</v>
      </c>
      <c r="E495" s="724">
        <f ca="1">SUMIFS(OFFSET('7.  Persistence Report'!$AQ:$AQ,0,E406-2011),'7.  Persistence Report'!$D:$D,IF(COUNTIFS($B495,"Adjustment*"),$B494,$B495),'7.  Persistence Report'!$H:$H,D406,'7.  Persistence Report'!$J:$J,IF(COUNTIFS($B495,"Adjustment*"),"Adjustment","Current Year Savings"),'7.  Persistence Report'!$C:$C,VLOOKUP(IF(COUNTIFS($B495,"Adjustment*"),$A494,$A495),ExtCalcMap,2,FALSE))</f>
        <v>0</v>
      </c>
      <c r="F495" s="724">
        <f ca="1">SUMIFS(OFFSET('7.  Persistence Report'!$AQ:$AQ,0,F406-2011),'7.  Persistence Report'!$D:$D,IF(COUNTIFS($B495,"Adjustment*"),$B494,$B495),'7.  Persistence Report'!$H:$H,D406,'7.  Persistence Report'!$J:$J,IF(COUNTIFS($B495,"Adjustment*"),"Adjustment","Current Year Savings"),'7.  Persistence Report'!$C:$C,VLOOKUP(IF(COUNTIFS($B495,"Adjustment*"),$A494,$A495),ExtCalcMap,2,FALSE))</f>
        <v>0</v>
      </c>
      <c r="G495" s="724">
        <f ca="1">SUMIFS(OFFSET('7.  Persistence Report'!$AQ:$AQ,0,G406-2011),'7.  Persistence Report'!$D:$D,IF(COUNTIFS($B495,"Adjustment*"),$B494,$B495),'7.  Persistence Report'!$H:$H,D406,'7.  Persistence Report'!$J:$J,IF(COUNTIFS($B495,"Adjustment*"),"Adjustment","Current Year Savings"),'7.  Persistence Report'!$C:$C,VLOOKUP(IF(COUNTIFS($B495,"Adjustment*"),$A494,$A495),ExtCalcMap,2,FALSE))</f>
        <v>0</v>
      </c>
      <c r="H495" s="724">
        <f ca="1">SUMIFS(OFFSET('7.  Persistence Report'!$AQ:$AQ,0,H406-2011),'7.  Persistence Report'!$D:$D,IF(COUNTIFS($B495,"Adjustment*"),$B494,$B495),'7.  Persistence Report'!$H:$H,D406,'7.  Persistence Report'!$J:$J,IF(COUNTIFS($B495,"Adjustment*"),"Adjustment","Current Year Savings"),'7.  Persistence Report'!$C:$C,VLOOKUP(IF(COUNTIFS($B495,"Adjustment*"),$A494,$A495),ExtCalcMap,2,FALSE))</f>
        <v>0</v>
      </c>
      <c r="I495" s="724">
        <f ca="1">SUMIFS(OFFSET('7.  Persistence Report'!$AQ:$AQ,0,I406-2011),'7.  Persistence Report'!$D:$D,IF(COUNTIFS($B495,"Adjustment*"),$B494,$B495),'7.  Persistence Report'!$H:$H,D406,'7.  Persistence Report'!$J:$J,IF(COUNTIFS($B495,"Adjustment*"),"Adjustment","Current Year Savings"),'7.  Persistence Report'!$C:$C,VLOOKUP(IF(COUNTIFS($B495,"Adjustment*"),$A494,$A495),ExtCalcMap,2,FALSE))</f>
        <v>0</v>
      </c>
      <c r="J495" s="724">
        <f ca="1">SUMIFS(OFFSET('7.  Persistence Report'!$AQ:$AQ,0,J406-2011),'7.  Persistence Report'!$D:$D,IF(COUNTIFS($B495,"Adjustment*"),$B494,$B495),'7.  Persistence Report'!$H:$H,D406,'7.  Persistence Report'!$J:$J,IF(COUNTIFS($B495,"Adjustment*"),"Adjustment","Current Year Savings"),'7.  Persistence Report'!$C:$C,VLOOKUP(IF(COUNTIFS($B495,"Adjustment*"),$A494,$A495),ExtCalcMap,2,FALSE))</f>
        <v>0</v>
      </c>
      <c r="K495" s="724">
        <f ca="1">SUMIFS(OFFSET('7.  Persistence Report'!$AQ:$AQ,0,K406-2011),'7.  Persistence Report'!$D:$D,IF(COUNTIFS($B495,"Adjustment*"),$B494,$B495),'7.  Persistence Report'!$H:$H,D406,'7.  Persistence Report'!$J:$J,IF(COUNTIFS($B495,"Adjustment*"),"Adjustment","Current Year Savings"),'7.  Persistence Report'!$C:$C,VLOOKUP(IF(COUNTIFS($B495,"Adjustment*"),$A494,$A495),ExtCalcMap,2,FALSE))</f>
        <v>0</v>
      </c>
      <c r="L495" s="724">
        <f ca="1">SUMIFS(OFFSET('7.  Persistence Report'!$AQ:$AQ,0,L406-2011),'7.  Persistence Report'!$D:$D,IF(COUNTIFS($B495,"Adjustment*"),$B494,$B495),'7.  Persistence Report'!$H:$H,D406,'7.  Persistence Report'!$J:$J,IF(COUNTIFS($B495,"Adjustment*"),"Adjustment","Current Year Savings"),'7.  Persistence Report'!$C:$C,VLOOKUP(IF(COUNTIFS($B495,"Adjustment*"),$A494,$A495),ExtCalcMap,2,FALSE))</f>
        <v>0</v>
      </c>
      <c r="M495" s="724">
        <f ca="1">SUMIFS(OFFSET('7.  Persistence Report'!$AQ:$AQ,0,M406-2011),'7.  Persistence Report'!$D:$D,IF(COUNTIFS($B495,"Adjustment*"),$B494,$B495),'7.  Persistence Report'!$H:$H,D406,'7.  Persistence Report'!$J:$J,IF(COUNTIFS($B495,"Adjustment*"),"Adjustment","Current Year Savings"),'7.  Persistence Report'!$C:$C,VLOOKUP(IF(COUNTIFS($B495,"Adjustment*"),$A494,$A495),ExtCalcMap,2,FALSE))</f>
        <v>0</v>
      </c>
      <c r="N495" s="724">
        <f>N494</f>
        <v>0</v>
      </c>
      <c r="O495" s="731">
        <f ca="1">SUMIFS(OFFSET('7.  Persistence Report'!$L:$L,0,O406-2011),'7.  Persistence Report'!$D:$D,IF(COUNTIFS($B495,"Adjustment*"),$B494,$B495),'7.  Persistence Report'!$H:$H,D406,'7.  Persistence Report'!$J:$J,IF(COUNTIFS($B495,"Adjustment*"),"Adjustment","Current Year Savings"),'7.  Persistence Report'!$C:$C,VLOOKUP(IF(COUNTIFS($B495,"Adjustment*"),$A494,$A495),ExtCalcMap,2,FALSE))</f>
        <v>0</v>
      </c>
      <c r="P495" s="731">
        <f ca="1">SUMIFS(OFFSET('7.  Persistence Report'!$L:$L,0,P406-2011),'7.  Persistence Report'!$D:$D,IF(COUNTIFS($B495,"Adjustment*"),$B494,$B495),'7.  Persistence Report'!$H:$H,D406,'7.  Persistence Report'!$J:$J,IF(COUNTIFS($B495,"Adjustment*"),"Adjustment","Current Year Savings"),'7.  Persistence Report'!$C:$C,VLOOKUP(IF(COUNTIFS($B495,"Adjustment*"),$A494,$A495),ExtCalcMap,2,FALSE))</f>
        <v>0</v>
      </c>
      <c r="Q495" s="731">
        <f ca="1">SUMIFS(OFFSET('7.  Persistence Report'!$L:$L,0,Q406-2011),'7.  Persistence Report'!$D:$D,IF(COUNTIFS($B495,"Adjustment*"),$B494,$B495),'7.  Persistence Report'!$H:$H,D406,'7.  Persistence Report'!$J:$J,IF(COUNTIFS($B495,"Adjustment*"),"Adjustment","Current Year Savings"),'7.  Persistence Report'!$C:$C,VLOOKUP(IF(COUNTIFS($B495,"Adjustment*"),$A494,$A495),ExtCalcMap,2,FALSE))</f>
        <v>0</v>
      </c>
      <c r="R495" s="731">
        <f ca="1">SUMIFS(OFFSET('7.  Persistence Report'!$L:$L,0,R406-2011),'7.  Persistence Report'!$D:$D,IF(COUNTIFS($B495,"Adjustment*"),$B494,$B495),'7.  Persistence Report'!$H:$H,D406,'7.  Persistence Report'!$J:$J,IF(COUNTIFS($B495,"Adjustment*"),"Adjustment","Current Year Savings"),'7.  Persistence Report'!$C:$C,VLOOKUP(IF(COUNTIFS($B495,"Adjustment*"),$A494,$A495),ExtCalcMap,2,FALSE))</f>
        <v>0</v>
      </c>
      <c r="S495" s="731">
        <f ca="1">SUMIFS(OFFSET('7.  Persistence Report'!$L:$L,0,S406-2011),'7.  Persistence Report'!$D:$D,IF(COUNTIFS($B495,"Adjustment*"),$B494,$B495),'7.  Persistence Report'!$H:$H,D406,'7.  Persistence Report'!$J:$J,IF(COUNTIFS($B495,"Adjustment*"),"Adjustment","Current Year Savings"),'7.  Persistence Report'!$C:$C,VLOOKUP(IF(COUNTIFS($B495,"Adjustment*"),$A494,$A495),ExtCalcMap,2,FALSE))</f>
        <v>0</v>
      </c>
      <c r="T495" s="731">
        <f ca="1">SUMIFS(OFFSET('7.  Persistence Report'!$L:$L,0,T406-2011),'7.  Persistence Report'!$D:$D,IF(COUNTIFS($B495,"Adjustment*"),$B494,$B495),'7.  Persistence Report'!$H:$H,D406,'7.  Persistence Report'!$J:$J,IF(COUNTIFS($B495,"Adjustment*"),"Adjustment","Current Year Savings"),'7.  Persistence Report'!$C:$C,VLOOKUP(IF(COUNTIFS($B495,"Adjustment*"),$A494,$A495),ExtCalcMap,2,FALSE))</f>
        <v>0</v>
      </c>
      <c r="U495" s="731">
        <f ca="1">SUMIFS(OFFSET('7.  Persistence Report'!$L:$L,0,U406-2011),'7.  Persistence Report'!$D:$D,IF(COUNTIFS($B495,"Adjustment*"),$B494,$B495),'7.  Persistence Report'!$H:$H,D406,'7.  Persistence Report'!$J:$J,IF(COUNTIFS($B495,"Adjustment*"),"Adjustment","Current Year Savings"),'7.  Persistence Report'!$C:$C,VLOOKUP(IF(COUNTIFS($B495,"Adjustment*"),$A494,$A495),ExtCalcMap,2,FALSE))</f>
        <v>0</v>
      </c>
      <c r="V495" s="731">
        <f ca="1">SUMIFS(OFFSET('7.  Persistence Report'!$L:$L,0,V406-2011),'7.  Persistence Report'!$D:$D,IF(COUNTIFS($B495,"Adjustment*"),$B494,$B495),'7.  Persistence Report'!$H:$H,D406,'7.  Persistence Report'!$J:$J,IF(COUNTIFS($B495,"Adjustment*"),"Adjustment","Current Year Savings"),'7.  Persistence Report'!$C:$C,VLOOKUP(IF(COUNTIFS($B495,"Adjustment*"),$A494,$A495),ExtCalcMap,2,FALSE))</f>
        <v>0</v>
      </c>
      <c r="W495" s="731">
        <f ca="1">SUMIFS(OFFSET('7.  Persistence Report'!$L:$L,0,W406-2011),'7.  Persistence Report'!$D:$D,IF(COUNTIFS($B495,"Adjustment*"),$B494,$B495),'7.  Persistence Report'!$H:$H,D406,'7.  Persistence Report'!$J:$J,IF(COUNTIFS($B495,"Adjustment*"),"Adjustment","Current Year Savings"),'7.  Persistence Report'!$C:$C,VLOOKUP(IF(COUNTIFS($B495,"Adjustment*"),$A494,$A495),ExtCalcMap,2,FALSE))</f>
        <v>0</v>
      </c>
      <c r="X495" s="731">
        <f ca="1">SUMIFS(OFFSET('7.  Persistence Report'!$L:$L,0,X406-2011),'7.  Persistence Report'!$D:$D,IF(COUNTIFS($B495,"Adjustment*"),$B494,$B495),'7.  Persistence Report'!$H:$H,D406,'7.  Persistence Report'!$J:$J,IF(COUNTIFS($B495,"Adjustment*"),"Adjustment","Current Year Savings"),'7.  Persistence Report'!$C:$C,VLOOKUP(IF(COUNTIFS($B495,"Adjustment*"),$A494,$A495),ExtCalcMap,2,FALSE))</f>
        <v>0</v>
      </c>
      <c r="Y495" s="412">
        <f ca="1">Y494</f>
        <v>0.5</v>
      </c>
      <c r="Z495" s="412">
        <f ca="1">Z494</f>
        <v>0.5</v>
      </c>
      <c r="AA495" s="412">
        <f t="shared" ref="AA495:AK495" ca="1" si="207">AA494</f>
        <v>0</v>
      </c>
      <c r="AB495" s="412">
        <f t="shared" ca="1" si="207"/>
        <v>0</v>
      </c>
      <c r="AC495" s="412">
        <f t="shared" ca="1" si="207"/>
        <v>0</v>
      </c>
      <c r="AD495" s="412">
        <f t="shared" ca="1" si="207"/>
        <v>0</v>
      </c>
      <c r="AE495" s="412">
        <f t="shared" ca="1" si="207"/>
        <v>0</v>
      </c>
      <c r="AF495" s="412">
        <f t="shared" ca="1" si="207"/>
        <v>0</v>
      </c>
      <c r="AG495" s="412">
        <f t="shared" ca="1" si="207"/>
        <v>0</v>
      </c>
      <c r="AH495" s="412">
        <f t="shared" ca="1" si="207"/>
        <v>0</v>
      </c>
      <c r="AI495" s="412">
        <f t="shared" ca="1" si="207"/>
        <v>0</v>
      </c>
      <c r="AJ495" s="412">
        <f t="shared" ca="1" si="207"/>
        <v>0</v>
      </c>
      <c r="AK495" s="412">
        <f t="shared" ca="1" si="207"/>
        <v>0</v>
      </c>
      <c r="AL495" s="412">
        <f ca="1">AL494</f>
        <v>0</v>
      </c>
      <c r="AM495" s="299"/>
    </row>
    <row r="496" spans="1:39" ht="15" outlineLevel="1">
      <c r="A496" s="506"/>
      <c r="B496" s="323"/>
      <c r="C496" s="293"/>
      <c r="D496" s="730"/>
      <c r="E496" s="730"/>
      <c r="F496" s="730"/>
      <c r="G496" s="730"/>
      <c r="H496" s="730"/>
      <c r="I496" s="730"/>
      <c r="J496" s="730"/>
      <c r="K496" s="730"/>
      <c r="L496" s="730"/>
      <c r="M496" s="730"/>
      <c r="N496" s="730"/>
      <c r="O496" s="737"/>
      <c r="P496" s="737"/>
      <c r="Q496" s="737"/>
      <c r="R496" s="737"/>
      <c r="S496" s="737"/>
      <c r="T496" s="737"/>
      <c r="U496" s="737"/>
      <c r="V496" s="737"/>
      <c r="W496" s="737"/>
      <c r="X496" s="737"/>
      <c r="Y496" s="413"/>
      <c r="Z496" s="413"/>
      <c r="AA496" s="413"/>
      <c r="AB496" s="413"/>
      <c r="AC496" s="413"/>
      <c r="AD496" s="413"/>
      <c r="AE496" s="413"/>
      <c r="AF496" s="413"/>
      <c r="AG496" s="413"/>
      <c r="AH496" s="413"/>
      <c r="AI496" s="413"/>
      <c r="AJ496" s="413"/>
      <c r="AK496" s="413"/>
      <c r="AL496" s="413"/>
      <c r="AM496" s="308"/>
    </row>
    <row r="497" spans="1:39" ht="15" outlineLevel="1">
      <c r="A497" s="503">
        <v>29</v>
      </c>
      <c r="B497" s="325" t="s">
        <v>19</v>
      </c>
      <c r="C497" s="293" t="s">
        <v>25</v>
      </c>
      <c r="D497" s="724">
        <f ca="1">SUMIFS(OFFSET('7.  Persistence Report'!$AQ:$AQ,0,D406-2011),'7.  Persistence Report'!$D:$D,IF(COUNTIFS($B497,"Adjustment*"),$B496,$B497),'7.  Persistence Report'!$H:$H,D406,'7.  Persistence Report'!$J:$J,IF(COUNTIFS($B497,"Adjustment*"),"Adjustment","Current Year Savings"),'7.  Persistence Report'!$C:$C,VLOOKUP(IF(COUNTIFS($B497,"Adjustment*"),$A496,$A497),ExtCalcMap,2,FALSE))</f>
        <v>0</v>
      </c>
      <c r="E497" s="724">
        <f ca="1">SUMIFS(OFFSET('7.  Persistence Report'!$AQ:$AQ,0,E406-2011),'7.  Persistence Report'!$D:$D,IF(COUNTIFS($B497,"Adjustment*"),$B496,$B497),'7.  Persistence Report'!$H:$H,D406,'7.  Persistence Report'!$J:$J,IF(COUNTIFS($B497,"Adjustment*"),"Adjustment","Current Year Savings"),'7.  Persistence Report'!$C:$C,VLOOKUP(IF(COUNTIFS($B497,"Adjustment*"),$A496,$A497),ExtCalcMap,2,FALSE))</f>
        <v>0</v>
      </c>
      <c r="F497" s="724">
        <f ca="1">SUMIFS(OFFSET('7.  Persistence Report'!$AQ:$AQ,0,F406-2011),'7.  Persistence Report'!$D:$D,IF(COUNTIFS($B497,"Adjustment*"),$B496,$B497),'7.  Persistence Report'!$H:$H,D406,'7.  Persistence Report'!$J:$J,IF(COUNTIFS($B497,"Adjustment*"),"Adjustment","Current Year Savings"),'7.  Persistence Report'!$C:$C,VLOOKUP(IF(COUNTIFS($B497,"Adjustment*"),$A496,$A497),ExtCalcMap,2,FALSE))</f>
        <v>0</v>
      </c>
      <c r="G497" s="724">
        <f ca="1">SUMIFS(OFFSET('7.  Persistence Report'!$AQ:$AQ,0,G406-2011),'7.  Persistence Report'!$D:$D,IF(COUNTIFS($B497,"Adjustment*"),$B496,$B497),'7.  Persistence Report'!$H:$H,D406,'7.  Persistence Report'!$J:$J,IF(COUNTIFS($B497,"Adjustment*"),"Adjustment","Current Year Savings"),'7.  Persistence Report'!$C:$C,VLOOKUP(IF(COUNTIFS($B497,"Adjustment*"),$A496,$A497),ExtCalcMap,2,FALSE))</f>
        <v>0</v>
      </c>
      <c r="H497" s="724">
        <f ca="1">SUMIFS(OFFSET('7.  Persistence Report'!$AQ:$AQ,0,H406-2011),'7.  Persistence Report'!$D:$D,IF(COUNTIFS($B497,"Adjustment*"),$B496,$B497),'7.  Persistence Report'!$H:$H,D406,'7.  Persistence Report'!$J:$J,IF(COUNTIFS($B497,"Adjustment*"),"Adjustment","Current Year Savings"),'7.  Persistence Report'!$C:$C,VLOOKUP(IF(COUNTIFS($B497,"Adjustment*"),$A496,$A497),ExtCalcMap,2,FALSE))</f>
        <v>0</v>
      </c>
      <c r="I497" s="724">
        <f ca="1">SUMIFS(OFFSET('7.  Persistence Report'!$AQ:$AQ,0,I406-2011),'7.  Persistence Report'!$D:$D,IF(COUNTIFS($B497,"Adjustment*"),$B496,$B497),'7.  Persistence Report'!$H:$H,D406,'7.  Persistence Report'!$J:$J,IF(COUNTIFS($B497,"Adjustment*"),"Adjustment","Current Year Savings"),'7.  Persistence Report'!$C:$C,VLOOKUP(IF(COUNTIFS($B497,"Adjustment*"),$A496,$A497),ExtCalcMap,2,FALSE))</f>
        <v>0</v>
      </c>
      <c r="J497" s="724">
        <f ca="1">SUMIFS(OFFSET('7.  Persistence Report'!$AQ:$AQ,0,J406-2011),'7.  Persistence Report'!$D:$D,IF(COUNTIFS($B497,"Adjustment*"),$B496,$B497),'7.  Persistence Report'!$H:$H,D406,'7.  Persistence Report'!$J:$J,IF(COUNTIFS($B497,"Adjustment*"),"Adjustment","Current Year Savings"),'7.  Persistence Report'!$C:$C,VLOOKUP(IF(COUNTIFS($B497,"Adjustment*"),$A496,$A497),ExtCalcMap,2,FALSE))</f>
        <v>0</v>
      </c>
      <c r="K497" s="724">
        <f ca="1">SUMIFS(OFFSET('7.  Persistence Report'!$AQ:$AQ,0,K406-2011),'7.  Persistence Report'!$D:$D,IF(COUNTIFS($B497,"Adjustment*"),$B496,$B497),'7.  Persistence Report'!$H:$H,D406,'7.  Persistence Report'!$J:$J,IF(COUNTIFS($B497,"Adjustment*"),"Adjustment","Current Year Savings"),'7.  Persistence Report'!$C:$C,VLOOKUP(IF(COUNTIFS($B497,"Adjustment*"),$A496,$A497),ExtCalcMap,2,FALSE))</f>
        <v>0</v>
      </c>
      <c r="L497" s="724">
        <f ca="1">SUMIFS(OFFSET('7.  Persistence Report'!$AQ:$AQ,0,L406-2011),'7.  Persistence Report'!$D:$D,IF(COUNTIFS($B497,"Adjustment*"),$B496,$B497),'7.  Persistence Report'!$H:$H,D406,'7.  Persistence Report'!$J:$J,IF(COUNTIFS($B497,"Adjustment*"),"Adjustment","Current Year Savings"),'7.  Persistence Report'!$C:$C,VLOOKUP(IF(COUNTIFS($B497,"Adjustment*"),$A496,$A497),ExtCalcMap,2,FALSE))</f>
        <v>0</v>
      </c>
      <c r="M497" s="724">
        <f ca="1">SUMIFS(OFFSET('7.  Persistence Report'!$AQ:$AQ,0,M406-2011),'7.  Persistence Report'!$D:$D,IF(COUNTIFS($B497,"Adjustment*"),$B496,$B497),'7.  Persistence Report'!$H:$H,D406,'7.  Persistence Report'!$J:$J,IF(COUNTIFS($B497,"Adjustment*"),"Adjustment","Current Year Savings"),'7.  Persistence Report'!$C:$C,VLOOKUP(IF(COUNTIFS($B497,"Adjustment*"),$A496,$A497),ExtCalcMap,2,FALSE))</f>
        <v>0</v>
      </c>
      <c r="N497" s="724">
        <v>0</v>
      </c>
      <c r="O497" s="731">
        <f ca="1">SUMIFS(OFFSET('7.  Persistence Report'!$L:$L,0,O406-2011),'7.  Persistence Report'!$D:$D,IF(COUNTIFS($B497,"Adjustment*"),$B496,$B497),'7.  Persistence Report'!$H:$H,D406,'7.  Persistence Report'!$J:$J,IF(COUNTIFS($B497,"Adjustment*"),"Adjustment","Current Year Savings"),'7.  Persistence Report'!$C:$C,VLOOKUP(IF(COUNTIFS($B497,"Adjustment*"),$A496,$A497),ExtCalcMap,2,FALSE))</f>
        <v>0</v>
      </c>
      <c r="P497" s="731">
        <f ca="1">SUMIFS(OFFSET('7.  Persistence Report'!$L:$L,0,P406-2011),'7.  Persistence Report'!$D:$D,IF(COUNTIFS($B497,"Adjustment*"),$B496,$B497),'7.  Persistence Report'!$H:$H,D406,'7.  Persistence Report'!$J:$J,IF(COUNTIFS($B497,"Adjustment*"),"Adjustment","Current Year Savings"),'7.  Persistence Report'!$C:$C,VLOOKUP(IF(COUNTIFS($B497,"Adjustment*"),$A496,$A497),ExtCalcMap,2,FALSE))</f>
        <v>0</v>
      </c>
      <c r="Q497" s="731">
        <f ca="1">SUMIFS(OFFSET('7.  Persistence Report'!$L:$L,0,Q406-2011),'7.  Persistence Report'!$D:$D,IF(COUNTIFS($B497,"Adjustment*"),$B496,$B497),'7.  Persistence Report'!$H:$H,D406,'7.  Persistence Report'!$J:$J,IF(COUNTIFS($B497,"Adjustment*"),"Adjustment","Current Year Savings"),'7.  Persistence Report'!$C:$C,VLOOKUP(IF(COUNTIFS($B497,"Adjustment*"),$A496,$A497),ExtCalcMap,2,FALSE))</f>
        <v>0</v>
      </c>
      <c r="R497" s="731">
        <f ca="1">SUMIFS(OFFSET('7.  Persistence Report'!$L:$L,0,R406-2011),'7.  Persistence Report'!$D:$D,IF(COUNTIFS($B497,"Adjustment*"),$B496,$B497),'7.  Persistence Report'!$H:$H,D406,'7.  Persistence Report'!$J:$J,IF(COUNTIFS($B497,"Adjustment*"),"Adjustment","Current Year Savings"),'7.  Persistence Report'!$C:$C,VLOOKUP(IF(COUNTIFS($B497,"Adjustment*"),$A496,$A497),ExtCalcMap,2,FALSE))</f>
        <v>0</v>
      </c>
      <c r="S497" s="731">
        <f ca="1">SUMIFS(OFFSET('7.  Persistence Report'!$L:$L,0,S406-2011),'7.  Persistence Report'!$D:$D,IF(COUNTIFS($B497,"Adjustment*"),$B496,$B497),'7.  Persistence Report'!$H:$H,D406,'7.  Persistence Report'!$J:$J,IF(COUNTIFS($B497,"Adjustment*"),"Adjustment","Current Year Savings"),'7.  Persistence Report'!$C:$C,VLOOKUP(IF(COUNTIFS($B497,"Adjustment*"),$A496,$A497),ExtCalcMap,2,FALSE))</f>
        <v>0</v>
      </c>
      <c r="T497" s="731">
        <f ca="1">SUMIFS(OFFSET('7.  Persistence Report'!$L:$L,0,T406-2011),'7.  Persistence Report'!$D:$D,IF(COUNTIFS($B497,"Adjustment*"),$B496,$B497),'7.  Persistence Report'!$H:$H,D406,'7.  Persistence Report'!$J:$J,IF(COUNTIFS($B497,"Adjustment*"),"Adjustment","Current Year Savings"),'7.  Persistence Report'!$C:$C,VLOOKUP(IF(COUNTIFS($B497,"Adjustment*"),$A496,$A497),ExtCalcMap,2,FALSE))</f>
        <v>0</v>
      </c>
      <c r="U497" s="731">
        <f ca="1">SUMIFS(OFFSET('7.  Persistence Report'!$L:$L,0,U406-2011),'7.  Persistence Report'!$D:$D,IF(COUNTIFS($B497,"Adjustment*"),$B496,$B497),'7.  Persistence Report'!$H:$H,D406,'7.  Persistence Report'!$J:$J,IF(COUNTIFS($B497,"Adjustment*"),"Adjustment","Current Year Savings"),'7.  Persistence Report'!$C:$C,VLOOKUP(IF(COUNTIFS($B497,"Adjustment*"),$A496,$A497),ExtCalcMap,2,FALSE))</f>
        <v>0</v>
      </c>
      <c r="V497" s="731">
        <f ca="1">SUMIFS(OFFSET('7.  Persistence Report'!$L:$L,0,V406-2011),'7.  Persistence Report'!$D:$D,IF(COUNTIFS($B497,"Adjustment*"),$B496,$B497),'7.  Persistence Report'!$H:$H,D406,'7.  Persistence Report'!$J:$J,IF(COUNTIFS($B497,"Adjustment*"),"Adjustment","Current Year Savings"),'7.  Persistence Report'!$C:$C,VLOOKUP(IF(COUNTIFS($B497,"Adjustment*"),$A496,$A497),ExtCalcMap,2,FALSE))</f>
        <v>0</v>
      </c>
      <c r="W497" s="731">
        <f ca="1">SUMIFS(OFFSET('7.  Persistence Report'!$L:$L,0,W406-2011),'7.  Persistence Report'!$D:$D,IF(COUNTIFS($B497,"Adjustment*"),$B496,$B497),'7.  Persistence Report'!$H:$H,D406,'7.  Persistence Report'!$J:$J,IF(COUNTIFS($B497,"Adjustment*"),"Adjustment","Current Year Savings"),'7.  Persistence Report'!$C:$C,VLOOKUP(IF(COUNTIFS($B497,"Adjustment*"),$A496,$A497),ExtCalcMap,2,FALSE))</f>
        <v>0</v>
      </c>
      <c r="X497" s="731">
        <f ca="1">SUMIFS(OFFSET('7.  Persistence Report'!$L:$L,0,X406-2011),'7.  Persistence Report'!$D:$D,IF(COUNTIFS($B497,"Adjustment*"),$B496,$B497),'7.  Persistence Report'!$H:$H,D406,'7.  Persistence Report'!$J:$J,IF(COUNTIFS($B497,"Adjustment*"),"Adjustment","Current Year Savings"),'7.  Persistence Report'!$C:$C,VLOOKUP(IF(COUNTIFS($B497,"Adjustment*"),$A496,$A497),ExtCalcMap,2,FALSE))</f>
        <v>0</v>
      </c>
      <c r="Y497" s="416">
        <f ca="1">IF(SUMIFS(OFFSET('3-a.  Rate Class Allocations'!$BA:$BA,0,(27*(Y407="kW"))),'3-a.  Rate Class Allocations'!$F:$F,"2011 - 2014 + 2015 Extension Legacy Green Energy Act Framework - Province Wide Program",'3-a.  Rate Class Allocations'!$E:$E,$B497,'3-a.  Rate Class Allocations'!$H:$H,D406),SUMIFS(OFFSET('3-a.  Rate Class Allocations'!$BA:$BA,0,(27*(Y407="kW"))),'3-a.  Rate Class Allocations'!$F:$F,"2011 - 2014 + 2015 Extension Legacy Green Energy Act Framework - Province Wide Program",'3-a.  Rate Class Allocations'!$L:$L,Y406,'3-a.  Rate Class Allocations'!$E:$E,$B497,'3-a.  Rate Class Allocations'!$H:$H,D406) / SUMIFS(OFFSET('3-a.  Rate Class Allocations'!$BA:$BA,0,(27*(Y407="kW"))),'3-a.  Rate Class Allocations'!$F:$F,"2011 - 2014 + 2015 Extension Legacy Green Energy Act Framework - Province Wide Program",'3-a.  Rate Class Allocations'!$E:$E,$B497,'3-a.  Rate Class Allocations'!$H:$H,D406),IF(COUNTIFS(Y406,"General Service*"),1/COUNTIFS($Y406:$AL406,"General Service*"),0))</f>
        <v>0.5</v>
      </c>
      <c r="Z497" s="416">
        <f ca="1">IF(SUMIFS(OFFSET('3-a.  Rate Class Allocations'!$BA:$BA,0,(27*(Z407="kW"))),'3-a.  Rate Class Allocations'!$F:$F,"2011 - 2014 + 2015 Extension Legacy Green Energy Act Framework - Province Wide Program",'3-a.  Rate Class Allocations'!$E:$E,$B497,'3-a.  Rate Class Allocations'!$H:$H,D406),SUMIFS(OFFSET('3-a.  Rate Class Allocations'!$BA:$BA,0,(27*(Z407="kW"))),'3-a.  Rate Class Allocations'!$F:$F,"2011 - 2014 + 2015 Extension Legacy Green Energy Act Framework - Province Wide Program",'3-a.  Rate Class Allocations'!$L:$L,Z406,'3-a.  Rate Class Allocations'!$E:$E,$B497,'3-a.  Rate Class Allocations'!$H:$H,D406) / SUMIFS(OFFSET('3-a.  Rate Class Allocations'!$BA:$BA,0,(27*(Z407="kW"))),'3-a.  Rate Class Allocations'!$F:$F,"2011 - 2014 + 2015 Extension Legacy Green Energy Act Framework - Province Wide Program",'3-a.  Rate Class Allocations'!$E:$E,$B497,'3-a.  Rate Class Allocations'!$H:$H,D406),IF(COUNTIFS(Z406,"General Service*"),1/COUNTIFS($Y406:$AL406,"General Service*"),0))</f>
        <v>0.5</v>
      </c>
      <c r="AA497" s="416">
        <f ca="1">IF(SUMIFS(OFFSET('3-a.  Rate Class Allocations'!$BA:$BA,0,(27*(AA407="kW"))),'3-a.  Rate Class Allocations'!$F:$F,"2011 - 2014 + 2015 Extension Legacy Green Energy Act Framework - Province Wide Program",'3-a.  Rate Class Allocations'!$E:$E,$B497,'3-a.  Rate Class Allocations'!$H:$H,D406),SUMIFS(OFFSET('3-a.  Rate Class Allocations'!$BA:$BA,0,(27*(AA407="kW"))),'3-a.  Rate Class Allocations'!$F:$F,"2011 - 2014 + 2015 Extension Legacy Green Energy Act Framework - Province Wide Program",'3-a.  Rate Class Allocations'!$L:$L,AA406,'3-a.  Rate Class Allocations'!$E:$E,$B497,'3-a.  Rate Class Allocations'!$H:$H,D406) / SUMIFS(OFFSET('3-a.  Rate Class Allocations'!$BA:$BA,0,(27*(AA407="kW"))),'3-a.  Rate Class Allocations'!$F:$F,"2011 - 2014 + 2015 Extension Legacy Green Energy Act Framework - Province Wide Program",'3-a.  Rate Class Allocations'!$E:$E,$B497,'3-a.  Rate Class Allocations'!$H:$H,D406),IF(COUNTIFS(AA406,"General Service*"),1/COUNTIFS($Y406:$AL406,"General Service*"),0))</f>
        <v>0</v>
      </c>
      <c r="AB497" s="416">
        <f ca="1">IF(SUMIFS(OFFSET('3-a.  Rate Class Allocations'!$BA:$BA,0,(27*(AB407="kW"))),'3-a.  Rate Class Allocations'!$F:$F,"2011 - 2014 + 2015 Extension Legacy Green Energy Act Framework - Province Wide Program",'3-a.  Rate Class Allocations'!$E:$E,$B497,'3-a.  Rate Class Allocations'!$H:$H,D406),SUMIFS(OFFSET('3-a.  Rate Class Allocations'!$BA:$BA,0,(27*(AB407="kW"))),'3-a.  Rate Class Allocations'!$F:$F,"2011 - 2014 + 2015 Extension Legacy Green Energy Act Framework - Province Wide Program",'3-a.  Rate Class Allocations'!$L:$L,AB406,'3-a.  Rate Class Allocations'!$E:$E,$B497,'3-a.  Rate Class Allocations'!$H:$H,D406) / SUMIFS(OFFSET('3-a.  Rate Class Allocations'!$BA:$BA,0,(27*(AB407="kW"))),'3-a.  Rate Class Allocations'!$F:$F,"2011 - 2014 + 2015 Extension Legacy Green Energy Act Framework - Province Wide Program",'3-a.  Rate Class Allocations'!$E:$E,$B497,'3-a.  Rate Class Allocations'!$H:$H,D406),IF(COUNTIFS(AB406,"General Service*"),1/COUNTIFS($Y406:$AL406,"General Service*"),0))</f>
        <v>0</v>
      </c>
      <c r="AC497" s="416">
        <f ca="1">IF(SUMIFS(OFFSET('3-a.  Rate Class Allocations'!$BA:$BA,0,(27*(AC407="kW"))),'3-a.  Rate Class Allocations'!$F:$F,"2011 - 2014 + 2015 Extension Legacy Green Energy Act Framework - Province Wide Program",'3-a.  Rate Class Allocations'!$E:$E,$B497,'3-a.  Rate Class Allocations'!$H:$H,D406),SUMIFS(OFFSET('3-a.  Rate Class Allocations'!$BA:$BA,0,(27*(AC407="kW"))),'3-a.  Rate Class Allocations'!$F:$F,"2011 - 2014 + 2015 Extension Legacy Green Energy Act Framework - Province Wide Program",'3-a.  Rate Class Allocations'!$L:$L,AC406,'3-a.  Rate Class Allocations'!$E:$E,$B497,'3-a.  Rate Class Allocations'!$H:$H,D406) / SUMIFS(OFFSET('3-a.  Rate Class Allocations'!$BA:$BA,0,(27*(AC407="kW"))),'3-a.  Rate Class Allocations'!$F:$F,"2011 - 2014 + 2015 Extension Legacy Green Energy Act Framework - Province Wide Program",'3-a.  Rate Class Allocations'!$E:$E,$B497,'3-a.  Rate Class Allocations'!$H:$H,D406),IF(COUNTIFS(AC406,"General Service*"),1/COUNTIFS($Y406:$AL406,"General Service*"),0))</f>
        <v>0</v>
      </c>
      <c r="AD497" s="416">
        <f ca="1">IF(SUMIFS(OFFSET('3-a.  Rate Class Allocations'!$BA:$BA,0,(27*(AD407="kW"))),'3-a.  Rate Class Allocations'!$F:$F,"2011 - 2014 + 2015 Extension Legacy Green Energy Act Framework - Province Wide Program",'3-a.  Rate Class Allocations'!$E:$E,$B497,'3-a.  Rate Class Allocations'!$H:$H,D406),SUMIFS(OFFSET('3-a.  Rate Class Allocations'!$BA:$BA,0,(27*(AD407="kW"))),'3-a.  Rate Class Allocations'!$F:$F,"2011 - 2014 + 2015 Extension Legacy Green Energy Act Framework - Province Wide Program",'3-a.  Rate Class Allocations'!$L:$L,AD406,'3-a.  Rate Class Allocations'!$E:$E,$B497,'3-a.  Rate Class Allocations'!$H:$H,D406) / SUMIFS(OFFSET('3-a.  Rate Class Allocations'!$BA:$BA,0,(27*(AD407="kW"))),'3-a.  Rate Class Allocations'!$F:$F,"2011 - 2014 + 2015 Extension Legacy Green Energy Act Framework - Province Wide Program",'3-a.  Rate Class Allocations'!$E:$E,$B497,'3-a.  Rate Class Allocations'!$H:$H,D406),IF(COUNTIFS(AD406,"General Service*"),1/COUNTIFS($Y406:$AL406,"General Service*"),0))</f>
        <v>0</v>
      </c>
      <c r="AE497" s="416">
        <f ca="1">IF(SUMIFS(OFFSET('3-a.  Rate Class Allocations'!$BA:$BA,0,(27*(AE407="kW"))),'3-a.  Rate Class Allocations'!$F:$F,"2011 - 2014 + 2015 Extension Legacy Green Energy Act Framework - Province Wide Program",'3-a.  Rate Class Allocations'!$E:$E,$B497,'3-a.  Rate Class Allocations'!$H:$H,D406),SUMIFS(OFFSET('3-a.  Rate Class Allocations'!$BA:$BA,0,(27*(AE407="kW"))),'3-a.  Rate Class Allocations'!$F:$F,"2011 - 2014 + 2015 Extension Legacy Green Energy Act Framework - Province Wide Program",'3-a.  Rate Class Allocations'!$L:$L,AE406,'3-a.  Rate Class Allocations'!$E:$E,$B497,'3-a.  Rate Class Allocations'!$H:$H,D406) / SUMIFS(OFFSET('3-a.  Rate Class Allocations'!$BA:$BA,0,(27*(AE407="kW"))),'3-a.  Rate Class Allocations'!$F:$F,"2011 - 2014 + 2015 Extension Legacy Green Energy Act Framework - Province Wide Program",'3-a.  Rate Class Allocations'!$E:$E,$B497,'3-a.  Rate Class Allocations'!$H:$H,D406),IF(COUNTIFS(AE406,"General Service*"),1/COUNTIFS($Y406:$AL406,"General Service*"),0))</f>
        <v>0</v>
      </c>
      <c r="AF497" s="416">
        <f ca="1">IF(SUMIFS(OFFSET('3-a.  Rate Class Allocations'!$BA:$BA,0,(27*(AF407="kW"))),'3-a.  Rate Class Allocations'!$F:$F,"2011 - 2014 + 2015 Extension Legacy Green Energy Act Framework - Province Wide Program",'3-a.  Rate Class Allocations'!$E:$E,$B497,'3-a.  Rate Class Allocations'!$H:$H,D406),SUMIFS(OFFSET('3-a.  Rate Class Allocations'!$BA:$BA,0,(27*(AF407="kW"))),'3-a.  Rate Class Allocations'!$F:$F,"2011 - 2014 + 2015 Extension Legacy Green Energy Act Framework - Province Wide Program",'3-a.  Rate Class Allocations'!$L:$L,AF406,'3-a.  Rate Class Allocations'!$E:$E,$B497,'3-a.  Rate Class Allocations'!$H:$H,D406) / SUMIFS(OFFSET('3-a.  Rate Class Allocations'!$BA:$BA,0,(27*(AF407="kW"))),'3-a.  Rate Class Allocations'!$F:$F,"2011 - 2014 + 2015 Extension Legacy Green Energy Act Framework - Province Wide Program",'3-a.  Rate Class Allocations'!$E:$E,$B497,'3-a.  Rate Class Allocations'!$H:$H,D406),IF(COUNTIFS(AF406,"General Service*"),1/COUNTIFS($Y406:$AL406,"General Service*"),0))</f>
        <v>0</v>
      </c>
      <c r="AG497" s="416">
        <f ca="1">IF(SUMIFS(OFFSET('3-a.  Rate Class Allocations'!$BA:$BA,0,(27*(AG407="kW"))),'3-a.  Rate Class Allocations'!$F:$F,"2011 - 2014 + 2015 Extension Legacy Green Energy Act Framework - Province Wide Program",'3-a.  Rate Class Allocations'!$E:$E,$B497,'3-a.  Rate Class Allocations'!$H:$H,D406),SUMIFS(OFFSET('3-a.  Rate Class Allocations'!$BA:$BA,0,(27*(AG407="kW"))),'3-a.  Rate Class Allocations'!$F:$F,"2011 - 2014 + 2015 Extension Legacy Green Energy Act Framework - Province Wide Program",'3-a.  Rate Class Allocations'!$L:$L,AG406,'3-a.  Rate Class Allocations'!$E:$E,$B497,'3-a.  Rate Class Allocations'!$H:$H,D406) / SUMIFS(OFFSET('3-a.  Rate Class Allocations'!$BA:$BA,0,(27*(AG407="kW"))),'3-a.  Rate Class Allocations'!$F:$F,"2011 - 2014 + 2015 Extension Legacy Green Energy Act Framework - Province Wide Program",'3-a.  Rate Class Allocations'!$E:$E,$B497,'3-a.  Rate Class Allocations'!$H:$H,D406),IF(COUNTIFS(AG406,"General Service*"),1/COUNTIFS($Y406:$AL406,"General Service*"),0))</f>
        <v>0</v>
      </c>
      <c r="AH497" s="416">
        <f ca="1">IF(SUMIFS(OFFSET('3-a.  Rate Class Allocations'!$BA:$BA,0,(27*(AH407="kW"))),'3-a.  Rate Class Allocations'!$F:$F,"2011 - 2014 + 2015 Extension Legacy Green Energy Act Framework - Province Wide Program",'3-a.  Rate Class Allocations'!$E:$E,$B497,'3-a.  Rate Class Allocations'!$H:$H,D406),SUMIFS(OFFSET('3-a.  Rate Class Allocations'!$BA:$BA,0,(27*(AH407="kW"))),'3-a.  Rate Class Allocations'!$F:$F,"2011 - 2014 + 2015 Extension Legacy Green Energy Act Framework - Province Wide Program",'3-a.  Rate Class Allocations'!$L:$L,AH406,'3-a.  Rate Class Allocations'!$E:$E,$B497,'3-a.  Rate Class Allocations'!$H:$H,D406) / SUMIFS(OFFSET('3-a.  Rate Class Allocations'!$BA:$BA,0,(27*(AH407="kW"))),'3-a.  Rate Class Allocations'!$F:$F,"2011 - 2014 + 2015 Extension Legacy Green Energy Act Framework - Province Wide Program",'3-a.  Rate Class Allocations'!$E:$E,$B497,'3-a.  Rate Class Allocations'!$H:$H,D406),IF(COUNTIFS(AH406,"General Service*"),1/COUNTIFS($Y406:$AL406,"General Service*"),0))</f>
        <v>0</v>
      </c>
      <c r="AI497" s="416">
        <f ca="1">IF(SUMIFS(OFFSET('3-a.  Rate Class Allocations'!$BA:$BA,0,(27*(AI407="kW"))),'3-a.  Rate Class Allocations'!$F:$F,"2011 - 2014 + 2015 Extension Legacy Green Energy Act Framework - Province Wide Program",'3-a.  Rate Class Allocations'!$E:$E,$B497,'3-a.  Rate Class Allocations'!$H:$H,D406),SUMIFS(OFFSET('3-a.  Rate Class Allocations'!$BA:$BA,0,(27*(AI407="kW"))),'3-a.  Rate Class Allocations'!$F:$F,"2011 - 2014 + 2015 Extension Legacy Green Energy Act Framework - Province Wide Program",'3-a.  Rate Class Allocations'!$L:$L,AI406,'3-a.  Rate Class Allocations'!$E:$E,$B497,'3-a.  Rate Class Allocations'!$H:$H,D406) / SUMIFS(OFFSET('3-a.  Rate Class Allocations'!$BA:$BA,0,(27*(AI407="kW"))),'3-a.  Rate Class Allocations'!$F:$F,"2011 - 2014 + 2015 Extension Legacy Green Energy Act Framework - Province Wide Program",'3-a.  Rate Class Allocations'!$E:$E,$B497,'3-a.  Rate Class Allocations'!$H:$H,D406),IF(COUNTIFS(AI406,"General Service*"),1/COUNTIFS($Y406:$AL406,"General Service*"),0))</f>
        <v>0</v>
      </c>
      <c r="AJ497" s="416">
        <f ca="1">IF(SUMIFS(OFFSET('3-a.  Rate Class Allocations'!$BA:$BA,0,(27*(AJ407="kW"))),'3-a.  Rate Class Allocations'!$F:$F,"2011 - 2014 + 2015 Extension Legacy Green Energy Act Framework - Province Wide Program",'3-a.  Rate Class Allocations'!$E:$E,$B497,'3-a.  Rate Class Allocations'!$H:$H,D406),SUMIFS(OFFSET('3-a.  Rate Class Allocations'!$BA:$BA,0,(27*(AJ407="kW"))),'3-a.  Rate Class Allocations'!$F:$F,"2011 - 2014 + 2015 Extension Legacy Green Energy Act Framework - Province Wide Program",'3-a.  Rate Class Allocations'!$L:$L,AJ406,'3-a.  Rate Class Allocations'!$E:$E,$B497,'3-a.  Rate Class Allocations'!$H:$H,D406) / SUMIFS(OFFSET('3-a.  Rate Class Allocations'!$BA:$BA,0,(27*(AJ407="kW"))),'3-a.  Rate Class Allocations'!$F:$F,"2011 - 2014 + 2015 Extension Legacy Green Energy Act Framework - Province Wide Program",'3-a.  Rate Class Allocations'!$E:$E,$B497,'3-a.  Rate Class Allocations'!$H:$H,D406),IF(COUNTIFS(AJ406,"General Service*"),1/COUNTIFS($Y406:$AL406,"General Service*"),0))</f>
        <v>0</v>
      </c>
      <c r="AK497" s="416">
        <f ca="1">IF(SUMIFS(OFFSET('3-a.  Rate Class Allocations'!$BA:$BA,0,(27*(AK407="kW"))),'3-a.  Rate Class Allocations'!$F:$F,"2011 - 2014 + 2015 Extension Legacy Green Energy Act Framework - Province Wide Program",'3-a.  Rate Class Allocations'!$E:$E,$B497,'3-a.  Rate Class Allocations'!$H:$H,D406),SUMIFS(OFFSET('3-a.  Rate Class Allocations'!$BA:$BA,0,(27*(AK407="kW"))),'3-a.  Rate Class Allocations'!$F:$F,"2011 - 2014 + 2015 Extension Legacy Green Energy Act Framework - Province Wide Program",'3-a.  Rate Class Allocations'!$L:$L,AK406,'3-a.  Rate Class Allocations'!$E:$E,$B497,'3-a.  Rate Class Allocations'!$H:$H,D406) / SUMIFS(OFFSET('3-a.  Rate Class Allocations'!$BA:$BA,0,(27*(AK407="kW"))),'3-a.  Rate Class Allocations'!$F:$F,"2011 - 2014 + 2015 Extension Legacy Green Energy Act Framework - Province Wide Program",'3-a.  Rate Class Allocations'!$E:$E,$B497,'3-a.  Rate Class Allocations'!$H:$H,D406),IF(COUNTIFS(AK406,"General Service*"),1/COUNTIFS($Y406:$AL406,"General Service*"),0))</f>
        <v>0</v>
      </c>
      <c r="AL497" s="416">
        <f ca="1">IF(SUMIFS(OFFSET('3-a.  Rate Class Allocations'!$BA:$BA,0,(27*(AL407="kW"))),'3-a.  Rate Class Allocations'!$F:$F,"2011 - 2014 + 2015 Extension Legacy Green Energy Act Framework - Province Wide Program",'3-a.  Rate Class Allocations'!$E:$E,$B497,'3-a.  Rate Class Allocations'!$H:$H,D406),SUMIFS(OFFSET('3-a.  Rate Class Allocations'!$BA:$BA,0,(27*(AL407="kW"))),'3-a.  Rate Class Allocations'!$F:$F,"2011 - 2014 + 2015 Extension Legacy Green Energy Act Framework - Province Wide Program",'3-a.  Rate Class Allocations'!$L:$L,AL406,'3-a.  Rate Class Allocations'!$E:$E,$B497,'3-a.  Rate Class Allocations'!$H:$H,D406) / SUMIFS(OFFSET('3-a.  Rate Class Allocations'!$BA:$BA,0,(27*(AL407="kW"))),'3-a.  Rate Class Allocations'!$F:$F,"2011 - 2014 + 2015 Extension Legacy Green Energy Act Framework - Province Wide Program",'3-a.  Rate Class Allocations'!$E:$E,$B497,'3-a.  Rate Class Allocations'!$H:$H,D406),IF(COUNTIFS(AL406,"General Service*"),1/COUNTIFS($Y406:$AL406,"General Service*"),0))</f>
        <v>0</v>
      </c>
      <c r="AM497" s="298">
        <f ca="1">SUM(Y497:AL497)</f>
        <v>1</v>
      </c>
    </row>
    <row r="498" spans="1:39" ht="15" outlineLevel="1">
      <c r="B498" s="325" t="s">
        <v>260</v>
      </c>
      <c r="C498" s="293" t="s">
        <v>164</v>
      </c>
      <c r="D498" s="724">
        <f ca="1">SUMIFS(OFFSET('7.  Persistence Report'!$AQ:$AQ,0,D406-2011),'7.  Persistence Report'!$D:$D,IF(COUNTIFS($B498,"Adjustment*"),$B497,$B498),'7.  Persistence Report'!$H:$H,D406,'7.  Persistence Report'!$J:$J,IF(COUNTIFS($B498,"Adjustment*"),"Adjustment","Current Year Savings"),'7.  Persistence Report'!$C:$C,VLOOKUP(IF(COUNTIFS($B498,"Adjustment*"),$A497,$A498),ExtCalcMap,2,FALSE))</f>
        <v>0</v>
      </c>
      <c r="E498" s="724">
        <f ca="1">SUMIFS(OFFSET('7.  Persistence Report'!$AQ:$AQ,0,E406-2011),'7.  Persistence Report'!$D:$D,IF(COUNTIFS($B498,"Adjustment*"),$B497,$B498),'7.  Persistence Report'!$H:$H,D406,'7.  Persistence Report'!$J:$J,IF(COUNTIFS($B498,"Adjustment*"),"Adjustment","Current Year Savings"),'7.  Persistence Report'!$C:$C,VLOOKUP(IF(COUNTIFS($B498,"Adjustment*"),$A497,$A498),ExtCalcMap,2,FALSE))</f>
        <v>0</v>
      </c>
      <c r="F498" s="724">
        <f ca="1">SUMIFS(OFFSET('7.  Persistence Report'!$AQ:$AQ,0,F406-2011),'7.  Persistence Report'!$D:$D,IF(COUNTIFS($B498,"Adjustment*"),$B497,$B498),'7.  Persistence Report'!$H:$H,D406,'7.  Persistence Report'!$J:$J,IF(COUNTIFS($B498,"Adjustment*"),"Adjustment","Current Year Savings"),'7.  Persistence Report'!$C:$C,VLOOKUP(IF(COUNTIFS($B498,"Adjustment*"),$A497,$A498),ExtCalcMap,2,FALSE))</f>
        <v>0</v>
      </c>
      <c r="G498" s="724">
        <f ca="1">SUMIFS(OFFSET('7.  Persistence Report'!$AQ:$AQ,0,G406-2011),'7.  Persistence Report'!$D:$D,IF(COUNTIFS($B498,"Adjustment*"),$B497,$B498),'7.  Persistence Report'!$H:$H,D406,'7.  Persistence Report'!$J:$J,IF(COUNTIFS($B498,"Adjustment*"),"Adjustment","Current Year Savings"),'7.  Persistence Report'!$C:$C,VLOOKUP(IF(COUNTIFS($B498,"Adjustment*"),$A497,$A498),ExtCalcMap,2,FALSE))</f>
        <v>0</v>
      </c>
      <c r="H498" s="724">
        <f ca="1">SUMIFS(OFFSET('7.  Persistence Report'!$AQ:$AQ,0,H406-2011),'7.  Persistence Report'!$D:$D,IF(COUNTIFS($B498,"Adjustment*"),$B497,$B498),'7.  Persistence Report'!$H:$H,D406,'7.  Persistence Report'!$J:$J,IF(COUNTIFS($B498,"Adjustment*"),"Adjustment","Current Year Savings"),'7.  Persistence Report'!$C:$C,VLOOKUP(IF(COUNTIFS($B498,"Adjustment*"),$A497,$A498),ExtCalcMap,2,FALSE))</f>
        <v>0</v>
      </c>
      <c r="I498" s="724">
        <f ca="1">SUMIFS(OFFSET('7.  Persistence Report'!$AQ:$AQ,0,I406-2011),'7.  Persistence Report'!$D:$D,IF(COUNTIFS($B498,"Adjustment*"),$B497,$B498),'7.  Persistence Report'!$H:$H,D406,'7.  Persistence Report'!$J:$J,IF(COUNTIFS($B498,"Adjustment*"),"Adjustment","Current Year Savings"),'7.  Persistence Report'!$C:$C,VLOOKUP(IF(COUNTIFS($B498,"Adjustment*"),$A497,$A498),ExtCalcMap,2,FALSE))</f>
        <v>0</v>
      </c>
      <c r="J498" s="724">
        <f ca="1">SUMIFS(OFFSET('7.  Persistence Report'!$AQ:$AQ,0,J406-2011),'7.  Persistence Report'!$D:$D,IF(COUNTIFS($B498,"Adjustment*"),$B497,$B498),'7.  Persistence Report'!$H:$H,D406,'7.  Persistence Report'!$J:$J,IF(COUNTIFS($B498,"Adjustment*"),"Adjustment","Current Year Savings"),'7.  Persistence Report'!$C:$C,VLOOKUP(IF(COUNTIFS($B498,"Adjustment*"),$A497,$A498),ExtCalcMap,2,FALSE))</f>
        <v>0</v>
      </c>
      <c r="K498" s="724">
        <f ca="1">SUMIFS(OFFSET('7.  Persistence Report'!$AQ:$AQ,0,K406-2011),'7.  Persistence Report'!$D:$D,IF(COUNTIFS($B498,"Adjustment*"),$B497,$B498),'7.  Persistence Report'!$H:$H,D406,'7.  Persistence Report'!$J:$J,IF(COUNTIFS($B498,"Adjustment*"),"Adjustment","Current Year Savings"),'7.  Persistence Report'!$C:$C,VLOOKUP(IF(COUNTIFS($B498,"Adjustment*"),$A497,$A498),ExtCalcMap,2,FALSE))</f>
        <v>0</v>
      </c>
      <c r="L498" s="724">
        <f ca="1">SUMIFS(OFFSET('7.  Persistence Report'!$AQ:$AQ,0,L406-2011),'7.  Persistence Report'!$D:$D,IF(COUNTIFS($B498,"Adjustment*"),$B497,$B498),'7.  Persistence Report'!$H:$H,D406,'7.  Persistence Report'!$J:$J,IF(COUNTIFS($B498,"Adjustment*"),"Adjustment","Current Year Savings"),'7.  Persistence Report'!$C:$C,VLOOKUP(IF(COUNTIFS($B498,"Adjustment*"),$A497,$A498),ExtCalcMap,2,FALSE))</f>
        <v>0</v>
      </c>
      <c r="M498" s="724">
        <f ca="1">SUMIFS(OFFSET('7.  Persistence Report'!$AQ:$AQ,0,M406-2011),'7.  Persistence Report'!$D:$D,IF(COUNTIFS($B498,"Adjustment*"),$B497,$B498),'7.  Persistence Report'!$H:$H,D406,'7.  Persistence Report'!$J:$J,IF(COUNTIFS($B498,"Adjustment*"),"Adjustment","Current Year Savings"),'7.  Persistence Report'!$C:$C,VLOOKUP(IF(COUNTIFS($B498,"Adjustment*"),$A497,$A498),ExtCalcMap,2,FALSE))</f>
        <v>0</v>
      </c>
      <c r="N498" s="724">
        <f>N497</f>
        <v>0</v>
      </c>
      <c r="O498" s="731">
        <f ca="1">SUMIFS(OFFSET('7.  Persistence Report'!$L:$L,0,O406-2011),'7.  Persistence Report'!$D:$D,IF(COUNTIFS($B498,"Adjustment*"),$B497,$B498),'7.  Persistence Report'!$H:$H,D406,'7.  Persistence Report'!$J:$J,IF(COUNTIFS($B498,"Adjustment*"),"Adjustment","Current Year Savings"),'7.  Persistence Report'!$C:$C,VLOOKUP(IF(COUNTIFS($B498,"Adjustment*"),$A497,$A498),ExtCalcMap,2,FALSE))</f>
        <v>0</v>
      </c>
      <c r="P498" s="731">
        <f ca="1">SUMIFS(OFFSET('7.  Persistence Report'!$L:$L,0,P406-2011),'7.  Persistence Report'!$D:$D,IF(COUNTIFS($B498,"Adjustment*"),$B497,$B498),'7.  Persistence Report'!$H:$H,D406,'7.  Persistence Report'!$J:$J,IF(COUNTIFS($B498,"Adjustment*"),"Adjustment","Current Year Savings"),'7.  Persistence Report'!$C:$C,VLOOKUP(IF(COUNTIFS($B498,"Adjustment*"),$A497,$A498),ExtCalcMap,2,FALSE))</f>
        <v>0</v>
      </c>
      <c r="Q498" s="731">
        <f ca="1">SUMIFS(OFFSET('7.  Persistence Report'!$L:$L,0,Q406-2011),'7.  Persistence Report'!$D:$D,IF(COUNTIFS($B498,"Adjustment*"),$B497,$B498),'7.  Persistence Report'!$H:$H,D406,'7.  Persistence Report'!$J:$J,IF(COUNTIFS($B498,"Adjustment*"),"Adjustment","Current Year Savings"),'7.  Persistence Report'!$C:$C,VLOOKUP(IF(COUNTIFS($B498,"Adjustment*"),$A497,$A498),ExtCalcMap,2,FALSE))</f>
        <v>0</v>
      </c>
      <c r="R498" s="731">
        <f ca="1">SUMIFS(OFFSET('7.  Persistence Report'!$L:$L,0,R406-2011),'7.  Persistence Report'!$D:$D,IF(COUNTIFS($B498,"Adjustment*"),$B497,$B498),'7.  Persistence Report'!$H:$H,D406,'7.  Persistence Report'!$J:$J,IF(COUNTIFS($B498,"Adjustment*"),"Adjustment","Current Year Savings"),'7.  Persistence Report'!$C:$C,VLOOKUP(IF(COUNTIFS($B498,"Adjustment*"),$A497,$A498),ExtCalcMap,2,FALSE))</f>
        <v>0</v>
      </c>
      <c r="S498" s="731">
        <f ca="1">SUMIFS(OFFSET('7.  Persistence Report'!$L:$L,0,S406-2011),'7.  Persistence Report'!$D:$D,IF(COUNTIFS($B498,"Adjustment*"),$B497,$B498),'7.  Persistence Report'!$H:$H,D406,'7.  Persistence Report'!$J:$J,IF(COUNTIFS($B498,"Adjustment*"),"Adjustment","Current Year Savings"),'7.  Persistence Report'!$C:$C,VLOOKUP(IF(COUNTIFS($B498,"Adjustment*"),$A497,$A498),ExtCalcMap,2,FALSE))</f>
        <v>0</v>
      </c>
      <c r="T498" s="731">
        <f ca="1">SUMIFS(OFFSET('7.  Persistence Report'!$L:$L,0,T406-2011),'7.  Persistence Report'!$D:$D,IF(COUNTIFS($B498,"Adjustment*"),$B497,$B498),'7.  Persistence Report'!$H:$H,D406,'7.  Persistence Report'!$J:$J,IF(COUNTIFS($B498,"Adjustment*"),"Adjustment","Current Year Savings"),'7.  Persistence Report'!$C:$C,VLOOKUP(IF(COUNTIFS($B498,"Adjustment*"),$A497,$A498),ExtCalcMap,2,FALSE))</f>
        <v>0</v>
      </c>
      <c r="U498" s="731">
        <f ca="1">SUMIFS(OFFSET('7.  Persistence Report'!$L:$L,0,U406-2011),'7.  Persistence Report'!$D:$D,IF(COUNTIFS($B498,"Adjustment*"),$B497,$B498),'7.  Persistence Report'!$H:$H,D406,'7.  Persistence Report'!$J:$J,IF(COUNTIFS($B498,"Adjustment*"),"Adjustment","Current Year Savings"),'7.  Persistence Report'!$C:$C,VLOOKUP(IF(COUNTIFS($B498,"Adjustment*"),$A497,$A498),ExtCalcMap,2,FALSE))</f>
        <v>0</v>
      </c>
      <c r="V498" s="731">
        <f ca="1">SUMIFS(OFFSET('7.  Persistence Report'!$L:$L,0,V406-2011),'7.  Persistence Report'!$D:$D,IF(COUNTIFS($B498,"Adjustment*"),$B497,$B498),'7.  Persistence Report'!$H:$H,D406,'7.  Persistence Report'!$J:$J,IF(COUNTIFS($B498,"Adjustment*"),"Adjustment","Current Year Savings"),'7.  Persistence Report'!$C:$C,VLOOKUP(IF(COUNTIFS($B498,"Adjustment*"),$A497,$A498),ExtCalcMap,2,FALSE))</f>
        <v>0</v>
      </c>
      <c r="W498" s="731">
        <f ca="1">SUMIFS(OFFSET('7.  Persistence Report'!$L:$L,0,W406-2011),'7.  Persistence Report'!$D:$D,IF(COUNTIFS($B498,"Adjustment*"),$B497,$B498),'7.  Persistence Report'!$H:$H,D406,'7.  Persistence Report'!$J:$J,IF(COUNTIFS($B498,"Adjustment*"),"Adjustment","Current Year Savings"),'7.  Persistence Report'!$C:$C,VLOOKUP(IF(COUNTIFS($B498,"Adjustment*"),$A497,$A498),ExtCalcMap,2,FALSE))</f>
        <v>0</v>
      </c>
      <c r="X498" s="731">
        <f ca="1">SUMIFS(OFFSET('7.  Persistence Report'!$L:$L,0,X406-2011),'7.  Persistence Report'!$D:$D,IF(COUNTIFS($B498,"Adjustment*"),$B497,$B498),'7.  Persistence Report'!$H:$H,D406,'7.  Persistence Report'!$J:$J,IF(COUNTIFS($B498,"Adjustment*"),"Adjustment","Current Year Savings"),'7.  Persistence Report'!$C:$C,VLOOKUP(IF(COUNTIFS($B498,"Adjustment*"),$A497,$A498),ExtCalcMap,2,FALSE))</f>
        <v>0</v>
      </c>
      <c r="Y498" s="412">
        <f ca="1">Y497</f>
        <v>0.5</v>
      </c>
      <c r="Z498" s="412">
        <f t="shared" ref="Z498:AK498" ca="1" si="208">Z497</f>
        <v>0.5</v>
      </c>
      <c r="AA498" s="412">
        <f t="shared" ca="1" si="208"/>
        <v>0</v>
      </c>
      <c r="AB498" s="412">
        <f t="shared" ca="1" si="208"/>
        <v>0</v>
      </c>
      <c r="AC498" s="412">
        <f t="shared" ca="1" si="208"/>
        <v>0</v>
      </c>
      <c r="AD498" s="412">
        <f t="shared" ca="1" si="208"/>
        <v>0</v>
      </c>
      <c r="AE498" s="412">
        <f t="shared" ca="1" si="208"/>
        <v>0</v>
      </c>
      <c r="AF498" s="412">
        <f t="shared" ca="1" si="208"/>
        <v>0</v>
      </c>
      <c r="AG498" s="412">
        <f t="shared" ca="1" si="208"/>
        <v>0</v>
      </c>
      <c r="AH498" s="412">
        <f t="shared" ca="1" si="208"/>
        <v>0</v>
      </c>
      <c r="AI498" s="412">
        <f t="shared" ca="1" si="208"/>
        <v>0</v>
      </c>
      <c r="AJ498" s="412">
        <f t="shared" ca="1" si="208"/>
        <v>0</v>
      </c>
      <c r="AK498" s="412">
        <f t="shared" ca="1" si="208"/>
        <v>0</v>
      </c>
      <c r="AL498" s="412">
        <f ca="1">AL497</f>
        <v>0</v>
      </c>
      <c r="AM498" s="299"/>
    </row>
    <row r="499" spans="1:39" ht="15" outlineLevel="1">
      <c r="B499" s="325"/>
      <c r="C499" s="293"/>
      <c r="D499" s="730"/>
      <c r="E499" s="730"/>
      <c r="F499" s="730"/>
      <c r="G499" s="730"/>
      <c r="H499" s="730"/>
      <c r="I499" s="730"/>
      <c r="J499" s="730"/>
      <c r="K499" s="730"/>
      <c r="L499" s="730"/>
      <c r="M499" s="730"/>
      <c r="N499" s="730"/>
      <c r="O499" s="737"/>
      <c r="P499" s="737"/>
      <c r="Q499" s="737"/>
      <c r="R499" s="737"/>
      <c r="S499" s="737"/>
      <c r="T499" s="737"/>
      <c r="U499" s="737"/>
      <c r="V499" s="737"/>
      <c r="W499" s="737"/>
      <c r="X499" s="737"/>
      <c r="Y499" s="293"/>
      <c r="Z499" s="413"/>
      <c r="AA499" s="413"/>
      <c r="AB499" s="413"/>
      <c r="AC499" s="413"/>
      <c r="AD499" s="413"/>
      <c r="AE499" s="417"/>
      <c r="AF499" s="417"/>
      <c r="AG499" s="417"/>
      <c r="AH499" s="417"/>
      <c r="AI499" s="417"/>
      <c r="AJ499" s="417"/>
      <c r="AK499" s="417"/>
      <c r="AL499" s="417"/>
      <c r="AM499" s="315"/>
    </row>
    <row r="500" spans="1:39" s="285" customFormat="1" ht="15" outlineLevel="1">
      <c r="A500" s="503">
        <v>30</v>
      </c>
      <c r="B500" s="316" t="s">
        <v>490</v>
      </c>
      <c r="C500" s="293" t="s">
        <v>25</v>
      </c>
      <c r="D500" s="724">
        <f ca="1">SUMIFS(OFFSET('7.  Persistence Report'!$AQ:$AQ,0,D406-2011),'7.  Persistence Report'!$D:$D,IF(COUNTIFS($B500,"Adjustment*"),$B499,$B500),'7.  Persistence Report'!$H:$H,D406,'7.  Persistence Report'!$J:$J,IF(COUNTIFS($B500,"Adjustment*"),"Adjustment","Current Year Savings"),'7.  Persistence Report'!$C:$C,VLOOKUP(IF(COUNTIFS($B500,"Adjustment*"),$A499,$A500),ExtCalcMap,2,FALSE))</f>
        <v>0</v>
      </c>
      <c r="E500" s="724">
        <f ca="1">SUMIFS(OFFSET('7.  Persistence Report'!$AQ:$AQ,0,E406-2011),'7.  Persistence Report'!$D:$D,IF(COUNTIFS($B500,"Adjustment*"),$B499,$B500),'7.  Persistence Report'!$H:$H,D406,'7.  Persistence Report'!$J:$J,IF(COUNTIFS($B500,"Adjustment*"),"Adjustment","Current Year Savings"),'7.  Persistence Report'!$C:$C,VLOOKUP(IF(COUNTIFS($B500,"Adjustment*"),$A499,$A500),ExtCalcMap,2,FALSE))</f>
        <v>0</v>
      </c>
      <c r="F500" s="724">
        <f ca="1">SUMIFS(OFFSET('7.  Persistence Report'!$AQ:$AQ,0,F406-2011),'7.  Persistence Report'!$D:$D,IF(COUNTIFS($B500,"Adjustment*"),$B499,$B500),'7.  Persistence Report'!$H:$H,D406,'7.  Persistence Report'!$J:$J,IF(COUNTIFS($B500,"Adjustment*"),"Adjustment","Current Year Savings"),'7.  Persistence Report'!$C:$C,VLOOKUP(IF(COUNTIFS($B500,"Adjustment*"),$A499,$A500),ExtCalcMap,2,FALSE))</f>
        <v>0</v>
      </c>
      <c r="G500" s="724">
        <f ca="1">SUMIFS(OFFSET('7.  Persistence Report'!$AQ:$AQ,0,G406-2011),'7.  Persistence Report'!$D:$D,IF(COUNTIFS($B500,"Adjustment*"),$B499,$B500),'7.  Persistence Report'!$H:$H,D406,'7.  Persistence Report'!$J:$J,IF(COUNTIFS($B500,"Adjustment*"),"Adjustment","Current Year Savings"),'7.  Persistence Report'!$C:$C,VLOOKUP(IF(COUNTIFS($B500,"Adjustment*"),$A499,$A500),ExtCalcMap,2,FALSE))</f>
        <v>0</v>
      </c>
      <c r="H500" s="724">
        <f ca="1">SUMIFS(OFFSET('7.  Persistence Report'!$AQ:$AQ,0,H406-2011),'7.  Persistence Report'!$D:$D,IF(COUNTIFS($B500,"Adjustment*"),$B499,$B500),'7.  Persistence Report'!$H:$H,D406,'7.  Persistence Report'!$J:$J,IF(COUNTIFS($B500,"Adjustment*"),"Adjustment","Current Year Savings"),'7.  Persistence Report'!$C:$C,VLOOKUP(IF(COUNTIFS($B500,"Adjustment*"),$A499,$A500),ExtCalcMap,2,FALSE))</f>
        <v>0</v>
      </c>
      <c r="I500" s="724">
        <f ca="1">SUMIFS(OFFSET('7.  Persistence Report'!$AQ:$AQ,0,I406-2011),'7.  Persistence Report'!$D:$D,IF(COUNTIFS($B500,"Adjustment*"),$B499,$B500),'7.  Persistence Report'!$H:$H,D406,'7.  Persistence Report'!$J:$J,IF(COUNTIFS($B500,"Adjustment*"),"Adjustment","Current Year Savings"),'7.  Persistence Report'!$C:$C,VLOOKUP(IF(COUNTIFS($B500,"Adjustment*"),$A499,$A500),ExtCalcMap,2,FALSE))</f>
        <v>0</v>
      </c>
      <c r="J500" s="724">
        <f ca="1">SUMIFS(OFFSET('7.  Persistence Report'!$AQ:$AQ,0,J406-2011),'7.  Persistence Report'!$D:$D,IF(COUNTIFS($B500,"Adjustment*"),$B499,$B500),'7.  Persistence Report'!$H:$H,D406,'7.  Persistence Report'!$J:$J,IF(COUNTIFS($B500,"Adjustment*"),"Adjustment","Current Year Savings"),'7.  Persistence Report'!$C:$C,VLOOKUP(IF(COUNTIFS($B500,"Adjustment*"),$A499,$A500),ExtCalcMap,2,FALSE))</f>
        <v>0</v>
      </c>
      <c r="K500" s="724">
        <f ca="1">SUMIFS(OFFSET('7.  Persistence Report'!$AQ:$AQ,0,K406-2011),'7.  Persistence Report'!$D:$D,IF(COUNTIFS($B500,"Adjustment*"),$B499,$B500),'7.  Persistence Report'!$H:$H,D406,'7.  Persistence Report'!$J:$J,IF(COUNTIFS($B500,"Adjustment*"),"Adjustment","Current Year Savings"),'7.  Persistence Report'!$C:$C,VLOOKUP(IF(COUNTIFS($B500,"Adjustment*"),$A499,$A500),ExtCalcMap,2,FALSE))</f>
        <v>0</v>
      </c>
      <c r="L500" s="724">
        <f ca="1">SUMIFS(OFFSET('7.  Persistence Report'!$AQ:$AQ,0,L406-2011),'7.  Persistence Report'!$D:$D,IF(COUNTIFS($B500,"Adjustment*"),$B499,$B500),'7.  Persistence Report'!$H:$H,D406,'7.  Persistence Report'!$J:$J,IF(COUNTIFS($B500,"Adjustment*"),"Adjustment","Current Year Savings"),'7.  Persistence Report'!$C:$C,VLOOKUP(IF(COUNTIFS($B500,"Adjustment*"),$A499,$A500),ExtCalcMap,2,FALSE))</f>
        <v>0</v>
      </c>
      <c r="M500" s="724">
        <f ca="1">SUMIFS(OFFSET('7.  Persistence Report'!$AQ:$AQ,0,M406-2011),'7.  Persistence Report'!$D:$D,IF(COUNTIFS($B500,"Adjustment*"),$B499,$B500),'7.  Persistence Report'!$H:$H,D406,'7.  Persistence Report'!$J:$J,IF(COUNTIFS($B500,"Adjustment*"),"Adjustment","Current Year Savings"),'7.  Persistence Report'!$C:$C,VLOOKUP(IF(COUNTIFS($B500,"Adjustment*"),$A499,$A500),ExtCalcMap,2,FALSE))</f>
        <v>0</v>
      </c>
      <c r="N500" s="724">
        <v>0</v>
      </c>
      <c r="O500" s="731">
        <f ca="1">SUMIFS(OFFSET('7.  Persistence Report'!$L:$L,0,O406-2011),'7.  Persistence Report'!$D:$D,IF(COUNTIFS($B500,"Adjustment*"),$B499,$B500),'7.  Persistence Report'!$H:$H,D406,'7.  Persistence Report'!$J:$J,IF(COUNTIFS($B500,"Adjustment*"),"Adjustment","Current Year Savings"),'7.  Persistence Report'!$C:$C,VLOOKUP(IF(COUNTIFS($B500,"Adjustment*"),$A499,$A500),ExtCalcMap,2,FALSE))</f>
        <v>0</v>
      </c>
      <c r="P500" s="731">
        <f ca="1">SUMIFS(OFFSET('7.  Persistence Report'!$L:$L,0,P406-2011),'7.  Persistence Report'!$D:$D,IF(COUNTIFS($B500,"Adjustment*"),$B499,$B500),'7.  Persistence Report'!$H:$H,D406,'7.  Persistence Report'!$J:$J,IF(COUNTIFS($B500,"Adjustment*"),"Adjustment","Current Year Savings"),'7.  Persistence Report'!$C:$C,VLOOKUP(IF(COUNTIFS($B500,"Adjustment*"),$A499,$A500),ExtCalcMap,2,FALSE))</f>
        <v>0</v>
      </c>
      <c r="Q500" s="731">
        <f ca="1">SUMIFS(OFFSET('7.  Persistence Report'!$L:$L,0,Q406-2011),'7.  Persistence Report'!$D:$D,IF(COUNTIFS($B500,"Adjustment*"),$B499,$B500),'7.  Persistence Report'!$H:$H,D406,'7.  Persistence Report'!$J:$J,IF(COUNTIFS($B500,"Adjustment*"),"Adjustment","Current Year Savings"),'7.  Persistence Report'!$C:$C,VLOOKUP(IF(COUNTIFS($B500,"Adjustment*"),$A499,$A500),ExtCalcMap,2,FALSE))</f>
        <v>0</v>
      </c>
      <c r="R500" s="731">
        <f ca="1">SUMIFS(OFFSET('7.  Persistence Report'!$L:$L,0,R406-2011),'7.  Persistence Report'!$D:$D,IF(COUNTIFS($B500,"Adjustment*"),$B499,$B500),'7.  Persistence Report'!$H:$H,D406,'7.  Persistence Report'!$J:$J,IF(COUNTIFS($B500,"Adjustment*"),"Adjustment","Current Year Savings"),'7.  Persistence Report'!$C:$C,VLOOKUP(IF(COUNTIFS($B500,"Adjustment*"),$A499,$A500),ExtCalcMap,2,FALSE))</f>
        <v>0</v>
      </c>
      <c r="S500" s="731">
        <f ca="1">SUMIFS(OFFSET('7.  Persistence Report'!$L:$L,0,S406-2011),'7.  Persistence Report'!$D:$D,IF(COUNTIFS($B500,"Adjustment*"),$B499,$B500),'7.  Persistence Report'!$H:$H,D406,'7.  Persistence Report'!$J:$J,IF(COUNTIFS($B500,"Adjustment*"),"Adjustment","Current Year Savings"),'7.  Persistence Report'!$C:$C,VLOOKUP(IF(COUNTIFS($B500,"Adjustment*"),$A499,$A500),ExtCalcMap,2,FALSE))</f>
        <v>0</v>
      </c>
      <c r="T500" s="731">
        <f ca="1">SUMIFS(OFFSET('7.  Persistence Report'!$L:$L,0,T406-2011),'7.  Persistence Report'!$D:$D,IF(COUNTIFS($B500,"Adjustment*"),$B499,$B500),'7.  Persistence Report'!$H:$H,D406,'7.  Persistence Report'!$J:$J,IF(COUNTIFS($B500,"Adjustment*"),"Adjustment","Current Year Savings"),'7.  Persistence Report'!$C:$C,VLOOKUP(IF(COUNTIFS($B500,"Adjustment*"),$A499,$A500),ExtCalcMap,2,FALSE))</f>
        <v>0</v>
      </c>
      <c r="U500" s="731">
        <f ca="1">SUMIFS(OFFSET('7.  Persistence Report'!$L:$L,0,U406-2011),'7.  Persistence Report'!$D:$D,IF(COUNTIFS($B500,"Adjustment*"),$B499,$B500),'7.  Persistence Report'!$H:$H,D406,'7.  Persistence Report'!$J:$J,IF(COUNTIFS($B500,"Adjustment*"),"Adjustment","Current Year Savings"),'7.  Persistence Report'!$C:$C,VLOOKUP(IF(COUNTIFS($B500,"Adjustment*"),$A499,$A500),ExtCalcMap,2,FALSE))</f>
        <v>0</v>
      </c>
      <c r="V500" s="731">
        <f ca="1">SUMIFS(OFFSET('7.  Persistence Report'!$L:$L,0,V406-2011),'7.  Persistence Report'!$D:$D,IF(COUNTIFS($B500,"Adjustment*"),$B499,$B500),'7.  Persistence Report'!$H:$H,D406,'7.  Persistence Report'!$J:$J,IF(COUNTIFS($B500,"Adjustment*"),"Adjustment","Current Year Savings"),'7.  Persistence Report'!$C:$C,VLOOKUP(IF(COUNTIFS($B500,"Adjustment*"),$A499,$A500),ExtCalcMap,2,FALSE))</f>
        <v>0</v>
      </c>
      <c r="W500" s="731">
        <f ca="1">SUMIFS(OFFSET('7.  Persistence Report'!$L:$L,0,W406-2011),'7.  Persistence Report'!$D:$D,IF(COUNTIFS($B500,"Adjustment*"),$B499,$B500),'7.  Persistence Report'!$H:$H,D406,'7.  Persistence Report'!$J:$J,IF(COUNTIFS($B500,"Adjustment*"),"Adjustment","Current Year Savings"),'7.  Persistence Report'!$C:$C,VLOOKUP(IF(COUNTIFS($B500,"Adjustment*"),$A499,$A500),ExtCalcMap,2,FALSE))</f>
        <v>0</v>
      </c>
      <c r="X500" s="731">
        <f ca="1">SUMIFS(OFFSET('7.  Persistence Report'!$L:$L,0,X406-2011),'7.  Persistence Report'!$D:$D,IF(COUNTIFS($B500,"Adjustment*"),$B499,$B500),'7.  Persistence Report'!$H:$H,D406,'7.  Persistence Report'!$J:$J,IF(COUNTIFS($B500,"Adjustment*"),"Adjustment","Current Year Savings"),'7.  Persistence Report'!$C:$C,VLOOKUP(IF(COUNTIFS($B500,"Adjustment*"),$A499,$A500),ExtCalcMap,2,FALSE))</f>
        <v>0</v>
      </c>
      <c r="Y500" s="416">
        <f ca="1">IF(SUMIFS(OFFSET('3-a.  Rate Class Allocations'!$BA:$BA,0,(27*(Y407="kW"))),'3-a.  Rate Class Allocations'!$F:$F,"2011 - 2014 + 2015 Extension Legacy Green Energy Act Framework - Province Wide Program",'3-a.  Rate Class Allocations'!$E:$E,$B500,'3-a.  Rate Class Allocations'!$H:$H,D406),SUMIFS(OFFSET('3-a.  Rate Class Allocations'!$BA:$BA,0,(27*(Y407="kW"))),'3-a.  Rate Class Allocations'!$F:$F,"2011 - 2014 + 2015 Extension Legacy Green Energy Act Framework - Province Wide Program",'3-a.  Rate Class Allocations'!$L:$L,Y406,'3-a.  Rate Class Allocations'!$E:$E,$B500,'3-a.  Rate Class Allocations'!$H:$H,D406) / SUMIFS(OFFSET('3-a.  Rate Class Allocations'!$BA:$BA,0,(27*(Y407="kW"))),'3-a.  Rate Class Allocations'!$F:$F,"2011 - 2014 + 2015 Extension Legacy Green Energy Act Framework - Province Wide Program",'3-a.  Rate Class Allocations'!$E:$E,$B500,'3-a.  Rate Class Allocations'!$H:$H,D406),IF(COUNTIFS(Y406,"General Service*"),1/COUNTIFS($Y406:$AL406,"General Service*"),0))</f>
        <v>0.5</v>
      </c>
      <c r="Z500" s="416">
        <f ca="1">IF(SUMIFS(OFFSET('3-a.  Rate Class Allocations'!$BA:$BA,0,(27*(Z407="kW"))),'3-a.  Rate Class Allocations'!$F:$F,"2011 - 2014 + 2015 Extension Legacy Green Energy Act Framework - Province Wide Program",'3-a.  Rate Class Allocations'!$E:$E,$B500,'3-a.  Rate Class Allocations'!$H:$H,D406),SUMIFS(OFFSET('3-a.  Rate Class Allocations'!$BA:$BA,0,(27*(Z407="kW"))),'3-a.  Rate Class Allocations'!$F:$F,"2011 - 2014 + 2015 Extension Legacy Green Energy Act Framework - Province Wide Program",'3-a.  Rate Class Allocations'!$L:$L,Z406,'3-a.  Rate Class Allocations'!$E:$E,$B500,'3-a.  Rate Class Allocations'!$H:$H,D406) / SUMIFS(OFFSET('3-a.  Rate Class Allocations'!$BA:$BA,0,(27*(Z407="kW"))),'3-a.  Rate Class Allocations'!$F:$F,"2011 - 2014 + 2015 Extension Legacy Green Energy Act Framework - Province Wide Program",'3-a.  Rate Class Allocations'!$E:$E,$B500,'3-a.  Rate Class Allocations'!$H:$H,D406),IF(COUNTIFS(Z406,"General Service*"),1/COUNTIFS($Y406:$AL406,"General Service*"),0))</f>
        <v>0.5</v>
      </c>
      <c r="AA500" s="416">
        <f ca="1">IF(SUMIFS(OFFSET('3-a.  Rate Class Allocations'!$BA:$BA,0,(27*(AA407="kW"))),'3-a.  Rate Class Allocations'!$F:$F,"2011 - 2014 + 2015 Extension Legacy Green Energy Act Framework - Province Wide Program",'3-a.  Rate Class Allocations'!$E:$E,$B500,'3-a.  Rate Class Allocations'!$H:$H,D406),SUMIFS(OFFSET('3-a.  Rate Class Allocations'!$BA:$BA,0,(27*(AA407="kW"))),'3-a.  Rate Class Allocations'!$F:$F,"2011 - 2014 + 2015 Extension Legacy Green Energy Act Framework - Province Wide Program",'3-a.  Rate Class Allocations'!$L:$L,AA406,'3-a.  Rate Class Allocations'!$E:$E,$B500,'3-a.  Rate Class Allocations'!$H:$H,D406) / SUMIFS(OFFSET('3-a.  Rate Class Allocations'!$BA:$BA,0,(27*(AA407="kW"))),'3-a.  Rate Class Allocations'!$F:$F,"2011 - 2014 + 2015 Extension Legacy Green Energy Act Framework - Province Wide Program",'3-a.  Rate Class Allocations'!$E:$E,$B500,'3-a.  Rate Class Allocations'!$H:$H,D406),IF(COUNTIFS(AA406,"General Service*"),1/COUNTIFS($Y406:$AL406,"General Service*"),0))</f>
        <v>0</v>
      </c>
      <c r="AB500" s="416">
        <f ca="1">IF(SUMIFS(OFFSET('3-a.  Rate Class Allocations'!$BA:$BA,0,(27*(AB407="kW"))),'3-a.  Rate Class Allocations'!$F:$F,"2011 - 2014 + 2015 Extension Legacy Green Energy Act Framework - Province Wide Program",'3-a.  Rate Class Allocations'!$E:$E,$B500,'3-a.  Rate Class Allocations'!$H:$H,D406),SUMIFS(OFFSET('3-a.  Rate Class Allocations'!$BA:$BA,0,(27*(AB407="kW"))),'3-a.  Rate Class Allocations'!$F:$F,"2011 - 2014 + 2015 Extension Legacy Green Energy Act Framework - Province Wide Program",'3-a.  Rate Class Allocations'!$L:$L,AB406,'3-a.  Rate Class Allocations'!$E:$E,$B500,'3-a.  Rate Class Allocations'!$H:$H,D406) / SUMIFS(OFFSET('3-a.  Rate Class Allocations'!$BA:$BA,0,(27*(AB407="kW"))),'3-a.  Rate Class Allocations'!$F:$F,"2011 - 2014 + 2015 Extension Legacy Green Energy Act Framework - Province Wide Program",'3-a.  Rate Class Allocations'!$E:$E,$B500,'3-a.  Rate Class Allocations'!$H:$H,D406),IF(COUNTIFS(AB406,"General Service*"),1/COUNTIFS($Y406:$AL406,"General Service*"),0))</f>
        <v>0</v>
      </c>
      <c r="AC500" s="416">
        <f ca="1">IF(SUMIFS(OFFSET('3-a.  Rate Class Allocations'!$BA:$BA,0,(27*(AC407="kW"))),'3-a.  Rate Class Allocations'!$F:$F,"2011 - 2014 + 2015 Extension Legacy Green Energy Act Framework - Province Wide Program",'3-a.  Rate Class Allocations'!$E:$E,$B500,'3-a.  Rate Class Allocations'!$H:$H,D406),SUMIFS(OFFSET('3-a.  Rate Class Allocations'!$BA:$BA,0,(27*(AC407="kW"))),'3-a.  Rate Class Allocations'!$F:$F,"2011 - 2014 + 2015 Extension Legacy Green Energy Act Framework - Province Wide Program",'3-a.  Rate Class Allocations'!$L:$L,AC406,'3-a.  Rate Class Allocations'!$E:$E,$B500,'3-a.  Rate Class Allocations'!$H:$H,D406) / SUMIFS(OFFSET('3-a.  Rate Class Allocations'!$BA:$BA,0,(27*(AC407="kW"))),'3-a.  Rate Class Allocations'!$F:$F,"2011 - 2014 + 2015 Extension Legacy Green Energy Act Framework - Province Wide Program",'3-a.  Rate Class Allocations'!$E:$E,$B500,'3-a.  Rate Class Allocations'!$H:$H,D406),IF(COUNTIFS(AC406,"General Service*"),1/COUNTIFS($Y406:$AL406,"General Service*"),0))</f>
        <v>0</v>
      </c>
      <c r="AD500" s="416">
        <f ca="1">IF(SUMIFS(OFFSET('3-a.  Rate Class Allocations'!$BA:$BA,0,(27*(AD407="kW"))),'3-a.  Rate Class Allocations'!$F:$F,"2011 - 2014 + 2015 Extension Legacy Green Energy Act Framework - Province Wide Program",'3-a.  Rate Class Allocations'!$E:$E,$B500,'3-a.  Rate Class Allocations'!$H:$H,D406),SUMIFS(OFFSET('3-a.  Rate Class Allocations'!$BA:$BA,0,(27*(AD407="kW"))),'3-a.  Rate Class Allocations'!$F:$F,"2011 - 2014 + 2015 Extension Legacy Green Energy Act Framework - Province Wide Program",'3-a.  Rate Class Allocations'!$L:$L,AD406,'3-a.  Rate Class Allocations'!$E:$E,$B500,'3-a.  Rate Class Allocations'!$H:$H,D406) / SUMIFS(OFFSET('3-a.  Rate Class Allocations'!$BA:$BA,0,(27*(AD407="kW"))),'3-a.  Rate Class Allocations'!$F:$F,"2011 - 2014 + 2015 Extension Legacy Green Energy Act Framework - Province Wide Program",'3-a.  Rate Class Allocations'!$E:$E,$B500,'3-a.  Rate Class Allocations'!$H:$H,D406),IF(COUNTIFS(AD406,"General Service*"),1/COUNTIFS($Y406:$AL406,"General Service*"),0))</f>
        <v>0</v>
      </c>
      <c r="AE500" s="416">
        <f ca="1">IF(SUMIFS(OFFSET('3-a.  Rate Class Allocations'!$BA:$BA,0,(27*(AE407="kW"))),'3-a.  Rate Class Allocations'!$F:$F,"2011 - 2014 + 2015 Extension Legacy Green Energy Act Framework - Province Wide Program",'3-a.  Rate Class Allocations'!$E:$E,$B500,'3-a.  Rate Class Allocations'!$H:$H,D406),SUMIFS(OFFSET('3-a.  Rate Class Allocations'!$BA:$BA,0,(27*(AE407="kW"))),'3-a.  Rate Class Allocations'!$F:$F,"2011 - 2014 + 2015 Extension Legacy Green Energy Act Framework - Province Wide Program",'3-a.  Rate Class Allocations'!$L:$L,AE406,'3-a.  Rate Class Allocations'!$E:$E,$B500,'3-a.  Rate Class Allocations'!$H:$H,D406) / SUMIFS(OFFSET('3-a.  Rate Class Allocations'!$BA:$BA,0,(27*(AE407="kW"))),'3-a.  Rate Class Allocations'!$F:$F,"2011 - 2014 + 2015 Extension Legacy Green Energy Act Framework - Province Wide Program",'3-a.  Rate Class Allocations'!$E:$E,$B500,'3-a.  Rate Class Allocations'!$H:$H,D406),IF(COUNTIFS(AE406,"General Service*"),1/COUNTIFS($Y406:$AL406,"General Service*"),0))</f>
        <v>0</v>
      </c>
      <c r="AF500" s="416">
        <f ca="1">IF(SUMIFS(OFFSET('3-a.  Rate Class Allocations'!$BA:$BA,0,(27*(AF407="kW"))),'3-a.  Rate Class Allocations'!$F:$F,"2011 - 2014 + 2015 Extension Legacy Green Energy Act Framework - Province Wide Program",'3-a.  Rate Class Allocations'!$E:$E,$B500,'3-a.  Rate Class Allocations'!$H:$H,D406),SUMIFS(OFFSET('3-a.  Rate Class Allocations'!$BA:$BA,0,(27*(AF407="kW"))),'3-a.  Rate Class Allocations'!$F:$F,"2011 - 2014 + 2015 Extension Legacy Green Energy Act Framework - Province Wide Program",'3-a.  Rate Class Allocations'!$L:$L,AF406,'3-a.  Rate Class Allocations'!$E:$E,$B500,'3-a.  Rate Class Allocations'!$H:$H,D406) / SUMIFS(OFFSET('3-a.  Rate Class Allocations'!$BA:$BA,0,(27*(AF407="kW"))),'3-a.  Rate Class Allocations'!$F:$F,"2011 - 2014 + 2015 Extension Legacy Green Energy Act Framework - Province Wide Program",'3-a.  Rate Class Allocations'!$E:$E,$B500,'3-a.  Rate Class Allocations'!$H:$H,D406),IF(COUNTIFS(AF406,"General Service*"),1/COUNTIFS($Y406:$AL406,"General Service*"),0))</f>
        <v>0</v>
      </c>
      <c r="AG500" s="416">
        <f ca="1">IF(SUMIFS(OFFSET('3-a.  Rate Class Allocations'!$BA:$BA,0,(27*(AG407="kW"))),'3-a.  Rate Class Allocations'!$F:$F,"2011 - 2014 + 2015 Extension Legacy Green Energy Act Framework - Province Wide Program",'3-a.  Rate Class Allocations'!$E:$E,$B500,'3-a.  Rate Class Allocations'!$H:$H,D406),SUMIFS(OFFSET('3-a.  Rate Class Allocations'!$BA:$BA,0,(27*(AG407="kW"))),'3-a.  Rate Class Allocations'!$F:$F,"2011 - 2014 + 2015 Extension Legacy Green Energy Act Framework - Province Wide Program",'3-a.  Rate Class Allocations'!$L:$L,AG406,'3-a.  Rate Class Allocations'!$E:$E,$B500,'3-a.  Rate Class Allocations'!$H:$H,D406) / SUMIFS(OFFSET('3-a.  Rate Class Allocations'!$BA:$BA,0,(27*(AG407="kW"))),'3-a.  Rate Class Allocations'!$F:$F,"2011 - 2014 + 2015 Extension Legacy Green Energy Act Framework - Province Wide Program",'3-a.  Rate Class Allocations'!$E:$E,$B500,'3-a.  Rate Class Allocations'!$H:$H,D406),IF(COUNTIFS(AG406,"General Service*"),1/COUNTIFS($Y406:$AL406,"General Service*"),0))</f>
        <v>0</v>
      </c>
      <c r="AH500" s="416">
        <f ca="1">IF(SUMIFS(OFFSET('3-a.  Rate Class Allocations'!$BA:$BA,0,(27*(AH407="kW"))),'3-a.  Rate Class Allocations'!$F:$F,"2011 - 2014 + 2015 Extension Legacy Green Energy Act Framework - Province Wide Program",'3-a.  Rate Class Allocations'!$E:$E,$B500,'3-a.  Rate Class Allocations'!$H:$H,D406),SUMIFS(OFFSET('3-a.  Rate Class Allocations'!$BA:$BA,0,(27*(AH407="kW"))),'3-a.  Rate Class Allocations'!$F:$F,"2011 - 2014 + 2015 Extension Legacy Green Energy Act Framework - Province Wide Program",'3-a.  Rate Class Allocations'!$L:$L,AH406,'3-a.  Rate Class Allocations'!$E:$E,$B500,'3-a.  Rate Class Allocations'!$H:$H,D406) / SUMIFS(OFFSET('3-a.  Rate Class Allocations'!$BA:$BA,0,(27*(AH407="kW"))),'3-a.  Rate Class Allocations'!$F:$F,"2011 - 2014 + 2015 Extension Legacy Green Energy Act Framework - Province Wide Program",'3-a.  Rate Class Allocations'!$E:$E,$B500,'3-a.  Rate Class Allocations'!$H:$H,D406),IF(COUNTIFS(AH406,"General Service*"),1/COUNTIFS($Y406:$AL406,"General Service*"),0))</f>
        <v>0</v>
      </c>
      <c r="AI500" s="416">
        <f ca="1">IF(SUMIFS(OFFSET('3-a.  Rate Class Allocations'!$BA:$BA,0,(27*(AI407="kW"))),'3-a.  Rate Class Allocations'!$F:$F,"2011 - 2014 + 2015 Extension Legacy Green Energy Act Framework - Province Wide Program",'3-a.  Rate Class Allocations'!$E:$E,$B500,'3-a.  Rate Class Allocations'!$H:$H,D406),SUMIFS(OFFSET('3-a.  Rate Class Allocations'!$BA:$BA,0,(27*(AI407="kW"))),'3-a.  Rate Class Allocations'!$F:$F,"2011 - 2014 + 2015 Extension Legacy Green Energy Act Framework - Province Wide Program",'3-a.  Rate Class Allocations'!$L:$L,AI406,'3-a.  Rate Class Allocations'!$E:$E,$B500,'3-a.  Rate Class Allocations'!$H:$H,D406) / SUMIFS(OFFSET('3-a.  Rate Class Allocations'!$BA:$BA,0,(27*(AI407="kW"))),'3-a.  Rate Class Allocations'!$F:$F,"2011 - 2014 + 2015 Extension Legacy Green Energy Act Framework - Province Wide Program",'3-a.  Rate Class Allocations'!$E:$E,$B500,'3-a.  Rate Class Allocations'!$H:$H,D406),IF(COUNTIFS(AI406,"General Service*"),1/COUNTIFS($Y406:$AL406,"General Service*"),0))</f>
        <v>0</v>
      </c>
      <c r="AJ500" s="416">
        <f ca="1">IF(SUMIFS(OFFSET('3-a.  Rate Class Allocations'!$BA:$BA,0,(27*(AJ407="kW"))),'3-a.  Rate Class Allocations'!$F:$F,"2011 - 2014 + 2015 Extension Legacy Green Energy Act Framework - Province Wide Program",'3-a.  Rate Class Allocations'!$E:$E,$B500,'3-a.  Rate Class Allocations'!$H:$H,D406),SUMIFS(OFFSET('3-a.  Rate Class Allocations'!$BA:$BA,0,(27*(AJ407="kW"))),'3-a.  Rate Class Allocations'!$F:$F,"2011 - 2014 + 2015 Extension Legacy Green Energy Act Framework - Province Wide Program",'3-a.  Rate Class Allocations'!$L:$L,AJ406,'3-a.  Rate Class Allocations'!$E:$E,$B500,'3-a.  Rate Class Allocations'!$H:$H,D406) / SUMIFS(OFFSET('3-a.  Rate Class Allocations'!$BA:$BA,0,(27*(AJ407="kW"))),'3-a.  Rate Class Allocations'!$F:$F,"2011 - 2014 + 2015 Extension Legacy Green Energy Act Framework - Province Wide Program",'3-a.  Rate Class Allocations'!$E:$E,$B500,'3-a.  Rate Class Allocations'!$H:$H,D406),IF(COUNTIFS(AJ406,"General Service*"),1/COUNTIFS($Y406:$AL406,"General Service*"),0))</f>
        <v>0</v>
      </c>
      <c r="AK500" s="416">
        <f ca="1">IF(SUMIFS(OFFSET('3-a.  Rate Class Allocations'!$BA:$BA,0,(27*(AK407="kW"))),'3-a.  Rate Class Allocations'!$F:$F,"2011 - 2014 + 2015 Extension Legacy Green Energy Act Framework - Province Wide Program",'3-a.  Rate Class Allocations'!$E:$E,$B500,'3-a.  Rate Class Allocations'!$H:$H,D406),SUMIFS(OFFSET('3-a.  Rate Class Allocations'!$BA:$BA,0,(27*(AK407="kW"))),'3-a.  Rate Class Allocations'!$F:$F,"2011 - 2014 + 2015 Extension Legacy Green Energy Act Framework - Province Wide Program",'3-a.  Rate Class Allocations'!$L:$L,AK406,'3-a.  Rate Class Allocations'!$E:$E,$B500,'3-a.  Rate Class Allocations'!$H:$H,D406) / SUMIFS(OFFSET('3-a.  Rate Class Allocations'!$BA:$BA,0,(27*(AK407="kW"))),'3-a.  Rate Class Allocations'!$F:$F,"2011 - 2014 + 2015 Extension Legacy Green Energy Act Framework - Province Wide Program",'3-a.  Rate Class Allocations'!$E:$E,$B500,'3-a.  Rate Class Allocations'!$H:$H,D406),IF(COUNTIFS(AK406,"General Service*"),1/COUNTIFS($Y406:$AL406,"General Service*"),0))</f>
        <v>0</v>
      </c>
      <c r="AL500" s="416">
        <f ca="1">IF(SUMIFS(OFFSET('3-a.  Rate Class Allocations'!$BA:$BA,0,(27*(AL407="kW"))),'3-a.  Rate Class Allocations'!$F:$F,"2011 - 2014 + 2015 Extension Legacy Green Energy Act Framework - Province Wide Program",'3-a.  Rate Class Allocations'!$E:$E,$B500,'3-a.  Rate Class Allocations'!$H:$H,D406),SUMIFS(OFFSET('3-a.  Rate Class Allocations'!$BA:$BA,0,(27*(AL407="kW"))),'3-a.  Rate Class Allocations'!$F:$F,"2011 - 2014 + 2015 Extension Legacy Green Energy Act Framework - Province Wide Program",'3-a.  Rate Class Allocations'!$L:$L,AL406,'3-a.  Rate Class Allocations'!$E:$E,$B500,'3-a.  Rate Class Allocations'!$H:$H,D406) / SUMIFS(OFFSET('3-a.  Rate Class Allocations'!$BA:$BA,0,(27*(AL407="kW"))),'3-a.  Rate Class Allocations'!$F:$F,"2011 - 2014 + 2015 Extension Legacy Green Energy Act Framework - Province Wide Program",'3-a.  Rate Class Allocations'!$E:$E,$B500,'3-a.  Rate Class Allocations'!$H:$H,D406),IF(COUNTIFS(AL406,"General Service*"),1/COUNTIFS($Y406:$AL406,"General Service*"),0))</f>
        <v>0</v>
      </c>
      <c r="AM500" s="298">
        <f ca="1">SUM(Y500:AL500)</f>
        <v>1</v>
      </c>
    </row>
    <row r="501" spans="1:39" s="285" customFormat="1" ht="15" outlineLevel="1">
      <c r="A501" s="503"/>
      <c r="B501" s="325" t="s">
        <v>260</v>
      </c>
      <c r="C501" s="293" t="s">
        <v>164</v>
      </c>
      <c r="D501" s="724">
        <f ca="1">SUMIFS(OFFSET('7.  Persistence Report'!$AQ:$AQ,0,D406-2011),'7.  Persistence Report'!$D:$D,IF(COUNTIFS($B501,"Adjustment*"),$B500,$B501),'7.  Persistence Report'!$H:$H,D406,'7.  Persistence Report'!$J:$J,IF(COUNTIFS($B501,"Adjustment*"),"Adjustment","Current Year Savings"),'7.  Persistence Report'!$C:$C,VLOOKUP(IF(COUNTIFS($B501,"Adjustment*"),$A500,$A501),ExtCalcMap,2,FALSE))</f>
        <v>0</v>
      </c>
      <c r="E501" s="724">
        <f ca="1">SUMIFS(OFFSET('7.  Persistence Report'!$AQ:$AQ,0,E406-2011),'7.  Persistence Report'!$D:$D,IF(COUNTIFS($B501,"Adjustment*"),$B500,$B501),'7.  Persistence Report'!$H:$H,D406,'7.  Persistence Report'!$J:$J,IF(COUNTIFS($B501,"Adjustment*"),"Adjustment","Current Year Savings"),'7.  Persistence Report'!$C:$C,VLOOKUP(IF(COUNTIFS($B501,"Adjustment*"),$A500,$A501),ExtCalcMap,2,FALSE))</f>
        <v>0</v>
      </c>
      <c r="F501" s="724">
        <f ca="1">SUMIFS(OFFSET('7.  Persistence Report'!$AQ:$AQ,0,F406-2011),'7.  Persistence Report'!$D:$D,IF(COUNTIFS($B501,"Adjustment*"),$B500,$B501),'7.  Persistence Report'!$H:$H,D406,'7.  Persistence Report'!$J:$J,IF(COUNTIFS($B501,"Adjustment*"),"Adjustment","Current Year Savings"),'7.  Persistence Report'!$C:$C,VLOOKUP(IF(COUNTIFS($B501,"Adjustment*"),$A500,$A501),ExtCalcMap,2,FALSE))</f>
        <v>0</v>
      </c>
      <c r="G501" s="724">
        <f ca="1">SUMIFS(OFFSET('7.  Persistence Report'!$AQ:$AQ,0,G406-2011),'7.  Persistence Report'!$D:$D,IF(COUNTIFS($B501,"Adjustment*"),$B500,$B501),'7.  Persistence Report'!$H:$H,D406,'7.  Persistence Report'!$J:$J,IF(COUNTIFS($B501,"Adjustment*"),"Adjustment","Current Year Savings"),'7.  Persistence Report'!$C:$C,VLOOKUP(IF(COUNTIFS($B501,"Adjustment*"),$A500,$A501),ExtCalcMap,2,FALSE))</f>
        <v>0</v>
      </c>
      <c r="H501" s="724">
        <f ca="1">SUMIFS(OFFSET('7.  Persistence Report'!$AQ:$AQ,0,H406-2011),'7.  Persistence Report'!$D:$D,IF(COUNTIFS($B501,"Adjustment*"),$B500,$B501),'7.  Persistence Report'!$H:$H,D406,'7.  Persistence Report'!$J:$J,IF(COUNTIFS($B501,"Adjustment*"),"Adjustment","Current Year Savings"),'7.  Persistence Report'!$C:$C,VLOOKUP(IF(COUNTIFS($B501,"Adjustment*"),$A500,$A501),ExtCalcMap,2,FALSE))</f>
        <v>0</v>
      </c>
      <c r="I501" s="724">
        <f ca="1">SUMIFS(OFFSET('7.  Persistence Report'!$AQ:$AQ,0,I406-2011),'7.  Persistence Report'!$D:$D,IF(COUNTIFS($B501,"Adjustment*"),$B500,$B501),'7.  Persistence Report'!$H:$H,D406,'7.  Persistence Report'!$J:$J,IF(COUNTIFS($B501,"Adjustment*"),"Adjustment","Current Year Savings"),'7.  Persistence Report'!$C:$C,VLOOKUP(IF(COUNTIFS($B501,"Adjustment*"),$A500,$A501),ExtCalcMap,2,FALSE))</f>
        <v>0</v>
      </c>
      <c r="J501" s="724">
        <f ca="1">SUMIFS(OFFSET('7.  Persistence Report'!$AQ:$AQ,0,J406-2011),'7.  Persistence Report'!$D:$D,IF(COUNTIFS($B501,"Adjustment*"),$B500,$B501),'7.  Persistence Report'!$H:$H,D406,'7.  Persistence Report'!$J:$J,IF(COUNTIFS($B501,"Adjustment*"),"Adjustment","Current Year Savings"),'7.  Persistence Report'!$C:$C,VLOOKUP(IF(COUNTIFS($B501,"Adjustment*"),$A500,$A501),ExtCalcMap,2,FALSE))</f>
        <v>0</v>
      </c>
      <c r="K501" s="724">
        <f ca="1">SUMIFS(OFFSET('7.  Persistence Report'!$AQ:$AQ,0,K406-2011),'7.  Persistence Report'!$D:$D,IF(COUNTIFS($B501,"Adjustment*"),$B500,$B501),'7.  Persistence Report'!$H:$H,D406,'7.  Persistence Report'!$J:$J,IF(COUNTIFS($B501,"Adjustment*"),"Adjustment","Current Year Savings"),'7.  Persistence Report'!$C:$C,VLOOKUP(IF(COUNTIFS($B501,"Adjustment*"),$A500,$A501),ExtCalcMap,2,FALSE))</f>
        <v>0</v>
      </c>
      <c r="L501" s="724">
        <f ca="1">SUMIFS(OFFSET('7.  Persistence Report'!$AQ:$AQ,0,L406-2011),'7.  Persistence Report'!$D:$D,IF(COUNTIFS($B501,"Adjustment*"),$B500,$B501),'7.  Persistence Report'!$H:$H,D406,'7.  Persistence Report'!$J:$J,IF(COUNTIFS($B501,"Adjustment*"),"Adjustment","Current Year Savings"),'7.  Persistence Report'!$C:$C,VLOOKUP(IF(COUNTIFS($B501,"Adjustment*"),$A500,$A501),ExtCalcMap,2,FALSE))</f>
        <v>0</v>
      </c>
      <c r="M501" s="724">
        <f ca="1">SUMIFS(OFFSET('7.  Persistence Report'!$AQ:$AQ,0,M406-2011),'7.  Persistence Report'!$D:$D,IF(COUNTIFS($B501,"Adjustment*"),$B500,$B501),'7.  Persistence Report'!$H:$H,D406,'7.  Persistence Report'!$J:$J,IF(COUNTIFS($B501,"Adjustment*"),"Adjustment","Current Year Savings"),'7.  Persistence Report'!$C:$C,VLOOKUP(IF(COUNTIFS($B501,"Adjustment*"),$A500,$A501),ExtCalcMap,2,FALSE))</f>
        <v>0</v>
      </c>
      <c r="N501" s="724">
        <f>N500</f>
        <v>0</v>
      </c>
      <c r="O501" s="731">
        <f ca="1">SUMIFS(OFFSET('7.  Persistence Report'!$L:$L,0,O406-2011),'7.  Persistence Report'!$D:$D,IF(COUNTIFS($B501,"Adjustment*"),$B500,$B501),'7.  Persistence Report'!$H:$H,D406,'7.  Persistence Report'!$J:$J,IF(COUNTIFS($B501,"Adjustment*"),"Adjustment","Current Year Savings"),'7.  Persistence Report'!$C:$C,VLOOKUP(IF(COUNTIFS($B501,"Adjustment*"),$A500,$A501),ExtCalcMap,2,FALSE))</f>
        <v>0</v>
      </c>
      <c r="P501" s="731">
        <f ca="1">SUMIFS(OFFSET('7.  Persistence Report'!$L:$L,0,P406-2011),'7.  Persistence Report'!$D:$D,IF(COUNTIFS($B501,"Adjustment*"),$B500,$B501),'7.  Persistence Report'!$H:$H,D406,'7.  Persistence Report'!$J:$J,IF(COUNTIFS($B501,"Adjustment*"),"Adjustment","Current Year Savings"),'7.  Persistence Report'!$C:$C,VLOOKUP(IF(COUNTIFS($B501,"Adjustment*"),$A500,$A501),ExtCalcMap,2,FALSE))</f>
        <v>0</v>
      </c>
      <c r="Q501" s="731">
        <f ca="1">SUMIFS(OFFSET('7.  Persistence Report'!$L:$L,0,Q406-2011),'7.  Persistence Report'!$D:$D,IF(COUNTIFS($B501,"Adjustment*"),$B500,$B501),'7.  Persistence Report'!$H:$H,D406,'7.  Persistence Report'!$J:$J,IF(COUNTIFS($B501,"Adjustment*"),"Adjustment","Current Year Savings"),'7.  Persistence Report'!$C:$C,VLOOKUP(IF(COUNTIFS($B501,"Adjustment*"),$A500,$A501),ExtCalcMap,2,FALSE))</f>
        <v>0</v>
      </c>
      <c r="R501" s="731">
        <f ca="1">SUMIFS(OFFSET('7.  Persistence Report'!$L:$L,0,R406-2011),'7.  Persistence Report'!$D:$D,IF(COUNTIFS($B501,"Adjustment*"),$B500,$B501),'7.  Persistence Report'!$H:$H,D406,'7.  Persistence Report'!$J:$J,IF(COUNTIFS($B501,"Adjustment*"),"Adjustment","Current Year Savings"),'7.  Persistence Report'!$C:$C,VLOOKUP(IF(COUNTIFS($B501,"Adjustment*"),$A500,$A501),ExtCalcMap,2,FALSE))</f>
        <v>0</v>
      </c>
      <c r="S501" s="731">
        <f ca="1">SUMIFS(OFFSET('7.  Persistence Report'!$L:$L,0,S406-2011),'7.  Persistence Report'!$D:$D,IF(COUNTIFS($B501,"Adjustment*"),$B500,$B501),'7.  Persistence Report'!$H:$H,D406,'7.  Persistence Report'!$J:$J,IF(COUNTIFS($B501,"Adjustment*"),"Adjustment","Current Year Savings"),'7.  Persistence Report'!$C:$C,VLOOKUP(IF(COUNTIFS($B501,"Adjustment*"),$A500,$A501),ExtCalcMap,2,FALSE))</f>
        <v>0</v>
      </c>
      <c r="T501" s="731">
        <f ca="1">SUMIFS(OFFSET('7.  Persistence Report'!$L:$L,0,T406-2011),'7.  Persistence Report'!$D:$D,IF(COUNTIFS($B501,"Adjustment*"),$B500,$B501),'7.  Persistence Report'!$H:$H,D406,'7.  Persistence Report'!$J:$J,IF(COUNTIFS($B501,"Adjustment*"),"Adjustment","Current Year Savings"),'7.  Persistence Report'!$C:$C,VLOOKUP(IF(COUNTIFS($B501,"Adjustment*"),$A500,$A501),ExtCalcMap,2,FALSE))</f>
        <v>0</v>
      </c>
      <c r="U501" s="731">
        <f ca="1">SUMIFS(OFFSET('7.  Persistence Report'!$L:$L,0,U406-2011),'7.  Persistence Report'!$D:$D,IF(COUNTIFS($B501,"Adjustment*"),$B500,$B501),'7.  Persistence Report'!$H:$H,D406,'7.  Persistence Report'!$J:$J,IF(COUNTIFS($B501,"Adjustment*"),"Adjustment","Current Year Savings"),'7.  Persistence Report'!$C:$C,VLOOKUP(IF(COUNTIFS($B501,"Adjustment*"),$A500,$A501),ExtCalcMap,2,FALSE))</f>
        <v>0</v>
      </c>
      <c r="V501" s="731">
        <f ca="1">SUMIFS(OFFSET('7.  Persistence Report'!$L:$L,0,V406-2011),'7.  Persistence Report'!$D:$D,IF(COUNTIFS($B501,"Adjustment*"),$B500,$B501),'7.  Persistence Report'!$H:$H,D406,'7.  Persistence Report'!$J:$J,IF(COUNTIFS($B501,"Adjustment*"),"Adjustment","Current Year Savings"),'7.  Persistence Report'!$C:$C,VLOOKUP(IF(COUNTIFS($B501,"Adjustment*"),$A500,$A501),ExtCalcMap,2,FALSE))</f>
        <v>0</v>
      </c>
      <c r="W501" s="731">
        <f ca="1">SUMIFS(OFFSET('7.  Persistence Report'!$L:$L,0,W406-2011),'7.  Persistence Report'!$D:$D,IF(COUNTIFS($B501,"Adjustment*"),$B500,$B501),'7.  Persistence Report'!$H:$H,D406,'7.  Persistence Report'!$J:$J,IF(COUNTIFS($B501,"Adjustment*"),"Adjustment","Current Year Savings"),'7.  Persistence Report'!$C:$C,VLOOKUP(IF(COUNTIFS($B501,"Adjustment*"),$A500,$A501),ExtCalcMap,2,FALSE))</f>
        <v>0</v>
      </c>
      <c r="X501" s="731">
        <f ca="1">SUMIFS(OFFSET('7.  Persistence Report'!$L:$L,0,X406-2011),'7.  Persistence Report'!$D:$D,IF(COUNTIFS($B501,"Adjustment*"),$B500,$B501),'7.  Persistence Report'!$H:$H,D406,'7.  Persistence Report'!$J:$J,IF(COUNTIFS($B501,"Adjustment*"),"Adjustment","Current Year Savings"),'7.  Persistence Report'!$C:$C,VLOOKUP(IF(COUNTIFS($B501,"Adjustment*"),$A500,$A501),ExtCalcMap,2,FALSE))</f>
        <v>0</v>
      </c>
      <c r="Y501" s="412">
        <f ca="1">Y500</f>
        <v>0.5</v>
      </c>
      <c r="Z501" s="412">
        <f t="shared" ref="Z501:AL501" ca="1" si="209">Z500</f>
        <v>0.5</v>
      </c>
      <c r="AA501" s="412">
        <f t="shared" ca="1" si="209"/>
        <v>0</v>
      </c>
      <c r="AB501" s="412">
        <f t="shared" ca="1" si="209"/>
        <v>0</v>
      </c>
      <c r="AC501" s="412">
        <f t="shared" ca="1" si="209"/>
        <v>0</v>
      </c>
      <c r="AD501" s="412">
        <f t="shared" ca="1" si="209"/>
        <v>0</v>
      </c>
      <c r="AE501" s="412">
        <f t="shared" ca="1" si="209"/>
        <v>0</v>
      </c>
      <c r="AF501" s="412">
        <f t="shared" ca="1" si="209"/>
        <v>0</v>
      </c>
      <c r="AG501" s="412">
        <f t="shared" ca="1" si="209"/>
        <v>0</v>
      </c>
      <c r="AH501" s="412">
        <f t="shared" ca="1" si="209"/>
        <v>0</v>
      </c>
      <c r="AI501" s="412">
        <f t="shared" ca="1" si="209"/>
        <v>0</v>
      </c>
      <c r="AJ501" s="412">
        <f t="shared" ca="1" si="209"/>
        <v>0</v>
      </c>
      <c r="AK501" s="412">
        <f t="shared" ca="1" si="209"/>
        <v>0</v>
      </c>
      <c r="AL501" s="412">
        <f t="shared" ca="1" si="209"/>
        <v>0</v>
      </c>
      <c r="AM501" s="299"/>
    </row>
    <row r="502" spans="1:39" s="285" customFormat="1" ht="15" outlineLevel="1">
      <c r="A502" s="503"/>
      <c r="B502" s="325"/>
      <c r="C502" s="293"/>
      <c r="D502" s="730"/>
      <c r="E502" s="730"/>
      <c r="F502" s="730"/>
      <c r="G502" s="730"/>
      <c r="H502" s="730"/>
      <c r="I502" s="730"/>
      <c r="J502" s="730"/>
      <c r="K502" s="730"/>
      <c r="L502" s="730"/>
      <c r="M502" s="730"/>
      <c r="N502" s="730"/>
      <c r="O502" s="737"/>
      <c r="P502" s="737"/>
      <c r="Q502" s="737"/>
      <c r="R502" s="737"/>
      <c r="S502" s="737"/>
      <c r="T502" s="737"/>
      <c r="U502" s="737"/>
      <c r="V502" s="737"/>
      <c r="W502" s="737"/>
      <c r="X502" s="737"/>
      <c r="Y502" s="293"/>
      <c r="Z502" s="413"/>
      <c r="AA502" s="413"/>
      <c r="AB502" s="413"/>
      <c r="AC502" s="413"/>
      <c r="AD502" s="413"/>
      <c r="AE502" s="417"/>
      <c r="AF502" s="417"/>
      <c r="AG502" s="417"/>
      <c r="AH502" s="417"/>
      <c r="AI502" s="417"/>
      <c r="AJ502" s="417"/>
      <c r="AK502" s="417"/>
      <c r="AL502" s="417"/>
      <c r="AM502" s="315"/>
    </row>
    <row r="503" spans="1:39" s="285" customFormat="1" ht="15.75" outlineLevel="1">
      <c r="A503" s="503"/>
      <c r="B503" s="290" t="s">
        <v>491</v>
      </c>
      <c r="C503" s="293"/>
      <c r="D503" s="730"/>
      <c r="E503" s="730"/>
      <c r="F503" s="730"/>
      <c r="G503" s="730"/>
      <c r="H503" s="730"/>
      <c r="I503" s="730"/>
      <c r="J503" s="730"/>
      <c r="K503" s="730"/>
      <c r="L503" s="730"/>
      <c r="M503" s="730"/>
      <c r="N503" s="730"/>
      <c r="O503" s="737"/>
      <c r="P503" s="737"/>
      <c r="Q503" s="737"/>
      <c r="R503" s="737"/>
      <c r="S503" s="737"/>
      <c r="T503" s="737"/>
      <c r="U503" s="737"/>
      <c r="V503" s="737"/>
      <c r="W503" s="737"/>
      <c r="X503" s="737"/>
      <c r="Y503" s="293"/>
      <c r="Z503" s="413"/>
      <c r="AA503" s="413"/>
      <c r="AB503" s="413"/>
      <c r="AC503" s="413"/>
      <c r="AD503" s="413"/>
      <c r="AE503" s="417"/>
      <c r="AF503" s="417"/>
      <c r="AG503" s="417"/>
      <c r="AH503" s="417"/>
      <c r="AI503" s="417"/>
      <c r="AJ503" s="417"/>
      <c r="AK503" s="417"/>
      <c r="AL503" s="417"/>
      <c r="AM503" s="315"/>
    </row>
    <row r="504" spans="1:39" s="285" customFormat="1" ht="15" outlineLevel="1">
      <c r="A504" s="503">
        <v>31</v>
      </c>
      <c r="B504" s="325" t="s">
        <v>492</v>
      </c>
      <c r="C504" s="293" t="s">
        <v>25</v>
      </c>
      <c r="D504" s="724">
        <f ca="1">SUMIFS(OFFSET('7.  Persistence Report'!$AQ:$AQ,0,D406-2011),'7.  Persistence Report'!$D:$D,IF(COUNTIFS($B504,"Adjustment*"),$B503,$B504),'7.  Persistence Report'!$H:$H,D406,'7.  Persistence Report'!$J:$J,IF(COUNTIFS($B504,"Adjustment*"),"Adjustment","Current Year Savings"),'7.  Persistence Report'!$C:$C,VLOOKUP(IF(COUNTIFS($B504,"Adjustment*"),$A503,$A504),ExtCalcMap,2,FALSE))</f>
        <v>0</v>
      </c>
      <c r="E504" s="724">
        <f ca="1">SUMIFS(OFFSET('7.  Persistence Report'!$AQ:$AQ,0,E406-2011),'7.  Persistence Report'!$D:$D,IF(COUNTIFS($B504,"Adjustment*"),$B503,$B504),'7.  Persistence Report'!$H:$H,D406,'7.  Persistence Report'!$J:$J,IF(COUNTIFS($B504,"Adjustment*"),"Adjustment","Current Year Savings"),'7.  Persistence Report'!$C:$C,VLOOKUP(IF(COUNTIFS($B504,"Adjustment*"),$A503,$A504),ExtCalcMap,2,FALSE))</f>
        <v>0</v>
      </c>
      <c r="F504" s="724">
        <f ca="1">SUMIFS(OFFSET('7.  Persistence Report'!$AQ:$AQ,0,F406-2011),'7.  Persistence Report'!$D:$D,IF(COUNTIFS($B504,"Adjustment*"),$B503,$B504),'7.  Persistence Report'!$H:$H,D406,'7.  Persistence Report'!$J:$J,IF(COUNTIFS($B504,"Adjustment*"),"Adjustment","Current Year Savings"),'7.  Persistence Report'!$C:$C,VLOOKUP(IF(COUNTIFS($B504,"Adjustment*"),$A503,$A504),ExtCalcMap,2,FALSE))</f>
        <v>0</v>
      </c>
      <c r="G504" s="724">
        <f ca="1">SUMIFS(OFFSET('7.  Persistence Report'!$AQ:$AQ,0,G406-2011),'7.  Persistence Report'!$D:$D,IF(COUNTIFS($B504,"Adjustment*"),$B503,$B504),'7.  Persistence Report'!$H:$H,D406,'7.  Persistence Report'!$J:$J,IF(COUNTIFS($B504,"Adjustment*"),"Adjustment","Current Year Savings"),'7.  Persistence Report'!$C:$C,VLOOKUP(IF(COUNTIFS($B504,"Adjustment*"),$A503,$A504),ExtCalcMap,2,FALSE))</f>
        <v>0</v>
      </c>
      <c r="H504" s="724">
        <f ca="1">SUMIFS(OFFSET('7.  Persistence Report'!$AQ:$AQ,0,H406-2011),'7.  Persistence Report'!$D:$D,IF(COUNTIFS($B504,"Adjustment*"),$B503,$B504),'7.  Persistence Report'!$H:$H,D406,'7.  Persistence Report'!$J:$J,IF(COUNTIFS($B504,"Adjustment*"),"Adjustment","Current Year Savings"),'7.  Persistence Report'!$C:$C,VLOOKUP(IF(COUNTIFS($B504,"Adjustment*"),$A503,$A504),ExtCalcMap,2,FALSE))</f>
        <v>0</v>
      </c>
      <c r="I504" s="724">
        <f ca="1">SUMIFS(OFFSET('7.  Persistence Report'!$AQ:$AQ,0,I406-2011),'7.  Persistence Report'!$D:$D,IF(COUNTIFS($B504,"Adjustment*"),$B503,$B504),'7.  Persistence Report'!$H:$H,D406,'7.  Persistence Report'!$J:$J,IF(COUNTIFS($B504,"Adjustment*"),"Adjustment","Current Year Savings"),'7.  Persistence Report'!$C:$C,VLOOKUP(IF(COUNTIFS($B504,"Adjustment*"),$A503,$A504),ExtCalcMap,2,FALSE))</f>
        <v>0</v>
      </c>
      <c r="J504" s="724">
        <f ca="1">SUMIFS(OFFSET('7.  Persistence Report'!$AQ:$AQ,0,J406-2011),'7.  Persistence Report'!$D:$D,IF(COUNTIFS($B504,"Adjustment*"),$B503,$B504),'7.  Persistence Report'!$H:$H,D406,'7.  Persistence Report'!$J:$J,IF(COUNTIFS($B504,"Adjustment*"),"Adjustment","Current Year Savings"),'7.  Persistence Report'!$C:$C,VLOOKUP(IF(COUNTIFS($B504,"Adjustment*"),$A503,$A504),ExtCalcMap,2,FALSE))</f>
        <v>0</v>
      </c>
      <c r="K504" s="724">
        <f ca="1">SUMIFS(OFFSET('7.  Persistence Report'!$AQ:$AQ,0,K406-2011),'7.  Persistence Report'!$D:$D,IF(COUNTIFS($B504,"Adjustment*"),$B503,$B504),'7.  Persistence Report'!$H:$H,D406,'7.  Persistence Report'!$J:$J,IF(COUNTIFS($B504,"Adjustment*"),"Adjustment","Current Year Savings"),'7.  Persistence Report'!$C:$C,VLOOKUP(IF(COUNTIFS($B504,"Adjustment*"),$A503,$A504),ExtCalcMap,2,FALSE))</f>
        <v>0</v>
      </c>
      <c r="L504" s="724">
        <f ca="1">SUMIFS(OFFSET('7.  Persistence Report'!$AQ:$AQ,0,L406-2011),'7.  Persistence Report'!$D:$D,IF(COUNTIFS($B504,"Adjustment*"),$B503,$B504),'7.  Persistence Report'!$H:$H,D406,'7.  Persistence Report'!$J:$J,IF(COUNTIFS($B504,"Adjustment*"),"Adjustment","Current Year Savings"),'7.  Persistence Report'!$C:$C,VLOOKUP(IF(COUNTIFS($B504,"Adjustment*"),$A503,$A504),ExtCalcMap,2,FALSE))</f>
        <v>0</v>
      </c>
      <c r="M504" s="724">
        <f ca="1">SUMIFS(OFFSET('7.  Persistence Report'!$AQ:$AQ,0,M406-2011),'7.  Persistence Report'!$D:$D,IF(COUNTIFS($B504,"Adjustment*"),$B503,$B504),'7.  Persistence Report'!$H:$H,D406,'7.  Persistence Report'!$J:$J,IF(COUNTIFS($B504,"Adjustment*"),"Adjustment","Current Year Savings"),'7.  Persistence Report'!$C:$C,VLOOKUP(IF(COUNTIFS($B504,"Adjustment*"),$A503,$A504),ExtCalcMap,2,FALSE))</f>
        <v>0</v>
      </c>
      <c r="N504" s="724">
        <v>0</v>
      </c>
      <c r="O504" s="731">
        <f ca="1">SUMIFS(OFFSET('7.  Persistence Report'!$L:$L,0,O406-2011),'7.  Persistence Report'!$D:$D,IF(COUNTIFS($B504,"Adjustment*"),$B503,$B504),'7.  Persistence Report'!$H:$H,D406,'7.  Persistence Report'!$J:$J,IF(COUNTIFS($B504,"Adjustment*"),"Adjustment","Current Year Savings"),'7.  Persistence Report'!$C:$C,VLOOKUP(IF(COUNTIFS($B504,"Adjustment*"),$A503,$A504),ExtCalcMap,2,FALSE))</f>
        <v>0</v>
      </c>
      <c r="P504" s="731">
        <f ca="1">SUMIFS(OFFSET('7.  Persistence Report'!$L:$L,0,P406-2011),'7.  Persistence Report'!$D:$D,IF(COUNTIFS($B504,"Adjustment*"),$B503,$B504),'7.  Persistence Report'!$H:$H,D406,'7.  Persistence Report'!$J:$J,IF(COUNTIFS($B504,"Adjustment*"),"Adjustment","Current Year Savings"),'7.  Persistence Report'!$C:$C,VLOOKUP(IF(COUNTIFS($B504,"Adjustment*"),$A503,$A504),ExtCalcMap,2,FALSE))</f>
        <v>0</v>
      </c>
      <c r="Q504" s="731">
        <f ca="1">SUMIFS(OFFSET('7.  Persistence Report'!$L:$L,0,Q406-2011),'7.  Persistence Report'!$D:$D,IF(COUNTIFS($B504,"Adjustment*"),$B503,$B504),'7.  Persistence Report'!$H:$H,D406,'7.  Persistence Report'!$J:$J,IF(COUNTIFS($B504,"Adjustment*"),"Adjustment","Current Year Savings"),'7.  Persistence Report'!$C:$C,VLOOKUP(IF(COUNTIFS($B504,"Adjustment*"),$A503,$A504),ExtCalcMap,2,FALSE))</f>
        <v>0</v>
      </c>
      <c r="R504" s="731">
        <f ca="1">SUMIFS(OFFSET('7.  Persistence Report'!$L:$L,0,R406-2011),'7.  Persistence Report'!$D:$D,IF(COUNTIFS($B504,"Adjustment*"),$B503,$B504),'7.  Persistence Report'!$H:$H,D406,'7.  Persistence Report'!$J:$J,IF(COUNTIFS($B504,"Adjustment*"),"Adjustment","Current Year Savings"),'7.  Persistence Report'!$C:$C,VLOOKUP(IF(COUNTIFS($B504,"Adjustment*"),$A503,$A504),ExtCalcMap,2,FALSE))</f>
        <v>0</v>
      </c>
      <c r="S504" s="731">
        <f ca="1">SUMIFS(OFFSET('7.  Persistence Report'!$L:$L,0,S406-2011),'7.  Persistence Report'!$D:$D,IF(COUNTIFS($B504,"Adjustment*"),$B503,$B504),'7.  Persistence Report'!$H:$H,D406,'7.  Persistence Report'!$J:$J,IF(COUNTIFS($B504,"Adjustment*"),"Adjustment","Current Year Savings"),'7.  Persistence Report'!$C:$C,VLOOKUP(IF(COUNTIFS($B504,"Adjustment*"),$A503,$A504),ExtCalcMap,2,FALSE))</f>
        <v>0</v>
      </c>
      <c r="T504" s="731">
        <f ca="1">SUMIFS(OFFSET('7.  Persistence Report'!$L:$L,0,T406-2011),'7.  Persistence Report'!$D:$D,IF(COUNTIFS($B504,"Adjustment*"),$B503,$B504),'7.  Persistence Report'!$H:$H,D406,'7.  Persistence Report'!$J:$J,IF(COUNTIFS($B504,"Adjustment*"),"Adjustment","Current Year Savings"),'7.  Persistence Report'!$C:$C,VLOOKUP(IF(COUNTIFS($B504,"Adjustment*"),$A503,$A504),ExtCalcMap,2,FALSE))</f>
        <v>0</v>
      </c>
      <c r="U504" s="731">
        <f ca="1">SUMIFS(OFFSET('7.  Persistence Report'!$L:$L,0,U406-2011),'7.  Persistence Report'!$D:$D,IF(COUNTIFS($B504,"Adjustment*"),$B503,$B504),'7.  Persistence Report'!$H:$H,D406,'7.  Persistence Report'!$J:$J,IF(COUNTIFS($B504,"Adjustment*"),"Adjustment","Current Year Savings"),'7.  Persistence Report'!$C:$C,VLOOKUP(IF(COUNTIFS($B504,"Adjustment*"),$A503,$A504),ExtCalcMap,2,FALSE))</f>
        <v>0</v>
      </c>
      <c r="V504" s="731">
        <f ca="1">SUMIFS(OFFSET('7.  Persistence Report'!$L:$L,0,V406-2011),'7.  Persistence Report'!$D:$D,IF(COUNTIFS($B504,"Adjustment*"),$B503,$B504),'7.  Persistence Report'!$H:$H,D406,'7.  Persistence Report'!$J:$J,IF(COUNTIFS($B504,"Adjustment*"),"Adjustment","Current Year Savings"),'7.  Persistence Report'!$C:$C,VLOOKUP(IF(COUNTIFS($B504,"Adjustment*"),$A503,$A504),ExtCalcMap,2,FALSE))</f>
        <v>0</v>
      </c>
      <c r="W504" s="731">
        <f ca="1">SUMIFS(OFFSET('7.  Persistence Report'!$L:$L,0,W406-2011),'7.  Persistence Report'!$D:$D,IF(COUNTIFS($B504,"Adjustment*"),$B503,$B504),'7.  Persistence Report'!$H:$H,D406,'7.  Persistence Report'!$J:$J,IF(COUNTIFS($B504,"Adjustment*"),"Adjustment","Current Year Savings"),'7.  Persistence Report'!$C:$C,VLOOKUP(IF(COUNTIFS($B504,"Adjustment*"),$A503,$A504),ExtCalcMap,2,FALSE))</f>
        <v>0</v>
      </c>
      <c r="X504" s="731">
        <f ca="1">SUMIFS(OFFSET('7.  Persistence Report'!$L:$L,0,X406-2011),'7.  Persistence Report'!$D:$D,IF(COUNTIFS($B504,"Adjustment*"),$B503,$B504),'7.  Persistence Report'!$H:$H,D406,'7.  Persistence Report'!$J:$J,IF(COUNTIFS($B504,"Adjustment*"),"Adjustment","Current Year Savings"),'7.  Persistence Report'!$C:$C,VLOOKUP(IF(COUNTIFS($B504,"Adjustment*"),$A503,$A504),ExtCalcMap,2,FALSE))</f>
        <v>0</v>
      </c>
      <c r="Y504" s="416">
        <f ca="1">IF(SUMIFS(OFFSET('3-a.  Rate Class Allocations'!$BA:$BA,0,(27*(Y407="kW"))),'3-a.  Rate Class Allocations'!$F:$F,"2011 - 2014 + 2015 Extension Legacy Green Energy Act Framework - Province Wide Program",'3-a.  Rate Class Allocations'!$E:$E,$B504,'3-a.  Rate Class Allocations'!$H:$H,D406),SUMIFS(OFFSET('3-a.  Rate Class Allocations'!$BA:$BA,0,(27*(Y407="kW"))),'3-a.  Rate Class Allocations'!$F:$F,"2011 - 2014 + 2015 Extension Legacy Green Energy Act Framework - Province Wide Program",'3-a.  Rate Class Allocations'!$L:$L,Y406,'3-a.  Rate Class Allocations'!$E:$E,$B504,'3-a.  Rate Class Allocations'!$H:$H,D406) / SUMIFS(OFFSET('3-a.  Rate Class Allocations'!$BA:$BA,0,(27*(Y407="kW"))),'3-a.  Rate Class Allocations'!$F:$F,"2011 - 2014 + 2015 Extension Legacy Green Energy Act Framework - Province Wide Program",'3-a.  Rate Class Allocations'!$E:$E,$B504,'3-a.  Rate Class Allocations'!$H:$H,D406),IF(COUNTIFS(Y406,"General Service*"),1/COUNTIFS($Y406:$AL406,"General Service*"),0))</f>
        <v>0.5</v>
      </c>
      <c r="Z504" s="416">
        <f ca="1">IF(SUMIFS(OFFSET('3-a.  Rate Class Allocations'!$BA:$BA,0,(27*(Z407="kW"))),'3-a.  Rate Class Allocations'!$F:$F,"2011 - 2014 + 2015 Extension Legacy Green Energy Act Framework - Province Wide Program",'3-a.  Rate Class Allocations'!$E:$E,$B504,'3-a.  Rate Class Allocations'!$H:$H,D406),SUMIFS(OFFSET('3-a.  Rate Class Allocations'!$BA:$BA,0,(27*(Z407="kW"))),'3-a.  Rate Class Allocations'!$F:$F,"2011 - 2014 + 2015 Extension Legacy Green Energy Act Framework - Province Wide Program",'3-a.  Rate Class Allocations'!$L:$L,Z406,'3-a.  Rate Class Allocations'!$E:$E,$B504,'3-a.  Rate Class Allocations'!$H:$H,D406) / SUMIFS(OFFSET('3-a.  Rate Class Allocations'!$BA:$BA,0,(27*(Z407="kW"))),'3-a.  Rate Class Allocations'!$F:$F,"2011 - 2014 + 2015 Extension Legacy Green Energy Act Framework - Province Wide Program",'3-a.  Rate Class Allocations'!$E:$E,$B504,'3-a.  Rate Class Allocations'!$H:$H,D406),IF(COUNTIFS(Z406,"General Service*"),1/COUNTIFS($Y406:$AL406,"General Service*"),0))</f>
        <v>0.5</v>
      </c>
      <c r="AA504" s="416">
        <f ca="1">IF(SUMIFS(OFFSET('3-a.  Rate Class Allocations'!$BA:$BA,0,(27*(AA407="kW"))),'3-a.  Rate Class Allocations'!$F:$F,"2011 - 2014 + 2015 Extension Legacy Green Energy Act Framework - Province Wide Program",'3-a.  Rate Class Allocations'!$E:$E,$B504,'3-a.  Rate Class Allocations'!$H:$H,D406),SUMIFS(OFFSET('3-a.  Rate Class Allocations'!$BA:$BA,0,(27*(AA407="kW"))),'3-a.  Rate Class Allocations'!$F:$F,"2011 - 2014 + 2015 Extension Legacy Green Energy Act Framework - Province Wide Program",'3-a.  Rate Class Allocations'!$L:$L,AA406,'3-a.  Rate Class Allocations'!$E:$E,$B504,'3-a.  Rate Class Allocations'!$H:$H,D406) / SUMIFS(OFFSET('3-a.  Rate Class Allocations'!$BA:$BA,0,(27*(AA407="kW"))),'3-a.  Rate Class Allocations'!$F:$F,"2011 - 2014 + 2015 Extension Legacy Green Energy Act Framework - Province Wide Program",'3-a.  Rate Class Allocations'!$E:$E,$B504,'3-a.  Rate Class Allocations'!$H:$H,D406),IF(COUNTIFS(AA406,"General Service*"),1/COUNTIFS($Y406:$AL406,"General Service*"),0))</f>
        <v>0</v>
      </c>
      <c r="AB504" s="416">
        <f ca="1">IF(SUMIFS(OFFSET('3-a.  Rate Class Allocations'!$BA:$BA,0,(27*(AB407="kW"))),'3-a.  Rate Class Allocations'!$F:$F,"2011 - 2014 + 2015 Extension Legacy Green Energy Act Framework - Province Wide Program",'3-a.  Rate Class Allocations'!$E:$E,$B504,'3-a.  Rate Class Allocations'!$H:$H,D406),SUMIFS(OFFSET('3-a.  Rate Class Allocations'!$BA:$BA,0,(27*(AB407="kW"))),'3-a.  Rate Class Allocations'!$F:$F,"2011 - 2014 + 2015 Extension Legacy Green Energy Act Framework - Province Wide Program",'3-a.  Rate Class Allocations'!$L:$L,AB406,'3-a.  Rate Class Allocations'!$E:$E,$B504,'3-a.  Rate Class Allocations'!$H:$H,D406) / SUMIFS(OFFSET('3-a.  Rate Class Allocations'!$BA:$BA,0,(27*(AB407="kW"))),'3-a.  Rate Class Allocations'!$F:$F,"2011 - 2014 + 2015 Extension Legacy Green Energy Act Framework - Province Wide Program",'3-a.  Rate Class Allocations'!$E:$E,$B504,'3-a.  Rate Class Allocations'!$H:$H,D406),IF(COUNTIFS(AB406,"General Service*"),1/COUNTIFS($Y406:$AL406,"General Service*"),0))</f>
        <v>0</v>
      </c>
      <c r="AC504" s="416">
        <f ca="1">IF(SUMIFS(OFFSET('3-a.  Rate Class Allocations'!$BA:$BA,0,(27*(AC407="kW"))),'3-a.  Rate Class Allocations'!$F:$F,"2011 - 2014 + 2015 Extension Legacy Green Energy Act Framework - Province Wide Program",'3-a.  Rate Class Allocations'!$E:$E,$B504,'3-a.  Rate Class Allocations'!$H:$H,D406),SUMIFS(OFFSET('3-a.  Rate Class Allocations'!$BA:$BA,0,(27*(AC407="kW"))),'3-a.  Rate Class Allocations'!$F:$F,"2011 - 2014 + 2015 Extension Legacy Green Energy Act Framework - Province Wide Program",'3-a.  Rate Class Allocations'!$L:$L,AC406,'3-a.  Rate Class Allocations'!$E:$E,$B504,'3-a.  Rate Class Allocations'!$H:$H,D406) / SUMIFS(OFFSET('3-a.  Rate Class Allocations'!$BA:$BA,0,(27*(AC407="kW"))),'3-a.  Rate Class Allocations'!$F:$F,"2011 - 2014 + 2015 Extension Legacy Green Energy Act Framework - Province Wide Program",'3-a.  Rate Class Allocations'!$E:$E,$B504,'3-a.  Rate Class Allocations'!$H:$H,D406),IF(COUNTIFS(AC406,"General Service*"),1/COUNTIFS($Y406:$AL406,"General Service*"),0))</f>
        <v>0</v>
      </c>
      <c r="AD504" s="416">
        <f ca="1">IF(SUMIFS(OFFSET('3-a.  Rate Class Allocations'!$BA:$BA,0,(27*(AD407="kW"))),'3-a.  Rate Class Allocations'!$F:$F,"2011 - 2014 + 2015 Extension Legacy Green Energy Act Framework - Province Wide Program",'3-a.  Rate Class Allocations'!$E:$E,$B504,'3-a.  Rate Class Allocations'!$H:$H,D406),SUMIFS(OFFSET('3-a.  Rate Class Allocations'!$BA:$BA,0,(27*(AD407="kW"))),'3-a.  Rate Class Allocations'!$F:$F,"2011 - 2014 + 2015 Extension Legacy Green Energy Act Framework - Province Wide Program",'3-a.  Rate Class Allocations'!$L:$L,AD406,'3-a.  Rate Class Allocations'!$E:$E,$B504,'3-a.  Rate Class Allocations'!$H:$H,D406) / SUMIFS(OFFSET('3-a.  Rate Class Allocations'!$BA:$BA,0,(27*(AD407="kW"))),'3-a.  Rate Class Allocations'!$F:$F,"2011 - 2014 + 2015 Extension Legacy Green Energy Act Framework - Province Wide Program",'3-a.  Rate Class Allocations'!$E:$E,$B504,'3-a.  Rate Class Allocations'!$H:$H,D406),IF(COUNTIFS(AD406,"General Service*"),1/COUNTIFS($Y406:$AL406,"General Service*"),0))</f>
        <v>0</v>
      </c>
      <c r="AE504" s="416">
        <f ca="1">IF(SUMIFS(OFFSET('3-a.  Rate Class Allocations'!$BA:$BA,0,(27*(AE407="kW"))),'3-a.  Rate Class Allocations'!$F:$F,"2011 - 2014 + 2015 Extension Legacy Green Energy Act Framework - Province Wide Program",'3-a.  Rate Class Allocations'!$E:$E,$B504,'3-a.  Rate Class Allocations'!$H:$H,D406),SUMIFS(OFFSET('3-a.  Rate Class Allocations'!$BA:$BA,0,(27*(AE407="kW"))),'3-a.  Rate Class Allocations'!$F:$F,"2011 - 2014 + 2015 Extension Legacy Green Energy Act Framework - Province Wide Program",'3-a.  Rate Class Allocations'!$L:$L,AE406,'3-a.  Rate Class Allocations'!$E:$E,$B504,'3-a.  Rate Class Allocations'!$H:$H,D406) / SUMIFS(OFFSET('3-a.  Rate Class Allocations'!$BA:$BA,0,(27*(AE407="kW"))),'3-a.  Rate Class Allocations'!$F:$F,"2011 - 2014 + 2015 Extension Legacy Green Energy Act Framework - Province Wide Program",'3-a.  Rate Class Allocations'!$E:$E,$B504,'3-a.  Rate Class Allocations'!$H:$H,D406),IF(COUNTIFS(AE406,"General Service*"),1/COUNTIFS($Y406:$AL406,"General Service*"),0))</f>
        <v>0</v>
      </c>
      <c r="AF504" s="416">
        <f ca="1">IF(SUMIFS(OFFSET('3-a.  Rate Class Allocations'!$BA:$BA,0,(27*(AF407="kW"))),'3-a.  Rate Class Allocations'!$F:$F,"2011 - 2014 + 2015 Extension Legacy Green Energy Act Framework - Province Wide Program",'3-a.  Rate Class Allocations'!$E:$E,$B504,'3-a.  Rate Class Allocations'!$H:$H,D406),SUMIFS(OFFSET('3-a.  Rate Class Allocations'!$BA:$BA,0,(27*(AF407="kW"))),'3-a.  Rate Class Allocations'!$F:$F,"2011 - 2014 + 2015 Extension Legacy Green Energy Act Framework - Province Wide Program",'3-a.  Rate Class Allocations'!$L:$L,AF406,'3-a.  Rate Class Allocations'!$E:$E,$B504,'3-a.  Rate Class Allocations'!$H:$H,D406) / SUMIFS(OFFSET('3-a.  Rate Class Allocations'!$BA:$BA,0,(27*(AF407="kW"))),'3-a.  Rate Class Allocations'!$F:$F,"2011 - 2014 + 2015 Extension Legacy Green Energy Act Framework - Province Wide Program",'3-a.  Rate Class Allocations'!$E:$E,$B504,'3-a.  Rate Class Allocations'!$H:$H,D406),IF(COUNTIFS(AF406,"General Service*"),1/COUNTIFS($Y406:$AL406,"General Service*"),0))</f>
        <v>0</v>
      </c>
      <c r="AG504" s="416">
        <f ca="1">IF(SUMIFS(OFFSET('3-a.  Rate Class Allocations'!$BA:$BA,0,(27*(AG407="kW"))),'3-a.  Rate Class Allocations'!$F:$F,"2011 - 2014 + 2015 Extension Legacy Green Energy Act Framework - Province Wide Program",'3-a.  Rate Class Allocations'!$E:$E,$B504,'3-a.  Rate Class Allocations'!$H:$H,D406),SUMIFS(OFFSET('3-a.  Rate Class Allocations'!$BA:$BA,0,(27*(AG407="kW"))),'3-a.  Rate Class Allocations'!$F:$F,"2011 - 2014 + 2015 Extension Legacy Green Energy Act Framework - Province Wide Program",'3-a.  Rate Class Allocations'!$L:$L,AG406,'3-a.  Rate Class Allocations'!$E:$E,$B504,'3-a.  Rate Class Allocations'!$H:$H,D406) / SUMIFS(OFFSET('3-a.  Rate Class Allocations'!$BA:$BA,0,(27*(AG407="kW"))),'3-a.  Rate Class Allocations'!$F:$F,"2011 - 2014 + 2015 Extension Legacy Green Energy Act Framework - Province Wide Program",'3-a.  Rate Class Allocations'!$E:$E,$B504,'3-a.  Rate Class Allocations'!$H:$H,D406),IF(COUNTIFS(AG406,"General Service*"),1/COUNTIFS($Y406:$AL406,"General Service*"),0))</f>
        <v>0</v>
      </c>
      <c r="AH504" s="416">
        <f ca="1">IF(SUMIFS(OFFSET('3-a.  Rate Class Allocations'!$BA:$BA,0,(27*(AH407="kW"))),'3-a.  Rate Class Allocations'!$F:$F,"2011 - 2014 + 2015 Extension Legacy Green Energy Act Framework - Province Wide Program",'3-a.  Rate Class Allocations'!$E:$E,$B504,'3-a.  Rate Class Allocations'!$H:$H,D406),SUMIFS(OFFSET('3-a.  Rate Class Allocations'!$BA:$BA,0,(27*(AH407="kW"))),'3-a.  Rate Class Allocations'!$F:$F,"2011 - 2014 + 2015 Extension Legacy Green Energy Act Framework - Province Wide Program",'3-a.  Rate Class Allocations'!$L:$L,AH406,'3-a.  Rate Class Allocations'!$E:$E,$B504,'3-a.  Rate Class Allocations'!$H:$H,D406) / SUMIFS(OFFSET('3-a.  Rate Class Allocations'!$BA:$BA,0,(27*(AH407="kW"))),'3-a.  Rate Class Allocations'!$F:$F,"2011 - 2014 + 2015 Extension Legacy Green Energy Act Framework - Province Wide Program",'3-a.  Rate Class Allocations'!$E:$E,$B504,'3-a.  Rate Class Allocations'!$H:$H,D406),IF(COUNTIFS(AH406,"General Service*"),1/COUNTIFS($Y406:$AL406,"General Service*"),0))</f>
        <v>0</v>
      </c>
      <c r="AI504" s="416">
        <f ca="1">IF(SUMIFS(OFFSET('3-a.  Rate Class Allocations'!$BA:$BA,0,(27*(AI407="kW"))),'3-a.  Rate Class Allocations'!$F:$F,"2011 - 2014 + 2015 Extension Legacy Green Energy Act Framework - Province Wide Program",'3-a.  Rate Class Allocations'!$E:$E,$B504,'3-a.  Rate Class Allocations'!$H:$H,D406),SUMIFS(OFFSET('3-a.  Rate Class Allocations'!$BA:$BA,0,(27*(AI407="kW"))),'3-a.  Rate Class Allocations'!$F:$F,"2011 - 2014 + 2015 Extension Legacy Green Energy Act Framework - Province Wide Program",'3-a.  Rate Class Allocations'!$L:$L,AI406,'3-a.  Rate Class Allocations'!$E:$E,$B504,'3-a.  Rate Class Allocations'!$H:$H,D406) / SUMIFS(OFFSET('3-a.  Rate Class Allocations'!$BA:$BA,0,(27*(AI407="kW"))),'3-a.  Rate Class Allocations'!$F:$F,"2011 - 2014 + 2015 Extension Legacy Green Energy Act Framework - Province Wide Program",'3-a.  Rate Class Allocations'!$E:$E,$B504,'3-a.  Rate Class Allocations'!$H:$H,D406),IF(COUNTIFS(AI406,"General Service*"),1/COUNTIFS($Y406:$AL406,"General Service*"),0))</f>
        <v>0</v>
      </c>
      <c r="AJ504" s="416">
        <f ca="1">IF(SUMIFS(OFFSET('3-a.  Rate Class Allocations'!$BA:$BA,0,(27*(AJ407="kW"))),'3-a.  Rate Class Allocations'!$F:$F,"2011 - 2014 + 2015 Extension Legacy Green Energy Act Framework - Province Wide Program",'3-a.  Rate Class Allocations'!$E:$E,$B504,'3-a.  Rate Class Allocations'!$H:$H,D406),SUMIFS(OFFSET('3-a.  Rate Class Allocations'!$BA:$BA,0,(27*(AJ407="kW"))),'3-a.  Rate Class Allocations'!$F:$F,"2011 - 2014 + 2015 Extension Legacy Green Energy Act Framework - Province Wide Program",'3-a.  Rate Class Allocations'!$L:$L,AJ406,'3-a.  Rate Class Allocations'!$E:$E,$B504,'3-a.  Rate Class Allocations'!$H:$H,D406) / SUMIFS(OFFSET('3-a.  Rate Class Allocations'!$BA:$BA,0,(27*(AJ407="kW"))),'3-a.  Rate Class Allocations'!$F:$F,"2011 - 2014 + 2015 Extension Legacy Green Energy Act Framework - Province Wide Program",'3-a.  Rate Class Allocations'!$E:$E,$B504,'3-a.  Rate Class Allocations'!$H:$H,D406),IF(COUNTIFS(AJ406,"General Service*"),1/COUNTIFS($Y406:$AL406,"General Service*"),0))</f>
        <v>0</v>
      </c>
      <c r="AK504" s="416">
        <f ca="1">IF(SUMIFS(OFFSET('3-a.  Rate Class Allocations'!$BA:$BA,0,(27*(AK407="kW"))),'3-a.  Rate Class Allocations'!$F:$F,"2011 - 2014 + 2015 Extension Legacy Green Energy Act Framework - Province Wide Program",'3-a.  Rate Class Allocations'!$E:$E,$B504,'3-a.  Rate Class Allocations'!$H:$H,D406),SUMIFS(OFFSET('3-a.  Rate Class Allocations'!$BA:$BA,0,(27*(AK407="kW"))),'3-a.  Rate Class Allocations'!$F:$F,"2011 - 2014 + 2015 Extension Legacy Green Energy Act Framework - Province Wide Program",'3-a.  Rate Class Allocations'!$L:$L,AK406,'3-a.  Rate Class Allocations'!$E:$E,$B504,'3-a.  Rate Class Allocations'!$H:$H,D406) / SUMIFS(OFFSET('3-a.  Rate Class Allocations'!$BA:$BA,0,(27*(AK407="kW"))),'3-a.  Rate Class Allocations'!$F:$F,"2011 - 2014 + 2015 Extension Legacy Green Energy Act Framework - Province Wide Program",'3-a.  Rate Class Allocations'!$E:$E,$B504,'3-a.  Rate Class Allocations'!$H:$H,D406),IF(COUNTIFS(AK406,"General Service*"),1/COUNTIFS($Y406:$AL406,"General Service*"),0))</f>
        <v>0</v>
      </c>
      <c r="AL504" s="416">
        <f ca="1">IF(SUMIFS(OFFSET('3-a.  Rate Class Allocations'!$BA:$BA,0,(27*(AL407="kW"))),'3-a.  Rate Class Allocations'!$F:$F,"2011 - 2014 + 2015 Extension Legacy Green Energy Act Framework - Province Wide Program",'3-a.  Rate Class Allocations'!$E:$E,$B504,'3-a.  Rate Class Allocations'!$H:$H,D406),SUMIFS(OFFSET('3-a.  Rate Class Allocations'!$BA:$BA,0,(27*(AL407="kW"))),'3-a.  Rate Class Allocations'!$F:$F,"2011 - 2014 + 2015 Extension Legacy Green Energy Act Framework - Province Wide Program",'3-a.  Rate Class Allocations'!$L:$L,AL406,'3-a.  Rate Class Allocations'!$E:$E,$B504,'3-a.  Rate Class Allocations'!$H:$H,D406) / SUMIFS(OFFSET('3-a.  Rate Class Allocations'!$BA:$BA,0,(27*(AL407="kW"))),'3-a.  Rate Class Allocations'!$F:$F,"2011 - 2014 + 2015 Extension Legacy Green Energy Act Framework - Province Wide Program",'3-a.  Rate Class Allocations'!$E:$E,$B504,'3-a.  Rate Class Allocations'!$H:$H,D406),IF(COUNTIFS(AL406,"General Service*"),1/COUNTIFS($Y406:$AL406,"General Service*"),0))</f>
        <v>0</v>
      </c>
      <c r="AM504" s="298">
        <f ca="1">SUM(Y504:AL504)</f>
        <v>1</v>
      </c>
    </row>
    <row r="505" spans="1:39" s="285" customFormat="1" ht="15" outlineLevel="1">
      <c r="A505" s="503"/>
      <c r="B505" s="325" t="s">
        <v>260</v>
      </c>
      <c r="C505" s="293" t="s">
        <v>164</v>
      </c>
      <c r="D505" s="724">
        <f ca="1">SUMIFS(OFFSET('7.  Persistence Report'!$AQ:$AQ,0,D406-2011),'7.  Persistence Report'!$D:$D,IF(COUNTIFS($B505,"Adjustment*"),$B504,$B505),'7.  Persistence Report'!$H:$H,D406,'7.  Persistence Report'!$J:$J,IF(COUNTIFS($B505,"Adjustment*"),"Adjustment","Current Year Savings"),'7.  Persistence Report'!$C:$C,VLOOKUP(IF(COUNTIFS($B505,"Adjustment*"),$A504,$A505),ExtCalcMap,2,FALSE))</f>
        <v>0</v>
      </c>
      <c r="E505" s="724">
        <f ca="1">SUMIFS(OFFSET('7.  Persistence Report'!$AQ:$AQ,0,E406-2011),'7.  Persistence Report'!$D:$D,IF(COUNTIFS($B505,"Adjustment*"),$B504,$B505),'7.  Persistence Report'!$H:$H,D406,'7.  Persistence Report'!$J:$J,IF(COUNTIFS($B505,"Adjustment*"),"Adjustment","Current Year Savings"),'7.  Persistence Report'!$C:$C,VLOOKUP(IF(COUNTIFS($B505,"Adjustment*"),$A504,$A505),ExtCalcMap,2,FALSE))</f>
        <v>0</v>
      </c>
      <c r="F505" s="724">
        <f ca="1">SUMIFS(OFFSET('7.  Persistence Report'!$AQ:$AQ,0,F406-2011),'7.  Persistence Report'!$D:$D,IF(COUNTIFS($B505,"Adjustment*"),$B504,$B505),'7.  Persistence Report'!$H:$H,D406,'7.  Persistence Report'!$J:$J,IF(COUNTIFS($B505,"Adjustment*"),"Adjustment","Current Year Savings"),'7.  Persistence Report'!$C:$C,VLOOKUP(IF(COUNTIFS($B505,"Adjustment*"),$A504,$A505),ExtCalcMap,2,FALSE))</f>
        <v>0</v>
      </c>
      <c r="G505" s="724">
        <f ca="1">SUMIFS(OFFSET('7.  Persistence Report'!$AQ:$AQ,0,G406-2011),'7.  Persistence Report'!$D:$D,IF(COUNTIFS($B505,"Adjustment*"),$B504,$B505),'7.  Persistence Report'!$H:$H,D406,'7.  Persistence Report'!$J:$J,IF(COUNTIFS($B505,"Adjustment*"),"Adjustment","Current Year Savings"),'7.  Persistence Report'!$C:$C,VLOOKUP(IF(COUNTIFS($B505,"Adjustment*"),$A504,$A505),ExtCalcMap,2,FALSE))</f>
        <v>0</v>
      </c>
      <c r="H505" s="724">
        <f ca="1">SUMIFS(OFFSET('7.  Persistence Report'!$AQ:$AQ,0,H406-2011),'7.  Persistence Report'!$D:$D,IF(COUNTIFS($B505,"Adjustment*"),$B504,$B505),'7.  Persistence Report'!$H:$H,D406,'7.  Persistence Report'!$J:$J,IF(COUNTIFS($B505,"Adjustment*"),"Adjustment","Current Year Savings"),'7.  Persistence Report'!$C:$C,VLOOKUP(IF(COUNTIFS($B505,"Adjustment*"),$A504,$A505),ExtCalcMap,2,FALSE))</f>
        <v>0</v>
      </c>
      <c r="I505" s="724">
        <f ca="1">SUMIFS(OFFSET('7.  Persistence Report'!$AQ:$AQ,0,I406-2011),'7.  Persistence Report'!$D:$D,IF(COUNTIFS($B505,"Adjustment*"),$B504,$B505),'7.  Persistence Report'!$H:$H,D406,'7.  Persistence Report'!$J:$J,IF(COUNTIFS($B505,"Adjustment*"),"Adjustment","Current Year Savings"),'7.  Persistence Report'!$C:$C,VLOOKUP(IF(COUNTIFS($B505,"Adjustment*"),$A504,$A505),ExtCalcMap,2,FALSE))</f>
        <v>0</v>
      </c>
      <c r="J505" s="724">
        <f ca="1">SUMIFS(OFFSET('7.  Persistence Report'!$AQ:$AQ,0,J406-2011),'7.  Persistence Report'!$D:$D,IF(COUNTIFS($B505,"Adjustment*"),$B504,$B505),'7.  Persistence Report'!$H:$H,D406,'7.  Persistence Report'!$J:$J,IF(COUNTIFS($B505,"Adjustment*"),"Adjustment","Current Year Savings"),'7.  Persistence Report'!$C:$C,VLOOKUP(IF(COUNTIFS($B505,"Adjustment*"),$A504,$A505),ExtCalcMap,2,FALSE))</f>
        <v>0</v>
      </c>
      <c r="K505" s="724">
        <f ca="1">SUMIFS(OFFSET('7.  Persistence Report'!$AQ:$AQ,0,K406-2011),'7.  Persistence Report'!$D:$D,IF(COUNTIFS($B505,"Adjustment*"),$B504,$B505),'7.  Persistence Report'!$H:$H,D406,'7.  Persistence Report'!$J:$J,IF(COUNTIFS($B505,"Adjustment*"),"Adjustment","Current Year Savings"),'7.  Persistence Report'!$C:$C,VLOOKUP(IF(COUNTIFS($B505,"Adjustment*"),$A504,$A505),ExtCalcMap,2,FALSE))</f>
        <v>0</v>
      </c>
      <c r="L505" s="724">
        <f ca="1">SUMIFS(OFFSET('7.  Persistence Report'!$AQ:$AQ,0,L406-2011),'7.  Persistence Report'!$D:$D,IF(COUNTIFS($B505,"Adjustment*"),$B504,$B505),'7.  Persistence Report'!$H:$H,D406,'7.  Persistence Report'!$J:$J,IF(COUNTIFS($B505,"Adjustment*"),"Adjustment","Current Year Savings"),'7.  Persistence Report'!$C:$C,VLOOKUP(IF(COUNTIFS($B505,"Adjustment*"),$A504,$A505),ExtCalcMap,2,FALSE))</f>
        <v>0</v>
      </c>
      <c r="M505" s="724">
        <f ca="1">SUMIFS(OFFSET('7.  Persistence Report'!$AQ:$AQ,0,M406-2011),'7.  Persistence Report'!$D:$D,IF(COUNTIFS($B505,"Adjustment*"),$B504,$B505),'7.  Persistence Report'!$H:$H,D406,'7.  Persistence Report'!$J:$J,IF(COUNTIFS($B505,"Adjustment*"),"Adjustment","Current Year Savings"),'7.  Persistence Report'!$C:$C,VLOOKUP(IF(COUNTIFS($B505,"Adjustment*"),$A504,$A505),ExtCalcMap,2,FALSE))</f>
        <v>0</v>
      </c>
      <c r="N505" s="724">
        <f>N504</f>
        <v>0</v>
      </c>
      <c r="O505" s="731">
        <f ca="1">SUMIFS(OFFSET('7.  Persistence Report'!$L:$L,0,O406-2011),'7.  Persistence Report'!$D:$D,IF(COUNTIFS($B505,"Adjustment*"),$B504,$B505),'7.  Persistence Report'!$H:$H,D406,'7.  Persistence Report'!$J:$J,IF(COUNTIFS($B505,"Adjustment*"),"Adjustment","Current Year Savings"),'7.  Persistence Report'!$C:$C,VLOOKUP(IF(COUNTIFS($B505,"Adjustment*"),$A504,$A505),ExtCalcMap,2,FALSE))</f>
        <v>0</v>
      </c>
      <c r="P505" s="731">
        <f ca="1">SUMIFS(OFFSET('7.  Persistence Report'!$L:$L,0,P406-2011),'7.  Persistence Report'!$D:$D,IF(COUNTIFS($B505,"Adjustment*"),$B504,$B505),'7.  Persistence Report'!$H:$H,D406,'7.  Persistence Report'!$J:$J,IF(COUNTIFS($B505,"Adjustment*"),"Adjustment","Current Year Savings"),'7.  Persistence Report'!$C:$C,VLOOKUP(IF(COUNTIFS($B505,"Adjustment*"),$A504,$A505),ExtCalcMap,2,FALSE))</f>
        <v>0</v>
      </c>
      <c r="Q505" s="731">
        <f ca="1">SUMIFS(OFFSET('7.  Persistence Report'!$L:$L,0,Q406-2011),'7.  Persistence Report'!$D:$D,IF(COUNTIFS($B505,"Adjustment*"),$B504,$B505),'7.  Persistence Report'!$H:$H,D406,'7.  Persistence Report'!$J:$J,IF(COUNTIFS($B505,"Adjustment*"),"Adjustment","Current Year Savings"),'7.  Persistence Report'!$C:$C,VLOOKUP(IF(COUNTIFS($B505,"Adjustment*"),$A504,$A505),ExtCalcMap,2,FALSE))</f>
        <v>0</v>
      </c>
      <c r="R505" s="731">
        <f ca="1">SUMIFS(OFFSET('7.  Persistence Report'!$L:$L,0,R406-2011),'7.  Persistence Report'!$D:$D,IF(COUNTIFS($B505,"Adjustment*"),$B504,$B505),'7.  Persistence Report'!$H:$H,D406,'7.  Persistence Report'!$J:$J,IF(COUNTIFS($B505,"Adjustment*"),"Adjustment","Current Year Savings"),'7.  Persistence Report'!$C:$C,VLOOKUP(IF(COUNTIFS($B505,"Adjustment*"),$A504,$A505),ExtCalcMap,2,FALSE))</f>
        <v>0</v>
      </c>
      <c r="S505" s="731">
        <f ca="1">SUMIFS(OFFSET('7.  Persistence Report'!$L:$L,0,S406-2011),'7.  Persistence Report'!$D:$D,IF(COUNTIFS($B505,"Adjustment*"),$B504,$B505),'7.  Persistence Report'!$H:$H,D406,'7.  Persistence Report'!$J:$J,IF(COUNTIFS($B505,"Adjustment*"),"Adjustment","Current Year Savings"),'7.  Persistence Report'!$C:$C,VLOOKUP(IF(COUNTIFS($B505,"Adjustment*"),$A504,$A505),ExtCalcMap,2,FALSE))</f>
        <v>0</v>
      </c>
      <c r="T505" s="731">
        <f ca="1">SUMIFS(OFFSET('7.  Persistence Report'!$L:$L,0,T406-2011),'7.  Persistence Report'!$D:$D,IF(COUNTIFS($B505,"Adjustment*"),$B504,$B505),'7.  Persistence Report'!$H:$H,D406,'7.  Persistence Report'!$J:$J,IF(COUNTIFS($B505,"Adjustment*"),"Adjustment","Current Year Savings"),'7.  Persistence Report'!$C:$C,VLOOKUP(IF(COUNTIFS($B505,"Adjustment*"),$A504,$A505),ExtCalcMap,2,FALSE))</f>
        <v>0</v>
      </c>
      <c r="U505" s="731">
        <f ca="1">SUMIFS(OFFSET('7.  Persistence Report'!$L:$L,0,U406-2011),'7.  Persistence Report'!$D:$D,IF(COUNTIFS($B505,"Adjustment*"),$B504,$B505),'7.  Persistence Report'!$H:$H,D406,'7.  Persistence Report'!$J:$J,IF(COUNTIFS($B505,"Adjustment*"),"Adjustment","Current Year Savings"),'7.  Persistence Report'!$C:$C,VLOOKUP(IF(COUNTIFS($B505,"Adjustment*"),$A504,$A505),ExtCalcMap,2,FALSE))</f>
        <v>0</v>
      </c>
      <c r="V505" s="731">
        <f ca="1">SUMIFS(OFFSET('7.  Persistence Report'!$L:$L,0,V406-2011),'7.  Persistence Report'!$D:$D,IF(COUNTIFS($B505,"Adjustment*"),$B504,$B505),'7.  Persistence Report'!$H:$H,D406,'7.  Persistence Report'!$J:$J,IF(COUNTIFS($B505,"Adjustment*"),"Adjustment","Current Year Savings"),'7.  Persistence Report'!$C:$C,VLOOKUP(IF(COUNTIFS($B505,"Adjustment*"),$A504,$A505),ExtCalcMap,2,FALSE))</f>
        <v>0</v>
      </c>
      <c r="W505" s="731">
        <f ca="1">SUMIFS(OFFSET('7.  Persistence Report'!$L:$L,0,W406-2011),'7.  Persistence Report'!$D:$D,IF(COUNTIFS($B505,"Adjustment*"),$B504,$B505),'7.  Persistence Report'!$H:$H,D406,'7.  Persistence Report'!$J:$J,IF(COUNTIFS($B505,"Adjustment*"),"Adjustment","Current Year Savings"),'7.  Persistence Report'!$C:$C,VLOOKUP(IF(COUNTIFS($B505,"Adjustment*"),$A504,$A505),ExtCalcMap,2,FALSE))</f>
        <v>0</v>
      </c>
      <c r="X505" s="731">
        <f ca="1">SUMIFS(OFFSET('7.  Persistence Report'!$L:$L,0,X406-2011),'7.  Persistence Report'!$D:$D,IF(COUNTIFS($B505,"Adjustment*"),$B504,$B505),'7.  Persistence Report'!$H:$H,D406,'7.  Persistence Report'!$J:$J,IF(COUNTIFS($B505,"Adjustment*"),"Adjustment","Current Year Savings"),'7.  Persistence Report'!$C:$C,VLOOKUP(IF(COUNTIFS($B505,"Adjustment*"),$A504,$A505),ExtCalcMap,2,FALSE))</f>
        <v>0</v>
      </c>
      <c r="Y505" s="412">
        <f ca="1">Y504</f>
        <v>0.5</v>
      </c>
      <c r="Z505" s="412">
        <f t="shared" ref="Z505:AL505" ca="1" si="210">Z504</f>
        <v>0.5</v>
      </c>
      <c r="AA505" s="412">
        <f t="shared" ca="1" si="210"/>
        <v>0</v>
      </c>
      <c r="AB505" s="412">
        <f t="shared" ca="1" si="210"/>
        <v>0</v>
      </c>
      <c r="AC505" s="412">
        <f t="shared" ca="1" si="210"/>
        <v>0</v>
      </c>
      <c r="AD505" s="412">
        <f t="shared" ca="1" si="210"/>
        <v>0</v>
      </c>
      <c r="AE505" s="412">
        <f t="shared" ca="1" si="210"/>
        <v>0</v>
      </c>
      <c r="AF505" s="412">
        <f t="shared" ca="1" si="210"/>
        <v>0</v>
      </c>
      <c r="AG505" s="412">
        <f t="shared" ca="1" si="210"/>
        <v>0</v>
      </c>
      <c r="AH505" s="412">
        <f t="shared" ca="1" si="210"/>
        <v>0</v>
      </c>
      <c r="AI505" s="412">
        <f t="shared" ca="1" si="210"/>
        <v>0</v>
      </c>
      <c r="AJ505" s="412">
        <f t="shared" ca="1" si="210"/>
        <v>0</v>
      </c>
      <c r="AK505" s="412">
        <f t="shared" ca="1" si="210"/>
        <v>0</v>
      </c>
      <c r="AL505" s="412">
        <f t="shared" ca="1" si="210"/>
        <v>0</v>
      </c>
      <c r="AM505" s="299"/>
    </row>
    <row r="506" spans="1:39" s="285" customFormat="1" ht="15" outlineLevel="1">
      <c r="A506" s="503"/>
      <c r="B506" s="325"/>
      <c r="C506" s="293"/>
      <c r="D506" s="730"/>
      <c r="E506" s="730"/>
      <c r="F506" s="730"/>
      <c r="G506" s="730"/>
      <c r="H506" s="730"/>
      <c r="I506" s="730"/>
      <c r="J506" s="730"/>
      <c r="K506" s="730"/>
      <c r="L506" s="730"/>
      <c r="M506" s="730"/>
      <c r="N506" s="730"/>
      <c r="O506" s="737"/>
      <c r="P506" s="737"/>
      <c r="Q506" s="737"/>
      <c r="R506" s="737"/>
      <c r="S506" s="737"/>
      <c r="T506" s="737"/>
      <c r="U506" s="737"/>
      <c r="V506" s="737"/>
      <c r="W506" s="737"/>
      <c r="X506" s="737"/>
      <c r="Y506" s="413"/>
      <c r="Z506" s="413"/>
      <c r="AA506" s="413"/>
      <c r="AB506" s="413"/>
      <c r="AC506" s="413"/>
      <c r="AD506" s="413"/>
      <c r="AE506" s="417"/>
      <c r="AF506" s="417"/>
      <c r="AG506" s="417"/>
      <c r="AH506" s="417"/>
      <c r="AI506" s="417"/>
      <c r="AJ506" s="417"/>
      <c r="AK506" s="417"/>
      <c r="AL506" s="417"/>
      <c r="AM506" s="315"/>
    </row>
    <row r="507" spans="1:39" s="285" customFormat="1" ht="15" outlineLevel="1">
      <c r="A507" s="503">
        <v>32</v>
      </c>
      <c r="B507" s="325" t="s">
        <v>493</v>
      </c>
      <c r="C507" s="293" t="s">
        <v>25</v>
      </c>
      <c r="D507" s="724">
        <f ca="1">SUMIFS(OFFSET('7.  Persistence Report'!$AQ:$AQ,0,D406-2011),'7.  Persistence Report'!$D:$D,IF(COUNTIFS($B507,"Adjustment*"),$B506,$B507),'7.  Persistence Report'!$H:$H,D406,'7.  Persistence Report'!$J:$J,IF(COUNTIFS($B507,"Adjustment*"),"Adjustment","Current Year Savings"),'7.  Persistence Report'!$C:$C,VLOOKUP(IF(COUNTIFS($B507,"Adjustment*"),$A506,$A507),ExtCalcMap,2,FALSE))</f>
        <v>0</v>
      </c>
      <c r="E507" s="724">
        <f ca="1">SUMIFS(OFFSET('7.  Persistence Report'!$AQ:$AQ,0,E406-2011),'7.  Persistence Report'!$D:$D,IF(COUNTIFS($B507,"Adjustment*"),$B506,$B507),'7.  Persistence Report'!$H:$H,D406,'7.  Persistence Report'!$J:$J,IF(COUNTIFS($B507,"Adjustment*"),"Adjustment","Current Year Savings"),'7.  Persistence Report'!$C:$C,VLOOKUP(IF(COUNTIFS($B507,"Adjustment*"),$A506,$A507),ExtCalcMap,2,FALSE))</f>
        <v>0</v>
      </c>
      <c r="F507" s="724">
        <f ca="1">SUMIFS(OFFSET('7.  Persistence Report'!$AQ:$AQ,0,F406-2011),'7.  Persistence Report'!$D:$D,IF(COUNTIFS($B507,"Adjustment*"),$B506,$B507),'7.  Persistence Report'!$H:$H,D406,'7.  Persistence Report'!$J:$J,IF(COUNTIFS($B507,"Adjustment*"),"Adjustment","Current Year Savings"),'7.  Persistence Report'!$C:$C,VLOOKUP(IF(COUNTIFS($B507,"Adjustment*"),$A506,$A507),ExtCalcMap,2,FALSE))</f>
        <v>0</v>
      </c>
      <c r="G507" s="724">
        <f ca="1">SUMIFS(OFFSET('7.  Persistence Report'!$AQ:$AQ,0,G406-2011),'7.  Persistence Report'!$D:$D,IF(COUNTIFS($B507,"Adjustment*"),$B506,$B507),'7.  Persistence Report'!$H:$H,D406,'7.  Persistence Report'!$J:$J,IF(COUNTIFS($B507,"Adjustment*"),"Adjustment","Current Year Savings"),'7.  Persistence Report'!$C:$C,VLOOKUP(IF(COUNTIFS($B507,"Adjustment*"),$A506,$A507),ExtCalcMap,2,FALSE))</f>
        <v>0</v>
      </c>
      <c r="H507" s="724">
        <f ca="1">SUMIFS(OFFSET('7.  Persistence Report'!$AQ:$AQ,0,H406-2011),'7.  Persistence Report'!$D:$D,IF(COUNTIFS($B507,"Adjustment*"),$B506,$B507),'7.  Persistence Report'!$H:$H,D406,'7.  Persistence Report'!$J:$J,IF(COUNTIFS($B507,"Adjustment*"),"Adjustment","Current Year Savings"),'7.  Persistence Report'!$C:$C,VLOOKUP(IF(COUNTIFS($B507,"Adjustment*"),$A506,$A507),ExtCalcMap,2,FALSE))</f>
        <v>0</v>
      </c>
      <c r="I507" s="724">
        <f ca="1">SUMIFS(OFFSET('7.  Persistence Report'!$AQ:$AQ,0,I406-2011),'7.  Persistence Report'!$D:$D,IF(COUNTIFS($B507,"Adjustment*"),$B506,$B507),'7.  Persistence Report'!$H:$H,D406,'7.  Persistence Report'!$J:$J,IF(COUNTIFS($B507,"Adjustment*"),"Adjustment","Current Year Savings"),'7.  Persistence Report'!$C:$C,VLOOKUP(IF(COUNTIFS($B507,"Adjustment*"),$A506,$A507),ExtCalcMap,2,FALSE))</f>
        <v>0</v>
      </c>
      <c r="J507" s="724">
        <f ca="1">SUMIFS(OFFSET('7.  Persistence Report'!$AQ:$AQ,0,J406-2011),'7.  Persistence Report'!$D:$D,IF(COUNTIFS($B507,"Adjustment*"),$B506,$B507),'7.  Persistence Report'!$H:$H,D406,'7.  Persistence Report'!$J:$J,IF(COUNTIFS($B507,"Adjustment*"),"Adjustment","Current Year Savings"),'7.  Persistence Report'!$C:$C,VLOOKUP(IF(COUNTIFS($B507,"Adjustment*"),$A506,$A507),ExtCalcMap,2,FALSE))</f>
        <v>0</v>
      </c>
      <c r="K507" s="724">
        <f ca="1">SUMIFS(OFFSET('7.  Persistence Report'!$AQ:$AQ,0,K406-2011),'7.  Persistence Report'!$D:$D,IF(COUNTIFS($B507,"Adjustment*"),$B506,$B507),'7.  Persistence Report'!$H:$H,D406,'7.  Persistence Report'!$J:$J,IF(COUNTIFS($B507,"Adjustment*"),"Adjustment","Current Year Savings"),'7.  Persistence Report'!$C:$C,VLOOKUP(IF(COUNTIFS($B507,"Adjustment*"),$A506,$A507),ExtCalcMap,2,FALSE))</f>
        <v>0</v>
      </c>
      <c r="L507" s="724">
        <f ca="1">SUMIFS(OFFSET('7.  Persistence Report'!$AQ:$AQ,0,L406-2011),'7.  Persistence Report'!$D:$D,IF(COUNTIFS($B507,"Adjustment*"),$B506,$B507),'7.  Persistence Report'!$H:$H,D406,'7.  Persistence Report'!$J:$J,IF(COUNTIFS($B507,"Adjustment*"),"Adjustment","Current Year Savings"),'7.  Persistence Report'!$C:$C,VLOOKUP(IF(COUNTIFS($B507,"Adjustment*"),$A506,$A507),ExtCalcMap,2,FALSE))</f>
        <v>0</v>
      </c>
      <c r="M507" s="724">
        <f ca="1">SUMIFS(OFFSET('7.  Persistence Report'!$AQ:$AQ,0,M406-2011),'7.  Persistence Report'!$D:$D,IF(COUNTIFS($B507,"Adjustment*"),$B506,$B507),'7.  Persistence Report'!$H:$H,D406,'7.  Persistence Report'!$J:$J,IF(COUNTIFS($B507,"Adjustment*"),"Adjustment","Current Year Savings"),'7.  Persistence Report'!$C:$C,VLOOKUP(IF(COUNTIFS($B507,"Adjustment*"),$A506,$A507),ExtCalcMap,2,FALSE))</f>
        <v>0</v>
      </c>
      <c r="N507" s="724">
        <v>0</v>
      </c>
      <c r="O507" s="731">
        <f ca="1">SUMIFS(OFFSET('7.  Persistence Report'!$L:$L,0,O406-2011),'7.  Persistence Report'!$D:$D,IF(COUNTIFS($B507,"Adjustment*"),$B506,$B507),'7.  Persistence Report'!$H:$H,D406,'7.  Persistence Report'!$J:$J,IF(COUNTIFS($B507,"Adjustment*"),"Adjustment","Current Year Savings"),'7.  Persistence Report'!$C:$C,VLOOKUP(IF(COUNTIFS($B507,"Adjustment*"),$A506,$A507),ExtCalcMap,2,FALSE))</f>
        <v>256.66554819999999</v>
      </c>
      <c r="P507" s="731">
        <f ca="1">SUMIFS(OFFSET('7.  Persistence Report'!$L:$L,0,P406-2011),'7.  Persistence Report'!$D:$D,IF(COUNTIFS($B507,"Adjustment*"),$B506,$B507),'7.  Persistence Report'!$H:$H,D406,'7.  Persistence Report'!$J:$J,IF(COUNTIFS($B507,"Adjustment*"),"Adjustment","Current Year Savings"),'7.  Persistence Report'!$C:$C,VLOOKUP(IF(COUNTIFS($B507,"Adjustment*"),$A506,$A507),ExtCalcMap,2,FALSE))</f>
        <v>0</v>
      </c>
      <c r="Q507" s="731">
        <f ca="1">SUMIFS(OFFSET('7.  Persistence Report'!$L:$L,0,Q406-2011),'7.  Persistence Report'!$D:$D,IF(COUNTIFS($B507,"Adjustment*"),$B506,$B507),'7.  Persistence Report'!$H:$H,D406,'7.  Persistence Report'!$J:$J,IF(COUNTIFS($B507,"Adjustment*"),"Adjustment","Current Year Savings"),'7.  Persistence Report'!$C:$C,VLOOKUP(IF(COUNTIFS($B507,"Adjustment*"),$A506,$A507),ExtCalcMap,2,FALSE))</f>
        <v>0</v>
      </c>
      <c r="R507" s="731">
        <f ca="1">SUMIFS(OFFSET('7.  Persistence Report'!$L:$L,0,R406-2011),'7.  Persistence Report'!$D:$D,IF(COUNTIFS($B507,"Adjustment*"),$B506,$B507),'7.  Persistence Report'!$H:$H,D406,'7.  Persistence Report'!$J:$J,IF(COUNTIFS($B507,"Adjustment*"),"Adjustment","Current Year Savings"),'7.  Persistence Report'!$C:$C,VLOOKUP(IF(COUNTIFS($B507,"Adjustment*"),$A506,$A507),ExtCalcMap,2,FALSE))</f>
        <v>0</v>
      </c>
      <c r="S507" s="731">
        <f ca="1">SUMIFS(OFFSET('7.  Persistence Report'!$L:$L,0,S406-2011),'7.  Persistence Report'!$D:$D,IF(COUNTIFS($B507,"Adjustment*"),$B506,$B507),'7.  Persistence Report'!$H:$H,D406,'7.  Persistence Report'!$J:$J,IF(COUNTIFS($B507,"Adjustment*"),"Adjustment","Current Year Savings"),'7.  Persistence Report'!$C:$C,VLOOKUP(IF(COUNTIFS($B507,"Adjustment*"),$A506,$A507),ExtCalcMap,2,FALSE))</f>
        <v>0</v>
      </c>
      <c r="T507" s="731">
        <f ca="1">SUMIFS(OFFSET('7.  Persistence Report'!$L:$L,0,T406-2011),'7.  Persistence Report'!$D:$D,IF(COUNTIFS($B507,"Adjustment*"),$B506,$B507),'7.  Persistence Report'!$H:$H,D406,'7.  Persistence Report'!$J:$J,IF(COUNTIFS($B507,"Adjustment*"),"Adjustment","Current Year Savings"),'7.  Persistence Report'!$C:$C,VLOOKUP(IF(COUNTIFS($B507,"Adjustment*"),$A506,$A507),ExtCalcMap,2,FALSE))</f>
        <v>0</v>
      </c>
      <c r="U507" s="731">
        <f ca="1">SUMIFS(OFFSET('7.  Persistence Report'!$L:$L,0,U406-2011),'7.  Persistence Report'!$D:$D,IF(COUNTIFS($B507,"Adjustment*"),$B506,$B507),'7.  Persistence Report'!$H:$H,D406,'7.  Persistence Report'!$J:$J,IF(COUNTIFS($B507,"Adjustment*"),"Adjustment","Current Year Savings"),'7.  Persistence Report'!$C:$C,VLOOKUP(IF(COUNTIFS($B507,"Adjustment*"),$A506,$A507),ExtCalcMap,2,FALSE))</f>
        <v>0</v>
      </c>
      <c r="V507" s="731">
        <f ca="1">SUMIFS(OFFSET('7.  Persistence Report'!$L:$L,0,V406-2011),'7.  Persistence Report'!$D:$D,IF(COUNTIFS($B507,"Adjustment*"),$B506,$B507),'7.  Persistence Report'!$H:$H,D406,'7.  Persistence Report'!$J:$J,IF(COUNTIFS($B507,"Adjustment*"),"Adjustment","Current Year Savings"),'7.  Persistence Report'!$C:$C,VLOOKUP(IF(COUNTIFS($B507,"Adjustment*"),$A506,$A507),ExtCalcMap,2,FALSE))</f>
        <v>0</v>
      </c>
      <c r="W507" s="731">
        <f ca="1">SUMIFS(OFFSET('7.  Persistence Report'!$L:$L,0,W406-2011),'7.  Persistence Report'!$D:$D,IF(COUNTIFS($B507,"Adjustment*"),$B506,$B507),'7.  Persistence Report'!$H:$H,D406,'7.  Persistence Report'!$J:$J,IF(COUNTIFS($B507,"Adjustment*"),"Adjustment","Current Year Savings"),'7.  Persistence Report'!$C:$C,VLOOKUP(IF(COUNTIFS($B507,"Adjustment*"),$A506,$A507),ExtCalcMap,2,FALSE))</f>
        <v>0</v>
      </c>
      <c r="X507" s="731">
        <f ca="1">SUMIFS(OFFSET('7.  Persistence Report'!$L:$L,0,X406-2011),'7.  Persistence Report'!$D:$D,IF(COUNTIFS($B507,"Adjustment*"),$B506,$B507),'7.  Persistence Report'!$H:$H,D406,'7.  Persistence Report'!$J:$J,IF(COUNTIFS($B507,"Adjustment*"),"Adjustment","Current Year Savings"),'7.  Persistence Report'!$C:$C,VLOOKUP(IF(COUNTIFS($B507,"Adjustment*"),$A506,$A507),ExtCalcMap,2,FALSE))</f>
        <v>0</v>
      </c>
      <c r="Y507" s="416">
        <f ca="1">IF(SUMIFS(OFFSET('3-a.  Rate Class Allocations'!$BA:$BA,0,(27*(Y407="kW"))),'3-a.  Rate Class Allocations'!$F:$F,"2011 - 2014 + 2015 Extension Legacy Green Energy Act Framework - Province Wide Program",'3-a.  Rate Class Allocations'!$E:$E,$B507,'3-a.  Rate Class Allocations'!$H:$H,D406),SUMIFS(OFFSET('3-a.  Rate Class Allocations'!$BA:$BA,0,(27*(Y407="kW"))),'3-a.  Rate Class Allocations'!$F:$F,"2011 - 2014 + 2015 Extension Legacy Green Energy Act Framework - Province Wide Program",'3-a.  Rate Class Allocations'!$L:$L,Y406,'3-a.  Rate Class Allocations'!$E:$E,$B507,'3-a.  Rate Class Allocations'!$H:$H,D406) / SUMIFS(OFFSET('3-a.  Rate Class Allocations'!$BA:$BA,0,(27*(Y407="kW"))),'3-a.  Rate Class Allocations'!$F:$F,"2011 - 2014 + 2015 Extension Legacy Green Energy Act Framework - Province Wide Program",'3-a.  Rate Class Allocations'!$E:$E,$B507,'3-a.  Rate Class Allocations'!$H:$H,D406),IF(COUNTIFS(Y406,"General Service*"),1/COUNTIFS($Y406:$AL406,"General Service*"),0))</f>
        <v>0.5</v>
      </c>
      <c r="Z507" s="416">
        <f ca="1">IF(SUMIFS(OFFSET('3-a.  Rate Class Allocations'!$BA:$BA,0,(27*(Z407="kW"))),'3-a.  Rate Class Allocations'!$F:$F,"2011 - 2014 + 2015 Extension Legacy Green Energy Act Framework - Province Wide Program",'3-a.  Rate Class Allocations'!$E:$E,$B507,'3-a.  Rate Class Allocations'!$H:$H,D406),SUMIFS(OFFSET('3-a.  Rate Class Allocations'!$BA:$BA,0,(27*(Z407="kW"))),'3-a.  Rate Class Allocations'!$F:$F,"2011 - 2014 + 2015 Extension Legacy Green Energy Act Framework - Province Wide Program",'3-a.  Rate Class Allocations'!$L:$L,Z406,'3-a.  Rate Class Allocations'!$E:$E,$B507,'3-a.  Rate Class Allocations'!$H:$H,D406) / SUMIFS(OFFSET('3-a.  Rate Class Allocations'!$BA:$BA,0,(27*(Z407="kW"))),'3-a.  Rate Class Allocations'!$F:$F,"2011 - 2014 + 2015 Extension Legacy Green Energy Act Framework - Province Wide Program",'3-a.  Rate Class Allocations'!$E:$E,$B507,'3-a.  Rate Class Allocations'!$H:$H,D406),IF(COUNTIFS(Z406,"General Service*"),1/COUNTIFS($Y406:$AL406,"General Service*"),0))</f>
        <v>0.5</v>
      </c>
      <c r="AA507" s="416">
        <f ca="1">IF(SUMIFS(OFFSET('3-a.  Rate Class Allocations'!$BA:$BA,0,(27*(AA407="kW"))),'3-a.  Rate Class Allocations'!$F:$F,"2011 - 2014 + 2015 Extension Legacy Green Energy Act Framework - Province Wide Program",'3-a.  Rate Class Allocations'!$E:$E,$B507,'3-a.  Rate Class Allocations'!$H:$H,D406),SUMIFS(OFFSET('3-a.  Rate Class Allocations'!$BA:$BA,0,(27*(AA407="kW"))),'3-a.  Rate Class Allocations'!$F:$F,"2011 - 2014 + 2015 Extension Legacy Green Energy Act Framework - Province Wide Program",'3-a.  Rate Class Allocations'!$L:$L,AA406,'3-a.  Rate Class Allocations'!$E:$E,$B507,'3-a.  Rate Class Allocations'!$H:$H,D406) / SUMIFS(OFFSET('3-a.  Rate Class Allocations'!$BA:$BA,0,(27*(AA407="kW"))),'3-a.  Rate Class Allocations'!$F:$F,"2011 - 2014 + 2015 Extension Legacy Green Energy Act Framework - Province Wide Program",'3-a.  Rate Class Allocations'!$E:$E,$B507,'3-a.  Rate Class Allocations'!$H:$H,D406),IF(COUNTIFS(AA406,"General Service*"),1/COUNTIFS($Y406:$AL406,"General Service*"),0))</f>
        <v>0</v>
      </c>
      <c r="AB507" s="416">
        <f ca="1">IF(SUMIFS(OFFSET('3-a.  Rate Class Allocations'!$BA:$BA,0,(27*(AB407="kW"))),'3-a.  Rate Class Allocations'!$F:$F,"2011 - 2014 + 2015 Extension Legacy Green Energy Act Framework - Province Wide Program",'3-a.  Rate Class Allocations'!$E:$E,$B507,'3-a.  Rate Class Allocations'!$H:$H,D406),SUMIFS(OFFSET('3-a.  Rate Class Allocations'!$BA:$BA,0,(27*(AB407="kW"))),'3-a.  Rate Class Allocations'!$F:$F,"2011 - 2014 + 2015 Extension Legacy Green Energy Act Framework - Province Wide Program",'3-a.  Rate Class Allocations'!$L:$L,AB406,'3-a.  Rate Class Allocations'!$E:$E,$B507,'3-a.  Rate Class Allocations'!$H:$H,D406) / SUMIFS(OFFSET('3-a.  Rate Class Allocations'!$BA:$BA,0,(27*(AB407="kW"))),'3-a.  Rate Class Allocations'!$F:$F,"2011 - 2014 + 2015 Extension Legacy Green Energy Act Framework - Province Wide Program",'3-a.  Rate Class Allocations'!$E:$E,$B507,'3-a.  Rate Class Allocations'!$H:$H,D406),IF(COUNTIFS(AB406,"General Service*"),1/COUNTIFS($Y406:$AL406,"General Service*"),0))</f>
        <v>0</v>
      </c>
      <c r="AC507" s="416">
        <f ca="1">IF(SUMIFS(OFFSET('3-a.  Rate Class Allocations'!$BA:$BA,0,(27*(AC407="kW"))),'3-a.  Rate Class Allocations'!$F:$F,"2011 - 2014 + 2015 Extension Legacy Green Energy Act Framework - Province Wide Program",'3-a.  Rate Class Allocations'!$E:$E,$B507,'3-a.  Rate Class Allocations'!$H:$H,D406),SUMIFS(OFFSET('3-a.  Rate Class Allocations'!$BA:$BA,0,(27*(AC407="kW"))),'3-a.  Rate Class Allocations'!$F:$F,"2011 - 2014 + 2015 Extension Legacy Green Energy Act Framework - Province Wide Program",'3-a.  Rate Class Allocations'!$L:$L,AC406,'3-a.  Rate Class Allocations'!$E:$E,$B507,'3-a.  Rate Class Allocations'!$H:$H,D406) / SUMIFS(OFFSET('3-a.  Rate Class Allocations'!$BA:$BA,0,(27*(AC407="kW"))),'3-a.  Rate Class Allocations'!$F:$F,"2011 - 2014 + 2015 Extension Legacy Green Energy Act Framework - Province Wide Program",'3-a.  Rate Class Allocations'!$E:$E,$B507,'3-a.  Rate Class Allocations'!$H:$H,D406),IF(COUNTIFS(AC406,"General Service*"),1/COUNTIFS($Y406:$AL406,"General Service*"),0))</f>
        <v>0</v>
      </c>
      <c r="AD507" s="416">
        <f ca="1">IF(SUMIFS(OFFSET('3-a.  Rate Class Allocations'!$BA:$BA,0,(27*(AD407="kW"))),'3-a.  Rate Class Allocations'!$F:$F,"2011 - 2014 + 2015 Extension Legacy Green Energy Act Framework - Province Wide Program",'3-a.  Rate Class Allocations'!$E:$E,$B507,'3-a.  Rate Class Allocations'!$H:$H,D406),SUMIFS(OFFSET('3-a.  Rate Class Allocations'!$BA:$BA,0,(27*(AD407="kW"))),'3-a.  Rate Class Allocations'!$F:$F,"2011 - 2014 + 2015 Extension Legacy Green Energy Act Framework - Province Wide Program",'3-a.  Rate Class Allocations'!$L:$L,AD406,'3-a.  Rate Class Allocations'!$E:$E,$B507,'3-a.  Rate Class Allocations'!$H:$H,D406) / SUMIFS(OFFSET('3-a.  Rate Class Allocations'!$BA:$BA,0,(27*(AD407="kW"))),'3-a.  Rate Class Allocations'!$F:$F,"2011 - 2014 + 2015 Extension Legacy Green Energy Act Framework - Province Wide Program",'3-a.  Rate Class Allocations'!$E:$E,$B507,'3-a.  Rate Class Allocations'!$H:$H,D406),IF(COUNTIFS(AD406,"General Service*"),1/COUNTIFS($Y406:$AL406,"General Service*"),0))</f>
        <v>0</v>
      </c>
      <c r="AE507" s="416">
        <f ca="1">IF(SUMIFS(OFFSET('3-a.  Rate Class Allocations'!$BA:$BA,0,(27*(AE407="kW"))),'3-a.  Rate Class Allocations'!$F:$F,"2011 - 2014 + 2015 Extension Legacy Green Energy Act Framework - Province Wide Program",'3-a.  Rate Class Allocations'!$E:$E,$B507,'3-a.  Rate Class Allocations'!$H:$H,D406),SUMIFS(OFFSET('3-a.  Rate Class Allocations'!$BA:$BA,0,(27*(AE407="kW"))),'3-a.  Rate Class Allocations'!$F:$F,"2011 - 2014 + 2015 Extension Legacy Green Energy Act Framework - Province Wide Program",'3-a.  Rate Class Allocations'!$L:$L,AE406,'3-a.  Rate Class Allocations'!$E:$E,$B507,'3-a.  Rate Class Allocations'!$H:$H,D406) / SUMIFS(OFFSET('3-a.  Rate Class Allocations'!$BA:$BA,0,(27*(AE407="kW"))),'3-a.  Rate Class Allocations'!$F:$F,"2011 - 2014 + 2015 Extension Legacy Green Energy Act Framework - Province Wide Program",'3-a.  Rate Class Allocations'!$E:$E,$B507,'3-a.  Rate Class Allocations'!$H:$H,D406),IF(COUNTIFS(AE406,"General Service*"),1/COUNTIFS($Y406:$AL406,"General Service*"),0))</f>
        <v>0</v>
      </c>
      <c r="AF507" s="416">
        <f ca="1">IF(SUMIFS(OFFSET('3-a.  Rate Class Allocations'!$BA:$BA,0,(27*(AF407="kW"))),'3-a.  Rate Class Allocations'!$F:$F,"2011 - 2014 + 2015 Extension Legacy Green Energy Act Framework - Province Wide Program",'3-a.  Rate Class Allocations'!$E:$E,$B507,'3-a.  Rate Class Allocations'!$H:$H,D406),SUMIFS(OFFSET('3-a.  Rate Class Allocations'!$BA:$BA,0,(27*(AF407="kW"))),'3-a.  Rate Class Allocations'!$F:$F,"2011 - 2014 + 2015 Extension Legacy Green Energy Act Framework - Province Wide Program",'3-a.  Rate Class Allocations'!$L:$L,AF406,'3-a.  Rate Class Allocations'!$E:$E,$B507,'3-a.  Rate Class Allocations'!$H:$H,D406) / SUMIFS(OFFSET('3-a.  Rate Class Allocations'!$BA:$BA,0,(27*(AF407="kW"))),'3-a.  Rate Class Allocations'!$F:$F,"2011 - 2014 + 2015 Extension Legacy Green Energy Act Framework - Province Wide Program",'3-a.  Rate Class Allocations'!$E:$E,$B507,'3-a.  Rate Class Allocations'!$H:$H,D406),IF(COUNTIFS(AF406,"General Service*"),1/COUNTIFS($Y406:$AL406,"General Service*"),0))</f>
        <v>0</v>
      </c>
      <c r="AG507" s="416">
        <f ca="1">IF(SUMIFS(OFFSET('3-a.  Rate Class Allocations'!$BA:$BA,0,(27*(AG407="kW"))),'3-a.  Rate Class Allocations'!$F:$F,"2011 - 2014 + 2015 Extension Legacy Green Energy Act Framework - Province Wide Program",'3-a.  Rate Class Allocations'!$E:$E,$B507,'3-a.  Rate Class Allocations'!$H:$H,D406),SUMIFS(OFFSET('3-a.  Rate Class Allocations'!$BA:$BA,0,(27*(AG407="kW"))),'3-a.  Rate Class Allocations'!$F:$F,"2011 - 2014 + 2015 Extension Legacy Green Energy Act Framework - Province Wide Program",'3-a.  Rate Class Allocations'!$L:$L,AG406,'3-a.  Rate Class Allocations'!$E:$E,$B507,'3-a.  Rate Class Allocations'!$H:$H,D406) / SUMIFS(OFFSET('3-a.  Rate Class Allocations'!$BA:$BA,0,(27*(AG407="kW"))),'3-a.  Rate Class Allocations'!$F:$F,"2011 - 2014 + 2015 Extension Legacy Green Energy Act Framework - Province Wide Program",'3-a.  Rate Class Allocations'!$E:$E,$B507,'3-a.  Rate Class Allocations'!$H:$H,D406),IF(COUNTIFS(AG406,"General Service*"),1/COUNTIFS($Y406:$AL406,"General Service*"),0))</f>
        <v>0</v>
      </c>
      <c r="AH507" s="416">
        <f ca="1">IF(SUMIFS(OFFSET('3-a.  Rate Class Allocations'!$BA:$BA,0,(27*(AH407="kW"))),'3-a.  Rate Class Allocations'!$F:$F,"2011 - 2014 + 2015 Extension Legacy Green Energy Act Framework - Province Wide Program",'3-a.  Rate Class Allocations'!$E:$E,$B507,'3-a.  Rate Class Allocations'!$H:$H,D406),SUMIFS(OFFSET('3-a.  Rate Class Allocations'!$BA:$BA,0,(27*(AH407="kW"))),'3-a.  Rate Class Allocations'!$F:$F,"2011 - 2014 + 2015 Extension Legacy Green Energy Act Framework - Province Wide Program",'3-a.  Rate Class Allocations'!$L:$L,AH406,'3-a.  Rate Class Allocations'!$E:$E,$B507,'3-a.  Rate Class Allocations'!$H:$H,D406) / SUMIFS(OFFSET('3-a.  Rate Class Allocations'!$BA:$BA,0,(27*(AH407="kW"))),'3-a.  Rate Class Allocations'!$F:$F,"2011 - 2014 + 2015 Extension Legacy Green Energy Act Framework - Province Wide Program",'3-a.  Rate Class Allocations'!$E:$E,$B507,'3-a.  Rate Class Allocations'!$H:$H,D406),IF(COUNTIFS(AH406,"General Service*"),1/COUNTIFS($Y406:$AL406,"General Service*"),0))</f>
        <v>0</v>
      </c>
      <c r="AI507" s="416">
        <f ca="1">IF(SUMIFS(OFFSET('3-a.  Rate Class Allocations'!$BA:$BA,0,(27*(AI407="kW"))),'3-a.  Rate Class Allocations'!$F:$F,"2011 - 2014 + 2015 Extension Legacy Green Energy Act Framework - Province Wide Program",'3-a.  Rate Class Allocations'!$E:$E,$B507,'3-a.  Rate Class Allocations'!$H:$H,D406),SUMIFS(OFFSET('3-a.  Rate Class Allocations'!$BA:$BA,0,(27*(AI407="kW"))),'3-a.  Rate Class Allocations'!$F:$F,"2011 - 2014 + 2015 Extension Legacy Green Energy Act Framework - Province Wide Program",'3-a.  Rate Class Allocations'!$L:$L,AI406,'3-a.  Rate Class Allocations'!$E:$E,$B507,'3-a.  Rate Class Allocations'!$H:$H,D406) / SUMIFS(OFFSET('3-a.  Rate Class Allocations'!$BA:$BA,0,(27*(AI407="kW"))),'3-a.  Rate Class Allocations'!$F:$F,"2011 - 2014 + 2015 Extension Legacy Green Energy Act Framework - Province Wide Program",'3-a.  Rate Class Allocations'!$E:$E,$B507,'3-a.  Rate Class Allocations'!$H:$H,D406),IF(COUNTIFS(AI406,"General Service*"),1/COUNTIFS($Y406:$AL406,"General Service*"),0))</f>
        <v>0</v>
      </c>
      <c r="AJ507" s="416">
        <f ca="1">IF(SUMIFS(OFFSET('3-a.  Rate Class Allocations'!$BA:$BA,0,(27*(AJ407="kW"))),'3-a.  Rate Class Allocations'!$F:$F,"2011 - 2014 + 2015 Extension Legacy Green Energy Act Framework - Province Wide Program",'3-a.  Rate Class Allocations'!$E:$E,$B507,'3-a.  Rate Class Allocations'!$H:$H,D406),SUMIFS(OFFSET('3-a.  Rate Class Allocations'!$BA:$BA,0,(27*(AJ407="kW"))),'3-a.  Rate Class Allocations'!$F:$F,"2011 - 2014 + 2015 Extension Legacy Green Energy Act Framework - Province Wide Program",'3-a.  Rate Class Allocations'!$L:$L,AJ406,'3-a.  Rate Class Allocations'!$E:$E,$B507,'3-a.  Rate Class Allocations'!$H:$H,D406) / SUMIFS(OFFSET('3-a.  Rate Class Allocations'!$BA:$BA,0,(27*(AJ407="kW"))),'3-a.  Rate Class Allocations'!$F:$F,"2011 - 2014 + 2015 Extension Legacy Green Energy Act Framework - Province Wide Program",'3-a.  Rate Class Allocations'!$E:$E,$B507,'3-a.  Rate Class Allocations'!$H:$H,D406),IF(COUNTIFS(AJ406,"General Service*"),1/COUNTIFS($Y406:$AL406,"General Service*"),0))</f>
        <v>0</v>
      </c>
      <c r="AK507" s="416">
        <f ca="1">IF(SUMIFS(OFFSET('3-a.  Rate Class Allocations'!$BA:$BA,0,(27*(AK407="kW"))),'3-a.  Rate Class Allocations'!$F:$F,"2011 - 2014 + 2015 Extension Legacy Green Energy Act Framework - Province Wide Program",'3-a.  Rate Class Allocations'!$E:$E,$B507,'3-a.  Rate Class Allocations'!$H:$H,D406),SUMIFS(OFFSET('3-a.  Rate Class Allocations'!$BA:$BA,0,(27*(AK407="kW"))),'3-a.  Rate Class Allocations'!$F:$F,"2011 - 2014 + 2015 Extension Legacy Green Energy Act Framework - Province Wide Program",'3-a.  Rate Class Allocations'!$L:$L,AK406,'3-a.  Rate Class Allocations'!$E:$E,$B507,'3-a.  Rate Class Allocations'!$H:$H,D406) / SUMIFS(OFFSET('3-a.  Rate Class Allocations'!$BA:$BA,0,(27*(AK407="kW"))),'3-a.  Rate Class Allocations'!$F:$F,"2011 - 2014 + 2015 Extension Legacy Green Energy Act Framework - Province Wide Program",'3-a.  Rate Class Allocations'!$E:$E,$B507,'3-a.  Rate Class Allocations'!$H:$H,D406),IF(COUNTIFS(AK406,"General Service*"),1/COUNTIFS($Y406:$AL406,"General Service*"),0))</f>
        <v>0</v>
      </c>
      <c r="AL507" s="416">
        <f ca="1">IF(SUMIFS(OFFSET('3-a.  Rate Class Allocations'!$BA:$BA,0,(27*(AL407="kW"))),'3-a.  Rate Class Allocations'!$F:$F,"2011 - 2014 + 2015 Extension Legacy Green Energy Act Framework - Province Wide Program",'3-a.  Rate Class Allocations'!$E:$E,$B507,'3-a.  Rate Class Allocations'!$H:$H,D406),SUMIFS(OFFSET('3-a.  Rate Class Allocations'!$BA:$BA,0,(27*(AL407="kW"))),'3-a.  Rate Class Allocations'!$F:$F,"2011 - 2014 + 2015 Extension Legacy Green Energy Act Framework - Province Wide Program",'3-a.  Rate Class Allocations'!$L:$L,AL406,'3-a.  Rate Class Allocations'!$E:$E,$B507,'3-a.  Rate Class Allocations'!$H:$H,D406) / SUMIFS(OFFSET('3-a.  Rate Class Allocations'!$BA:$BA,0,(27*(AL407="kW"))),'3-a.  Rate Class Allocations'!$F:$F,"2011 - 2014 + 2015 Extension Legacy Green Energy Act Framework - Province Wide Program",'3-a.  Rate Class Allocations'!$E:$E,$B507,'3-a.  Rate Class Allocations'!$H:$H,D406),IF(COUNTIFS(AL406,"General Service*"),1/COUNTIFS($Y406:$AL406,"General Service*"),0))</f>
        <v>0</v>
      </c>
      <c r="AM507" s="298">
        <f ca="1">SUM(Y507:AL507)</f>
        <v>1</v>
      </c>
    </row>
    <row r="508" spans="1:39" s="285" customFormat="1" ht="15" outlineLevel="1">
      <c r="A508" s="503"/>
      <c r="B508" s="325" t="s">
        <v>260</v>
      </c>
      <c r="C508" s="293" t="s">
        <v>164</v>
      </c>
      <c r="D508" s="724">
        <f ca="1">SUMIFS(OFFSET('7.  Persistence Report'!$AQ:$AQ,0,D406-2011),'7.  Persistence Report'!$D:$D,IF(COUNTIFS($B508,"Adjustment*"),$B507,$B508),'7.  Persistence Report'!$H:$H,D406,'7.  Persistence Report'!$J:$J,IF(COUNTIFS($B508,"Adjustment*"),"Adjustment","Current Year Savings"),'7.  Persistence Report'!$C:$C,VLOOKUP(IF(COUNTIFS($B508,"Adjustment*"),$A507,$A508),ExtCalcMap,2,FALSE))</f>
        <v>0</v>
      </c>
      <c r="E508" s="724">
        <f ca="1">SUMIFS(OFFSET('7.  Persistence Report'!$AQ:$AQ,0,E406-2011),'7.  Persistence Report'!$D:$D,IF(COUNTIFS($B508,"Adjustment*"),$B507,$B508),'7.  Persistence Report'!$H:$H,D406,'7.  Persistence Report'!$J:$J,IF(COUNTIFS($B508,"Adjustment*"),"Adjustment","Current Year Savings"),'7.  Persistence Report'!$C:$C,VLOOKUP(IF(COUNTIFS($B508,"Adjustment*"),$A507,$A508),ExtCalcMap,2,FALSE))</f>
        <v>0</v>
      </c>
      <c r="F508" s="724">
        <f ca="1">SUMIFS(OFFSET('7.  Persistence Report'!$AQ:$AQ,0,F406-2011),'7.  Persistence Report'!$D:$D,IF(COUNTIFS($B508,"Adjustment*"),$B507,$B508),'7.  Persistence Report'!$H:$H,D406,'7.  Persistence Report'!$J:$J,IF(COUNTIFS($B508,"Adjustment*"),"Adjustment","Current Year Savings"),'7.  Persistence Report'!$C:$C,VLOOKUP(IF(COUNTIFS($B508,"Adjustment*"),$A507,$A508),ExtCalcMap,2,FALSE))</f>
        <v>0</v>
      </c>
      <c r="G508" s="724">
        <f ca="1">SUMIFS(OFFSET('7.  Persistence Report'!$AQ:$AQ,0,G406-2011),'7.  Persistence Report'!$D:$D,IF(COUNTIFS($B508,"Adjustment*"),$B507,$B508),'7.  Persistence Report'!$H:$H,D406,'7.  Persistence Report'!$J:$J,IF(COUNTIFS($B508,"Adjustment*"),"Adjustment","Current Year Savings"),'7.  Persistence Report'!$C:$C,VLOOKUP(IF(COUNTIFS($B508,"Adjustment*"),$A507,$A508),ExtCalcMap,2,FALSE))</f>
        <v>0</v>
      </c>
      <c r="H508" s="724">
        <f ca="1">SUMIFS(OFFSET('7.  Persistence Report'!$AQ:$AQ,0,H406-2011),'7.  Persistence Report'!$D:$D,IF(COUNTIFS($B508,"Adjustment*"),$B507,$B508),'7.  Persistence Report'!$H:$H,D406,'7.  Persistence Report'!$J:$J,IF(COUNTIFS($B508,"Adjustment*"),"Adjustment","Current Year Savings"),'7.  Persistence Report'!$C:$C,VLOOKUP(IF(COUNTIFS($B508,"Adjustment*"),$A507,$A508),ExtCalcMap,2,FALSE))</f>
        <v>0</v>
      </c>
      <c r="I508" s="724">
        <f ca="1">SUMIFS(OFFSET('7.  Persistence Report'!$AQ:$AQ,0,I406-2011),'7.  Persistence Report'!$D:$D,IF(COUNTIFS($B508,"Adjustment*"),$B507,$B508),'7.  Persistence Report'!$H:$H,D406,'7.  Persistence Report'!$J:$J,IF(COUNTIFS($B508,"Adjustment*"),"Adjustment","Current Year Savings"),'7.  Persistence Report'!$C:$C,VLOOKUP(IF(COUNTIFS($B508,"Adjustment*"),$A507,$A508),ExtCalcMap,2,FALSE))</f>
        <v>0</v>
      </c>
      <c r="J508" s="724">
        <f ca="1">SUMIFS(OFFSET('7.  Persistence Report'!$AQ:$AQ,0,J406-2011),'7.  Persistence Report'!$D:$D,IF(COUNTIFS($B508,"Adjustment*"),$B507,$B508),'7.  Persistence Report'!$H:$H,D406,'7.  Persistence Report'!$J:$J,IF(COUNTIFS($B508,"Adjustment*"),"Adjustment","Current Year Savings"),'7.  Persistence Report'!$C:$C,VLOOKUP(IF(COUNTIFS($B508,"Adjustment*"),$A507,$A508),ExtCalcMap,2,FALSE))</f>
        <v>0</v>
      </c>
      <c r="K508" s="724">
        <f ca="1">SUMIFS(OFFSET('7.  Persistence Report'!$AQ:$AQ,0,K406-2011),'7.  Persistence Report'!$D:$D,IF(COUNTIFS($B508,"Adjustment*"),$B507,$B508),'7.  Persistence Report'!$H:$H,D406,'7.  Persistence Report'!$J:$J,IF(COUNTIFS($B508,"Adjustment*"),"Adjustment","Current Year Savings"),'7.  Persistence Report'!$C:$C,VLOOKUP(IF(COUNTIFS($B508,"Adjustment*"),$A507,$A508),ExtCalcMap,2,FALSE))</f>
        <v>0</v>
      </c>
      <c r="L508" s="724">
        <f ca="1">SUMIFS(OFFSET('7.  Persistence Report'!$AQ:$AQ,0,L406-2011),'7.  Persistence Report'!$D:$D,IF(COUNTIFS($B508,"Adjustment*"),$B507,$B508),'7.  Persistence Report'!$H:$H,D406,'7.  Persistence Report'!$J:$J,IF(COUNTIFS($B508,"Adjustment*"),"Adjustment","Current Year Savings"),'7.  Persistence Report'!$C:$C,VLOOKUP(IF(COUNTIFS($B508,"Adjustment*"),$A507,$A508),ExtCalcMap,2,FALSE))</f>
        <v>0</v>
      </c>
      <c r="M508" s="724">
        <f ca="1">SUMIFS(OFFSET('7.  Persistence Report'!$AQ:$AQ,0,M406-2011),'7.  Persistence Report'!$D:$D,IF(COUNTIFS($B508,"Adjustment*"),$B507,$B508),'7.  Persistence Report'!$H:$H,D406,'7.  Persistence Report'!$J:$J,IF(COUNTIFS($B508,"Adjustment*"),"Adjustment","Current Year Savings"),'7.  Persistence Report'!$C:$C,VLOOKUP(IF(COUNTIFS($B508,"Adjustment*"),$A507,$A508),ExtCalcMap,2,FALSE))</f>
        <v>0</v>
      </c>
      <c r="N508" s="724">
        <f>N507</f>
        <v>0</v>
      </c>
      <c r="O508" s="731">
        <f ca="1">SUMIFS(OFFSET('7.  Persistence Report'!$L:$L,0,O406-2011),'7.  Persistence Report'!$D:$D,IF(COUNTIFS($B508,"Adjustment*"),$B507,$B508),'7.  Persistence Report'!$H:$H,D406,'7.  Persistence Report'!$J:$J,IF(COUNTIFS($B508,"Adjustment*"),"Adjustment","Current Year Savings"),'7.  Persistence Report'!$C:$C,VLOOKUP(IF(COUNTIFS($B508,"Adjustment*"),$A507,$A508),ExtCalcMap,2,FALSE))</f>
        <v>0</v>
      </c>
      <c r="P508" s="731">
        <f ca="1">SUMIFS(OFFSET('7.  Persistence Report'!$L:$L,0,P406-2011),'7.  Persistence Report'!$D:$D,IF(COUNTIFS($B508,"Adjustment*"),$B507,$B508),'7.  Persistence Report'!$H:$H,D406,'7.  Persistence Report'!$J:$J,IF(COUNTIFS($B508,"Adjustment*"),"Adjustment","Current Year Savings"),'7.  Persistence Report'!$C:$C,VLOOKUP(IF(COUNTIFS($B508,"Adjustment*"),$A507,$A508),ExtCalcMap,2,FALSE))</f>
        <v>0</v>
      </c>
      <c r="Q508" s="731">
        <f ca="1">SUMIFS(OFFSET('7.  Persistence Report'!$L:$L,0,Q406-2011),'7.  Persistence Report'!$D:$D,IF(COUNTIFS($B508,"Adjustment*"),$B507,$B508),'7.  Persistence Report'!$H:$H,D406,'7.  Persistence Report'!$J:$J,IF(COUNTIFS($B508,"Adjustment*"),"Adjustment","Current Year Savings"),'7.  Persistence Report'!$C:$C,VLOOKUP(IF(COUNTIFS($B508,"Adjustment*"),$A507,$A508),ExtCalcMap,2,FALSE))</f>
        <v>0</v>
      </c>
      <c r="R508" s="731">
        <f ca="1">SUMIFS(OFFSET('7.  Persistence Report'!$L:$L,0,R406-2011),'7.  Persistence Report'!$D:$D,IF(COUNTIFS($B508,"Adjustment*"),$B507,$B508),'7.  Persistence Report'!$H:$H,D406,'7.  Persistence Report'!$J:$J,IF(COUNTIFS($B508,"Adjustment*"),"Adjustment","Current Year Savings"),'7.  Persistence Report'!$C:$C,VLOOKUP(IF(COUNTIFS($B508,"Adjustment*"),$A507,$A508),ExtCalcMap,2,FALSE))</f>
        <v>0</v>
      </c>
      <c r="S508" s="731">
        <f ca="1">SUMIFS(OFFSET('7.  Persistence Report'!$L:$L,0,S406-2011),'7.  Persistence Report'!$D:$D,IF(COUNTIFS($B508,"Adjustment*"),$B507,$B508),'7.  Persistence Report'!$H:$H,D406,'7.  Persistence Report'!$J:$J,IF(COUNTIFS($B508,"Adjustment*"),"Adjustment","Current Year Savings"),'7.  Persistence Report'!$C:$C,VLOOKUP(IF(COUNTIFS($B508,"Adjustment*"),$A507,$A508),ExtCalcMap,2,FALSE))</f>
        <v>0</v>
      </c>
      <c r="T508" s="731">
        <f ca="1">SUMIFS(OFFSET('7.  Persistence Report'!$L:$L,0,T406-2011),'7.  Persistence Report'!$D:$D,IF(COUNTIFS($B508,"Adjustment*"),$B507,$B508),'7.  Persistence Report'!$H:$H,D406,'7.  Persistence Report'!$J:$J,IF(COUNTIFS($B508,"Adjustment*"),"Adjustment","Current Year Savings"),'7.  Persistence Report'!$C:$C,VLOOKUP(IF(COUNTIFS($B508,"Adjustment*"),$A507,$A508),ExtCalcMap,2,FALSE))</f>
        <v>0</v>
      </c>
      <c r="U508" s="731">
        <f ca="1">SUMIFS(OFFSET('7.  Persistence Report'!$L:$L,0,U406-2011),'7.  Persistence Report'!$D:$D,IF(COUNTIFS($B508,"Adjustment*"),$B507,$B508),'7.  Persistence Report'!$H:$H,D406,'7.  Persistence Report'!$J:$J,IF(COUNTIFS($B508,"Adjustment*"),"Adjustment","Current Year Savings"),'7.  Persistence Report'!$C:$C,VLOOKUP(IF(COUNTIFS($B508,"Adjustment*"),$A507,$A508),ExtCalcMap,2,FALSE))</f>
        <v>0</v>
      </c>
      <c r="V508" s="731">
        <f ca="1">SUMIFS(OFFSET('7.  Persistence Report'!$L:$L,0,V406-2011),'7.  Persistence Report'!$D:$D,IF(COUNTIFS($B508,"Adjustment*"),$B507,$B508),'7.  Persistence Report'!$H:$H,D406,'7.  Persistence Report'!$J:$J,IF(COUNTIFS($B508,"Adjustment*"),"Adjustment","Current Year Savings"),'7.  Persistence Report'!$C:$C,VLOOKUP(IF(COUNTIFS($B508,"Adjustment*"),$A507,$A508),ExtCalcMap,2,FALSE))</f>
        <v>0</v>
      </c>
      <c r="W508" s="731">
        <f ca="1">SUMIFS(OFFSET('7.  Persistence Report'!$L:$L,0,W406-2011),'7.  Persistence Report'!$D:$D,IF(COUNTIFS($B508,"Adjustment*"),$B507,$B508),'7.  Persistence Report'!$H:$H,D406,'7.  Persistence Report'!$J:$J,IF(COUNTIFS($B508,"Adjustment*"),"Adjustment","Current Year Savings"),'7.  Persistence Report'!$C:$C,VLOOKUP(IF(COUNTIFS($B508,"Adjustment*"),$A507,$A508),ExtCalcMap,2,FALSE))</f>
        <v>0</v>
      </c>
      <c r="X508" s="731">
        <f ca="1">SUMIFS(OFFSET('7.  Persistence Report'!$L:$L,0,X406-2011),'7.  Persistence Report'!$D:$D,IF(COUNTIFS($B508,"Adjustment*"),$B507,$B508),'7.  Persistence Report'!$H:$H,D406,'7.  Persistence Report'!$J:$J,IF(COUNTIFS($B508,"Adjustment*"),"Adjustment","Current Year Savings"),'7.  Persistence Report'!$C:$C,VLOOKUP(IF(COUNTIFS($B508,"Adjustment*"),$A507,$A508),ExtCalcMap,2,FALSE))</f>
        <v>0</v>
      </c>
      <c r="Y508" s="412">
        <f ca="1">Y507</f>
        <v>0.5</v>
      </c>
      <c r="Z508" s="412">
        <f t="shared" ref="Z508:AL508" ca="1" si="211">Z507</f>
        <v>0.5</v>
      </c>
      <c r="AA508" s="412">
        <f t="shared" ca="1" si="211"/>
        <v>0</v>
      </c>
      <c r="AB508" s="412">
        <f t="shared" ca="1" si="211"/>
        <v>0</v>
      </c>
      <c r="AC508" s="412">
        <f t="shared" ca="1" si="211"/>
        <v>0</v>
      </c>
      <c r="AD508" s="412">
        <f t="shared" ca="1" si="211"/>
        <v>0</v>
      </c>
      <c r="AE508" s="412">
        <f t="shared" ca="1" si="211"/>
        <v>0</v>
      </c>
      <c r="AF508" s="412">
        <f t="shared" ca="1" si="211"/>
        <v>0</v>
      </c>
      <c r="AG508" s="412">
        <f t="shared" ca="1" si="211"/>
        <v>0</v>
      </c>
      <c r="AH508" s="412">
        <f t="shared" ca="1" si="211"/>
        <v>0</v>
      </c>
      <c r="AI508" s="412">
        <f t="shared" ca="1" si="211"/>
        <v>0</v>
      </c>
      <c r="AJ508" s="412">
        <f t="shared" ca="1" si="211"/>
        <v>0</v>
      </c>
      <c r="AK508" s="412">
        <f t="shared" ca="1" si="211"/>
        <v>0</v>
      </c>
      <c r="AL508" s="412">
        <f t="shared" ca="1" si="211"/>
        <v>0</v>
      </c>
      <c r="AM508" s="299"/>
    </row>
    <row r="509" spans="1:39" s="285" customFormat="1" ht="15" outlineLevel="1">
      <c r="A509" s="503"/>
      <c r="B509" s="325"/>
      <c r="C509" s="293"/>
      <c r="D509" s="730"/>
      <c r="E509" s="730"/>
      <c r="F509" s="730"/>
      <c r="G509" s="730"/>
      <c r="H509" s="730"/>
      <c r="I509" s="730"/>
      <c r="J509" s="730"/>
      <c r="K509" s="730"/>
      <c r="L509" s="730"/>
      <c r="M509" s="730"/>
      <c r="N509" s="730"/>
      <c r="O509" s="737"/>
      <c r="P509" s="737"/>
      <c r="Q509" s="737"/>
      <c r="R509" s="737"/>
      <c r="S509" s="737"/>
      <c r="T509" s="737"/>
      <c r="U509" s="737"/>
      <c r="V509" s="737"/>
      <c r="W509" s="737"/>
      <c r="X509" s="737"/>
      <c r="Y509" s="413"/>
      <c r="Z509" s="413"/>
      <c r="AA509" s="413"/>
      <c r="AB509" s="413"/>
      <c r="AC509" s="413"/>
      <c r="AD509" s="413"/>
      <c r="AE509" s="417"/>
      <c r="AF509" s="417"/>
      <c r="AG509" s="417"/>
      <c r="AH509" s="417"/>
      <c r="AI509" s="417"/>
      <c r="AJ509" s="417"/>
      <c r="AK509" s="417"/>
      <c r="AL509" s="417"/>
      <c r="AM509" s="315"/>
    </row>
    <row r="510" spans="1:39" s="285" customFormat="1" ht="15" outlineLevel="1">
      <c r="A510" s="503">
        <v>33</v>
      </c>
      <c r="B510" s="325" t="s">
        <v>494</v>
      </c>
      <c r="C510" s="293" t="s">
        <v>25</v>
      </c>
      <c r="D510" s="724">
        <f ca="1">SUMIFS(OFFSET('7.  Persistence Report'!$AQ:$AQ,0,D406-2011),'7.  Persistence Report'!$D:$D,IF(COUNTIFS($B510,"Adjustment*"),$B509,$B510),'7.  Persistence Report'!$H:$H,D406,'7.  Persistence Report'!$J:$J,IF(COUNTIFS($B510,"Adjustment*"),"Adjustment","Current Year Savings"),'7.  Persistence Report'!$C:$C,VLOOKUP(IF(COUNTIFS($B510,"Adjustment*"),$A509,$A510),ExtCalcMap,2,FALSE))</f>
        <v>0</v>
      </c>
      <c r="E510" s="724">
        <f ca="1">SUMIFS(OFFSET('7.  Persistence Report'!$AQ:$AQ,0,E406-2011),'7.  Persistence Report'!$D:$D,IF(COUNTIFS($B510,"Adjustment*"),$B509,$B510),'7.  Persistence Report'!$H:$H,D406,'7.  Persistence Report'!$J:$J,IF(COUNTIFS($B510,"Adjustment*"),"Adjustment","Current Year Savings"),'7.  Persistence Report'!$C:$C,VLOOKUP(IF(COUNTIFS($B510,"Adjustment*"),$A509,$A510),ExtCalcMap,2,FALSE))</f>
        <v>0</v>
      </c>
      <c r="F510" s="724">
        <f ca="1">SUMIFS(OFFSET('7.  Persistence Report'!$AQ:$AQ,0,F406-2011),'7.  Persistence Report'!$D:$D,IF(COUNTIFS($B510,"Adjustment*"),$B509,$B510),'7.  Persistence Report'!$H:$H,D406,'7.  Persistence Report'!$J:$J,IF(COUNTIFS($B510,"Adjustment*"),"Adjustment","Current Year Savings"),'7.  Persistence Report'!$C:$C,VLOOKUP(IF(COUNTIFS($B510,"Adjustment*"),$A509,$A510),ExtCalcMap,2,FALSE))</f>
        <v>0</v>
      </c>
      <c r="G510" s="724">
        <f ca="1">SUMIFS(OFFSET('7.  Persistence Report'!$AQ:$AQ,0,G406-2011),'7.  Persistence Report'!$D:$D,IF(COUNTIFS($B510,"Adjustment*"),$B509,$B510),'7.  Persistence Report'!$H:$H,D406,'7.  Persistence Report'!$J:$J,IF(COUNTIFS($B510,"Adjustment*"),"Adjustment","Current Year Savings"),'7.  Persistence Report'!$C:$C,VLOOKUP(IF(COUNTIFS($B510,"Adjustment*"),$A509,$A510),ExtCalcMap,2,FALSE))</f>
        <v>0</v>
      </c>
      <c r="H510" s="724">
        <f ca="1">SUMIFS(OFFSET('7.  Persistence Report'!$AQ:$AQ,0,H406-2011),'7.  Persistence Report'!$D:$D,IF(COUNTIFS($B510,"Adjustment*"),$B509,$B510),'7.  Persistence Report'!$H:$H,D406,'7.  Persistence Report'!$J:$J,IF(COUNTIFS($B510,"Adjustment*"),"Adjustment","Current Year Savings"),'7.  Persistence Report'!$C:$C,VLOOKUP(IF(COUNTIFS($B510,"Adjustment*"),$A509,$A510),ExtCalcMap,2,FALSE))</f>
        <v>0</v>
      </c>
      <c r="I510" s="724">
        <f ca="1">SUMIFS(OFFSET('7.  Persistence Report'!$AQ:$AQ,0,I406-2011),'7.  Persistence Report'!$D:$D,IF(COUNTIFS($B510,"Adjustment*"),$B509,$B510),'7.  Persistence Report'!$H:$H,D406,'7.  Persistence Report'!$J:$J,IF(COUNTIFS($B510,"Adjustment*"),"Adjustment","Current Year Savings"),'7.  Persistence Report'!$C:$C,VLOOKUP(IF(COUNTIFS($B510,"Adjustment*"),$A509,$A510),ExtCalcMap,2,FALSE))</f>
        <v>0</v>
      </c>
      <c r="J510" s="724">
        <f ca="1">SUMIFS(OFFSET('7.  Persistence Report'!$AQ:$AQ,0,J406-2011),'7.  Persistence Report'!$D:$D,IF(COUNTIFS($B510,"Adjustment*"),$B509,$B510),'7.  Persistence Report'!$H:$H,D406,'7.  Persistence Report'!$J:$J,IF(COUNTIFS($B510,"Adjustment*"),"Adjustment","Current Year Savings"),'7.  Persistence Report'!$C:$C,VLOOKUP(IF(COUNTIFS($B510,"Adjustment*"),$A509,$A510),ExtCalcMap,2,FALSE))</f>
        <v>0</v>
      </c>
      <c r="K510" s="724">
        <f ca="1">SUMIFS(OFFSET('7.  Persistence Report'!$AQ:$AQ,0,K406-2011),'7.  Persistence Report'!$D:$D,IF(COUNTIFS($B510,"Adjustment*"),$B509,$B510),'7.  Persistence Report'!$H:$H,D406,'7.  Persistence Report'!$J:$J,IF(COUNTIFS($B510,"Adjustment*"),"Adjustment","Current Year Savings"),'7.  Persistence Report'!$C:$C,VLOOKUP(IF(COUNTIFS($B510,"Adjustment*"),$A509,$A510),ExtCalcMap,2,FALSE))</f>
        <v>0</v>
      </c>
      <c r="L510" s="724">
        <f ca="1">SUMIFS(OFFSET('7.  Persistence Report'!$AQ:$AQ,0,L406-2011),'7.  Persistence Report'!$D:$D,IF(COUNTIFS($B510,"Adjustment*"),$B509,$B510),'7.  Persistence Report'!$H:$H,D406,'7.  Persistence Report'!$J:$J,IF(COUNTIFS($B510,"Adjustment*"),"Adjustment","Current Year Savings"),'7.  Persistence Report'!$C:$C,VLOOKUP(IF(COUNTIFS($B510,"Adjustment*"),$A509,$A510),ExtCalcMap,2,FALSE))</f>
        <v>0</v>
      </c>
      <c r="M510" s="724">
        <f ca="1">SUMIFS(OFFSET('7.  Persistence Report'!$AQ:$AQ,0,M406-2011),'7.  Persistence Report'!$D:$D,IF(COUNTIFS($B510,"Adjustment*"),$B509,$B510),'7.  Persistence Report'!$H:$H,D406,'7.  Persistence Report'!$J:$J,IF(COUNTIFS($B510,"Adjustment*"),"Adjustment","Current Year Savings"),'7.  Persistence Report'!$C:$C,VLOOKUP(IF(COUNTIFS($B510,"Adjustment*"),$A509,$A510),ExtCalcMap,2,FALSE))</f>
        <v>0</v>
      </c>
      <c r="N510" s="724">
        <v>0</v>
      </c>
      <c r="O510" s="731">
        <f ca="1">SUMIFS(OFFSET('7.  Persistence Report'!$L:$L,0,O406-2011),'7.  Persistence Report'!$D:$D,IF(COUNTIFS($B510,"Adjustment*"),$B509,$B510),'7.  Persistence Report'!$H:$H,D406,'7.  Persistence Report'!$J:$J,IF(COUNTIFS($B510,"Adjustment*"),"Adjustment","Current Year Savings"),'7.  Persistence Report'!$C:$C,VLOOKUP(IF(COUNTIFS($B510,"Adjustment*"),$A509,$A510),ExtCalcMap,2,FALSE))</f>
        <v>0</v>
      </c>
      <c r="P510" s="731">
        <f ca="1">SUMIFS(OFFSET('7.  Persistence Report'!$L:$L,0,P406-2011),'7.  Persistence Report'!$D:$D,IF(COUNTIFS($B510,"Adjustment*"),$B509,$B510),'7.  Persistence Report'!$H:$H,D406,'7.  Persistence Report'!$J:$J,IF(COUNTIFS($B510,"Adjustment*"),"Adjustment","Current Year Savings"),'7.  Persistence Report'!$C:$C,VLOOKUP(IF(COUNTIFS($B510,"Adjustment*"),$A509,$A510),ExtCalcMap,2,FALSE))</f>
        <v>0</v>
      </c>
      <c r="Q510" s="731">
        <f ca="1">SUMIFS(OFFSET('7.  Persistence Report'!$L:$L,0,Q406-2011),'7.  Persistence Report'!$D:$D,IF(COUNTIFS($B510,"Adjustment*"),$B509,$B510),'7.  Persistence Report'!$H:$H,D406,'7.  Persistence Report'!$J:$J,IF(COUNTIFS($B510,"Adjustment*"),"Adjustment","Current Year Savings"),'7.  Persistence Report'!$C:$C,VLOOKUP(IF(COUNTIFS($B510,"Adjustment*"),$A509,$A510),ExtCalcMap,2,FALSE))</f>
        <v>0</v>
      </c>
      <c r="R510" s="731">
        <f ca="1">SUMIFS(OFFSET('7.  Persistence Report'!$L:$L,0,R406-2011),'7.  Persistence Report'!$D:$D,IF(COUNTIFS($B510,"Adjustment*"),$B509,$B510),'7.  Persistence Report'!$H:$H,D406,'7.  Persistence Report'!$J:$J,IF(COUNTIFS($B510,"Adjustment*"),"Adjustment","Current Year Savings"),'7.  Persistence Report'!$C:$C,VLOOKUP(IF(COUNTIFS($B510,"Adjustment*"),$A509,$A510),ExtCalcMap,2,FALSE))</f>
        <v>0</v>
      </c>
      <c r="S510" s="731">
        <f ca="1">SUMIFS(OFFSET('7.  Persistence Report'!$L:$L,0,S406-2011),'7.  Persistence Report'!$D:$D,IF(COUNTIFS($B510,"Adjustment*"),$B509,$B510),'7.  Persistence Report'!$H:$H,D406,'7.  Persistence Report'!$J:$J,IF(COUNTIFS($B510,"Adjustment*"),"Adjustment","Current Year Savings"),'7.  Persistence Report'!$C:$C,VLOOKUP(IF(COUNTIFS($B510,"Adjustment*"),$A509,$A510),ExtCalcMap,2,FALSE))</f>
        <v>0</v>
      </c>
      <c r="T510" s="731">
        <f ca="1">SUMIFS(OFFSET('7.  Persistence Report'!$L:$L,0,T406-2011),'7.  Persistence Report'!$D:$D,IF(COUNTIFS($B510,"Adjustment*"),$B509,$B510),'7.  Persistence Report'!$H:$H,D406,'7.  Persistence Report'!$J:$J,IF(COUNTIFS($B510,"Adjustment*"),"Adjustment","Current Year Savings"),'7.  Persistence Report'!$C:$C,VLOOKUP(IF(COUNTIFS($B510,"Adjustment*"),$A509,$A510),ExtCalcMap,2,FALSE))</f>
        <v>0</v>
      </c>
      <c r="U510" s="731">
        <f ca="1">SUMIFS(OFFSET('7.  Persistence Report'!$L:$L,0,U406-2011),'7.  Persistence Report'!$D:$D,IF(COUNTIFS($B510,"Adjustment*"),$B509,$B510),'7.  Persistence Report'!$H:$H,D406,'7.  Persistence Report'!$J:$J,IF(COUNTIFS($B510,"Adjustment*"),"Adjustment","Current Year Savings"),'7.  Persistence Report'!$C:$C,VLOOKUP(IF(COUNTIFS($B510,"Adjustment*"),$A509,$A510),ExtCalcMap,2,FALSE))</f>
        <v>0</v>
      </c>
      <c r="V510" s="731">
        <f ca="1">SUMIFS(OFFSET('7.  Persistence Report'!$L:$L,0,V406-2011),'7.  Persistence Report'!$D:$D,IF(COUNTIFS($B510,"Adjustment*"),$B509,$B510),'7.  Persistence Report'!$H:$H,D406,'7.  Persistence Report'!$J:$J,IF(COUNTIFS($B510,"Adjustment*"),"Adjustment","Current Year Savings"),'7.  Persistence Report'!$C:$C,VLOOKUP(IF(COUNTIFS($B510,"Adjustment*"),$A509,$A510),ExtCalcMap,2,FALSE))</f>
        <v>0</v>
      </c>
      <c r="W510" s="731">
        <f ca="1">SUMIFS(OFFSET('7.  Persistence Report'!$L:$L,0,W406-2011),'7.  Persistence Report'!$D:$D,IF(COUNTIFS($B510,"Adjustment*"),$B509,$B510),'7.  Persistence Report'!$H:$H,D406,'7.  Persistence Report'!$J:$J,IF(COUNTIFS($B510,"Adjustment*"),"Adjustment","Current Year Savings"),'7.  Persistence Report'!$C:$C,VLOOKUP(IF(COUNTIFS($B510,"Adjustment*"),$A509,$A510),ExtCalcMap,2,FALSE))</f>
        <v>0</v>
      </c>
      <c r="X510" s="731">
        <f ca="1">SUMIFS(OFFSET('7.  Persistence Report'!$L:$L,0,X406-2011),'7.  Persistence Report'!$D:$D,IF(COUNTIFS($B510,"Adjustment*"),$B509,$B510),'7.  Persistence Report'!$H:$H,D406,'7.  Persistence Report'!$J:$J,IF(COUNTIFS($B510,"Adjustment*"),"Adjustment","Current Year Savings"),'7.  Persistence Report'!$C:$C,VLOOKUP(IF(COUNTIFS($B510,"Adjustment*"),$A509,$A510),ExtCalcMap,2,FALSE))</f>
        <v>0</v>
      </c>
      <c r="Y510" s="416">
        <f ca="1">IF(SUMIFS(OFFSET('3-a.  Rate Class Allocations'!$BA:$BA,0,(27*(Y407="kW"))),'3-a.  Rate Class Allocations'!$F:$F,"2011 - 2014 + 2015 Extension Legacy Green Energy Act Framework - Province Wide Program",'3-a.  Rate Class Allocations'!$E:$E,$B510,'3-a.  Rate Class Allocations'!$H:$H,D406),SUMIFS(OFFSET('3-a.  Rate Class Allocations'!$BA:$BA,0,(27*(Y407="kW"))),'3-a.  Rate Class Allocations'!$F:$F,"2011 - 2014 + 2015 Extension Legacy Green Energy Act Framework - Province Wide Program",'3-a.  Rate Class Allocations'!$L:$L,Y406,'3-a.  Rate Class Allocations'!$E:$E,$B510,'3-a.  Rate Class Allocations'!$H:$H,D406) / SUMIFS(OFFSET('3-a.  Rate Class Allocations'!$BA:$BA,0,(27*(Y407="kW"))),'3-a.  Rate Class Allocations'!$F:$F,"2011 - 2014 + 2015 Extension Legacy Green Energy Act Framework - Province Wide Program",'3-a.  Rate Class Allocations'!$E:$E,$B510,'3-a.  Rate Class Allocations'!$H:$H,D406),IF(COUNTIFS(Y406,"General Service*"),1/COUNTIFS($Y406:$AL406,"General Service*"),0))</f>
        <v>0.5</v>
      </c>
      <c r="Z510" s="416">
        <f ca="1">IF(SUMIFS(OFFSET('3-a.  Rate Class Allocations'!$BA:$BA,0,(27*(Z407="kW"))),'3-a.  Rate Class Allocations'!$F:$F,"2011 - 2014 + 2015 Extension Legacy Green Energy Act Framework - Province Wide Program",'3-a.  Rate Class Allocations'!$E:$E,$B510,'3-a.  Rate Class Allocations'!$H:$H,D406),SUMIFS(OFFSET('3-a.  Rate Class Allocations'!$BA:$BA,0,(27*(Z407="kW"))),'3-a.  Rate Class Allocations'!$F:$F,"2011 - 2014 + 2015 Extension Legacy Green Energy Act Framework - Province Wide Program",'3-a.  Rate Class Allocations'!$L:$L,Z406,'3-a.  Rate Class Allocations'!$E:$E,$B510,'3-a.  Rate Class Allocations'!$H:$H,D406) / SUMIFS(OFFSET('3-a.  Rate Class Allocations'!$BA:$BA,0,(27*(Z407="kW"))),'3-a.  Rate Class Allocations'!$F:$F,"2011 - 2014 + 2015 Extension Legacy Green Energy Act Framework - Province Wide Program",'3-a.  Rate Class Allocations'!$E:$E,$B510,'3-a.  Rate Class Allocations'!$H:$H,D406),IF(COUNTIFS(Z406,"General Service*"),1/COUNTIFS($Y406:$AL406,"General Service*"),0))</f>
        <v>0.5</v>
      </c>
      <c r="AA510" s="416">
        <f ca="1">IF(SUMIFS(OFFSET('3-a.  Rate Class Allocations'!$BA:$BA,0,(27*(AA407="kW"))),'3-a.  Rate Class Allocations'!$F:$F,"2011 - 2014 + 2015 Extension Legacy Green Energy Act Framework - Province Wide Program",'3-a.  Rate Class Allocations'!$E:$E,$B510,'3-a.  Rate Class Allocations'!$H:$H,D406),SUMIFS(OFFSET('3-a.  Rate Class Allocations'!$BA:$BA,0,(27*(AA407="kW"))),'3-a.  Rate Class Allocations'!$F:$F,"2011 - 2014 + 2015 Extension Legacy Green Energy Act Framework - Province Wide Program",'3-a.  Rate Class Allocations'!$L:$L,AA406,'3-a.  Rate Class Allocations'!$E:$E,$B510,'3-a.  Rate Class Allocations'!$H:$H,D406) / SUMIFS(OFFSET('3-a.  Rate Class Allocations'!$BA:$BA,0,(27*(AA407="kW"))),'3-a.  Rate Class Allocations'!$F:$F,"2011 - 2014 + 2015 Extension Legacy Green Energy Act Framework - Province Wide Program",'3-a.  Rate Class Allocations'!$E:$E,$B510,'3-a.  Rate Class Allocations'!$H:$H,D406),IF(COUNTIFS(AA406,"General Service*"),1/COUNTIFS($Y406:$AL406,"General Service*"),0))</f>
        <v>0</v>
      </c>
      <c r="AB510" s="416">
        <f ca="1">IF(SUMIFS(OFFSET('3-a.  Rate Class Allocations'!$BA:$BA,0,(27*(AB407="kW"))),'3-a.  Rate Class Allocations'!$F:$F,"2011 - 2014 + 2015 Extension Legacy Green Energy Act Framework - Province Wide Program",'3-a.  Rate Class Allocations'!$E:$E,$B510,'3-a.  Rate Class Allocations'!$H:$H,D406),SUMIFS(OFFSET('3-a.  Rate Class Allocations'!$BA:$BA,0,(27*(AB407="kW"))),'3-a.  Rate Class Allocations'!$F:$F,"2011 - 2014 + 2015 Extension Legacy Green Energy Act Framework - Province Wide Program",'3-a.  Rate Class Allocations'!$L:$L,AB406,'3-a.  Rate Class Allocations'!$E:$E,$B510,'3-a.  Rate Class Allocations'!$H:$H,D406) / SUMIFS(OFFSET('3-a.  Rate Class Allocations'!$BA:$BA,0,(27*(AB407="kW"))),'3-a.  Rate Class Allocations'!$F:$F,"2011 - 2014 + 2015 Extension Legacy Green Energy Act Framework - Province Wide Program",'3-a.  Rate Class Allocations'!$E:$E,$B510,'3-a.  Rate Class Allocations'!$H:$H,D406),IF(COUNTIFS(AB406,"General Service*"),1/COUNTIFS($Y406:$AL406,"General Service*"),0))</f>
        <v>0</v>
      </c>
      <c r="AC510" s="416">
        <f ca="1">IF(SUMIFS(OFFSET('3-a.  Rate Class Allocations'!$BA:$BA,0,(27*(AC407="kW"))),'3-a.  Rate Class Allocations'!$F:$F,"2011 - 2014 + 2015 Extension Legacy Green Energy Act Framework - Province Wide Program",'3-a.  Rate Class Allocations'!$E:$E,$B510,'3-a.  Rate Class Allocations'!$H:$H,D406),SUMIFS(OFFSET('3-a.  Rate Class Allocations'!$BA:$BA,0,(27*(AC407="kW"))),'3-a.  Rate Class Allocations'!$F:$F,"2011 - 2014 + 2015 Extension Legacy Green Energy Act Framework - Province Wide Program",'3-a.  Rate Class Allocations'!$L:$L,AC406,'3-a.  Rate Class Allocations'!$E:$E,$B510,'3-a.  Rate Class Allocations'!$H:$H,D406) / SUMIFS(OFFSET('3-a.  Rate Class Allocations'!$BA:$BA,0,(27*(AC407="kW"))),'3-a.  Rate Class Allocations'!$F:$F,"2011 - 2014 + 2015 Extension Legacy Green Energy Act Framework - Province Wide Program",'3-a.  Rate Class Allocations'!$E:$E,$B510,'3-a.  Rate Class Allocations'!$H:$H,D406),IF(COUNTIFS(AC406,"General Service*"),1/COUNTIFS($Y406:$AL406,"General Service*"),0))</f>
        <v>0</v>
      </c>
      <c r="AD510" s="416">
        <f ca="1">IF(SUMIFS(OFFSET('3-a.  Rate Class Allocations'!$BA:$BA,0,(27*(AD407="kW"))),'3-a.  Rate Class Allocations'!$F:$F,"2011 - 2014 + 2015 Extension Legacy Green Energy Act Framework - Province Wide Program",'3-a.  Rate Class Allocations'!$E:$E,$B510,'3-a.  Rate Class Allocations'!$H:$H,D406),SUMIFS(OFFSET('3-a.  Rate Class Allocations'!$BA:$BA,0,(27*(AD407="kW"))),'3-a.  Rate Class Allocations'!$F:$F,"2011 - 2014 + 2015 Extension Legacy Green Energy Act Framework - Province Wide Program",'3-a.  Rate Class Allocations'!$L:$L,AD406,'3-a.  Rate Class Allocations'!$E:$E,$B510,'3-a.  Rate Class Allocations'!$H:$H,D406) / SUMIFS(OFFSET('3-a.  Rate Class Allocations'!$BA:$BA,0,(27*(AD407="kW"))),'3-a.  Rate Class Allocations'!$F:$F,"2011 - 2014 + 2015 Extension Legacy Green Energy Act Framework - Province Wide Program",'3-a.  Rate Class Allocations'!$E:$E,$B510,'3-a.  Rate Class Allocations'!$H:$H,D406),IF(COUNTIFS(AD406,"General Service*"),1/COUNTIFS($Y406:$AL406,"General Service*"),0))</f>
        <v>0</v>
      </c>
      <c r="AE510" s="416">
        <f ca="1">IF(SUMIFS(OFFSET('3-a.  Rate Class Allocations'!$BA:$BA,0,(27*(AE407="kW"))),'3-a.  Rate Class Allocations'!$F:$F,"2011 - 2014 + 2015 Extension Legacy Green Energy Act Framework - Province Wide Program",'3-a.  Rate Class Allocations'!$E:$E,$B510,'3-a.  Rate Class Allocations'!$H:$H,D406),SUMIFS(OFFSET('3-a.  Rate Class Allocations'!$BA:$BA,0,(27*(AE407="kW"))),'3-a.  Rate Class Allocations'!$F:$F,"2011 - 2014 + 2015 Extension Legacy Green Energy Act Framework - Province Wide Program",'3-a.  Rate Class Allocations'!$L:$L,AE406,'3-a.  Rate Class Allocations'!$E:$E,$B510,'3-a.  Rate Class Allocations'!$H:$H,D406) / SUMIFS(OFFSET('3-a.  Rate Class Allocations'!$BA:$BA,0,(27*(AE407="kW"))),'3-a.  Rate Class Allocations'!$F:$F,"2011 - 2014 + 2015 Extension Legacy Green Energy Act Framework - Province Wide Program",'3-a.  Rate Class Allocations'!$E:$E,$B510,'3-a.  Rate Class Allocations'!$H:$H,D406),IF(COUNTIFS(AE406,"General Service*"),1/COUNTIFS($Y406:$AL406,"General Service*"),0))</f>
        <v>0</v>
      </c>
      <c r="AF510" s="416">
        <f ca="1">IF(SUMIFS(OFFSET('3-a.  Rate Class Allocations'!$BA:$BA,0,(27*(AF407="kW"))),'3-a.  Rate Class Allocations'!$F:$F,"2011 - 2014 + 2015 Extension Legacy Green Energy Act Framework - Province Wide Program",'3-a.  Rate Class Allocations'!$E:$E,$B510,'3-a.  Rate Class Allocations'!$H:$H,D406),SUMIFS(OFFSET('3-a.  Rate Class Allocations'!$BA:$BA,0,(27*(AF407="kW"))),'3-a.  Rate Class Allocations'!$F:$F,"2011 - 2014 + 2015 Extension Legacy Green Energy Act Framework - Province Wide Program",'3-a.  Rate Class Allocations'!$L:$L,AF406,'3-a.  Rate Class Allocations'!$E:$E,$B510,'3-a.  Rate Class Allocations'!$H:$H,D406) / SUMIFS(OFFSET('3-a.  Rate Class Allocations'!$BA:$BA,0,(27*(AF407="kW"))),'3-a.  Rate Class Allocations'!$F:$F,"2011 - 2014 + 2015 Extension Legacy Green Energy Act Framework - Province Wide Program",'3-a.  Rate Class Allocations'!$E:$E,$B510,'3-a.  Rate Class Allocations'!$H:$H,D406),IF(COUNTIFS(AF406,"General Service*"),1/COUNTIFS($Y406:$AL406,"General Service*"),0))</f>
        <v>0</v>
      </c>
      <c r="AG510" s="416">
        <f ca="1">IF(SUMIFS(OFFSET('3-a.  Rate Class Allocations'!$BA:$BA,0,(27*(AG407="kW"))),'3-a.  Rate Class Allocations'!$F:$F,"2011 - 2014 + 2015 Extension Legacy Green Energy Act Framework - Province Wide Program",'3-a.  Rate Class Allocations'!$E:$E,$B510,'3-a.  Rate Class Allocations'!$H:$H,D406),SUMIFS(OFFSET('3-a.  Rate Class Allocations'!$BA:$BA,0,(27*(AG407="kW"))),'3-a.  Rate Class Allocations'!$F:$F,"2011 - 2014 + 2015 Extension Legacy Green Energy Act Framework - Province Wide Program",'3-a.  Rate Class Allocations'!$L:$L,AG406,'3-a.  Rate Class Allocations'!$E:$E,$B510,'3-a.  Rate Class Allocations'!$H:$H,D406) / SUMIFS(OFFSET('3-a.  Rate Class Allocations'!$BA:$BA,0,(27*(AG407="kW"))),'3-a.  Rate Class Allocations'!$F:$F,"2011 - 2014 + 2015 Extension Legacy Green Energy Act Framework - Province Wide Program",'3-a.  Rate Class Allocations'!$E:$E,$B510,'3-a.  Rate Class Allocations'!$H:$H,D406),IF(COUNTIFS(AG406,"General Service*"),1/COUNTIFS($Y406:$AL406,"General Service*"),0))</f>
        <v>0</v>
      </c>
      <c r="AH510" s="416">
        <f ca="1">IF(SUMIFS(OFFSET('3-a.  Rate Class Allocations'!$BA:$BA,0,(27*(AH407="kW"))),'3-a.  Rate Class Allocations'!$F:$F,"2011 - 2014 + 2015 Extension Legacy Green Energy Act Framework - Province Wide Program",'3-a.  Rate Class Allocations'!$E:$E,$B510,'3-a.  Rate Class Allocations'!$H:$H,D406),SUMIFS(OFFSET('3-a.  Rate Class Allocations'!$BA:$BA,0,(27*(AH407="kW"))),'3-a.  Rate Class Allocations'!$F:$F,"2011 - 2014 + 2015 Extension Legacy Green Energy Act Framework - Province Wide Program",'3-a.  Rate Class Allocations'!$L:$L,AH406,'3-a.  Rate Class Allocations'!$E:$E,$B510,'3-a.  Rate Class Allocations'!$H:$H,D406) / SUMIFS(OFFSET('3-a.  Rate Class Allocations'!$BA:$BA,0,(27*(AH407="kW"))),'3-a.  Rate Class Allocations'!$F:$F,"2011 - 2014 + 2015 Extension Legacy Green Energy Act Framework - Province Wide Program",'3-a.  Rate Class Allocations'!$E:$E,$B510,'3-a.  Rate Class Allocations'!$H:$H,D406),IF(COUNTIFS(AH406,"General Service*"),1/COUNTIFS($Y406:$AL406,"General Service*"),0))</f>
        <v>0</v>
      </c>
      <c r="AI510" s="416">
        <f ca="1">IF(SUMIFS(OFFSET('3-a.  Rate Class Allocations'!$BA:$BA,0,(27*(AI407="kW"))),'3-a.  Rate Class Allocations'!$F:$F,"2011 - 2014 + 2015 Extension Legacy Green Energy Act Framework - Province Wide Program",'3-a.  Rate Class Allocations'!$E:$E,$B510,'3-a.  Rate Class Allocations'!$H:$H,D406),SUMIFS(OFFSET('3-a.  Rate Class Allocations'!$BA:$BA,0,(27*(AI407="kW"))),'3-a.  Rate Class Allocations'!$F:$F,"2011 - 2014 + 2015 Extension Legacy Green Energy Act Framework - Province Wide Program",'3-a.  Rate Class Allocations'!$L:$L,AI406,'3-a.  Rate Class Allocations'!$E:$E,$B510,'3-a.  Rate Class Allocations'!$H:$H,D406) / SUMIFS(OFFSET('3-a.  Rate Class Allocations'!$BA:$BA,0,(27*(AI407="kW"))),'3-a.  Rate Class Allocations'!$F:$F,"2011 - 2014 + 2015 Extension Legacy Green Energy Act Framework - Province Wide Program",'3-a.  Rate Class Allocations'!$E:$E,$B510,'3-a.  Rate Class Allocations'!$H:$H,D406),IF(COUNTIFS(AI406,"General Service*"),1/COUNTIFS($Y406:$AL406,"General Service*"),0))</f>
        <v>0</v>
      </c>
      <c r="AJ510" s="416">
        <f ca="1">IF(SUMIFS(OFFSET('3-a.  Rate Class Allocations'!$BA:$BA,0,(27*(AJ407="kW"))),'3-a.  Rate Class Allocations'!$F:$F,"2011 - 2014 + 2015 Extension Legacy Green Energy Act Framework - Province Wide Program",'3-a.  Rate Class Allocations'!$E:$E,$B510,'3-a.  Rate Class Allocations'!$H:$H,D406),SUMIFS(OFFSET('3-a.  Rate Class Allocations'!$BA:$BA,0,(27*(AJ407="kW"))),'3-a.  Rate Class Allocations'!$F:$F,"2011 - 2014 + 2015 Extension Legacy Green Energy Act Framework - Province Wide Program",'3-a.  Rate Class Allocations'!$L:$L,AJ406,'3-a.  Rate Class Allocations'!$E:$E,$B510,'3-a.  Rate Class Allocations'!$H:$H,D406) / SUMIFS(OFFSET('3-a.  Rate Class Allocations'!$BA:$BA,0,(27*(AJ407="kW"))),'3-a.  Rate Class Allocations'!$F:$F,"2011 - 2014 + 2015 Extension Legacy Green Energy Act Framework - Province Wide Program",'3-a.  Rate Class Allocations'!$E:$E,$B510,'3-a.  Rate Class Allocations'!$H:$H,D406),IF(COUNTIFS(AJ406,"General Service*"),1/COUNTIFS($Y406:$AL406,"General Service*"),0))</f>
        <v>0</v>
      </c>
      <c r="AK510" s="416">
        <f ca="1">IF(SUMIFS(OFFSET('3-a.  Rate Class Allocations'!$BA:$BA,0,(27*(AK407="kW"))),'3-a.  Rate Class Allocations'!$F:$F,"2011 - 2014 + 2015 Extension Legacy Green Energy Act Framework - Province Wide Program",'3-a.  Rate Class Allocations'!$E:$E,$B510,'3-a.  Rate Class Allocations'!$H:$H,D406),SUMIFS(OFFSET('3-a.  Rate Class Allocations'!$BA:$BA,0,(27*(AK407="kW"))),'3-a.  Rate Class Allocations'!$F:$F,"2011 - 2014 + 2015 Extension Legacy Green Energy Act Framework - Province Wide Program",'3-a.  Rate Class Allocations'!$L:$L,AK406,'3-a.  Rate Class Allocations'!$E:$E,$B510,'3-a.  Rate Class Allocations'!$H:$H,D406) / SUMIFS(OFFSET('3-a.  Rate Class Allocations'!$BA:$BA,0,(27*(AK407="kW"))),'3-a.  Rate Class Allocations'!$F:$F,"2011 - 2014 + 2015 Extension Legacy Green Energy Act Framework - Province Wide Program",'3-a.  Rate Class Allocations'!$E:$E,$B510,'3-a.  Rate Class Allocations'!$H:$H,D406),IF(COUNTIFS(AK406,"General Service*"),1/COUNTIFS($Y406:$AL406,"General Service*"),0))</f>
        <v>0</v>
      </c>
      <c r="AL510" s="416">
        <f ca="1">IF(SUMIFS(OFFSET('3-a.  Rate Class Allocations'!$BA:$BA,0,(27*(AL407="kW"))),'3-a.  Rate Class Allocations'!$F:$F,"2011 - 2014 + 2015 Extension Legacy Green Energy Act Framework - Province Wide Program",'3-a.  Rate Class Allocations'!$E:$E,$B510,'3-a.  Rate Class Allocations'!$H:$H,D406),SUMIFS(OFFSET('3-a.  Rate Class Allocations'!$BA:$BA,0,(27*(AL407="kW"))),'3-a.  Rate Class Allocations'!$F:$F,"2011 - 2014 + 2015 Extension Legacy Green Energy Act Framework - Province Wide Program",'3-a.  Rate Class Allocations'!$L:$L,AL406,'3-a.  Rate Class Allocations'!$E:$E,$B510,'3-a.  Rate Class Allocations'!$H:$H,D406) / SUMIFS(OFFSET('3-a.  Rate Class Allocations'!$BA:$BA,0,(27*(AL407="kW"))),'3-a.  Rate Class Allocations'!$F:$F,"2011 - 2014 + 2015 Extension Legacy Green Energy Act Framework - Province Wide Program",'3-a.  Rate Class Allocations'!$E:$E,$B510,'3-a.  Rate Class Allocations'!$H:$H,D406),IF(COUNTIFS(AL406,"General Service*"),1/COUNTIFS($Y406:$AL406,"General Service*"),0))</f>
        <v>0</v>
      </c>
      <c r="AM510" s="298">
        <f ca="1">SUM(Y510:AL510)</f>
        <v>1</v>
      </c>
    </row>
    <row r="511" spans="1:39" s="285" customFormat="1" ht="15" outlineLevel="1">
      <c r="A511" s="503"/>
      <c r="B511" s="325" t="s">
        <v>260</v>
      </c>
      <c r="C511" s="293" t="s">
        <v>164</v>
      </c>
      <c r="D511" s="724">
        <f ca="1">SUMIFS(OFFSET('7.  Persistence Report'!$AQ:$AQ,0,D406-2011),'7.  Persistence Report'!$D:$D,IF(COUNTIFS($B511,"Adjustment*"),$B510,$B511),'7.  Persistence Report'!$H:$H,D406,'7.  Persistence Report'!$J:$J,IF(COUNTIFS($B511,"Adjustment*"),"Adjustment","Current Year Savings"),'7.  Persistence Report'!$C:$C,VLOOKUP(IF(COUNTIFS($B511,"Adjustment*"),$A510,$A511),ExtCalcMap,2,FALSE))</f>
        <v>0</v>
      </c>
      <c r="E511" s="724">
        <f ca="1">SUMIFS(OFFSET('7.  Persistence Report'!$AQ:$AQ,0,E406-2011),'7.  Persistence Report'!$D:$D,IF(COUNTIFS($B511,"Adjustment*"),$B510,$B511),'7.  Persistence Report'!$H:$H,D406,'7.  Persistence Report'!$J:$J,IF(COUNTIFS($B511,"Adjustment*"),"Adjustment","Current Year Savings"),'7.  Persistence Report'!$C:$C,VLOOKUP(IF(COUNTIFS($B511,"Adjustment*"),$A510,$A511),ExtCalcMap,2,FALSE))</f>
        <v>0</v>
      </c>
      <c r="F511" s="724">
        <f ca="1">SUMIFS(OFFSET('7.  Persistence Report'!$AQ:$AQ,0,F406-2011),'7.  Persistence Report'!$D:$D,IF(COUNTIFS($B511,"Adjustment*"),$B510,$B511),'7.  Persistence Report'!$H:$H,D406,'7.  Persistence Report'!$J:$J,IF(COUNTIFS($B511,"Adjustment*"),"Adjustment","Current Year Savings"),'7.  Persistence Report'!$C:$C,VLOOKUP(IF(COUNTIFS($B511,"Adjustment*"),$A510,$A511),ExtCalcMap,2,FALSE))</f>
        <v>0</v>
      </c>
      <c r="G511" s="724">
        <f ca="1">SUMIFS(OFFSET('7.  Persistence Report'!$AQ:$AQ,0,G406-2011),'7.  Persistence Report'!$D:$D,IF(COUNTIFS($B511,"Adjustment*"),$B510,$B511),'7.  Persistence Report'!$H:$H,D406,'7.  Persistence Report'!$J:$J,IF(COUNTIFS($B511,"Adjustment*"),"Adjustment","Current Year Savings"),'7.  Persistence Report'!$C:$C,VLOOKUP(IF(COUNTIFS($B511,"Adjustment*"),$A510,$A511),ExtCalcMap,2,FALSE))</f>
        <v>0</v>
      </c>
      <c r="H511" s="724">
        <f ca="1">SUMIFS(OFFSET('7.  Persistence Report'!$AQ:$AQ,0,H406-2011),'7.  Persistence Report'!$D:$D,IF(COUNTIFS($B511,"Adjustment*"),$B510,$B511),'7.  Persistence Report'!$H:$H,D406,'7.  Persistence Report'!$J:$J,IF(COUNTIFS($B511,"Adjustment*"),"Adjustment","Current Year Savings"),'7.  Persistence Report'!$C:$C,VLOOKUP(IF(COUNTIFS($B511,"Adjustment*"),$A510,$A511),ExtCalcMap,2,FALSE))</f>
        <v>0</v>
      </c>
      <c r="I511" s="724">
        <f ca="1">SUMIFS(OFFSET('7.  Persistence Report'!$AQ:$AQ,0,I406-2011),'7.  Persistence Report'!$D:$D,IF(COUNTIFS($B511,"Adjustment*"),$B510,$B511),'7.  Persistence Report'!$H:$H,D406,'7.  Persistence Report'!$J:$J,IF(COUNTIFS($B511,"Adjustment*"),"Adjustment","Current Year Savings"),'7.  Persistence Report'!$C:$C,VLOOKUP(IF(COUNTIFS($B511,"Adjustment*"),$A510,$A511),ExtCalcMap,2,FALSE))</f>
        <v>0</v>
      </c>
      <c r="J511" s="724">
        <f ca="1">SUMIFS(OFFSET('7.  Persistence Report'!$AQ:$AQ,0,J406-2011),'7.  Persistence Report'!$D:$D,IF(COUNTIFS($B511,"Adjustment*"),$B510,$B511),'7.  Persistence Report'!$H:$H,D406,'7.  Persistence Report'!$J:$J,IF(COUNTIFS($B511,"Adjustment*"),"Adjustment","Current Year Savings"),'7.  Persistence Report'!$C:$C,VLOOKUP(IF(COUNTIFS($B511,"Adjustment*"),$A510,$A511),ExtCalcMap,2,FALSE))</f>
        <v>0</v>
      </c>
      <c r="K511" s="724">
        <f ca="1">SUMIFS(OFFSET('7.  Persistence Report'!$AQ:$AQ,0,K406-2011),'7.  Persistence Report'!$D:$D,IF(COUNTIFS($B511,"Adjustment*"),$B510,$B511),'7.  Persistence Report'!$H:$H,D406,'7.  Persistence Report'!$J:$J,IF(COUNTIFS($B511,"Adjustment*"),"Adjustment","Current Year Savings"),'7.  Persistence Report'!$C:$C,VLOOKUP(IF(COUNTIFS($B511,"Adjustment*"),$A510,$A511),ExtCalcMap,2,FALSE))</f>
        <v>0</v>
      </c>
      <c r="L511" s="724">
        <f ca="1">SUMIFS(OFFSET('7.  Persistence Report'!$AQ:$AQ,0,L406-2011),'7.  Persistence Report'!$D:$D,IF(COUNTIFS($B511,"Adjustment*"),$B510,$B511),'7.  Persistence Report'!$H:$H,D406,'7.  Persistence Report'!$J:$J,IF(COUNTIFS($B511,"Adjustment*"),"Adjustment","Current Year Savings"),'7.  Persistence Report'!$C:$C,VLOOKUP(IF(COUNTIFS($B511,"Adjustment*"),$A510,$A511),ExtCalcMap,2,FALSE))</f>
        <v>0</v>
      </c>
      <c r="M511" s="724">
        <f ca="1">SUMIFS(OFFSET('7.  Persistence Report'!$AQ:$AQ,0,M406-2011),'7.  Persistence Report'!$D:$D,IF(COUNTIFS($B511,"Adjustment*"),$B510,$B511),'7.  Persistence Report'!$H:$H,D406,'7.  Persistence Report'!$J:$J,IF(COUNTIFS($B511,"Adjustment*"),"Adjustment","Current Year Savings"),'7.  Persistence Report'!$C:$C,VLOOKUP(IF(COUNTIFS($B511,"Adjustment*"),$A510,$A511),ExtCalcMap,2,FALSE))</f>
        <v>0</v>
      </c>
      <c r="N511" s="724">
        <f>N510</f>
        <v>0</v>
      </c>
      <c r="O511" s="731">
        <f ca="1">SUMIFS(OFFSET('7.  Persistence Report'!$L:$L,0,O406-2011),'7.  Persistence Report'!$D:$D,IF(COUNTIFS($B511,"Adjustment*"),$B510,$B511),'7.  Persistence Report'!$H:$H,D406,'7.  Persistence Report'!$J:$J,IF(COUNTIFS($B511,"Adjustment*"),"Adjustment","Current Year Savings"),'7.  Persistence Report'!$C:$C,VLOOKUP(IF(COUNTIFS($B511,"Adjustment*"),$A510,$A511),ExtCalcMap,2,FALSE))</f>
        <v>0</v>
      </c>
      <c r="P511" s="731">
        <f ca="1">SUMIFS(OFFSET('7.  Persistence Report'!$L:$L,0,P406-2011),'7.  Persistence Report'!$D:$D,IF(COUNTIFS($B511,"Adjustment*"),$B510,$B511),'7.  Persistence Report'!$H:$H,D406,'7.  Persistence Report'!$J:$J,IF(COUNTIFS($B511,"Adjustment*"),"Adjustment","Current Year Savings"),'7.  Persistence Report'!$C:$C,VLOOKUP(IF(COUNTIFS($B511,"Adjustment*"),$A510,$A511),ExtCalcMap,2,FALSE))</f>
        <v>0</v>
      </c>
      <c r="Q511" s="731">
        <f ca="1">SUMIFS(OFFSET('7.  Persistence Report'!$L:$L,0,Q406-2011),'7.  Persistence Report'!$D:$D,IF(COUNTIFS($B511,"Adjustment*"),$B510,$B511),'7.  Persistence Report'!$H:$H,D406,'7.  Persistence Report'!$J:$J,IF(COUNTIFS($B511,"Adjustment*"),"Adjustment","Current Year Savings"),'7.  Persistence Report'!$C:$C,VLOOKUP(IF(COUNTIFS($B511,"Adjustment*"),$A510,$A511),ExtCalcMap,2,FALSE))</f>
        <v>0</v>
      </c>
      <c r="R511" s="731">
        <f ca="1">SUMIFS(OFFSET('7.  Persistence Report'!$L:$L,0,R406-2011),'7.  Persistence Report'!$D:$D,IF(COUNTIFS($B511,"Adjustment*"),$B510,$B511),'7.  Persistence Report'!$H:$H,D406,'7.  Persistence Report'!$J:$J,IF(COUNTIFS($B511,"Adjustment*"),"Adjustment","Current Year Savings"),'7.  Persistence Report'!$C:$C,VLOOKUP(IF(COUNTIFS($B511,"Adjustment*"),$A510,$A511),ExtCalcMap,2,FALSE))</f>
        <v>0</v>
      </c>
      <c r="S511" s="731">
        <f ca="1">SUMIFS(OFFSET('7.  Persistence Report'!$L:$L,0,S406-2011),'7.  Persistence Report'!$D:$D,IF(COUNTIFS($B511,"Adjustment*"),$B510,$B511),'7.  Persistence Report'!$H:$H,D406,'7.  Persistence Report'!$J:$J,IF(COUNTIFS($B511,"Adjustment*"),"Adjustment","Current Year Savings"),'7.  Persistence Report'!$C:$C,VLOOKUP(IF(COUNTIFS($B511,"Adjustment*"),$A510,$A511),ExtCalcMap,2,FALSE))</f>
        <v>0</v>
      </c>
      <c r="T511" s="731">
        <f ca="1">SUMIFS(OFFSET('7.  Persistence Report'!$L:$L,0,T406-2011),'7.  Persistence Report'!$D:$D,IF(COUNTIFS($B511,"Adjustment*"),$B510,$B511),'7.  Persistence Report'!$H:$H,D406,'7.  Persistence Report'!$J:$J,IF(COUNTIFS($B511,"Adjustment*"),"Adjustment","Current Year Savings"),'7.  Persistence Report'!$C:$C,VLOOKUP(IF(COUNTIFS($B511,"Adjustment*"),$A510,$A511),ExtCalcMap,2,FALSE))</f>
        <v>0</v>
      </c>
      <c r="U511" s="731">
        <f ca="1">SUMIFS(OFFSET('7.  Persistence Report'!$L:$L,0,U406-2011),'7.  Persistence Report'!$D:$D,IF(COUNTIFS($B511,"Adjustment*"),$B510,$B511),'7.  Persistence Report'!$H:$H,D406,'7.  Persistence Report'!$J:$J,IF(COUNTIFS($B511,"Adjustment*"),"Adjustment","Current Year Savings"),'7.  Persistence Report'!$C:$C,VLOOKUP(IF(COUNTIFS($B511,"Adjustment*"),$A510,$A511),ExtCalcMap,2,FALSE))</f>
        <v>0</v>
      </c>
      <c r="V511" s="731">
        <f ca="1">SUMIFS(OFFSET('7.  Persistence Report'!$L:$L,0,V406-2011),'7.  Persistence Report'!$D:$D,IF(COUNTIFS($B511,"Adjustment*"),$B510,$B511),'7.  Persistence Report'!$H:$H,D406,'7.  Persistence Report'!$J:$J,IF(COUNTIFS($B511,"Adjustment*"),"Adjustment","Current Year Savings"),'7.  Persistence Report'!$C:$C,VLOOKUP(IF(COUNTIFS($B511,"Adjustment*"),$A510,$A511),ExtCalcMap,2,FALSE))</f>
        <v>0</v>
      </c>
      <c r="W511" s="731">
        <f ca="1">SUMIFS(OFFSET('7.  Persistence Report'!$L:$L,0,W406-2011),'7.  Persistence Report'!$D:$D,IF(COUNTIFS($B511,"Adjustment*"),$B510,$B511),'7.  Persistence Report'!$H:$H,D406,'7.  Persistence Report'!$J:$J,IF(COUNTIFS($B511,"Adjustment*"),"Adjustment","Current Year Savings"),'7.  Persistence Report'!$C:$C,VLOOKUP(IF(COUNTIFS($B511,"Adjustment*"),$A510,$A511),ExtCalcMap,2,FALSE))</f>
        <v>0</v>
      </c>
      <c r="X511" s="731">
        <f ca="1">SUMIFS(OFFSET('7.  Persistence Report'!$L:$L,0,X406-2011),'7.  Persistence Report'!$D:$D,IF(COUNTIFS($B511,"Adjustment*"),$B510,$B511),'7.  Persistence Report'!$H:$H,D406,'7.  Persistence Report'!$J:$J,IF(COUNTIFS($B511,"Adjustment*"),"Adjustment","Current Year Savings"),'7.  Persistence Report'!$C:$C,VLOOKUP(IF(COUNTIFS($B511,"Adjustment*"),$A510,$A511),ExtCalcMap,2,FALSE))</f>
        <v>0</v>
      </c>
      <c r="Y511" s="412">
        <f ca="1">Y510</f>
        <v>0.5</v>
      </c>
      <c r="Z511" s="412">
        <f t="shared" ref="Z511:AL511" ca="1" si="212">Z510</f>
        <v>0.5</v>
      </c>
      <c r="AA511" s="412">
        <f t="shared" ca="1" si="212"/>
        <v>0</v>
      </c>
      <c r="AB511" s="412">
        <f t="shared" ca="1" si="212"/>
        <v>0</v>
      </c>
      <c r="AC511" s="412">
        <f t="shared" ca="1" si="212"/>
        <v>0</v>
      </c>
      <c r="AD511" s="412">
        <f t="shared" ca="1" si="212"/>
        <v>0</v>
      </c>
      <c r="AE511" s="412">
        <f t="shared" ca="1" si="212"/>
        <v>0</v>
      </c>
      <c r="AF511" s="412">
        <f t="shared" ca="1" si="212"/>
        <v>0</v>
      </c>
      <c r="AG511" s="412">
        <f t="shared" ca="1" si="212"/>
        <v>0</v>
      </c>
      <c r="AH511" s="412">
        <f t="shared" ca="1" si="212"/>
        <v>0</v>
      </c>
      <c r="AI511" s="412">
        <f t="shared" ca="1" si="212"/>
        <v>0</v>
      </c>
      <c r="AJ511" s="412">
        <f t="shared" ca="1" si="212"/>
        <v>0</v>
      </c>
      <c r="AK511" s="412">
        <f t="shared" ca="1" si="212"/>
        <v>0</v>
      </c>
      <c r="AL511" s="412">
        <f t="shared" ca="1" si="212"/>
        <v>0</v>
      </c>
      <c r="AM511" s="299"/>
    </row>
    <row r="512" spans="1:39" ht="15" outlineLevel="1">
      <c r="B512" s="317"/>
      <c r="C512" s="326"/>
      <c r="D512" s="293"/>
      <c r="E512" s="293"/>
      <c r="F512" s="293"/>
      <c r="G512" s="293"/>
      <c r="H512" s="293"/>
      <c r="I512" s="293"/>
      <c r="J512" s="293"/>
      <c r="K512" s="293"/>
      <c r="L512" s="293"/>
      <c r="M512" s="293"/>
      <c r="N512" s="302"/>
      <c r="O512" s="293"/>
      <c r="P512" s="327"/>
      <c r="Q512" s="327"/>
      <c r="R512" s="327"/>
      <c r="S512" s="327"/>
      <c r="T512" s="327"/>
      <c r="U512" s="327"/>
      <c r="V512" s="327"/>
      <c r="W512" s="327"/>
      <c r="X512" s="327"/>
      <c r="Y512" s="413"/>
      <c r="Z512" s="413"/>
      <c r="AA512" s="413"/>
      <c r="AB512" s="413"/>
      <c r="AC512" s="413"/>
      <c r="AD512" s="413"/>
      <c r="AE512" s="413"/>
      <c r="AF512" s="413"/>
      <c r="AG512" s="413"/>
      <c r="AH512" s="413"/>
      <c r="AI512" s="413"/>
      <c r="AJ512" s="413"/>
      <c r="AK512" s="413"/>
      <c r="AL512" s="413"/>
      <c r="AM512" s="308"/>
    </row>
    <row r="513" spans="2:41" ht="15.75">
      <c r="B513" s="328" t="s">
        <v>261</v>
      </c>
      <c r="C513" s="330"/>
      <c r="D513" s="330">
        <f ca="1">SUM(D408:D511)</f>
        <v>4223661.4050645633</v>
      </c>
      <c r="E513" s="330"/>
      <c r="F513" s="330"/>
      <c r="G513" s="330"/>
      <c r="H513" s="330"/>
      <c r="I513" s="330"/>
      <c r="J513" s="330"/>
      <c r="K513" s="330"/>
      <c r="L513" s="330"/>
      <c r="M513" s="330"/>
      <c r="N513" s="330"/>
      <c r="O513" s="729">
        <f ca="1">SUM(O408:O511)</f>
        <v>2553.677361574581</v>
      </c>
      <c r="P513" s="330"/>
      <c r="Q513" s="330"/>
      <c r="R513" s="330"/>
      <c r="S513" s="330"/>
      <c r="T513" s="330"/>
      <c r="U513" s="330"/>
      <c r="V513" s="330"/>
      <c r="W513" s="330"/>
      <c r="X513" s="330"/>
      <c r="Y513" s="874">
        <f ca="1">IF(LOWER(Y407)="kw",SUMPRODUCT($O408:$O511,$N408:$N511,Y408:Y511),SUMPRODUCT($D408:$D511,Y408:Y511))</f>
        <v>6683.0016696811872</v>
      </c>
      <c r="Z513" s="874">
        <f t="shared" ref="Z513:AL513" ca="1" si="213">IF(LOWER(Z407)="kw",SUMPRODUCT($O408:$O511,$N408:$N511,Z408:Z511),SUMPRODUCT($D408:$D511,Z408:Z511))</f>
        <v>718645.7704691668</v>
      </c>
      <c r="AA513" s="330">
        <f t="shared" ca="1" si="213"/>
        <v>0</v>
      </c>
      <c r="AB513" s="330">
        <f t="shared" ca="1" si="213"/>
        <v>860550.05326456297</v>
      </c>
      <c r="AC513" s="330">
        <f t="shared" ca="1" si="213"/>
        <v>0</v>
      </c>
      <c r="AD513" s="330">
        <f t="shared" ca="1" si="213"/>
        <v>0</v>
      </c>
      <c r="AE513" s="330">
        <f t="shared" ca="1" si="213"/>
        <v>0</v>
      </c>
      <c r="AF513" s="330">
        <f t="shared" ca="1" si="213"/>
        <v>0</v>
      </c>
      <c r="AG513" s="330">
        <f t="shared" ca="1" si="213"/>
        <v>0</v>
      </c>
      <c r="AH513" s="330">
        <f t="shared" ca="1" si="213"/>
        <v>0</v>
      </c>
      <c r="AI513" s="330">
        <f t="shared" ca="1" si="213"/>
        <v>0</v>
      </c>
      <c r="AJ513" s="330">
        <f t="shared" ca="1" si="213"/>
        <v>0</v>
      </c>
      <c r="AK513" s="330">
        <f t="shared" ca="1" si="213"/>
        <v>0</v>
      </c>
      <c r="AL513" s="330">
        <f t="shared" ca="1" si="213"/>
        <v>0</v>
      </c>
      <c r="AM513" s="331"/>
    </row>
    <row r="514" spans="2:41" ht="15.75">
      <c r="B514" s="392" t="s">
        <v>262</v>
      </c>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29">
        <f>HLOOKUP(Y406,'2. LRAMVA Threshold'!$B$42:$Q$53,6,FALSE)</f>
        <v>0</v>
      </c>
      <c r="Z514" s="329">
        <f>HLOOKUP(Z406,'2. LRAMVA Threshold'!$B$42:$Q$53,6,FALSE)</f>
        <v>0</v>
      </c>
      <c r="AA514" s="329">
        <f>HLOOKUP(AA406,'2. LRAMVA Threshold'!$B$42:$Q$53,6,FALSE)</f>
        <v>0</v>
      </c>
      <c r="AB514" s="329">
        <f>HLOOKUP(AB406,'2. LRAMVA Threshold'!$B$42:$Q$53,6,FALSE)</f>
        <v>0</v>
      </c>
      <c r="AC514" s="329">
        <f>HLOOKUP(AC406,'2. LRAMVA Threshold'!$B$42:$Q$53,6,FALSE)</f>
        <v>0</v>
      </c>
      <c r="AD514" s="329">
        <f>HLOOKUP(AD406,'2. LRAMVA Threshold'!$B$42:$Q$53,6,FALSE)</f>
        <v>0</v>
      </c>
      <c r="AE514" s="329">
        <f>HLOOKUP(AE406,'2. LRAMVA Threshold'!$B$42:$Q$53,6,FALSE)</f>
        <v>0</v>
      </c>
      <c r="AF514" s="329">
        <f>HLOOKUP(AF406,'2. LRAMVA Threshold'!$B$42:$Q$53,6,FALSE)</f>
        <v>0</v>
      </c>
      <c r="AG514" s="329">
        <f>HLOOKUP(AG406,'2. LRAMVA Threshold'!$B$42:$Q$53,6,FALSE)</f>
        <v>0</v>
      </c>
      <c r="AH514" s="329">
        <f>HLOOKUP(AH406,'2. LRAMVA Threshold'!$B$42:$Q$53,6,FALSE)</f>
        <v>0</v>
      </c>
      <c r="AI514" s="329">
        <f>HLOOKUP(AI406,'2. LRAMVA Threshold'!$B$42:$Q$53,6,FALSE)</f>
        <v>0</v>
      </c>
      <c r="AJ514" s="329">
        <f>HLOOKUP(AJ406,'2. LRAMVA Threshold'!$B$42:$Q$53,6,FALSE)</f>
        <v>0</v>
      </c>
      <c r="AK514" s="329">
        <f>HLOOKUP(AK406,'2. LRAMVA Threshold'!$B$42:$Q$53,6,FALSE)</f>
        <v>0</v>
      </c>
      <c r="AL514" s="329">
        <f>HLOOKUP(AL406,'2. LRAMVA Threshold'!$B$42:$Q$53,6,FALSE)</f>
        <v>0</v>
      </c>
      <c r="AM514" s="394"/>
    </row>
    <row r="515" spans="2:41" ht="15">
      <c r="B515" s="395"/>
      <c r="C515" s="396"/>
      <c r="D515" s="397"/>
      <c r="E515" s="397"/>
      <c r="F515" s="397"/>
      <c r="G515" s="397"/>
      <c r="H515" s="397"/>
      <c r="I515" s="397"/>
      <c r="J515" s="397"/>
      <c r="K515" s="397"/>
      <c r="L515" s="397"/>
      <c r="M515" s="397"/>
      <c r="N515" s="397"/>
      <c r="O515" s="398"/>
      <c r="P515" s="397"/>
      <c r="Q515" s="397"/>
      <c r="R515" s="397"/>
      <c r="S515" s="399"/>
      <c r="T515" s="399"/>
      <c r="U515" s="399"/>
      <c r="V515" s="399"/>
      <c r="W515" s="397"/>
      <c r="X515" s="397"/>
      <c r="Y515" s="400"/>
      <c r="Z515" s="400"/>
      <c r="AA515" s="400"/>
      <c r="AB515" s="400"/>
      <c r="AC515" s="400"/>
      <c r="AD515" s="400"/>
      <c r="AE515" s="400"/>
      <c r="AF515" s="400"/>
      <c r="AG515" s="400"/>
      <c r="AH515" s="400"/>
      <c r="AI515" s="400"/>
      <c r="AJ515" s="400"/>
      <c r="AK515" s="400"/>
      <c r="AL515" s="400"/>
      <c r="AM515" s="401"/>
    </row>
    <row r="516" spans="2:41" ht="15">
      <c r="B516" s="325" t="s">
        <v>168</v>
      </c>
      <c r="C516" s="339"/>
      <c r="D516" s="339"/>
      <c r="E516" s="377"/>
      <c r="F516" s="377"/>
      <c r="G516" s="377"/>
      <c r="H516" s="377"/>
      <c r="I516" s="377"/>
      <c r="J516" s="377"/>
      <c r="K516" s="377"/>
      <c r="L516" s="377"/>
      <c r="M516" s="377"/>
      <c r="N516" s="377"/>
      <c r="O516" s="293"/>
      <c r="P516" s="341"/>
      <c r="Q516" s="341"/>
      <c r="R516" s="341"/>
      <c r="S516" s="340"/>
      <c r="T516" s="340"/>
      <c r="U516" s="340"/>
      <c r="V516" s="340"/>
      <c r="W516" s="341"/>
      <c r="X516" s="341"/>
      <c r="Y516" s="342">
        <f>HLOOKUP(Y20,'3.  Distribution Rates'!$C$122:$P$133,6,FALSE)</f>
        <v>2.3237000000000001</v>
      </c>
      <c r="Z516" s="342">
        <f>HLOOKUP(Z20,'3.  Distribution Rates'!$C$122:$P$133,6,FALSE)</f>
        <v>1.4800000000000001E-2</v>
      </c>
      <c r="AA516" s="342">
        <f>HLOOKUP(AA20,'3.  Distribution Rates'!$C$122:$P$133,6,FALSE)</f>
        <v>1.0058</v>
      </c>
      <c r="AB516" s="342">
        <f>HLOOKUP(AB20,'3.  Distribution Rates'!$C$122:$P$133,6,FALSE)</f>
        <v>1.66E-2</v>
      </c>
      <c r="AC516" s="342">
        <f>HLOOKUP(AC20,'3.  Distribution Rates'!$C$122:$P$133,6,FALSE)</f>
        <v>10.7753</v>
      </c>
      <c r="AD516" s="342">
        <f>HLOOKUP(AD20,'3.  Distribution Rates'!$C$122:$P$133,6,FALSE)</f>
        <v>4.9945000000000004</v>
      </c>
      <c r="AE516" s="342">
        <f>HLOOKUP(AE20,'3.  Distribution Rates'!$C$122:$P$133,6,FALSE)</f>
        <v>0</v>
      </c>
      <c r="AF516" s="342">
        <f>HLOOKUP(AF20,'3.  Distribution Rates'!$C$122:$P$133,6,FALSE)</f>
        <v>0</v>
      </c>
      <c r="AG516" s="342">
        <f>HLOOKUP(AG20,'3.  Distribution Rates'!$C$122:$P$133,6,FALSE)</f>
        <v>0</v>
      </c>
      <c r="AH516" s="342">
        <f>HLOOKUP(AH20,'3.  Distribution Rates'!$C$122:$P$133,6,FALSE)</f>
        <v>0</v>
      </c>
      <c r="AI516" s="342">
        <f>HLOOKUP(AI20,'3.  Distribution Rates'!$C$122:$P$133,6,FALSE)</f>
        <v>0</v>
      </c>
      <c r="AJ516" s="342">
        <f>HLOOKUP(AJ20,'3.  Distribution Rates'!$C$122:$P$133,6,FALSE)</f>
        <v>0</v>
      </c>
      <c r="AK516" s="342">
        <f>HLOOKUP(AK20,'3.  Distribution Rates'!$C$122:$P$133,6,FALSE)</f>
        <v>0</v>
      </c>
      <c r="AL516" s="342">
        <f>HLOOKUP(AL20,'3.  Distribution Rates'!$C$122:$P$133,6,FALSE)</f>
        <v>0</v>
      </c>
      <c r="AM516" s="402"/>
    </row>
    <row r="517" spans="2:41" ht="15">
      <c r="B517" s="325" t="s">
        <v>160</v>
      </c>
      <c r="C517" s="346"/>
      <c r="D517" s="311"/>
      <c r="E517" s="281"/>
      <c r="F517" s="281"/>
      <c r="G517" s="281"/>
      <c r="H517" s="281"/>
      <c r="I517" s="281"/>
      <c r="J517" s="281"/>
      <c r="K517" s="281"/>
      <c r="L517" s="281"/>
      <c r="M517" s="281"/>
      <c r="N517" s="281"/>
      <c r="O517" s="293"/>
      <c r="P517" s="281"/>
      <c r="Q517" s="281"/>
      <c r="R517" s="281"/>
      <c r="S517" s="311"/>
      <c r="T517" s="311"/>
      <c r="U517" s="311"/>
      <c r="V517" s="311"/>
      <c r="W517" s="281"/>
      <c r="X517" s="281"/>
      <c r="Y517" s="379">
        <f ca="1">Y137*Y516</f>
        <v>12105.26161472183</v>
      </c>
      <c r="Z517" s="379">
        <f t="shared" ref="Z517:AL517" ca="1" si="214">Z137*Z516</f>
        <v>9862.8304504797361</v>
      </c>
      <c r="AA517" s="379">
        <f t="shared" ca="1" si="214"/>
        <v>6631.8669927121682</v>
      </c>
      <c r="AB517" s="379">
        <f t="shared" ca="1" si="214"/>
        <v>8969.4823075303993</v>
      </c>
      <c r="AC517" s="379">
        <f t="shared" ca="1" si="214"/>
        <v>0</v>
      </c>
      <c r="AD517" s="379">
        <f t="shared" ca="1" si="214"/>
        <v>0</v>
      </c>
      <c r="AE517" s="379">
        <f t="shared" ca="1" si="214"/>
        <v>0</v>
      </c>
      <c r="AF517" s="379">
        <f t="shared" ca="1" si="214"/>
        <v>0</v>
      </c>
      <c r="AG517" s="379">
        <f t="shared" ca="1" si="214"/>
        <v>0</v>
      </c>
      <c r="AH517" s="379">
        <f t="shared" ca="1" si="214"/>
        <v>0</v>
      </c>
      <c r="AI517" s="379">
        <f t="shared" ca="1" si="214"/>
        <v>0</v>
      </c>
      <c r="AJ517" s="379">
        <f t="shared" ca="1" si="214"/>
        <v>0</v>
      </c>
      <c r="AK517" s="379">
        <f t="shared" ca="1" si="214"/>
        <v>0</v>
      </c>
      <c r="AL517" s="379">
        <f t="shared" ca="1" si="214"/>
        <v>0</v>
      </c>
      <c r="AM517" s="621">
        <f ca="1">SUM(Y517:AL517)</f>
        <v>37569.441365444138</v>
      </c>
      <c r="AO517" s="285"/>
    </row>
    <row r="518" spans="2:41" ht="15">
      <c r="B518" s="325" t="s">
        <v>161</v>
      </c>
      <c r="C518" s="346"/>
      <c r="D518" s="311"/>
      <c r="E518" s="281"/>
      <c r="F518" s="281"/>
      <c r="G518" s="281"/>
      <c r="H518" s="281"/>
      <c r="I518" s="281"/>
      <c r="J518" s="281"/>
      <c r="K518" s="281"/>
      <c r="L518" s="281"/>
      <c r="M518" s="281"/>
      <c r="N518" s="281"/>
      <c r="O518" s="293"/>
      <c r="P518" s="281"/>
      <c r="Q518" s="281"/>
      <c r="R518" s="281"/>
      <c r="S518" s="311"/>
      <c r="T518" s="311"/>
      <c r="U518" s="311"/>
      <c r="V518" s="311"/>
      <c r="W518" s="281"/>
      <c r="X518" s="281"/>
      <c r="Y518" s="379">
        <f ca="1">Y266*Y516</f>
        <v>12036.425305159109</v>
      </c>
      <c r="Z518" s="379">
        <f t="shared" ref="Z518:AL518" ca="1" si="215">Z266*Z516</f>
        <v>6491.2576122348719</v>
      </c>
      <c r="AA518" s="379">
        <f t="shared" ca="1" si="215"/>
        <v>0</v>
      </c>
      <c r="AB518" s="379">
        <f t="shared" ca="1" si="215"/>
        <v>6004.9104241063578</v>
      </c>
      <c r="AC518" s="379">
        <f t="shared" ca="1" si="215"/>
        <v>0</v>
      </c>
      <c r="AD518" s="379">
        <f t="shared" ca="1" si="215"/>
        <v>0</v>
      </c>
      <c r="AE518" s="379">
        <f t="shared" ca="1" si="215"/>
        <v>0</v>
      </c>
      <c r="AF518" s="379">
        <f t="shared" ca="1" si="215"/>
        <v>0</v>
      </c>
      <c r="AG518" s="379">
        <f t="shared" ca="1" si="215"/>
        <v>0</v>
      </c>
      <c r="AH518" s="379">
        <f t="shared" ca="1" si="215"/>
        <v>0</v>
      </c>
      <c r="AI518" s="379">
        <f t="shared" ca="1" si="215"/>
        <v>0</v>
      </c>
      <c r="AJ518" s="379">
        <f t="shared" ca="1" si="215"/>
        <v>0</v>
      </c>
      <c r="AK518" s="379">
        <f t="shared" ca="1" si="215"/>
        <v>0</v>
      </c>
      <c r="AL518" s="379">
        <f t="shared" ca="1" si="215"/>
        <v>0</v>
      </c>
      <c r="AM518" s="621">
        <f ca="1">SUM(Y518:AL518)</f>
        <v>24532.593341500338</v>
      </c>
    </row>
    <row r="519" spans="2:41" ht="15">
      <c r="B519" s="325" t="s">
        <v>162</v>
      </c>
      <c r="C519" s="346"/>
      <c r="D519" s="311"/>
      <c r="E519" s="281"/>
      <c r="F519" s="281"/>
      <c r="G519" s="281"/>
      <c r="H519" s="281"/>
      <c r="I519" s="281"/>
      <c r="J519" s="281"/>
      <c r="K519" s="281"/>
      <c r="L519" s="281"/>
      <c r="M519" s="281"/>
      <c r="N519" s="281"/>
      <c r="O519" s="293"/>
      <c r="P519" s="281"/>
      <c r="Q519" s="281"/>
      <c r="R519" s="281"/>
      <c r="S519" s="311"/>
      <c r="T519" s="311"/>
      <c r="U519" s="311"/>
      <c r="V519" s="311"/>
      <c r="W519" s="281"/>
      <c r="X519" s="281"/>
      <c r="Y519" s="379">
        <f ca="1">Y395*Y516</f>
        <v>11102.703473071006</v>
      </c>
      <c r="Z519" s="379">
        <f t="shared" ref="Z519:AL519" ca="1" si="216">Z395*Z516</f>
        <v>14477.375469525565</v>
      </c>
      <c r="AA519" s="379">
        <f t="shared" ca="1" si="216"/>
        <v>0</v>
      </c>
      <c r="AB519" s="379">
        <f t="shared" ca="1" si="216"/>
        <v>8987.7102877676934</v>
      </c>
      <c r="AC519" s="379">
        <f t="shared" ca="1" si="216"/>
        <v>0</v>
      </c>
      <c r="AD519" s="379">
        <f t="shared" ca="1" si="216"/>
        <v>0</v>
      </c>
      <c r="AE519" s="379">
        <f t="shared" ca="1" si="216"/>
        <v>0</v>
      </c>
      <c r="AF519" s="379">
        <f t="shared" ca="1" si="216"/>
        <v>0</v>
      </c>
      <c r="AG519" s="379">
        <f t="shared" ca="1" si="216"/>
        <v>0</v>
      </c>
      <c r="AH519" s="379">
        <f t="shared" ca="1" si="216"/>
        <v>0</v>
      </c>
      <c r="AI519" s="379">
        <f t="shared" ca="1" si="216"/>
        <v>0</v>
      </c>
      <c r="AJ519" s="379">
        <f t="shared" ca="1" si="216"/>
        <v>0</v>
      </c>
      <c r="AK519" s="379">
        <f t="shared" ca="1" si="216"/>
        <v>0</v>
      </c>
      <c r="AL519" s="379">
        <f t="shared" ca="1" si="216"/>
        <v>0</v>
      </c>
      <c r="AM519" s="621">
        <f ca="1">SUM(Y519:AL519)</f>
        <v>34567.789230364266</v>
      </c>
    </row>
    <row r="520" spans="2:41" ht="15">
      <c r="B520" s="325" t="s">
        <v>163</v>
      </c>
      <c r="C520" s="346"/>
      <c r="D520" s="311"/>
      <c r="E520" s="281"/>
      <c r="F520" s="281"/>
      <c r="G520" s="281"/>
      <c r="H520" s="281"/>
      <c r="I520" s="281"/>
      <c r="J520" s="281"/>
      <c r="K520" s="281"/>
      <c r="L520" s="281"/>
      <c r="M520" s="281"/>
      <c r="N520" s="281"/>
      <c r="O520" s="293"/>
      <c r="P520" s="281"/>
      <c r="Q520" s="281"/>
      <c r="R520" s="281"/>
      <c r="S520" s="311"/>
      <c r="T520" s="311"/>
      <c r="U520" s="311"/>
      <c r="V520" s="311"/>
      <c r="W520" s="281"/>
      <c r="X520" s="281"/>
      <c r="Y520" s="379">
        <f ca="1">Y513*Y516</f>
        <v>15529.290979838175</v>
      </c>
      <c r="Z520" s="379">
        <f t="shared" ref="Z520:AK520" ca="1" si="217">Z513*Z516</f>
        <v>10635.95740294367</v>
      </c>
      <c r="AA520" s="379">
        <f t="shared" ca="1" si="217"/>
        <v>0</v>
      </c>
      <c r="AB520" s="379">
        <f t="shared" ca="1" si="217"/>
        <v>14285.130884191745</v>
      </c>
      <c r="AC520" s="379">
        <f t="shared" ca="1" si="217"/>
        <v>0</v>
      </c>
      <c r="AD520" s="379">
        <f t="shared" ca="1" si="217"/>
        <v>0</v>
      </c>
      <c r="AE520" s="379">
        <f t="shared" ca="1" si="217"/>
        <v>0</v>
      </c>
      <c r="AF520" s="379">
        <f t="shared" ca="1" si="217"/>
        <v>0</v>
      </c>
      <c r="AG520" s="379">
        <f t="shared" ca="1" si="217"/>
        <v>0</v>
      </c>
      <c r="AH520" s="379">
        <f t="shared" ca="1" si="217"/>
        <v>0</v>
      </c>
      <c r="AI520" s="379">
        <f ca="1">AI513*AI516</f>
        <v>0</v>
      </c>
      <c r="AJ520" s="379">
        <f t="shared" ca="1" si="217"/>
        <v>0</v>
      </c>
      <c r="AK520" s="379">
        <f t="shared" ca="1" si="217"/>
        <v>0</v>
      </c>
      <c r="AL520" s="379">
        <f ca="1">AL513*AL516</f>
        <v>0</v>
      </c>
      <c r="AM520" s="621">
        <f ca="1">SUM(Y520:AL520)</f>
        <v>40450.379266973585</v>
      </c>
    </row>
    <row r="521" spans="2:41" ht="15.75">
      <c r="B521" s="350" t="s">
        <v>263</v>
      </c>
      <c r="C521" s="346"/>
      <c r="D521" s="337"/>
      <c r="E521" s="335"/>
      <c r="F521" s="335"/>
      <c r="G521" s="335"/>
      <c r="H521" s="335"/>
      <c r="I521" s="335"/>
      <c r="J521" s="335"/>
      <c r="K521" s="335"/>
      <c r="L521" s="335"/>
      <c r="M521" s="335"/>
      <c r="N521" s="335"/>
      <c r="O521" s="302"/>
      <c r="P521" s="335"/>
      <c r="Q521" s="335"/>
      <c r="R521" s="335"/>
      <c r="S521" s="337"/>
      <c r="T521" s="337"/>
      <c r="U521" s="337"/>
      <c r="V521" s="337"/>
      <c r="W521" s="335"/>
      <c r="X521" s="335"/>
      <c r="Y521" s="347">
        <f ca="1">SUM(Y517:Y520)</f>
        <v>50773.681372790117</v>
      </c>
      <c r="Z521" s="347">
        <f t="shared" ref="Z521:AK521" ca="1" si="218">SUM(Z517:Z520)</f>
        <v>41467.420935183844</v>
      </c>
      <c r="AA521" s="347">
        <f t="shared" ca="1" si="218"/>
        <v>6631.8669927121682</v>
      </c>
      <c r="AB521" s="347">
        <f t="shared" ca="1" si="218"/>
        <v>38247.233903596192</v>
      </c>
      <c r="AC521" s="347">
        <f t="shared" ca="1" si="218"/>
        <v>0</v>
      </c>
      <c r="AD521" s="347">
        <f t="shared" ca="1" si="218"/>
        <v>0</v>
      </c>
      <c r="AE521" s="347">
        <f t="shared" ca="1" si="218"/>
        <v>0</v>
      </c>
      <c r="AF521" s="347">
        <f t="shared" ca="1" si="218"/>
        <v>0</v>
      </c>
      <c r="AG521" s="347">
        <f t="shared" ca="1" si="218"/>
        <v>0</v>
      </c>
      <c r="AH521" s="347">
        <f t="shared" ca="1" si="218"/>
        <v>0</v>
      </c>
      <c r="AI521" s="347">
        <f t="shared" ca="1" si="218"/>
        <v>0</v>
      </c>
      <c r="AJ521" s="347">
        <f t="shared" ca="1" si="218"/>
        <v>0</v>
      </c>
      <c r="AK521" s="347">
        <f t="shared" ca="1" si="218"/>
        <v>0</v>
      </c>
      <c r="AL521" s="347">
        <f ca="1">SUM(AL517:AL520)</f>
        <v>0</v>
      </c>
      <c r="AM521" s="408">
        <f ca="1">SUM(AM517:AM520)</f>
        <v>137120.20320428233</v>
      </c>
    </row>
    <row r="522" spans="2:41" ht="15.75">
      <c r="B522" s="350" t="s">
        <v>264</v>
      </c>
      <c r="C522" s="346"/>
      <c r="D522" s="351"/>
      <c r="E522" s="335"/>
      <c r="F522" s="335"/>
      <c r="G522" s="335"/>
      <c r="H522" s="335"/>
      <c r="I522" s="335"/>
      <c r="J522" s="335"/>
      <c r="K522" s="335"/>
      <c r="L522" s="335"/>
      <c r="M522" s="335"/>
      <c r="N522" s="335"/>
      <c r="O522" s="302"/>
      <c r="P522" s="335"/>
      <c r="Q522" s="335"/>
      <c r="R522" s="335"/>
      <c r="S522" s="337"/>
      <c r="T522" s="337"/>
      <c r="U522" s="337"/>
      <c r="V522" s="337"/>
      <c r="W522" s="335"/>
      <c r="X522" s="335"/>
      <c r="Y522" s="348">
        <f>Y514*Y516</f>
        <v>0</v>
      </c>
      <c r="Z522" s="348">
        <f t="shared" ref="Z522:AJ522" si="219">Z514*Z516</f>
        <v>0</v>
      </c>
      <c r="AA522" s="348">
        <f>AA514*AA516</f>
        <v>0</v>
      </c>
      <c r="AB522" s="348">
        <f t="shared" si="219"/>
        <v>0</v>
      </c>
      <c r="AC522" s="348">
        <f t="shared" si="219"/>
        <v>0</v>
      </c>
      <c r="AD522" s="348">
        <f>AD514*AD516</f>
        <v>0</v>
      </c>
      <c r="AE522" s="348">
        <f t="shared" si="219"/>
        <v>0</v>
      </c>
      <c r="AF522" s="348">
        <f t="shared" si="219"/>
        <v>0</v>
      </c>
      <c r="AG522" s="348">
        <f t="shared" si="219"/>
        <v>0</v>
      </c>
      <c r="AH522" s="348">
        <f t="shared" si="219"/>
        <v>0</v>
      </c>
      <c r="AI522" s="348">
        <f t="shared" si="219"/>
        <v>0</v>
      </c>
      <c r="AJ522" s="348">
        <f t="shared" si="219"/>
        <v>0</v>
      </c>
      <c r="AK522" s="348">
        <f>AK514*AK516</f>
        <v>0</v>
      </c>
      <c r="AL522" s="348">
        <f>AL514*AL516</f>
        <v>0</v>
      </c>
      <c r="AM522" s="408">
        <f>SUM(Y522:AL522)</f>
        <v>0</v>
      </c>
    </row>
    <row r="523" spans="2:41" ht="15.75">
      <c r="B523" s="350" t="s">
        <v>266</v>
      </c>
      <c r="C523" s="346"/>
      <c r="D523" s="351"/>
      <c r="E523" s="335"/>
      <c r="F523" s="335"/>
      <c r="G523" s="335"/>
      <c r="H523" s="335"/>
      <c r="I523" s="335"/>
      <c r="J523" s="335"/>
      <c r="K523" s="335"/>
      <c r="L523" s="335"/>
      <c r="M523" s="335"/>
      <c r="N523" s="335"/>
      <c r="O523" s="302"/>
      <c r="P523" s="335"/>
      <c r="Q523" s="335"/>
      <c r="R523" s="335"/>
      <c r="S523" s="351"/>
      <c r="T523" s="351"/>
      <c r="U523" s="351"/>
      <c r="V523" s="351"/>
      <c r="W523" s="335"/>
      <c r="X523" s="335"/>
      <c r="Y523" s="352"/>
      <c r="Z523" s="352"/>
      <c r="AA523" s="352"/>
      <c r="AB523" s="352"/>
      <c r="AC523" s="352"/>
      <c r="AD523" s="352"/>
      <c r="AE523" s="352"/>
      <c r="AF523" s="352"/>
      <c r="AG523" s="352"/>
      <c r="AH523" s="352"/>
      <c r="AI523" s="352"/>
      <c r="AJ523" s="352"/>
      <c r="AK523" s="352"/>
      <c r="AL523" s="352"/>
      <c r="AM523" s="408">
        <f ca="1">AM521-AM522</f>
        <v>137120.20320428233</v>
      </c>
    </row>
    <row r="524" spans="2:41" ht="15.75">
      <c r="B524" s="350"/>
      <c r="C524" s="346"/>
      <c r="D524" s="351"/>
      <c r="E524" s="335"/>
      <c r="F524" s="335"/>
      <c r="G524" s="335"/>
      <c r="H524" s="335"/>
      <c r="I524" s="335"/>
      <c r="J524" s="335"/>
      <c r="K524" s="335"/>
      <c r="L524" s="335"/>
      <c r="M524" s="335"/>
      <c r="N524" s="335"/>
      <c r="O524" s="302"/>
      <c r="P524" s="335"/>
      <c r="Q524" s="335"/>
      <c r="R524" s="335"/>
      <c r="S524" s="351"/>
      <c r="T524" s="351"/>
      <c r="U524" s="351"/>
      <c r="V524" s="351"/>
      <c r="W524" s="335"/>
      <c r="X524" s="335"/>
      <c r="Y524" s="352"/>
      <c r="Z524" s="352"/>
      <c r="AA524" s="352"/>
      <c r="AB524" s="352"/>
      <c r="AC524" s="352"/>
      <c r="AD524" s="352"/>
      <c r="AE524" s="352"/>
      <c r="AF524" s="352"/>
      <c r="AG524" s="352"/>
      <c r="AH524" s="352"/>
      <c r="AI524" s="352"/>
      <c r="AJ524" s="352"/>
      <c r="AK524" s="352"/>
      <c r="AL524" s="352"/>
      <c r="AM524" s="408"/>
    </row>
    <row r="525" spans="2:41" ht="15.75">
      <c r="B525" s="350"/>
      <c r="C525" s="346"/>
      <c r="D525" s="351"/>
      <c r="E525" s="335"/>
      <c r="F525" s="335"/>
      <c r="G525" s="335"/>
      <c r="H525" s="335"/>
      <c r="I525" s="335"/>
      <c r="J525" s="335"/>
      <c r="K525" s="335"/>
      <c r="L525" s="335"/>
      <c r="M525" s="335"/>
      <c r="N525" s="335"/>
      <c r="O525" s="302"/>
      <c r="P525" s="335"/>
      <c r="Q525" s="335"/>
      <c r="R525" s="335"/>
      <c r="S525" s="351"/>
      <c r="T525" s="351"/>
      <c r="U525" s="351"/>
      <c r="V525" s="351"/>
      <c r="W525" s="335"/>
      <c r="X525" s="335"/>
      <c r="Y525" s="352"/>
      <c r="Z525" s="352"/>
      <c r="AA525" s="352"/>
      <c r="AB525" s="352"/>
      <c r="AC525" s="352"/>
      <c r="AD525" s="352"/>
      <c r="AE525" s="352"/>
      <c r="AF525" s="352"/>
      <c r="AG525" s="352"/>
      <c r="AH525" s="352"/>
      <c r="AI525" s="352"/>
      <c r="AJ525" s="352"/>
      <c r="AK525" s="352"/>
      <c r="AL525" s="352"/>
      <c r="AM525" s="409"/>
    </row>
    <row r="526" spans="2:41" ht="15">
      <c r="B526" s="325" t="s">
        <v>202</v>
      </c>
      <c r="C526" s="351"/>
      <c r="D526" s="351"/>
      <c r="E526" s="335"/>
      <c r="F526" s="335"/>
      <c r="G526" s="335"/>
      <c r="H526" s="335"/>
      <c r="I526" s="335"/>
      <c r="J526" s="335"/>
      <c r="K526" s="335"/>
      <c r="L526" s="335"/>
      <c r="M526" s="335"/>
      <c r="N526" s="335"/>
      <c r="O526" s="302"/>
      <c r="P526" s="335"/>
      <c r="Q526" s="335"/>
      <c r="R526" s="335"/>
      <c r="S526" s="351"/>
      <c r="T526" s="346"/>
      <c r="U526" s="351"/>
      <c r="V526" s="351"/>
      <c r="W526" s="335"/>
      <c r="X526" s="335"/>
      <c r="Y526" s="875">
        <f ca="1">IF(LOWER(Y$407)="kw",SUMPRODUCT($N$408:$N$511,$P$408:$P$511,Y$408:Y$511),SUMPRODUCT($E$408:$E$511,Y$408:Y$511))</f>
        <v>6669.3621516835192</v>
      </c>
      <c r="Z526" s="875">
        <f t="shared" ref="Z526:AL526" ca="1" si="220">IF(LOWER(Z$407)="kw",SUMPRODUCT($N$408:$N$511,$P$408:$P$511,Z$408:Z$511),SUMPRODUCT($E$408:$E$511,Z$408:Z$511))</f>
        <v>708679.82163206744</v>
      </c>
      <c r="AA526" s="293">
        <f t="shared" ca="1" si="220"/>
        <v>0</v>
      </c>
      <c r="AB526" s="293">
        <f t="shared" ca="1" si="220"/>
        <v>796325.95769456297</v>
      </c>
      <c r="AC526" s="293">
        <f t="shared" ca="1" si="220"/>
        <v>0</v>
      </c>
      <c r="AD526" s="293">
        <f t="shared" ca="1" si="220"/>
        <v>0</v>
      </c>
      <c r="AE526" s="293">
        <f t="shared" ca="1" si="220"/>
        <v>0</v>
      </c>
      <c r="AF526" s="293">
        <f t="shared" ca="1" si="220"/>
        <v>0</v>
      </c>
      <c r="AG526" s="293">
        <f t="shared" ca="1" si="220"/>
        <v>0</v>
      </c>
      <c r="AH526" s="293">
        <f t="shared" ca="1" si="220"/>
        <v>0</v>
      </c>
      <c r="AI526" s="293">
        <f t="shared" ca="1" si="220"/>
        <v>0</v>
      </c>
      <c r="AJ526" s="293">
        <f t="shared" ca="1" si="220"/>
        <v>0</v>
      </c>
      <c r="AK526" s="293">
        <f t="shared" ca="1" si="220"/>
        <v>0</v>
      </c>
      <c r="AL526" s="293">
        <f t="shared" ca="1" si="220"/>
        <v>0</v>
      </c>
      <c r="AM526" s="354"/>
    </row>
    <row r="527" spans="2:41" ht="15">
      <c r="B527" s="325" t="s">
        <v>203</v>
      </c>
      <c r="C527" s="357"/>
      <c r="D527" s="281"/>
      <c r="E527" s="281"/>
      <c r="F527" s="281"/>
      <c r="G527" s="281"/>
      <c r="H527" s="281"/>
      <c r="I527" s="281"/>
      <c r="J527" s="281"/>
      <c r="K527" s="281"/>
      <c r="L527" s="281"/>
      <c r="M527" s="281"/>
      <c r="N527" s="281"/>
      <c r="O527" s="358"/>
      <c r="P527" s="281"/>
      <c r="Q527" s="281"/>
      <c r="R527" s="281"/>
      <c r="S527" s="306"/>
      <c r="T527" s="311"/>
      <c r="U527" s="311"/>
      <c r="V527" s="281"/>
      <c r="W527" s="281"/>
      <c r="X527" s="311"/>
      <c r="Y527" s="875">
        <f ca="1">IF(LOWER(Y$407)="kw",SUMPRODUCT($N$408:$N$511,$Q$408:$Q$511,Y$408:Y$511),SUMPRODUCT($F$408:$F$511,Y$408:Y$511))</f>
        <v>6669.3621516835192</v>
      </c>
      <c r="Z527" s="875">
        <f t="shared" ref="Z527:AL527" ca="1" si="221">IF(LOWER(Z$407)="kw",SUMPRODUCT($N$408:$N$511,$Q$408:$Q$511,Z$408:Z$511),SUMPRODUCT($F$408:$F$511,Z$408:Z$511))</f>
        <v>695979.90303206746</v>
      </c>
      <c r="AA527" s="293">
        <f t="shared" ca="1" si="221"/>
        <v>0</v>
      </c>
      <c r="AB527" s="293">
        <f t="shared" ca="1" si="221"/>
        <v>756812.63600456284</v>
      </c>
      <c r="AC527" s="293">
        <f t="shared" ca="1" si="221"/>
        <v>0</v>
      </c>
      <c r="AD527" s="293">
        <f t="shared" ca="1" si="221"/>
        <v>0</v>
      </c>
      <c r="AE527" s="293">
        <f t="shared" ca="1" si="221"/>
        <v>0</v>
      </c>
      <c r="AF527" s="293">
        <f t="shared" ca="1" si="221"/>
        <v>0</v>
      </c>
      <c r="AG527" s="293">
        <f t="shared" ca="1" si="221"/>
        <v>0</v>
      </c>
      <c r="AH527" s="293">
        <f t="shared" ca="1" si="221"/>
        <v>0</v>
      </c>
      <c r="AI527" s="293">
        <f t="shared" ca="1" si="221"/>
        <v>0</v>
      </c>
      <c r="AJ527" s="293">
        <f t="shared" ca="1" si="221"/>
        <v>0</v>
      </c>
      <c r="AK527" s="293">
        <f t="shared" ca="1" si="221"/>
        <v>0</v>
      </c>
      <c r="AL527" s="293">
        <f t="shared" ca="1" si="221"/>
        <v>0</v>
      </c>
      <c r="AM527" s="338"/>
    </row>
    <row r="528" spans="2:41" ht="15">
      <c r="B528" s="325" t="s">
        <v>204</v>
      </c>
      <c r="C528" s="357"/>
      <c r="D528" s="281"/>
      <c r="E528" s="281"/>
      <c r="F528" s="281"/>
      <c r="G528" s="281"/>
      <c r="H528" s="281"/>
      <c r="I528" s="281"/>
      <c r="J528" s="281"/>
      <c r="K528" s="281"/>
      <c r="L528" s="281"/>
      <c r="M528" s="281"/>
      <c r="N528" s="281"/>
      <c r="O528" s="358"/>
      <c r="P528" s="281"/>
      <c r="Q528" s="281"/>
      <c r="R528" s="281"/>
      <c r="S528" s="306"/>
      <c r="T528" s="311"/>
      <c r="U528" s="311"/>
      <c r="V528" s="281"/>
      <c r="W528" s="281"/>
      <c r="X528" s="311"/>
      <c r="Y528" s="875">
        <f ca="1">IF(LOWER(Y$407)="kw",SUMPRODUCT($N$408:$N$511,$R$408:$R$511,Y$408:Y$511),SUMPRODUCT($G$408:$G$511,Y$408:Y$511))</f>
        <v>6557.9332812698849</v>
      </c>
      <c r="Z528" s="875">
        <f t="shared" ref="Z528:AL528" ca="1" si="222">IF(LOWER(Z$407)="kw",SUMPRODUCT($N$408:$N$511,$R$408:$R$511,Z$408:Z$511),SUMPRODUCT($G$408:$G$511,Z$408:Z$511))</f>
        <v>635085.40247243526</v>
      </c>
      <c r="AA528" s="293">
        <f t="shared" ca="1" si="222"/>
        <v>0</v>
      </c>
      <c r="AB528" s="293">
        <f t="shared" ca="1" si="222"/>
        <v>753294.10825816286</v>
      </c>
      <c r="AC528" s="293">
        <f t="shared" ca="1" si="222"/>
        <v>0</v>
      </c>
      <c r="AD528" s="293">
        <f t="shared" ca="1" si="222"/>
        <v>0</v>
      </c>
      <c r="AE528" s="293">
        <f t="shared" ca="1" si="222"/>
        <v>0</v>
      </c>
      <c r="AF528" s="293">
        <f t="shared" ca="1" si="222"/>
        <v>0</v>
      </c>
      <c r="AG528" s="293">
        <f t="shared" ca="1" si="222"/>
        <v>0</v>
      </c>
      <c r="AH528" s="293">
        <f t="shared" ca="1" si="222"/>
        <v>0</v>
      </c>
      <c r="AI528" s="293">
        <f t="shared" ca="1" si="222"/>
        <v>0</v>
      </c>
      <c r="AJ528" s="293">
        <f t="shared" ca="1" si="222"/>
        <v>0</v>
      </c>
      <c r="AK528" s="293">
        <f t="shared" ca="1" si="222"/>
        <v>0</v>
      </c>
      <c r="AL528" s="293">
        <f t="shared" ca="1" si="222"/>
        <v>0</v>
      </c>
      <c r="AM528" s="338"/>
    </row>
    <row r="529" spans="2:39" ht="15">
      <c r="B529" s="325" t="s">
        <v>205</v>
      </c>
      <c r="C529" s="357"/>
      <c r="D529" s="281"/>
      <c r="E529" s="281"/>
      <c r="F529" s="281"/>
      <c r="G529" s="281"/>
      <c r="H529" s="281"/>
      <c r="I529" s="281"/>
      <c r="J529" s="281"/>
      <c r="K529" s="281"/>
      <c r="L529" s="281"/>
      <c r="M529" s="281"/>
      <c r="N529" s="281"/>
      <c r="O529" s="358"/>
      <c r="P529" s="281"/>
      <c r="Q529" s="281"/>
      <c r="R529" s="281"/>
      <c r="S529" s="306"/>
      <c r="T529" s="311"/>
      <c r="U529" s="311"/>
      <c r="V529" s="281"/>
      <c r="W529" s="281"/>
      <c r="X529" s="311"/>
      <c r="Y529" s="875">
        <f ca="1">IF(LOWER(Y$407)="kw",SUMPRODUCT($N$408:$N$511,$S$408:$S$511,Y$408:Y$511),SUMPRODUCT($H$408:$H$511,Y$408:Y$511))</f>
        <v>6557.9332812698849</v>
      </c>
      <c r="Z529" s="875">
        <f t="shared" ref="Z529:AL529" ca="1" si="223">IF(LOWER(Z$407)="kw",SUMPRODUCT($N$408:$N$511,$S$408:$S$511,Z$408:Z$511),SUMPRODUCT($H$408:$H$511,Z$408:Z$511))</f>
        <v>373991.12227243528</v>
      </c>
      <c r="AA529" s="293">
        <f t="shared" ca="1" si="223"/>
        <v>0</v>
      </c>
      <c r="AB529" s="293">
        <f t="shared" ca="1" si="223"/>
        <v>697101.30612703064</v>
      </c>
      <c r="AC529" s="293">
        <f t="shared" ca="1" si="223"/>
        <v>0</v>
      </c>
      <c r="AD529" s="293">
        <f t="shared" ca="1" si="223"/>
        <v>0</v>
      </c>
      <c r="AE529" s="293">
        <f t="shared" ca="1" si="223"/>
        <v>0</v>
      </c>
      <c r="AF529" s="293">
        <f t="shared" ca="1" si="223"/>
        <v>0</v>
      </c>
      <c r="AG529" s="293">
        <f t="shared" ca="1" si="223"/>
        <v>0</v>
      </c>
      <c r="AH529" s="293">
        <f t="shared" ca="1" si="223"/>
        <v>0</v>
      </c>
      <c r="AI529" s="293">
        <f t="shared" ca="1" si="223"/>
        <v>0</v>
      </c>
      <c r="AJ529" s="293">
        <f t="shared" ca="1" si="223"/>
        <v>0</v>
      </c>
      <c r="AK529" s="293">
        <f t="shared" ca="1" si="223"/>
        <v>0</v>
      </c>
      <c r="AL529" s="293">
        <f t="shared" ca="1" si="223"/>
        <v>0</v>
      </c>
      <c r="AM529" s="338"/>
    </row>
    <row r="530" spans="2:39" ht="15">
      <c r="B530" s="325" t="s">
        <v>206</v>
      </c>
      <c r="C530" s="357"/>
      <c r="D530" s="281"/>
      <c r="E530" s="281"/>
      <c r="F530" s="281"/>
      <c r="G530" s="281"/>
      <c r="H530" s="281"/>
      <c r="I530" s="281"/>
      <c r="J530" s="281"/>
      <c r="K530" s="281"/>
      <c r="L530" s="281"/>
      <c r="M530" s="281"/>
      <c r="N530" s="281"/>
      <c r="O530" s="358"/>
      <c r="P530" s="281"/>
      <c r="Q530" s="281"/>
      <c r="R530" s="281"/>
      <c r="S530" s="306"/>
      <c r="T530" s="311"/>
      <c r="U530" s="311"/>
      <c r="V530" s="281"/>
      <c r="W530" s="281"/>
      <c r="X530" s="311"/>
      <c r="Y530" s="875">
        <f ca="1">IF(LOWER(Y$407)="kw",SUMPRODUCT($N$408:$N$511,$T$408:$T$511,Y$408:Y$511),SUMPRODUCT($I$408:$I$511,Y$408:Y$511))</f>
        <v>6557.9332812698849</v>
      </c>
      <c r="Z530" s="875">
        <f t="shared" ref="Z530:AL530" ca="1" si="224">IF(LOWER(Z$407)="kw",SUMPRODUCT($N$408:$N$511,$T$408:$T$511,Z$408:Z$511),SUMPRODUCT($I$408:$I$511,Z$408:Z$511))</f>
        <v>373991.12227243528</v>
      </c>
      <c r="AA530" s="293">
        <f t="shared" ca="1" si="224"/>
        <v>0</v>
      </c>
      <c r="AB530" s="293">
        <f t="shared" ca="1" si="224"/>
        <v>657082.90979129996</v>
      </c>
      <c r="AC530" s="293">
        <f t="shared" ca="1" si="224"/>
        <v>0</v>
      </c>
      <c r="AD530" s="293">
        <f t="shared" ca="1" si="224"/>
        <v>0</v>
      </c>
      <c r="AE530" s="293">
        <f t="shared" ca="1" si="224"/>
        <v>0</v>
      </c>
      <c r="AF530" s="293">
        <f t="shared" ca="1" si="224"/>
        <v>0</v>
      </c>
      <c r="AG530" s="293">
        <f t="shared" ca="1" si="224"/>
        <v>0</v>
      </c>
      <c r="AH530" s="293">
        <f t="shared" ca="1" si="224"/>
        <v>0</v>
      </c>
      <c r="AI530" s="293">
        <f t="shared" ca="1" si="224"/>
        <v>0</v>
      </c>
      <c r="AJ530" s="293">
        <f t="shared" ca="1" si="224"/>
        <v>0</v>
      </c>
      <c r="AK530" s="293">
        <f t="shared" ca="1" si="224"/>
        <v>0</v>
      </c>
      <c r="AL530" s="293">
        <f t="shared" ca="1" si="224"/>
        <v>0</v>
      </c>
      <c r="AM530" s="338"/>
    </row>
    <row r="531" spans="2:39" ht="15">
      <c r="B531" s="382" t="s">
        <v>207</v>
      </c>
      <c r="C531" s="360"/>
      <c r="D531" s="385"/>
      <c r="E531" s="385"/>
      <c r="F531" s="385"/>
      <c r="G531" s="385"/>
      <c r="H531" s="385"/>
      <c r="I531" s="385"/>
      <c r="J531" s="385"/>
      <c r="K531" s="385"/>
      <c r="L531" s="385"/>
      <c r="M531" s="385"/>
      <c r="N531" s="385"/>
      <c r="O531" s="384"/>
      <c r="P531" s="385"/>
      <c r="Q531" s="385"/>
      <c r="R531" s="385"/>
      <c r="S531" s="365"/>
      <c r="T531" s="386"/>
      <c r="U531" s="386"/>
      <c r="V531" s="385"/>
      <c r="W531" s="385"/>
      <c r="X531" s="386"/>
      <c r="Y531" s="876">
        <f ca="1">IF(LOWER(Y$407)="kw",SUMPRODUCT($N$408:$N$511,$U$408:$U$511,Y$408:Y$511),SUMPRODUCT($J$408:$J$511,Y$408:Y$511))</f>
        <v>6461.5262952595367</v>
      </c>
      <c r="Z531" s="876">
        <f t="shared" ref="Z531:AL531" ca="1" si="225">IF(LOWER(Z$407)="kw",SUMPRODUCT($N$408:$N$511,$U$408:$U$511,Z$408:Z$511),SUMPRODUCT($J$408:$J$511,Z$408:Z$511))</f>
        <v>370256.08875859686</v>
      </c>
      <c r="AA531" s="327">
        <f t="shared" ca="1" si="225"/>
        <v>0</v>
      </c>
      <c r="AB531" s="327">
        <f t="shared" ca="1" si="225"/>
        <v>656420.64645130001</v>
      </c>
      <c r="AC531" s="327">
        <f t="shared" ca="1" si="225"/>
        <v>0</v>
      </c>
      <c r="AD531" s="327">
        <f t="shared" ca="1" si="225"/>
        <v>0</v>
      </c>
      <c r="AE531" s="327">
        <f t="shared" ca="1" si="225"/>
        <v>0</v>
      </c>
      <c r="AF531" s="327">
        <f t="shared" ca="1" si="225"/>
        <v>0</v>
      </c>
      <c r="AG531" s="327">
        <f t="shared" ca="1" si="225"/>
        <v>0</v>
      </c>
      <c r="AH531" s="327">
        <f t="shared" ca="1" si="225"/>
        <v>0</v>
      </c>
      <c r="AI531" s="327">
        <f t="shared" ca="1" si="225"/>
        <v>0</v>
      </c>
      <c r="AJ531" s="327">
        <f t="shared" ca="1" si="225"/>
        <v>0</v>
      </c>
      <c r="AK531" s="327">
        <f t="shared" ca="1" si="225"/>
        <v>0</v>
      </c>
      <c r="AL531" s="327">
        <f t="shared" ca="1" si="225"/>
        <v>0</v>
      </c>
      <c r="AM531" s="387"/>
    </row>
    <row r="532" spans="2:39" ht="22.5" customHeight="1">
      <c r="B532" s="369" t="s">
        <v>592</v>
      </c>
      <c r="C532" s="388"/>
      <c r="D532" s="389"/>
      <c r="E532" s="389"/>
      <c r="F532" s="389"/>
      <c r="G532" s="389"/>
      <c r="H532" s="389"/>
      <c r="I532" s="389"/>
      <c r="J532" s="389"/>
      <c r="K532" s="389"/>
      <c r="L532" s="389"/>
      <c r="M532" s="389"/>
      <c r="N532" s="389"/>
      <c r="O532" s="389"/>
      <c r="P532" s="389"/>
      <c r="Q532" s="389"/>
      <c r="R532" s="389"/>
      <c r="S532" s="372"/>
      <c r="T532" s="373"/>
      <c r="U532" s="389"/>
      <c r="V532" s="389"/>
      <c r="W532" s="389"/>
      <c r="X532" s="389"/>
      <c r="Y532" s="410"/>
      <c r="Z532" s="410"/>
      <c r="AA532" s="410"/>
      <c r="AB532" s="410"/>
      <c r="AC532" s="410"/>
      <c r="AD532" s="410"/>
      <c r="AE532" s="410"/>
      <c r="AF532" s="410"/>
      <c r="AG532" s="410"/>
      <c r="AH532" s="410"/>
      <c r="AI532" s="410"/>
      <c r="AJ532" s="410"/>
      <c r="AK532" s="410"/>
      <c r="AL532" s="410"/>
      <c r="AM532" s="390"/>
    </row>
    <row r="534" spans="2:39" ht="15">
      <c r="B534" s="588" t="s">
        <v>527</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conditionalFormatting sqref="D22:X125">
    <cfRule type="expression" dxfId="19" priority="11">
      <formula>D22&lt;0</formula>
    </cfRule>
    <cfRule type="expression" dxfId="18" priority="12">
      <formula>D22=0</formula>
    </cfRule>
  </conditionalFormatting>
  <conditionalFormatting sqref="D279:X382">
    <cfRule type="expression" dxfId="17" priority="3">
      <formula>D279&lt;0</formula>
    </cfRule>
    <cfRule type="expression" dxfId="16" priority="4">
      <formula>D279=0</formula>
    </cfRule>
  </conditionalFormatting>
  <conditionalFormatting sqref="D150:X253">
    <cfRule type="expression" dxfId="15" priority="5">
      <formula>D150&lt;0</formula>
    </cfRule>
    <cfRule type="expression" dxfId="14" priority="6">
      <formula>D150=0</formula>
    </cfRule>
  </conditionalFormatting>
  <conditionalFormatting sqref="D408:X511">
    <cfRule type="expression" dxfId="13" priority="1">
      <formula>D408&lt;0</formula>
    </cfRule>
    <cfRule type="expression" dxfId="12" priority="2">
      <formula>D408=0</formula>
    </cfRule>
  </conditionalFormatting>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130"/>
  <sheetViews>
    <sheetView topLeftCell="AA271" zoomScale="70" zoomScaleNormal="70" workbookViewId="0">
      <selection activeCell="AM389" sqref="AM389"/>
    </sheetView>
  </sheetViews>
  <sheetFormatPr defaultColWidth="9.140625" defaultRowHeight="15" outlineLevelRow="1" outlineLevelCol="1"/>
  <cols>
    <col min="1" max="1" width="4.5703125" style="516" customWidth="1"/>
    <col min="2" max="2" width="44.140625" style="428" customWidth="1"/>
    <col min="3" max="3" width="13.42578125" style="428" customWidth="1"/>
    <col min="4" max="4" width="17" style="428" customWidth="1"/>
    <col min="5" max="13" width="9.140625" style="428" customWidth="1" outlineLevel="1"/>
    <col min="14" max="14" width="13.5703125" style="428" customWidth="1" outlineLevel="1"/>
    <col min="15" max="15" width="15.7109375" style="428" customWidth="1"/>
    <col min="16" max="24" width="9.140625" style="428" customWidth="1" outlineLevel="1"/>
    <col min="25" max="25" width="16.5703125" style="428" customWidth="1"/>
    <col min="26" max="27" width="15" style="428" customWidth="1"/>
    <col min="28" max="28" width="17.7109375" style="428" customWidth="1"/>
    <col min="29" max="29" width="19.7109375" style="428" customWidth="1"/>
    <col min="30" max="30" width="18.7109375" style="428" customWidth="1"/>
    <col min="31" max="35" width="14.85546875" style="428" customWidth="1"/>
    <col min="36" max="38" width="17.28515625" style="428" customWidth="1"/>
    <col min="39" max="39" width="18.28515625" style="428" customWidth="1"/>
    <col min="40" max="40" width="11.7109375" style="428" customWidth="1"/>
    <col min="41" max="16384" width="9.140625" style="428"/>
  </cols>
  <sheetData>
    <row r="13" spans="2:39" ht="15.75" thickBot="1"/>
    <row r="14" spans="2:39" ht="26.25" customHeight="1" thickBot="1">
      <c r="B14" s="947" t="s">
        <v>172</v>
      </c>
      <c r="C14" s="259" t="s">
        <v>176</v>
      </c>
      <c r="D14" s="500"/>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row>
    <row r="15" spans="2:39" ht="26.25" customHeight="1" thickBot="1">
      <c r="B15" s="947"/>
      <c r="C15" s="263" t="s">
        <v>173</v>
      </c>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row>
    <row r="16" spans="2:39" ht="28.5" customHeight="1" thickBot="1">
      <c r="B16" s="947"/>
      <c r="C16" s="922" t="s">
        <v>552</v>
      </c>
      <c r="D16" s="923"/>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row>
    <row r="17" spans="2:39" ht="15.75">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row>
    <row r="18" spans="2:39" ht="71.25" customHeight="1">
      <c r="B18" s="947" t="s">
        <v>506</v>
      </c>
      <c r="C18" s="946" t="s">
        <v>676</v>
      </c>
      <c r="D18" s="946"/>
      <c r="E18" s="946"/>
      <c r="F18" s="946"/>
      <c r="G18" s="946"/>
      <c r="H18" s="946"/>
      <c r="I18" s="946"/>
      <c r="J18" s="946"/>
      <c r="K18" s="946"/>
      <c r="L18" s="946"/>
      <c r="M18" s="946"/>
      <c r="N18" s="946"/>
      <c r="O18" s="946"/>
      <c r="P18" s="946"/>
      <c r="Q18" s="946"/>
      <c r="R18" s="946"/>
      <c r="S18" s="946"/>
      <c r="T18" s="946"/>
      <c r="U18" s="946"/>
      <c r="V18" s="946"/>
      <c r="W18" s="946"/>
      <c r="X18" s="946"/>
      <c r="Y18" s="598"/>
      <c r="Z18" s="598"/>
      <c r="AA18" s="598"/>
      <c r="AB18" s="598"/>
      <c r="AC18" s="598"/>
      <c r="AD18" s="598"/>
      <c r="AE18" s="272"/>
      <c r="AF18" s="267"/>
      <c r="AG18" s="267"/>
      <c r="AH18" s="267"/>
      <c r="AI18" s="267"/>
      <c r="AJ18" s="267"/>
      <c r="AK18" s="267"/>
      <c r="AL18" s="267"/>
      <c r="AM18" s="267"/>
    </row>
    <row r="19" spans="2:39" ht="45.75" customHeight="1">
      <c r="B19" s="947"/>
      <c r="C19" s="946" t="s">
        <v>575</v>
      </c>
      <c r="D19" s="946"/>
      <c r="E19" s="946"/>
      <c r="F19" s="946"/>
      <c r="G19" s="946"/>
      <c r="H19" s="946"/>
      <c r="I19" s="946"/>
      <c r="J19" s="946"/>
      <c r="K19" s="946"/>
      <c r="L19" s="946"/>
      <c r="M19" s="946"/>
      <c r="N19" s="946"/>
      <c r="O19" s="946"/>
      <c r="P19" s="946"/>
      <c r="Q19" s="946"/>
      <c r="R19" s="946"/>
      <c r="S19" s="946"/>
      <c r="T19" s="946"/>
      <c r="U19" s="946"/>
      <c r="V19" s="946"/>
      <c r="W19" s="946"/>
      <c r="X19" s="946"/>
      <c r="Y19" s="598"/>
      <c r="Z19" s="598"/>
      <c r="AA19" s="598"/>
      <c r="AB19" s="598"/>
      <c r="AC19" s="598"/>
      <c r="AD19" s="598"/>
      <c r="AE19" s="272"/>
      <c r="AF19" s="267"/>
      <c r="AG19" s="267"/>
      <c r="AH19" s="267"/>
      <c r="AI19" s="267"/>
      <c r="AJ19" s="267"/>
      <c r="AK19" s="267"/>
      <c r="AL19" s="267"/>
      <c r="AM19" s="267"/>
    </row>
    <row r="20" spans="2:39" ht="62.25" customHeight="1">
      <c r="B20" s="275"/>
      <c r="C20" s="946" t="s">
        <v>573</v>
      </c>
      <c r="D20" s="946"/>
      <c r="E20" s="946"/>
      <c r="F20" s="946"/>
      <c r="G20" s="946"/>
      <c r="H20" s="946"/>
      <c r="I20" s="946"/>
      <c r="J20" s="946"/>
      <c r="K20" s="946"/>
      <c r="L20" s="946"/>
      <c r="M20" s="946"/>
      <c r="N20" s="946"/>
      <c r="O20" s="946"/>
      <c r="P20" s="946"/>
      <c r="Q20" s="946"/>
      <c r="R20" s="946"/>
      <c r="S20" s="946"/>
      <c r="T20" s="946"/>
      <c r="U20" s="946"/>
      <c r="V20" s="946"/>
      <c r="W20" s="946"/>
      <c r="X20" s="946"/>
      <c r="Y20" s="598"/>
      <c r="Z20" s="598"/>
      <c r="AA20" s="598"/>
      <c r="AB20" s="598"/>
      <c r="AC20" s="598"/>
      <c r="AD20" s="598"/>
      <c r="AE20" s="429"/>
      <c r="AF20" s="267"/>
      <c r="AG20" s="267"/>
      <c r="AH20" s="267"/>
      <c r="AI20" s="267"/>
      <c r="AJ20" s="267"/>
      <c r="AK20" s="267"/>
      <c r="AL20" s="267"/>
      <c r="AM20" s="267"/>
    </row>
    <row r="21" spans="2:39" ht="37.5" customHeight="1">
      <c r="B21" s="275"/>
      <c r="C21" s="946" t="s">
        <v>643</v>
      </c>
      <c r="D21" s="946"/>
      <c r="E21" s="946"/>
      <c r="F21" s="946"/>
      <c r="G21" s="946"/>
      <c r="H21" s="946"/>
      <c r="I21" s="946"/>
      <c r="J21" s="946"/>
      <c r="K21" s="946"/>
      <c r="L21" s="946"/>
      <c r="M21" s="946"/>
      <c r="N21" s="946"/>
      <c r="O21" s="946"/>
      <c r="P21" s="946"/>
      <c r="Q21" s="946"/>
      <c r="R21" s="946"/>
      <c r="S21" s="946"/>
      <c r="T21" s="946"/>
      <c r="U21" s="946"/>
      <c r="V21" s="946"/>
      <c r="W21" s="946"/>
      <c r="X21" s="946"/>
      <c r="Y21" s="598"/>
      <c r="Z21" s="598"/>
      <c r="AA21" s="598"/>
      <c r="AB21" s="598"/>
      <c r="AC21" s="598"/>
      <c r="AD21" s="598"/>
      <c r="AE21" s="278"/>
      <c r="AF21" s="267"/>
      <c r="AG21" s="267"/>
      <c r="AH21" s="267"/>
      <c r="AI21" s="267"/>
      <c r="AJ21" s="267"/>
      <c r="AK21" s="267"/>
      <c r="AL21" s="267"/>
      <c r="AM21" s="267"/>
    </row>
    <row r="22" spans="2:39" ht="54.75" customHeight="1">
      <c r="B22" s="275"/>
      <c r="C22" s="946" t="s">
        <v>625</v>
      </c>
      <c r="D22" s="946"/>
      <c r="E22" s="946"/>
      <c r="F22" s="946"/>
      <c r="G22" s="946"/>
      <c r="H22" s="946"/>
      <c r="I22" s="946"/>
      <c r="J22" s="946"/>
      <c r="K22" s="946"/>
      <c r="L22" s="946"/>
      <c r="M22" s="946"/>
      <c r="N22" s="946"/>
      <c r="O22" s="946"/>
      <c r="P22" s="946"/>
      <c r="Q22" s="946"/>
      <c r="R22" s="946"/>
      <c r="S22" s="946"/>
      <c r="T22" s="946"/>
      <c r="U22" s="946"/>
      <c r="V22" s="946"/>
      <c r="W22" s="946"/>
      <c r="X22" s="946"/>
      <c r="Y22" s="598"/>
      <c r="Z22" s="598"/>
      <c r="AA22" s="598"/>
      <c r="AB22" s="598"/>
      <c r="AC22" s="598"/>
      <c r="AD22" s="598"/>
      <c r="AE22" s="429"/>
      <c r="AF22" s="267"/>
      <c r="AG22" s="267"/>
      <c r="AH22" s="267"/>
      <c r="AI22" s="267"/>
      <c r="AJ22" s="267"/>
      <c r="AK22" s="267"/>
      <c r="AL22" s="267"/>
      <c r="AM22" s="267"/>
    </row>
    <row r="23" spans="2:39" ht="15.75">
      <c r="B23" s="275"/>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67"/>
      <c r="AG23" s="267"/>
      <c r="AH23" s="267"/>
      <c r="AI23" s="267"/>
      <c r="AJ23" s="267"/>
      <c r="AK23" s="267"/>
      <c r="AL23" s="267"/>
      <c r="AM23" s="267"/>
    </row>
    <row r="24" spans="2:39" ht="15.75">
      <c r="B24" s="947" t="s">
        <v>528</v>
      </c>
      <c r="C24" s="589" t="s">
        <v>530</v>
      </c>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67"/>
      <c r="AG24" s="267"/>
      <c r="AH24" s="267"/>
      <c r="AI24" s="267"/>
      <c r="AJ24" s="267"/>
      <c r="AK24" s="267"/>
      <c r="AL24" s="267"/>
      <c r="AM24" s="267"/>
    </row>
    <row r="25" spans="2:39" ht="15.75">
      <c r="B25" s="947"/>
      <c r="C25" s="589" t="s">
        <v>531</v>
      </c>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67"/>
      <c r="AG25" s="267"/>
      <c r="AH25" s="267"/>
      <c r="AI25" s="267"/>
      <c r="AJ25" s="267"/>
      <c r="AK25" s="267"/>
      <c r="AL25" s="267"/>
      <c r="AM25" s="267"/>
    </row>
    <row r="26" spans="2:39" ht="15.75">
      <c r="B26" s="532"/>
      <c r="C26" s="589" t="s">
        <v>532</v>
      </c>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67"/>
      <c r="AG26" s="267"/>
      <c r="AH26" s="267"/>
      <c r="AI26" s="267"/>
      <c r="AJ26" s="267"/>
      <c r="AK26" s="267"/>
      <c r="AL26" s="267"/>
      <c r="AM26" s="267"/>
    </row>
    <row r="27" spans="2:39" ht="15.75">
      <c r="B27" s="532"/>
      <c r="C27" s="589" t="s">
        <v>533</v>
      </c>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267"/>
      <c r="AG27" s="267"/>
      <c r="AH27" s="267"/>
      <c r="AI27" s="267"/>
      <c r="AJ27" s="267"/>
      <c r="AK27" s="267"/>
      <c r="AL27" s="267"/>
      <c r="AM27" s="267"/>
    </row>
    <row r="28" spans="2:39" ht="15.75">
      <c r="B28" s="532"/>
      <c r="C28" s="589" t="s">
        <v>534</v>
      </c>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67"/>
      <c r="AG28" s="267"/>
      <c r="AH28" s="267"/>
      <c r="AI28" s="267"/>
      <c r="AJ28" s="267"/>
      <c r="AK28" s="267"/>
      <c r="AL28" s="267"/>
      <c r="AM28" s="267"/>
    </row>
    <row r="29" spans="2:39" ht="15.75">
      <c r="B29" s="532"/>
      <c r="C29" s="589" t="s">
        <v>535</v>
      </c>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67"/>
      <c r="AG29" s="267"/>
      <c r="AH29" s="267"/>
      <c r="AI29" s="267"/>
      <c r="AJ29" s="267"/>
      <c r="AK29" s="267"/>
      <c r="AL29" s="267"/>
      <c r="AM29" s="267"/>
    </row>
    <row r="30" spans="2:39" ht="15.75">
      <c r="B30" s="532"/>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67"/>
      <c r="AG30" s="267"/>
      <c r="AH30" s="267"/>
      <c r="AI30" s="267"/>
      <c r="AJ30" s="267"/>
      <c r="AK30" s="267"/>
      <c r="AL30" s="267"/>
      <c r="AM30" s="267"/>
    </row>
    <row r="31" spans="2:39" ht="15.75">
      <c r="B31" s="532"/>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67"/>
      <c r="AG31" s="267"/>
      <c r="AH31" s="267"/>
      <c r="AI31" s="267"/>
      <c r="AJ31" s="267"/>
      <c r="AK31" s="267"/>
      <c r="AL31" s="267"/>
      <c r="AM31" s="267"/>
    </row>
    <row r="32" spans="2:39">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row>
    <row r="33" spans="1:39" ht="15.75">
      <c r="B33" s="282" t="s">
        <v>267</v>
      </c>
      <c r="C33" s="283"/>
      <c r="D33" s="583"/>
      <c r="E33" s="255"/>
      <c r="F33" s="255"/>
      <c r="G33" s="255"/>
      <c r="H33" s="255"/>
      <c r="I33" s="255"/>
      <c r="J33" s="255"/>
      <c r="K33" s="255"/>
      <c r="L33" s="255"/>
      <c r="M33" s="255"/>
      <c r="N33" s="255"/>
      <c r="O33" s="283"/>
      <c r="P33" s="255"/>
      <c r="Q33" s="255"/>
      <c r="R33" s="255"/>
      <c r="S33" s="255"/>
      <c r="T33" s="255"/>
      <c r="U33" s="255"/>
      <c r="V33" s="255"/>
      <c r="W33" s="255"/>
      <c r="X33" s="255"/>
      <c r="Y33" s="272"/>
      <c r="Z33" s="269"/>
      <c r="AA33" s="269"/>
      <c r="AB33" s="269"/>
      <c r="AC33" s="269"/>
      <c r="AD33" s="269"/>
      <c r="AE33" s="269"/>
      <c r="AF33" s="269"/>
      <c r="AG33" s="269"/>
      <c r="AH33" s="269"/>
      <c r="AI33" s="269"/>
      <c r="AJ33" s="269"/>
      <c r="AK33" s="269"/>
      <c r="AL33" s="269"/>
      <c r="AM33" s="284"/>
    </row>
    <row r="34" spans="1:39" ht="36.75" customHeight="1">
      <c r="B34" s="937" t="s">
        <v>212</v>
      </c>
      <c r="C34" s="939" t="s">
        <v>33</v>
      </c>
      <c r="D34" s="286" t="s">
        <v>423</v>
      </c>
      <c r="E34" s="941" t="s">
        <v>210</v>
      </c>
      <c r="F34" s="942"/>
      <c r="G34" s="942"/>
      <c r="H34" s="942"/>
      <c r="I34" s="942"/>
      <c r="J34" s="942"/>
      <c r="K34" s="942"/>
      <c r="L34" s="942"/>
      <c r="M34" s="943"/>
      <c r="N34" s="944" t="s">
        <v>214</v>
      </c>
      <c r="O34" s="286" t="s">
        <v>424</v>
      </c>
      <c r="P34" s="941" t="s">
        <v>213</v>
      </c>
      <c r="Q34" s="942"/>
      <c r="R34" s="942"/>
      <c r="S34" s="942"/>
      <c r="T34" s="942"/>
      <c r="U34" s="942"/>
      <c r="V34" s="942"/>
      <c r="W34" s="942"/>
      <c r="X34" s="943"/>
      <c r="Y34" s="934" t="s">
        <v>244</v>
      </c>
      <c r="Z34" s="935"/>
      <c r="AA34" s="935"/>
      <c r="AB34" s="935"/>
      <c r="AC34" s="935"/>
      <c r="AD34" s="935"/>
      <c r="AE34" s="935"/>
      <c r="AF34" s="935"/>
      <c r="AG34" s="935"/>
      <c r="AH34" s="935"/>
      <c r="AI34" s="935"/>
      <c r="AJ34" s="935"/>
      <c r="AK34" s="935"/>
      <c r="AL34" s="935"/>
      <c r="AM34" s="936"/>
    </row>
    <row r="35" spans="1:39" ht="65.25" customHeight="1">
      <c r="B35" s="938"/>
      <c r="C35" s="940"/>
      <c r="D35" s="287">
        <v>2015</v>
      </c>
      <c r="E35" s="287">
        <v>2016</v>
      </c>
      <c r="F35" s="287">
        <v>2017</v>
      </c>
      <c r="G35" s="287">
        <v>2018</v>
      </c>
      <c r="H35" s="287">
        <v>2019</v>
      </c>
      <c r="I35" s="287">
        <v>2020</v>
      </c>
      <c r="J35" s="287">
        <v>2021</v>
      </c>
      <c r="K35" s="287">
        <v>2022</v>
      </c>
      <c r="L35" s="287">
        <v>2023</v>
      </c>
      <c r="M35" s="430">
        <v>2024</v>
      </c>
      <c r="N35" s="945"/>
      <c r="O35" s="287">
        <v>2015</v>
      </c>
      <c r="P35" s="287">
        <v>2016</v>
      </c>
      <c r="Q35" s="287">
        <v>2017</v>
      </c>
      <c r="R35" s="287">
        <v>2018</v>
      </c>
      <c r="S35" s="287">
        <v>2019</v>
      </c>
      <c r="T35" s="287">
        <v>2020</v>
      </c>
      <c r="U35" s="287">
        <v>2021</v>
      </c>
      <c r="V35" s="287">
        <v>2022</v>
      </c>
      <c r="W35" s="287">
        <v>2023</v>
      </c>
      <c r="X35" s="430">
        <v>2024</v>
      </c>
      <c r="Y35" s="287" t="str">
        <f>'1.  LRAMVA Summary'!D50</f>
        <v>General Service 50 to 4,999 kW</v>
      </c>
      <c r="Z35" s="287" t="str">
        <f>'1.  LRAMVA Summary'!E50</f>
        <v>General Service Less Than 50 kW</v>
      </c>
      <c r="AA35" s="287" t="str">
        <f>'1.  LRAMVA Summary'!F50</f>
        <v>Large Use</v>
      </c>
      <c r="AB35" s="287" t="str">
        <f>'1.  LRAMVA Summary'!G50</f>
        <v>Residential</v>
      </c>
      <c r="AC35" s="287" t="str">
        <f>'1.  LRAMVA Summary'!H50</f>
        <v>Sentinel Lighting</v>
      </c>
      <c r="AD35" s="287" t="str">
        <f>'1.  LRAMVA Summary'!I50</f>
        <v>Street Lighting</v>
      </c>
      <c r="AE35" s="287" t="str">
        <f>'1.  LRAMVA Summary'!J50</f>
        <v>Unmetered Scattered Load</v>
      </c>
      <c r="AF35" s="287" t="str">
        <f>'1.  LRAMVA Summary'!K50</f>
        <v/>
      </c>
      <c r="AG35" s="287" t="str">
        <f>'1.  LRAMVA Summary'!L50</f>
        <v/>
      </c>
      <c r="AH35" s="287" t="str">
        <f>'1.  LRAMVA Summary'!M50</f>
        <v/>
      </c>
      <c r="AI35" s="287" t="str">
        <f>'1.  LRAMVA Summary'!N50</f>
        <v/>
      </c>
      <c r="AJ35" s="287" t="str">
        <f>'1.  LRAMVA Summary'!O50</f>
        <v/>
      </c>
      <c r="AK35" s="287" t="str">
        <f>'1.  LRAMVA Summary'!P50</f>
        <v/>
      </c>
      <c r="AL35" s="287" t="str">
        <f>'1.  LRAMVA Summary'!Q50</f>
        <v/>
      </c>
      <c r="AM35" s="289" t="str">
        <f>'1.  LRAMVA Summary'!R50</f>
        <v>Total</v>
      </c>
    </row>
    <row r="36" spans="1:39" ht="16.5" customHeight="1">
      <c r="B36" s="512" t="s">
        <v>505</v>
      </c>
      <c r="C36" s="291"/>
      <c r="D36" s="291"/>
      <c r="E36" s="291"/>
      <c r="F36" s="291"/>
      <c r="G36" s="291"/>
      <c r="H36" s="291"/>
      <c r="I36" s="291"/>
      <c r="J36" s="291"/>
      <c r="K36" s="291"/>
      <c r="L36" s="291"/>
      <c r="M36" s="291"/>
      <c r="N36" s="292"/>
      <c r="O36" s="291"/>
      <c r="P36" s="291"/>
      <c r="Q36" s="291"/>
      <c r="R36" s="291"/>
      <c r="S36" s="291"/>
      <c r="T36" s="291"/>
      <c r="U36" s="291"/>
      <c r="V36" s="291"/>
      <c r="W36" s="291"/>
      <c r="X36" s="291"/>
      <c r="Y36" s="293" t="str">
        <f>'1.  LRAMVA Summary'!D51</f>
        <v>kW</v>
      </c>
      <c r="Z36" s="293" t="str">
        <f>'1.  LRAMVA Summary'!E51</f>
        <v>kWh</v>
      </c>
      <c r="AA36" s="293" t="str">
        <f>'1.  LRAMVA Summary'!F51</f>
        <v>kW</v>
      </c>
      <c r="AB36" s="293" t="str">
        <f>'1.  LRAMVA Summary'!G51</f>
        <v>kWh</v>
      </c>
      <c r="AC36" s="293" t="str">
        <f>'1.  LRAMVA Summary'!H51</f>
        <v>kW</v>
      </c>
      <c r="AD36" s="293" t="str">
        <f>'1.  LRAMVA Summary'!I51</f>
        <v>kW</v>
      </c>
      <c r="AE36" s="293" t="str">
        <f>'1.  LRAMVA Summary'!J51</f>
        <v>kWh</v>
      </c>
      <c r="AF36" s="293" t="str">
        <f>'1.  LRAMVA Summary'!K51</f>
        <v/>
      </c>
      <c r="AG36" s="293" t="str">
        <f>'1.  LRAMVA Summary'!L51</f>
        <v/>
      </c>
      <c r="AH36" s="293" t="str">
        <f>'1.  LRAMVA Summary'!M51</f>
        <v/>
      </c>
      <c r="AI36" s="293" t="str">
        <f>'1.  LRAMVA Summary'!N51</f>
        <v/>
      </c>
      <c r="AJ36" s="293" t="str">
        <f>'1.  LRAMVA Summary'!O51</f>
        <v/>
      </c>
      <c r="AK36" s="293" t="str">
        <f>'1.  LRAMVA Summary'!P51</f>
        <v/>
      </c>
      <c r="AL36" s="293" t="str">
        <f>'1.  LRAMVA Summary'!Q51</f>
        <v/>
      </c>
      <c r="AM36" s="294"/>
    </row>
    <row r="37" spans="1:39" ht="16.5" customHeight="1" outlineLevel="1">
      <c r="B37" s="290" t="s">
        <v>498</v>
      </c>
      <c r="C37" s="291"/>
      <c r="D37" s="291"/>
      <c r="E37" s="291"/>
      <c r="F37" s="291"/>
      <c r="G37" s="291"/>
      <c r="H37" s="291"/>
      <c r="I37" s="291"/>
      <c r="J37" s="291"/>
      <c r="K37" s="291"/>
      <c r="L37" s="291"/>
      <c r="M37" s="291"/>
      <c r="N37" s="292"/>
      <c r="O37" s="291"/>
      <c r="P37" s="291"/>
      <c r="Q37" s="291"/>
      <c r="R37" s="291"/>
      <c r="S37" s="291"/>
      <c r="T37" s="291"/>
      <c r="U37" s="291"/>
      <c r="V37" s="291"/>
      <c r="W37" s="291"/>
      <c r="X37" s="291"/>
      <c r="Y37" s="293"/>
      <c r="Z37" s="293"/>
      <c r="AA37" s="293"/>
      <c r="AB37" s="293"/>
      <c r="AC37" s="293"/>
      <c r="AD37" s="293"/>
      <c r="AE37" s="293"/>
      <c r="AF37" s="293"/>
      <c r="AG37" s="293"/>
      <c r="AH37" s="293"/>
      <c r="AI37" s="293"/>
      <c r="AJ37" s="293"/>
      <c r="AK37" s="293"/>
      <c r="AL37" s="293"/>
      <c r="AM37" s="294"/>
    </row>
    <row r="38" spans="1:39" outlineLevel="1">
      <c r="A38" s="516">
        <v>1</v>
      </c>
      <c r="B38" s="514" t="s">
        <v>95</v>
      </c>
      <c r="C38" s="293" t="s">
        <v>25</v>
      </c>
      <c r="D38" s="724">
        <f>SUMIFS('7.  Persistence Report'!AU:AU,'7.  Persistence Report'!$D:$D,$B38,'7.  Persistence Report'!$H:$H,2015,'7.  Persistence Report'!$J:$J,"Current Year Savings")</f>
        <v>179690</v>
      </c>
      <c r="E38" s="724">
        <f>SUMIFS('7.  Persistence Report'!AV:AV,'7.  Persistence Report'!$D:$D,$B38,'7.  Persistence Report'!$H:$H,2015,'7.  Persistence Report'!$J:$J,"Current Year Savings")</f>
        <v>178075</v>
      </c>
      <c r="F38" s="724">
        <f>SUMIFS('7.  Persistence Report'!AW:AW,'7.  Persistence Report'!$D:$D,$B38,'7.  Persistence Report'!$H:$H,2015,'7.  Persistence Report'!$J:$J,"Current Year Savings")</f>
        <v>178075</v>
      </c>
      <c r="G38" s="724">
        <f>SUMIFS('7.  Persistence Report'!AX:AX,'7.  Persistence Report'!$D:$D,$B38,'7.  Persistence Report'!$H:$H,2015,'7.  Persistence Report'!$J:$J,"Current Year Savings")</f>
        <v>178075</v>
      </c>
      <c r="H38" s="724">
        <f>SUMIFS('7.  Persistence Report'!AY:AY,'7.  Persistence Report'!$D:$D,$B38,'7.  Persistence Report'!$H:$H,2015,'7.  Persistence Report'!$J:$J,"Current Year Savings")</f>
        <v>178075</v>
      </c>
      <c r="I38" s="724">
        <f>SUMIFS('7.  Persistence Report'!AZ:AZ,'7.  Persistence Report'!$D:$D,$B38,'7.  Persistence Report'!$H:$H,2015,'7.  Persistence Report'!$J:$J,"Current Year Savings")</f>
        <v>178075</v>
      </c>
      <c r="J38" s="724">
        <f>SUMIFS('7.  Persistence Report'!BA:BA,'7.  Persistence Report'!$D:$D,$B38,'7.  Persistence Report'!$H:$H,2015,'7.  Persistence Report'!$J:$J,"Current Year Savings")</f>
        <v>178075</v>
      </c>
      <c r="K38" s="724">
        <f>SUMIFS('7.  Persistence Report'!BB:BB,'7.  Persistence Report'!$D:$D,$B38,'7.  Persistence Report'!$H:$H,2015,'7.  Persistence Report'!$J:$J,"Current Year Savings")</f>
        <v>178038</v>
      </c>
      <c r="L38" s="724">
        <f>SUMIFS('7.  Persistence Report'!BC:BC,'7.  Persistence Report'!$D:$D,$B38,'7.  Persistence Report'!$H:$H,2015,'7.  Persistence Report'!$J:$J,"Current Year Savings")</f>
        <v>178038</v>
      </c>
      <c r="M38" s="724">
        <f>SUMIFS('7.  Persistence Report'!BD:BD,'7.  Persistence Report'!$D:$D,$B38,'7.  Persistence Report'!$H:$H,2015,'7.  Persistence Report'!$J:$J,"Current Year Savings")</f>
        <v>178038</v>
      </c>
      <c r="N38" s="730"/>
      <c r="O38" s="724">
        <f>SUMIFS('7.  Persistence Report'!P:P,'7.  Persistence Report'!$D:$D,$B38,'7.  Persistence Report'!$H:$H,2015,'7.  Persistence Report'!$J:$J,"Current Year Savings")</f>
        <v>12</v>
      </c>
      <c r="P38" s="724">
        <f>SUMIFS('7.  Persistence Report'!Q:Q,'7.  Persistence Report'!$D:$D,$B38,'7.  Persistence Report'!$H:$H,2015,'7.  Persistence Report'!$J:$J,"Current Year Savings")</f>
        <v>12</v>
      </c>
      <c r="Q38" s="724">
        <f>SUMIFS('7.  Persistence Report'!R:R,'7.  Persistence Report'!$D:$D,$B38,'7.  Persistence Report'!$H:$H,2015,'7.  Persistence Report'!$J:$J,"Current Year Savings")</f>
        <v>12</v>
      </c>
      <c r="R38" s="724">
        <f>SUMIFS('7.  Persistence Report'!S:S,'7.  Persistence Report'!$D:$D,$B38,'7.  Persistence Report'!$H:$H,2015,'7.  Persistence Report'!$J:$J,"Current Year Savings")</f>
        <v>12</v>
      </c>
      <c r="S38" s="724">
        <f>SUMIFS('7.  Persistence Report'!T:T,'7.  Persistence Report'!$D:$D,$B38,'7.  Persistence Report'!$H:$H,2015,'7.  Persistence Report'!$J:$J,"Current Year Savings")</f>
        <v>12</v>
      </c>
      <c r="T38" s="724">
        <f>SUMIFS('7.  Persistence Report'!U:U,'7.  Persistence Report'!$D:$D,$B38,'7.  Persistence Report'!$H:$H,2015,'7.  Persistence Report'!$J:$J,"Current Year Savings")</f>
        <v>12</v>
      </c>
      <c r="U38" s="724">
        <f>SUMIFS('7.  Persistence Report'!V:V,'7.  Persistence Report'!$D:$D,$B38,'7.  Persistence Report'!$H:$H,2015,'7.  Persistence Report'!$J:$J,"Current Year Savings")</f>
        <v>12</v>
      </c>
      <c r="V38" s="724">
        <f>SUMIFS('7.  Persistence Report'!W:W,'7.  Persistence Report'!$D:$D,$B38,'7.  Persistence Report'!$H:$H,2015,'7.  Persistence Report'!$J:$J,"Current Year Savings")</f>
        <v>12</v>
      </c>
      <c r="W38" s="724">
        <f>SUMIFS('7.  Persistence Report'!X:X,'7.  Persistence Report'!$D:$D,$B38,'7.  Persistence Report'!$H:$H,2015,'7.  Persistence Report'!$J:$J,"Current Year Savings")</f>
        <v>12</v>
      </c>
      <c r="X38" s="724">
        <f>SUMIFS('7.  Persistence Report'!Y:Y,'7.  Persistence Report'!$D:$D,$B38,'7.  Persistence Report'!$H:$H,2015,'7.  Persistence Report'!$J:$J,"Current Year Savings")</f>
        <v>12</v>
      </c>
      <c r="Y38" s="411">
        <f>IF(COUNTIFS(Y35,"Res*"),1/COUNTIFS(Y35:AL35,"Res*"),0)</f>
        <v>0</v>
      </c>
      <c r="Z38" s="411">
        <f>IF(COUNTIFS(Z$35,"Res*"),1/COUNTIFS(Y35:AL35,"Res*"),0)</f>
        <v>0</v>
      </c>
      <c r="AA38" s="411">
        <f>IF(COUNTIFS(AA$35,"Res*"),1/COUNTIFS(Y35:AL35,"Res*"),0)</f>
        <v>0</v>
      </c>
      <c r="AB38" s="411">
        <f>IF(COUNTIFS(AB$35,"Res*"),1/COUNTIFS(Y35:AL35,"Res*"),0)</f>
        <v>1</v>
      </c>
      <c r="AC38" s="411">
        <f>IF(COUNTIFS(AC$35,"Res*"),1/COUNTIFS(Y35:AL35,"Res*"),0)</f>
        <v>0</v>
      </c>
      <c r="AD38" s="411">
        <f>IF(COUNTIFS(AD$35,"Res*"),1/COUNTIFS(Y35:AL35,"Res*"),0)</f>
        <v>0</v>
      </c>
      <c r="AE38" s="411">
        <f>IF(COUNTIFS(AE$35,"Res*"),1/COUNTIFS(Y35:AL35,"Res*"),0)</f>
        <v>0</v>
      </c>
      <c r="AF38" s="411">
        <f>IF(COUNTIFS(AF$35,"Res*"),1/COUNTIFS(Y35:AL35,"Res*"),0)</f>
        <v>0</v>
      </c>
      <c r="AG38" s="411">
        <f>IF(COUNTIFS(AG$35,"Res*"),1/COUNTIFS(Y35:AL35,"Res*"),0)</f>
        <v>0</v>
      </c>
      <c r="AH38" s="411">
        <f>IF(COUNTIFS(AH$35,"Res*"),1/COUNTIFS(Y35:AL35,"Res*"),0)</f>
        <v>0</v>
      </c>
      <c r="AI38" s="411">
        <f>IF(COUNTIFS(AI$35,"Res*"),1/COUNTIFS(Y35:AL35,"Res*"),0)</f>
        <v>0</v>
      </c>
      <c r="AJ38" s="411">
        <f>IF(COUNTIFS(AJ$35,"Res*"),1/COUNTIFS(Y35:AL35,"Res*"),0)</f>
        <v>0</v>
      </c>
      <c r="AK38" s="411">
        <f>IF(COUNTIFS(AK$35,"Res*"),1/COUNTIFS(Y35:AL35,"Res*"),0)</f>
        <v>0</v>
      </c>
      <c r="AL38" s="411">
        <f>IF(COUNTIFS(AL$35,"Res*"),1/COUNTIFS(Y35:AL35,"Res*"),0)</f>
        <v>0</v>
      </c>
      <c r="AM38" s="298">
        <f>SUM(Y38:AL38)</f>
        <v>1</v>
      </c>
    </row>
    <row r="39" spans="1:39" outlineLevel="1">
      <c r="B39" s="296" t="s">
        <v>268</v>
      </c>
      <c r="C39" s="293" t="s">
        <v>164</v>
      </c>
      <c r="D39" s="724">
        <f>SUMIFS('7.  Persistence Report'!AU:AU,'7.  Persistence Report'!$D:$D,$B38,'7.  Persistence Report'!$H:$H,2015,'7.  Persistence Report'!$J:$J,"Adjustment")</f>
        <v>41579</v>
      </c>
      <c r="E39" s="724">
        <f>SUMIFS('7.  Persistence Report'!AV:AV,'7.  Persistence Report'!$D:$D,$B38,'7.  Persistence Report'!$H:$H,2015,'7.  Persistence Report'!$J:$J,"Adjustment")</f>
        <v>41046</v>
      </c>
      <c r="F39" s="724">
        <f>SUMIFS('7.  Persistence Report'!AW:AW,'7.  Persistence Report'!$D:$D,$B38,'7.  Persistence Report'!$H:$H,2015,'7.  Persistence Report'!$J:$J,"Adjustment")</f>
        <v>41046</v>
      </c>
      <c r="G39" s="724">
        <f>SUMIFS('7.  Persistence Report'!AX:AX,'7.  Persistence Report'!$D:$D,$B38,'7.  Persistence Report'!$H:$H,2015,'7.  Persistence Report'!$J:$J,"Adjustment")</f>
        <v>41046</v>
      </c>
      <c r="H39" s="724">
        <f>SUMIFS('7.  Persistence Report'!AY:AY,'7.  Persistence Report'!$D:$D,$B38,'7.  Persistence Report'!$H:$H,2015,'7.  Persistence Report'!$J:$J,"Adjustment")</f>
        <v>41046</v>
      </c>
      <c r="I39" s="724">
        <f>SUMIFS('7.  Persistence Report'!AZ:AZ,'7.  Persistence Report'!$D:$D,$B38,'7.  Persistence Report'!$H:$H,2015,'7.  Persistence Report'!$J:$J,"Adjustment")</f>
        <v>41046</v>
      </c>
      <c r="J39" s="724">
        <f>SUMIFS('7.  Persistence Report'!BA:BA,'7.  Persistence Report'!$D:$D,$B38,'7.  Persistence Report'!$H:$H,2015,'7.  Persistence Report'!$J:$J,"Adjustment")</f>
        <v>41046</v>
      </c>
      <c r="K39" s="724">
        <f>SUMIFS('7.  Persistence Report'!BB:BB,'7.  Persistence Report'!$D:$D,$B38,'7.  Persistence Report'!$H:$H,2015,'7.  Persistence Report'!$J:$J,"Adjustment")</f>
        <v>41034</v>
      </c>
      <c r="L39" s="724">
        <f>SUMIFS('7.  Persistence Report'!BC:BC,'7.  Persistence Report'!$D:$D,$B38,'7.  Persistence Report'!$H:$H,2015,'7.  Persistence Report'!$J:$J,"Adjustment")</f>
        <v>41034</v>
      </c>
      <c r="M39" s="724">
        <f>SUMIFS('7.  Persistence Report'!BD:BD,'7.  Persistence Report'!$D:$D,$B38,'7.  Persistence Report'!$H:$H,2015,'7.  Persistence Report'!$J:$J,"Adjustment")</f>
        <v>41034</v>
      </c>
      <c r="N39" s="732"/>
      <c r="O39" s="724">
        <f>SUMIFS('7.  Persistence Report'!P:P,'7.  Persistence Report'!$D:$D,$B38,'7.  Persistence Report'!$H:$H,2015,'7.  Persistence Report'!$J:$J,"Adjustment")</f>
        <v>3</v>
      </c>
      <c r="P39" s="724">
        <f>SUMIFS('7.  Persistence Report'!Q:Q,'7.  Persistence Report'!$D:$D,$B38,'7.  Persistence Report'!$H:$H,2015,'7.  Persistence Report'!$J:$J,"Adjustment")</f>
        <v>3</v>
      </c>
      <c r="Q39" s="724">
        <f>SUMIFS('7.  Persistence Report'!R:R,'7.  Persistence Report'!$D:$D,$B38,'7.  Persistence Report'!$H:$H,2015,'7.  Persistence Report'!$J:$J,"Adjustment")</f>
        <v>3</v>
      </c>
      <c r="R39" s="724">
        <f>SUMIFS('7.  Persistence Report'!S:S,'7.  Persistence Report'!$D:$D,$B38,'7.  Persistence Report'!$H:$H,2015,'7.  Persistence Report'!$J:$J,"Adjustment")</f>
        <v>3</v>
      </c>
      <c r="S39" s="724">
        <f>SUMIFS('7.  Persistence Report'!T:T,'7.  Persistence Report'!$D:$D,$B38,'7.  Persistence Report'!$H:$H,2015,'7.  Persistence Report'!$J:$J,"Adjustment")</f>
        <v>3</v>
      </c>
      <c r="T39" s="724">
        <f>SUMIFS('7.  Persistence Report'!U:U,'7.  Persistence Report'!$D:$D,$B38,'7.  Persistence Report'!$H:$H,2015,'7.  Persistence Report'!$J:$J,"Adjustment")</f>
        <v>3</v>
      </c>
      <c r="U39" s="724">
        <f>SUMIFS('7.  Persistence Report'!V:V,'7.  Persistence Report'!$D:$D,$B38,'7.  Persistence Report'!$H:$H,2015,'7.  Persistence Report'!$J:$J,"Adjustment")</f>
        <v>3</v>
      </c>
      <c r="V39" s="724">
        <f>SUMIFS('7.  Persistence Report'!W:W,'7.  Persistence Report'!$D:$D,$B38,'7.  Persistence Report'!$H:$H,2015,'7.  Persistence Report'!$J:$J,"Adjustment")</f>
        <v>3</v>
      </c>
      <c r="W39" s="724">
        <f>SUMIFS('7.  Persistence Report'!X:X,'7.  Persistence Report'!$D:$D,$B38,'7.  Persistence Report'!$H:$H,2015,'7.  Persistence Report'!$J:$J,"Adjustment")</f>
        <v>3</v>
      </c>
      <c r="X39" s="724">
        <f>SUMIFS('7.  Persistence Report'!Y:Y,'7.  Persistence Report'!$D:$D,$B38,'7.  Persistence Report'!$H:$H,2015,'7.  Persistence Report'!$J:$J,"Adjustment")</f>
        <v>3</v>
      </c>
      <c r="Y39" s="412">
        <f>Y38</f>
        <v>0</v>
      </c>
      <c r="Z39" s="412">
        <f t="shared" ref="Z39:AL39" si="0">Z38</f>
        <v>0</v>
      </c>
      <c r="AA39" s="412">
        <f t="shared" si="0"/>
        <v>0</v>
      </c>
      <c r="AB39" s="412">
        <f t="shared" si="0"/>
        <v>1</v>
      </c>
      <c r="AC39" s="412">
        <f t="shared" si="0"/>
        <v>0</v>
      </c>
      <c r="AD39" s="412">
        <f t="shared" si="0"/>
        <v>0</v>
      </c>
      <c r="AE39" s="412">
        <f t="shared" si="0"/>
        <v>0</v>
      </c>
      <c r="AF39" s="412">
        <f t="shared" si="0"/>
        <v>0</v>
      </c>
      <c r="AG39" s="412">
        <f t="shared" si="0"/>
        <v>0</v>
      </c>
      <c r="AH39" s="412">
        <f t="shared" si="0"/>
        <v>0</v>
      </c>
      <c r="AI39" s="412">
        <f t="shared" si="0"/>
        <v>0</v>
      </c>
      <c r="AJ39" s="412">
        <f t="shared" si="0"/>
        <v>0</v>
      </c>
      <c r="AK39" s="412">
        <f t="shared" si="0"/>
        <v>0</v>
      </c>
      <c r="AL39" s="412">
        <f t="shared" si="0"/>
        <v>0</v>
      </c>
      <c r="AM39" s="299"/>
    </row>
    <row r="40" spans="1:39" ht="15.75" outlineLevel="1">
      <c r="B40" s="300"/>
      <c r="C40" s="301"/>
      <c r="D40" s="733"/>
      <c r="E40" s="733"/>
      <c r="F40" s="733"/>
      <c r="G40" s="733"/>
      <c r="H40" s="733"/>
      <c r="I40" s="733"/>
      <c r="J40" s="733"/>
      <c r="K40" s="733"/>
      <c r="L40" s="733"/>
      <c r="M40" s="733"/>
      <c r="N40" s="745"/>
      <c r="O40" s="733"/>
      <c r="P40" s="733"/>
      <c r="Q40" s="733"/>
      <c r="R40" s="733"/>
      <c r="S40" s="733"/>
      <c r="T40" s="733"/>
      <c r="U40" s="733"/>
      <c r="V40" s="733"/>
      <c r="W40" s="733"/>
      <c r="X40" s="733"/>
      <c r="Y40" s="413"/>
      <c r="Z40" s="414"/>
      <c r="AA40" s="414"/>
      <c r="AB40" s="414"/>
      <c r="AC40" s="414"/>
      <c r="AD40" s="414"/>
      <c r="AE40" s="414"/>
      <c r="AF40" s="414"/>
      <c r="AG40" s="414"/>
      <c r="AH40" s="414"/>
      <c r="AI40" s="414"/>
      <c r="AJ40" s="414"/>
      <c r="AK40" s="414"/>
      <c r="AL40" s="414"/>
      <c r="AM40" s="304"/>
    </row>
    <row r="41" spans="1:39" outlineLevel="1">
      <c r="A41" s="516">
        <v>2</v>
      </c>
      <c r="B41" s="514" t="s">
        <v>96</v>
      </c>
      <c r="C41" s="293" t="s">
        <v>25</v>
      </c>
      <c r="D41" s="724">
        <f>SUMIFS('7.  Persistence Report'!AU:AU,'7.  Persistence Report'!$D:$D,$B41,'7.  Persistence Report'!$H:$H,2015,'7.  Persistence Report'!$J:$J,"Current Year Savings")</f>
        <v>322796</v>
      </c>
      <c r="E41" s="724">
        <f>SUMIFS('7.  Persistence Report'!AV:AV,'7.  Persistence Report'!$D:$D,$B41,'7.  Persistence Report'!$H:$H,2015,'7.  Persistence Report'!$J:$J,"Current Year Savings")</f>
        <v>317059</v>
      </c>
      <c r="F41" s="724">
        <f>SUMIFS('7.  Persistence Report'!AW:AW,'7.  Persistence Report'!$D:$D,$B41,'7.  Persistence Report'!$H:$H,2015,'7.  Persistence Report'!$J:$J,"Current Year Savings")</f>
        <v>317059</v>
      </c>
      <c r="G41" s="724">
        <f>SUMIFS('7.  Persistence Report'!AX:AX,'7.  Persistence Report'!$D:$D,$B41,'7.  Persistence Report'!$H:$H,2015,'7.  Persistence Report'!$J:$J,"Current Year Savings")</f>
        <v>317059</v>
      </c>
      <c r="H41" s="724">
        <f>SUMIFS('7.  Persistence Report'!AY:AY,'7.  Persistence Report'!$D:$D,$B41,'7.  Persistence Report'!$H:$H,2015,'7.  Persistence Report'!$J:$J,"Current Year Savings")</f>
        <v>317059</v>
      </c>
      <c r="I41" s="724">
        <f>SUMIFS('7.  Persistence Report'!AZ:AZ,'7.  Persistence Report'!$D:$D,$B41,'7.  Persistence Report'!$H:$H,2015,'7.  Persistence Report'!$J:$J,"Current Year Savings")</f>
        <v>317059</v>
      </c>
      <c r="J41" s="724">
        <f>SUMIFS('7.  Persistence Report'!BA:BA,'7.  Persistence Report'!$D:$D,$B41,'7.  Persistence Report'!$H:$H,2015,'7.  Persistence Report'!$J:$J,"Current Year Savings")</f>
        <v>317059</v>
      </c>
      <c r="K41" s="724">
        <f>SUMIFS('7.  Persistence Report'!BB:BB,'7.  Persistence Report'!$D:$D,$B41,'7.  Persistence Report'!$H:$H,2015,'7.  Persistence Report'!$J:$J,"Current Year Savings")</f>
        <v>316893</v>
      </c>
      <c r="L41" s="724">
        <f>SUMIFS('7.  Persistence Report'!BC:BC,'7.  Persistence Report'!$D:$D,$B41,'7.  Persistence Report'!$H:$H,2015,'7.  Persistence Report'!$J:$J,"Current Year Savings")</f>
        <v>316893</v>
      </c>
      <c r="M41" s="724">
        <f>SUMIFS('7.  Persistence Report'!BD:BD,'7.  Persistence Report'!$D:$D,$B41,'7.  Persistence Report'!$H:$H,2015,'7.  Persistence Report'!$J:$J,"Current Year Savings")</f>
        <v>316893</v>
      </c>
      <c r="N41" s="730"/>
      <c r="O41" s="724">
        <f>SUMIFS('7.  Persistence Report'!P:P,'7.  Persistence Report'!$D:$D,$B41,'7.  Persistence Report'!$H:$H,2015,'7.  Persistence Report'!$J:$J,"Current Year Savings")</f>
        <v>22</v>
      </c>
      <c r="P41" s="724">
        <f>SUMIFS('7.  Persistence Report'!Q:Q,'7.  Persistence Report'!$D:$D,$B41,'7.  Persistence Report'!$H:$H,2015,'7.  Persistence Report'!$J:$J,"Current Year Savings")</f>
        <v>21</v>
      </c>
      <c r="Q41" s="724">
        <f>SUMIFS('7.  Persistence Report'!R:R,'7.  Persistence Report'!$D:$D,$B41,'7.  Persistence Report'!$H:$H,2015,'7.  Persistence Report'!$J:$J,"Current Year Savings")</f>
        <v>21</v>
      </c>
      <c r="R41" s="724">
        <f>SUMIFS('7.  Persistence Report'!S:S,'7.  Persistence Report'!$D:$D,$B41,'7.  Persistence Report'!$H:$H,2015,'7.  Persistence Report'!$J:$J,"Current Year Savings")</f>
        <v>21</v>
      </c>
      <c r="S41" s="724">
        <f>SUMIFS('7.  Persistence Report'!T:T,'7.  Persistence Report'!$D:$D,$B41,'7.  Persistence Report'!$H:$H,2015,'7.  Persistence Report'!$J:$J,"Current Year Savings")</f>
        <v>21</v>
      </c>
      <c r="T41" s="724">
        <f>SUMIFS('7.  Persistence Report'!U:U,'7.  Persistence Report'!$D:$D,$B41,'7.  Persistence Report'!$H:$H,2015,'7.  Persistence Report'!$J:$J,"Current Year Savings")</f>
        <v>21</v>
      </c>
      <c r="U41" s="724">
        <f>SUMIFS('7.  Persistence Report'!V:V,'7.  Persistence Report'!$D:$D,$B41,'7.  Persistence Report'!$H:$H,2015,'7.  Persistence Report'!$J:$J,"Current Year Savings")</f>
        <v>21</v>
      </c>
      <c r="V41" s="724">
        <f>SUMIFS('7.  Persistence Report'!W:W,'7.  Persistence Report'!$D:$D,$B41,'7.  Persistence Report'!$H:$H,2015,'7.  Persistence Report'!$J:$J,"Current Year Savings")</f>
        <v>21</v>
      </c>
      <c r="W41" s="724">
        <f>SUMIFS('7.  Persistence Report'!X:X,'7.  Persistence Report'!$D:$D,$B41,'7.  Persistence Report'!$H:$H,2015,'7.  Persistence Report'!$J:$J,"Current Year Savings")</f>
        <v>21</v>
      </c>
      <c r="X41" s="724">
        <f>SUMIFS('7.  Persistence Report'!Y:Y,'7.  Persistence Report'!$D:$D,$B41,'7.  Persistence Report'!$H:$H,2015,'7.  Persistence Report'!$J:$J,"Current Year Savings")</f>
        <v>21</v>
      </c>
      <c r="Y41" s="411">
        <f>IF(COUNTIFS(Y35,"Res*"),1/COUNTIFS(Y35:AL35,"Res*"),0)</f>
        <v>0</v>
      </c>
      <c r="Z41" s="411">
        <f>IF(COUNTIFS(Z$35,"Res*"),1/COUNTIFS(Y35:AL35,"Res*"),0)</f>
        <v>0</v>
      </c>
      <c r="AA41" s="411">
        <f>IF(COUNTIFS(AA$35,"Res*"),1/COUNTIFS(Y35:AL35,"Res*"),0)</f>
        <v>0</v>
      </c>
      <c r="AB41" s="411">
        <f>IF(COUNTIFS(AB$35,"Res*"),1/COUNTIFS(Y35:AL35,"Res*"),0)</f>
        <v>1</v>
      </c>
      <c r="AC41" s="411">
        <f>IF(COUNTIFS(AC$35,"Res*"),1/COUNTIFS(Y35:AL35,"Res*"),0)</f>
        <v>0</v>
      </c>
      <c r="AD41" s="411">
        <f>IF(COUNTIFS(AD$35,"Res*"),1/COUNTIFS(Y35:AL35,"Res*"),0)</f>
        <v>0</v>
      </c>
      <c r="AE41" s="411">
        <f>IF(COUNTIFS(AE$35,"Res*"),1/COUNTIFS(Y35:AL35,"Res*"),0)</f>
        <v>0</v>
      </c>
      <c r="AF41" s="411">
        <f>IF(COUNTIFS(AF$35,"Res*"),1/COUNTIFS(Y35:AL35,"Res*"),0)</f>
        <v>0</v>
      </c>
      <c r="AG41" s="411">
        <f>IF(COUNTIFS(AG$35,"Res*"),1/COUNTIFS(Y35:AL35,"Res*"),0)</f>
        <v>0</v>
      </c>
      <c r="AH41" s="411">
        <f>IF(COUNTIFS(AH$35,"Res*"),1/COUNTIFS(Y35:AL35,"Res*"),0)</f>
        <v>0</v>
      </c>
      <c r="AI41" s="411">
        <f>IF(COUNTIFS(AI$35,"Res*"),1/COUNTIFS(Y35:AL35,"Res*"),0)</f>
        <v>0</v>
      </c>
      <c r="AJ41" s="411">
        <f>IF(COUNTIFS(AJ$35,"Res*"),1/COUNTIFS(Y35:AL35,"Res*"),0)</f>
        <v>0</v>
      </c>
      <c r="AK41" s="411">
        <f>IF(COUNTIFS(AK$35,"Res*"),1/COUNTIFS(Y35:AL35,"Res*"),0)</f>
        <v>0</v>
      </c>
      <c r="AL41" s="411">
        <f>IF(COUNTIFS(AL$35,"Res*"),1/COUNTIFS(Y35:AL35,"Res*"),0)</f>
        <v>0</v>
      </c>
      <c r="AM41" s="298">
        <f>SUM(Y41:AL41)</f>
        <v>1</v>
      </c>
    </row>
    <row r="42" spans="1:39" outlineLevel="1">
      <c r="B42" s="296" t="s">
        <v>268</v>
      </c>
      <c r="C42" s="293" t="s">
        <v>164</v>
      </c>
      <c r="D42" s="724">
        <f>SUMIFS('7.  Persistence Report'!AU:AU,'7.  Persistence Report'!$D:$D,$B41,'7.  Persistence Report'!$H:$H,2015,'7.  Persistence Report'!$J:$J,"Adjustment")</f>
        <v>3339</v>
      </c>
      <c r="E42" s="724">
        <f>SUMIFS('7.  Persistence Report'!AV:AV,'7.  Persistence Report'!$D:$D,$B41,'7.  Persistence Report'!$H:$H,2015,'7.  Persistence Report'!$J:$J,"Adjustment")</f>
        <v>3300</v>
      </c>
      <c r="F42" s="724">
        <f>SUMIFS('7.  Persistence Report'!AW:AW,'7.  Persistence Report'!$D:$D,$B41,'7.  Persistence Report'!$H:$H,2015,'7.  Persistence Report'!$J:$J,"Adjustment")</f>
        <v>3300</v>
      </c>
      <c r="G42" s="724">
        <f>SUMIFS('7.  Persistence Report'!AX:AX,'7.  Persistence Report'!$D:$D,$B41,'7.  Persistence Report'!$H:$H,2015,'7.  Persistence Report'!$J:$J,"Adjustment")</f>
        <v>3300</v>
      </c>
      <c r="H42" s="724">
        <f>SUMIFS('7.  Persistence Report'!AY:AY,'7.  Persistence Report'!$D:$D,$B41,'7.  Persistence Report'!$H:$H,2015,'7.  Persistence Report'!$J:$J,"Adjustment")</f>
        <v>3300</v>
      </c>
      <c r="I42" s="724">
        <f>SUMIFS('7.  Persistence Report'!AZ:AZ,'7.  Persistence Report'!$D:$D,$B41,'7.  Persistence Report'!$H:$H,2015,'7.  Persistence Report'!$J:$J,"Adjustment")</f>
        <v>3300</v>
      </c>
      <c r="J42" s="724">
        <f>SUMIFS('7.  Persistence Report'!BA:BA,'7.  Persistence Report'!$D:$D,$B41,'7.  Persistence Report'!$H:$H,2015,'7.  Persistence Report'!$J:$J,"Adjustment")</f>
        <v>3300</v>
      </c>
      <c r="K42" s="724">
        <f>SUMIFS('7.  Persistence Report'!BB:BB,'7.  Persistence Report'!$D:$D,$B41,'7.  Persistence Report'!$H:$H,2015,'7.  Persistence Report'!$J:$J,"Adjustment")</f>
        <v>3291</v>
      </c>
      <c r="L42" s="724">
        <f>SUMIFS('7.  Persistence Report'!BC:BC,'7.  Persistence Report'!$D:$D,$B41,'7.  Persistence Report'!$H:$H,2015,'7.  Persistence Report'!$J:$J,"Adjustment")</f>
        <v>3291</v>
      </c>
      <c r="M42" s="724">
        <f>SUMIFS('7.  Persistence Report'!BD:BD,'7.  Persistence Report'!$D:$D,$B41,'7.  Persistence Report'!$H:$H,2015,'7.  Persistence Report'!$J:$J,"Adjustment")</f>
        <v>3291</v>
      </c>
      <c r="N42" s="732"/>
      <c r="O42" s="724">
        <f>SUMIFS('7.  Persistence Report'!P:P,'7.  Persistence Report'!$D:$D,$B41,'7.  Persistence Report'!$H:$H,2015,'7.  Persistence Report'!$J:$J,"Adjustment")</f>
        <v>0</v>
      </c>
      <c r="P42" s="724">
        <f>SUMIFS('7.  Persistence Report'!Q:Q,'7.  Persistence Report'!$D:$D,$B41,'7.  Persistence Report'!$H:$H,2015,'7.  Persistence Report'!$J:$J,"Adjustment")</f>
        <v>0</v>
      </c>
      <c r="Q42" s="724">
        <f>SUMIFS('7.  Persistence Report'!R:R,'7.  Persistence Report'!$D:$D,$B41,'7.  Persistence Report'!$H:$H,2015,'7.  Persistence Report'!$J:$J,"Adjustment")</f>
        <v>0</v>
      </c>
      <c r="R42" s="724">
        <f>SUMIFS('7.  Persistence Report'!S:S,'7.  Persistence Report'!$D:$D,$B41,'7.  Persistence Report'!$H:$H,2015,'7.  Persistence Report'!$J:$J,"Adjustment")</f>
        <v>0</v>
      </c>
      <c r="S42" s="724">
        <f>SUMIFS('7.  Persistence Report'!T:T,'7.  Persistence Report'!$D:$D,$B41,'7.  Persistence Report'!$H:$H,2015,'7.  Persistence Report'!$J:$J,"Adjustment")</f>
        <v>0</v>
      </c>
      <c r="T42" s="724">
        <f>SUMIFS('7.  Persistence Report'!U:U,'7.  Persistence Report'!$D:$D,$B41,'7.  Persistence Report'!$H:$H,2015,'7.  Persistence Report'!$J:$J,"Adjustment")</f>
        <v>0</v>
      </c>
      <c r="U42" s="724">
        <f>SUMIFS('7.  Persistence Report'!V:V,'7.  Persistence Report'!$D:$D,$B41,'7.  Persistence Report'!$H:$H,2015,'7.  Persistence Report'!$J:$J,"Adjustment")</f>
        <v>0</v>
      </c>
      <c r="V42" s="724">
        <f>SUMIFS('7.  Persistence Report'!W:W,'7.  Persistence Report'!$D:$D,$B41,'7.  Persistence Report'!$H:$H,2015,'7.  Persistence Report'!$J:$J,"Adjustment")</f>
        <v>0</v>
      </c>
      <c r="W42" s="724">
        <f>SUMIFS('7.  Persistence Report'!X:X,'7.  Persistence Report'!$D:$D,$B41,'7.  Persistence Report'!$H:$H,2015,'7.  Persistence Report'!$J:$J,"Adjustment")</f>
        <v>0</v>
      </c>
      <c r="X42" s="724">
        <f>SUMIFS('7.  Persistence Report'!Y:Y,'7.  Persistence Report'!$D:$D,$B41,'7.  Persistence Report'!$H:$H,2015,'7.  Persistence Report'!$J:$J,"Adjustment")</f>
        <v>0</v>
      </c>
      <c r="Y42" s="412">
        <f t="shared" ref="Y42:AL42" si="1">Y41</f>
        <v>0</v>
      </c>
      <c r="Z42" s="412">
        <f t="shared" si="1"/>
        <v>0</v>
      </c>
      <c r="AA42" s="412">
        <f t="shared" si="1"/>
        <v>0</v>
      </c>
      <c r="AB42" s="412">
        <f t="shared" si="1"/>
        <v>1</v>
      </c>
      <c r="AC42" s="412">
        <f t="shared" si="1"/>
        <v>0</v>
      </c>
      <c r="AD42" s="412">
        <f t="shared" si="1"/>
        <v>0</v>
      </c>
      <c r="AE42" s="412">
        <f t="shared" si="1"/>
        <v>0</v>
      </c>
      <c r="AF42" s="412">
        <f t="shared" si="1"/>
        <v>0</v>
      </c>
      <c r="AG42" s="412">
        <f t="shared" si="1"/>
        <v>0</v>
      </c>
      <c r="AH42" s="412">
        <f t="shared" si="1"/>
        <v>0</v>
      </c>
      <c r="AI42" s="412">
        <f t="shared" si="1"/>
        <v>0</v>
      </c>
      <c r="AJ42" s="412">
        <f t="shared" si="1"/>
        <v>0</v>
      </c>
      <c r="AK42" s="412">
        <f t="shared" si="1"/>
        <v>0</v>
      </c>
      <c r="AL42" s="412">
        <f t="shared" si="1"/>
        <v>0</v>
      </c>
      <c r="AM42" s="299"/>
    </row>
    <row r="43" spans="1:39" ht="15.75" outlineLevel="1">
      <c r="B43" s="300"/>
      <c r="C43" s="301"/>
      <c r="D43" s="735"/>
      <c r="E43" s="735"/>
      <c r="F43" s="735"/>
      <c r="G43" s="735"/>
      <c r="H43" s="735"/>
      <c r="I43" s="735"/>
      <c r="J43" s="735"/>
      <c r="K43" s="735"/>
      <c r="L43" s="735"/>
      <c r="M43" s="735"/>
      <c r="N43" s="745"/>
      <c r="O43" s="735"/>
      <c r="P43" s="735"/>
      <c r="Q43" s="735"/>
      <c r="R43" s="735"/>
      <c r="S43" s="735"/>
      <c r="T43" s="735"/>
      <c r="U43" s="735"/>
      <c r="V43" s="735"/>
      <c r="W43" s="735"/>
      <c r="X43" s="735"/>
      <c r="Y43" s="413"/>
      <c r="Z43" s="414"/>
      <c r="AA43" s="414"/>
      <c r="AB43" s="414"/>
      <c r="AC43" s="414"/>
      <c r="AD43" s="414"/>
      <c r="AE43" s="414"/>
      <c r="AF43" s="414"/>
      <c r="AG43" s="414"/>
      <c r="AH43" s="414"/>
      <c r="AI43" s="414"/>
      <c r="AJ43" s="414"/>
      <c r="AK43" s="414"/>
      <c r="AL43" s="414"/>
      <c r="AM43" s="304"/>
    </row>
    <row r="44" spans="1:39" outlineLevel="1">
      <c r="A44" s="516">
        <v>3</v>
      </c>
      <c r="B44" s="514" t="s">
        <v>97</v>
      </c>
      <c r="C44" s="293" t="s">
        <v>25</v>
      </c>
      <c r="D44" s="724">
        <f>SUMIFS('7.  Persistence Report'!AU:AU,'7.  Persistence Report'!$D:$D,$B44,'7.  Persistence Report'!$H:$H,2015,'7.  Persistence Report'!$J:$J,"Current Year Savings")</f>
        <v>45924</v>
      </c>
      <c r="E44" s="724">
        <f>SUMIFS('7.  Persistence Report'!AV:AV,'7.  Persistence Report'!$D:$D,$B44,'7.  Persistence Report'!$H:$H,2015,'7.  Persistence Report'!$J:$J,"Current Year Savings")</f>
        <v>45924</v>
      </c>
      <c r="F44" s="724">
        <f>SUMIFS('7.  Persistence Report'!AW:AW,'7.  Persistence Report'!$D:$D,$B44,'7.  Persistence Report'!$H:$H,2015,'7.  Persistence Report'!$J:$J,"Current Year Savings")</f>
        <v>45924</v>
      </c>
      <c r="G44" s="724">
        <f>SUMIFS('7.  Persistence Report'!AX:AX,'7.  Persistence Report'!$D:$D,$B44,'7.  Persistence Report'!$H:$H,2015,'7.  Persistence Report'!$J:$J,"Current Year Savings")</f>
        <v>45402</v>
      </c>
      <c r="H44" s="724">
        <f>SUMIFS('7.  Persistence Report'!AY:AY,'7.  Persistence Report'!$D:$D,$B44,'7.  Persistence Report'!$H:$H,2015,'7.  Persistence Report'!$J:$J,"Current Year Savings")</f>
        <v>27267</v>
      </c>
      <c r="I44" s="724">
        <f>SUMIFS('7.  Persistence Report'!AZ:AZ,'7.  Persistence Report'!$D:$D,$B44,'7.  Persistence Report'!$H:$H,2015,'7.  Persistence Report'!$J:$J,"Current Year Savings")</f>
        <v>0</v>
      </c>
      <c r="J44" s="724">
        <f>SUMIFS('7.  Persistence Report'!BA:BA,'7.  Persistence Report'!$D:$D,$B44,'7.  Persistence Report'!$H:$H,2015,'7.  Persistence Report'!$J:$J,"Current Year Savings")</f>
        <v>0</v>
      </c>
      <c r="K44" s="724">
        <f>SUMIFS('7.  Persistence Report'!BB:BB,'7.  Persistence Report'!$D:$D,$B44,'7.  Persistence Report'!$H:$H,2015,'7.  Persistence Report'!$J:$J,"Current Year Savings")</f>
        <v>0</v>
      </c>
      <c r="L44" s="724">
        <f>SUMIFS('7.  Persistence Report'!BC:BC,'7.  Persistence Report'!$D:$D,$B44,'7.  Persistence Report'!$H:$H,2015,'7.  Persistence Report'!$J:$J,"Current Year Savings")</f>
        <v>0</v>
      </c>
      <c r="M44" s="724">
        <f>SUMIFS('7.  Persistence Report'!BD:BD,'7.  Persistence Report'!$D:$D,$B44,'7.  Persistence Report'!$H:$H,2015,'7.  Persistence Report'!$J:$J,"Current Year Savings")</f>
        <v>0</v>
      </c>
      <c r="N44" s="730"/>
      <c r="O44" s="724">
        <f>SUMIFS('7.  Persistence Report'!P:P,'7.  Persistence Report'!$D:$D,$B44,'7.  Persistence Report'!$H:$H,2015,'7.  Persistence Report'!$J:$J,"Current Year Savings")</f>
        <v>7</v>
      </c>
      <c r="P44" s="724">
        <f>SUMIFS('7.  Persistence Report'!Q:Q,'7.  Persistence Report'!$D:$D,$B44,'7.  Persistence Report'!$H:$H,2015,'7.  Persistence Report'!$J:$J,"Current Year Savings")</f>
        <v>7</v>
      </c>
      <c r="Q44" s="724">
        <f>SUMIFS('7.  Persistence Report'!R:R,'7.  Persistence Report'!$D:$D,$B44,'7.  Persistence Report'!$H:$H,2015,'7.  Persistence Report'!$J:$J,"Current Year Savings")</f>
        <v>7</v>
      </c>
      <c r="R44" s="724">
        <f>SUMIFS('7.  Persistence Report'!S:S,'7.  Persistence Report'!$D:$D,$B44,'7.  Persistence Report'!$H:$H,2015,'7.  Persistence Report'!$J:$J,"Current Year Savings")</f>
        <v>7</v>
      </c>
      <c r="S44" s="724">
        <f>SUMIFS('7.  Persistence Report'!T:T,'7.  Persistence Report'!$D:$D,$B44,'7.  Persistence Report'!$H:$H,2015,'7.  Persistence Report'!$J:$J,"Current Year Savings")</f>
        <v>4</v>
      </c>
      <c r="T44" s="724">
        <f>SUMIFS('7.  Persistence Report'!U:U,'7.  Persistence Report'!$D:$D,$B44,'7.  Persistence Report'!$H:$H,2015,'7.  Persistence Report'!$J:$J,"Current Year Savings")</f>
        <v>0</v>
      </c>
      <c r="U44" s="724">
        <f>SUMIFS('7.  Persistence Report'!V:V,'7.  Persistence Report'!$D:$D,$B44,'7.  Persistence Report'!$H:$H,2015,'7.  Persistence Report'!$J:$J,"Current Year Savings")</f>
        <v>0</v>
      </c>
      <c r="V44" s="724">
        <f>SUMIFS('7.  Persistence Report'!W:W,'7.  Persistence Report'!$D:$D,$B44,'7.  Persistence Report'!$H:$H,2015,'7.  Persistence Report'!$J:$J,"Current Year Savings")</f>
        <v>0</v>
      </c>
      <c r="W44" s="724">
        <f>SUMIFS('7.  Persistence Report'!X:X,'7.  Persistence Report'!$D:$D,$B44,'7.  Persistence Report'!$H:$H,2015,'7.  Persistence Report'!$J:$J,"Current Year Savings")</f>
        <v>0</v>
      </c>
      <c r="X44" s="724">
        <f>SUMIFS('7.  Persistence Report'!Y:Y,'7.  Persistence Report'!$D:$D,$B44,'7.  Persistence Report'!$H:$H,2015,'7.  Persistence Report'!$J:$J,"Current Year Savings")</f>
        <v>0</v>
      </c>
      <c r="Y44" s="411">
        <f>IF(COUNTIFS(Y35,"Res*"),1/COUNTIFS(Y35:AL35,"Res*"),0)</f>
        <v>0</v>
      </c>
      <c r="Z44" s="411">
        <f>IF(COUNTIFS(Z$35,"Res*"),1/COUNTIFS(Y35:AL35,"Res*"),0)</f>
        <v>0</v>
      </c>
      <c r="AA44" s="411">
        <f>IF(COUNTIFS(AA$35,"Res*"),1/COUNTIFS(Y35:AL35,"Res*"),0)</f>
        <v>0</v>
      </c>
      <c r="AB44" s="411">
        <f>IF(COUNTIFS(AB$35,"Res*"),1/COUNTIFS(Y35:AL35,"Res*"),0)</f>
        <v>1</v>
      </c>
      <c r="AC44" s="411">
        <f>IF(COUNTIFS(AC$35,"Res*"),1/COUNTIFS(Y35:AL35,"Res*"),0)</f>
        <v>0</v>
      </c>
      <c r="AD44" s="411">
        <f>IF(COUNTIFS(AD$35,"Res*"),1/COUNTIFS(Y35:AL35,"Res*"),0)</f>
        <v>0</v>
      </c>
      <c r="AE44" s="411">
        <f>IF(COUNTIFS(AE$35,"Res*"),1/COUNTIFS(Y35:AL35,"Res*"),0)</f>
        <v>0</v>
      </c>
      <c r="AF44" s="411">
        <f>IF(COUNTIFS(AF$35,"Res*"),1/COUNTIFS(Y35:AL35,"Res*"),0)</f>
        <v>0</v>
      </c>
      <c r="AG44" s="411">
        <f>IF(COUNTIFS(AG$35,"Res*"),1/COUNTIFS(Y35:AL35,"Res*"),0)</f>
        <v>0</v>
      </c>
      <c r="AH44" s="411">
        <f>IF(COUNTIFS(AH$35,"Res*"),1/COUNTIFS(Y35:AL35,"Res*"),0)</f>
        <v>0</v>
      </c>
      <c r="AI44" s="411">
        <f>IF(COUNTIFS(AI$35,"Res*"),1/COUNTIFS(Y35:AL35,"Res*"),0)</f>
        <v>0</v>
      </c>
      <c r="AJ44" s="411">
        <f>IF(COUNTIFS(AJ$35,"Res*"),1/COUNTIFS(Y35:AL35,"Res*"),0)</f>
        <v>0</v>
      </c>
      <c r="AK44" s="411">
        <f>IF(COUNTIFS(AK$35,"Res*"),1/COUNTIFS(Y35:AL35,"Res*"),0)</f>
        <v>0</v>
      </c>
      <c r="AL44" s="411">
        <f>IF(COUNTIFS(AL$35,"Res*"),1/COUNTIFS(Y35:AL35,"Res*"),0)</f>
        <v>0</v>
      </c>
      <c r="AM44" s="298">
        <f>SUM(Y44:AL44)</f>
        <v>1</v>
      </c>
    </row>
    <row r="45" spans="1:39" outlineLevel="1">
      <c r="B45" s="296" t="s">
        <v>268</v>
      </c>
      <c r="C45" s="293" t="s">
        <v>164</v>
      </c>
      <c r="D45" s="724">
        <f>SUMIFS('7.  Persistence Report'!AU:AU,'7.  Persistence Report'!$D:$D,$B44,'7.  Persistence Report'!$H:$H,2015,'7.  Persistence Report'!$J:$J,"Adjustment")</f>
        <v>0</v>
      </c>
      <c r="E45" s="724">
        <f>SUMIFS('7.  Persistence Report'!AV:AV,'7.  Persistence Report'!$D:$D,$B44,'7.  Persistence Report'!$H:$H,2015,'7.  Persistence Report'!$J:$J,"Adjustment")</f>
        <v>0</v>
      </c>
      <c r="F45" s="724">
        <f>SUMIFS('7.  Persistence Report'!AW:AW,'7.  Persistence Report'!$D:$D,$B44,'7.  Persistence Report'!$H:$H,2015,'7.  Persistence Report'!$J:$J,"Adjustment")</f>
        <v>0</v>
      </c>
      <c r="G45" s="724">
        <f>SUMIFS('7.  Persistence Report'!AX:AX,'7.  Persistence Report'!$D:$D,$B44,'7.  Persistence Report'!$H:$H,2015,'7.  Persistence Report'!$J:$J,"Adjustment")</f>
        <v>0</v>
      </c>
      <c r="H45" s="724">
        <f>SUMIFS('7.  Persistence Report'!AY:AY,'7.  Persistence Report'!$D:$D,$B44,'7.  Persistence Report'!$H:$H,2015,'7.  Persistence Report'!$J:$J,"Adjustment")</f>
        <v>0</v>
      </c>
      <c r="I45" s="724">
        <f>SUMIFS('7.  Persistence Report'!AZ:AZ,'7.  Persistence Report'!$D:$D,$B44,'7.  Persistence Report'!$H:$H,2015,'7.  Persistence Report'!$J:$J,"Adjustment")</f>
        <v>0</v>
      </c>
      <c r="J45" s="724">
        <f>SUMIFS('7.  Persistence Report'!BA:BA,'7.  Persistence Report'!$D:$D,$B44,'7.  Persistence Report'!$H:$H,2015,'7.  Persistence Report'!$J:$J,"Adjustment")</f>
        <v>0</v>
      </c>
      <c r="K45" s="724">
        <f>SUMIFS('7.  Persistence Report'!BB:BB,'7.  Persistence Report'!$D:$D,$B44,'7.  Persistence Report'!$H:$H,2015,'7.  Persistence Report'!$J:$J,"Adjustment")</f>
        <v>0</v>
      </c>
      <c r="L45" s="724">
        <f>SUMIFS('7.  Persistence Report'!BC:BC,'7.  Persistence Report'!$D:$D,$B44,'7.  Persistence Report'!$H:$H,2015,'7.  Persistence Report'!$J:$J,"Adjustment")</f>
        <v>0</v>
      </c>
      <c r="M45" s="724">
        <f>SUMIFS('7.  Persistence Report'!BD:BD,'7.  Persistence Report'!$D:$D,$B44,'7.  Persistence Report'!$H:$H,2015,'7.  Persistence Report'!$J:$J,"Adjustment")</f>
        <v>0</v>
      </c>
      <c r="N45" s="732"/>
      <c r="O45" s="724">
        <f>SUMIFS('7.  Persistence Report'!P:P,'7.  Persistence Report'!$D:$D,$B44,'7.  Persistence Report'!$H:$H,2015,'7.  Persistence Report'!$J:$J,"Adjustment")</f>
        <v>0</v>
      </c>
      <c r="P45" s="724">
        <f>SUMIFS('7.  Persistence Report'!Q:Q,'7.  Persistence Report'!$D:$D,$B44,'7.  Persistence Report'!$H:$H,2015,'7.  Persistence Report'!$J:$J,"Adjustment")</f>
        <v>0</v>
      </c>
      <c r="Q45" s="724">
        <f>SUMIFS('7.  Persistence Report'!R:R,'7.  Persistence Report'!$D:$D,$B44,'7.  Persistence Report'!$H:$H,2015,'7.  Persistence Report'!$J:$J,"Adjustment")</f>
        <v>0</v>
      </c>
      <c r="R45" s="724">
        <f>SUMIFS('7.  Persistence Report'!S:S,'7.  Persistence Report'!$D:$D,$B44,'7.  Persistence Report'!$H:$H,2015,'7.  Persistence Report'!$J:$J,"Adjustment")</f>
        <v>0</v>
      </c>
      <c r="S45" s="724">
        <f>SUMIFS('7.  Persistence Report'!T:T,'7.  Persistence Report'!$D:$D,$B44,'7.  Persistence Report'!$H:$H,2015,'7.  Persistence Report'!$J:$J,"Adjustment")</f>
        <v>0</v>
      </c>
      <c r="T45" s="724">
        <f>SUMIFS('7.  Persistence Report'!U:U,'7.  Persistence Report'!$D:$D,$B44,'7.  Persistence Report'!$H:$H,2015,'7.  Persistence Report'!$J:$J,"Adjustment")</f>
        <v>0</v>
      </c>
      <c r="U45" s="724">
        <f>SUMIFS('7.  Persistence Report'!V:V,'7.  Persistence Report'!$D:$D,$B44,'7.  Persistence Report'!$H:$H,2015,'7.  Persistence Report'!$J:$J,"Adjustment")</f>
        <v>0</v>
      </c>
      <c r="V45" s="724">
        <f>SUMIFS('7.  Persistence Report'!W:W,'7.  Persistence Report'!$D:$D,$B44,'7.  Persistence Report'!$H:$H,2015,'7.  Persistence Report'!$J:$J,"Adjustment")</f>
        <v>0</v>
      </c>
      <c r="W45" s="724">
        <f>SUMIFS('7.  Persistence Report'!X:X,'7.  Persistence Report'!$D:$D,$B44,'7.  Persistence Report'!$H:$H,2015,'7.  Persistence Report'!$J:$J,"Adjustment")</f>
        <v>0</v>
      </c>
      <c r="X45" s="724">
        <f>SUMIFS('7.  Persistence Report'!Y:Y,'7.  Persistence Report'!$D:$D,$B44,'7.  Persistence Report'!$H:$H,2015,'7.  Persistence Report'!$J:$J,"Adjustment")</f>
        <v>0</v>
      </c>
      <c r="Y45" s="412">
        <f t="shared" ref="Y45:AL45" si="2">Y44</f>
        <v>0</v>
      </c>
      <c r="Z45" s="412">
        <f t="shared" si="2"/>
        <v>0</v>
      </c>
      <c r="AA45" s="412">
        <f t="shared" si="2"/>
        <v>0</v>
      </c>
      <c r="AB45" s="412">
        <f t="shared" si="2"/>
        <v>1</v>
      </c>
      <c r="AC45" s="412">
        <f t="shared" si="2"/>
        <v>0</v>
      </c>
      <c r="AD45" s="412">
        <f t="shared" si="2"/>
        <v>0</v>
      </c>
      <c r="AE45" s="412">
        <f t="shared" si="2"/>
        <v>0</v>
      </c>
      <c r="AF45" s="412">
        <f t="shared" si="2"/>
        <v>0</v>
      </c>
      <c r="AG45" s="412">
        <f t="shared" si="2"/>
        <v>0</v>
      </c>
      <c r="AH45" s="412">
        <f t="shared" si="2"/>
        <v>0</v>
      </c>
      <c r="AI45" s="412">
        <f t="shared" si="2"/>
        <v>0</v>
      </c>
      <c r="AJ45" s="412">
        <f t="shared" si="2"/>
        <v>0</v>
      </c>
      <c r="AK45" s="412">
        <f t="shared" si="2"/>
        <v>0</v>
      </c>
      <c r="AL45" s="412">
        <f t="shared" si="2"/>
        <v>0</v>
      </c>
      <c r="AM45" s="299"/>
    </row>
    <row r="46" spans="1:39" outlineLevel="1">
      <c r="B46" s="296"/>
      <c r="C46" s="307"/>
      <c r="D46" s="730"/>
      <c r="E46" s="730"/>
      <c r="F46" s="730"/>
      <c r="G46" s="730"/>
      <c r="H46" s="730"/>
      <c r="I46" s="730"/>
      <c r="J46" s="730"/>
      <c r="K46" s="730"/>
      <c r="L46" s="730"/>
      <c r="M46" s="730"/>
      <c r="N46" s="730"/>
      <c r="O46" s="730"/>
      <c r="P46" s="730"/>
      <c r="Q46" s="730"/>
      <c r="R46" s="730"/>
      <c r="S46" s="730"/>
      <c r="T46" s="730"/>
      <c r="U46" s="730"/>
      <c r="V46" s="730"/>
      <c r="W46" s="730"/>
      <c r="X46" s="730"/>
      <c r="Y46" s="413"/>
      <c r="Z46" s="413"/>
      <c r="AA46" s="413"/>
      <c r="AB46" s="413"/>
      <c r="AC46" s="413"/>
      <c r="AD46" s="413"/>
      <c r="AE46" s="413"/>
      <c r="AF46" s="413"/>
      <c r="AG46" s="413"/>
      <c r="AH46" s="413"/>
      <c r="AI46" s="413"/>
      <c r="AJ46" s="413"/>
      <c r="AK46" s="413"/>
      <c r="AL46" s="413"/>
      <c r="AM46" s="308"/>
    </row>
    <row r="47" spans="1:39" outlineLevel="1">
      <c r="A47" s="516">
        <v>4</v>
      </c>
      <c r="B47" s="514" t="s">
        <v>687</v>
      </c>
      <c r="C47" s="293" t="s">
        <v>25</v>
      </c>
      <c r="D47" s="724">
        <f>SUMIFS('7.  Persistence Report'!AU:AU,'7.  Persistence Report'!$D:$D,$B47,'7.  Persistence Report'!$H:$H,2015,'7.  Persistence Report'!$J:$J,"Current Year Savings")</f>
        <v>206697</v>
      </c>
      <c r="E47" s="724">
        <f>SUMIFS('7.  Persistence Report'!AV:AV,'7.  Persistence Report'!$D:$D,$B47,'7.  Persistence Report'!$H:$H,2015,'7.  Persistence Report'!$J:$J,"Current Year Savings")</f>
        <v>206697</v>
      </c>
      <c r="F47" s="724">
        <f>SUMIFS('7.  Persistence Report'!AW:AW,'7.  Persistence Report'!$D:$D,$B47,'7.  Persistence Report'!$H:$H,2015,'7.  Persistence Report'!$J:$J,"Current Year Savings")</f>
        <v>206697</v>
      </c>
      <c r="G47" s="724">
        <f>SUMIFS('7.  Persistence Report'!AX:AX,'7.  Persistence Report'!$D:$D,$B47,'7.  Persistence Report'!$H:$H,2015,'7.  Persistence Report'!$J:$J,"Current Year Savings")</f>
        <v>206697</v>
      </c>
      <c r="H47" s="724">
        <f>SUMIFS('7.  Persistence Report'!AY:AY,'7.  Persistence Report'!$D:$D,$B47,'7.  Persistence Report'!$H:$H,2015,'7.  Persistence Report'!$J:$J,"Current Year Savings")</f>
        <v>206697</v>
      </c>
      <c r="I47" s="724">
        <f>SUMIFS('7.  Persistence Report'!AZ:AZ,'7.  Persistence Report'!$D:$D,$B47,'7.  Persistence Report'!$H:$H,2015,'7.  Persistence Report'!$J:$J,"Current Year Savings")</f>
        <v>206697</v>
      </c>
      <c r="J47" s="724">
        <f>SUMIFS('7.  Persistence Report'!BA:BA,'7.  Persistence Report'!$D:$D,$B47,'7.  Persistence Report'!$H:$H,2015,'7.  Persistence Report'!$J:$J,"Current Year Savings")</f>
        <v>206697</v>
      </c>
      <c r="K47" s="724">
        <f>SUMIFS('7.  Persistence Report'!BB:BB,'7.  Persistence Report'!$D:$D,$B47,'7.  Persistence Report'!$H:$H,2015,'7.  Persistence Report'!$J:$J,"Current Year Savings")</f>
        <v>206697</v>
      </c>
      <c r="L47" s="724">
        <f>SUMIFS('7.  Persistence Report'!BC:BC,'7.  Persistence Report'!$D:$D,$B47,'7.  Persistence Report'!$H:$H,2015,'7.  Persistence Report'!$J:$J,"Current Year Savings")</f>
        <v>206697</v>
      </c>
      <c r="M47" s="724">
        <f>SUMIFS('7.  Persistence Report'!BD:BD,'7.  Persistence Report'!$D:$D,$B47,'7.  Persistence Report'!$H:$H,2015,'7.  Persistence Report'!$J:$J,"Current Year Savings")</f>
        <v>206697</v>
      </c>
      <c r="N47" s="730"/>
      <c r="O47" s="724">
        <f>SUMIFS('7.  Persistence Report'!P:P,'7.  Persistence Report'!$D:$D,$B47,'7.  Persistence Report'!$H:$H,2015,'7.  Persistence Report'!$J:$J,"Current Year Savings")</f>
        <v>107</v>
      </c>
      <c r="P47" s="724">
        <f>SUMIFS('7.  Persistence Report'!Q:Q,'7.  Persistence Report'!$D:$D,$B47,'7.  Persistence Report'!$H:$H,2015,'7.  Persistence Report'!$J:$J,"Current Year Savings")</f>
        <v>107</v>
      </c>
      <c r="Q47" s="724">
        <f>SUMIFS('7.  Persistence Report'!R:R,'7.  Persistence Report'!$D:$D,$B47,'7.  Persistence Report'!$H:$H,2015,'7.  Persistence Report'!$J:$J,"Current Year Savings")</f>
        <v>107</v>
      </c>
      <c r="R47" s="724">
        <f>SUMIFS('7.  Persistence Report'!S:S,'7.  Persistence Report'!$D:$D,$B47,'7.  Persistence Report'!$H:$H,2015,'7.  Persistence Report'!$J:$J,"Current Year Savings")</f>
        <v>107</v>
      </c>
      <c r="S47" s="724">
        <f>SUMIFS('7.  Persistence Report'!T:T,'7.  Persistence Report'!$D:$D,$B47,'7.  Persistence Report'!$H:$H,2015,'7.  Persistence Report'!$J:$J,"Current Year Savings")</f>
        <v>107</v>
      </c>
      <c r="T47" s="724">
        <f>SUMIFS('7.  Persistence Report'!U:U,'7.  Persistence Report'!$D:$D,$B47,'7.  Persistence Report'!$H:$H,2015,'7.  Persistence Report'!$J:$J,"Current Year Savings")</f>
        <v>107</v>
      </c>
      <c r="U47" s="724">
        <f>SUMIFS('7.  Persistence Report'!V:V,'7.  Persistence Report'!$D:$D,$B47,'7.  Persistence Report'!$H:$H,2015,'7.  Persistence Report'!$J:$J,"Current Year Savings")</f>
        <v>107</v>
      </c>
      <c r="V47" s="724">
        <f>SUMIFS('7.  Persistence Report'!W:W,'7.  Persistence Report'!$D:$D,$B47,'7.  Persistence Report'!$H:$H,2015,'7.  Persistence Report'!$J:$J,"Current Year Savings")</f>
        <v>107</v>
      </c>
      <c r="W47" s="724">
        <f>SUMIFS('7.  Persistence Report'!X:X,'7.  Persistence Report'!$D:$D,$B47,'7.  Persistence Report'!$H:$H,2015,'7.  Persistence Report'!$J:$J,"Current Year Savings")</f>
        <v>107</v>
      </c>
      <c r="X47" s="724">
        <f>SUMIFS('7.  Persistence Report'!Y:Y,'7.  Persistence Report'!$D:$D,$B47,'7.  Persistence Report'!$H:$H,2015,'7.  Persistence Report'!$J:$J,"Current Year Savings")</f>
        <v>107</v>
      </c>
      <c r="Y47" s="411">
        <f>IF(COUNTIFS(Y35,"Res*"),1/COUNTIFS(Y35:AL35,"Res*"),0)</f>
        <v>0</v>
      </c>
      <c r="Z47" s="411">
        <f>IF(COUNTIFS(Z$35,"Res*"),1/COUNTIFS(Y35:AL35,"Res*"),0)</f>
        <v>0</v>
      </c>
      <c r="AA47" s="411">
        <f>IF(COUNTIFS(AA$35,"Res*"),1/COUNTIFS(Y35:AL35,"Res*"),0)</f>
        <v>0</v>
      </c>
      <c r="AB47" s="411">
        <f>IF(COUNTIFS(AB$35,"Res*"),1/COUNTIFS(Y35:AL35,"Res*"),0)</f>
        <v>1</v>
      </c>
      <c r="AC47" s="411">
        <f>IF(COUNTIFS(AC$35,"Res*"),1/COUNTIFS(Y35:AL35,"Res*"),0)</f>
        <v>0</v>
      </c>
      <c r="AD47" s="411">
        <f>IF(COUNTIFS(AD$35,"Res*"),1/COUNTIFS(Y35:AL35,"Res*"),0)</f>
        <v>0</v>
      </c>
      <c r="AE47" s="411">
        <f>IF(COUNTIFS(AE$35,"Res*"),1/COUNTIFS(Y35:AL35,"Res*"),0)</f>
        <v>0</v>
      </c>
      <c r="AF47" s="411">
        <f>IF(COUNTIFS(AF$35,"Res*"),1/COUNTIFS(Y35:AL35,"Res*"),0)</f>
        <v>0</v>
      </c>
      <c r="AG47" s="411">
        <f>IF(COUNTIFS(AG$35,"Res*"),1/COUNTIFS(Y35:AL35,"Res*"),0)</f>
        <v>0</v>
      </c>
      <c r="AH47" s="411">
        <f>IF(COUNTIFS(AH$35,"Res*"),1/COUNTIFS(Y35:AL35,"Res*"),0)</f>
        <v>0</v>
      </c>
      <c r="AI47" s="411">
        <f>IF(COUNTIFS(AI$35,"Res*"),1/COUNTIFS(Y35:AL35,"Res*"),0)</f>
        <v>0</v>
      </c>
      <c r="AJ47" s="411">
        <f>IF(COUNTIFS(AJ$35,"Res*"),1/COUNTIFS(Y35:AL35,"Res*"),0)</f>
        <v>0</v>
      </c>
      <c r="AK47" s="411">
        <f>IF(COUNTIFS(AK$35,"Res*"),1/COUNTIFS(Y35:AL35,"Res*"),0)</f>
        <v>0</v>
      </c>
      <c r="AL47" s="411">
        <f>IF(COUNTIFS(AL$35,"Res*"),1/COUNTIFS(Y35:AL35,"Res*"),0)</f>
        <v>0</v>
      </c>
      <c r="AM47" s="298">
        <f>SUM(Y47:AL47)</f>
        <v>1</v>
      </c>
    </row>
    <row r="48" spans="1:39" outlineLevel="1">
      <c r="B48" s="296" t="s">
        <v>268</v>
      </c>
      <c r="C48" s="293" t="s">
        <v>164</v>
      </c>
      <c r="D48" s="724">
        <f>SUMIFS('7.  Persistence Report'!AU:AU,'7.  Persistence Report'!$D:$D,$B47,'7.  Persistence Report'!$H:$H,2015,'7.  Persistence Report'!$J:$J,"Adjustment")</f>
        <v>5200</v>
      </c>
      <c r="E48" s="724">
        <f>SUMIFS('7.  Persistence Report'!AV:AV,'7.  Persistence Report'!$D:$D,$B47,'7.  Persistence Report'!$H:$H,2015,'7.  Persistence Report'!$J:$J,"Adjustment")</f>
        <v>5200</v>
      </c>
      <c r="F48" s="724">
        <f>SUMIFS('7.  Persistence Report'!AW:AW,'7.  Persistence Report'!$D:$D,$B47,'7.  Persistence Report'!$H:$H,2015,'7.  Persistence Report'!$J:$J,"Adjustment")</f>
        <v>5200</v>
      </c>
      <c r="G48" s="724">
        <f>SUMIFS('7.  Persistence Report'!AX:AX,'7.  Persistence Report'!$D:$D,$B47,'7.  Persistence Report'!$H:$H,2015,'7.  Persistence Report'!$J:$J,"Adjustment")</f>
        <v>5200</v>
      </c>
      <c r="H48" s="724">
        <f>SUMIFS('7.  Persistence Report'!AY:AY,'7.  Persistence Report'!$D:$D,$B47,'7.  Persistence Report'!$H:$H,2015,'7.  Persistence Report'!$J:$J,"Adjustment")</f>
        <v>5200</v>
      </c>
      <c r="I48" s="724">
        <f>SUMIFS('7.  Persistence Report'!AZ:AZ,'7.  Persistence Report'!$D:$D,$B47,'7.  Persistence Report'!$H:$H,2015,'7.  Persistence Report'!$J:$J,"Adjustment")</f>
        <v>5200</v>
      </c>
      <c r="J48" s="724">
        <f>SUMIFS('7.  Persistence Report'!BA:BA,'7.  Persistence Report'!$D:$D,$B47,'7.  Persistence Report'!$H:$H,2015,'7.  Persistence Report'!$J:$J,"Adjustment")</f>
        <v>5200</v>
      </c>
      <c r="K48" s="724">
        <f>SUMIFS('7.  Persistence Report'!BB:BB,'7.  Persistence Report'!$D:$D,$B47,'7.  Persistence Report'!$H:$H,2015,'7.  Persistence Report'!$J:$J,"Adjustment")</f>
        <v>5200</v>
      </c>
      <c r="L48" s="724">
        <f>SUMIFS('7.  Persistence Report'!BC:BC,'7.  Persistence Report'!$D:$D,$B47,'7.  Persistence Report'!$H:$H,2015,'7.  Persistence Report'!$J:$J,"Adjustment")</f>
        <v>5200</v>
      </c>
      <c r="M48" s="724">
        <f>SUMIFS('7.  Persistence Report'!BD:BD,'7.  Persistence Report'!$D:$D,$B47,'7.  Persistence Report'!$H:$H,2015,'7.  Persistence Report'!$J:$J,"Adjustment")</f>
        <v>5200</v>
      </c>
      <c r="N48" s="732"/>
      <c r="O48" s="724">
        <f>SUMIFS('7.  Persistence Report'!P:P,'7.  Persistence Report'!$D:$D,$B47,'7.  Persistence Report'!$H:$H,2015,'7.  Persistence Report'!$J:$J,"Adjustment")</f>
        <v>3</v>
      </c>
      <c r="P48" s="724">
        <f>SUMIFS('7.  Persistence Report'!Q:Q,'7.  Persistence Report'!$D:$D,$B47,'7.  Persistence Report'!$H:$H,2015,'7.  Persistence Report'!$J:$J,"Adjustment")</f>
        <v>3</v>
      </c>
      <c r="Q48" s="724">
        <f>SUMIFS('7.  Persistence Report'!R:R,'7.  Persistence Report'!$D:$D,$B47,'7.  Persistence Report'!$H:$H,2015,'7.  Persistence Report'!$J:$J,"Adjustment")</f>
        <v>3</v>
      </c>
      <c r="R48" s="724">
        <f>SUMIFS('7.  Persistence Report'!S:S,'7.  Persistence Report'!$D:$D,$B47,'7.  Persistence Report'!$H:$H,2015,'7.  Persistence Report'!$J:$J,"Adjustment")</f>
        <v>3</v>
      </c>
      <c r="S48" s="724">
        <f>SUMIFS('7.  Persistence Report'!T:T,'7.  Persistence Report'!$D:$D,$B47,'7.  Persistence Report'!$H:$H,2015,'7.  Persistence Report'!$J:$J,"Adjustment")</f>
        <v>3</v>
      </c>
      <c r="T48" s="724">
        <f>SUMIFS('7.  Persistence Report'!U:U,'7.  Persistence Report'!$D:$D,$B47,'7.  Persistence Report'!$H:$H,2015,'7.  Persistence Report'!$J:$J,"Adjustment")</f>
        <v>3</v>
      </c>
      <c r="U48" s="724">
        <f>SUMIFS('7.  Persistence Report'!V:V,'7.  Persistence Report'!$D:$D,$B47,'7.  Persistence Report'!$H:$H,2015,'7.  Persistence Report'!$J:$J,"Adjustment")</f>
        <v>3</v>
      </c>
      <c r="V48" s="724">
        <f>SUMIFS('7.  Persistence Report'!W:W,'7.  Persistence Report'!$D:$D,$B47,'7.  Persistence Report'!$H:$H,2015,'7.  Persistence Report'!$J:$J,"Adjustment")</f>
        <v>3</v>
      </c>
      <c r="W48" s="724">
        <f>SUMIFS('7.  Persistence Report'!X:X,'7.  Persistence Report'!$D:$D,$B47,'7.  Persistence Report'!$H:$H,2015,'7.  Persistence Report'!$J:$J,"Adjustment")</f>
        <v>3</v>
      </c>
      <c r="X48" s="724">
        <f>SUMIFS('7.  Persistence Report'!Y:Y,'7.  Persistence Report'!$D:$D,$B47,'7.  Persistence Report'!$H:$H,2015,'7.  Persistence Report'!$J:$J,"Adjustment")</f>
        <v>3</v>
      </c>
      <c r="Y48" s="412">
        <f t="shared" ref="Y48:AL48" si="3">Y47</f>
        <v>0</v>
      </c>
      <c r="Z48" s="412">
        <f t="shared" si="3"/>
        <v>0</v>
      </c>
      <c r="AA48" s="412">
        <f t="shared" si="3"/>
        <v>0</v>
      </c>
      <c r="AB48" s="412">
        <f t="shared" si="3"/>
        <v>1</v>
      </c>
      <c r="AC48" s="412">
        <f t="shared" si="3"/>
        <v>0</v>
      </c>
      <c r="AD48" s="412">
        <f t="shared" si="3"/>
        <v>0</v>
      </c>
      <c r="AE48" s="412">
        <f t="shared" si="3"/>
        <v>0</v>
      </c>
      <c r="AF48" s="412">
        <f t="shared" si="3"/>
        <v>0</v>
      </c>
      <c r="AG48" s="412">
        <f t="shared" si="3"/>
        <v>0</v>
      </c>
      <c r="AH48" s="412">
        <f t="shared" si="3"/>
        <v>0</v>
      </c>
      <c r="AI48" s="412">
        <f t="shared" si="3"/>
        <v>0</v>
      </c>
      <c r="AJ48" s="412">
        <f t="shared" si="3"/>
        <v>0</v>
      </c>
      <c r="AK48" s="412">
        <f t="shared" si="3"/>
        <v>0</v>
      </c>
      <c r="AL48" s="412">
        <f t="shared" si="3"/>
        <v>0</v>
      </c>
      <c r="AM48" s="299"/>
    </row>
    <row r="49" spans="1:39" outlineLevel="1">
      <c r="B49" s="296"/>
      <c r="C49" s="307"/>
      <c r="D49" s="735"/>
      <c r="E49" s="735"/>
      <c r="F49" s="735"/>
      <c r="G49" s="735"/>
      <c r="H49" s="735"/>
      <c r="I49" s="735"/>
      <c r="J49" s="735"/>
      <c r="K49" s="735"/>
      <c r="L49" s="735"/>
      <c r="M49" s="735"/>
      <c r="N49" s="730"/>
      <c r="O49" s="735"/>
      <c r="P49" s="735"/>
      <c r="Q49" s="735"/>
      <c r="R49" s="735"/>
      <c r="S49" s="735"/>
      <c r="T49" s="735"/>
      <c r="U49" s="735"/>
      <c r="V49" s="735"/>
      <c r="W49" s="735"/>
      <c r="X49" s="735"/>
      <c r="Y49" s="413"/>
      <c r="Z49" s="413"/>
      <c r="AA49" s="413"/>
      <c r="AB49" s="413"/>
      <c r="AC49" s="413"/>
      <c r="AD49" s="413"/>
      <c r="AE49" s="413"/>
      <c r="AF49" s="413"/>
      <c r="AG49" s="413"/>
      <c r="AH49" s="413"/>
      <c r="AI49" s="413"/>
      <c r="AJ49" s="413"/>
      <c r="AK49" s="413"/>
      <c r="AL49" s="413"/>
      <c r="AM49" s="308"/>
    </row>
    <row r="50" spans="1:39" ht="18" customHeight="1" outlineLevel="1">
      <c r="A50" s="516">
        <v>5</v>
      </c>
      <c r="B50" s="514" t="s">
        <v>99</v>
      </c>
      <c r="C50" s="293" t="s">
        <v>25</v>
      </c>
      <c r="D50" s="724">
        <f>SUMIFS('7.  Persistence Report'!AU:AU,'7.  Persistence Report'!$D:$D,$B50,'7.  Persistence Report'!$H:$H,2015,'7.  Persistence Report'!$J:$J,"Current Year Savings")</f>
        <v>0</v>
      </c>
      <c r="E50" s="724">
        <f>SUMIFS('7.  Persistence Report'!AV:AV,'7.  Persistence Report'!$D:$D,$B50,'7.  Persistence Report'!$H:$H,2015,'7.  Persistence Report'!$J:$J,"Current Year Savings")</f>
        <v>0</v>
      </c>
      <c r="F50" s="724">
        <f>SUMIFS('7.  Persistence Report'!AW:AW,'7.  Persistence Report'!$D:$D,$B50,'7.  Persistence Report'!$H:$H,2015,'7.  Persistence Report'!$J:$J,"Current Year Savings")</f>
        <v>0</v>
      </c>
      <c r="G50" s="724">
        <f>SUMIFS('7.  Persistence Report'!AX:AX,'7.  Persistence Report'!$D:$D,$B50,'7.  Persistence Report'!$H:$H,2015,'7.  Persistence Report'!$J:$J,"Current Year Savings")</f>
        <v>0</v>
      </c>
      <c r="H50" s="724">
        <f>SUMIFS('7.  Persistence Report'!AY:AY,'7.  Persistence Report'!$D:$D,$B50,'7.  Persistence Report'!$H:$H,2015,'7.  Persistence Report'!$J:$J,"Current Year Savings")</f>
        <v>0</v>
      </c>
      <c r="I50" s="724">
        <f>SUMIFS('7.  Persistence Report'!AZ:AZ,'7.  Persistence Report'!$D:$D,$B50,'7.  Persistence Report'!$H:$H,2015,'7.  Persistence Report'!$J:$J,"Current Year Savings")</f>
        <v>0</v>
      </c>
      <c r="J50" s="724">
        <f>SUMIFS('7.  Persistence Report'!BA:BA,'7.  Persistence Report'!$D:$D,$B50,'7.  Persistence Report'!$H:$H,2015,'7.  Persistence Report'!$J:$J,"Current Year Savings")</f>
        <v>0</v>
      </c>
      <c r="K50" s="724">
        <f>SUMIFS('7.  Persistence Report'!BB:BB,'7.  Persistence Report'!$D:$D,$B50,'7.  Persistence Report'!$H:$H,2015,'7.  Persistence Report'!$J:$J,"Current Year Savings")</f>
        <v>0</v>
      </c>
      <c r="L50" s="724">
        <f>SUMIFS('7.  Persistence Report'!BC:BC,'7.  Persistence Report'!$D:$D,$B50,'7.  Persistence Report'!$H:$H,2015,'7.  Persistence Report'!$J:$J,"Current Year Savings")</f>
        <v>0</v>
      </c>
      <c r="M50" s="724">
        <f>SUMIFS('7.  Persistence Report'!BD:BD,'7.  Persistence Report'!$D:$D,$B50,'7.  Persistence Report'!$H:$H,2015,'7.  Persistence Report'!$J:$J,"Current Year Savings")</f>
        <v>0</v>
      </c>
      <c r="N50" s="730"/>
      <c r="O50" s="724">
        <f>SUMIFS('7.  Persistence Report'!P:P,'7.  Persistence Report'!$D:$D,$B50,'7.  Persistence Report'!$H:$H,2015,'7.  Persistence Report'!$J:$J,"Current Year Savings")</f>
        <v>0</v>
      </c>
      <c r="P50" s="724">
        <f>SUMIFS('7.  Persistence Report'!Q:Q,'7.  Persistence Report'!$D:$D,$B50,'7.  Persistence Report'!$H:$H,2015,'7.  Persistence Report'!$J:$J,"Current Year Savings")</f>
        <v>0</v>
      </c>
      <c r="Q50" s="724">
        <f>SUMIFS('7.  Persistence Report'!R:R,'7.  Persistence Report'!$D:$D,$B50,'7.  Persistence Report'!$H:$H,2015,'7.  Persistence Report'!$J:$J,"Current Year Savings")</f>
        <v>0</v>
      </c>
      <c r="R50" s="724">
        <f>SUMIFS('7.  Persistence Report'!S:S,'7.  Persistence Report'!$D:$D,$B50,'7.  Persistence Report'!$H:$H,2015,'7.  Persistence Report'!$J:$J,"Current Year Savings")</f>
        <v>0</v>
      </c>
      <c r="S50" s="724">
        <f>SUMIFS('7.  Persistence Report'!T:T,'7.  Persistence Report'!$D:$D,$B50,'7.  Persistence Report'!$H:$H,2015,'7.  Persistence Report'!$J:$J,"Current Year Savings")</f>
        <v>0</v>
      </c>
      <c r="T50" s="724">
        <f>SUMIFS('7.  Persistence Report'!U:U,'7.  Persistence Report'!$D:$D,$B50,'7.  Persistence Report'!$H:$H,2015,'7.  Persistence Report'!$J:$J,"Current Year Savings")</f>
        <v>0</v>
      </c>
      <c r="U50" s="724">
        <f>SUMIFS('7.  Persistence Report'!V:V,'7.  Persistence Report'!$D:$D,$B50,'7.  Persistence Report'!$H:$H,2015,'7.  Persistence Report'!$J:$J,"Current Year Savings")</f>
        <v>0</v>
      </c>
      <c r="V50" s="724">
        <f>SUMIFS('7.  Persistence Report'!W:W,'7.  Persistence Report'!$D:$D,$B50,'7.  Persistence Report'!$H:$H,2015,'7.  Persistence Report'!$J:$J,"Current Year Savings")</f>
        <v>0</v>
      </c>
      <c r="W50" s="724">
        <f>SUMIFS('7.  Persistence Report'!X:X,'7.  Persistence Report'!$D:$D,$B50,'7.  Persistence Report'!$H:$H,2015,'7.  Persistence Report'!$J:$J,"Current Year Savings")</f>
        <v>0</v>
      </c>
      <c r="X50" s="724">
        <f>SUMIFS('7.  Persistence Report'!Y:Y,'7.  Persistence Report'!$D:$D,$B50,'7.  Persistence Report'!$H:$H,2015,'7.  Persistence Report'!$J:$J,"Current Year Savings")</f>
        <v>0</v>
      </c>
      <c r="Y50" s="411">
        <f>IF(COUNTIFS(Y35,"Res*"),1/COUNTIFS(Y35:AL35,"Res*"),0)</f>
        <v>0</v>
      </c>
      <c r="Z50" s="411">
        <f>IF(COUNTIFS(Z$35,"Res*"),1/COUNTIFS(Y35:AL35,"Res*"),0)</f>
        <v>0</v>
      </c>
      <c r="AA50" s="411">
        <f>IF(COUNTIFS(AA$35,"Res*"),1/COUNTIFS(Y35:AL35,"Res*"),0)</f>
        <v>0</v>
      </c>
      <c r="AB50" s="411">
        <f>IF(COUNTIFS(AB$35,"Res*"),1/COUNTIFS(Y35:AL35,"Res*"),0)</f>
        <v>1</v>
      </c>
      <c r="AC50" s="411">
        <f>IF(COUNTIFS(AC$35,"Res*"),1/COUNTIFS(Y35:AL35,"Res*"),0)</f>
        <v>0</v>
      </c>
      <c r="AD50" s="411">
        <f>IF(COUNTIFS(AD$35,"Res*"),1/COUNTIFS(Y35:AL35,"Res*"),0)</f>
        <v>0</v>
      </c>
      <c r="AE50" s="411">
        <f>IF(COUNTIFS(AE$35,"Res*"),1/COUNTIFS(Y35:AL35,"Res*"),0)</f>
        <v>0</v>
      </c>
      <c r="AF50" s="411">
        <f>IF(COUNTIFS(AF$35,"Res*"),1/COUNTIFS(Y35:AL35,"Res*"),0)</f>
        <v>0</v>
      </c>
      <c r="AG50" s="411">
        <f>IF(COUNTIFS(AG$35,"Res*"),1/COUNTIFS(Y35:AL35,"Res*"),0)</f>
        <v>0</v>
      </c>
      <c r="AH50" s="411">
        <f>IF(COUNTIFS(AH$35,"Res*"),1/COUNTIFS(Y35:AL35,"Res*"),0)</f>
        <v>0</v>
      </c>
      <c r="AI50" s="411">
        <f>IF(COUNTIFS(AI$35,"Res*"),1/COUNTIFS(Y35:AL35,"Res*"),0)</f>
        <v>0</v>
      </c>
      <c r="AJ50" s="411">
        <f>IF(COUNTIFS(AJ$35,"Res*"),1/COUNTIFS(Y35:AL35,"Res*"),0)</f>
        <v>0</v>
      </c>
      <c r="AK50" s="411">
        <f>IF(COUNTIFS(AK$35,"Res*"),1/COUNTIFS(Y35:AL35,"Res*"),0)</f>
        <v>0</v>
      </c>
      <c r="AL50" s="411">
        <f>IF(COUNTIFS(AL$35,"Res*"),1/COUNTIFS(Y35:AL35,"Res*"),0)</f>
        <v>0</v>
      </c>
      <c r="AM50" s="298">
        <f>SUM(Y50:AL50)</f>
        <v>1</v>
      </c>
    </row>
    <row r="51" spans="1:39" outlineLevel="1">
      <c r="B51" s="296" t="s">
        <v>268</v>
      </c>
      <c r="C51" s="293" t="s">
        <v>164</v>
      </c>
      <c r="D51" s="724">
        <f>SUMIFS('7.  Persistence Report'!AU:AU,'7.  Persistence Report'!$D:$D,$B50,'7.  Persistence Report'!$H:$H,2015,'7.  Persistence Report'!$J:$J,"Adjustment")</f>
        <v>3366</v>
      </c>
      <c r="E51" s="724">
        <f>SUMIFS('7.  Persistence Report'!AV:AV,'7.  Persistence Report'!$D:$D,$B50,'7.  Persistence Report'!$H:$H,2015,'7.  Persistence Report'!$J:$J,"Adjustment")</f>
        <v>3366</v>
      </c>
      <c r="F51" s="724">
        <f>SUMIFS('7.  Persistence Report'!AW:AW,'7.  Persistence Report'!$D:$D,$B50,'7.  Persistence Report'!$H:$H,2015,'7.  Persistence Report'!$J:$J,"Adjustment")</f>
        <v>3366</v>
      </c>
      <c r="G51" s="724">
        <f>SUMIFS('7.  Persistence Report'!AX:AX,'7.  Persistence Report'!$D:$D,$B50,'7.  Persistence Report'!$H:$H,2015,'7.  Persistence Report'!$J:$J,"Adjustment")</f>
        <v>3366</v>
      </c>
      <c r="H51" s="724">
        <f>SUMIFS('7.  Persistence Report'!AY:AY,'7.  Persistence Report'!$D:$D,$B50,'7.  Persistence Report'!$H:$H,2015,'7.  Persistence Report'!$J:$J,"Adjustment")</f>
        <v>3366</v>
      </c>
      <c r="I51" s="724">
        <f>SUMIFS('7.  Persistence Report'!AZ:AZ,'7.  Persistence Report'!$D:$D,$B50,'7.  Persistence Report'!$H:$H,2015,'7.  Persistence Report'!$J:$J,"Adjustment")</f>
        <v>3366</v>
      </c>
      <c r="J51" s="724">
        <f>SUMIFS('7.  Persistence Report'!BA:BA,'7.  Persistence Report'!$D:$D,$B50,'7.  Persistence Report'!$H:$H,2015,'7.  Persistence Report'!$J:$J,"Adjustment")</f>
        <v>3366</v>
      </c>
      <c r="K51" s="724">
        <f>SUMIFS('7.  Persistence Report'!BB:BB,'7.  Persistence Report'!$D:$D,$B50,'7.  Persistence Report'!$H:$H,2015,'7.  Persistence Report'!$J:$J,"Adjustment")</f>
        <v>3366</v>
      </c>
      <c r="L51" s="724">
        <f>SUMIFS('7.  Persistence Report'!BC:BC,'7.  Persistence Report'!$D:$D,$B50,'7.  Persistence Report'!$H:$H,2015,'7.  Persistence Report'!$J:$J,"Adjustment")</f>
        <v>3366</v>
      </c>
      <c r="M51" s="724">
        <f>SUMIFS('7.  Persistence Report'!BD:BD,'7.  Persistence Report'!$D:$D,$B50,'7.  Persistence Report'!$H:$H,2015,'7.  Persistence Report'!$J:$J,"Adjustment")</f>
        <v>3366</v>
      </c>
      <c r="N51" s="732"/>
      <c r="O51" s="724">
        <f>SUMIFS('7.  Persistence Report'!P:P,'7.  Persistence Report'!$D:$D,$B50,'7.  Persistence Report'!$H:$H,2015,'7.  Persistence Report'!$J:$J,"Adjustment")</f>
        <v>0</v>
      </c>
      <c r="P51" s="724">
        <f>SUMIFS('7.  Persistence Report'!Q:Q,'7.  Persistence Report'!$D:$D,$B50,'7.  Persistence Report'!$H:$H,2015,'7.  Persistence Report'!$J:$J,"Adjustment")</f>
        <v>0</v>
      </c>
      <c r="Q51" s="724">
        <f>SUMIFS('7.  Persistence Report'!R:R,'7.  Persistence Report'!$D:$D,$B50,'7.  Persistence Report'!$H:$H,2015,'7.  Persistence Report'!$J:$J,"Adjustment")</f>
        <v>0</v>
      </c>
      <c r="R51" s="724">
        <f>SUMIFS('7.  Persistence Report'!S:S,'7.  Persistence Report'!$D:$D,$B50,'7.  Persistence Report'!$H:$H,2015,'7.  Persistence Report'!$J:$J,"Adjustment")</f>
        <v>0</v>
      </c>
      <c r="S51" s="724">
        <f>SUMIFS('7.  Persistence Report'!T:T,'7.  Persistence Report'!$D:$D,$B50,'7.  Persistence Report'!$H:$H,2015,'7.  Persistence Report'!$J:$J,"Adjustment")</f>
        <v>0</v>
      </c>
      <c r="T51" s="724">
        <f>SUMIFS('7.  Persistence Report'!U:U,'7.  Persistence Report'!$D:$D,$B50,'7.  Persistence Report'!$H:$H,2015,'7.  Persistence Report'!$J:$J,"Adjustment")</f>
        <v>0</v>
      </c>
      <c r="U51" s="724">
        <f>SUMIFS('7.  Persistence Report'!V:V,'7.  Persistence Report'!$D:$D,$B50,'7.  Persistence Report'!$H:$H,2015,'7.  Persistence Report'!$J:$J,"Adjustment")</f>
        <v>0</v>
      </c>
      <c r="V51" s="724">
        <f>SUMIFS('7.  Persistence Report'!W:W,'7.  Persistence Report'!$D:$D,$B50,'7.  Persistence Report'!$H:$H,2015,'7.  Persistence Report'!$J:$J,"Adjustment")</f>
        <v>0</v>
      </c>
      <c r="W51" s="724">
        <f>SUMIFS('7.  Persistence Report'!X:X,'7.  Persistence Report'!$D:$D,$B50,'7.  Persistence Report'!$H:$H,2015,'7.  Persistence Report'!$J:$J,"Adjustment")</f>
        <v>0</v>
      </c>
      <c r="X51" s="724">
        <f>SUMIFS('7.  Persistence Report'!Y:Y,'7.  Persistence Report'!$D:$D,$B50,'7.  Persistence Report'!$H:$H,2015,'7.  Persistence Report'!$J:$J,"Adjustment")</f>
        <v>0</v>
      </c>
      <c r="Y51" s="412">
        <f t="shared" ref="Y51:AL51" si="4">Y50</f>
        <v>0</v>
      </c>
      <c r="Z51" s="412">
        <f t="shared" si="4"/>
        <v>0</v>
      </c>
      <c r="AA51" s="412">
        <f t="shared" si="4"/>
        <v>0</v>
      </c>
      <c r="AB51" s="412">
        <f t="shared" si="4"/>
        <v>1</v>
      </c>
      <c r="AC51" s="412">
        <f t="shared" si="4"/>
        <v>0</v>
      </c>
      <c r="AD51" s="412">
        <f t="shared" si="4"/>
        <v>0</v>
      </c>
      <c r="AE51" s="412">
        <f t="shared" si="4"/>
        <v>0</v>
      </c>
      <c r="AF51" s="412">
        <f t="shared" si="4"/>
        <v>0</v>
      </c>
      <c r="AG51" s="412">
        <f t="shared" si="4"/>
        <v>0</v>
      </c>
      <c r="AH51" s="412">
        <f t="shared" si="4"/>
        <v>0</v>
      </c>
      <c r="AI51" s="412">
        <f t="shared" si="4"/>
        <v>0</v>
      </c>
      <c r="AJ51" s="412">
        <f t="shared" si="4"/>
        <v>0</v>
      </c>
      <c r="AK51" s="412">
        <f t="shared" si="4"/>
        <v>0</v>
      </c>
      <c r="AL51" s="412">
        <f t="shared" si="4"/>
        <v>0</v>
      </c>
      <c r="AM51" s="299"/>
    </row>
    <row r="52" spans="1:39" outlineLevel="1">
      <c r="B52" s="296"/>
      <c r="C52" s="293"/>
      <c r="D52" s="730"/>
      <c r="E52" s="730"/>
      <c r="F52" s="730"/>
      <c r="G52" s="730"/>
      <c r="H52" s="730"/>
      <c r="I52" s="730"/>
      <c r="J52" s="730"/>
      <c r="K52" s="730"/>
      <c r="L52" s="730"/>
      <c r="M52" s="730"/>
      <c r="N52" s="730"/>
      <c r="O52" s="730"/>
      <c r="P52" s="730"/>
      <c r="Q52" s="730"/>
      <c r="R52" s="730"/>
      <c r="S52" s="730"/>
      <c r="T52" s="730"/>
      <c r="U52" s="730"/>
      <c r="V52" s="730"/>
      <c r="W52" s="730"/>
      <c r="X52" s="730"/>
      <c r="Y52" s="423"/>
      <c r="Z52" s="424"/>
      <c r="AA52" s="424"/>
      <c r="AB52" s="424"/>
      <c r="AC52" s="424"/>
      <c r="AD52" s="424"/>
      <c r="AE52" s="424"/>
      <c r="AF52" s="424"/>
      <c r="AG52" s="424"/>
      <c r="AH52" s="424"/>
      <c r="AI52" s="424"/>
      <c r="AJ52" s="424"/>
      <c r="AK52" s="424"/>
      <c r="AL52" s="424"/>
      <c r="AM52" s="299"/>
    </row>
    <row r="53" spans="1:39" ht="16.5" customHeight="1" outlineLevel="1">
      <c r="B53" s="320" t="s">
        <v>499</v>
      </c>
      <c r="C53" s="291"/>
      <c r="D53" s="738"/>
      <c r="E53" s="738"/>
      <c r="F53" s="738"/>
      <c r="G53" s="738"/>
      <c r="H53" s="738"/>
      <c r="I53" s="738"/>
      <c r="J53" s="738"/>
      <c r="K53" s="738"/>
      <c r="L53" s="738"/>
      <c r="M53" s="738"/>
      <c r="N53" s="742"/>
      <c r="O53" s="738"/>
      <c r="P53" s="738"/>
      <c r="Q53" s="738"/>
      <c r="R53" s="738"/>
      <c r="S53" s="738"/>
      <c r="T53" s="738"/>
      <c r="U53" s="738"/>
      <c r="V53" s="738"/>
      <c r="W53" s="738"/>
      <c r="X53" s="738"/>
      <c r="Y53" s="415"/>
      <c r="Z53" s="415"/>
      <c r="AA53" s="415"/>
      <c r="AB53" s="415"/>
      <c r="AC53" s="415"/>
      <c r="AD53" s="415"/>
      <c r="AE53" s="415"/>
      <c r="AF53" s="415"/>
      <c r="AG53" s="415"/>
      <c r="AH53" s="415"/>
      <c r="AI53" s="415"/>
      <c r="AJ53" s="415"/>
      <c r="AK53" s="415"/>
      <c r="AL53" s="415"/>
      <c r="AM53" s="294"/>
    </row>
    <row r="54" spans="1:39" outlineLevel="1">
      <c r="A54" s="516">
        <v>6</v>
      </c>
      <c r="B54" s="514" t="s">
        <v>100</v>
      </c>
      <c r="C54" s="293" t="s">
        <v>25</v>
      </c>
      <c r="D54" s="724">
        <f>SUMIFS('7.  Persistence Report'!AU:AU,'7.  Persistence Report'!$D:$D,$B54,'7.  Persistence Report'!$H:$H,2015,'7.  Persistence Report'!$J:$J,"Current Year Savings")</f>
        <v>783976</v>
      </c>
      <c r="E54" s="724">
        <f>SUMIFS('7.  Persistence Report'!AV:AV,'7.  Persistence Report'!$D:$D,$B54,'7.  Persistence Report'!$H:$H,2015,'7.  Persistence Report'!$J:$J,"Current Year Savings")</f>
        <v>783976</v>
      </c>
      <c r="F54" s="724">
        <f>SUMIFS('7.  Persistence Report'!AW:AW,'7.  Persistence Report'!$D:$D,$B54,'7.  Persistence Report'!$H:$H,2015,'7.  Persistence Report'!$J:$J,"Current Year Savings")</f>
        <v>783976</v>
      </c>
      <c r="G54" s="724">
        <f>SUMIFS('7.  Persistence Report'!AX:AX,'7.  Persistence Report'!$D:$D,$B54,'7.  Persistence Report'!$H:$H,2015,'7.  Persistence Report'!$J:$J,"Current Year Savings")</f>
        <v>783976</v>
      </c>
      <c r="H54" s="724">
        <f>SUMIFS('7.  Persistence Report'!AY:AY,'7.  Persistence Report'!$D:$D,$B54,'7.  Persistence Report'!$H:$H,2015,'7.  Persistence Report'!$J:$J,"Current Year Savings")</f>
        <v>0</v>
      </c>
      <c r="I54" s="724">
        <f>SUMIFS('7.  Persistence Report'!AZ:AZ,'7.  Persistence Report'!$D:$D,$B54,'7.  Persistence Report'!$H:$H,2015,'7.  Persistence Report'!$J:$J,"Current Year Savings")</f>
        <v>0</v>
      </c>
      <c r="J54" s="724">
        <f>SUMIFS('7.  Persistence Report'!BA:BA,'7.  Persistence Report'!$D:$D,$B54,'7.  Persistence Report'!$H:$H,2015,'7.  Persistence Report'!$J:$J,"Current Year Savings")</f>
        <v>0</v>
      </c>
      <c r="K54" s="724">
        <f>SUMIFS('7.  Persistence Report'!BB:BB,'7.  Persistence Report'!$D:$D,$B54,'7.  Persistence Report'!$H:$H,2015,'7.  Persistence Report'!$J:$J,"Current Year Savings")</f>
        <v>0</v>
      </c>
      <c r="L54" s="724">
        <f>SUMIFS('7.  Persistence Report'!BC:BC,'7.  Persistence Report'!$D:$D,$B54,'7.  Persistence Report'!$H:$H,2015,'7.  Persistence Report'!$J:$J,"Current Year Savings")</f>
        <v>0</v>
      </c>
      <c r="M54" s="724">
        <f>SUMIFS('7.  Persistence Report'!BD:BD,'7.  Persistence Report'!$D:$D,$B54,'7.  Persistence Report'!$H:$H,2015,'7.  Persistence Report'!$J:$J,"Current Year Savings")</f>
        <v>0</v>
      </c>
      <c r="N54" s="724">
        <v>12</v>
      </c>
      <c r="O54" s="724">
        <f>SUMIFS('7.  Persistence Report'!P:P,'7.  Persistence Report'!$D:$D,$B54,'7.  Persistence Report'!$H:$H,2015,'7.  Persistence Report'!$J:$J,"Current Year Savings")</f>
        <v>168</v>
      </c>
      <c r="P54" s="724">
        <f>SUMIFS('7.  Persistence Report'!Q:Q,'7.  Persistence Report'!$D:$D,$B54,'7.  Persistence Report'!$H:$H,2015,'7.  Persistence Report'!$J:$J,"Current Year Savings")</f>
        <v>168</v>
      </c>
      <c r="Q54" s="724">
        <f>SUMIFS('7.  Persistence Report'!R:R,'7.  Persistence Report'!$D:$D,$B54,'7.  Persistence Report'!$H:$H,2015,'7.  Persistence Report'!$J:$J,"Current Year Savings")</f>
        <v>168</v>
      </c>
      <c r="R54" s="724">
        <f>SUMIFS('7.  Persistence Report'!S:S,'7.  Persistence Report'!$D:$D,$B54,'7.  Persistence Report'!$H:$H,2015,'7.  Persistence Report'!$J:$J,"Current Year Savings")</f>
        <v>168</v>
      </c>
      <c r="S54" s="724">
        <f>SUMIFS('7.  Persistence Report'!T:T,'7.  Persistence Report'!$D:$D,$B54,'7.  Persistence Report'!$H:$H,2015,'7.  Persistence Report'!$J:$J,"Current Year Savings")</f>
        <v>0</v>
      </c>
      <c r="T54" s="724">
        <f>SUMIFS('7.  Persistence Report'!U:U,'7.  Persistence Report'!$D:$D,$B54,'7.  Persistence Report'!$H:$H,2015,'7.  Persistence Report'!$J:$J,"Current Year Savings")</f>
        <v>0</v>
      </c>
      <c r="U54" s="724">
        <f>SUMIFS('7.  Persistence Report'!V:V,'7.  Persistence Report'!$D:$D,$B54,'7.  Persistence Report'!$H:$H,2015,'7.  Persistence Report'!$J:$J,"Current Year Savings")</f>
        <v>0</v>
      </c>
      <c r="V54" s="724">
        <f>SUMIFS('7.  Persistence Report'!W:W,'7.  Persistence Report'!$D:$D,$B54,'7.  Persistence Report'!$H:$H,2015,'7.  Persistence Report'!$J:$J,"Current Year Savings")</f>
        <v>0</v>
      </c>
      <c r="W54" s="724">
        <f>SUMIFS('7.  Persistence Report'!X:X,'7.  Persistence Report'!$D:$D,$B54,'7.  Persistence Report'!$H:$H,2015,'7.  Persistence Report'!$J:$J,"Current Year Savings")</f>
        <v>0</v>
      </c>
      <c r="X54" s="724">
        <f>SUMIFS('7.  Persistence Report'!Y:Y,'7.  Persistence Report'!$D:$D,$B54,'7.  Persistence Report'!$H:$H,2015,'7.  Persistence Report'!$J:$J,"Current Year Savings")</f>
        <v>0</v>
      </c>
      <c r="Y54" s="416">
        <f ca="1">IF(SUMIFS(OFFSET('3-a.  Rate Class Allocations'!$BA:$BA,0,O35-2015+(27*(Y36="kW"))),'3-a.  Rate Class Allocations'!$F:$F,"2011 - 2014 + 2015 Extension Legacy Green Energy Act Framework - Province Wide Program",'3-a.  Rate Class Allocations'!$E:$E,$B54),SUMIFS(OFFSET('3-a.  Rate Class Allocations'!$BA:$BA,0,O35-2015+(27*(Y36="kW"))),'3-a.  Rate Class Allocations'!$F:$F,"2011 - 2014 + 2015 Extension Legacy Green Energy Act Framework - Province Wide Program",'3-a.  Rate Class Allocations'!$L:$L,Y35,'3-a.  Rate Class Allocations'!$E:$E,$B54) / SUMIFS(OFFSET('3-a.  Rate Class Allocations'!$BA:$BA,0,O35-2015+(27*(Y36="kW"))),'3-a.  Rate Class Allocations'!$F:$F,"2011 - 2014 + 2015 Extension Legacy Green Energy Act Framework - Province Wide Program",'3-a.  Rate Class Allocations'!$E:$E,$B54),IF(COUNTIFS(Y35,"General Service*"),1/COUNTIFS(Y35:AL35,"General Service*"),0))</f>
        <v>0.3654016320488605</v>
      </c>
      <c r="Z54" s="416">
        <f ca="1">IF(SUMIFS(OFFSET('3-a.  Rate Class Allocations'!$BA:$BA,0,O35-2015+(27*(Z$36="kW"))),'3-a.  Rate Class Allocations'!$F:$F,"2011 - 2014 + 2015 Extension Legacy Green Energy Act Framework - Province Wide Program",'3-a.  Rate Class Allocations'!$E:$E,$B54),SUMIFS(OFFSET('3-a.  Rate Class Allocations'!$BA:$BA,0,O35-2015+(27*(Z$36="kW"))),'3-a.  Rate Class Allocations'!$F:$F,"2011 - 2014 + 2015 Extension Legacy Green Energy Act Framework - Province Wide Program",'3-a.  Rate Class Allocations'!$L:$L,Z$35,'3-a.  Rate Class Allocations'!$E:$E,$B54) / SUMIFS(OFFSET('3-a.  Rate Class Allocations'!$BA:$BA,0,O35-2015+(27*(Z$36="kW"))),'3-a.  Rate Class Allocations'!$F:$F,"2011 - 2014 + 2015 Extension Legacy Green Energy Act Framework - Province Wide Program",'3-a.  Rate Class Allocations'!$E:$E,$B54),IF(COUNTIFS(Z$35,"General Service*"),1/COUNTIFS(Y35:AL35,"General Service*"),0))</f>
        <v>0.63636363636363646</v>
      </c>
      <c r="AA54" s="416">
        <f ca="1">IF(SUMIFS(OFFSET('3-a.  Rate Class Allocations'!$BA:$BA,0,O35-2015+(27*(AA$36="kW"))),'3-a.  Rate Class Allocations'!$F:$F,"2011 - 2014 + 2015 Extension Legacy Green Energy Act Framework - Province Wide Program",'3-a.  Rate Class Allocations'!$E:$E,$B54),SUMIFS(OFFSET('3-a.  Rate Class Allocations'!$BA:$BA,0,O35-2015+(27*(AA$36="kW"))),'3-a.  Rate Class Allocations'!$F:$F,"2011 - 2014 + 2015 Extension Legacy Green Energy Act Framework - Province Wide Program",'3-a.  Rate Class Allocations'!$L:$L,AA$35,'3-a.  Rate Class Allocations'!$E:$E,$B54) / SUMIFS(OFFSET('3-a.  Rate Class Allocations'!$BA:$BA,0,O35-2015+(27*(AA$36="kW"))),'3-a.  Rate Class Allocations'!$F:$F,"2011 - 2014 + 2015 Extension Legacy Green Energy Act Framework - Province Wide Program",'3-a.  Rate Class Allocations'!$E:$E,$B54),IF(COUNTIFS(AA$35,"General Service*"),1/COUNTIFS(Y35:AL35,"General Service*"),0))</f>
        <v>0</v>
      </c>
      <c r="AB54" s="416">
        <f ca="1">IF(SUMIFS(OFFSET('3-a.  Rate Class Allocations'!$BA:$BA,0,O35-2015+(27*(AB$36="kW"))),'3-a.  Rate Class Allocations'!$F:$F,"2011 - 2014 + 2015 Extension Legacy Green Energy Act Framework - Province Wide Program",'3-a.  Rate Class Allocations'!$E:$E,$B54),SUMIFS(OFFSET('3-a.  Rate Class Allocations'!$BA:$BA,0,O35-2015+(27*(AB$36="kW"))),'3-a.  Rate Class Allocations'!$F:$F,"2011 - 2014 + 2015 Extension Legacy Green Energy Act Framework - Province Wide Program",'3-a.  Rate Class Allocations'!$L:$L,AB$35,'3-a.  Rate Class Allocations'!$E:$E,$B54) / SUMIFS(OFFSET('3-a.  Rate Class Allocations'!$BA:$BA,0,O35-2015+(27*(AB$36="kW"))),'3-a.  Rate Class Allocations'!$F:$F,"2011 - 2014 + 2015 Extension Legacy Green Energy Act Framework - Province Wide Program",'3-a.  Rate Class Allocations'!$E:$E,$B54),IF(COUNTIFS(AB$35,"General Service*"),1/COUNTIFS(Y35:AL35,"General Service*"),0))</f>
        <v>0</v>
      </c>
      <c r="AC54" s="416">
        <f ca="1">IF(SUMIFS(OFFSET('3-a.  Rate Class Allocations'!$BA:$BA,0,O35-2015+(27*(AC$36="kW"))),'3-a.  Rate Class Allocations'!$F:$F,"2011 - 2014 + 2015 Extension Legacy Green Energy Act Framework - Province Wide Program",'3-a.  Rate Class Allocations'!$E:$E,$B54),SUMIFS(OFFSET('3-a.  Rate Class Allocations'!$BA:$BA,0,O35-2015+(27*(AC$36="kW"))),'3-a.  Rate Class Allocations'!$F:$F,"2011 - 2014 + 2015 Extension Legacy Green Energy Act Framework - Province Wide Program",'3-a.  Rate Class Allocations'!$L:$L,AC$35,'3-a.  Rate Class Allocations'!$E:$E,$B54) / SUMIFS(OFFSET('3-a.  Rate Class Allocations'!$BA:$BA,0,O35-2015+(27*(AC$36="kW"))),'3-a.  Rate Class Allocations'!$F:$F,"2011 - 2014 + 2015 Extension Legacy Green Energy Act Framework - Province Wide Program",'3-a.  Rate Class Allocations'!$E:$E,$B54),IF(COUNTIFS(AC$35,"General Service*"),1/COUNTIFS(Y35:AL35,"General Service*"),0))</f>
        <v>0</v>
      </c>
      <c r="AD54" s="416">
        <f ca="1">IF(SUMIFS(OFFSET('3-a.  Rate Class Allocations'!$BA:$BA,0,O35-2015+(27*(AD$36="kW"))),'3-a.  Rate Class Allocations'!$F:$F,"2011 - 2014 + 2015 Extension Legacy Green Energy Act Framework - Province Wide Program",'3-a.  Rate Class Allocations'!$E:$E,$B54),SUMIFS(OFFSET('3-a.  Rate Class Allocations'!$BA:$BA,0,O35-2015+(27*(AD$36="kW"))),'3-a.  Rate Class Allocations'!$F:$F,"2011 - 2014 + 2015 Extension Legacy Green Energy Act Framework - Province Wide Program",'3-a.  Rate Class Allocations'!$L:$L,AD$35,'3-a.  Rate Class Allocations'!$E:$E,$B54) / SUMIFS(OFFSET('3-a.  Rate Class Allocations'!$BA:$BA,0,O35-2015+(27*(AD$36="kW"))),'3-a.  Rate Class Allocations'!$F:$F,"2011 - 2014 + 2015 Extension Legacy Green Energy Act Framework - Province Wide Program",'3-a.  Rate Class Allocations'!$E:$E,$B54),IF(COUNTIFS(AD$35,"General Service*"),1/COUNTIFS(Y35:AL35,"General Service*"),0))</f>
        <v>0</v>
      </c>
      <c r="AE54" s="416">
        <f ca="1">IF(SUMIFS(OFFSET('3-a.  Rate Class Allocations'!$BA:$BA,0,O35-2015+(27*(AE$36="kW"))),'3-a.  Rate Class Allocations'!$F:$F,"2011 - 2014 + 2015 Extension Legacy Green Energy Act Framework - Province Wide Program",'3-a.  Rate Class Allocations'!$E:$E,$B54),SUMIFS(OFFSET('3-a.  Rate Class Allocations'!$BA:$BA,0,O35-2015+(27*(AE$36="kW"))),'3-a.  Rate Class Allocations'!$F:$F,"2011 - 2014 + 2015 Extension Legacy Green Energy Act Framework - Province Wide Program",'3-a.  Rate Class Allocations'!$L:$L,AE$35,'3-a.  Rate Class Allocations'!$E:$E,$B54) / SUMIFS(OFFSET('3-a.  Rate Class Allocations'!$BA:$BA,0,O35-2015+(27*(AE$36="kW"))),'3-a.  Rate Class Allocations'!$F:$F,"2011 - 2014 + 2015 Extension Legacy Green Energy Act Framework - Province Wide Program",'3-a.  Rate Class Allocations'!$E:$E,$B54),IF(COUNTIFS(AE$35,"General Service*"),1/COUNTIFS(Y35:AL35,"General Service*"),0))</f>
        <v>0</v>
      </c>
      <c r="AF54" s="416">
        <f ca="1">IF(SUMIFS(OFFSET('3-a.  Rate Class Allocations'!$BA:$BA,0,O35-2015+(27*(AF$36="kW"))),'3-a.  Rate Class Allocations'!$F:$F,"2011 - 2014 + 2015 Extension Legacy Green Energy Act Framework - Province Wide Program",'3-a.  Rate Class Allocations'!$E:$E,$B54),SUMIFS(OFFSET('3-a.  Rate Class Allocations'!$BA:$BA,0,O35-2015+(27*(AF$36="kW"))),'3-a.  Rate Class Allocations'!$F:$F,"2011 - 2014 + 2015 Extension Legacy Green Energy Act Framework - Province Wide Program",'3-a.  Rate Class Allocations'!$L:$L,AF$35,'3-a.  Rate Class Allocations'!$E:$E,$B54) / SUMIFS(OFFSET('3-a.  Rate Class Allocations'!$BA:$BA,0,O35-2015+(27*(AF$36="kW"))),'3-a.  Rate Class Allocations'!$F:$F,"2011 - 2014 + 2015 Extension Legacy Green Energy Act Framework - Province Wide Program",'3-a.  Rate Class Allocations'!$E:$E,$B54),IF(COUNTIFS(AF$35,"General Service*"),1/COUNTIFS(Y35:AL35,"General Service*"),0))</f>
        <v>0</v>
      </c>
      <c r="AG54" s="416">
        <f ca="1">IF(SUMIFS(OFFSET('3-a.  Rate Class Allocations'!$BA:$BA,0,O35-2015+(27*(AG$36="kW"))),'3-a.  Rate Class Allocations'!$F:$F,"2011 - 2014 + 2015 Extension Legacy Green Energy Act Framework - Province Wide Program",'3-a.  Rate Class Allocations'!$E:$E,$B54),SUMIFS(OFFSET('3-a.  Rate Class Allocations'!$BA:$BA,0,O35-2015+(27*(AG$36="kW"))),'3-a.  Rate Class Allocations'!$F:$F,"2011 - 2014 + 2015 Extension Legacy Green Energy Act Framework - Province Wide Program",'3-a.  Rate Class Allocations'!$L:$L,AG$35,'3-a.  Rate Class Allocations'!$E:$E,$B54) / SUMIFS(OFFSET('3-a.  Rate Class Allocations'!$BA:$BA,0,O35-2015+(27*(AG$36="kW"))),'3-a.  Rate Class Allocations'!$F:$F,"2011 - 2014 + 2015 Extension Legacy Green Energy Act Framework - Province Wide Program",'3-a.  Rate Class Allocations'!$E:$E,$B54),IF(COUNTIFS(AG$35,"General Service*"),1/COUNTIFS(Y35:AL35,"General Service*"),0))</f>
        <v>0</v>
      </c>
      <c r="AH54" s="416">
        <f ca="1">IF(SUMIFS(OFFSET('3-a.  Rate Class Allocations'!$BA:$BA,0,O35-2015+(27*(AH$36="kW"))),'3-a.  Rate Class Allocations'!$F:$F,"2011 - 2014 + 2015 Extension Legacy Green Energy Act Framework - Province Wide Program",'3-a.  Rate Class Allocations'!$E:$E,$B54),SUMIFS(OFFSET('3-a.  Rate Class Allocations'!$BA:$BA,0,O35-2015+(27*(AH$36="kW"))),'3-a.  Rate Class Allocations'!$F:$F,"2011 - 2014 + 2015 Extension Legacy Green Energy Act Framework - Province Wide Program",'3-a.  Rate Class Allocations'!$L:$L,AH$35,'3-a.  Rate Class Allocations'!$E:$E,$B54) / SUMIFS(OFFSET('3-a.  Rate Class Allocations'!$BA:$BA,0,O35-2015+(27*(AH$36="kW"))),'3-a.  Rate Class Allocations'!$F:$F,"2011 - 2014 + 2015 Extension Legacy Green Energy Act Framework - Province Wide Program",'3-a.  Rate Class Allocations'!$E:$E,$B54),IF(COUNTIFS(AH$35,"General Service*"),1/COUNTIFS(Y35:AL35,"General Service*"),0))</f>
        <v>0</v>
      </c>
      <c r="AI54" s="416">
        <f ca="1">IF(SUMIFS(OFFSET('3-a.  Rate Class Allocations'!$BA:$BA,0,O35-2015+(27*(AI$36="kW"))),'3-a.  Rate Class Allocations'!$F:$F,"2011 - 2014 + 2015 Extension Legacy Green Energy Act Framework - Province Wide Program",'3-a.  Rate Class Allocations'!$E:$E,$B54),SUMIFS(OFFSET('3-a.  Rate Class Allocations'!$BA:$BA,0,O35-2015+(27*(AI$36="kW"))),'3-a.  Rate Class Allocations'!$F:$F,"2011 - 2014 + 2015 Extension Legacy Green Energy Act Framework - Province Wide Program",'3-a.  Rate Class Allocations'!$L:$L,AI$35,'3-a.  Rate Class Allocations'!$E:$E,$B54) / SUMIFS(OFFSET('3-a.  Rate Class Allocations'!$BA:$BA,0,O35-2015+(27*(AI$36="kW"))),'3-a.  Rate Class Allocations'!$F:$F,"2011 - 2014 + 2015 Extension Legacy Green Energy Act Framework - Province Wide Program",'3-a.  Rate Class Allocations'!$E:$E,$B54),IF(COUNTIFS(AI$35,"General Service*"),1/COUNTIFS(Y35:AL35,"General Service*"),0))</f>
        <v>0</v>
      </c>
      <c r="AJ54" s="416">
        <f ca="1">IF(SUMIFS(OFFSET('3-a.  Rate Class Allocations'!$BA:$BA,0,O35-2015+(27*(AJ$36="kW"))),'3-a.  Rate Class Allocations'!$F:$F,"2011 - 2014 + 2015 Extension Legacy Green Energy Act Framework - Province Wide Program",'3-a.  Rate Class Allocations'!$E:$E,$B54),SUMIFS(OFFSET('3-a.  Rate Class Allocations'!$BA:$BA,0,O35-2015+(27*(AJ$36="kW"))),'3-a.  Rate Class Allocations'!$F:$F,"2011 - 2014 + 2015 Extension Legacy Green Energy Act Framework - Province Wide Program",'3-a.  Rate Class Allocations'!$L:$L,AJ$35,'3-a.  Rate Class Allocations'!$E:$E,$B54) / SUMIFS(OFFSET('3-a.  Rate Class Allocations'!$BA:$BA,0,O35-2015+(27*(AJ$36="kW"))),'3-a.  Rate Class Allocations'!$F:$F,"2011 - 2014 + 2015 Extension Legacy Green Energy Act Framework - Province Wide Program",'3-a.  Rate Class Allocations'!$E:$E,$B54),IF(COUNTIFS(AJ$35,"General Service*"),1/COUNTIFS(Y35:AL35,"General Service*"),0))</f>
        <v>0</v>
      </c>
      <c r="AK54" s="416">
        <f ca="1">IF(SUMIFS(OFFSET('3-a.  Rate Class Allocations'!$BA:$BA,0,O35-2015+(27*(AK$36="kW"))),'3-a.  Rate Class Allocations'!$F:$F,"2011 - 2014 + 2015 Extension Legacy Green Energy Act Framework - Province Wide Program",'3-a.  Rate Class Allocations'!$E:$E,$B54),SUMIFS(OFFSET('3-a.  Rate Class Allocations'!$BA:$BA,0,O35-2015+(27*(AK$36="kW"))),'3-a.  Rate Class Allocations'!$F:$F,"2011 - 2014 + 2015 Extension Legacy Green Energy Act Framework - Province Wide Program",'3-a.  Rate Class Allocations'!$L:$L,AK$35,'3-a.  Rate Class Allocations'!$E:$E,$B54) / SUMIFS(OFFSET('3-a.  Rate Class Allocations'!$BA:$BA,0,O35-2015+(27*(AK$36="kW"))),'3-a.  Rate Class Allocations'!$F:$F,"2011 - 2014 + 2015 Extension Legacy Green Energy Act Framework - Province Wide Program",'3-a.  Rate Class Allocations'!$E:$E,$B54),IF(COUNTIFS(AK$35,"General Service*"),1/COUNTIFS(Y35:AL35,"General Service*"),0))</f>
        <v>0</v>
      </c>
      <c r="AL54" s="416">
        <f ca="1">IF(SUMIFS(OFFSET('3-a.  Rate Class Allocations'!$BA:$BA,0,O35-2015+(27*(AL$36="kW"))),'3-a.  Rate Class Allocations'!$F:$F,"2011 - 2014 + 2015 Extension Legacy Green Energy Act Framework - Province Wide Program",'3-a.  Rate Class Allocations'!$E:$E,$B54),SUMIFS(OFFSET('3-a.  Rate Class Allocations'!$BA:$BA,0,O35-2015+(27*(AL$36="kW"))),'3-a.  Rate Class Allocations'!$F:$F,"2011 - 2014 + 2015 Extension Legacy Green Energy Act Framework - Province Wide Program",'3-a.  Rate Class Allocations'!$L:$L,AL$35,'3-a.  Rate Class Allocations'!$E:$E,$B54) / SUMIFS(OFFSET('3-a.  Rate Class Allocations'!$BA:$BA,0,O35-2015+(27*(AL$36="kW"))),'3-a.  Rate Class Allocations'!$F:$F,"2011 - 2014 + 2015 Extension Legacy Green Energy Act Framework - Province Wide Program",'3-a.  Rate Class Allocations'!$E:$E,$B54),IF(COUNTIFS(AL$35,"General Service*"),1/COUNTIFS(Y35:AL35,"General Service*"),0))</f>
        <v>0</v>
      </c>
      <c r="AM54" s="298">
        <f ca="1">SUM(Y54:AL54)</f>
        <v>1.0017652684124969</v>
      </c>
    </row>
    <row r="55" spans="1:39" outlineLevel="1">
      <c r="B55" s="296" t="s">
        <v>268</v>
      </c>
      <c r="C55" s="293" t="s">
        <v>164</v>
      </c>
      <c r="D55" s="724">
        <f>SUMIFS('7.  Persistence Report'!AU:AU,'7.  Persistence Report'!$D:$D,$B54,'7.  Persistence Report'!$H:$H,2015,'7.  Persistence Report'!$J:$J,"Adjustment")</f>
        <v>52755</v>
      </c>
      <c r="E55" s="724">
        <f>SUMIFS('7.  Persistence Report'!AV:AV,'7.  Persistence Report'!$D:$D,$B54,'7.  Persistence Report'!$H:$H,2015,'7.  Persistence Report'!$J:$J,"Adjustment")</f>
        <v>52755</v>
      </c>
      <c r="F55" s="724">
        <f>SUMIFS('7.  Persistence Report'!AW:AW,'7.  Persistence Report'!$D:$D,$B54,'7.  Persistence Report'!$H:$H,2015,'7.  Persistence Report'!$J:$J,"Adjustment")</f>
        <v>52755</v>
      </c>
      <c r="G55" s="724">
        <f>SUMIFS('7.  Persistence Report'!AX:AX,'7.  Persistence Report'!$D:$D,$B54,'7.  Persistence Report'!$H:$H,2015,'7.  Persistence Report'!$J:$J,"Adjustment")</f>
        <v>52755</v>
      </c>
      <c r="H55" s="724">
        <f>SUMIFS('7.  Persistence Report'!AY:AY,'7.  Persistence Report'!$D:$D,$B54,'7.  Persistence Report'!$H:$H,2015,'7.  Persistence Report'!$J:$J,"Adjustment")</f>
        <v>836732</v>
      </c>
      <c r="I55" s="724">
        <f>SUMIFS('7.  Persistence Report'!AZ:AZ,'7.  Persistence Report'!$D:$D,$B54,'7.  Persistence Report'!$H:$H,2015,'7.  Persistence Report'!$J:$J,"Adjustment")</f>
        <v>836732</v>
      </c>
      <c r="J55" s="724">
        <f>SUMIFS('7.  Persistence Report'!BA:BA,'7.  Persistence Report'!$D:$D,$B54,'7.  Persistence Report'!$H:$H,2015,'7.  Persistence Report'!$J:$J,"Adjustment")</f>
        <v>836732</v>
      </c>
      <c r="K55" s="724">
        <f>SUMIFS('7.  Persistence Report'!BB:BB,'7.  Persistence Report'!$D:$D,$B54,'7.  Persistence Report'!$H:$H,2015,'7.  Persistence Report'!$J:$J,"Adjustment")</f>
        <v>836732</v>
      </c>
      <c r="L55" s="724">
        <f>SUMIFS('7.  Persistence Report'!BC:BC,'7.  Persistence Report'!$D:$D,$B54,'7.  Persistence Report'!$H:$H,2015,'7.  Persistence Report'!$J:$J,"Adjustment")</f>
        <v>836732</v>
      </c>
      <c r="M55" s="724">
        <f>SUMIFS('7.  Persistence Report'!BD:BD,'7.  Persistence Report'!$D:$D,$B54,'7.  Persistence Report'!$H:$H,2015,'7.  Persistence Report'!$J:$J,"Adjustment")</f>
        <v>836732</v>
      </c>
      <c r="N55" s="724">
        <f>N54</f>
        <v>12</v>
      </c>
      <c r="O55" s="724">
        <f>SUMIFS('7.  Persistence Report'!P:P,'7.  Persistence Report'!$D:$D,$B54,'7.  Persistence Report'!$H:$H,2015,'7.  Persistence Report'!$J:$J,"Adjustment")</f>
        <v>11</v>
      </c>
      <c r="P55" s="724">
        <f>SUMIFS('7.  Persistence Report'!Q:Q,'7.  Persistence Report'!$D:$D,$B54,'7.  Persistence Report'!$H:$H,2015,'7.  Persistence Report'!$J:$J,"Adjustment")</f>
        <v>11</v>
      </c>
      <c r="Q55" s="724">
        <f>SUMIFS('7.  Persistence Report'!R:R,'7.  Persistence Report'!$D:$D,$B54,'7.  Persistence Report'!$H:$H,2015,'7.  Persistence Report'!$J:$J,"Adjustment")</f>
        <v>11</v>
      </c>
      <c r="R55" s="724">
        <f>SUMIFS('7.  Persistence Report'!S:S,'7.  Persistence Report'!$D:$D,$B54,'7.  Persistence Report'!$H:$H,2015,'7.  Persistence Report'!$J:$J,"Adjustment")</f>
        <v>11</v>
      </c>
      <c r="S55" s="724">
        <f>SUMIFS('7.  Persistence Report'!T:T,'7.  Persistence Report'!$D:$D,$B54,'7.  Persistence Report'!$H:$H,2015,'7.  Persistence Report'!$J:$J,"Adjustment")</f>
        <v>179</v>
      </c>
      <c r="T55" s="724">
        <f>SUMIFS('7.  Persistence Report'!U:U,'7.  Persistence Report'!$D:$D,$B54,'7.  Persistence Report'!$H:$H,2015,'7.  Persistence Report'!$J:$J,"Adjustment")</f>
        <v>179</v>
      </c>
      <c r="U55" s="724">
        <f>SUMIFS('7.  Persistence Report'!V:V,'7.  Persistence Report'!$D:$D,$B54,'7.  Persistence Report'!$H:$H,2015,'7.  Persistence Report'!$J:$J,"Adjustment")</f>
        <v>179</v>
      </c>
      <c r="V55" s="724">
        <f>SUMIFS('7.  Persistence Report'!W:W,'7.  Persistence Report'!$D:$D,$B54,'7.  Persistence Report'!$H:$H,2015,'7.  Persistence Report'!$J:$J,"Adjustment")</f>
        <v>179</v>
      </c>
      <c r="W55" s="724">
        <f>SUMIFS('7.  Persistence Report'!X:X,'7.  Persistence Report'!$D:$D,$B54,'7.  Persistence Report'!$H:$H,2015,'7.  Persistence Report'!$J:$J,"Adjustment")</f>
        <v>179</v>
      </c>
      <c r="X55" s="724">
        <f>SUMIFS('7.  Persistence Report'!Y:Y,'7.  Persistence Report'!$D:$D,$B54,'7.  Persistence Report'!$H:$H,2015,'7.  Persistence Report'!$J:$J,"Adjustment")</f>
        <v>179</v>
      </c>
      <c r="Y55" s="412">
        <f t="shared" ref="Y55:AL55" ca="1" si="5">Y54</f>
        <v>0.3654016320488605</v>
      </c>
      <c r="Z55" s="412">
        <f t="shared" ca="1" si="5"/>
        <v>0.63636363636363646</v>
      </c>
      <c r="AA55" s="412">
        <f t="shared" ca="1" si="5"/>
        <v>0</v>
      </c>
      <c r="AB55" s="412">
        <f t="shared" ca="1" si="5"/>
        <v>0</v>
      </c>
      <c r="AC55" s="412">
        <f t="shared" ca="1" si="5"/>
        <v>0</v>
      </c>
      <c r="AD55" s="412">
        <f t="shared" ca="1" si="5"/>
        <v>0</v>
      </c>
      <c r="AE55" s="412">
        <f t="shared" ca="1" si="5"/>
        <v>0</v>
      </c>
      <c r="AF55" s="412">
        <f t="shared" ca="1" si="5"/>
        <v>0</v>
      </c>
      <c r="AG55" s="412">
        <f t="shared" ca="1" si="5"/>
        <v>0</v>
      </c>
      <c r="AH55" s="412">
        <f t="shared" ca="1" si="5"/>
        <v>0</v>
      </c>
      <c r="AI55" s="412">
        <f t="shared" ca="1" si="5"/>
        <v>0</v>
      </c>
      <c r="AJ55" s="412">
        <f t="shared" ca="1" si="5"/>
        <v>0</v>
      </c>
      <c r="AK55" s="412">
        <f t="shared" ca="1" si="5"/>
        <v>0</v>
      </c>
      <c r="AL55" s="412">
        <f t="shared" ca="1" si="5"/>
        <v>0</v>
      </c>
      <c r="AM55" s="313"/>
    </row>
    <row r="56" spans="1:39" outlineLevel="1">
      <c r="B56" s="312"/>
      <c r="C56" s="314"/>
      <c r="D56" s="730"/>
      <c r="E56" s="730"/>
      <c r="F56" s="730"/>
      <c r="G56" s="730"/>
      <c r="H56" s="730"/>
      <c r="I56" s="730"/>
      <c r="J56" s="730"/>
      <c r="K56" s="730"/>
      <c r="L56" s="730"/>
      <c r="M56" s="730"/>
      <c r="N56" s="730"/>
      <c r="O56" s="730"/>
      <c r="P56" s="730"/>
      <c r="Q56" s="730"/>
      <c r="R56" s="730"/>
      <c r="S56" s="730"/>
      <c r="T56" s="730"/>
      <c r="U56" s="730"/>
      <c r="V56" s="730"/>
      <c r="W56" s="730"/>
      <c r="X56" s="730"/>
      <c r="Y56" s="417"/>
      <c r="Z56" s="417"/>
      <c r="AA56" s="417"/>
      <c r="AB56" s="417"/>
      <c r="AC56" s="417"/>
      <c r="AD56" s="417"/>
      <c r="AE56" s="417"/>
      <c r="AF56" s="417"/>
      <c r="AG56" s="417"/>
      <c r="AH56" s="417"/>
      <c r="AI56" s="417"/>
      <c r="AJ56" s="417"/>
      <c r="AK56" s="417"/>
      <c r="AL56" s="417"/>
      <c r="AM56" s="315"/>
    </row>
    <row r="57" spans="1:39" ht="28.5" customHeight="1" outlineLevel="1">
      <c r="A57" s="516">
        <v>7</v>
      </c>
      <c r="B57" s="514" t="s">
        <v>101</v>
      </c>
      <c r="C57" s="293" t="s">
        <v>25</v>
      </c>
      <c r="D57" s="724">
        <f>SUMIFS('7.  Persistence Report'!AU:AU,'7.  Persistence Report'!$D:$D,$B57,'7.  Persistence Report'!$H:$H,2015,'7.  Persistence Report'!$J:$J,"Current Year Savings")</f>
        <v>3940655</v>
      </c>
      <c r="E57" s="724">
        <f>SUMIFS('7.  Persistence Report'!AV:AV,'7.  Persistence Report'!$D:$D,$B57,'7.  Persistence Report'!$H:$H,2015,'7.  Persistence Report'!$J:$J,"Current Year Savings")</f>
        <v>3940655</v>
      </c>
      <c r="F57" s="724">
        <f>SUMIFS('7.  Persistence Report'!AW:AW,'7.  Persistence Report'!$D:$D,$B57,'7.  Persistence Report'!$H:$H,2015,'7.  Persistence Report'!$J:$J,"Current Year Savings")</f>
        <v>3939670</v>
      </c>
      <c r="G57" s="724">
        <f>SUMIFS('7.  Persistence Report'!AX:AX,'7.  Persistence Report'!$D:$D,$B57,'7.  Persistence Report'!$H:$H,2015,'7.  Persistence Report'!$J:$J,"Current Year Savings")</f>
        <v>3939670</v>
      </c>
      <c r="H57" s="724">
        <f>SUMIFS('7.  Persistence Report'!AY:AY,'7.  Persistence Report'!$D:$D,$B57,'7.  Persistence Report'!$H:$H,2015,'7.  Persistence Report'!$J:$J,"Current Year Savings")</f>
        <v>3939670</v>
      </c>
      <c r="I57" s="724">
        <f>SUMIFS('7.  Persistence Report'!AZ:AZ,'7.  Persistence Report'!$D:$D,$B57,'7.  Persistence Report'!$H:$H,2015,'7.  Persistence Report'!$J:$J,"Current Year Savings")</f>
        <v>3939670</v>
      </c>
      <c r="J57" s="724">
        <f>SUMIFS('7.  Persistence Report'!BA:BA,'7.  Persistence Report'!$D:$D,$B57,'7.  Persistence Report'!$H:$H,2015,'7.  Persistence Report'!$J:$J,"Current Year Savings")</f>
        <v>3832812</v>
      </c>
      <c r="K57" s="724">
        <f>SUMIFS('7.  Persistence Report'!BB:BB,'7.  Persistence Report'!$D:$D,$B57,'7.  Persistence Report'!$H:$H,2015,'7.  Persistence Report'!$J:$J,"Current Year Savings")</f>
        <v>3832812</v>
      </c>
      <c r="L57" s="724">
        <f>SUMIFS('7.  Persistence Report'!BC:BC,'7.  Persistence Report'!$D:$D,$B57,'7.  Persistence Report'!$H:$H,2015,'7.  Persistence Report'!$J:$J,"Current Year Savings")</f>
        <v>3796141</v>
      </c>
      <c r="M57" s="724">
        <f>SUMIFS('7.  Persistence Report'!BD:BD,'7.  Persistence Report'!$D:$D,$B57,'7.  Persistence Report'!$H:$H,2015,'7.  Persistence Report'!$J:$J,"Current Year Savings")</f>
        <v>3434812</v>
      </c>
      <c r="N57" s="724">
        <v>12</v>
      </c>
      <c r="O57" s="724">
        <f>SUMIFS('7.  Persistence Report'!P:P,'7.  Persistence Report'!$D:$D,$B57,'7.  Persistence Report'!$H:$H,2015,'7.  Persistence Report'!$J:$J,"Current Year Savings")</f>
        <v>375</v>
      </c>
      <c r="P57" s="724">
        <f>SUMIFS('7.  Persistence Report'!Q:Q,'7.  Persistence Report'!$D:$D,$B57,'7.  Persistence Report'!$H:$H,2015,'7.  Persistence Report'!$J:$J,"Current Year Savings")</f>
        <v>375</v>
      </c>
      <c r="Q57" s="724">
        <f>SUMIFS('7.  Persistence Report'!R:R,'7.  Persistence Report'!$D:$D,$B57,'7.  Persistence Report'!$H:$H,2015,'7.  Persistence Report'!$J:$J,"Current Year Savings")</f>
        <v>375</v>
      </c>
      <c r="R57" s="724">
        <f>SUMIFS('7.  Persistence Report'!S:S,'7.  Persistence Report'!$D:$D,$B57,'7.  Persistence Report'!$H:$H,2015,'7.  Persistence Report'!$J:$J,"Current Year Savings")</f>
        <v>375</v>
      </c>
      <c r="S57" s="724">
        <f>SUMIFS('7.  Persistence Report'!T:T,'7.  Persistence Report'!$D:$D,$B57,'7.  Persistence Report'!$H:$H,2015,'7.  Persistence Report'!$J:$J,"Current Year Savings")</f>
        <v>375</v>
      </c>
      <c r="T57" s="724">
        <f>SUMIFS('7.  Persistence Report'!U:U,'7.  Persistence Report'!$D:$D,$B57,'7.  Persistence Report'!$H:$H,2015,'7.  Persistence Report'!$J:$J,"Current Year Savings")</f>
        <v>375</v>
      </c>
      <c r="U57" s="724">
        <f>SUMIFS('7.  Persistence Report'!V:V,'7.  Persistence Report'!$D:$D,$B57,'7.  Persistence Report'!$H:$H,2015,'7.  Persistence Report'!$J:$J,"Current Year Savings")</f>
        <v>359</v>
      </c>
      <c r="V57" s="724">
        <f>SUMIFS('7.  Persistence Report'!W:W,'7.  Persistence Report'!$D:$D,$B57,'7.  Persistence Report'!$H:$H,2015,'7.  Persistence Report'!$J:$J,"Current Year Savings")</f>
        <v>359</v>
      </c>
      <c r="W57" s="724">
        <f>SUMIFS('7.  Persistence Report'!X:X,'7.  Persistence Report'!$D:$D,$B57,'7.  Persistence Report'!$H:$H,2015,'7.  Persistence Report'!$J:$J,"Current Year Savings")</f>
        <v>353</v>
      </c>
      <c r="X57" s="724">
        <f>SUMIFS('7.  Persistence Report'!Y:Y,'7.  Persistence Report'!$D:$D,$B57,'7.  Persistence Report'!$H:$H,2015,'7.  Persistence Report'!$J:$J,"Current Year Savings")</f>
        <v>300</v>
      </c>
      <c r="Y57" s="416">
        <f ca="1">IF(SUMIFS(OFFSET('3-a.  Rate Class Allocations'!$BA:$BA,0,O35-2015+(27*(Y36="kW"))),'3-a.  Rate Class Allocations'!$F:$F,"2011 - 2014 + 2015 Extension Legacy Green Energy Act Framework - Province Wide Program",'3-a.  Rate Class Allocations'!$E:$E,$B57),SUMIFS(OFFSET('3-a.  Rate Class Allocations'!$BA:$BA,0,O35-2015+(27*(Y36="kW"))),'3-a.  Rate Class Allocations'!$F:$F,"2011 - 2014 + 2015 Extension Legacy Green Energy Act Framework - Province Wide Program",'3-a.  Rate Class Allocations'!$L:$L,Y35,'3-a.  Rate Class Allocations'!$E:$E,$B57) / SUMIFS(OFFSET('3-a.  Rate Class Allocations'!$BA:$BA,0,O35-2015+(27*(Y36="kW"))),'3-a.  Rate Class Allocations'!$F:$F,"2011 - 2014 + 2015 Extension Legacy Green Energy Act Framework - Province Wide Program",'3-a.  Rate Class Allocations'!$E:$E,$B57),IF(COUNTIFS(Y35,"General Service*"),1/COUNTIFS(Y35:AL35,"General Service*"),0))</f>
        <v>0.99471617864959883</v>
      </c>
      <c r="Z57" s="416">
        <f ca="1">IF(SUMIFS(OFFSET('3-a.  Rate Class Allocations'!$BA:$BA,0,O35-2015+(27*(Z$36="kW"))),'3-a.  Rate Class Allocations'!$F:$F,"2011 - 2014 + 2015 Extension Legacy Green Energy Act Framework - Province Wide Program",'3-a.  Rate Class Allocations'!$E:$E,$B57),SUMIFS(OFFSET('3-a.  Rate Class Allocations'!$BA:$BA,0,O35-2015+(27*(Z$36="kW"))),'3-a.  Rate Class Allocations'!$F:$F,"2011 - 2014 + 2015 Extension Legacy Green Energy Act Framework - Province Wide Program",'3-a.  Rate Class Allocations'!$L:$L,Z$35,'3-a.  Rate Class Allocations'!$E:$E,$B57) / SUMIFS(OFFSET('3-a.  Rate Class Allocations'!$BA:$BA,0,O35-2015+(27*(Z$36="kW"))),'3-a.  Rate Class Allocations'!$F:$F,"2011 - 2014 + 2015 Extension Legacy Green Energy Act Framework - Province Wide Program",'3-a.  Rate Class Allocations'!$E:$E,$B57),IF(COUNTIFS(Z$35,"General Service*"),1/COUNTIFS(Y35:AL35,"General Service*"),0))</f>
        <v>3.0333391803130535E-3</v>
      </c>
      <c r="AA57" s="416">
        <f ca="1">IF(SUMIFS(OFFSET('3-a.  Rate Class Allocations'!$BA:$BA,0,O35-2015+(27*(AA$36="kW"))),'3-a.  Rate Class Allocations'!$F:$F,"2011 - 2014 + 2015 Extension Legacy Green Energy Act Framework - Province Wide Program",'3-a.  Rate Class Allocations'!$E:$E,$B57),SUMIFS(OFFSET('3-a.  Rate Class Allocations'!$BA:$BA,0,O35-2015+(27*(AA$36="kW"))),'3-a.  Rate Class Allocations'!$F:$F,"2011 - 2014 + 2015 Extension Legacy Green Energy Act Framework - Province Wide Program",'3-a.  Rate Class Allocations'!$L:$L,AA$35,'3-a.  Rate Class Allocations'!$E:$E,$B57) / SUMIFS(OFFSET('3-a.  Rate Class Allocations'!$BA:$BA,0,O35-2015+(27*(AA$36="kW"))),'3-a.  Rate Class Allocations'!$F:$F,"2011 - 2014 + 2015 Extension Legacy Green Energy Act Framework - Province Wide Program",'3-a.  Rate Class Allocations'!$E:$E,$B57),IF(COUNTIFS(AA$35,"General Service*"),1/COUNTIFS(Y35:AL35,"General Service*"),0))</f>
        <v>0</v>
      </c>
      <c r="AB57" s="416">
        <f ca="1">IF(SUMIFS(OFFSET('3-a.  Rate Class Allocations'!$BA:$BA,0,O35-2015+(27*(AB$36="kW"))),'3-a.  Rate Class Allocations'!$F:$F,"2011 - 2014 + 2015 Extension Legacy Green Energy Act Framework - Province Wide Program",'3-a.  Rate Class Allocations'!$E:$E,$B57),SUMIFS(OFFSET('3-a.  Rate Class Allocations'!$BA:$BA,0,O35-2015+(27*(AB$36="kW"))),'3-a.  Rate Class Allocations'!$F:$F,"2011 - 2014 + 2015 Extension Legacy Green Energy Act Framework - Province Wide Program",'3-a.  Rate Class Allocations'!$L:$L,AB$35,'3-a.  Rate Class Allocations'!$E:$E,$B57) / SUMIFS(OFFSET('3-a.  Rate Class Allocations'!$BA:$BA,0,O35-2015+(27*(AB$36="kW"))),'3-a.  Rate Class Allocations'!$F:$F,"2011 - 2014 + 2015 Extension Legacy Green Energy Act Framework - Province Wide Program",'3-a.  Rate Class Allocations'!$E:$E,$B57),IF(COUNTIFS(AB$35,"General Service*"),1/COUNTIFS(Y35:AL35,"General Service*"),0))</f>
        <v>0</v>
      </c>
      <c r="AC57" s="416">
        <f ca="1">IF(SUMIFS(OFFSET('3-a.  Rate Class Allocations'!$BA:$BA,0,O35-2015+(27*(AC$36="kW"))),'3-a.  Rate Class Allocations'!$F:$F,"2011 - 2014 + 2015 Extension Legacy Green Energy Act Framework - Province Wide Program",'3-a.  Rate Class Allocations'!$E:$E,$B57),SUMIFS(OFFSET('3-a.  Rate Class Allocations'!$BA:$BA,0,O35-2015+(27*(AC$36="kW"))),'3-a.  Rate Class Allocations'!$F:$F,"2011 - 2014 + 2015 Extension Legacy Green Energy Act Framework - Province Wide Program",'3-a.  Rate Class Allocations'!$L:$L,AC$35,'3-a.  Rate Class Allocations'!$E:$E,$B57) / SUMIFS(OFFSET('3-a.  Rate Class Allocations'!$BA:$BA,0,O35-2015+(27*(AC$36="kW"))),'3-a.  Rate Class Allocations'!$F:$F,"2011 - 2014 + 2015 Extension Legacy Green Energy Act Framework - Province Wide Program",'3-a.  Rate Class Allocations'!$E:$E,$B57),IF(COUNTIFS(AC$35,"General Service*"),1/COUNTIFS(Y35:AL35,"General Service*"),0))</f>
        <v>0</v>
      </c>
      <c r="AD57" s="416">
        <f ca="1">IF(SUMIFS(OFFSET('3-a.  Rate Class Allocations'!$BA:$BA,0,O35-2015+(27*(AD$36="kW"))),'3-a.  Rate Class Allocations'!$F:$F,"2011 - 2014 + 2015 Extension Legacy Green Energy Act Framework - Province Wide Program",'3-a.  Rate Class Allocations'!$E:$E,$B57),SUMIFS(OFFSET('3-a.  Rate Class Allocations'!$BA:$BA,0,O35-2015+(27*(AD$36="kW"))),'3-a.  Rate Class Allocations'!$F:$F,"2011 - 2014 + 2015 Extension Legacy Green Energy Act Framework - Province Wide Program",'3-a.  Rate Class Allocations'!$L:$L,AD$35,'3-a.  Rate Class Allocations'!$E:$E,$B57) / SUMIFS(OFFSET('3-a.  Rate Class Allocations'!$BA:$BA,0,O35-2015+(27*(AD$36="kW"))),'3-a.  Rate Class Allocations'!$F:$F,"2011 - 2014 + 2015 Extension Legacy Green Energy Act Framework - Province Wide Program",'3-a.  Rate Class Allocations'!$E:$E,$B57),IF(COUNTIFS(AD$35,"General Service*"),1/COUNTIFS(Y35:AL35,"General Service*"),0))</f>
        <v>0</v>
      </c>
      <c r="AE57" s="416">
        <f ca="1">IF(SUMIFS(OFFSET('3-a.  Rate Class Allocations'!$BA:$BA,0,O35-2015+(27*(AE$36="kW"))),'3-a.  Rate Class Allocations'!$F:$F,"2011 - 2014 + 2015 Extension Legacy Green Energy Act Framework - Province Wide Program",'3-a.  Rate Class Allocations'!$E:$E,$B57),SUMIFS(OFFSET('3-a.  Rate Class Allocations'!$BA:$BA,0,O35-2015+(27*(AE$36="kW"))),'3-a.  Rate Class Allocations'!$F:$F,"2011 - 2014 + 2015 Extension Legacy Green Energy Act Framework - Province Wide Program",'3-a.  Rate Class Allocations'!$L:$L,AE$35,'3-a.  Rate Class Allocations'!$E:$E,$B57) / SUMIFS(OFFSET('3-a.  Rate Class Allocations'!$BA:$BA,0,O35-2015+(27*(AE$36="kW"))),'3-a.  Rate Class Allocations'!$F:$F,"2011 - 2014 + 2015 Extension Legacy Green Energy Act Framework - Province Wide Program",'3-a.  Rate Class Allocations'!$E:$E,$B57),IF(COUNTIFS(AE$35,"General Service*"),1/COUNTIFS(Y35:AL35,"General Service*"),0))</f>
        <v>0</v>
      </c>
      <c r="AF57" s="416">
        <f ca="1">IF(SUMIFS(OFFSET('3-a.  Rate Class Allocations'!$BA:$BA,0,O35-2015+(27*(AF$36="kW"))),'3-a.  Rate Class Allocations'!$F:$F,"2011 - 2014 + 2015 Extension Legacy Green Energy Act Framework - Province Wide Program",'3-a.  Rate Class Allocations'!$E:$E,$B57),SUMIFS(OFFSET('3-a.  Rate Class Allocations'!$BA:$BA,0,O35-2015+(27*(AF$36="kW"))),'3-a.  Rate Class Allocations'!$F:$F,"2011 - 2014 + 2015 Extension Legacy Green Energy Act Framework - Province Wide Program",'3-a.  Rate Class Allocations'!$L:$L,AF$35,'3-a.  Rate Class Allocations'!$E:$E,$B57) / SUMIFS(OFFSET('3-a.  Rate Class Allocations'!$BA:$BA,0,O35-2015+(27*(AF$36="kW"))),'3-a.  Rate Class Allocations'!$F:$F,"2011 - 2014 + 2015 Extension Legacy Green Energy Act Framework - Province Wide Program",'3-a.  Rate Class Allocations'!$E:$E,$B57),IF(COUNTIFS(AF$35,"General Service*"),1/COUNTIFS(Y35:AL35,"General Service*"),0))</f>
        <v>0</v>
      </c>
      <c r="AG57" s="416">
        <f ca="1">IF(SUMIFS(OFFSET('3-a.  Rate Class Allocations'!$BA:$BA,0,O35-2015+(27*(AG$36="kW"))),'3-a.  Rate Class Allocations'!$F:$F,"2011 - 2014 + 2015 Extension Legacy Green Energy Act Framework - Province Wide Program",'3-a.  Rate Class Allocations'!$E:$E,$B57),SUMIFS(OFFSET('3-a.  Rate Class Allocations'!$BA:$BA,0,O35-2015+(27*(AG$36="kW"))),'3-a.  Rate Class Allocations'!$F:$F,"2011 - 2014 + 2015 Extension Legacy Green Energy Act Framework - Province Wide Program",'3-a.  Rate Class Allocations'!$L:$L,AG$35,'3-a.  Rate Class Allocations'!$E:$E,$B57) / SUMIFS(OFFSET('3-a.  Rate Class Allocations'!$BA:$BA,0,O35-2015+(27*(AG$36="kW"))),'3-a.  Rate Class Allocations'!$F:$F,"2011 - 2014 + 2015 Extension Legacy Green Energy Act Framework - Province Wide Program",'3-a.  Rate Class Allocations'!$E:$E,$B57),IF(COUNTIFS(AG$35,"General Service*"),1/COUNTIFS(Y35:AL35,"General Service*"),0))</f>
        <v>0</v>
      </c>
      <c r="AH57" s="416">
        <f ca="1">IF(SUMIFS(OFFSET('3-a.  Rate Class Allocations'!$BA:$BA,0,O35-2015+(27*(AH$36="kW"))),'3-a.  Rate Class Allocations'!$F:$F,"2011 - 2014 + 2015 Extension Legacy Green Energy Act Framework - Province Wide Program",'3-a.  Rate Class Allocations'!$E:$E,$B57),SUMIFS(OFFSET('3-a.  Rate Class Allocations'!$BA:$BA,0,O35-2015+(27*(AH$36="kW"))),'3-a.  Rate Class Allocations'!$F:$F,"2011 - 2014 + 2015 Extension Legacy Green Energy Act Framework - Province Wide Program",'3-a.  Rate Class Allocations'!$L:$L,AH$35,'3-a.  Rate Class Allocations'!$E:$E,$B57) / SUMIFS(OFFSET('3-a.  Rate Class Allocations'!$BA:$BA,0,O35-2015+(27*(AH$36="kW"))),'3-a.  Rate Class Allocations'!$F:$F,"2011 - 2014 + 2015 Extension Legacy Green Energy Act Framework - Province Wide Program",'3-a.  Rate Class Allocations'!$E:$E,$B57),IF(COUNTIFS(AH$35,"General Service*"),1/COUNTIFS(Y35:AL35,"General Service*"),0))</f>
        <v>0</v>
      </c>
      <c r="AI57" s="416">
        <f ca="1">IF(SUMIFS(OFFSET('3-a.  Rate Class Allocations'!$BA:$BA,0,O35-2015+(27*(AI$36="kW"))),'3-a.  Rate Class Allocations'!$F:$F,"2011 - 2014 + 2015 Extension Legacy Green Energy Act Framework - Province Wide Program",'3-a.  Rate Class Allocations'!$E:$E,$B57),SUMIFS(OFFSET('3-a.  Rate Class Allocations'!$BA:$BA,0,O35-2015+(27*(AI$36="kW"))),'3-a.  Rate Class Allocations'!$F:$F,"2011 - 2014 + 2015 Extension Legacy Green Energy Act Framework - Province Wide Program",'3-a.  Rate Class Allocations'!$L:$L,AI$35,'3-a.  Rate Class Allocations'!$E:$E,$B57) / SUMIFS(OFFSET('3-a.  Rate Class Allocations'!$BA:$BA,0,O35-2015+(27*(AI$36="kW"))),'3-a.  Rate Class Allocations'!$F:$F,"2011 - 2014 + 2015 Extension Legacy Green Energy Act Framework - Province Wide Program",'3-a.  Rate Class Allocations'!$E:$E,$B57),IF(COUNTIFS(AI$35,"General Service*"),1/COUNTIFS(Y35:AL35,"General Service*"),0))</f>
        <v>0</v>
      </c>
      <c r="AJ57" s="416">
        <f ca="1">IF(SUMIFS(OFFSET('3-a.  Rate Class Allocations'!$BA:$BA,0,O35-2015+(27*(AJ$36="kW"))),'3-a.  Rate Class Allocations'!$F:$F,"2011 - 2014 + 2015 Extension Legacy Green Energy Act Framework - Province Wide Program",'3-a.  Rate Class Allocations'!$E:$E,$B57),SUMIFS(OFFSET('3-a.  Rate Class Allocations'!$BA:$BA,0,O35-2015+(27*(AJ$36="kW"))),'3-a.  Rate Class Allocations'!$F:$F,"2011 - 2014 + 2015 Extension Legacy Green Energy Act Framework - Province Wide Program",'3-a.  Rate Class Allocations'!$L:$L,AJ$35,'3-a.  Rate Class Allocations'!$E:$E,$B57) / SUMIFS(OFFSET('3-a.  Rate Class Allocations'!$BA:$BA,0,O35-2015+(27*(AJ$36="kW"))),'3-a.  Rate Class Allocations'!$F:$F,"2011 - 2014 + 2015 Extension Legacy Green Energy Act Framework - Province Wide Program",'3-a.  Rate Class Allocations'!$E:$E,$B57),IF(COUNTIFS(AJ$35,"General Service*"),1/COUNTIFS(Y35:AL35,"General Service*"),0))</f>
        <v>0</v>
      </c>
      <c r="AK57" s="416">
        <f ca="1">IF(SUMIFS(OFFSET('3-a.  Rate Class Allocations'!$BA:$BA,0,O35-2015+(27*(AK$36="kW"))),'3-a.  Rate Class Allocations'!$F:$F,"2011 - 2014 + 2015 Extension Legacy Green Energy Act Framework - Province Wide Program",'3-a.  Rate Class Allocations'!$E:$E,$B57),SUMIFS(OFFSET('3-a.  Rate Class Allocations'!$BA:$BA,0,O35-2015+(27*(AK$36="kW"))),'3-a.  Rate Class Allocations'!$F:$F,"2011 - 2014 + 2015 Extension Legacy Green Energy Act Framework - Province Wide Program",'3-a.  Rate Class Allocations'!$L:$L,AK$35,'3-a.  Rate Class Allocations'!$E:$E,$B57) / SUMIFS(OFFSET('3-a.  Rate Class Allocations'!$BA:$BA,0,O35-2015+(27*(AK$36="kW"))),'3-a.  Rate Class Allocations'!$F:$F,"2011 - 2014 + 2015 Extension Legacy Green Energy Act Framework - Province Wide Program",'3-a.  Rate Class Allocations'!$E:$E,$B57),IF(COUNTIFS(AK$35,"General Service*"),1/COUNTIFS(Y35:AL35,"General Service*"),0))</f>
        <v>0</v>
      </c>
      <c r="AL57" s="416">
        <f ca="1">IF(SUMIFS(OFFSET('3-a.  Rate Class Allocations'!$BA:$BA,0,O35-2015+(27*(AL$36="kW"))),'3-a.  Rate Class Allocations'!$F:$F,"2011 - 2014 + 2015 Extension Legacy Green Energy Act Framework - Province Wide Program",'3-a.  Rate Class Allocations'!$E:$E,$B57),SUMIFS(OFFSET('3-a.  Rate Class Allocations'!$BA:$BA,0,O35-2015+(27*(AL$36="kW"))),'3-a.  Rate Class Allocations'!$F:$F,"2011 - 2014 + 2015 Extension Legacy Green Energy Act Framework - Province Wide Program",'3-a.  Rate Class Allocations'!$L:$L,AL$35,'3-a.  Rate Class Allocations'!$E:$E,$B57) / SUMIFS(OFFSET('3-a.  Rate Class Allocations'!$BA:$BA,0,O35-2015+(27*(AL$36="kW"))),'3-a.  Rate Class Allocations'!$F:$F,"2011 - 2014 + 2015 Extension Legacy Green Energy Act Framework - Province Wide Program",'3-a.  Rate Class Allocations'!$E:$E,$B57),IF(COUNTIFS(AL$35,"General Service*"),1/COUNTIFS(Y35:AL35,"General Service*"),0))</f>
        <v>0</v>
      </c>
      <c r="AM57" s="298">
        <f ca="1">SUM(Y57:AL57)</f>
        <v>0.99774951782991184</v>
      </c>
    </row>
    <row r="58" spans="1:39" outlineLevel="1">
      <c r="B58" s="296" t="s">
        <v>268</v>
      </c>
      <c r="C58" s="293" t="s">
        <v>164</v>
      </c>
      <c r="D58" s="724">
        <f>SUMIFS('7.  Persistence Report'!AU:AU,'7.  Persistence Report'!$D:$D,$B57,'7.  Persistence Report'!$H:$H,2015,'7.  Persistence Report'!$J:$J,"Adjustment")</f>
        <v>1162366</v>
      </c>
      <c r="E58" s="724">
        <f>SUMIFS('7.  Persistence Report'!AV:AV,'7.  Persistence Report'!$D:$D,$B57,'7.  Persistence Report'!$H:$H,2015,'7.  Persistence Report'!$J:$J,"Adjustment")</f>
        <v>1162366</v>
      </c>
      <c r="F58" s="724">
        <f>SUMIFS('7.  Persistence Report'!AW:AW,'7.  Persistence Report'!$D:$D,$B57,'7.  Persistence Report'!$H:$H,2015,'7.  Persistence Report'!$J:$J,"Adjustment")</f>
        <v>1162366</v>
      </c>
      <c r="G58" s="724">
        <f>SUMIFS('7.  Persistence Report'!AX:AX,'7.  Persistence Report'!$D:$D,$B57,'7.  Persistence Report'!$H:$H,2015,'7.  Persistence Report'!$J:$J,"Adjustment")</f>
        <v>1162366</v>
      </c>
      <c r="H58" s="724">
        <f>SUMIFS('7.  Persistence Report'!AY:AY,'7.  Persistence Report'!$D:$D,$B57,'7.  Persistence Report'!$H:$H,2015,'7.  Persistence Report'!$J:$J,"Adjustment")</f>
        <v>1162366</v>
      </c>
      <c r="I58" s="724">
        <f>SUMIFS('7.  Persistence Report'!AZ:AZ,'7.  Persistence Report'!$D:$D,$B57,'7.  Persistence Report'!$H:$H,2015,'7.  Persistence Report'!$J:$J,"Adjustment")</f>
        <v>1162366</v>
      </c>
      <c r="J58" s="724">
        <f>SUMIFS('7.  Persistence Report'!BA:BA,'7.  Persistence Report'!$D:$D,$B57,'7.  Persistence Report'!$H:$H,2015,'7.  Persistence Report'!$J:$J,"Adjustment")</f>
        <v>1098188</v>
      </c>
      <c r="K58" s="724">
        <f>SUMIFS('7.  Persistence Report'!BB:BB,'7.  Persistence Report'!$D:$D,$B57,'7.  Persistence Report'!$H:$H,2015,'7.  Persistence Report'!$J:$J,"Adjustment")</f>
        <v>1098188</v>
      </c>
      <c r="L58" s="724">
        <f>SUMIFS('7.  Persistence Report'!BC:BC,'7.  Persistence Report'!$D:$D,$B57,'7.  Persistence Report'!$H:$H,2015,'7.  Persistence Report'!$J:$J,"Adjustment")</f>
        <v>1098188</v>
      </c>
      <c r="M58" s="724">
        <f>SUMIFS('7.  Persistence Report'!BD:BD,'7.  Persistence Report'!$D:$D,$B57,'7.  Persistence Report'!$H:$H,2015,'7.  Persistence Report'!$J:$J,"Adjustment")</f>
        <v>826303</v>
      </c>
      <c r="N58" s="724">
        <f>N57</f>
        <v>12</v>
      </c>
      <c r="O58" s="724">
        <f>SUMIFS('7.  Persistence Report'!P:P,'7.  Persistence Report'!$D:$D,$B57,'7.  Persistence Report'!$H:$H,2015,'7.  Persistence Report'!$J:$J,"Adjustment")</f>
        <v>115</v>
      </c>
      <c r="P58" s="724">
        <f>SUMIFS('7.  Persistence Report'!Q:Q,'7.  Persistence Report'!$D:$D,$B57,'7.  Persistence Report'!$H:$H,2015,'7.  Persistence Report'!$J:$J,"Adjustment")</f>
        <v>115</v>
      </c>
      <c r="Q58" s="724">
        <f>SUMIFS('7.  Persistence Report'!R:R,'7.  Persistence Report'!$D:$D,$B57,'7.  Persistence Report'!$H:$H,2015,'7.  Persistence Report'!$J:$J,"Adjustment")</f>
        <v>115</v>
      </c>
      <c r="R58" s="724">
        <f>SUMIFS('7.  Persistence Report'!S:S,'7.  Persistence Report'!$D:$D,$B57,'7.  Persistence Report'!$H:$H,2015,'7.  Persistence Report'!$J:$J,"Adjustment")</f>
        <v>115</v>
      </c>
      <c r="S58" s="724">
        <f>SUMIFS('7.  Persistence Report'!T:T,'7.  Persistence Report'!$D:$D,$B57,'7.  Persistence Report'!$H:$H,2015,'7.  Persistence Report'!$J:$J,"Adjustment")</f>
        <v>115</v>
      </c>
      <c r="T58" s="724">
        <f>SUMIFS('7.  Persistence Report'!U:U,'7.  Persistence Report'!$D:$D,$B57,'7.  Persistence Report'!$H:$H,2015,'7.  Persistence Report'!$J:$J,"Adjustment")</f>
        <v>115</v>
      </c>
      <c r="U58" s="724">
        <f>SUMIFS('7.  Persistence Report'!V:V,'7.  Persistence Report'!$D:$D,$B57,'7.  Persistence Report'!$H:$H,2015,'7.  Persistence Report'!$J:$J,"Adjustment")</f>
        <v>106</v>
      </c>
      <c r="V58" s="724">
        <f>SUMIFS('7.  Persistence Report'!W:W,'7.  Persistence Report'!$D:$D,$B57,'7.  Persistence Report'!$H:$H,2015,'7.  Persistence Report'!$J:$J,"Adjustment")</f>
        <v>106</v>
      </c>
      <c r="W58" s="724">
        <f>SUMIFS('7.  Persistence Report'!X:X,'7.  Persistence Report'!$D:$D,$B57,'7.  Persistence Report'!$H:$H,2015,'7.  Persistence Report'!$J:$J,"Adjustment")</f>
        <v>106</v>
      </c>
      <c r="X58" s="724">
        <f>SUMIFS('7.  Persistence Report'!Y:Y,'7.  Persistence Report'!$D:$D,$B57,'7.  Persistence Report'!$H:$H,2015,'7.  Persistence Report'!$J:$J,"Adjustment")</f>
        <v>67</v>
      </c>
      <c r="Y58" s="412">
        <f t="shared" ref="Y58:AL58" ca="1" si="6">Y57</f>
        <v>0.99471617864959883</v>
      </c>
      <c r="Z58" s="412">
        <f t="shared" ca="1" si="6"/>
        <v>3.0333391803130535E-3</v>
      </c>
      <c r="AA58" s="412">
        <f t="shared" ca="1" si="6"/>
        <v>0</v>
      </c>
      <c r="AB58" s="412">
        <f t="shared" ca="1" si="6"/>
        <v>0</v>
      </c>
      <c r="AC58" s="412">
        <f t="shared" ca="1" si="6"/>
        <v>0</v>
      </c>
      <c r="AD58" s="412">
        <f t="shared" ca="1" si="6"/>
        <v>0</v>
      </c>
      <c r="AE58" s="412">
        <f t="shared" ca="1" si="6"/>
        <v>0</v>
      </c>
      <c r="AF58" s="412">
        <f t="shared" ca="1" si="6"/>
        <v>0</v>
      </c>
      <c r="AG58" s="412">
        <f t="shared" ca="1" si="6"/>
        <v>0</v>
      </c>
      <c r="AH58" s="412">
        <f t="shared" ca="1" si="6"/>
        <v>0</v>
      </c>
      <c r="AI58" s="412">
        <f t="shared" ca="1" si="6"/>
        <v>0</v>
      </c>
      <c r="AJ58" s="412">
        <f t="shared" ca="1" si="6"/>
        <v>0</v>
      </c>
      <c r="AK58" s="412">
        <f t="shared" ca="1" si="6"/>
        <v>0</v>
      </c>
      <c r="AL58" s="412">
        <f t="shared" ca="1" si="6"/>
        <v>0</v>
      </c>
      <c r="AM58" s="313"/>
    </row>
    <row r="59" spans="1:39" outlineLevel="1">
      <c r="B59" s="316"/>
      <c r="C59" s="314"/>
      <c r="D59" s="730"/>
      <c r="E59" s="730"/>
      <c r="F59" s="730"/>
      <c r="G59" s="730"/>
      <c r="H59" s="730"/>
      <c r="I59" s="730"/>
      <c r="J59" s="730"/>
      <c r="K59" s="730"/>
      <c r="L59" s="730"/>
      <c r="M59" s="730"/>
      <c r="N59" s="730"/>
      <c r="O59" s="730"/>
      <c r="P59" s="730"/>
      <c r="Q59" s="730"/>
      <c r="R59" s="730"/>
      <c r="S59" s="730"/>
      <c r="T59" s="730"/>
      <c r="U59" s="730"/>
      <c r="V59" s="730"/>
      <c r="W59" s="730"/>
      <c r="X59" s="730"/>
      <c r="Y59" s="417"/>
      <c r="Z59" s="418"/>
      <c r="AA59" s="417"/>
      <c r="AB59" s="417"/>
      <c r="AC59" s="417"/>
      <c r="AD59" s="417"/>
      <c r="AE59" s="417"/>
      <c r="AF59" s="417"/>
      <c r="AG59" s="417"/>
      <c r="AH59" s="417"/>
      <c r="AI59" s="417"/>
      <c r="AJ59" s="417"/>
      <c r="AK59" s="417"/>
      <c r="AL59" s="417"/>
      <c r="AM59" s="315"/>
    </row>
    <row r="60" spans="1:39" ht="30" outlineLevel="1">
      <c r="A60" s="516">
        <v>8</v>
      </c>
      <c r="B60" s="514" t="s">
        <v>102</v>
      </c>
      <c r="C60" s="293" t="s">
        <v>25</v>
      </c>
      <c r="D60" s="724">
        <f>SUMIFS('7.  Persistence Report'!AU:AU,'7.  Persistence Report'!$D:$D,$B60,'7.  Persistence Report'!$H:$H,2015,'7.  Persistence Report'!$J:$J,"Current Year Savings")</f>
        <v>296859</v>
      </c>
      <c r="E60" s="724">
        <f>SUMIFS('7.  Persistence Report'!AV:AV,'7.  Persistence Report'!$D:$D,$B60,'7.  Persistence Report'!$H:$H,2015,'7.  Persistence Report'!$J:$J,"Current Year Savings")</f>
        <v>268411</v>
      </c>
      <c r="F60" s="724">
        <f>SUMIFS('7.  Persistence Report'!AW:AW,'7.  Persistence Report'!$D:$D,$B60,'7.  Persistence Report'!$H:$H,2015,'7.  Persistence Report'!$J:$J,"Current Year Savings")</f>
        <v>163636</v>
      </c>
      <c r="G60" s="724">
        <f>SUMIFS('7.  Persistence Report'!AX:AX,'7.  Persistence Report'!$D:$D,$B60,'7.  Persistence Report'!$H:$H,2015,'7.  Persistence Report'!$J:$J,"Current Year Savings")</f>
        <v>163636</v>
      </c>
      <c r="H60" s="724">
        <f>SUMIFS('7.  Persistence Report'!AY:AY,'7.  Persistence Report'!$D:$D,$B60,'7.  Persistence Report'!$H:$H,2015,'7.  Persistence Report'!$J:$J,"Current Year Savings")</f>
        <v>163636</v>
      </c>
      <c r="I60" s="724">
        <f>SUMIFS('7.  Persistence Report'!AZ:AZ,'7.  Persistence Report'!$D:$D,$B60,'7.  Persistence Report'!$H:$H,2015,'7.  Persistence Report'!$J:$J,"Current Year Savings")</f>
        <v>163636</v>
      </c>
      <c r="J60" s="724">
        <f>SUMIFS('7.  Persistence Report'!BA:BA,'7.  Persistence Report'!$D:$D,$B60,'7.  Persistence Report'!$H:$H,2015,'7.  Persistence Report'!$J:$J,"Current Year Savings")</f>
        <v>163636</v>
      </c>
      <c r="K60" s="724">
        <f>SUMIFS('7.  Persistence Report'!BB:BB,'7.  Persistence Report'!$D:$D,$B60,'7.  Persistence Report'!$H:$H,2015,'7.  Persistence Report'!$J:$J,"Current Year Savings")</f>
        <v>163636</v>
      </c>
      <c r="L60" s="724">
        <f>SUMIFS('7.  Persistence Report'!BC:BC,'7.  Persistence Report'!$D:$D,$B60,'7.  Persistence Report'!$H:$H,2015,'7.  Persistence Report'!$J:$J,"Current Year Savings")</f>
        <v>163636</v>
      </c>
      <c r="M60" s="724">
        <f>SUMIFS('7.  Persistence Report'!BD:BD,'7.  Persistence Report'!$D:$D,$B60,'7.  Persistence Report'!$H:$H,2015,'7.  Persistence Report'!$J:$J,"Current Year Savings")</f>
        <v>163636</v>
      </c>
      <c r="N60" s="724">
        <v>12</v>
      </c>
      <c r="O60" s="724">
        <f>SUMIFS('7.  Persistence Report'!P:P,'7.  Persistence Report'!$D:$D,$B60,'7.  Persistence Report'!$H:$H,2015,'7.  Persistence Report'!$J:$J,"Current Year Savings")</f>
        <v>73</v>
      </c>
      <c r="P60" s="724">
        <f>SUMIFS('7.  Persistence Report'!Q:Q,'7.  Persistence Report'!$D:$D,$B60,'7.  Persistence Report'!$H:$H,2015,'7.  Persistence Report'!$J:$J,"Current Year Savings")</f>
        <v>66</v>
      </c>
      <c r="Q60" s="724">
        <f>SUMIFS('7.  Persistence Report'!R:R,'7.  Persistence Report'!$D:$D,$B60,'7.  Persistence Report'!$H:$H,2015,'7.  Persistence Report'!$J:$J,"Current Year Savings")</f>
        <v>38</v>
      </c>
      <c r="R60" s="724">
        <f>SUMIFS('7.  Persistence Report'!S:S,'7.  Persistence Report'!$D:$D,$B60,'7.  Persistence Report'!$H:$H,2015,'7.  Persistence Report'!$J:$J,"Current Year Savings")</f>
        <v>38</v>
      </c>
      <c r="S60" s="724">
        <f>SUMIFS('7.  Persistence Report'!T:T,'7.  Persistence Report'!$D:$D,$B60,'7.  Persistence Report'!$H:$H,2015,'7.  Persistence Report'!$J:$J,"Current Year Savings")</f>
        <v>38</v>
      </c>
      <c r="T60" s="724">
        <f>SUMIFS('7.  Persistence Report'!U:U,'7.  Persistence Report'!$D:$D,$B60,'7.  Persistence Report'!$H:$H,2015,'7.  Persistence Report'!$J:$J,"Current Year Savings")</f>
        <v>38</v>
      </c>
      <c r="U60" s="724">
        <f>SUMIFS('7.  Persistence Report'!V:V,'7.  Persistence Report'!$D:$D,$B60,'7.  Persistence Report'!$H:$H,2015,'7.  Persistence Report'!$J:$J,"Current Year Savings")</f>
        <v>38</v>
      </c>
      <c r="V60" s="724">
        <f>SUMIFS('7.  Persistence Report'!W:W,'7.  Persistence Report'!$D:$D,$B60,'7.  Persistence Report'!$H:$H,2015,'7.  Persistence Report'!$J:$J,"Current Year Savings")</f>
        <v>38</v>
      </c>
      <c r="W60" s="724">
        <f>SUMIFS('7.  Persistence Report'!X:X,'7.  Persistence Report'!$D:$D,$B60,'7.  Persistence Report'!$H:$H,2015,'7.  Persistence Report'!$J:$J,"Current Year Savings")</f>
        <v>38</v>
      </c>
      <c r="X60" s="724">
        <f>SUMIFS('7.  Persistence Report'!Y:Y,'7.  Persistence Report'!$D:$D,$B60,'7.  Persistence Report'!$H:$H,2015,'7.  Persistence Report'!$J:$J,"Current Year Savings")</f>
        <v>38</v>
      </c>
      <c r="Y60" s="416">
        <f ca="1">IF(SUMIFS(OFFSET('3-a.  Rate Class Allocations'!$BA:$BA,0,O35-2015+(27*(Y36="kW"))),'3-a.  Rate Class Allocations'!$F:$F,"2011 - 2014 + 2015 Extension Legacy Green Energy Act Framework - Province Wide Program",'3-a.  Rate Class Allocations'!$E:$E,$B60),SUMIFS(OFFSET('3-a.  Rate Class Allocations'!$BA:$BA,0,O35-2015+(27*(Y36="kW"))),'3-a.  Rate Class Allocations'!$F:$F,"2011 - 2014 + 2015 Extension Legacy Green Energy Act Framework - Province Wide Program",'3-a.  Rate Class Allocations'!$L:$L,Y35,'3-a.  Rate Class Allocations'!$E:$E,$B60) / SUMIFS(OFFSET('3-a.  Rate Class Allocations'!$BA:$BA,0,O35-2015+(27*(Y36="kW"))),'3-a.  Rate Class Allocations'!$F:$F,"2011 - 2014 + 2015 Extension Legacy Green Energy Act Framework - Province Wide Program",'3-a.  Rate Class Allocations'!$E:$E,$B60),IF(COUNTIFS(Y35,"*Less Than*"),1/COUNTIFS(Y35:AL35,"*Less Than*"),0))</f>
        <v>0</v>
      </c>
      <c r="Z60" s="416">
        <f ca="1">IF(SUMIFS(OFFSET('3-a.  Rate Class Allocations'!$BA:$BA,0,O35-2015+(27*(Z$36="kW"))),'3-a.  Rate Class Allocations'!$F:$F,"2011 - 2014 + 2015 Extension Legacy Green Energy Act Framework - Province Wide Program",'3-a.  Rate Class Allocations'!$E:$E,$B60),SUMIFS(OFFSET('3-a.  Rate Class Allocations'!$BA:$BA,0,O35-2015+(27*(Z$36="kW"))),'3-a.  Rate Class Allocations'!$F:$F,"2011 - 2014 + 2015 Extension Legacy Green Energy Act Framework - Province Wide Program",'3-a.  Rate Class Allocations'!$L:$L,Z$35,'3-a.  Rate Class Allocations'!$E:$E,$B60) / SUMIFS(OFFSET('3-a.  Rate Class Allocations'!$BA:$BA,0,O35-2015+(27*(Z$36="kW"))),'3-a.  Rate Class Allocations'!$F:$F,"2011 - 2014 + 2015 Extension Legacy Green Energy Act Framework - Province Wide Program",'3-a.  Rate Class Allocations'!$E:$E,$B60),IF(COUNTIFS(Z$35,"*Less Than*"),1/COUNTIFS(Y35:AL35,"*Less Than*"),0))</f>
        <v>1</v>
      </c>
      <c r="AA60" s="416">
        <f ca="1">IF(SUMIFS(OFFSET('3-a.  Rate Class Allocations'!$BA:$BA,0,O35-2015+(27*(AA$36="kW"))),'3-a.  Rate Class Allocations'!$F:$F,"2011 - 2014 + 2015 Extension Legacy Green Energy Act Framework - Province Wide Program",'3-a.  Rate Class Allocations'!$E:$E,$B60),SUMIFS(OFFSET('3-a.  Rate Class Allocations'!$BA:$BA,0,O35-2015+(27*(AA$36="kW"))),'3-a.  Rate Class Allocations'!$F:$F,"2011 - 2014 + 2015 Extension Legacy Green Energy Act Framework - Province Wide Program",'3-a.  Rate Class Allocations'!$L:$L,AA$35,'3-a.  Rate Class Allocations'!$E:$E,$B60) / SUMIFS(OFFSET('3-a.  Rate Class Allocations'!$BA:$BA,0,O35-2015+(27*(AA$36="kW"))),'3-a.  Rate Class Allocations'!$F:$F,"2011 - 2014 + 2015 Extension Legacy Green Energy Act Framework - Province Wide Program",'3-a.  Rate Class Allocations'!$E:$E,$B60),IF(COUNTIFS(AA$35,"*Less Than*"),1/COUNTIFS(Y35:AL35,"*Less Than*"),0))</f>
        <v>0</v>
      </c>
      <c r="AB60" s="416">
        <f ca="1">IF(SUMIFS(OFFSET('3-a.  Rate Class Allocations'!$BA:$BA,0,O35-2015+(27*(AB$36="kW"))),'3-a.  Rate Class Allocations'!$F:$F,"2011 - 2014 + 2015 Extension Legacy Green Energy Act Framework - Province Wide Program",'3-a.  Rate Class Allocations'!$E:$E,$B60),SUMIFS(OFFSET('3-a.  Rate Class Allocations'!$BA:$BA,0,O35-2015+(27*(AB$36="kW"))),'3-a.  Rate Class Allocations'!$F:$F,"2011 - 2014 + 2015 Extension Legacy Green Energy Act Framework - Province Wide Program",'3-a.  Rate Class Allocations'!$L:$L,AB$35,'3-a.  Rate Class Allocations'!$E:$E,$B60) / SUMIFS(OFFSET('3-a.  Rate Class Allocations'!$BA:$BA,0,O35-2015+(27*(AB$36="kW"))),'3-a.  Rate Class Allocations'!$F:$F,"2011 - 2014 + 2015 Extension Legacy Green Energy Act Framework - Province Wide Program",'3-a.  Rate Class Allocations'!$E:$E,$B60),IF(COUNTIFS(AB$35,"*Less Than*"),1/COUNTIFS(Y35:AL35,"*Less Than*"),0))</f>
        <v>0</v>
      </c>
      <c r="AC60" s="416">
        <f ca="1">IF(SUMIFS(OFFSET('3-a.  Rate Class Allocations'!$BA:$BA,0,O35-2015+(27*(AC$36="kW"))),'3-a.  Rate Class Allocations'!$F:$F,"2011 - 2014 + 2015 Extension Legacy Green Energy Act Framework - Province Wide Program",'3-a.  Rate Class Allocations'!$E:$E,$B60),SUMIFS(OFFSET('3-a.  Rate Class Allocations'!$BA:$BA,0,O35-2015+(27*(AC$36="kW"))),'3-a.  Rate Class Allocations'!$F:$F,"2011 - 2014 + 2015 Extension Legacy Green Energy Act Framework - Province Wide Program",'3-a.  Rate Class Allocations'!$L:$L,AC$35,'3-a.  Rate Class Allocations'!$E:$E,$B60) / SUMIFS(OFFSET('3-a.  Rate Class Allocations'!$BA:$BA,0,O35-2015+(27*(AC$36="kW"))),'3-a.  Rate Class Allocations'!$F:$F,"2011 - 2014 + 2015 Extension Legacy Green Energy Act Framework - Province Wide Program",'3-a.  Rate Class Allocations'!$E:$E,$B60),IF(COUNTIFS(AC$35,"*Less Than*"),1/COUNTIFS(Y35:AL35,"*Less Than*"),0))</f>
        <v>0</v>
      </c>
      <c r="AD60" s="416">
        <f ca="1">IF(SUMIFS(OFFSET('3-a.  Rate Class Allocations'!$BA:$BA,0,O35-2015+(27*(AD$36="kW"))),'3-a.  Rate Class Allocations'!$F:$F,"2011 - 2014 + 2015 Extension Legacy Green Energy Act Framework - Province Wide Program",'3-a.  Rate Class Allocations'!$E:$E,$B60),SUMIFS(OFFSET('3-a.  Rate Class Allocations'!$BA:$BA,0,O35-2015+(27*(AD$36="kW"))),'3-a.  Rate Class Allocations'!$F:$F,"2011 - 2014 + 2015 Extension Legacy Green Energy Act Framework - Province Wide Program",'3-a.  Rate Class Allocations'!$L:$L,AD$35,'3-a.  Rate Class Allocations'!$E:$E,$B60) / SUMIFS(OFFSET('3-a.  Rate Class Allocations'!$BA:$BA,0,O35-2015+(27*(AD$36="kW"))),'3-a.  Rate Class Allocations'!$F:$F,"2011 - 2014 + 2015 Extension Legacy Green Energy Act Framework - Province Wide Program",'3-a.  Rate Class Allocations'!$E:$E,$B60),IF(COUNTIFS(AD$35,"*Less Than*"),1/COUNTIFS(Y35:AL35,"*Less Than*"),0))</f>
        <v>0</v>
      </c>
      <c r="AE60" s="416">
        <f ca="1">IF(SUMIFS(OFFSET('3-a.  Rate Class Allocations'!$BA:$BA,0,O35-2015+(27*(AE$36="kW"))),'3-a.  Rate Class Allocations'!$F:$F,"2011 - 2014 + 2015 Extension Legacy Green Energy Act Framework - Province Wide Program",'3-a.  Rate Class Allocations'!$E:$E,$B60),SUMIFS(OFFSET('3-a.  Rate Class Allocations'!$BA:$BA,0,O35-2015+(27*(AE$36="kW"))),'3-a.  Rate Class Allocations'!$F:$F,"2011 - 2014 + 2015 Extension Legacy Green Energy Act Framework - Province Wide Program",'3-a.  Rate Class Allocations'!$L:$L,AE$35,'3-a.  Rate Class Allocations'!$E:$E,$B60) / SUMIFS(OFFSET('3-a.  Rate Class Allocations'!$BA:$BA,0,O35-2015+(27*(AE$36="kW"))),'3-a.  Rate Class Allocations'!$F:$F,"2011 - 2014 + 2015 Extension Legacy Green Energy Act Framework - Province Wide Program",'3-a.  Rate Class Allocations'!$E:$E,$B60),IF(COUNTIFS(AE$35,"*Less Than*"),1/COUNTIFS(Y35:AL35,"*Less Than*"),0))</f>
        <v>0</v>
      </c>
      <c r="AF60" s="416">
        <f ca="1">IF(SUMIFS(OFFSET('3-a.  Rate Class Allocations'!$BA:$BA,0,O35-2015+(27*(AF$36="kW"))),'3-a.  Rate Class Allocations'!$F:$F,"2011 - 2014 + 2015 Extension Legacy Green Energy Act Framework - Province Wide Program",'3-a.  Rate Class Allocations'!$E:$E,$B60),SUMIFS(OFFSET('3-a.  Rate Class Allocations'!$BA:$BA,0,O35-2015+(27*(AF$36="kW"))),'3-a.  Rate Class Allocations'!$F:$F,"2011 - 2014 + 2015 Extension Legacy Green Energy Act Framework - Province Wide Program",'3-a.  Rate Class Allocations'!$L:$L,AF$35,'3-a.  Rate Class Allocations'!$E:$E,$B60) / SUMIFS(OFFSET('3-a.  Rate Class Allocations'!$BA:$BA,0,O35-2015+(27*(AF$36="kW"))),'3-a.  Rate Class Allocations'!$F:$F,"2011 - 2014 + 2015 Extension Legacy Green Energy Act Framework - Province Wide Program",'3-a.  Rate Class Allocations'!$E:$E,$B60),IF(COUNTIFS(AF$35,"*Less Than*"),1/COUNTIFS(Y35:AL35,"*Less Than*"),0))</f>
        <v>0</v>
      </c>
      <c r="AG60" s="416">
        <f ca="1">IF(SUMIFS(OFFSET('3-a.  Rate Class Allocations'!$BA:$BA,0,O35-2015+(27*(AG$36="kW"))),'3-a.  Rate Class Allocations'!$F:$F,"2011 - 2014 + 2015 Extension Legacy Green Energy Act Framework - Province Wide Program",'3-a.  Rate Class Allocations'!$E:$E,$B60),SUMIFS(OFFSET('3-a.  Rate Class Allocations'!$BA:$BA,0,O35-2015+(27*(AG$36="kW"))),'3-a.  Rate Class Allocations'!$F:$F,"2011 - 2014 + 2015 Extension Legacy Green Energy Act Framework - Province Wide Program",'3-a.  Rate Class Allocations'!$L:$L,AG$35,'3-a.  Rate Class Allocations'!$E:$E,$B60) / SUMIFS(OFFSET('3-a.  Rate Class Allocations'!$BA:$BA,0,O35-2015+(27*(AG$36="kW"))),'3-a.  Rate Class Allocations'!$F:$F,"2011 - 2014 + 2015 Extension Legacy Green Energy Act Framework - Province Wide Program",'3-a.  Rate Class Allocations'!$E:$E,$B60),IF(COUNTIFS(AG$35,"*Less Than*"),1/COUNTIFS(Y35:AL35,"*Less Than*"),0))</f>
        <v>0</v>
      </c>
      <c r="AH60" s="416">
        <f ca="1">IF(SUMIFS(OFFSET('3-a.  Rate Class Allocations'!$BA:$BA,0,O35-2015+(27*(AH$36="kW"))),'3-a.  Rate Class Allocations'!$F:$F,"2011 - 2014 + 2015 Extension Legacy Green Energy Act Framework - Province Wide Program",'3-a.  Rate Class Allocations'!$E:$E,$B60),SUMIFS(OFFSET('3-a.  Rate Class Allocations'!$BA:$BA,0,O35-2015+(27*(AH$36="kW"))),'3-a.  Rate Class Allocations'!$F:$F,"2011 - 2014 + 2015 Extension Legacy Green Energy Act Framework - Province Wide Program",'3-a.  Rate Class Allocations'!$L:$L,AH$35,'3-a.  Rate Class Allocations'!$E:$E,$B60) / SUMIFS(OFFSET('3-a.  Rate Class Allocations'!$BA:$BA,0,O35-2015+(27*(AH$36="kW"))),'3-a.  Rate Class Allocations'!$F:$F,"2011 - 2014 + 2015 Extension Legacy Green Energy Act Framework - Province Wide Program",'3-a.  Rate Class Allocations'!$E:$E,$B60),IF(COUNTIFS(AH$35,"*Less Than*"),1/COUNTIFS(Y35:AL35,"*Less Than*"),0))</f>
        <v>0</v>
      </c>
      <c r="AI60" s="416">
        <f ca="1">IF(SUMIFS(OFFSET('3-a.  Rate Class Allocations'!$BA:$BA,0,O35-2015+(27*(AI$36="kW"))),'3-a.  Rate Class Allocations'!$F:$F,"2011 - 2014 + 2015 Extension Legacy Green Energy Act Framework - Province Wide Program",'3-a.  Rate Class Allocations'!$E:$E,$B60),SUMIFS(OFFSET('3-a.  Rate Class Allocations'!$BA:$BA,0,O35-2015+(27*(AI$36="kW"))),'3-a.  Rate Class Allocations'!$F:$F,"2011 - 2014 + 2015 Extension Legacy Green Energy Act Framework - Province Wide Program",'3-a.  Rate Class Allocations'!$L:$L,AI$35,'3-a.  Rate Class Allocations'!$E:$E,$B60) / SUMIFS(OFFSET('3-a.  Rate Class Allocations'!$BA:$BA,0,O35-2015+(27*(AI$36="kW"))),'3-a.  Rate Class Allocations'!$F:$F,"2011 - 2014 + 2015 Extension Legacy Green Energy Act Framework - Province Wide Program",'3-a.  Rate Class Allocations'!$E:$E,$B60),IF(COUNTIFS(AI$35,"*Less Than*"),1/COUNTIFS(Y35:AL35,"*Less Than*"),0))</f>
        <v>0</v>
      </c>
      <c r="AJ60" s="416">
        <f ca="1">IF(SUMIFS(OFFSET('3-a.  Rate Class Allocations'!$BA:$BA,0,O35-2015+(27*(AJ$36="kW"))),'3-a.  Rate Class Allocations'!$F:$F,"2011 - 2014 + 2015 Extension Legacy Green Energy Act Framework - Province Wide Program",'3-a.  Rate Class Allocations'!$E:$E,$B60),SUMIFS(OFFSET('3-a.  Rate Class Allocations'!$BA:$BA,0,O35-2015+(27*(AJ$36="kW"))),'3-a.  Rate Class Allocations'!$F:$F,"2011 - 2014 + 2015 Extension Legacy Green Energy Act Framework - Province Wide Program",'3-a.  Rate Class Allocations'!$L:$L,AJ$35,'3-a.  Rate Class Allocations'!$E:$E,$B60) / SUMIFS(OFFSET('3-a.  Rate Class Allocations'!$BA:$BA,0,O35-2015+(27*(AJ$36="kW"))),'3-a.  Rate Class Allocations'!$F:$F,"2011 - 2014 + 2015 Extension Legacy Green Energy Act Framework - Province Wide Program",'3-a.  Rate Class Allocations'!$E:$E,$B60),IF(COUNTIFS(AJ$35,"*Less Than*"),1/COUNTIFS(Y35:AL35,"*Less Than*"),0))</f>
        <v>0</v>
      </c>
      <c r="AK60" s="416">
        <f ca="1">IF(SUMIFS(OFFSET('3-a.  Rate Class Allocations'!$BA:$BA,0,O35-2015+(27*(AK$36="kW"))),'3-a.  Rate Class Allocations'!$F:$F,"2011 - 2014 + 2015 Extension Legacy Green Energy Act Framework - Province Wide Program",'3-a.  Rate Class Allocations'!$E:$E,$B60),SUMIFS(OFFSET('3-a.  Rate Class Allocations'!$BA:$BA,0,O35-2015+(27*(AK$36="kW"))),'3-a.  Rate Class Allocations'!$F:$F,"2011 - 2014 + 2015 Extension Legacy Green Energy Act Framework - Province Wide Program",'3-a.  Rate Class Allocations'!$L:$L,AK$35,'3-a.  Rate Class Allocations'!$E:$E,$B60) / SUMIFS(OFFSET('3-a.  Rate Class Allocations'!$BA:$BA,0,O35-2015+(27*(AK$36="kW"))),'3-a.  Rate Class Allocations'!$F:$F,"2011 - 2014 + 2015 Extension Legacy Green Energy Act Framework - Province Wide Program",'3-a.  Rate Class Allocations'!$E:$E,$B60),IF(COUNTIFS(AK$35,"*Less Than*"),1/COUNTIFS(Y35:AL35,"*Less Than*"),0))</f>
        <v>0</v>
      </c>
      <c r="AL60" s="416">
        <f ca="1">IF(SUMIFS(OFFSET('3-a.  Rate Class Allocations'!$BA:$BA,0,O35-2015+(27*(AL$36="kW"))),'3-a.  Rate Class Allocations'!$F:$F,"2011 - 2014 + 2015 Extension Legacy Green Energy Act Framework - Province Wide Program",'3-a.  Rate Class Allocations'!$E:$E,$B60),SUMIFS(OFFSET('3-a.  Rate Class Allocations'!$BA:$BA,0,O35-2015+(27*(AL$36="kW"))),'3-a.  Rate Class Allocations'!$F:$F,"2011 - 2014 + 2015 Extension Legacy Green Energy Act Framework - Province Wide Program",'3-a.  Rate Class Allocations'!$L:$L,AL$35,'3-a.  Rate Class Allocations'!$E:$E,$B60) / SUMIFS(OFFSET('3-a.  Rate Class Allocations'!$BA:$BA,0,O35-2015+(27*(AL$36="kW"))),'3-a.  Rate Class Allocations'!$F:$F,"2011 - 2014 + 2015 Extension Legacy Green Energy Act Framework - Province Wide Program",'3-a.  Rate Class Allocations'!$E:$E,$B60),IF(COUNTIFS(AL$35,"*Less Than*"),1/COUNTIFS(Y35:AL35,"*Less Than*"),0))</f>
        <v>0</v>
      </c>
      <c r="AM60" s="298">
        <f ca="1">SUM(Y60:AL60)</f>
        <v>1</v>
      </c>
    </row>
    <row r="61" spans="1:39" outlineLevel="1">
      <c r="B61" s="296" t="s">
        <v>268</v>
      </c>
      <c r="C61" s="293" t="s">
        <v>164</v>
      </c>
      <c r="D61" s="724">
        <f>SUMIFS('7.  Persistence Report'!AU:AU,'7.  Persistence Report'!$D:$D,$B60,'7.  Persistence Report'!$H:$H,2015,'7.  Persistence Report'!$J:$J,"Adjustment")</f>
        <v>0</v>
      </c>
      <c r="E61" s="724">
        <f>SUMIFS('7.  Persistence Report'!AV:AV,'7.  Persistence Report'!$D:$D,$B60,'7.  Persistence Report'!$H:$H,2015,'7.  Persistence Report'!$J:$J,"Adjustment")</f>
        <v>0</v>
      </c>
      <c r="F61" s="724">
        <f>SUMIFS('7.  Persistence Report'!AW:AW,'7.  Persistence Report'!$D:$D,$B60,'7.  Persistence Report'!$H:$H,2015,'7.  Persistence Report'!$J:$J,"Adjustment")</f>
        <v>0</v>
      </c>
      <c r="G61" s="724">
        <f>SUMIFS('7.  Persistence Report'!AX:AX,'7.  Persistence Report'!$D:$D,$B60,'7.  Persistence Report'!$H:$H,2015,'7.  Persistence Report'!$J:$J,"Adjustment")</f>
        <v>0</v>
      </c>
      <c r="H61" s="724">
        <f>SUMIFS('7.  Persistence Report'!AY:AY,'7.  Persistence Report'!$D:$D,$B60,'7.  Persistence Report'!$H:$H,2015,'7.  Persistence Report'!$J:$J,"Adjustment")</f>
        <v>0</v>
      </c>
      <c r="I61" s="724">
        <f>SUMIFS('7.  Persistence Report'!AZ:AZ,'7.  Persistence Report'!$D:$D,$B60,'7.  Persistence Report'!$H:$H,2015,'7.  Persistence Report'!$J:$J,"Adjustment")</f>
        <v>0</v>
      </c>
      <c r="J61" s="724">
        <f>SUMIFS('7.  Persistence Report'!BA:BA,'7.  Persistence Report'!$D:$D,$B60,'7.  Persistence Report'!$H:$H,2015,'7.  Persistence Report'!$J:$J,"Adjustment")</f>
        <v>0</v>
      </c>
      <c r="K61" s="724">
        <f>SUMIFS('7.  Persistence Report'!BB:BB,'7.  Persistence Report'!$D:$D,$B60,'7.  Persistence Report'!$H:$H,2015,'7.  Persistence Report'!$J:$J,"Adjustment")</f>
        <v>0</v>
      </c>
      <c r="L61" s="724">
        <f>SUMIFS('7.  Persistence Report'!BC:BC,'7.  Persistence Report'!$D:$D,$B60,'7.  Persistence Report'!$H:$H,2015,'7.  Persistence Report'!$J:$J,"Adjustment")</f>
        <v>0</v>
      </c>
      <c r="M61" s="724">
        <f>SUMIFS('7.  Persistence Report'!BD:BD,'7.  Persistence Report'!$D:$D,$B60,'7.  Persistence Report'!$H:$H,2015,'7.  Persistence Report'!$J:$J,"Adjustment")</f>
        <v>0</v>
      </c>
      <c r="N61" s="724">
        <f>N60</f>
        <v>12</v>
      </c>
      <c r="O61" s="724">
        <f>SUMIFS('7.  Persistence Report'!P:P,'7.  Persistence Report'!$D:$D,$B60,'7.  Persistence Report'!$H:$H,2015,'7.  Persistence Report'!$J:$J,"Adjustment")</f>
        <v>0</v>
      </c>
      <c r="P61" s="724">
        <f>SUMIFS('7.  Persistence Report'!Q:Q,'7.  Persistence Report'!$D:$D,$B60,'7.  Persistence Report'!$H:$H,2015,'7.  Persistence Report'!$J:$J,"Adjustment")</f>
        <v>0</v>
      </c>
      <c r="Q61" s="724">
        <f>SUMIFS('7.  Persistence Report'!R:R,'7.  Persistence Report'!$D:$D,$B60,'7.  Persistence Report'!$H:$H,2015,'7.  Persistence Report'!$J:$J,"Adjustment")</f>
        <v>0</v>
      </c>
      <c r="R61" s="724">
        <f>SUMIFS('7.  Persistence Report'!S:S,'7.  Persistence Report'!$D:$D,$B60,'7.  Persistence Report'!$H:$H,2015,'7.  Persistence Report'!$J:$J,"Adjustment")</f>
        <v>0</v>
      </c>
      <c r="S61" s="724">
        <f>SUMIFS('7.  Persistence Report'!T:T,'7.  Persistence Report'!$D:$D,$B60,'7.  Persistence Report'!$H:$H,2015,'7.  Persistence Report'!$J:$J,"Adjustment")</f>
        <v>0</v>
      </c>
      <c r="T61" s="724">
        <f>SUMIFS('7.  Persistence Report'!U:U,'7.  Persistence Report'!$D:$D,$B60,'7.  Persistence Report'!$H:$H,2015,'7.  Persistence Report'!$J:$J,"Adjustment")</f>
        <v>0</v>
      </c>
      <c r="U61" s="724">
        <f>SUMIFS('7.  Persistence Report'!V:V,'7.  Persistence Report'!$D:$D,$B60,'7.  Persistence Report'!$H:$H,2015,'7.  Persistence Report'!$J:$J,"Adjustment")</f>
        <v>0</v>
      </c>
      <c r="V61" s="724">
        <f>SUMIFS('7.  Persistence Report'!W:W,'7.  Persistence Report'!$D:$D,$B60,'7.  Persistence Report'!$H:$H,2015,'7.  Persistence Report'!$J:$J,"Adjustment")</f>
        <v>0</v>
      </c>
      <c r="W61" s="724">
        <f>SUMIFS('7.  Persistence Report'!X:X,'7.  Persistence Report'!$D:$D,$B60,'7.  Persistence Report'!$H:$H,2015,'7.  Persistence Report'!$J:$J,"Adjustment")</f>
        <v>0</v>
      </c>
      <c r="X61" s="724">
        <f>SUMIFS('7.  Persistence Report'!Y:Y,'7.  Persistence Report'!$D:$D,$B60,'7.  Persistence Report'!$H:$H,2015,'7.  Persistence Report'!$J:$J,"Adjustment")</f>
        <v>0</v>
      </c>
      <c r="Y61" s="412">
        <f t="shared" ref="Y61:AL61" ca="1" si="7">Y60</f>
        <v>0</v>
      </c>
      <c r="Z61" s="412">
        <f t="shared" ca="1" si="7"/>
        <v>1</v>
      </c>
      <c r="AA61" s="412">
        <f t="shared" ca="1" si="7"/>
        <v>0</v>
      </c>
      <c r="AB61" s="412">
        <f t="shared" ca="1" si="7"/>
        <v>0</v>
      </c>
      <c r="AC61" s="412">
        <f t="shared" ca="1" si="7"/>
        <v>0</v>
      </c>
      <c r="AD61" s="412">
        <f t="shared" ca="1" si="7"/>
        <v>0</v>
      </c>
      <c r="AE61" s="412">
        <f t="shared" ca="1" si="7"/>
        <v>0</v>
      </c>
      <c r="AF61" s="412">
        <f t="shared" ca="1" si="7"/>
        <v>0</v>
      </c>
      <c r="AG61" s="412">
        <f t="shared" ca="1" si="7"/>
        <v>0</v>
      </c>
      <c r="AH61" s="412">
        <f t="shared" ca="1" si="7"/>
        <v>0</v>
      </c>
      <c r="AI61" s="412">
        <f t="shared" ca="1" si="7"/>
        <v>0</v>
      </c>
      <c r="AJ61" s="412">
        <f t="shared" ca="1" si="7"/>
        <v>0</v>
      </c>
      <c r="AK61" s="412">
        <f t="shared" ca="1" si="7"/>
        <v>0</v>
      </c>
      <c r="AL61" s="412">
        <f t="shared" ca="1" si="7"/>
        <v>0</v>
      </c>
      <c r="AM61" s="313"/>
    </row>
    <row r="62" spans="1:39" outlineLevel="1">
      <c r="B62" s="316"/>
      <c r="C62" s="314"/>
      <c r="D62" s="740"/>
      <c r="E62" s="740"/>
      <c r="F62" s="740"/>
      <c r="G62" s="740"/>
      <c r="H62" s="740"/>
      <c r="I62" s="740"/>
      <c r="J62" s="740"/>
      <c r="K62" s="740"/>
      <c r="L62" s="740"/>
      <c r="M62" s="740"/>
      <c r="N62" s="730"/>
      <c r="O62" s="740"/>
      <c r="P62" s="740"/>
      <c r="Q62" s="740"/>
      <c r="R62" s="740"/>
      <c r="S62" s="740"/>
      <c r="T62" s="740"/>
      <c r="U62" s="740"/>
      <c r="V62" s="740"/>
      <c r="W62" s="740"/>
      <c r="X62" s="740"/>
      <c r="Y62" s="417"/>
      <c r="Z62" s="418"/>
      <c r="AA62" s="417"/>
      <c r="AB62" s="417"/>
      <c r="AC62" s="417"/>
      <c r="AD62" s="417"/>
      <c r="AE62" s="417"/>
      <c r="AF62" s="417"/>
      <c r="AG62" s="417"/>
      <c r="AH62" s="417"/>
      <c r="AI62" s="417"/>
      <c r="AJ62" s="417"/>
      <c r="AK62" s="417"/>
      <c r="AL62" s="417"/>
      <c r="AM62" s="315"/>
    </row>
    <row r="63" spans="1:39" ht="30" outlineLevel="1">
      <c r="A63" s="516">
        <v>9</v>
      </c>
      <c r="B63" s="514" t="s">
        <v>103</v>
      </c>
      <c r="C63" s="293" t="s">
        <v>25</v>
      </c>
      <c r="D63" s="724">
        <f>SUMIFS('7.  Persistence Report'!AU:AU,'7.  Persistence Report'!$D:$D,$B63,'7.  Persistence Report'!$H:$H,2015,'7.  Persistence Report'!$J:$J,"Current Year Savings")</f>
        <v>0</v>
      </c>
      <c r="E63" s="724">
        <f>SUMIFS('7.  Persistence Report'!AV:AV,'7.  Persistence Report'!$D:$D,$B63,'7.  Persistence Report'!$H:$H,2015,'7.  Persistence Report'!$J:$J,"Current Year Savings")</f>
        <v>0</v>
      </c>
      <c r="F63" s="724">
        <f>SUMIFS('7.  Persistence Report'!AW:AW,'7.  Persistence Report'!$D:$D,$B63,'7.  Persistence Report'!$H:$H,2015,'7.  Persistence Report'!$J:$J,"Current Year Savings")</f>
        <v>0</v>
      </c>
      <c r="G63" s="724">
        <f>SUMIFS('7.  Persistence Report'!AX:AX,'7.  Persistence Report'!$D:$D,$B63,'7.  Persistence Report'!$H:$H,2015,'7.  Persistence Report'!$J:$J,"Current Year Savings")</f>
        <v>0</v>
      </c>
      <c r="H63" s="724">
        <f>SUMIFS('7.  Persistence Report'!AY:AY,'7.  Persistence Report'!$D:$D,$B63,'7.  Persistence Report'!$H:$H,2015,'7.  Persistence Report'!$J:$J,"Current Year Savings")</f>
        <v>0</v>
      </c>
      <c r="I63" s="724">
        <f>SUMIFS('7.  Persistence Report'!AZ:AZ,'7.  Persistence Report'!$D:$D,$B63,'7.  Persistence Report'!$H:$H,2015,'7.  Persistence Report'!$J:$J,"Current Year Savings")</f>
        <v>0</v>
      </c>
      <c r="J63" s="724">
        <f>SUMIFS('7.  Persistence Report'!BA:BA,'7.  Persistence Report'!$D:$D,$B63,'7.  Persistence Report'!$H:$H,2015,'7.  Persistence Report'!$J:$J,"Current Year Savings")</f>
        <v>0</v>
      </c>
      <c r="K63" s="724">
        <f>SUMIFS('7.  Persistence Report'!BB:BB,'7.  Persistence Report'!$D:$D,$B63,'7.  Persistence Report'!$H:$H,2015,'7.  Persistence Report'!$J:$J,"Current Year Savings")</f>
        <v>0</v>
      </c>
      <c r="L63" s="724">
        <f>SUMIFS('7.  Persistence Report'!BC:BC,'7.  Persistence Report'!$D:$D,$B63,'7.  Persistence Report'!$H:$H,2015,'7.  Persistence Report'!$J:$J,"Current Year Savings")</f>
        <v>0</v>
      </c>
      <c r="M63" s="724">
        <f>SUMIFS('7.  Persistence Report'!BD:BD,'7.  Persistence Report'!$D:$D,$B63,'7.  Persistence Report'!$H:$H,2015,'7.  Persistence Report'!$J:$J,"Current Year Savings")</f>
        <v>0</v>
      </c>
      <c r="N63" s="724">
        <v>12</v>
      </c>
      <c r="O63" s="724">
        <f>SUMIFS('7.  Persistence Report'!P:P,'7.  Persistence Report'!$D:$D,$B63,'7.  Persistence Report'!$H:$H,2015,'7.  Persistence Report'!$J:$J,"Current Year Savings")</f>
        <v>0</v>
      </c>
      <c r="P63" s="724">
        <f>SUMIFS('7.  Persistence Report'!Q:Q,'7.  Persistence Report'!$D:$D,$B63,'7.  Persistence Report'!$H:$H,2015,'7.  Persistence Report'!$J:$J,"Current Year Savings")</f>
        <v>0</v>
      </c>
      <c r="Q63" s="724">
        <f>SUMIFS('7.  Persistence Report'!R:R,'7.  Persistence Report'!$D:$D,$B63,'7.  Persistence Report'!$H:$H,2015,'7.  Persistence Report'!$J:$J,"Current Year Savings")</f>
        <v>0</v>
      </c>
      <c r="R63" s="724">
        <f>SUMIFS('7.  Persistence Report'!S:S,'7.  Persistence Report'!$D:$D,$B63,'7.  Persistence Report'!$H:$H,2015,'7.  Persistence Report'!$J:$J,"Current Year Savings")</f>
        <v>0</v>
      </c>
      <c r="S63" s="724">
        <f>SUMIFS('7.  Persistence Report'!T:T,'7.  Persistence Report'!$D:$D,$B63,'7.  Persistence Report'!$H:$H,2015,'7.  Persistence Report'!$J:$J,"Current Year Savings")</f>
        <v>0</v>
      </c>
      <c r="T63" s="724">
        <f>SUMIFS('7.  Persistence Report'!U:U,'7.  Persistence Report'!$D:$D,$B63,'7.  Persistence Report'!$H:$H,2015,'7.  Persistence Report'!$J:$J,"Current Year Savings")</f>
        <v>0</v>
      </c>
      <c r="U63" s="724">
        <f>SUMIFS('7.  Persistence Report'!V:V,'7.  Persistence Report'!$D:$D,$B63,'7.  Persistence Report'!$H:$H,2015,'7.  Persistence Report'!$J:$J,"Current Year Savings")</f>
        <v>0</v>
      </c>
      <c r="V63" s="724">
        <f>SUMIFS('7.  Persistence Report'!W:W,'7.  Persistence Report'!$D:$D,$B63,'7.  Persistence Report'!$H:$H,2015,'7.  Persistence Report'!$J:$J,"Current Year Savings")</f>
        <v>0</v>
      </c>
      <c r="W63" s="724">
        <f>SUMIFS('7.  Persistence Report'!X:X,'7.  Persistence Report'!$D:$D,$B63,'7.  Persistence Report'!$H:$H,2015,'7.  Persistence Report'!$J:$J,"Current Year Savings")</f>
        <v>0</v>
      </c>
      <c r="X63" s="724">
        <f>SUMIFS('7.  Persistence Report'!Y:Y,'7.  Persistence Report'!$D:$D,$B63,'7.  Persistence Report'!$H:$H,2015,'7.  Persistence Report'!$J:$J,"Current Year Savings")</f>
        <v>0</v>
      </c>
      <c r="Y63" s="416">
        <f ca="1">IF(SUMIFS(OFFSET('3-a.  Rate Class Allocations'!$BA:$BA,0,O35-2015+(27*(Y36="kW"))),'3-a.  Rate Class Allocations'!$F:$F,"2011 - 2014 + 2015 Extension Legacy Green Energy Act Framework - Province Wide Program",'3-a.  Rate Class Allocations'!$E:$E,$B63),SUMIFS(OFFSET('3-a.  Rate Class Allocations'!$BA:$BA,0,O35-2015+(27*(Y36="kW"))),'3-a.  Rate Class Allocations'!$F:$F,"2011 - 2014 + 2015 Extension Legacy Green Energy Act Framework - Province Wide Program",'3-a.  Rate Class Allocations'!$L:$L,Y35,'3-a.  Rate Class Allocations'!$E:$E,$B63) / SUMIFS(OFFSET('3-a.  Rate Class Allocations'!$BA:$BA,0,O35-2015+(27*(Y36="kW"))),'3-a.  Rate Class Allocations'!$F:$F,"2011 - 2014 + 2015 Extension Legacy Green Energy Act Framework - Province Wide Program",'3-a.  Rate Class Allocations'!$E:$E,$B63),IF(COUNTIFS(Y35,"General Service*"),1/COUNTIFS(Y35:AL35,"General Service*"),0))</f>
        <v>1</v>
      </c>
      <c r="Z63" s="416">
        <f ca="1">IF(SUMIFS(OFFSET('3-a.  Rate Class Allocations'!$BA:$BA,0,O35-2015+(27*(Z$36="kW"))),'3-a.  Rate Class Allocations'!$F:$F,"2011 - 2014 + 2015 Extension Legacy Green Energy Act Framework - Province Wide Program",'3-a.  Rate Class Allocations'!$E:$E,$B63),SUMIFS(OFFSET('3-a.  Rate Class Allocations'!$BA:$BA,0,O35-2015+(27*(Z$36="kW"))),'3-a.  Rate Class Allocations'!$F:$F,"2011 - 2014 + 2015 Extension Legacy Green Energy Act Framework - Province Wide Program",'3-a.  Rate Class Allocations'!$L:$L,Z$35,'3-a.  Rate Class Allocations'!$E:$E,$B63) / SUMIFS(OFFSET('3-a.  Rate Class Allocations'!$BA:$BA,0,O35-2015+(27*(Z$36="kW"))),'3-a.  Rate Class Allocations'!$F:$F,"2011 - 2014 + 2015 Extension Legacy Green Energy Act Framework - Province Wide Program",'3-a.  Rate Class Allocations'!$E:$E,$B63),IF(COUNTIFS(Z$35,"General Service*"),1/COUNTIFS(Y35:AL35,"General Service*"),0))</f>
        <v>0</v>
      </c>
      <c r="AA63" s="416">
        <f ca="1">IF(SUMIFS(OFFSET('3-a.  Rate Class Allocations'!$BA:$BA,0,O35-2015+(27*(AA$36="kW"))),'3-a.  Rate Class Allocations'!$F:$F,"2011 - 2014 + 2015 Extension Legacy Green Energy Act Framework - Province Wide Program",'3-a.  Rate Class Allocations'!$E:$E,$B63),SUMIFS(OFFSET('3-a.  Rate Class Allocations'!$BA:$BA,0,O35-2015+(27*(AA$36="kW"))),'3-a.  Rate Class Allocations'!$F:$F,"2011 - 2014 + 2015 Extension Legacy Green Energy Act Framework - Province Wide Program",'3-a.  Rate Class Allocations'!$L:$L,AA$35,'3-a.  Rate Class Allocations'!$E:$E,$B63) / SUMIFS(OFFSET('3-a.  Rate Class Allocations'!$BA:$BA,0,O35-2015+(27*(AA$36="kW"))),'3-a.  Rate Class Allocations'!$F:$F,"2011 - 2014 + 2015 Extension Legacy Green Energy Act Framework - Province Wide Program",'3-a.  Rate Class Allocations'!$E:$E,$B63),IF(COUNTIFS(AA$35,"General Service*"),1/COUNTIFS(Y35:AL35,"General Service*"),0))</f>
        <v>0</v>
      </c>
      <c r="AB63" s="416">
        <f ca="1">IF(SUMIFS(OFFSET('3-a.  Rate Class Allocations'!$BA:$BA,0,O35-2015+(27*(AB$36="kW"))),'3-a.  Rate Class Allocations'!$F:$F,"2011 - 2014 + 2015 Extension Legacy Green Energy Act Framework - Province Wide Program",'3-a.  Rate Class Allocations'!$E:$E,$B63),SUMIFS(OFFSET('3-a.  Rate Class Allocations'!$BA:$BA,0,O35-2015+(27*(AB$36="kW"))),'3-a.  Rate Class Allocations'!$F:$F,"2011 - 2014 + 2015 Extension Legacy Green Energy Act Framework - Province Wide Program",'3-a.  Rate Class Allocations'!$L:$L,AB$35,'3-a.  Rate Class Allocations'!$E:$E,$B63) / SUMIFS(OFFSET('3-a.  Rate Class Allocations'!$BA:$BA,0,O35-2015+(27*(AB$36="kW"))),'3-a.  Rate Class Allocations'!$F:$F,"2011 - 2014 + 2015 Extension Legacy Green Energy Act Framework - Province Wide Program",'3-a.  Rate Class Allocations'!$E:$E,$B63),IF(COUNTIFS(AB$35,"General Service*"),1/COUNTIFS(Y35:AL35,"General Service*"),0))</f>
        <v>0</v>
      </c>
      <c r="AC63" s="416">
        <f ca="1">IF(SUMIFS(OFFSET('3-a.  Rate Class Allocations'!$BA:$BA,0,O35-2015+(27*(AC$36="kW"))),'3-a.  Rate Class Allocations'!$F:$F,"2011 - 2014 + 2015 Extension Legacy Green Energy Act Framework - Province Wide Program",'3-a.  Rate Class Allocations'!$E:$E,$B63),SUMIFS(OFFSET('3-a.  Rate Class Allocations'!$BA:$BA,0,O35-2015+(27*(AC$36="kW"))),'3-a.  Rate Class Allocations'!$F:$F,"2011 - 2014 + 2015 Extension Legacy Green Energy Act Framework - Province Wide Program",'3-a.  Rate Class Allocations'!$L:$L,AC$35,'3-a.  Rate Class Allocations'!$E:$E,$B63) / SUMIFS(OFFSET('3-a.  Rate Class Allocations'!$BA:$BA,0,O35-2015+(27*(AC$36="kW"))),'3-a.  Rate Class Allocations'!$F:$F,"2011 - 2014 + 2015 Extension Legacy Green Energy Act Framework - Province Wide Program",'3-a.  Rate Class Allocations'!$E:$E,$B63),IF(COUNTIFS(AC$35,"General Service*"),1/COUNTIFS(Y35:AL35,"General Service*"),0))</f>
        <v>0</v>
      </c>
      <c r="AD63" s="416">
        <f ca="1">IF(SUMIFS(OFFSET('3-a.  Rate Class Allocations'!$BA:$BA,0,O35-2015+(27*(AD$36="kW"))),'3-a.  Rate Class Allocations'!$F:$F,"2011 - 2014 + 2015 Extension Legacy Green Energy Act Framework - Province Wide Program",'3-a.  Rate Class Allocations'!$E:$E,$B63),SUMIFS(OFFSET('3-a.  Rate Class Allocations'!$BA:$BA,0,O35-2015+(27*(AD$36="kW"))),'3-a.  Rate Class Allocations'!$F:$F,"2011 - 2014 + 2015 Extension Legacy Green Energy Act Framework - Province Wide Program",'3-a.  Rate Class Allocations'!$L:$L,AD$35,'3-a.  Rate Class Allocations'!$E:$E,$B63) / SUMIFS(OFFSET('3-a.  Rate Class Allocations'!$BA:$BA,0,O35-2015+(27*(AD$36="kW"))),'3-a.  Rate Class Allocations'!$F:$F,"2011 - 2014 + 2015 Extension Legacy Green Energy Act Framework - Province Wide Program",'3-a.  Rate Class Allocations'!$E:$E,$B63),IF(COUNTIFS(AD$35,"General Service*"),1/COUNTIFS(Y35:AL35,"General Service*"),0))</f>
        <v>0</v>
      </c>
      <c r="AE63" s="416">
        <f ca="1">IF(SUMIFS(OFFSET('3-a.  Rate Class Allocations'!$BA:$BA,0,O35-2015+(27*(AE$36="kW"))),'3-a.  Rate Class Allocations'!$F:$F,"2011 - 2014 + 2015 Extension Legacy Green Energy Act Framework - Province Wide Program",'3-a.  Rate Class Allocations'!$E:$E,$B63),SUMIFS(OFFSET('3-a.  Rate Class Allocations'!$BA:$BA,0,O35-2015+(27*(AE$36="kW"))),'3-a.  Rate Class Allocations'!$F:$F,"2011 - 2014 + 2015 Extension Legacy Green Energy Act Framework - Province Wide Program",'3-a.  Rate Class Allocations'!$L:$L,AE$35,'3-a.  Rate Class Allocations'!$E:$E,$B63) / SUMIFS(OFFSET('3-a.  Rate Class Allocations'!$BA:$BA,0,O35-2015+(27*(AE$36="kW"))),'3-a.  Rate Class Allocations'!$F:$F,"2011 - 2014 + 2015 Extension Legacy Green Energy Act Framework - Province Wide Program",'3-a.  Rate Class Allocations'!$E:$E,$B63),IF(COUNTIFS(AE$35,"General Service*"),1/COUNTIFS(Y35:AL35,"General Service*"),0))</f>
        <v>0</v>
      </c>
      <c r="AF63" s="416">
        <f ca="1">IF(SUMIFS(OFFSET('3-a.  Rate Class Allocations'!$BA:$BA,0,O35-2015+(27*(AF$36="kW"))),'3-a.  Rate Class Allocations'!$F:$F,"2011 - 2014 + 2015 Extension Legacy Green Energy Act Framework - Province Wide Program",'3-a.  Rate Class Allocations'!$E:$E,$B63),SUMIFS(OFFSET('3-a.  Rate Class Allocations'!$BA:$BA,0,O35-2015+(27*(AF$36="kW"))),'3-a.  Rate Class Allocations'!$F:$F,"2011 - 2014 + 2015 Extension Legacy Green Energy Act Framework - Province Wide Program",'3-a.  Rate Class Allocations'!$L:$L,AF$35,'3-a.  Rate Class Allocations'!$E:$E,$B63) / SUMIFS(OFFSET('3-a.  Rate Class Allocations'!$BA:$BA,0,O35-2015+(27*(AF$36="kW"))),'3-a.  Rate Class Allocations'!$F:$F,"2011 - 2014 + 2015 Extension Legacy Green Energy Act Framework - Province Wide Program",'3-a.  Rate Class Allocations'!$E:$E,$B63),IF(COUNTIFS(AF$35,"General Service*"),1/COUNTIFS(Y35:AL35,"General Service*"),0))</f>
        <v>0</v>
      </c>
      <c r="AG63" s="416">
        <f ca="1">IF(SUMIFS(OFFSET('3-a.  Rate Class Allocations'!$BA:$BA,0,O35-2015+(27*(AG$36="kW"))),'3-a.  Rate Class Allocations'!$F:$F,"2011 - 2014 + 2015 Extension Legacy Green Energy Act Framework - Province Wide Program",'3-a.  Rate Class Allocations'!$E:$E,$B63),SUMIFS(OFFSET('3-a.  Rate Class Allocations'!$BA:$BA,0,O35-2015+(27*(AG$36="kW"))),'3-a.  Rate Class Allocations'!$F:$F,"2011 - 2014 + 2015 Extension Legacy Green Energy Act Framework - Province Wide Program",'3-a.  Rate Class Allocations'!$L:$L,AG$35,'3-a.  Rate Class Allocations'!$E:$E,$B63) / SUMIFS(OFFSET('3-a.  Rate Class Allocations'!$BA:$BA,0,O35-2015+(27*(AG$36="kW"))),'3-a.  Rate Class Allocations'!$F:$F,"2011 - 2014 + 2015 Extension Legacy Green Energy Act Framework - Province Wide Program",'3-a.  Rate Class Allocations'!$E:$E,$B63),IF(COUNTIFS(AG$35,"General Service*"),1/COUNTIFS(Y35:AL35,"General Service*"),0))</f>
        <v>0</v>
      </c>
      <c r="AH63" s="416">
        <f ca="1">IF(SUMIFS(OFFSET('3-a.  Rate Class Allocations'!$BA:$BA,0,O35-2015+(27*(AH$36="kW"))),'3-a.  Rate Class Allocations'!$F:$F,"2011 - 2014 + 2015 Extension Legacy Green Energy Act Framework - Province Wide Program",'3-a.  Rate Class Allocations'!$E:$E,$B63),SUMIFS(OFFSET('3-a.  Rate Class Allocations'!$BA:$BA,0,O35-2015+(27*(AH$36="kW"))),'3-a.  Rate Class Allocations'!$F:$F,"2011 - 2014 + 2015 Extension Legacy Green Energy Act Framework - Province Wide Program",'3-a.  Rate Class Allocations'!$L:$L,AH$35,'3-a.  Rate Class Allocations'!$E:$E,$B63) / SUMIFS(OFFSET('3-a.  Rate Class Allocations'!$BA:$BA,0,O35-2015+(27*(AH$36="kW"))),'3-a.  Rate Class Allocations'!$F:$F,"2011 - 2014 + 2015 Extension Legacy Green Energy Act Framework - Province Wide Program",'3-a.  Rate Class Allocations'!$E:$E,$B63),IF(COUNTIFS(AH$35,"General Service*"),1/COUNTIFS(Y35:AL35,"General Service*"),0))</f>
        <v>0</v>
      </c>
      <c r="AI63" s="416">
        <f ca="1">IF(SUMIFS(OFFSET('3-a.  Rate Class Allocations'!$BA:$BA,0,O35-2015+(27*(AI$36="kW"))),'3-a.  Rate Class Allocations'!$F:$F,"2011 - 2014 + 2015 Extension Legacy Green Energy Act Framework - Province Wide Program",'3-a.  Rate Class Allocations'!$E:$E,$B63),SUMIFS(OFFSET('3-a.  Rate Class Allocations'!$BA:$BA,0,O35-2015+(27*(AI$36="kW"))),'3-a.  Rate Class Allocations'!$F:$F,"2011 - 2014 + 2015 Extension Legacy Green Energy Act Framework - Province Wide Program",'3-a.  Rate Class Allocations'!$L:$L,AI$35,'3-a.  Rate Class Allocations'!$E:$E,$B63) / SUMIFS(OFFSET('3-a.  Rate Class Allocations'!$BA:$BA,0,O35-2015+(27*(AI$36="kW"))),'3-a.  Rate Class Allocations'!$F:$F,"2011 - 2014 + 2015 Extension Legacy Green Energy Act Framework - Province Wide Program",'3-a.  Rate Class Allocations'!$E:$E,$B63),IF(COUNTIFS(AI$35,"General Service*"),1/COUNTIFS(Y35:AL35,"General Service*"),0))</f>
        <v>0</v>
      </c>
      <c r="AJ63" s="416">
        <f ca="1">IF(SUMIFS(OFFSET('3-a.  Rate Class Allocations'!$BA:$BA,0,O35-2015+(27*(AJ$36="kW"))),'3-a.  Rate Class Allocations'!$F:$F,"2011 - 2014 + 2015 Extension Legacy Green Energy Act Framework - Province Wide Program",'3-a.  Rate Class Allocations'!$E:$E,$B63),SUMIFS(OFFSET('3-a.  Rate Class Allocations'!$BA:$BA,0,O35-2015+(27*(AJ$36="kW"))),'3-a.  Rate Class Allocations'!$F:$F,"2011 - 2014 + 2015 Extension Legacy Green Energy Act Framework - Province Wide Program",'3-a.  Rate Class Allocations'!$L:$L,AJ$35,'3-a.  Rate Class Allocations'!$E:$E,$B63) / SUMIFS(OFFSET('3-a.  Rate Class Allocations'!$BA:$BA,0,O35-2015+(27*(AJ$36="kW"))),'3-a.  Rate Class Allocations'!$F:$F,"2011 - 2014 + 2015 Extension Legacy Green Energy Act Framework - Province Wide Program",'3-a.  Rate Class Allocations'!$E:$E,$B63),IF(COUNTIFS(AJ$35,"General Service*"),1/COUNTIFS(Y35:AL35,"General Service*"),0))</f>
        <v>0</v>
      </c>
      <c r="AK63" s="416">
        <f ca="1">IF(SUMIFS(OFFSET('3-a.  Rate Class Allocations'!$BA:$BA,0,O35-2015+(27*(AK$36="kW"))),'3-a.  Rate Class Allocations'!$F:$F,"2011 - 2014 + 2015 Extension Legacy Green Energy Act Framework - Province Wide Program",'3-a.  Rate Class Allocations'!$E:$E,$B63),SUMIFS(OFFSET('3-a.  Rate Class Allocations'!$BA:$BA,0,O35-2015+(27*(AK$36="kW"))),'3-a.  Rate Class Allocations'!$F:$F,"2011 - 2014 + 2015 Extension Legacy Green Energy Act Framework - Province Wide Program",'3-a.  Rate Class Allocations'!$L:$L,AK$35,'3-a.  Rate Class Allocations'!$E:$E,$B63) / SUMIFS(OFFSET('3-a.  Rate Class Allocations'!$BA:$BA,0,O35-2015+(27*(AK$36="kW"))),'3-a.  Rate Class Allocations'!$F:$F,"2011 - 2014 + 2015 Extension Legacy Green Energy Act Framework - Province Wide Program",'3-a.  Rate Class Allocations'!$E:$E,$B63),IF(COUNTIFS(AK$35,"General Service*"),1/COUNTIFS(Y35:AL35,"General Service*"),0))</f>
        <v>0</v>
      </c>
      <c r="AL63" s="416">
        <f ca="1">IF(SUMIFS(OFFSET('3-a.  Rate Class Allocations'!$BA:$BA,0,O35-2015+(27*(AL$36="kW"))),'3-a.  Rate Class Allocations'!$F:$F,"2011 - 2014 + 2015 Extension Legacy Green Energy Act Framework - Province Wide Program",'3-a.  Rate Class Allocations'!$E:$E,$B63),SUMIFS(OFFSET('3-a.  Rate Class Allocations'!$BA:$BA,0,O35-2015+(27*(AL$36="kW"))),'3-a.  Rate Class Allocations'!$F:$F,"2011 - 2014 + 2015 Extension Legacy Green Energy Act Framework - Province Wide Program",'3-a.  Rate Class Allocations'!$L:$L,AL$35,'3-a.  Rate Class Allocations'!$E:$E,$B63) / SUMIFS(OFFSET('3-a.  Rate Class Allocations'!$BA:$BA,0,O35-2015+(27*(AL$36="kW"))),'3-a.  Rate Class Allocations'!$F:$F,"2011 - 2014 + 2015 Extension Legacy Green Energy Act Framework - Province Wide Program",'3-a.  Rate Class Allocations'!$E:$E,$B63),IF(COUNTIFS(AL$35,"General Service*"),1/COUNTIFS(Y35:AL35,"General Service*"),0))</f>
        <v>0</v>
      </c>
      <c r="AM63" s="298">
        <f ca="1">SUM(Y63:AL63)</f>
        <v>1</v>
      </c>
    </row>
    <row r="64" spans="1:39" outlineLevel="1">
      <c r="B64" s="296" t="s">
        <v>268</v>
      </c>
      <c r="C64" s="293" t="s">
        <v>164</v>
      </c>
      <c r="D64" s="724">
        <f>SUMIFS('7.  Persistence Report'!AU:AU,'7.  Persistence Report'!$D:$D,$B63,'7.  Persistence Report'!$H:$H,2015,'7.  Persistence Report'!$J:$J,"Adjustment")</f>
        <v>36145</v>
      </c>
      <c r="E64" s="724">
        <f>SUMIFS('7.  Persistence Report'!AV:AV,'7.  Persistence Report'!$D:$D,$B63,'7.  Persistence Report'!$H:$H,2015,'7.  Persistence Report'!$J:$J,"Adjustment")</f>
        <v>36145</v>
      </c>
      <c r="F64" s="724">
        <f>SUMIFS('7.  Persistence Report'!AW:AW,'7.  Persistence Report'!$D:$D,$B63,'7.  Persistence Report'!$H:$H,2015,'7.  Persistence Report'!$J:$J,"Adjustment")</f>
        <v>36145</v>
      </c>
      <c r="G64" s="724">
        <f>SUMIFS('7.  Persistence Report'!AX:AX,'7.  Persistence Report'!$D:$D,$B63,'7.  Persistence Report'!$H:$H,2015,'7.  Persistence Report'!$J:$J,"Adjustment")</f>
        <v>36145</v>
      </c>
      <c r="H64" s="724">
        <f>SUMIFS('7.  Persistence Report'!AY:AY,'7.  Persistence Report'!$D:$D,$B63,'7.  Persistence Report'!$H:$H,2015,'7.  Persistence Report'!$J:$J,"Adjustment")</f>
        <v>36145</v>
      </c>
      <c r="I64" s="724">
        <f>SUMIFS('7.  Persistence Report'!AZ:AZ,'7.  Persistence Report'!$D:$D,$B63,'7.  Persistence Report'!$H:$H,2015,'7.  Persistence Report'!$J:$J,"Adjustment")</f>
        <v>36145</v>
      </c>
      <c r="J64" s="724">
        <f>SUMIFS('7.  Persistence Report'!BA:BA,'7.  Persistence Report'!$D:$D,$B63,'7.  Persistence Report'!$H:$H,2015,'7.  Persistence Report'!$J:$J,"Adjustment")</f>
        <v>36145</v>
      </c>
      <c r="K64" s="724">
        <f>SUMIFS('7.  Persistence Report'!BB:BB,'7.  Persistence Report'!$D:$D,$B63,'7.  Persistence Report'!$H:$H,2015,'7.  Persistence Report'!$J:$J,"Adjustment")</f>
        <v>36145</v>
      </c>
      <c r="L64" s="724">
        <f>SUMIFS('7.  Persistence Report'!BC:BC,'7.  Persistence Report'!$D:$D,$B63,'7.  Persistence Report'!$H:$H,2015,'7.  Persistence Report'!$J:$J,"Adjustment")</f>
        <v>36145</v>
      </c>
      <c r="M64" s="724">
        <f>SUMIFS('7.  Persistence Report'!BD:BD,'7.  Persistence Report'!$D:$D,$B63,'7.  Persistence Report'!$H:$H,2015,'7.  Persistence Report'!$J:$J,"Adjustment")</f>
        <v>36145</v>
      </c>
      <c r="N64" s="724">
        <f>N63</f>
        <v>12</v>
      </c>
      <c r="O64" s="724">
        <f>SUMIFS('7.  Persistence Report'!P:P,'7.  Persistence Report'!$D:$D,$B63,'7.  Persistence Report'!$H:$H,2015,'7.  Persistence Report'!$J:$J,"Adjustment")</f>
        <v>3</v>
      </c>
      <c r="P64" s="724">
        <f>SUMIFS('7.  Persistence Report'!Q:Q,'7.  Persistence Report'!$D:$D,$B63,'7.  Persistence Report'!$H:$H,2015,'7.  Persistence Report'!$J:$J,"Adjustment")</f>
        <v>3</v>
      </c>
      <c r="Q64" s="724">
        <f>SUMIFS('7.  Persistence Report'!R:R,'7.  Persistence Report'!$D:$D,$B63,'7.  Persistence Report'!$H:$H,2015,'7.  Persistence Report'!$J:$J,"Adjustment")</f>
        <v>3</v>
      </c>
      <c r="R64" s="724">
        <f>SUMIFS('7.  Persistence Report'!S:S,'7.  Persistence Report'!$D:$D,$B63,'7.  Persistence Report'!$H:$H,2015,'7.  Persistence Report'!$J:$J,"Adjustment")</f>
        <v>3</v>
      </c>
      <c r="S64" s="724">
        <f>SUMIFS('7.  Persistence Report'!T:T,'7.  Persistence Report'!$D:$D,$B63,'7.  Persistence Report'!$H:$H,2015,'7.  Persistence Report'!$J:$J,"Adjustment")</f>
        <v>3</v>
      </c>
      <c r="T64" s="724">
        <f>SUMIFS('7.  Persistence Report'!U:U,'7.  Persistence Report'!$D:$D,$B63,'7.  Persistence Report'!$H:$H,2015,'7.  Persistence Report'!$J:$J,"Adjustment")</f>
        <v>3</v>
      </c>
      <c r="U64" s="724">
        <f>SUMIFS('7.  Persistence Report'!V:V,'7.  Persistence Report'!$D:$D,$B63,'7.  Persistence Report'!$H:$H,2015,'7.  Persistence Report'!$J:$J,"Adjustment")</f>
        <v>3</v>
      </c>
      <c r="V64" s="724">
        <f>SUMIFS('7.  Persistence Report'!W:W,'7.  Persistence Report'!$D:$D,$B63,'7.  Persistence Report'!$H:$H,2015,'7.  Persistence Report'!$J:$J,"Adjustment")</f>
        <v>3</v>
      </c>
      <c r="W64" s="724">
        <f>SUMIFS('7.  Persistence Report'!X:X,'7.  Persistence Report'!$D:$D,$B63,'7.  Persistence Report'!$H:$H,2015,'7.  Persistence Report'!$J:$J,"Adjustment")</f>
        <v>3</v>
      </c>
      <c r="X64" s="724">
        <f>SUMIFS('7.  Persistence Report'!Y:Y,'7.  Persistence Report'!$D:$D,$B63,'7.  Persistence Report'!$H:$H,2015,'7.  Persistence Report'!$J:$J,"Adjustment")</f>
        <v>3</v>
      </c>
      <c r="Y64" s="412">
        <f t="shared" ref="Y64:AL64" ca="1" si="8">Y63</f>
        <v>1</v>
      </c>
      <c r="Z64" s="412">
        <f t="shared" ca="1" si="8"/>
        <v>0</v>
      </c>
      <c r="AA64" s="412">
        <f t="shared" ca="1" si="8"/>
        <v>0</v>
      </c>
      <c r="AB64" s="412">
        <f t="shared" ca="1" si="8"/>
        <v>0</v>
      </c>
      <c r="AC64" s="412">
        <f t="shared" ca="1" si="8"/>
        <v>0</v>
      </c>
      <c r="AD64" s="412">
        <f t="shared" ca="1" si="8"/>
        <v>0</v>
      </c>
      <c r="AE64" s="412">
        <f t="shared" ca="1" si="8"/>
        <v>0</v>
      </c>
      <c r="AF64" s="412">
        <f t="shared" ca="1" si="8"/>
        <v>0</v>
      </c>
      <c r="AG64" s="412">
        <f t="shared" ca="1" si="8"/>
        <v>0</v>
      </c>
      <c r="AH64" s="412">
        <f t="shared" ca="1" si="8"/>
        <v>0</v>
      </c>
      <c r="AI64" s="412">
        <f t="shared" ca="1" si="8"/>
        <v>0</v>
      </c>
      <c r="AJ64" s="412">
        <f t="shared" ca="1" si="8"/>
        <v>0</v>
      </c>
      <c r="AK64" s="412">
        <f t="shared" ca="1" si="8"/>
        <v>0</v>
      </c>
      <c r="AL64" s="412">
        <f t="shared" ca="1" si="8"/>
        <v>0</v>
      </c>
      <c r="AM64" s="313"/>
    </row>
    <row r="65" spans="1:39" outlineLevel="1">
      <c r="B65" s="316"/>
      <c r="C65" s="314"/>
      <c r="D65" s="740"/>
      <c r="E65" s="740"/>
      <c r="F65" s="740"/>
      <c r="G65" s="740"/>
      <c r="H65" s="740"/>
      <c r="I65" s="740"/>
      <c r="J65" s="740"/>
      <c r="K65" s="740"/>
      <c r="L65" s="740"/>
      <c r="M65" s="740"/>
      <c r="N65" s="730"/>
      <c r="O65" s="740"/>
      <c r="P65" s="740"/>
      <c r="Q65" s="740"/>
      <c r="R65" s="740"/>
      <c r="S65" s="740"/>
      <c r="T65" s="740"/>
      <c r="U65" s="740"/>
      <c r="V65" s="740"/>
      <c r="W65" s="740"/>
      <c r="X65" s="740"/>
      <c r="Y65" s="417"/>
      <c r="Z65" s="417"/>
      <c r="AA65" s="417"/>
      <c r="AB65" s="417"/>
      <c r="AC65" s="417"/>
      <c r="AD65" s="417"/>
      <c r="AE65" s="417"/>
      <c r="AF65" s="417"/>
      <c r="AG65" s="417"/>
      <c r="AH65" s="417"/>
      <c r="AI65" s="417"/>
      <c r="AJ65" s="417"/>
      <c r="AK65" s="417"/>
      <c r="AL65" s="417"/>
      <c r="AM65" s="315"/>
    </row>
    <row r="66" spans="1:39" ht="30" outlineLevel="1">
      <c r="A66" s="516">
        <v>10</v>
      </c>
      <c r="B66" s="514" t="s">
        <v>104</v>
      </c>
      <c r="C66" s="293" t="s">
        <v>25</v>
      </c>
      <c r="D66" s="724">
        <f>SUMIFS('7.  Persistence Report'!AU:AU,'7.  Persistence Report'!$D:$D,$B66,'7.  Persistence Report'!$H:$H,2015,'7.  Persistence Report'!$J:$J,"Current Year Savings")</f>
        <v>0</v>
      </c>
      <c r="E66" s="724">
        <f>SUMIFS('7.  Persistence Report'!AV:AV,'7.  Persistence Report'!$D:$D,$B66,'7.  Persistence Report'!$H:$H,2015,'7.  Persistence Report'!$J:$J,"Current Year Savings")</f>
        <v>0</v>
      </c>
      <c r="F66" s="724">
        <f>SUMIFS('7.  Persistence Report'!AW:AW,'7.  Persistence Report'!$D:$D,$B66,'7.  Persistence Report'!$H:$H,2015,'7.  Persistence Report'!$J:$J,"Current Year Savings")</f>
        <v>0</v>
      </c>
      <c r="G66" s="724">
        <f>SUMIFS('7.  Persistence Report'!AX:AX,'7.  Persistence Report'!$D:$D,$B66,'7.  Persistence Report'!$H:$H,2015,'7.  Persistence Report'!$J:$J,"Current Year Savings")</f>
        <v>0</v>
      </c>
      <c r="H66" s="724">
        <f>SUMIFS('7.  Persistence Report'!AY:AY,'7.  Persistence Report'!$D:$D,$B66,'7.  Persistence Report'!$H:$H,2015,'7.  Persistence Report'!$J:$J,"Current Year Savings")</f>
        <v>0</v>
      </c>
      <c r="I66" s="724">
        <f>SUMIFS('7.  Persistence Report'!AZ:AZ,'7.  Persistence Report'!$D:$D,$B66,'7.  Persistence Report'!$H:$H,2015,'7.  Persistence Report'!$J:$J,"Current Year Savings")</f>
        <v>0</v>
      </c>
      <c r="J66" s="724">
        <f>SUMIFS('7.  Persistence Report'!BA:BA,'7.  Persistence Report'!$D:$D,$B66,'7.  Persistence Report'!$H:$H,2015,'7.  Persistence Report'!$J:$J,"Current Year Savings")</f>
        <v>0</v>
      </c>
      <c r="K66" s="724">
        <f>SUMIFS('7.  Persistence Report'!BB:BB,'7.  Persistence Report'!$D:$D,$B66,'7.  Persistence Report'!$H:$H,2015,'7.  Persistence Report'!$J:$J,"Current Year Savings")</f>
        <v>0</v>
      </c>
      <c r="L66" s="724">
        <f>SUMIFS('7.  Persistence Report'!BC:BC,'7.  Persistence Report'!$D:$D,$B66,'7.  Persistence Report'!$H:$H,2015,'7.  Persistence Report'!$J:$J,"Current Year Savings")</f>
        <v>0</v>
      </c>
      <c r="M66" s="724">
        <f>SUMIFS('7.  Persistence Report'!BD:BD,'7.  Persistence Report'!$D:$D,$B66,'7.  Persistence Report'!$H:$H,2015,'7.  Persistence Report'!$J:$J,"Current Year Savings")</f>
        <v>0</v>
      </c>
      <c r="N66" s="724">
        <v>3</v>
      </c>
      <c r="O66" s="724">
        <f>SUMIFS('7.  Persistence Report'!P:P,'7.  Persistence Report'!$D:$D,$B66,'7.  Persistence Report'!$H:$H,2015,'7.  Persistence Report'!$J:$J,"Current Year Savings")</f>
        <v>0</v>
      </c>
      <c r="P66" s="724">
        <f>SUMIFS('7.  Persistence Report'!Q:Q,'7.  Persistence Report'!$D:$D,$B66,'7.  Persistence Report'!$H:$H,2015,'7.  Persistence Report'!$J:$J,"Current Year Savings")</f>
        <v>0</v>
      </c>
      <c r="Q66" s="724">
        <f>SUMIFS('7.  Persistence Report'!R:R,'7.  Persistence Report'!$D:$D,$B66,'7.  Persistence Report'!$H:$H,2015,'7.  Persistence Report'!$J:$J,"Current Year Savings")</f>
        <v>0</v>
      </c>
      <c r="R66" s="724">
        <f>SUMIFS('7.  Persistence Report'!S:S,'7.  Persistence Report'!$D:$D,$B66,'7.  Persistence Report'!$H:$H,2015,'7.  Persistence Report'!$J:$J,"Current Year Savings")</f>
        <v>0</v>
      </c>
      <c r="S66" s="724">
        <f>SUMIFS('7.  Persistence Report'!T:T,'7.  Persistence Report'!$D:$D,$B66,'7.  Persistence Report'!$H:$H,2015,'7.  Persistence Report'!$J:$J,"Current Year Savings")</f>
        <v>0</v>
      </c>
      <c r="T66" s="724">
        <f>SUMIFS('7.  Persistence Report'!U:U,'7.  Persistence Report'!$D:$D,$B66,'7.  Persistence Report'!$H:$H,2015,'7.  Persistence Report'!$J:$J,"Current Year Savings")</f>
        <v>0</v>
      </c>
      <c r="U66" s="724">
        <f>SUMIFS('7.  Persistence Report'!V:V,'7.  Persistence Report'!$D:$D,$B66,'7.  Persistence Report'!$H:$H,2015,'7.  Persistence Report'!$J:$J,"Current Year Savings")</f>
        <v>0</v>
      </c>
      <c r="V66" s="724">
        <f>SUMIFS('7.  Persistence Report'!W:W,'7.  Persistence Report'!$D:$D,$B66,'7.  Persistence Report'!$H:$H,2015,'7.  Persistence Report'!$J:$J,"Current Year Savings")</f>
        <v>0</v>
      </c>
      <c r="W66" s="724">
        <f>SUMIFS('7.  Persistence Report'!X:X,'7.  Persistence Report'!$D:$D,$B66,'7.  Persistence Report'!$H:$H,2015,'7.  Persistence Report'!$J:$J,"Current Year Savings")</f>
        <v>0</v>
      </c>
      <c r="X66" s="724">
        <f>SUMIFS('7.  Persistence Report'!Y:Y,'7.  Persistence Report'!$D:$D,$B66,'7.  Persistence Report'!$H:$H,2015,'7.  Persistence Report'!$J:$J,"Current Year Savings")</f>
        <v>0</v>
      </c>
      <c r="Y66" s="416">
        <f ca="1">IF(SUMIFS(OFFSET('3-a.  Rate Class Allocations'!$BA:$BA,0,O35-2015+(27*(Y36="kW"))),'3-a.  Rate Class Allocations'!$F:$F,"2011 - 2014 + 2015 Extension Legacy Green Energy Act Framework - Province Wide Program",'3-a.  Rate Class Allocations'!$E:$E,$B66),SUMIFS(OFFSET('3-a.  Rate Class Allocations'!$BA:$BA,0,O35-2015+(27*(Y36="kW"))),'3-a.  Rate Class Allocations'!$F:$F,"2011 - 2014 + 2015 Extension Legacy Green Energy Act Framework - Province Wide Program",'3-a.  Rate Class Allocations'!$L:$L,Y35,'3-a.  Rate Class Allocations'!$E:$E,$B66) / SUMIFS(OFFSET('3-a.  Rate Class Allocations'!$BA:$BA,0,O35-2015+(27*(Y36="kW"))),'3-a.  Rate Class Allocations'!$F:$F,"2011 - 2014 + 2015 Extension Legacy Green Energy Act Framework - Province Wide Program",'3-a.  Rate Class Allocations'!$E:$E,$B66),IF(COUNTIFS(Y35,"General Service*"),1/COUNTIFS(Y35:AL35,"General Service*"),0))</f>
        <v>0.5</v>
      </c>
      <c r="Z66" s="416">
        <f ca="1">IF(SUMIFS(OFFSET('3-a.  Rate Class Allocations'!$BA:$BA,0,O35-2015+(27*(Z$36="kW"))),'3-a.  Rate Class Allocations'!$F:$F,"2011 - 2014 + 2015 Extension Legacy Green Energy Act Framework - Province Wide Program",'3-a.  Rate Class Allocations'!$E:$E,$B66),SUMIFS(OFFSET('3-a.  Rate Class Allocations'!$BA:$BA,0,O35-2015+(27*(Z$36="kW"))),'3-a.  Rate Class Allocations'!$F:$F,"2011 - 2014 + 2015 Extension Legacy Green Energy Act Framework - Province Wide Program",'3-a.  Rate Class Allocations'!$L:$L,Z$35,'3-a.  Rate Class Allocations'!$E:$E,$B66) / SUMIFS(OFFSET('3-a.  Rate Class Allocations'!$BA:$BA,0,O35-2015+(27*(Z$36="kW"))),'3-a.  Rate Class Allocations'!$F:$F,"2011 - 2014 + 2015 Extension Legacy Green Energy Act Framework - Province Wide Program",'3-a.  Rate Class Allocations'!$E:$E,$B66),IF(COUNTIFS(Z$35,"General Service*"),1/COUNTIFS(Y35:AL35,"General Service*"),0))</f>
        <v>0.5</v>
      </c>
      <c r="AA66" s="416">
        <f ca="1">IF(SUMIFS(OFFSET('3-a.  Rate Class Allocations'!$BA:$BA,0,O35-2015+(27*(AA$36="kW"))),'3-a.  Rate Class Allocations'!$F:$F,"2011 - 2014 + 2015 Extension Legacy Green Energy Act Framework - Province Wide Program",'3-a.  Rate Class Allocations'!$E:$E,$B66),SUMIFS(OFFSET('3-a.  Rate Class Allocations'!$BA:$BA,0,O35-2015+(27*(AA$36="kW"))),'3-a.  Rate Class Allocations'!$F:$F,"2011 - 2014 + 2015 Extension Legacy Green Energy Act Framework - Province Wide Program",'3-a.  Rate Class Allocations'!$L:$L,AA$35,'3-a.  Rate Class Allocations'!$E:$E,$B66) / SUMIFS(OFFSET('3-a.  Rate Class Allocations'!$BA:$BA,0,O35-2015+(27*(AA$36="kW"))),'3-a.  Rate Class Allocations'!$F:$F,"2011 - 2014 + 2015 Extension Legacy Green Energy Act Framework - Province Wide Program",'3-a.  Rate Class Allocations'!$E:$E,$B66),IF(COUNTIFS(AA$35,"General Service*"),1/COUNTIFS(Y35:AL35,"General Service*"),0))</f>
        <v>0</v>
      </c>
      <c r="AB66" s="416">
        <f ca="1">IF(SUMIFS(OFFSET('3-a.  Rate Class Allocations'!$BA:$BA,0,O35-2015+(27*(AB$36="kW"))),'3-a.  Rate Class Allocations'!$F:$F,"2011 - 2014 + 2015 Extension Legacy Green Energy Act Framework - Province Wide Program",'3-a.  Rate Class Allocations'!$E:$E,$B66),SUMIFS(OFFSET('3-a.  Rate Class Allocations'!$BA:$BA,0,O35-2015+(27*(AB$36="kW"))),'3-a.  Rate Class Allocations'!$F:$F,"2011 - 2014 + 2015 Extension Legacy Green Energy Act Framework - Province Wide Program",'3-a.  Rate Class Allocations'!$L:$L,AB$35,'3-a.  Rate Class Allocations'!$E:$E,$B66) / SUMIFS(OFFSET('3-a.  Rate Class Allocations'!$BA:$BA,0,O35-2015+(27*(AB$36="kW"))),'3-a.  Rate Class Allocations'!$F:$F,"2011 - 2014 + 2015 Extension Legacy Green Energy Act Framework - Province Wide Program",'3-a.  Rate Class Allocations'!$E:$E,$B66),IF(COUNTIFS(AB$35,"General Service*"),1/COUNTIFS(Y35:AL35,"General Service*"),0))</f>
        <v>0</v>
      </c>
      <c r="AC66" s="416">
        <f ca="1">IF(SUMIFS(OFFSET('3-a.  Rate Class Allocations'!$BA:$BA,0,O35-2015+(27*(AC$36="kW"))),'3-a.  Rate Class Allocations'!$F:$F,"2011 - 2014 + 2015 Extension Legacy Green Energy Act Framework - Province Wide Program",'3-a.  Rate Class Allocations'!$E:$E,$B66),SUMIFS(OFFSET('3-a.  Rate Class Allocations'!$BA:$BA,0,O35-2015+(27*(AC$36="kW"))),'3-a.  Rate Class Allocations'!$F:$F,"2011 - 2014 + 2015 Extension Legacy Green Energy Act Framework - Province Wide Program",'3-a.  Rate Class Allocations'!$L:$L,AC$35,'3-a.  Rate Class Allocations'!$E:$E,$B66) / SUMIFS(OFFSET('3-a.  Rate Class Allocations'!$BA:$BA,0,O35-2015+(27*(AC$36="kW"))),'3-a.  Rate Class Allocations'!$F:$F,"2011 - 2014 + 2015 Extension Legacy Green Energy Act Framework - Province Wide Program",'3-a.  Rate Class Allocations'!$E:$E,$B66),IF(COUNTIFS(AC$35,"General Service*"),1/COUNTIFS(Y35:AL35,"General Service*"),0))</f>
        <v>0</v>
      </c>
      <c r="AD66" s="416">
        <f ca="1">IF(SUMIFS(OFFSET('3-a.  Rate Class Allocations'!$BA:$BA,0,O35-2015+(27*(AD$36="kW"))),'3-a.  Rate Class Allocations'!$F:$F,"2011 - 2014 + 2015 Extension Legacy Green Energy Act Framework - Province Wide Program",'3-a.  Rate Class Allocations'!$E:$E,$B66),SUMIFS(OFFSET('3-a.  Rate Class Allocations'!$BA:$BA,0,O35-2015+(27*(AD$36="kW"))),'3-a.  Rate Class Allocations'!$F:$F,"2011 - 2014 + 2015 Extension Legacy Green Energy Act Framework - Province Wide Program",'3-a.  Rate Class Allocations'!$L:$L,AD$35,'3-a.  Rate Class Allocations'!$E:$E,$B66) / SUMIFS(OFFSET('3-a.  Rate Class Allocations'!$BA:$BA,0,O35-2015+(27*(AD$36="kW"))),'3-a.  Rate Class Allocations'!$F:$F,"2011 - 2014 + 2015 Extension Legacy Green Energy Act Framework - Province Wide Program",'3-a.  Rate Class Allocations'!$E:$E,$B66),IF(COUNTIFS(AD$35,"General Service*"),1/COUNTIFS(Y35:AL35,"General Service*"),0))</f>
        <v>0</v>
      </c>
      <c r="AE66" s="416">
        <f ca="1">IF(SUMIFS(OFFSET('3-a.  Rate Class Allocations'!$BA:$BA,0,O35-2015+(27*(AE$36="kW"))),'3-a.  Rate Class Allocations'!$F:$F,"2011 - 2014 + 2015 Extension Legacy Green Energy Act Framework - Province Wide Program",'3-a.  Rate Class Allocations'!$E:$E,$B66),SUMIFS(OFFSET('3-a.  Rate Class Allocations'!$BA:$BA,0,O35-2015+(27*(AE$36="kW"))),'3-a.  Rate Class Allocations'!$F:$F,"2011 - 2014 + 2015 Extension Legacy Green Energy Act Framework - Province Wide Program",'3-a.  Rate Class Allocations'!$L:$L,AE$35,'3-a.  Rate Class Allocations'!$E:$E,$B66) / SUMIFS(OFFSET('3-a.  Rate Class Allocations'!$BA:$BA,0,O35-2015+(27*(AE$36="kW"))),'3-a.  Rate Class Allocations'!$F:$F,"2011 - 2014 + 2015 Extension Legacy Green Energy Act Framework - Province Wide Program",'3-a.  Rate Class Allocations'!$E:$E,$B66),IF(COUNTIFS(AE$35,"General Service*"),1/COUNTIFS(Y35:AL35,"General Service*"),0))</f>
        <v>0</v>
      </c>
      <c r="AF66" s="416">
        <f ca="1">IF(SUMIFS(OFFSET('3-a.  Rate Class Allocations'!$BA:$BA,0,O35-2015+(27*(AF$36="kW"))),'3-a.  Rate Class Allocations'!$F:$F,"2011 - 2014 + 2015 Extension Legacy Green Energy Act Framework - Province Wide Program",'3-a.  Rate Class Allocations'!$E:$E,$B66),SUMIFS(OFFSET('3-a.  Rate Class Allocations'!$BA:$BA,0,O35-2015+(27*(AF$36="kW"))),'3-a.  Rate Class Allocations'!$F:$F,"2011 - 2014 + 2015 Extension Legacy Green Energy Act Framework - Province Wide Program",'3-a.  Rate Class Allocations'!$L:$L,AF$35,'3-a.  Rate Class Allocations'!$E:$E,$B66) / SUMIFS(OFFSET('3-a.  Rate Class Allocations'!$BA:$BA,0,O35-2015+(27*(AF$36="kW"))),'3-a.  Rate Class Allocations'!$F:$F,"2011 - 2014 + 2015 Extension Legacy Green Energy Act Framework - Province Wide Program",'3-a.  Rate Class Allocations'!$E:$E,$B66),IF(COUNTIFS(AF$35,"General Service*"),1/COUNTIFS(Y35:AL35,"General Service*"),0))</f>
        <v>0</v>
      </c>
      <c r="AG66" s="416">
        <f ca="1">IF(SUMIFS(OFFSET('3-a.  Rate Class Allocations'!$BA:$BA,0,O35-2015+(27*(AG$36="kW"))),'3-a.  Rate Class Allocations'!$F:$F,"2011 - 2014 + 2015 Extension Legacy Green Energy Act Framework - Province Wide Program",'3-a.  Rate Class Allocations'!$E:$E,$B66),SUMIFS(OFFSET('3-a.  Rate Class Allocations'!$BA:$BA,0,O35-2015+(27*(AG$36="kW"))),'3-a.  Rate Class Allocations'!$F:$F,"2011 - 2014 + 2015 Extension Legacy Green Energy Act Framework - Province Wide Program",'3-a.  Rate Class Allocations'!$L:$L,AG$35,'3-a.  Rate Class Allocations'!$E:$E,$B66) / SUMIFS(OFFSET('3-a.  Rate Class Allocations'!$BA:$BA,0,O35-2015+(27*(AG$36="kW"))),'3-a.  Rate Class Allocations'!$F:$F,"2011 - 2014 + 2015 Extension Legacy Green Energy Act Framework - Province Wide Program",'3-a.  Rate Class Allocations'!$E:$E,$B66),IF(COUNTIFS(AG$35,"General Service*"),1/COUNTIFS(Y35:AL35,"General Service*"),0))</f>
        <v>0</v>
      </c>
      <c r="AH66" s="416">
        <f ca="1">IF(SUMIFS(OFFSET('3-a.  Rate Class Allocations'!$BA:$BA,0,O35-2015+(27*(AH$36="kW"))),'3-a.  Rate Class Allocations'!$F:$F,"2011 - 2014 + 2015 Extension Legacy Green Energy Act Framework - Province Wide Program",'3-a.  Rate Class Allocations'!$E:$E,$B66),SUMIFS(OFFSET('3-a.  Rate Class Allocations'!$BA:$BA,0,O35-2015+(27*(AH$36="kW"))),'3-a.  Rate Class Allocations'!$F:$F,"2011 - 2014 + 2015 Extension Legacy Green Energy Act Framework - Province Wide Program",'3-a.  Rate Class Allocations'!$L:$L,AH$35,'3-a.  Rate Class Allocations'!$E:$E,$B66) / SUMIFS(OFFSET('3-a.  Rate Class Allocations'!$BA:$BA,0,O35-2015+(27*(AH$36="kW"))),'3-a.  Rate Class Allocations'!$F:$F,"2011 - 2014 + 2015 Extension Legacy Green Energy Act Framework - Province Wide Program",'3-a.  Rate Class Allocations'!$E:$E,$B66),IF(COUNTIFS(AH$35,"General Service*"),1/COUNTIFS(Y35:AL35,"General Service*"),0))</f>
        <v>0</v>
      </c>
      <c r="AI66" s="416">
        <f ca="1">IF(SUMIFS(OFFSET('3-a.  Rate Class Allocations'!$BA:$BA,0,O35-2015+(27*(AI$36="kW"))),'3-a.  Rate Class Allocations'!$F:$F,"2011 - 2014 + 2015 Extension Legacy Green Energy Act Framework - Province Wide Program",'3-a.  Rate Class Allocations'!$E:$E,$B66),SUMIFS(OFFSET('3-a.  Rate Class Allocations'!$BA:$BA,0,O35-2015+(27*(AI$36="kW"))),'3-a.  Rate Class Allocations'!$F:$F,"2011 - 2014 + 2015 Extension Legacy Green Energy Act Framework - Province Wide Program",'3-a.  Rate Class Allocations'!$L:$L,AI$35,'3-a.  Rate Class Allocations'!$E:$E,$B66) / SUMIFS(OFFSET('3-a.  Rate Class Allocations'!$BA:$BA,0,O35-2015+(27*(AI$36="kW"))),'3-a.  Rate Class Allocations'!$F:$F,"2011 - 2014 + 2015 Extension Legacy Green Energy Act Framework - Province Wide Program",'3-a.  Rate Class Allocations'!$E:$E,$B66),IF(COUNTIFS(AI$35,"General Service*"),1/COUNTIFS(Y35:AL35,"General Service*"),0))</f>
        <v>0</v>
      </c>
      <c r="AJ66" s="416">
        <f ca="1">IF(SUMIFS(OFFSET('3-a.  Rate Class Allocations'!$BA:$BA,0,O35-2015+(27*(AJ$36="kW"))),'3-a.  Rate Class Allocations'!$F:$F,"2011 - 2014 + 2015 Extension Legacy Green Energy Act Framework - Province Wide Program",'3-a.  Rate Class Allocations'!$E:$E,$B66),SUMIFS(OFFSET('3-a.  Rate Class Allocations'!$BA:$BA,0,O35-2015+(27*(AJ$36="kW"))),'3-a.  Rate Class Allocations'!$F:$F,"2011 - 2014 + 2015 Extension Legacy Green Energy Act Framework - Province Wide Program",'3-a.  Rate Class Allocations'!$L:$L,AJ$35,'3-a.  Rate Class Allocations'!$E:$E,$B66) / SUMIFS(OFFSET('3-a.  Rate Class Allocations'!$BA:$BA,0,O35-2015+(27*(AJ$36="kW"))),'3-a.  Rate Class Allocations'!$F:$F,"2011 - 2014 + 2015 Extension Legacy Green Energy Act Framework - Province Wide Program",'3-a.  Rate Class Allocations'!$E:$E,$B66),IF(COUNTIFS(AJ$35,"General Service*"),1/COUNTIFS(Y35:AL35,"General Service*"),0))</f>
        <v>0</v>
      </c>
      <c r="AK66" s="416">
        <f ca="1">IF(SUMIFS(OFFSET('3-a.  Rate Class Allocations'!$BA:$BA,0,O35-2015+(27*(AK$36="kW"))),'3-a.  Rate Class Allocations'!$F:$F,"2011 - 2014 + 2015 Extension Legacy Green Energy Act Framework - Province Wide Program",'3-a.  Rate Class Allocations'!$E:$E,$B66),SUMIFS(OFFSET('3-a.  Rate Class Allocations'!$BA:$BA,0,O35-2015+(27*(AK$36="kW"))),'3-a.  Rate Class Allocations'!$F:$F,"2011 - 2014 + 2015 Extension Legacy Green Energy Act Framework - Province Wide Program",'3-a.  Rate Class Allocations'!$L:$L,AK$35,'3-a.  Rate Class Allocations'!$E:$E,$B66) / SUMIFS(OFFSET('3-a.  Rate Class Allocations'!$BA:$BA,0,O35-2015+(27*(AK$36="kW"))),'3-a.  Rate Class Allocations'!$F:$F,"2011 - 2014 + 2015 Extension Legacy Green Energy Act Framework - Province Wide Program",'3-a.  Rate Class Allocations'!$E:$E,$B66),IF(COUNTIFS(AK$35,"General Service*"),1/COUNTIFS(Y35:AL35,"General Service*"),0))</f>
        <v>0</v>
      </c>
      <c r="AL66" s="416">
        <f ca="1">IF(SUMIFS(OFFSET('3-a.  Rate Class Allocations'!$BA:$BA,0,O35-2015+(27*(AL$36="kW"))),'3-a.  Rate Class Allocations'!$F:$F,"2011 - 2014 + 2015 Extension Legacy Green Energy Act Framework - Province Wide Program",'3-a.  Rate Class Allocations'!$E:$E,$B66),SUMIFS(OFFSET('3-a.  Rate Class Allocations'!$BA:$BA,0,O35-2015+(27*(AL$36="kW"))),'3-a.  Rate Class Allocations'!$F:$F,"2011 - 2014 + 2015 Extension Legacy Green Energy Act Framework - Province Wide Program",'3-a.  Rate Class Allocations'!$L:$L,AL$35,'3-a.  Rate Class Allocations'!$E:$E,$B66) / SUMIFS(OFFSET('3-a.  Rate Class Allocations'!$BA:$BA,0,O35-2015+(27*(AL$36="kW"))),'3-a.  Rate Class Allocations'!$F:$F,"2011 - 2014 + 2015 Extension Legacy Green Energy Act Framework - Province Wide Program",'3-a.  Rate Class Allocations'!$E:$E,$B66),IF(COUNTIFS(AL$35,"General Service*"),1/COUNTIFS(Y35:AL35,"General Service*"),0))</f>
        <v>0</v>
      </c>
      <c r="AM66" s="298">
        <f ca="1">SUM(Y66:AL66)</f>
        <v>1</v>
      </c>
    </row>
    <row r="67" spans="1:39" outlineLevel="1">
      <c r="B67" s="296" t="s">
        <v>268</v>
      </c>
      <c r="C67" s="293" t="s">
        <v>164</v>
      </c>
      <c r="D67" s="724">
        <f>SUMIFS('7.  Persistence Report'!AU:AU,'7.  Persistence Report'!$D:$D,$B66,'7.  Persistence Report'!$H:$H,2015,'7.  Persistence Report'!$J:$J,"Adjustment")</f>
        <v>0</v>
      </c>
      <c r="E67" s="724">
        <f>SUMIFS('7.  Persistence Report'!AV:AV,'7.  Persistence Report'!$D:$D,$B66,'7.  Persistence Report'!$H:$H,2015,'7.  Persistence Report'!$J:$J,"Adjustment")</f>
        <v>0</v>
      </c>
      <c r="F67" s="724">
        <f>SUMIFS('7.  Persistence Report'!AW:AW,'7.  Persistence Report'!$D:$D,$B66,'7.  Persistence Report'!$H:$H,2015,'7.  Persistence Report'!$J:$J,"Adjustment")</f>
        <v>0</v>
      </c>
      <c r="G67" s="724">
        <f>SUMIFS('7.  Persistence Report'!AX:AX,'7.  Persistence Report'!$D:$D,$B66,'7.  Persistence Report'!$H:$H,2015,'7.  Persistence Report'!$J:$J,"Adjustment")</f>
        <v>0</v>
      </c>
      <c r="H67" s="724">
        <f>SUMIFS('7.  Persistence Report'!AY:AY,'7.  Persistence Report'!$D:$D,$B66,'7.  Persistence Report'!$H:$H,2015,'7.  Persistence Report'!$J:$J,"Adjustment")</f>
        <v>0</v>
      </c>
      <c r="I67" s="724">
        <f>SUMIFS('7.  Persistence Report'!AZ:AZ,'7.  Persistence Report'!$D:$D,$B66,'7.  Persistence Report'!$H:$H,2015,'7.  Persistence Report'!$J:$J,"Adjustment")</f>
        <v>0</v>
      </c>
      <c r="J67" s="724">
        <f>SUMIFS('7.  Persistence Report'!BA:BA,'7.  Persistence Report'!$D:$D,$B66,'7.  Persistence Report'!$H:$H,2015,'7.  Persistence Report'!$J:$J,"Adjustment")</f>
        <v>0</v>
      </c>
      <c r="K67" s="724">
        <f>SUMIFS('7.  Persistence Report'!BB:BB,'7.  Persistence Report'!$D:$D,$B66,'7.  Persistence Report'!$H:$H,2015,'7.  Persistence Report'!$J:$J,"Adjustment")</f>
        <v>0</v>
      </c>
      <c r="L67" s="724">
        <f>SUMIFS('7.  Persistence Report'!BC:BC,'7.  Persistence Report'!$D:$D,$B66,'7.  Persistence Report'!$H:$H,2015,'7.  Persistence Report'!$J:$J,"Adjustment")</f>
        <v>0</v>
      </c>
      <c r="M67" s="724">
        <f>SUMIFS('7.  Persistence Report'!BD:BD,'7.  Persistence Report'!$D:$D,$B66,'7.  Persistence Report'!$H:$H,2015,'7.  Persistence Report'!$J:$J,"Adjustment")</f>
        <v>0</v>
      </c>
      <c r="N67" s="724">
        <f>N66</f>
        <v>3</v>
      </c>
      <c r="O67" s="724">
        <f>SUMIFS('7.  Persistence Report'!P:P,'7.  Persistence Report'!$D:$D,$B66,'7.  Persistence Report'!$H:$H,2015,'7.  Persistence Report'!$J:$J,"Adjustment")</f>
        <v>0</v>
      </c>
      <c r="P67" s="724">
        <f>SUMIFS('7.  Persistence Report'!Q:Q,'7.  Persistence Report'!$D:$D,$B66,'7.  Persistence Report'!$H:$H,2015,'7.  Persistence Report'!$J:$J,"Adjustment")</f>
        <v>0</v>
      </c>
      <c r="Q67" s="724">
        <f>SUMIFS('7.  Persistence Report'!R:R,'7.  Persistence Report'!$D:$D,$B66,'7.  Persistence Report'!$H:$H,2015,'7.  Persistence Report'!$J:$J,"Adjustment")</f>
        <v>0</v>
      </c>
      <c r="R67" s="724">
        <f>SUMIFS('7.  Persistence Report'!S:S,'7.  Persistence Report'!$D:$D,$B66,'7.  Persistence Report'!$H:$H,2015,'7.  Persistence Report'!$J:$J,"Adjustment")</f>
        <v>0</v>
      </c>
      <c r="S67" s="724">
        <f>SUMIFS('7.  Persistence Report'!T:T,'7.  Persistence Report'!$D:$D,$B66,'7.  Persistence Report'!$H:$H,2015,'7.  Persistence Report'!$J:$J,"Adjustment")</f>
        <v>0</v>
      </c>
      <c r="T67" s="724">
        <f>SUMIFS('7.  Persistence Report'!U:U,'7.  Persistence Report'!$D:$D,$B66,'7.  Persistence Report'!$H:$H,2015,'7.  Persistence Report'!$J:$J,"Adjustment")</f>
        <v>0</v>
      </c>
      <c r="U67" s="724">
        <f>SUMIFS('7.  Persistence Report'!V:V,'7.  Persistence Report'!$D:$D,$B66,'7.  Persistence Report'!$H:$H,2015,'7.  Persistence Report'!$J:$J,"Adjustment")</f>
        <v>0</v>
      </c>
      <c r="V67" s="724">
        <f>SUMIFS('7.  Persistence Report'!W:W,'7.  Persistence Report'!$D:$D,$B66,'7.  Persistence Report'!$H:$H,2015,'7.  Persistence Report'!$J:$J,"Adjustment")</f>
        <v>0</v>
      </c>
      <c r="W67" s="724">
        <f>SUMIFS('7.  Persistence Report'!X:X,'7.  Persistence Report'!$D:$D,$B66,'7.  Persistence Report'!$H:$H,2015,'7.  Persistence Report'!$J:$J,"Adjustment")</f>
        <v>0</v>
      </c>
      <c r="X67" s="724">
        <f>SUMIFS('7.  Persistence Report'!Y:Y,'7.  Persistence Report'!$D:$D,$B66,'7.  Persistence Report'!$H:$H,2015,'7.  Persistence Report'!$J:$J,"Adjustment")</f>
        <v>0</v>
      </c>
      <c r="Y67" s="412">
        <f t="shared" ref="Y67:AL67" ca="1" si="9">Y66</f>
        <v>0.5</v>
      </c>
      <c r="Z67" s="412">
        <f t="shared" ca="1" si="9"/>
        <v>0.5</v>
      </c>
      <c r="AA67" s="412">
        <f t="shared" ca="1" si="9"/>
        <v>0</v>
      </c>
      <c r="AB67" s="412">
        <f t="shared" ca="1" si="9"/>
        <v>0</v>
      </c>
      <c r="AC67" s="412">
        <f t="shared" ca="1" si="9"/>
        <v>0</v>
      </c>
      <c r="AD67" s="412">
        <f t="shared" ca="1" si="9"/>
        <v>0</v>
      </c>
      <c r="AE67" s="412">
        <f t="shared" ca="1" si="9"/>
        <v>0</v>
      </c>
      <c r="AF67" s="412">
        <f t="shared" ca="1" si="9"/>
        <v>0</v>
      </c>
      <c r="AG67" s="412">
        <f t="shared" ca="1" si="9"/>
        <v>0</v>
      </c>
      <c r="AH67" s="412">
        <f t="shared" ca="1" si="9"/>
        <v>0</v>
      </c>
      <c r="AI67" s="412">
        <f t="shared" ca="1" si="9"/>
        <v>0</v>
      </c>
      <c r="AJ67" s="412">
        <f t="shared" ca="1" si="9"/>
        <v>0</v>
      </c>
      <c r="AK67" s="412">
        <f t="shared" ca="1" si="9"/>
        <v>0</v>
      </c>
      <c r="AL67" s="412">
        <f t="shared" ca="1" si="9"/>
        <v>0</v>
      </c>
      <c r="AM67" s="313"/>
    </row>
    <row r="68" spans="1:39" outlineLevel="1">
      <c r="B68" s="316"/>
      <c r="C68" s="314"/>
      <c r="D68" s="740"/>
      <c r="E68" s="740"/>
      <c r="F68" s="740"/>
      <c r="G68" s="740"/>
      <c r="H68" s="740"/>
      <c r="I68" s="740"/>
      <c r="J68" s="740"/>
      <c r="K68" s="740"/>
      <c r="L68" s="740"/>
      <c r="M68" s="740"/>
      <c r="N68" s="730"/>
      <c r="O68" s="740"/>
      <c r="P68" s="740"/>
      <c r="Q68" s="740"/>
      <c r="R68" s="740"/>
      <c r="S68" s="740"/>
      <c r="T68" s="740"/>
      <c r="U68" s="740"/>
      <c r="V68" s="740"/>
      <c r="W68" s="740"/>
      <c r="X68" s="740"/>
      <c r="Y68" s="417"/>
      <c r="Z68" s="418"/>
      <c r="AA68" s="417"/>
      <c r="AB68" s="417"/>
      <c r="AC68" s="417"/>
      <c r="AD68" s="417"/>
      <c r="AE68" s="417"/>
      <c r="AF68" s="417"/>
      <c r="AG68" s="417"/>
      <c r="AH68" s="417"/>
      <c r="AI68" s="417"/>
      <c r="AJ68" s="417"/>
      <c r="AK68" s="417"/>
      <c r="AL68" s="417"/>
      <c r="AM68" s="315"/>
    </row>
    <row r="69" spans="1:39" ht="15.75" outlineLevel="1">
      <c r="B69" s="290" t="s">
        <v>10</v>
      </c>
      <c r="C69" s="291"/>
      <c r="D69" s="738"/>
      <c r="E69" s="738"/>
      <c r="F69" s="738"/>
      <c r="G69" s="738"/>
      <c r="H69" s="738"/>
      <c r="I69" s="738"/>
      <c r="J69" s="738"/>
      <c r="K69" s="738"/>
      <c r="L69" s="738"/>
      <c r="M69" s="738"/>
      <c r="N69" s="742"/>
      <c r="O69" s="738"/>
      <c r="P69" s="738"/>
      <c r="Q69" s="738"/>
      <c r="R69" s="738"/>
      <c r="S69" s="738"/>
      <c r="T69" s="738"/>
      <c r="U69" s="738"/>
      <c r="V69" s="738"/>
      <c r="W69" s="738"/>
      <c r="X69" s="738"/>
      <c r="Y69" s="415"/>
      <c r="Z69" s="415"/>
      <c r="AA69" s="415"/>
      <c r="AB69" s="415"/>
      <c r="AC69" s="415"/>
      <c r="AD69" s="415"/>
      <c r="AE69" s="415"/>
      <c r="AF69" s="415"/>
      <c r="AG69" s="415"/>
      <c r="AH69" s="415"/>
      <c r="AI69" s="415"/>
      <c r="AJ69" s="415"/>
      <c r="AK69" s="415"/>
      <c r="AL69" s="415"/>
      <c r="AM69" s="294"/>
    </row>
    <row r="70" spans="1:39" ht="30" outlineLevel="1">
      <c r="A70" s="516">
        <v>11</v>
      </c>
      <c r="B70" s="514" t="s">
        <v>105</v>
      </c>
      <c r="C70" s="293" t="s">
        <v>25</v>
      </c>
      <c r="D70" s="724">
        <f>SUMIFS('7.  Persistence Report'!AU:AU,'7.  Persistence Report'!$D:$D,$B70,'7.  Persistence Report'!$H:$H,2015,'7.  Persistence Report'!$J:$J,"Current Year Savings")</f>
        <v>0</v>
      </c>
      <c r="E70" s="724">
        <f>SUMIFS('7.  Persistence Report'!AV:AV,'7.  Persistence Report'!$D:$D,$B70,'7.  Persistence Report'!$H:$H,2015,'7.  Persistence Report'!$J:$J,"Current Year Savings")</f>
        <v>0</v>
      </c>
      <c r="F70" s="724">
        <f>SUMIFS('7.  Persistence Report'!AW:AW,'7.  Persistence Report'!$D:$D,$B70,'7.  Persistence Report'!$H:$H,2015,'7.  Persistence Report'!$J:$J,"Current Year Savings")</f>
        <v>0</v>
      </c>
      <c r="G70" s="724">
        <f>SUMIFS('7.  Persistence Report'!AX:AX,'7.  Persistence Report'!$D:$D,$B70,'7.  Persistence Report'!$H:$H,2015,'7.  Persistence Report'!$J:$J,"Current Year Savings")</f>
        <v>0</v>
      </c>
      <c r="H70" s="724">
        <f>SUMIFS('7.  Persistence Report'!AY:AY,'7.  Persistence Report'!$D:$D,$B70,'7.  Persistence Report'!$H:$H,2015,'7.  Persistence Report'!$J:$J,"Current Year Savings")</f>
        <v>0</v>
      </c>
      <c r="I70" s="724">
        <f>SUMIFS('7.  Persistence Report'!AZ:AZ,'7.  Persistence Report'!$D:$D,$B70,'7.  Persistence Report'!$H:$H,2015,'7.  Persistence Report'!$J:$J,"Current Year Savings")</f>
        <v>0</v>
      </c>
      <c r="J70" s="724">
        <f>SUMIFS('7.  Persistence Report'!BA:BA,'7.  Persistence Report'!$D:$D,$B70,'7.  Persistence Report'!$H:$H,2015,'7.  Persistence Report'!$J:$J,"Current Year Savings")</f>
        <v>0</v>
      </c>
      <c r="K70" s="724">
        <f>SUMIFS('7.  Persistence Report'!BB:BB,'7.  Persistence Report'!$D:$D,$B70,'7.  Persistence Report'!$H:$H,2015,'7.  Persistence Report'!$J:$J,"Current Year Savings")</f>
        <v>0</v>
      </c>
      <c r="L70" s="724">
        <f>SUMIFS('7.  Persistence Report'!BC:BC,'7.  Persistence Report'!$D:$D,$B70,'7.  Persistence Report'!$H:$H,2015,'7.  Persistence Report'!$J:$J,"Current Year Savings")</f>
        <v>0</v>
      </c>
      <c r="M70" s="724">
        <f>SUMIFS('7.  Persistence Report'!BD:BD,'7.  Persistence Report'!$D:$D,$B70,'7.  Persistence Report'!$H:$H,2015,'7.  Persistence Report'!$J:$J,"Current Year Savings")</f>
        <v>0</v>
      </c>
      <c r="N70" s="724">
        <v>12</v>
      </c>
      <c r="O70" s="724">
        <f>SUMIFS('7.  Persistence Report'!P:P,'7.  Persistence Report'!$D:$D,$B70,'7.  Persistence Report'!$H:$H,2015,'7.  Persistence Report'!$J:$J,"Current Year Savings")</f>
        <v>0</v>
      </c>
      <c r="P70" s="724">
        <f>SUMIFS('7.  Persistence Report'!Q:Q,'7.  Persistence Report'!$D:$D,$B70,'7.  Persistence Report'!$H:$H,2015,'7.  Persistence Report'!$J:$J,"Current Year Savings")</f>
        <v>0</v>
      </c>
      <c r="Q70" s="724">
        <f>SUMIFS('7.  Persistence Report'!R:R,'7.  Persistence Report'!$D:$D,$B70,'7.  Persistence Report'!$H:$H,2015,'7.  Persistence Report'!$J:$J,"Current Year Savings")</f>
        <v>0</v>
      </c>
      <c r="R70" s="724">
        <f>SUMIFS('7.  Persistence Report'!S:S,'7.  Persistence Report'!$D:$D,$B70,'7.  Persistence Report'!$H:$H,2015,'7.  Persistence Report'!$J:$J,"Current Year Savings")</f>
        <v>0</v>
      </c>
      <c r="S70" s="724">
        <f>SUMIFS('7.  Persistence Report'!T:T,'7.  Persistence Report'!$D:$D,$B70,'7.  Persistence Report'!$H:$H,2015,'7.  Persistence Report'!$J:$J,"Current Year Savings")</f>
        <v>0</v>
      </c>
      <c r="T70" s="724">
        <f>SUMIFS('7.  Persistence Report'!U:U,'7.  Persistence Report'!$D:$D,$B70,'7.  Persistence Report'!$H:$H,2015,'7.  Persistence Report'!$J:$J,"Current Year Savings")</f>
        <v>0</v>
      </c>
      <c r="U70" s="724">
        <f>SUMIFS('7.  Persistence Report'!V:V,'7.  Persistence Report'!$D:$D,$B70,'7.  Persistence Report'!$H:$H,2015,'7.  Persistence Report'!$J:$J,"Current Year Savings")</f>
        <v>0</v>
      </c>
      <c r="V70" s="724">
        <f>SUMIFS('7.  Persistence Report'!W:W,'7.  Persistence Report'!$D:$D,$B70,'7.  Persistence Report'!$H:$H,2015,'7.  Persistence Report'!$J:$J,"Current Year Savings")</f>
        <v>0</v>
      </c>
      <c r="W70" s="724">
        <f>SUMIFS('7.  Persistence Report'!X:X,'7.  Persistence Report'!$D:$D,$B70,'7.  Persistence Report'!$H:$H,2015,'7.  Persistence Report'!$J:$J,"Current Year Savings")</f>
        <v>0</v>
      </c>
      <c r="X70" s="724">
        <f>SUMIFS('7.  Persistence Report'!Y:Y,'7.  Persistence Report'!$D:$D,$B70,'7.  Persistence Report'!$H:$H,2015,'7.  Persistence Report'!$J:$J,"Current Year Savings")</f>
        <v>0</v>
      </c>
      <c r="Y70" s="416">
        <f ca="1">IF(SUMIFS(OFFSET('3-a.  Rate Class Allocations'!$BA:$BA,0,O35-2015+(27*(Y36="kW"))),'3-a.  Rate Class Allocations'!$F:$F,"2011 - 2014 + 2015 Extension Legacy Green Energy Act Framework - Province Wide Program",'3-a.  Rate Class Allocations'!$E:$E,$B70),SUMIFS(OFFSET('3-a.  Rate Class Allocations'!$BA:$BA,0,O35-2015+(27*(Y36="kW"))),'3-a.  Rate Class Allocations'!$F:$F,"2011 - 2014 + 2015 Extension Legacy Green Energy Act Framework - Province Wide Program",'3-a.  Rate Class Allocations'!$L:$L,Y35,'3-a.  Rate Class Allocations'!$E:$E,$B70) / SUMIFS(OFFSET('3-a.  Rate Class Allocations'!$BA:$BA,0,O35-2015+(27*(Y36="kW"))),'3-a.  Rate Class Allocations'!$F:$F,"2011 - 2014 + 2015 Extension Legacy Green Energy Act Framework - Province Wide Program",'3-a.  Rate Class Allocations'!$E:$E,$B70),IF(COUNTIFS(Y35,"General Service*"),1/COUNTIFS(Y35:AL35,"General Service*"),0))</f>
        <v>0.5</v>
      </c>
      <c r="Z70" s="416">
        <f ca="1">IF(SUMIFS(OFFSET('3-a.  Rate Class Allocations'!$BA:$BA,0,O35-2015+(27*(Z$36="kW"))),'3-a.  Rate Class Allocations'!$F:$F,"2011 - 2014 + 2015 Extension Legacy Green Energy Act Framework - Province Wide Program",'3-a.  Rate Class Allocations'!$E:$E,$B70),SUMIFS(OFFSET('3-a.  Rate Class Allocations'!$BA:$BA,0,O35-2015+(27*(Z$36="kW"))),'3-a.  Rate Class Allocations'!$F:$F,"2011 - 2014 + 2015 Extension Legacy Green Energy Act Framework - Province Wide Program",'3-a.  Rate Class Allocations'!$L:$L,Z$35,'3-a.  Rate Class Allocations'!$E:$E,$B70) / SUMIFS(OFFSET('3-a.  Rate Class Allocations'!$BA:$BA,0,O35-2015+(27*(Z$36="kW"))),'3-a.  Rate Class Allocations'!$F:$F,"2011 - 2014 + 2015 Extension Legacy Green Energy Act Framework - Province Wide Program",'3-a.  Rate Class Allocations'!$E:$E,$B70),IF(COUNTIFS(Z$35,"General Service*"),1/COUNTIFS(Y35:AL35,"General Service*"),0))</f>
        <v>0.5</v>
      </c>
      <c r="AA70" s="416">
        <f ca="1">IF(SUMIFS(OFFSET('3-a.  Rate Class Allocations'!$BA:$BA,0,O35-2015+(27*(AA$36="kW"))),'3-a.  Rate Class Allocations'!$F:$F,"2011 - 2014 + 2015 Extension Legacy Green Energy Act Framework - Province Wide Program",'3-a.  Rate Class Allocations'!$E:$E,$B70),SUMIFS(OFFSET('3-a.  Rate Class Allocations'!$BA:$BA,0,O35-2015+(27*(AA$36="kW"))),'3-a.  Rate Class Allocations'!$F:$F,"2011 - 2014 + 2015 Extension Legacy Green Energy Act Framework - Province Wide Program",'3-a.  Rate Class Allocations'!$L:$L,AA$35,'3-a.  Rate Class Allocations'!$E:$E,$B70) / SUMIFS(OFFSET('3-a.  Rate Class Allocations'!$BA:$BA,0,O35-2015+(27*(AA$36="kW"))),'3-a.  Rate Class Allocations'!$F:$F,"2011 - 2014 + 2015 Extension Legacy Green Energy Act Framework - Province Wide Program",'3-a.  Rate Class Allocations'!$E:$E,$B70),IF(COUNTIFS(AA$35,"General Service*"),1/COUNTIFS(Y35:AL35,"General Service*"),0))</f>
        <v>0</v>
      </c>
      <c r="AB70" s="416">
        <f ca="1">IF(SUMIFS(OFFSET('3-a.  Rate Class Allocations'!$BA:$BA,0,O35-2015+(27*(AB$36="kW"))),'3-a.  Rate Class Allocations'!$F:$F,"2011 - 2014 + 2015 Extension Legacy Green Energy Act Framework - Province Wide Program",'3-a.  Rate Class Allocations'!$E:$E,$B70),SUMIFS(OFFSET('3-a.  Rate Class Allocations'!$BA:$BA,0,O35-2015+(27*(AB$36="kW"))),'3-a.  Rate Class Allocations'!$F:$F,"2011 - 2014 + 2015 Extension Legacy Green Energy Act Framework - Province Wide Program",'3-a.  Rate Class Allocations'!$L:$L,AB$35,'3-a.  Rate Class Allocations'!$E:$E,$B70) / SUMIFS(OFFSET('3-a.  Rate Class Allocations'!$BA:$BA,0,O35-2015+(27*(AB$36="kW"))),'3-a.  Rate Class Allocations'!$F:$F,"2011 - 2014 + 2015 Extension Legacy Green Energy Act Framework - Province Wide Program",'3-a.  Rate Class Allocations'!$E:$E,$B70),IF(COUNTIFS(AB$35,"General Service*"),1/COUNTIFS(Y35:AL35,"General Service*"),0))</f>
        <v>0</v>
      </c>
      <c r="AC70" s="416">
        <f ca="1">IF(SUMIFS(OFFSET('3-a.  Rate Class Allocations'!$BA:$BA,0,O35-2015+(27*(AC$36="kW"))),'3-a.  Rate Class Allocations'!$F:$F,"2011 - 2014 + 2015 Extension Legacy Green Energy Act Framework - Province Wide Program",'3-a.  Rate Class Allocations'!$E:$E,$B70),SUMIFS(OFFSET('3-a.  Rate Class Allocations'!$BA:$BA,0,O35-2015+(27*(AC$36="kW"))),'3-a.  Rate Class Allocations'!$F:$F,"2011 - 2014 + 2015 Extension Legacy Green Energy Act Framework - Province Wide Program",'3-a.  Rate Class Allocations'!$L:$L,AC$35,'3-a.  Rate Class Allocations'!$E:$E,$B70) / SUMIFS(OFFSET('3-a.  Rate Class Allocations'!$BA:$BA,0,O35-2015+(27*(AC$36="kW"))),'3-a.  Rate Class Allocations'!$F:$F,"2011 - 2014 + 2015 Extension Legacy Green Energy Act Framework - Province Wide Program",'3-a.  Rate Class Allocations'!$E:$E,$B70),IF(COUNTIFS(AC$35,"General Service*"),1/COUNTIFS(Y35:AL35,"General Service*"),0))</f>
        <v>0</v>
      </c>
      <c r="AD70" s="416">
        <f ca="1">IF(SUMIFS(OFFSET('3-a.  Rate Class Allocations'!$BA:$BA,0,O35-2015+(27*(AD$36="kW"))),'3-a.  Rate Class Allocations'!$F:$F,"2011 - 2014 + 2015 Extension Legacy Green Energy Act Framework - Province Wide Program",'3-a.  Rate Class Allocations'!$E:$E,$B70),SUMIFS(OFFSET('3-a.  Rate Class Allocations'!$BA:$BA,0,O35-2015+(27*(AD$36="kW"))),'3-a.  Rate Class Allocations'!$F:$F,"2011 - 2014 + 2015 Extension Legacy Green Energy Act Framework - Province Wide Program",'3-a.  Rate Class Allocations'!$L:$L,AD$35,'3-a.  Rate Class Allocations'!$E:$E,$B70) / SUMIFS(OFFSET('3-a.  Rate Class Allocations'!$BA:$BA,0,O35-2015+(27*(AD$36="kW"))),'3-a.  Rate Class Allocations'!$F:$F,"2011 - 2014 + 2015 Extension Legacy Green Energy Act Framework - Province Wide Program",'3-a.  Rate Class Allocations'!$E:$E,$B70),IF(COUNTIFS(AD$35,"General Service*"),1/COUNTIFS(Y35:AL35,"General Service*"),0))</f>
        <v>0</v>
      </c>
      <c r="AE70" s="416">
        <f ca="1">IF(SUMIFS(OFFSET('3-a.  Rate Class Allocations'!$BA:$BA,0,O35-2015+(27*(AE$36="kW"))),'3-a.  Rate Class Allocations'!$F:$F,"2011 - 2014 + 2015 Extension Legacy Green Energy Act Framework - Province Wide Program",'3-a.  Rate Class Allocations'!$E:$E,$B70),SUMIFS(OFFSET('3-a.  Rate Class Allocations'!$BA:$BA,0,O35-2015+(27*(AE$36="kW"))),'3-a.  Rate Class Allocations'!$F:$F,"2011 - 2014 + 2015 Extension Legacy Green Energy Act Framework - Province Wide Program",'3-a.  Rate Class Allocations'!$L:$L,AE$35,'3-a.  Rate Class Allocations'!$E:$E,$B70) / SUMIFS(OFFSET('3-a.  Rate Class Allocations'!$BA:$BA,0,O35-2015+(27*(AE$36="kW"))),'3-a.  Rate Class Allocations'!$F:$F,"2011 - 2014 + 2015 Extension Legacy Green Energy Act Framework - Province Wide Program",'3-a.  Rate Class Allocations'!$E:$E,$B70),IF(COUNTIFS(AE$35,"General Service*"),1/COUNTIFS(Y35:AL35,"General Service*"),0))</f>
        <v>0</v>
      </c>
      <c r="AF70" s="416">
        <f ca="1">IF(SUMIFS(OFFSET('3-a.  Rate Class Allocations'!$BA:$BA,0,O35-2015+(27*(AF$36="kW"))),'3-a.  Rate Class Allocations'!$F:$F,"2011 - 2014 + 2015 Extension Legacy Green Energy Act Framework - Province Wide Program",'3-a.  Rate Class Allocations'!$E:$E,$B70),SUMIFS(OFFSET('3-a.  Rate Class Allocations'!$BA:$BA,0,O35-2015+(27*(AF$36="kW"))),'3-a.  Rate Class Allocations'!$F:$F,"2011 - 2014 + 2015 Extension Legacy Green Energy Act Framework - Province Wide Program",'3-a.  Rate Class Allocations'!$L:$L,AF$35,'3-a.  Rate Class Allocations'!$E:$E,$B70) / SUMIFS(OFFSET('3-a.  Rate Class Allocations'!$BA:$BA,0,O35-2015+(27*(AF$36="kW"))),'3-a.  Rate Class Allocations'!$F:$F,"2011 - 2014 + 2015 Extension Legacy Green Energy Act Framework - Province Wide Program",'3-a.  Rate Class Allocations'!$E:$E,$B70),IF(COUNTIFS(AF$35,"General Service*"),1/COUNTIFS(Y35:AL35,"General Service*"),0))</f>
        <v>0</v>
      </c>
      <c r="AG70" s="416">
        <f ca="1">IF(SUMIFS(OFFSET('3-a.  Rate Class Allocations'!$BA:$BA,0,O35-2015+(27*(AG$36="kW"))),'3-a.  Rate Class Allocations'!$F:$F,"2011 - 2014 + 2015 Extension Legacy Green Energy Act Framework - Province Wide Program",'3-a.  Rate Class Allocations'!$E:$E,$B70),SUMIFS(OFFSET('3-a.  Rate Class Allocations'!$BA:$BA,0,O35-2015+(27*(AG$36="kW"))),'3-a.  Rate Class Allocations'!$F:$F,"2011 - 2014 + 2015 Extension Legacy Green Energy Act Framework - Province Wide Program",'3-a.  Rate Class Allocations'!$L:$L,AG$35,'3-a.  Rate Class Allocations'!$E:$E,$B70) / SUMIFS(OFFSET('3-a.  Rate Class Allocations'!$BA:$BA,0,O35-2015+(27*(AG$36="kW"))),'3-a.  Rate Class Allocations'!$F:$F,"2011 - 2014 + 2015 Extension Legacy Green Energy Act Framework - Province Wide Program",'3-a.  Rate Class Allocations'!$E:$E,$B70),IF(COUNTIFS(AG$35,"General Service*"),1/COUNTIFS(Y35:AL35,"General Service*"),0))</f>
        <v>0</v>
      </c>
      <c r="AH70" s="416">
        <f ca="1">IF(SUMIFS(OFFSET('3-a.  Rate Class Allocations'!$BA:$BA,0,O35-2015+(27*(AH$36="kW"))),'3-a.  Rate Class Allocations'!$F:$F,"2011 - 2014 + 2015 Extension Legacy Green Energy Act Framework - Province Wide Program",'3-a.  Rate Class Allocations'!$E:$E,$B70),SUMIFS(OFFSET('3-a.  Rate Class Allocations'!$BA:$BA,0,O35-2015+(27*(AH$36="kW"))),'3-a.  Rate Class Allocations'!$F:$F,"2011 - 2014 + 2015 Extension Legacy Green Energy Act Framework - Province Wide Program",'3-a.  Rate Class Allocations'!$L:$L,AH$35,'3-a.  Rate Class Allocations'!$E:$E,$B70) / SUMIFS(OFFSET('3-a.  Rate Class Allocations'!$BA:$BA,0,O35-2015+(27*(AH$36="kW"))),'3-a.  Rate Class Allocations'!$F:$F,"2011 - 2014 + 2015 Extension Legacy Green Energy Act Framework - Province Wide Program",'3-a.  Rate Class Allocations'!$E:$E,$B70),IF(COUNTIFS(AH$35,"General Service*"),1/COUNTIFS(Y35:AL35,"General Service*"),0))</f>
        <v>0</v>
      </c>
      <c r="AI70" s="416">
        <f ca="1">IF(SUMIFS(OFFSET('3-a.  Rate Class Allocations'!$BA:$BA,0,O35-2015+(27*(AI$36="kW"))),'3-a.  Rate Class Allocations'!$F:$F,"2011 - 2014 + 2015 Extension Legacy Green Energy Act Framework - Province Wide Program",'3-a.  Rate Class Allocations'!$E:$E,$B70),SUMIFS(OFFSET('3-a.  Rate Class Allocations'!$BA:$BA,0,O35-2015+(27*(AI$36="kW"))),'3-a.  Rate Class Allocations'!$F:$F,"2011 - 2014 + 2015 Extension Legacy Green Energy Act Framework - Province Wide Program",'3-a.  Rate Class Allocations'!$L:$L,AI$35,'3-a.  Rate Class Allocations'!$E:$E,$B70) / SUMIFS(OFFSET('3-a.  Rate Class Allocations'!$BA:$BA,0,O35-2015+(27*(AI$36="kW"))),'3-a.  Rate Class Allocations'!$F:$F,"2011 - 2014 + 2015 Extension Legacy Green Energy Act Framework - Province Wide Program",'3-a.  Rate Class Allocations'!$E:$E,$B70),IF(COUNTIFS(AI$35,"General Service*"),1/COUNTIFS(Y35:AL35,"General Service*"),0))</f>
        <v>0</v>
      </c>
      <c r="AJ70" s="416">
        <f ca="1">IF(SUMIFS(OFFSET('3-a.  Rate Class Allocations'!$BA:$BA,0,O35-2015+(27*(AJ$36="kW"))),'3-a.  Rate Class Allocations'!$F:$F,"2011 - 2014 + 2015 Extension Legacy Green Energy Act Framework - Province Wide Program",'3-a.  Rate Class Allocations'!$E:$E,$B70),SUMIFS(OFFSET('3-a.  Rate Class Allocations'!$BA:$BA,0,O35-2015+(27*(AJ$36="kW"))),'3-a.  Rate Class Allocations'!$F:$F,"2011 - 2014 + 2015 Extension Legacy Green Energy Act Framework - Province Wide Program",'3-a.  Rate Class Allocations'!$L:$L,AJ$35,'3-a.  Rate Class Allocations'!$E:$E,$B70) / SUMIFS(OFFSET('3-a.  Rate Class Allocations'!$BA:$BA,0,O35-2015+(27*(AJ$36="kW"))),'3-a.  Rate Class Allocations'!$F:$F,"2011 - 2014 + 2015 Extension Legacy Green Energy Act Framework - Province Wide Program",'3-a.  Rate Class Allocations'!$E:$E,$B70),IF(COUNTIFS(AJ$35,"General Service*"),1/COUNTIFS(Y35:AL35,"General Service*"),0))</f>
        <v>0</v>
      </c>
      <c r="AK70" s="416">
        <f ca="1">IF(SUMIFS(OFFSET('3-a.  Rate Class Allocations'!$BA:$BA,0,O35-2015+(27*(AK$36="kW"))),'3-a.  Rate Class Allocations'!$F:$F,"2011 - 2014 + 2015 Extension Legacy Green Energy Act Framework - Province Wide Program",'3-a.  Rate Class Allocations'!$E:$E,$B70),SUMIFS(OFFSET('3-a.  Rate Class Allocations'!$BA:$BA,0,O35-2015+(27*(AK$36="kW"))),'3-a.  Rate Class Allocations'!$F:$F,"2011 - 2014 + 2015 Extension Legacy Green Energy Act Framework - Province Wide Program",'3-a.  Rate Class Allocations'!$L:$L,AK$35,'3-a.  Rate Class Allocations'!$E:$E,$B70) / SUMIFS(OFFSET('3-a.  Rate Class Allocations'!$BA:$BA,0,O35-2015+(27*(AK$36="kW"))),'3-a.  Rate Class Allocations'!$F:$F,"2011 - 2014 + 2015 Extension Legacy Green Energy Act Framework - Province Wide Program",'3-a.  Rate Class Allocations'!$E:$E,$B70),IF(COUNTIFS(AK$35,"General Service*"),1/COUNTIFS(Y35:AL35,"General Service*"),0))</f>
        <v>0</v>
      </c>
      <c r="AL70" s="416">
        <f ca="1">IF(SUMIFS(OFFSET('3-a.  Rate Class Allocations'!$BA:$BA,0,O35-2015+(27*(AL$36="kW"))),'3-a.  Rate Class Allocations'!$F:$F,"2011 - 2014 + 2015 Extension Legacy Green Energy Act Framework - Province Wide Program",'3-a.  Rate Class Allocations'!$E:$E,$B70),SUMIFS(OFFSET('3-a.  Rate Class Allocations'!$BA:$BA,0,O35-2015+(27*(AL$36="kW"))),'3-a.  Rate Class Allocations'!$F:$F,"2011 - 2014 + 2015 Extension Legacy Green Energy Act Framework - Province Wide Program",'3-a.  Rate Class Allocations'!$L:$L,AL$35,'3-a.  Rate Class Allocations'!$E:$E,$B70) / SUMIFS(OFFSET('3-a.  Rate Class Allocations'!$BA:$BA,0,O35-2015+(27*(AL$36="kW"))),'3-a.  Rate Class Allocations'!$F:$F,"2011 - 2014 + 2015 Extension Legacy Green Energy Act Framework - Province Wide Program",'3-a.  Rate Class Allocations'!$E:$E,$B70),IF(COUNTIFS(AL$35,"General Service*"),1/COUNTIFS(Y35:AL35,"General Service*"),0))</f>
        <v>0</v>
      </c>
      <c r="AM70" s="298">
        <f ca="1">SUM(Y70:AL70)</f>
        <v>1</v>
      </c>
    </row>
    <row r="71" spans="1:39" outlineLevel="1">
      <c r="B71" s="296" t="s">
        <v>268</v>
      </c>
      <c r="C71" s="293" t="s">
        <v>164</v>
      </c>
      <c r="D71" s="724">
        <f>SUMIFS('7.  Persistence Report'!AU:AU,'7.  Persistence Report'!$D:$D,$B70,'7.  Persistence Report'!$H:$H,2015,'7.  Persistence Report'!$J:$J,"Adjustment")</f>
        <v>0</v>
      </c>
      <c r="E71" s="724">
        <f>SUMIFS('7.  Persistence Report'!AV:AV,'7.  Persistence Report'!$D:$D,$B70,'7.  Persistence Report'!$H:$H,2015,'7.  Persistence Report'!$J:$J,"Adjustment")</f>
        <v>0</v>
      </c>
      <c r="F71" s="724">
        <f>SUMIFS('7.  Persistence Report'!AW:AW,'7.  Persistence Report'!$D:$D,$B70,'7.  Persistence Report'!$H:$H,2015,'7.  Persistence Report'!$J:$J,"Adjustment")</f>
        <v>0</v>
      </c>
      <c r="G71" s="724">
        <f>SUMIFS('7.  Persistence Report'!AX:AX,'7.  Persistence Report'!$D:$D,$B70,'7.  Persistence Report'!$H:$H,2015,'7.  Persistence Report'!$J:$J,"Adjustment")</f>
        <v>0</v>
      </c>
      <c r="H71" s="724">
        <f>SUMIFS('7.  Persistence Report'!AY:AY,'7.  Persistence Report'!$D:$D,$B70,'7.  Persistence Report'!$H:$H,2015,'7.  Persistence Report'!$J:$J,"Adjustment")</f>
        <v>0</v>
      </c>
      <c r="I71" s="724">
        <f>SUMIFS('7.  Persistence Report'!AZ:AZ,'7.  Persistence Report'!$D:$D,$B70,'7.  Persistence Report'!$H:$H,2015,'7.  Persistence Report'!$J:$J,"Adjustment")</f>
        <v>0</v>
      </c>
      <c r="J71" s="724">
        <f>SUMIFS('7.  Persistence Report'!BA:BA,'7.  Persistence Report'!$D:$D,$B70,'7.  Persistence Report'!$H:$H,2015,'7.  Persistence Report'!$J:$J,"Adjustment")</f>
        <v>0</v>
      </c>
      <c r="K71" s="724">
        <f>SUMIFS('7.  Persistence Report'!BB:BB,'7.  Persistence Report'!$D:$D,$B70,'7.  Persistence Report'!$H:$H,2015,'7.  Persistence Report'!$J:$J,"Adjustment")</f>
        <v>0</v>
      </c>
      <c r="L71" s="724">
        <f>SUMIFS('7.  Persistence Report'!BC:BC,'7.  Persistence Report'!$D:$D,$B70,'7.  Persistence Report'!$H:$H,2015,'7.  Persistence Report'!$J:$J,"Adjustment")</f>
        <v>0</v>
      </c>
      <c r="M71" s="724">
        <f>SUMIFS('7.  Persistence Report'!BD:BD,'7.  Persistence Report'!$D:$D,$B70,'7.  Persistence Report'!$H:$H,2015,'7.  Persistence Report'!$J:$J,"Adjustment")</f>
        <v>0</v>
      </c>
      <c r="N71" s="724">
        <f>N70</f>
        <v>12</v>
      </c>
      <c r="O71" s="724">
        <f>SUMIFS('7.  Persistence Report'!P:P,'7.  Persistence Report'!$D:$D,$B70,'7.  Persistence Report'!$H:$H,2015,'7.  Persistence Report'!$J:$J,"Adjustment")</f>
        <v>0</v>
      </c>
      <c r="P71" s="724">
        <f>SUMIFS('7.  Persistence Report'!Q:Q,'7.  Persistence Report'!$D:$D,$B70,'7.  Persistence Report'!$H:$H,2015,'7.  Persistence Report'!$J:$J,"Adjustment")</f>
        <v>0</v>
      </c>
      <c r="Q71" s="724">
        <f>SUMIFS('7.  Persistence Report'!R:R,'7.  Persistence Report'!$D:$D,$B70,'7.  Persistence Report'!$H:$H,2015,'7.  Persistence Report'!$J:$J,"Adjustment")</f>
        <v>0</v>
      </c>
      <c r="R71" s="724">
        <f>SUMIFS('7.  Persistence Report'!S:S,'7.  Persistence Report'!$D:$D,$B70,'7.  Persistence Report'!$H:$H,2015,'7.  Persistence Report'!$J:$J,"Adjustment")</f>
        <v>0</v>
      </c>
      <c r="S71" s="724">
        <f>SUMIFS('7.  Persistence Report'!T:T,'7.  Persistence Report'!$D:$D,$B70,'7.  Persistence Report'!$H:$H,2015,'7.  Persistence Report'!$J:$J,"Adjustment")</f>
        <v>0</v>
      </c>
      <c r="T71" s="724">
        <f>SUMIFS('7.  Persistence Report'!U:U,'7.  Persistence Report'!$D:$D,$B70,'7.  Persistence Report'!$H:$H,2015,'7.  Persistence Report'!$J:$J,"Adjustment")</f>
        <v>0</v>
      </c>
      <c r="U71" s="724">
        <f>SUMIFS('7.  Persistence Report'!V:V,'7.  Persistence Report'!$D:$D,$B70,'7.  Persistence Report'!$H:$H,2015,'7.  Persistence Report'!$J:$J,"Adjustment")</f>
        <v>0</v>
      </c>
      <c r="V71" s="724">
        <f>SUMIFS('7.  Persistence Report'!W:W,'7.  Persistence Report'!$D:$D,$B70,'7.  Persistence Report'!$H:$H,2015,'7.  Persistence Report'!$J:$J,"Adjustment")</f>
        <v>0</v>
      </c>
      <c r="W71" s="724">
        <f>SUMIFS('7.  Persistence Report'!X:X,'7.  Persistence Report'!$D:$D,$B70,'7.  Persistence Report'!$H:$H,2015,'7.  Persistence Report'!$J:$J,"Adjustment")</f>
        <v>0</v>
      </c>
      <c r="X71" s="724">
        <f>SUMIFS('7.  Persistence Report'!Y:Y,'7.  Persistence Report'!$D:$D,$B70,'7.  Persistence Report'!$H:$H,2015,'7.  Persistence Report'!$J:$J,"Adjustment")</f>
        <v>0</v>
      </c>
      <c r="Y71" s="412">
        <f t="shared" ref="Y71:AL71" ca="1" si="10">Y70</f>
        <v>0.5</v>
      </c>
      <c r="Z71" s="412">
        <f t="shared" ca="1" si="10"/>
        <v>0.5</v>
      </c>
      <c r="AA71" s="412">
        <f t="shared" ca="1" si="10"/>
        <v>0</v>
      </c>
      <c r="AB71" s="412">
        <f t="shared" ca="1" si="10"/>
        <v>0</v>
      </c>
      <c r="AC71" s="412">
        <f t="shared" ca="1" si="10"/>
        <v>0</v>
      </c>
      <c r="AD71" s="412">
        <f t="shared" ca="1" si="10"/>
        <v>0</v>
      </c>
      <c r="AE71" s="412">
        <f t="shared" ca="1" si="10"/>
        <v>0</v>
      </c>
      <c r="AF71" s="412">
        <f t="shared" ca="1" si="10"/>
        <v>0</v>
      </c>
      <c r="AG71" s="412">
        <f t="shared" ca="1" si="10"/>
        <v>0</v>
      </c>
      <c r="AH71" s="412">
        <f t="shared" ca="1" si="10"/>
        <v>0</v>
      </c>
      <c r="AI71" s="412">
        <f t="shared" ca="1" si="10"/>
        <v>0</v>
      </c>
      <c r="AJ71" s="412">
        <f t="shared" ca="1" si="10"/>
        <v>0</v>
      </c>
      <c r="AK71" s="412">
        <f t="shared" ca="1" si="10"/>
        <v>0</v>
      </c>
      <c r="AL71" s="412">
        <f t="shared" ca="1" si="10"/>
        <v>0</v>
      </c>
      <c r="AM71" s="299"/>
    </row>
    <row r="72" spans="1:39" outlineLevel="1">
      <c r="B72" s="317"/>
      <c r="C72" s="307"/>
      <c r="D72" s="730"/>
      <c r="E72" s="730"/>
      <c r="F72" s="730"/>
      <c r="G72" s="730"/>
      <c r="H72" s="730"/>
      <c r="I72" s="730"/>
      <c r="J72" s="730"/>
      <c r="K72" s="730"/>
      <c r="L72" s="730"/>
      <c r="M72" s="730"/>
      <c r="N72" s="730"/>
      <c r="O72" s="730"/>
      <c r="P72" s="730"/>
      <c r="Q72" s="730"/>
      <c r="R72" s="730"/>
      <c r="S72" s="730"/>
      <c r="T72" s="730"/>
      <c r="U72" s="730"/>
      <c r="V72" s="730"/>
      <c r="W72" s="730"/>
      <c r="X72" s="730"/>
      <c r="Y72" s="413"/>
      <c r="Z72" s="422"/>
      <c r="AA72" s="422"/>
      <c r="AB72" s="422"/>
      <c r="AC72" s="422"/>
      <c r="AD72" s="422"/>
      <c r="AE72" s="422"/>
      <c r="AF72" s="422"/>
      <c r="AG72" s="422"/>
      <c r="AH72" s="422"/>
      <c r="AI72" s="422"/>
      <c r="AJ72" s="422"/>
      <c r="AK72" s="422"/>
      <c r="AL72" s="422"/>
      <c r="AM72" s="308"/>
    </row>
    <row r="73" spans="1:39" ht="45" outlineLevel="1">
      <c r="A73" s="516">
        <v>12</v>
      </c>
      <c r="B73" s="514" t="s">
        <v>106</v>
      </c>
      <c r="C73" s="293" t="s">
        <v>25</v>
      </c>
      <c r="D73" s="724">
        <f>SUMIFS('7.  Persistence Report'!AU:AU,'7.  Persistence Report'!$D:$D,$B73,'7.  Persistence Report'!$H:$H,2015,'7.  Persistence Report'!$J:$J,"Current Year Savings")</f>
        <v>0</v>
      </c>
      <c r="E73" s="724">
        <f>SUMIFS('7.  Persistence Report'!AV:AV,'7.  Persistence Report'!$D:$D,$B73,'7.  Persistence Report'!$H:$H,2015,'7.  Persistence Report'!$J:$J,"Current Year Savings")</f>
        <v>0</v>
      </c>
      <c r="F73" s="724">
        <f>SUMIFS('7.  Persistence Report'!AW:AW,'7.  Persistence Report'!$D:$D,$B73,'7.  Persistence Report'!$H:$H,2015,'7.  Persistence Report'!$J:$J,"Current Year Savings")</f>
        <v>0</v>
      </c>
      <c r="G73" s="724">
        <f>SUMIFS('7.  Persistence Report'!AX:AX,'7.  Persistence Report'!$D:$D,$B73,'7.  Persistence Report'!$H:$H,2015,'7.  Persistence Report'!$J:$J,"Current Year Savings")</f>
        <v>0</v>
      </c>
      <c r="H73" s="724">
        <f>SUMIFS('7.  Persistence Report'!AY:AY,'7.  Persistence Report'!$D:$D,$B73,'7.  Persistence Report'!$H:$H,2015,'7.  Persistence Report'!$J:$J,"Current Year Savings")</f>
        <v>0</v>
      </c>
      <c r="I73" s="724">
        <f>SUMIFS('7.  Persistence Report'!AZ:AZ,'7.  Persistence Report'!$D:$D,$B73,'7.  Persistence Report'!$H:$H,2015,'7.  Persistence Report'!$J:$J,"Current Year Savings")</f>
        <v>0</v>
      </c>
      <c r="J73" s="724">
        <f>SUMIFS('7.  Persistence Report'!BA:BA,'7.  Persistence Report'!$D:$D,$B73,'7.  Persistence Report'!$H:$H,2015,'7.  Persistence Report'!$J:$J,"Current Year Savings")</f>
        <v>0</v>
      </c>
      <c r="K73" s="724">
        <f>SUMIFS('7.  Persistence Report'!BB:BB,'7.  Persistence Report'!$D:$D,$B73,'7.  Persistence Report'!$H:$H,2015,'7.  Persistence Report'!$J:$J,"Current Year Savings")</f>
        <v>0</v>
      </c>
      <c r="L73" s="724">
        <f>SUMIFS('7.  Persistence Report'!BC:BC,'7.  Persistence Report'!$D:$D,$B73,'7.  Persistence Report'!$H:$H,2015,'7.  Persistence Report'!$J:$J,"Current Year Savings")</f>
        <v>0</v>
      </c>
      <c r="M73" s="724">
        <f>SUMIFS('7.  Persistence Report'!BD:BD,'7.  Persistence Report'!$D:$D,$B73,'7.  Persistence Report'!$H:$H,2015,'7.  Persistence Report'!$J:$J,"Current Year Savings")</f>
        <v>0</v>
      </c>
      <c r="N73" s="724">
        <v>12</v>
      </c>
      <c r="O73" s="724">
        <f>SUMIFS('7.  Persistence Report'!P:P,'7.  Persistence Report'!$D:$D,$B73,'7.  Persistence Report'!$H:$H,2015,'7.  Persistence Report'!$J:$J,"Current Year Savings")</f>
        <v>0</v>
      </c>
      <c r="P73" s="724">
        <f>SUMIFS('7.  Persistence Report'!Q:Q,'7.  Persistence Report'!$D:$D,$B73,'7.  Persistence Report'!$H:$H,2015,'7.  Persistence Report'!$J:$J,"Current Year Savings")</f>
        <v>0</v>
      </c>
      <c r="Q73" s="724">
        <f>SUMIFS('7.  Persistence Report'!R:R,'7.  Persistence Report'!$D:$D,$B73,'7.  Persistence Report'!$H:$H,2015,'7.  Persistence Report'!$J:$J,"Current Year Savings")</f>
        <v>0</v>
      </c>
      <c r="R73" s="724">
        <f>SUMIFS('7.  Persistence Report'!S:S,'7.  Persistence Report'!$D:$D,$B73,'7.  Persistence Report'!$H:$H,2015,'7.  Persistence Report'!$J:$J,"Current Year Savings")</f>
        <v>0</v>
      </c>
      <c r="S73" s="724">
        <f>SUMIFS('7.  Persistence Report'!T:T,'7.  Persistence Report'!$D:$D,$B73,'7.  Persistence Report'!$H:$H,2015,'7.  Persistence Report'!$J:$J,"Current Year Savings")</f>
        <v>0</v>
      </c>
      <c r="T73" s="724">
        <f>SUMIFS('7.  Persistence Report'!U:U,'7.  Persistence Report'!$D:$D,$B73,'7.  Persistence Report'!$H:$H,2015,'7.  Persistence Report'!$J:$J,"Current Year Savings")</f>
        <v>0</v>
      </c>
      <c r="U73" s="724">
        <f>SUMIFS('7.  Persistence Report'!V:V,'7.  Persistence Report'!$D:$D,$B73,'7.  Persistence Report'!$H:$H,2015,'7.  Persistence Report'!$J:$J,"Current Year Savings")</f>
        <v>0</v>
      </c>
      <c r="V73" s="724">
        <f>SUMIFS('7.  Persistence Report'!W:W,'7.  Persistence Report'!$D:$D,$B73,'7.  Persistence Report'!$H:$H,2015,'7.  Persistence Report'!$J:$J,"Current Year Savings")</f>
        <v>0</v>
      </c>
      <c r="W73" s="724">
        <f>SUMIFS('7.  Persistence Report'!X:X,'7.  Persistence Report'!$D:$D,$B73,'7.  Persistence Report'!$H:$H,2015,'7.  Persistence Report'!$J:$J,"Current Year Savings")</f>
        <v>0</v>
      </c>
      <c r="X73" s="724">
        <f>SUMIFS('7.  Persistence Report'!Y:Y,'7.  Persistence Report'!$D:$D,$B73,'7.  Persistence Report'!$H:$H,2015,'7.  Persistence Report'!$J:$J,"Current Year Savings")</f>
        <v>0</v>
      </c>
      <c r="Y73" s="416">
        <f ca="1">IF(SUMIFS(OFFSET('3-a.  Rate Class Allocations'!$BA:$BA,0,O35-2015+(27*(Y36="kW"))),'3-a.  Rate Class Allocations'!$F:$F,"2011 - 2014 + 2015 Extension Legacy Green Energy Act Framework - Province Wide Program",'3-a.  Rate Class Allocations'!$E:$E,$B73),SUMIFS(OFFSET('3-a.  Rate Class Allocations'!$BA:$BA,0,O35-2015+(27*(Y36="kW"))),'3-a.  Rate Class Allocations'!$F:$F,"2011 - 2014 + 2015 Extension Legacy Green Energy Act Framework - Province Wide Program",'3-a.  Rate Class Allocations'!$L:$L,Y35,'3-a.  Rate Class Allocations'!$E:$E,$B73) / SUMIFS(OFFSET('3-a.  Rate Class Allocations'!$BA:$BA,0,O35-2015+(27*(Y36="kW"))),'3-a.  Rate Class Allocations'!$F:$F,"2011 - 2014 + 2015 Extension Legacy Green Energy Act Framework - Province Wide Program",'3-a.  Rate Class Allocations'!$E:$E,$B73),IF(COUNTIFS(Y35,"General Service*"),1/COUNTIFS(Y35:AL35,"General Service*"),0))</f>
        <v>0.5</v>
      </c>
      <c r="Z73" s="416">
        <f ca="1">IF(SUMIFS(OFFSET('3-a.  Rate Class Allocations'!$BA:$BA,0,O35-2015+(27*(Z$36="kW"))),'3-a.  Rate Class Allocations'!$F:$F,"2011 - 2014 + 2015 Extension Legacy Green Energy Act Framework - Province Wide Program",'3-a.  Rate Class Allocations'!$E:$E,$B73),SUMIFS(OFFSET('3-a.  Rate Class Allocations'!$BA:$BA,0,O35-2015+(27*(Z$36="kW"))),'3-a.  Rate Class Allocations'!$F:$F,"2011 - 2014 + 2015 Extension Legacy Green Energy Act Framework - Province Wide Program",'3-a.  Rate Class Allocations'!$L:$L,Z$35,'3-a.  Rate Class Allocations'!$E:$E,$B73) / SUMIFS(OFFSET('3-a.  Rate Class Allocations'!$BA:$BA,0,O35-2015+(27*(Z$36="kW"))),'3-a.  Rate Class Allocations'!$F:$F,"2011 - 2014 + 2015 Extension Legacy Green Energy Act Framework - Province Wide Program",'3-a.  Rate Class Allocations'!$E:$E,$B73),IF(COUNTIFS(Z$35,"General Service*"),1/COUNTIFS(Y35:AL35,"General Service*"),0))</f>
        <v>0.5</v>
      </c>
      <c r="AA73" s="416">
        <f ca="1">IF(SUMIFS(OFFSET('3-a.  Rate Class Allocations'!$BA:$BA,0,O35-2015+(27*(AA$36="kW"))),'3-a.  Rate Class Allocations'!$F:$F,"2011 - 2014 + 2015 Extension Legacy Green Energy Act Framework - Province Wide Program",'3-a.  Rate Class Allocations'!$E:$E,$B73),SUMIFS(OFFSET('3-a.  Rate Class Allocations'!$BA:$BA,0,O35-2015+(27*(AA$36="kW"))),'3-a.  Rate Class Allocations'!$F:$F,"2011 - 2014 + 2015 Extension Legacy Green Energy Act Framework - Province Wide Program",'3-a.  Rate Class Allocations'!$L:$L,AA$35,'3-a.  Rate Class Allocations'!$E:$E,$B73) / SUMIFS(OFFSET('3-a.  Rate Class Allocations'!$BA:$BA,0,O35-2015+(27*(AA$36="kW"))),'3-a.  Rate Class Allocations'!$F:$F,"2011 - 2014 + 2015 Extension Legacy Green Energy Act Framework - Province Wide Program",'3-a.  Rate Class Allocations'!$E:$E,$B73),IF(COUNTIFS(AA$35,"General Service*"),1/COUNTIFS(Y35:AL35,"General Service*"),0))</f>
        <v>0</v>
      </c>
      <c r="AB73" s="416">
        <f ca="1">IF(SUMIFS(OFFSET('3-a.  Rate Class Allocations'!$BA:$BA,0,O35-2015+(27*(AB$36="kW"))),'3-a.  Rate Class Allocations'!$F:$F,"2011 - 2014 + 2015 Extension Legacy Green Energy Act Framework - Province Wide Program",'3-a.  Rate Class Allocations'!$E:$E,$B73),SUMIFS(OFFSET('3-a.  Rate Class Allocations'!$BA:$BA,0,O35-2015+(27*(AB$36="kW"))),'3-a.  Rate Class Allocations'!$F:$F,"2011 - 2014 + 2015 Extension Legacy Green Energy Act Framework - Province Wide Program",'3-a.  Rate Class Allocations'!$L:$L,AB$35,'3-a.  Rate Class Allocations'!$E:$E,$B73) / SUMIFS(OFFSET('3-a.  Rate Class Allocations'!$BA:$BA,0,O35-2015+(27*(AB$36="kW"))),'3-a.  Rate Class Allocations'!$F:$F,"2011 - 2014 + 2015 Extension Legacy Green Energy Act Framework - Province Wide Program",'3-a.  Rate Class Allocations'!$E:$E,$B73),IF(COUNTIFS(AB$35,"General Service*"),1/COUNTIFS(Y35:AL35,"General Service*"),0))</f>
        <v>0</v>
      </c>
      <c r="AC73" s="416">
        <f ca="1">IF(SUMIFS(OFFSET('3-a.  Rate Class Allocations'!$BA:$BA,0,O35-2015+(27*(AC$36="kW"))),'3-a.  Rate Class Allocations'!$F:$F,"2011 - 2014 + 2015 Extension Legacy Green Energy Act Framework - Province Wide Program",'3-a.  Rate Class Allocations'!$E:$E,$B73),SUMIFS(OFFSET('3-a.  Rate Class Allocations'!$BA:$BA,0,O35-2015+(27*(AC$36="kW"))),'3-a.  Rate Class Allocations'!$F:$F,"2011 - 2014 + 2015 Extension Legacy Green Energy Act Framework - Province Wide Program",'3-a.  Rate Class Allocations'!$L:$L,AC$35,'3-a.  Rate Class Allocations'!$E:$E,$B73) / SUMIFS(OFFSET('3-a.  Rate Class Allocations'!$BA:$BA,0,O35-2015+(27*(AC$36="kW"))),'3-a.  Rate Class Allocations'!$F:$F,"2011 - 2014 + 2015 Extension Legacy Green Energy Act Framework - Province Wide Program",'3-a.  Rate Class Allocations'!$E:$E,$B73),IF(COUNTIFS(AC$35,"General Service*"),1/COUNTIFS(Y35:AL35,"General Service*"),0))</f>
        <v>0</v>
      </c>
      <c r="AD73" s="416">
        <f ca="1">IF(SUMIFS(OFFSET('3-a.  Rate Class Allocations'!$BA:$BA,0,O35-2015+(27*(AD$36="kW"))),'3-a.  Rate Class Allocations'!$F:$F,"2011 - 2014 + 2015 Extension Legacy Green Energy Act Framework - Province Wide Program",'3-a.  Rate Class Allocations'!$E:$E,$B73),SUMIFS(OFFSET('3-a.  Rate Class Allocations'!$BA:$BA,0,O35-2015+(27*(AD$36="kW"))),'3-a.  Rate Class Allocations'!$F:$F,"2011 - 2014 + 2015 Extension Legacy Green Energy Act Framework - Province Wide Program",'3-a.  Rate Class Allocations'!$L:$L,AD$35,'3-a.  Rate Class Allocations'!$E:$E,$B73) / SUMIFS(OFFSET('3-a.  Rate Class Allocations'!$BA:$BA,0,O35-2015+(27*(AD$36="kW"))),'3-a.  Rate Class Allocations'!$F:$F,"2011 - 2014 + 2015 Extension Legacy Green Energy Act Framework - Province Wide Program",'3-a.  Rate Class Allocations'!$E:$E,$B73),IF(COUNTIFS(AD$35,"General Service*"),1/COUNTIFS(Y35:AL35,"General Service*"),0))</f>
        <v>0</v>
      </c>
      <c r="AE73" s="416">
        <f ca="1">IF(SUMIFS(OFFSET('3-a.  Rate Class Allocations'!$BA:$BA,0,O35-2015+(27*(AE$36="kW"))),'3-a.  Rate Class Allocations'!$F:$F,"2011 - 2014 + 2015 Extension Legacy Green Energy Act Framework - Province Wide Program",'3-a.  Rate Class Allocations'!$E:$E,$B73),SUMIFS(OFFSET('3-a.  Rate Class Allocations'!$BA:$BA,0,O35-2015+(27*(AE$36="kW"))),'3-a.  Rate Class Allocations'!$F:$F,"2011 - 2014 + 2015 Extension Legacy Green Energy Act Framework - Province Wide Program",'3-a.  Rate Class Allocations'!$L:$L,AE$35,'3-a.  Rate Class Allocations'!$E:$E,$B73) / SUMIFS(OFFSET('3-a.  Rate Class Allocations'!$BA:$BA,0,O35-2015+(27*(AE$36="kW"))),'3-a.  Rate Class Allocations'!$F:$F,"2011 - 2014 + 2015 Extension Legacy Green Energy Act Framework - Province Wide Program",'3-a.  Rate Class Allocations'!$E:$E,$B73),IF(COUNTIFS(AE$35,"General Service*"),1/COUNTIFS(Y35:AL35,"General Service*"),0))</f>
        <v>0</v>
      </c>
      <c r="AF73" s="416">
        <f ca="1">IF(SUMIFS(OFFSET('3-a.  Rate Class Allocations'!$BA:$BA,0,O35-2015+(27*(AF$36="kW"))),'3-a.  Rate Class Allocations'!$F:$F,"2011 - 2014 + 2015 Extension Legacy Green Energy Act Framework - Province Wide Program",'3-a.  Rate Class Allocations'!$E:$E,$B73),SUMIFS(OFFSET('3-a.  Rate Class Allocations'!$BA:$BA,0,O35-2015+(27*(AF$36="kW"))),'3-a.  Rate Class Allocations'!$F:$F,"2011 - 2014 + 2015 Extension Legacy Green Energy Act Framework - Province Wide Program",'3-a.  Rate Class Allocations'!$L:$L,AF$35,'3-a.  Rate Class Allocations'!$E:$E,$B73) / SUMIFS(OFFSET('3-a.  Rate Class Allocations'!$BA:$BA,0,O35-2015+(27*(AF$36="kW"))),'3-a.  Rate Class Allocations'!$F:$F,"2011 - 2014 + 2015 Extension Legacy Green Energy Act Framework - Province Wide Program",'3-a.  Rate Class Allocations'!$E:$E,$B73),IF(COUNTIFS(AF$35,"General Service*"),1/COUNTIFS(Y35:AL35,"General Service*"),0))</f>
        <v>0</v>
      </c>
      <c r="AG73" s="416">
        <f ca="1">IF(SUMIFS(OFFSET('3-a.  Rate Class Allocations'!$BA:$BA,0,O35-2015+(27*(AG$36="kW"))),'3-a.  Rate Class Allocations'!$F:$F,"2011 - 2014 + 2015 Extension Legacy Green Energy Act Framework - Province Wide Program",'3-a.  Rate Class Allocations'!$E:$E,$B73),SUMIFS(OFFSET('3-a.  Rate Class Allocations'!$BA:$BA,0,O35-2015+(27*(AG$36="kW"))),'3-a.  Rate Class Allocations'!$F:$F,"2011 - 2014 + 2015 Extension Legacy Green Energy Act Framework - Province Wide Program",'3-a.  Rate Class Allocations'!$L:$L,AG$35,'3-a.  Rate Class Allocations'!$E:$E,$B73) / SUMIFS(OFFSET('3-a.  Rate Class Allocations'!$BA:$BA,0,O35-2015+(27*(AG$36="kW"))),'3-a.  Rate Class Allocations'!$F:$F,"2011 - 2014 + 2015 Extension Legacy Green Energy Act Framework - Province Wide Program",'3-a.  Rate Class Allocations'!$E:$E,$B73),IF(COUNTIFS(AG$35,"General Service*"),1/COUNTIFS(Y35:AL35,"General Service*"),0))</f>
        <v>0</v>
      </c>
      <c r="AH73" s="416">
        <f ca="1">IF(SUMIFS(OFFSET('3-a.  Rate Class Allocations'!$BA:$BA,0,O35-2015+(27*(AH$36="kW"))),'3-a.  Rate Class Allocations'!$F:$F,"2011 - 2014 + 2015 Extension Legacy Green Energy Act Framework - Province Wide Program",'3-a.  Rate Class Allocations'!$E:$E,$B73),SUMIFS(OFFSET('3-a.  Rate Class Allocations'!$BA:$BA,0,O35-2015+(27*(AH$36="kW"))),'3-a.  Rate Class Allocations'!$F:$F,"2011 - 2014 + 2015 Extension Legacy Green Energy Act Framework - Province Wide Program",'3-a.  Rate Class Allocations'!$L:$L,AH$35,'3-a.  Rate Class Allocations'!$E:$E,$B73) / SUMIFS(OFFSET('3-a.  Rate Class Allocations'!$BA:$BA,0,O35-2015+(27*(AH$36="kW"))),'3-a.  Rate Class Allocations'!$F:$F,"2011 - 2014 + 2015 Extension Legacy Green Energy Act Framework - Province Wide Program",'3-a.  Rate Class Allocations'!$E:$E,$B73),IF(COUNTIFS(AH$35,"General Service*"),1/COUNTIFS(Y35:AL35,"General Service*"),0))</f>
        <v>0</v>
      </c>
      <c r="AI73" s="416">
        <f ca="1">IF(SUMIFS(OFFSET('3-a.  Rate Class Allocations'!$BA:$BA,0,O35-2015+(27*(AI$36="kW"))),'3-a.  Rate Class Allocations'!$F:$F,"2011 - 2014 + 2015 Extension Legacy Green Energy Act Framework - Province Wide Program",'3-a.  Rate Class Allocations'!$E:$E,$B73),SUMIFS(OFFSET('3-a.  Rate Class Allocations'!$BA:$BA,0,O35-2015+(27*(AI$36="kW"))),'3-a.  Rate Class Allocations'!$F:$F,"2011 - 2014 + 2015 Extension Legacy Green Energy Act Framework - Province Wide Program",'3-a.  Rate Class Allocations'!$L:$L,AI$35,'3-a.  Rate Class Allocations'!$E:$E,$B73) / SUMIFS(OFFSET('3-a.  Rate Class Allocations'!$BA:$BA,0,O35-2015+(27*(AI$36="kW"))),'3-a.  Rate Class Allocations'!$F:$F,"2011 - 2014 + 2015 Extension Legacy Green Energy Act Framework - Province Wide Program",'3-a.  Rate Class Allocations'!$E:$E,$B73),IF(COUNTIFS(AI$35,"General Service*"),1/COUNTIFS(Y35:AL35,"General Service*"),0))</f>
        <v>0</v>
      </c>
      <c r="AJ73" s="416">
        <f ca="1">IF(SUMIFS(OFFSET('3-a.  Rate Class Allocations'!$BA:$BA,0,O35-2015+(27*(AJ$36="kW"))),'3-a.  Rate Class Allocations'!$F:$F,"2011 - 2014 + 2015 Extension Legacy Green Energy Act Framework - Province Wide Program",'3-a.  Rate Class Allocations'!$E:$E,$B73),SUMIFS(OFFSET('3-a.  Rate Class Allocations'!$BA:$BA,0,O35-2015+(27*(AJ$36="kW"))),'3-a.  Rate Class Allocations'!$F:$F,"2011 - 2014 + 2015 Extension Legacy Green Energy Act Framework - Province Wide Program",'3-a.  Rate Class Allocations'!$L:$L,AJ$35,'3-a.  Rate Class Allocations'!$E:$E,$B73) / SUMIFS(OFFSET('3-a.  Rate Class Allocations'!$BA:$BA,0,O35-2015+(27*(AJ$36="kW"))),'3-a.  Rate Class Allocations'!$F:$F,"2011 - 2014 + 2015 Extension Legacy Green Energy Act Framework - Province Wide Program",'3-a.  Rate Class Allocations'!$E:$E,$B73),IF(COUNTIFS(AJ$35,"General Service*"),1/COUNTIFS(Y35:AL35,"General Service*"),0))</f>
        <v>0</v>
      </c>
      <c r="AK73" s="416">
        <f ca="1">IF(SUMIFS(OFFSET('3-a.  Rate Class Allocations'!$BA:$BA,0,O35-2015+(27*(AK$36="kW"))),'3-a.  Rate Class Allocations'!$F:$F,"2011 - 2014 + 2015 Extension Legacy Green Energy Act Framework - Province Wide Program",'3-a.  Rate Class Allocations'!$E:$E,$B73),SUMIFS(OFFSET('3-a.  Rate Class Allocations'!$BA:$BA,0,O35-2015+(27*(AK$36="kW"))),'3-a.  Rate Class Allocations'!$F:$F,"2011 - 2014 + 2015 Extension Legacy Green Energy Act Framework - Province Wide Program",'3-a.  Rate Class Allocations'!$L:$L,AK$35,'3-a.  Rate Class Allocations'!$E:$E,$B73) / SUMIFS(OFFSET('3-a.  Rate Class Allocations'!$BA:$BA,0,O35-2015+(27*(AK$36="kW"))),'3-a.  Rate Class Allocations'!$F:$F,"2011 - 2014 + 2015 Extension Legacy Green Energy Act Framework - Province Wide Program",'3-a.  Rate Class Allocations'!$E:$E,$B73),IF(COUNTIFS(AK$35,"General Service*"),1/COUNTIFS(Y35:AL35,"General Service*"),0))</f>
        <v>0</v>
      </c>
      <c r="AL73" s="416">
        <f ca="1">IF(SUMIFS(OFFSET('3-a.  Rate Class Allocations'!$BA:$BA,0,O35-2015+(27*(AL$36="kW"))),'3-a.  Rate Class Allocations'!$F:$F,"2011 - 2014 + 2015 Extension Legacy Green Energy Act Framework - Province Wide Program",'3-a.  Rate Class Allocations'!$E:$E,$B73),SUMIFS(OFFSET('3-a.  Rate Class Allocations'!$BA:$BA,0,O35-2015+(27*(AL$36="kW"))),'3-a.  Rate Class Allocations'!$F:$F,"2011 - 2014 + 2015 Extension Legacy Green Energy Act Framework - Province Wide Program",'3-a.  Rate Class Allocations'!$L:$L,AL$35,'3-a.  Rate Class Allocations'!$E:$E,$B73) / SUMIFS(OFFSET('3-a.  Rate Class Allocations'!$BA:$BA,0,O35-2015+(27*(AL$36="kW"))),'3-a.  Rate Class Allocations'!$F:$F,"2011 - 2014 + 2015 Extension Legacy Green Energy Act Framework - Province Wide Program",'3-a.  Rate Class Allocations'!$E:$E,$B73),IF(COUNTIFS(AL$35,"General Service*"),1/COUNTIFS(Y35:AL35,"General Service*"),0))</f>
        <v>0</v>
      </c>
      <c r="AM73" s="298">
        <f ca="1">SUM(Y73:AL73)</f>
        <v>1</v>
      </c>
    </row>
    <row r="74" spans="1:39" outlineLevel="1">
      <c r="B74" s="514" t="s">
        <v>268</v>
      </c>
      <c r="C74" s="293" t="s">
        <v>164</v>
      </c>
      <c r="D74" s="724">
        <f>SUMIFS('7.  Persistence Report'!AU:AU,'7.  Persistence Report'!$D:$D,$B73,'7.  Persistence Report'!$H:$H,2015,'7.  Persistence Report'!$J:$J,"Adjustment")</f>
        <v>0</v>
      </c>
      <c r="E74" s="724">
        <f>SUMIFS('7.  Persistence Report'!AV:AV,'7.  Persistence Report'!$D:$D,$B73,'7.  Persistence Report'!$H:$H,2015,'7.  Persistence Report'!$J:$J,"Adjustment")</f>
        <v>0</v>
      </c>
      <c r="F74" s="724">
        <f>SUMIFS('7.  Persistence Report'!AW:AW,'7.  Persistence Report'!$D:$D,$B73,'7.  Persistence Report'!$H:$H,2015,'7.  Persistence Report'!$J:$J,"Adjustment")</f>
        <v>0</v>
      </c>
      <c r="G74" s="724">
        <f>SUMIFS('7.  Persistence Report'!AX:AX,'7.  Persistence Report'!$D:$D,$B73,'7.  Persistence Report'!$H:$H,2015,'7.  Persistence Report'!$J:$J,"Adjustment")</f>
        <v>0</v>
      </c>
      <c r="H74" s="724">
        <f>SUMIFS('7.  Persistence Report'!AY:AY,'7.  Persistence Report'!$D:$D,$B73,'7.  Persistence Report'!$H:$H,2015,'7.  Persistence Report'!$J:$J,"Adjustment")</f>
        <v>0</v>
      </c>
      <c r="I74" s="724">
        <f>SUMIFS('7.  Persistence Report'!AZ:AZ,'7.  Persistence Report'!$D:$D,$B73,'7.  Persistence Report'!$H:$H,2015,'7.  Persistence Report'!$J:$J,"Adjustment")</f>
        <v>0</v>
      </c>
      <c r="J74" s="724">
        <f>SUMIFS('7.  Persistence Report'!BA:BA,'7.  Persistence Report'!$D:$D,$B73,'7.  Persistence Report'!$H:$H,2015,'7.  Persistence Report'!$J:$J,"Adjustment")</f>
        <v>0</v>
      </c>
      <c r="K74" s="724">
        <f>SUMIFS('7.  Persistence Report'!BB:BB,'7.  Persistence Report'!$D:$D,$B73,'7.  Persistence Report'!$H:$H,2015,'7.  Persistence Report'!$J:$J,"Adjustment")</f>
        <v>0</v>
      </c>
      <c r="L74" s="724">
        <f>SUMIFS('7.  Persistence Report'!BC:BC,'7.  Persistence Report'!$D:$D,$B73,'7.  Persistence Report'!$H:$H,2015,'7.  Persistence Report'!$J:$J,"Adjustment")</f>
        <v>0</v>
      </c>
      <c r="M74" s="724">
        <f>SUMIFS('7.  Persistence Report'!BD:BD,'7.  Persistence Report'!$D:$D,$B73,'7.  Persistence Report'!$H:$H,2015,'7.  Persistence Report'!$J:$J,"Adjustment")</f>
        <v>0</v>
      </c>
      <c r="N74" s="724">
        <f>N73</f>
        <v>12</v>
      </c>
      <c r="O74" s="724">
        <f>SUMIFS('7.  Persistence Report'!P:P,'7.  Persistence Report'!$D:$D,$B73,'7.  Persistence Report'!$H:$H,2015,'7.  Persistence Report'!$J:$J,"Adjustment")</f>
        <v>0</v>
      </c>
      <c r="P74" s="724">
        <f>SUMIFS('7.  Persistence Report'!Q:Q,'7.  Persistence Report'!$D:$D,$B73,'7.  Persistence Report'!$H:$H,2015,'7.  Persistence Report'!$J:$J,"Adjustment")</f>
        <v>0</v>
      </c>
      <c r="Q74" s="724">
        <f>SUMIFS('7.  Persistence Report'!R:R,'7.  Persistence Report'!$D:$D,$B73,'7.  Persistence Report'!$H:$H,2015,'7.  Persistence Report'!$J:$J,"Adjustment")</f>
        <v>0</v>
      </c>
      <c r="R74" s="724">
        <f>SUMIFS('7.  Persistence Report'!S:S,'7.  Persistence Report'!$D:$D,$B73,'7.  Persistence Report'!$H:$H,2015,'7.  Persistence Report'!$J:$J,"Adjustment")</f>
        <v>0</v>
      </c>
      <c r="S74" s="724">
        <f>SUMIFS('7.  Persistence Report'!T:T,'7.  Persistence Report'!$D:$D,$B73,'7.  Persistence Report'!$H:$H,2015,'7.  Persistence Report'!$J:$J,"Adjustment")</f>
        <v>0</v>
      </c>
      <c r="T74" s="724">
        <f>SUMIFS('7.  Persistence Report'!U:U,'7.  Persistence Report'!$D:$D,$B73,'7.  Persistence Report'!$H:$H,2015,'7.  Persistence Report'!$J:$J,"Adjustment")</f>
        <v>0</v>
      </c>
      <c r="U74" s="724">
        <f>SUMIFS('7.  Persistence Report'!V:V,'7.  Persistence Report'!$D:$D,$B73,'7.  Persistence Report'!$H:$H,2015,'7.  Persistence Report'!$J:$J,"Adjustment")</f>
        <v>0</v>
      </c>
      <c r="V74" s="724">
        <f>SUMIFS('7.  Persistence Report'!W:W,'7.  Persistence Report'!$D:$D,$B73,'7.  Persistence Report'!$H:$H,2015,'7.  Persistence Report'!$J:$J,"Adjustment")</f>
        <v>0</v>
      </c>
      <c r="W74" s="724">
        <f>SUMIFS('7.  Persistence Report'!X:X,'7.  Persistence Report'!$D:$D,$B73,'7.  Persistence Report'!$H:$H,2015,'7.  Persistence Report'!$J:$J,"Adjustment")</f>
        <v>0</v>
      </c>
      <c r="X74" s="724">
        <f>SUMIFS('7.  Persistence Report'!Y:Y,'7.  Persistence Report'!$D:$D,$B73,'7.  Persistence Report'!$H:$H,2015,'7.  Persistence Report'!$J:$J,"Adjustment")</f>
        <v>0</v>
      </c>
      <c r="Y74" s="412">
        <f t="shared" ref="Y74:AL74" ca="1" si="11">Y73</f>
        <v>0.5</v>
      </c>
      <c r="Z74" s="412">
        <f t="shared" ca="1" si="11"/>
        <v>0.5</v>
      </c>
      <c r="AA74" s="412">
        <f t="shared" ca="1" si="11"/>
        <v>0</v>
      </c>
      <c r="AB74" s="412">
        <f t="shared" ca="1" si="11"/>
        <v>0</v>
      </c>
      <c r="AC74" s="412">
        <f t="shared" ca="1" si="11"/>
        <v>0</v>
      </c>
      <c r="AD74" s="412">
        <f t="shared" ca="1" si="11"/>
        <v>0</v>
      </c>
      <c r="AE74" s="412">
        <f t="shared" ca="1" si="11"/>
        <v>0</v>
      </c>
      <c r="AF74" s="412">
        <f t="shared" ca="1" si="11"/>
        <v>0</v>
      </c>
      <c r="AG74" s="412">
        <f t="shared" ca="1" si="11"/>
        <v>0</v>
      </c>
      <c r="AH74" s="412">
        <f t="shared" ca="1" si="11"/>
        <v>0</v>
      </c>
      <c r="AI74" s="412">
        <f t="shared" ca="1" si="11"/>
        <v>0</v>
      </c>
      <c r="AJ74" s="412">
        <f t="shared" ca="1" si="11"/>
        <v>0</v>
      </c>
      <c r="AK74" s="412">
        <f t="shared" ca="1" si="11"/>
        <v>0</v>
      </c>
      <c r="AL74" s="412">
        <f t="shared" ca="1" si="11"/>
        <v>0</v>
      </c>
      <c r="AM74" s="299"/>
    </row>
    <row r="75" spans="1:39" outlineLevel="1">
      <c r="B75" s="514"/>
      <c r="C75" s="307"/>
      <c r="D75" s="730"/>
      <c r="E75" s="730"/>
      <c r="F75" s="730"/>
      <c r="G75" s="730"/>
      <c r="H75" s="730"/>
      <c r="I75" s="730"/>
      <c r="J75" s="730"/>
      <c r="K75" s="730"/>
      <c r="L75" s="730"/>
      <c r="M75" s="730"/>
      <c r="N75" s="730"/>
      <c r="O75" s="730"/>
      <c r="P75" s="730"/>
      <c r="Q75" s="730"/>
      <c r="R75" s="730"/>
      <c r="S75" s="730"/>
      <c r="T75" s="730"/>
      <c r="U75" s="730"/>
      <c r="V75" s="730"/>
      <c r="W75" s="730"/>
      <c r="X75" s="730"/>
      <c r="Y75" s="423"/>
      <c r="Z75" s="423"/>
      <c r="AA75" s="413"/>
      <c r="AB75" s="413"/>
      <c r="AC75" s="413"/>
      <c r="AD75" s="413"/>
      <c r="AE75" s="413"/>
      <c r="AF75" s="413"/>
      <c r="AG75" s="413"/>
      <c r="AH75" s="413"/>
      <c r="AI75" s="413"/>
      <c r="AJ75" s="413"/>
      <c r="AK75" s="413"/>
      <c r="AL75" s="413"/>
      <c r="AM75" s="308"/>
    </row>
    <row r="76" spans="1:39" ht="30" outlineLevel="1">
      <c r="A76" s="516">
        <v>13</v>
      </c>
      <c r="B76" s="514" t="s">
        <v>107</v>
      </c>
      <c r="C76" s="293" t="s">
        <v>25</v>
      </c>
      <c r="D76" s="724">
        <f>SUMIFS('7.  Persistence Report'!AU:AU,'7.  Persistence Report'!$D:$D,$B76,'7.  Persistence Report'!$H:$H,2015,'7.  Persistence Report'!$J:$J,"Current Year Savings")</f>
        <v>0</v>
      </c>
      <c r="E76" s="724">
        <f>SUMIFS('7.  Persistence Report'!AV:AV,'7.  Persistence Report'!$D:$D,$B76,'7.  Persistence Report'!$H:$H,2015,'7.  Persistence Report'!$J:$J,"Current Year Savings")</f>
        <v>0</v>
      </c>
      <c r="F76" s="724">
        <f>SUMIFS('7.  Persistence Report'!AW:AW,'7.  Persistence Report'!$D:$D,$B76,'7.  Persistence Report'!$H:$H,2015,'7.  Persistence Report'!$J:$J,"Current Year Savings")</f>
        <v>0</v>
      </c>
      <c r="G76" s="724">
        <f>SUMIFS('7.  Persistence Report'!AX:AX,'7.  Persistence Report'!$D:$D,$B76,'7.  Persistence Report'!$H:$H,2015,'7.  Persistence Report'!$J:$J,"Current Year Savings")</f>
        <v>0</v>
      </c>
      <c r="H76" s="724">
        <f>SUMIFS('7.  Persistence Report'!AY:AY,'7.  Persistence Report'!$D:$D,$B76,'7.  Persistence Report'!$H:$H,2015,'7.  Persistence Report'!$J:$J,"Current Year Savings")</f>
        <v>0</v>
      </c>
      <c r="I76" s="724">
        <f>SUMIFS('7.  Persistence Report'!AZ:AZ,'7.  Persistence Report'!$D:$D,$B76,'7.  Persistence Report'!$H:$H,2015,'7.  Persistence Report'!$J:$J,"Current Year Savings")</f>
        <v>0</v>
      </c>
      <c r="J76" s="724">
        <f>SUMIFS('7.  Persistence Report'!BA:BA,'7.  Persistence Report'!$D:$D,$B76,'7.  Persistence Report'!$H:$H,2015,'7.  Persistence Report'!$J:$J,"Current Year Savings")</f>
        <v>0</v>
      </c>
      <c r="K76" s="724">
        <f>SUMIFS('7.  Persistence Report'!BB:BB,'7.  Persistence Report'!$D:$D,$B76,'7.  Persistence Report'!$H:$H,2015,'7.  Persistence Report'!$J:$J,"Current Year Savings")</f>
        <v>0</v>
      </c>
      <c r="L76" s="724">
        <f>SUMIFS('7.  Persistence Report'!BC:BC,'7.  Persistence Report'!$D:$D,$B76,'7.  Persistence Report'!$H:$H,2015,'7.  Persistence Report'!$J:$J,"Current Year Savings")</f>
        <v>0</v>
      </c>
      <c r="M76" s="724">
        <f>SUMIFS('7.  Persistence Report'!BD:BD,'7.  Persistence Report'!$D:$D,$B76,'7.  Persistence Report'!$H:$H,2015,'7.  Persistence Report'!$J:$J,"Current Year Savings")</f>
        <v>0</v>
      </c>
      <c r="N76" s="724">
        <v>12</v>
      </c>
      <c r="O76" s="724">
        <f>SUMIFS('7.  Persistence Report'!P:P,'7.  Persistence Report'!$D:$D,$B76,'7.  Persistence Report'!$H:$H,2015,'7.  Persistence Report'!$J:$J,"Current Year Savings")</f>
        <v>0</v>
      </c>
      <c r="P76" s="724">
        <f>SUMIFS('7.  Persistence Report'!Q:Q,'7.  Persistence Report'!$D:$D,$B76,'7.  Persistence Report'!$H:$H,2015,'7.  Persistence Report'!$J:$J,"Current Year Savings")</f>
        <v>0</v>
      </c>
      <c r="Q76" s="724">
        <f>SUMIFS('7.  Persistence Report'!R:R,'7.  Persistence Report'!$D:$D,$B76,'7.  Persistence Report'!$H:$H,2015,'7.  Persistence Report'!$J:$J,"Current Year Savings")</f>
        <v>0</v>
      </c>
      <c r="R76" s="724">
        <f>SUMIFS('7.  Persistence Report'!S:S,'7.  Persistence Report'!$D:$D,$B76,'7.  Persistence Report'!$H:$H,2015,'7.  Persistence Report'!$J:$J,"Current Year Savings")</f>
        <v>0</v>
      </c>
      <c r="S76" s="724">
        <f>SUMIFS('7.  Persistence Report'!T:T,'7.  Persistence Report'!$D:$D,$B76,'7.  Persistence Report'!$H:$H,2015,'7.  Persistence Report'!$J:$J,"Current Year Savings")</f>
        <v>0</v>
      </c>
      <c r="T76" s="724">
        <f>SUMIFS('7.  Persistence Report'!U:U,'7.  Persistence Report'!$D:$D,$B76,'7.  Persistence Report'!$H:$H,2015,'7.  Persistence Report'!$J:$J,"Current Year Savings")</f>
        <v>0</v>
      </c>
      <c r="U76" s="724">
        <f>SUMIFS('7.  Persistence Report'!V:V,'7.  Persistence Report'!$D:$D,$B76,'7.  Persistence Report'!$H:$H,2015,'7.  Persistence Report'!$J:$J,"Current Year Savings")</f>
        <v>0</v>
      </c>
      <c r="V76" s="724">
        <f>SUMIFS('7.  Persistence Report'!W:W,'7.  Persistence Report'!$D:$D,$B76,'7.  Persistence Report'!$H:$H,2015,'7.  Persistence Report'!$J:$J,"Current Year Savings")</f>
        <v>0</v>
      </c>
      <c r="W76" s="724">
        <f>SUMIFS('7.  Persistence Report'!X:X,'7.  Persistence Report'!$D:$D,$B76,'7.  Persistence Report'!$H:$H,2015,'7.  Persistence Report'!$J:$J,"Current Year Savings")</f>
        <v>0</v>
      </c>
      <c r="X76" s="724">
        <f>SUMIFS('7.  Persistence Report'!Y:Y,'7.  Persistence Report'!$D:$D,$B76,'7.  Persistence Report'!$H:$H,2015,'7.  Persistence Report'!$J:$J,"Current Year Savings")</f>
        <v>0</v>
      </c>
      <c r="Y76" s="416">
        <f ca="1">IF(SUMIFS(OFFSET('3-a.  Rate Class Allocations'!$BA:$BA,0,O35-2015+(27*(Y36="kW"))),'3-a.  Rate Class Allocations'!$F:$F,"2011 - 2014 + 2015 Extension Legacy Green Energy Act Framework - Province Wide Program",'3-a.  Rate Class Allocations'!$E:$E,$B76),SUMIFS(OFFSET('3-a.  Rate Class Allocations'!$BA:$BA,0,O35-2015+(27*(Y36="kW"))),'3-a.  Rate Class Allocations'!$F:$F,"2011 - 2014 + 2015 Extension Legacy Green Energy Act Framework - Province Wide Program",'3-a.  Rate Class Allocations'!$L:$L,Y35,'3-a.  Rate Class Allocations'!$E:$E,$B76) / SUMIFS(OFFSET('3-a.  Rate Class Allocations'!$BA:$BA,0,O35-2015+(27*(Y36="kW"))),'3-a.  Rate Class Allocations'!$F:$F,"2011 - 2014 + 2015 Extension Legacy Green Energy Act Framework - Province Wide Program",'3-a.  Rate Class Allocations'!$E:$E,$B76),IF(COUNTIFS(Y35,"General Service*"),1/COUNTIFS(Y35:AL35,"General Service*"),0))</f>
        <v>0.5</v>
      </c>
      <c r="Z76" s="416">
        <f ca="1">IF(SUMIFS(OFFSET('3-a.  Rate Class Allocations'!$BA:$BA,0,O35-2015+(27*(Z$36="kW"))),'3-a.  Rate Class Allocations'!$F:$F,"2011 - 2014 + 2015 Extension Legacy Green Energy Act Framework - Province Wide Program",'3-a.  Rate Class Allocations'!$E:$E,$B76),SUMIFS(OFFSET('3-a.  Rate Class Allocations'!$BA:$BA,0,O35-2015+(27*(Z$36="kW"))),'3-a.  Rate Class Allocations'!$F:$F,"2011 - 2014 + 2015 Extension Legacy Green Energy Act Framework - Province Wide Program",'3-a.  Rate Class Allocations'!$L:$L,Z$35,'3-a.  Rate Class Allocations'!$E:$E,$B76) / SUMIFS(OFFSET('3-a.  Rate Class Allocations'!$BA:$BA,0,O35-2015+(27*(Z$36="kW"))),'3-a.  Rate Class Allocations'!$F:$F,"2011 - 2014 + 2015 Extension Legacy Green Energy Act Framework - Province Wide Program",'3-a.  Rate Class Allocations'!$E:$E,$B76),IF(COUNTIFS(Z$35,"General Service*"),1/COUNTIFS(Y35:AL35,"General Service*"),0))</f>
        <v>0.5</v>
      </c>
      <c r="AA76" s="416">
        <f ca="1">IF(SUMIFS(OFFSET('3-a.  Rate Class Allocations'!$BA:$BA,0,O35-2015+(27*(AA$36="kW"))),'3-a.  Rate Class Allocations'!$F:$F,"2011 - 2014 + 2015 Extension Legacy Green Energy Act Framework - Province Wide Program",'3-a.  Rate Class Allocations'!$E:$E,$B76),SUMIFS(OFFSET('3-a.  Rate Class Allocations'!$BA:$BA,0,O35-2015+(27*(AA$36="kW"))),'3-a.  Rate Class Allocations'!$F:$F,"2011 - 2014 + 2015 Extension Legacy Green Energy Act Framework - Province Wide Program",'3-a.  Rate Class Allocations'!$L:$L,AA$35,'3-a.  Rate Class Allocations'!$E:$E,$B76) / SUMIFS(OFFSET('3-a.  Rate Class Allocations'!$BA:$BA,0,O35-2015+(27*(AA$36="kW"))),'3-a.  Rate Class Allocations'!$F:$F,"2011 - 2014 + 2015 Extension Legacy Green Energy Act Framework - Province Wide Program",'3-a.  Rate Class Allocations'!$E:$E,$B76),IF(COUNTIFS(AA$35,"General Service*"),1/COUNTIFS(Y35:AL35,"General Service*"),0))</f>
        <v>0</v>
      </c>
      <c r="AB76" s="416">
        <f ca="1">IF(SUMIFS(OFFSET('3-a.  Rate Class Allocations'!$BA:$BA,0,O35-2015+(27*(AB$36="kW"))),'3-a.  Rate Class Allocations'!$F:$F,"2011 - 2014 + 2015 Extension Legacy Green Energy Act Framework - Province Wide Program",'3-a.  Rate Class Allocations'!$E:$E,$B76),SUMIFS(OFFSET('3-a.  Rate Class Allocations'!$BA:$BA,0,O35-2015+(27*(AB$36="kW"))),'3-a.  Rate Class Allocations'!$F:$F,"2011 - 2014 + 2015 Extension Legacy Green Energy Act Framework - Province Wide Program",'3-a.  Rate Class Allocations'!$L:$L,AB$35,'3-a.  Rate Class Allocations'!$E:$E,$B76) / SUMIFS(OFFSET('3-a.  Rate Class Allocations'!$BA:$BA,0,O35-2015+(27*(AB$36="kW"))),'3-a.  Rate Class Allocations'!$F:$F,"2011 - 2014 + 2015 Extension Legacy Green Energy Act Framework - Province Wide Program",'3-a.  Rate Class Allocations'!$E:$E,$B76),IF(COUNTIFS(AB$35,"General Service*"),1/COUNTIFS(Y35:AL35,"General Service*"),0))</f>
        <v>0</v>
      </c>
      <c r="AC76" s="416">
        <f ca="1">IF(SUMIFS(OFFSET('3-a.  Rate Class Allocations'!$BA:$BA,0,O35-2015+(27*(AC$36="kW"))),'3-a.  Rate Class Allocations'!$F:$F,"2011 - 2014 + 2015 Extension Legacy Green Energy Act Framework - Province Wide Program",'3-a.  Rate Class Allocations'!$E:$E,$B76),SUMIFS(OFFSET('3-a.  Rate Class Allocations'!$BA:$BA,0,O35-2015+(27*(AC$36="kW"))),'3-a.  Rate Class Allocations'!$F:$F,"2011 - 2014 + 2015 Extension Legacy Green Energy Act Framework - Province Wide Program",'3-a.  Rate Class Allocations'!$L:$L,AC$35,'3-a.  Rate Class Allocations'!$E:$E,$B76) / SUMIFS(OFFSET('3-a.  Rate Class Allocations'!$BA:$BA,0,O35-2015+(27*(AC$36="kW"))),'3-a.  Rate Class Allocations'!$F:$F,"2011 - 2014 + 2015 Extension Legacy Green Energy Act Framework - Province Wide Program",'3-a.  Rate Class Allocations'!$E:$E,$B76),IF(COUNTIFS(AC$35,"General Service*"),1/COUNTIFS(Y35:AL35,"General Service*"),0))</f>
        <v>0</v>
      </c>
      <c r="AD76" s="416">
        <f ca="1">IF(SUMIFS(OFFSET('3-a.  Rate Class Allocations'!$BA:$BA,0,O35-2015+(27*(AD$36="kW"))),'3-a.  Rate Class Allocations'!$F:$F,"2011 - 2014 + 2015 Extension Legacy Green Energy Act Framework - Province Wide Program",'3-a.  Rate Class Allocations'!$E:$E,$B76),SUMIFS(OFFSET('3-a.  Rate Class Allocations'!$BA:$BA,0,O35-2015+(27*(AD$36="kW"))),'3-a.  Rate Class Allocations'!$F:$F,"2011 - 2014 + 2015 Extension Legacy Green Energy Act Framework - Province Wide Program",'3-a.  Rate Class Allocations'!$L:$L,AD$35,'3-a.  Rate Class Allocations'!$E:$E,$B76) / SUMIFS(OFFSET('3-a.  Rate Class Allocations'!$BA:$BA,0,O35-2015+(27*(AD$36="kW"))),'3-a.  Rate Class Allocations'!$F:$F,"2011 - 2014 + 2015 Extension Legacy Green Energy Act Framework - Province Wide Program",'3-a.  Rate Class Allocations'!$E:$E,$B76),IF(COUNTIFS(AD$35,"General Service*"),1/COUNTIFS(Y35:AL35,"General Service*"),0))</f>
        <v>0</v>
      </c>
      <c r="AE76" s="416">
        <f ca="1">IF(SUMIFS(OFFSET('3-a.  Rate Class Allocations'!$BA:$BA,0,O35-2015+(27*(AE$36="kW"))),'3-a.  Rate Class Allocations'!$F:$F,"2011 - 2014 + 2015 Extension Legacy Green Energy Act Framework - Province Wide Program",'3-a.  Rate Class Allocations'!$E:$E,$B76),SUMIFS(OFFSET('3-a.  Rate Class Allocations'!$BA:$BA,0,O35-2015+(27*(AE$36="kW"))),'3-a.  Rate Class Allocations'!$F:$F,"2011 - 2014 + 2015 Extension Legacy Green Energy Act Framework - Province Wide Program",'3-a.  Rate Class Allocations'!$L:$L,AE$35,'3-a.  Rate Class Allocations'!$E:$E,$B76) / SUMIFS(OFFSET('3-a.  Rate Class Allocations'!$BA:$BA,0,O35-2015+(27*(AE$36="kW"))),'3-a.  Rate Class Allocations'!$F:$F,"2011 - 2014 + 2015 Extension Legacy Green Energy Act Framework - Province Wide Program",'3-a.  Rate Class Allocations'!$E:$E,$B76),IF(COUNTIFS(AE$35,"General Service*"),1/COUNTIFS(Y35:AL35,"General Service*"),0))</f>
        <v>0</v>
      </c>
      <c r="AF76" s="416">
        <f ca="1">IF(SUMIFS(OFFSET('3-a.  Rate Class Allocations'!$BA:$BA,0,O35-2015+(27*(AF$36="kW"))),'3-a.  Rate Class Allocations'!$F:$F,"2011 - 2014 + 2015 Extension Legacy Green Energy Act Framework - Province Wide Program",'3-a.  Rate Class Allocations'!$E:$E,$B76),SUMIFS(OFFSET('3-a.  Rate Class Allocations'!$BA:$BA,0,O35-2015+(27*(AF$36="kW"))),'3-a.  Rate Class Allocations'!$F:$F,"2011 - 2014 + 2015 Extension Legacy Green Energy Act Framework - Province Wide Program",'3-a.  Rate Class Allocations'!$L:$L,AF$35,'3-a.  Rate Class Allocations'!$E:$E,$B76) / SUMIFS(OFFSET('3-a.  Rate Class Allocations'!$BA:$BA,0,O35-2015+(27*(AF$36="kW"))),'3-a.  Rate Class Allocations'!$F:$F,"2011 - 2014 + 2015 Extension Legacy Green Energy Act Framework - Province Wide Program",'3-a.  Rate Class Allocations'!$E:$E,$B76),IF(COUNTIFS(AF$35,"General Service*"),1/COUNTIFS(Y35:AL35,"General Service*"),0))</f>
        <v>0</v>
      </c>
      <c r="AG76" s="416">
        <f ca="1">IF(SUMIFS(OFFSET('3-a.  Rate Class Allocations'!$BA:$BA,0,O35-2015+(27*(AG$36="kW"))),'3-a.  Rate Class Allocations'!$F:$F,"2011 - 2014 + 2015 Extension Legacy Green Energy Act Framework - Province Wide Program",'3-a.  Rate Class Allocations'!$E:$E,$B76),SUMIFS(OFFSET('3-a.  Rate Class Allocations'!$BA:$BA,0,O35-2015+(27*(AG$36="kW"))),'3-a.  Rate Class Allocations'!$F:$F,"2011 - 2014 + 2015 Extension Legacy Green Energy Act Framework - Province Wide Program",'3-a.  Rate Class Allocations'!$L:$L,AG$35,'3-a.  Rate Class Allocations'!$E:$E,$B76) / SUMIFS(OFFSET('3-a.  Rate Class Allocations'!$BA:$BA,0,O35-2015+(27*(AG$36="kW"))),'3-a.  Rate Class Allocations'!$F:$F,"2011 - 2014 + 2015 Extension Legacy Green Energy Act Framework - Province Wide Program",'3-a.  Rate Class Allocations'!$E:$E,$B76),IF(COUNTIFS(AG$35,"General Service*"),1/COUNTIFS(Y35:AL35,"General Service*"),0))</f>
        <v>0</v>
      </c>
      <c r="AH76" s="416">
        <f ca="1">IF(SUMIFS(OFFSET('3-a.  Rate Class Allocations'!$BA:$BA,0,O35-2015+(27*(AH$36="kW"))),'3-a.  Rate Class Allocations'!$F:$F,"2011 - 2014 + 2015 Extension Legacy Green Energy Act Framework - Province Wide Program",'3-a.  Rate Class Allocations'!$E:$E,$B76),SUMIFS(OFFSET('3-a.  Rate Class Allocations'!$BA:$BA,0,O35-2015+(27*(AH$36="kW"))),'3-a.  Rate Class Allocations'!$F:$F,"2011 - 2014 + 2015 Extension Legacy Green Energy Act Framework - Province Wide Program",'3-a.  Rate Class Allocations'!$L:$L,AH$35,'3-a.  Rate Class Allocations'!$E:$E,$B76) / SUMIFS(OFFSET('3-a.  Rate Class Allocations'!$BA:$BA,0,O35-2015+(27*(AH$36="kW"))),'3-a.  Rate Class Allocations'!$F:$F,"2011 - 2014 + 2015 Extension Legacy Green Energy Act Framework - Province Wide Program",'3-a.  Rate Class Allocations'!$E:$E,$B76),IF(COUNTIFS(AH$35,"General Service*"),1/COUNTIFS(Y35:AL35,"General Service*"),0))</f>
        <v>0</v>
      </c>
      <c r="AI76" s="416">
        <f ca="1">IF(SUMIFS(OFFSET('3-a.  Rate Class Allocations'!$BA:$BA,0,O35-2015+(27*(AI$36="kW"))),'3-a.  Rate Class Allocations'!$F:$F,"2011 - 2014 + 2015 Extension Legacy Green Energy Act Framework - Province Wide Program",'3-a.  Rate Class Allocations'!$E:$E,$B76),SUMIFS(OFFSET('3-a.  Rate Class Allocations'!$BA:$BA,0,O35-2015+(27*(AI$36="kW"))),'3-a.  Rate Class Allocations'!$F:$F,"2011 - 2014 + 2015 Extension Legacy Green Energy Act Framework - Province Wide Program",'3-a.  Rate Class Allocations'!$L:$L,AI$35,'3-a.  Rate Class Allocations'!$E:$E,$B76) / SUMIFS(OFFSET('3-a.  Rate Class Allocations'!$BA:$BA,0,O35-2015+(27*(AI$36="kW"))),'3-a.  Rate Class Allocations'!$F:$F,"2011 - 2014 + 2015 Extension Legacy Green Energy Act Framework - Province Wide Program",'3-a.  Rate Class Allocations'!$E:$E,$B76),IF(COUNTIFS(AI$35,"General Service*"),1/COUNTIFS(Y35:AL35,"General Service*"),0))</f>
        <v>0</v>
      </c>
      <c r="AJ76" s="416">
        <f ca="1">IF(SUMIFS(OFFSET('3-a.  Rate Class Allocations'!$BA:$BA,0,O35-2015+(27*(AJ$36="kW"))),'3-a.  Rate Class Allocations'!$F:$F,"2011 - 2014 + 2015 Extension Legacy Green Energy Act Framework - Province Wide Program",'3-a.  Rate Class Allocations'!$E:$E,$B76),SUMIFS(OFFSET('3-a.  Rate Class Allocations'!$BA:$BA,0,O35-2015+(27*(AJ$36="kW"))),'3-a.  Rate Class Allocations'!$F:$F,"2011 - 2014 + 2015 Extension Legacy Green Energy Act Framework - Province Wide Program",'3-a.  Rate Class Allocations'!$L:$L,AJ$35,'3-a.  Rate Class Allocations'!$E:$E,$B76) / SUMIFS(OFFSET('3-a.  Rate Class Allocations'!$BA:$BA,0,O35-2015+(27*(AJ$36="kW"))),'3-a.  Rate Class Allocations'!$F:$F,"2011 - 2014 + 2015 Extension Legacy Green Energy Act Framework - Province Wide Program",'3-a.  Rate Class Allocations'!$E:$E,$B76),IF(COUNTIFS(AJ$35,"General Service*"),1/COUNTIFS(Y35:AL35,"General Service*"),0))</f>
        <v>0</v>
      </c>
      <c r="AK76" s="416">
        <f ca="1">IF(SUMIFS(OFFSET('3-a.  Rate Class Allocations'!$BA:$BA,0,O35-2015+(27*(AK$36="kW"))),'3-a.  Rate Class Allocations'!$F:$F,"2011 - 2014 + 2015 Extension Legacy Green Energy Act Framework - Province Wide Program",'3-a.  Rate Class Allocations'!$E:$E,$B76),SUMIFS(OFFSET('3-a.  Rate Class Allocations'!$BA:$BA,0,O35-2015+(27*(AK$36="kW"))),'3-a.  Rate Class Allocations'!$F:$F,"2011 - 2014 + 2015 Extension Legacy Green Energy Act Framework - Province Wide Program",'3-a.  Rate Class Allocations'!$L:$L,AK$35,'3-a.  Rate Class Allocations'!$E:$E,$B76) / SUMIFS(OFFSET('3-a.  Rate Class Allocations'!$BA:$BA,0,O35-2015+(27*(AK$36="kW"))),'3-a.  Rate Class Allocations'!$F:$F,"2011 - 2014 + 2015 Extension Legacy Green Energy Act Framework - Province Wide Program",'3-a.  Rate Class Allocations'!$E:$E,$B76),IF(COUNTIFS(AK$35,"General Service*"),1/COUNTIFS(Y35:AL35,"General Service*"),0))</f>
        <v>0</v>
      </c>
      <c r="AL76" s="416">
        <f ca="1">IF(SUMIFS(OFFSET('3-a.  Rate Class Allocations'!$BA:$BA,0,O35-2015+(27*(AL$36="kW"))),'3-a.  Rate Class Allocations'!$F:$F,"2011 - 2014 + 2015 Extension Legacy Green Energy Act Framework - Province Wide Program",'3-a.  Rate Class Allocations'!$E:$E,$B76),SUMIFS(OFFSET('3-a.  Rate Class Allocations'!$BA:$BA,0,O35-2015+(27*(AL$36="kW"))),'3-a.  Rate Class Allocations'!$F:$F,"2011 - 2014 + 2015 Extension Legacy Green Energy Act Framework - Province Wide Program",'3-a.  Rate Class Allocations'!$L:$L,AL$35,'3-a.  Rate Class Allocations'!$E:$E,$B76) / SUMIFS(OFFSET('3-a.  Rate Class Allocations'!$BA:$BA,0,O35-2015+(27*(AL$36="kW"))),'3-a.  Rate Class Allocations'!$F:$F,"2011 - 2014 + 2015 Extension Legacy Green Energy Act Framework - Province Wide Program",'3-a.  Rate Class Allocations'!$E:$E,$B76),IF(COUNTIFS(AL$35,"General Service*"),1/COUNTIFS(Y35:AL35,"General Service*"),0))</f>
        <v>0</v>
      </c>
      <c r="AM76" s="298">
        <f ca="1">SUM(Y76:AL76)</f>
        <v>1</v>
      </c>
    </row>
    <row r="77" spans="1:39" outlineLevel="1">
      <c r="B77" s="514" t="s">
        <v>268</v>
      </c>
      <c r="C77" s="293" t="s">
        <v>164</v>
      </c>
      <c r="D77" s="724">
        <f>SUMIFS('7.  Persistence Report'!AU:AU,'7.  Persistence Report'!$D:$D,$B76,'7.  Persistence Report'!$H:$H,2015,'7.  Persistence Report'!$J:$J,"Adjustment")</f>
        <v>0</v>
      </c>
      <c r="E77" s="724">
        <f>SUMIFS('7.  Persistence Report'!AV:AV,'7.  Persistence Report'!$D:$D,$B76,'7.  Persistence Report'!$H:$H,2015,'7.  Persistence Report'!$J:$J,"Adjustment")</f>
        <v>0</v>
      </c>
      <c r="F77" s="724">
        <f>SUMIFS('7.  Persistence Report'!AW:AW,'7.  Persistence Report'!$D:$D,$B76,'7.  Persistence Report'!$H:$H,2015,'7.  Persistence Report'!$J:$J,"Adjustment")</f>
        <v>0</v>
      </c>
      <c r="G77" s="724">
        <f>SUMIFS('7.  Persistence Report'!AX:AX,'7.  Persistence Report'!$D:$D,$B76,'7.  Persistence Report'!$H:$H,2015,'7.  Persistence Report'!$J:$J,"Adjustment")</f>
        <v>0</v>
      </c>
      <c r="H77" s="724">
        <f>SUMIFS('7.  Persistence Report'!AY:AY,'7.  Persistence Report'!$D:$D,$B76,'7.  Persistence Report'!$H:$H,2015,'7.  Persistence Report'!$J:$J,"Adjustment")</f>
        <v>0</v>
      </c>
      <c r="I77" s="724">
        <f>SUMIFS('7.  Persistence Report'!AZ:AZ,'7.  Persistence Report'!$D:$D,$B76,'7.  Persistence Report'!$H:$H,2015,'7.  Persistence Report'!$J:$J,"Adjustment")</f>
        <v>0</v>
      </c>
      <c r="J77" s="724">
        <f>SUMIFS('7.  Persistence Report'!BA:BA,'7.  Persistence Report'!$D:$D,$B76,'7.  Persistence Report'!$H:$H,2015,'7.  Persistence Report'!$J:$J,"Adjustment")</f>
        <v>0</v>
      </c>
      <c r="K77" s="724">
        <f>SUMIFS('7.  Persistence Report'!BB:BB,'7.  Persistence Report'!$D:$D,$B76,'7.  Persistence Report'!$H:$H,2015,'7.  Persistence Report'!$J:$J,"Adjustment")</f>
        <v>0</v>
      </c>
      <c r="L77" s="724">
        <f>SUMIFS('7.  Persistence Report'!BC:BC,'7.  Persistence Report'!$D:$D,$B76,'7.  Persistence Report'!$H:$H,2015,'7.  Persistence Report'!$J:$J,"Adjustment")</f>
        <v>0</v>
      </c>
      <c r="M77" s="724">
        <f>SUMIFS('7.  Persistence Report'!BD:BD,'7.  Persistence Report'!$D:$D,$B76,'7.  Persistence Report'!$H:$H,2015,'7.  Persistence Report'!$J:$J,"Adjustment")</f>
        <v>0</v>
      </c>
      <c r="N77" s="724">
        <f>N76</f>
        <v>12</v>
      </c>
      <c r="O77" s="724">
        <f>SUMIFS('7.  Persistence Report'!P:P,'7.  Persistence Report'!$D:$D,$B76,'7.  Persistence Report'!$H:$H,2015,'7.  Persistence Report'!$J:$J,"Adjustment")</f>
        <v>0</v>
      </c>
      <c r="P77" s="724">
        <f>SUMIFS('7.  Persistence Report'!Q:Q,'7.  Persistence Report'!$D:$D,$B76,'7.  Persistence Report'!$H:$H,2015,'7.  Persistence Report'!$J:$J,"Adjustment")</f>
        <v>0</v>
      </c>
      <c r="Q77" s="724">
        <f>SUMIFS('7.  Persistence Report'!R:R,'7.  Persistence Report'!$D:$D,$B76,'7.  Persistence Report'!$H:$H,2015,'7.  Persistence Report'!$J:$J,"Adjustment")</f>
        <v>0</v>
      </c>
      <c r="R77" s="724">
        <f>SUMIFS('7.  Persistence Report'!S:S,'7.  Persistence Report'!$D:$D,$B76,'7.  Persistence Report'!$H:$H,2015,'7.  Persistence Report'!$J:$J,"Adjustment")</f>
        <v>0</v>
      </c>
      <c r="S77" s="724">
        <f>SUMIFS('7.  Persistence Report'!T:T,'7.  Persistence Report'!$D:$D,$B76,'7.  Persistence Report'!$H:$H,2015,'7.  Persistence Report'!$J:$J,"Adjustment")</f>
        <v>0</v>
      </c>
      <c r="T77" s="724">
        <f>SUMIFS('7.  Persistence Report'!U:U,'7.  Persistence Report'!$D:$D,$B76,'7.  Persistence Report'!$H:$H,2015,'7.  Persistence Report'!$J:$J,"Adjustment")</f>
        <v>0</v>
      </c>
      <c r="U77" s="724">
        <f>SUMIFS('7.  Persistence Report'!V:V,'7.  Persistence Report'!$D:$D,$B76,'7.  Persistence Report'!$H:$H,2015,'7.  Persistence Report'!$J:$J,"Adjustment")</f>
        <v>0</v>
      </c>
      <c r="V77" s="724">
        <f>SUMIFS('7.  Persistence Report'!W:W,'7.  Persistence Report'!$D:$D,$B76,'7.  Persistence Report'!$H:$H,2015,'7.  Persistence Report'!$J:$J,"Adjustment")</f>
        <v>0</v>
      </c>
      <c r="W77" s="724">
        <f>SUMIFS('7.  Persistence Report'!X:X,'7.  Persistence Report'!$D:$D,$B76,'7.  Persistence Report'!$H:$H,2015,'7.  Persistence Report'!$J:$J,"Adjustment")</f>
        <v>0</v>
      </c>
      <c r="X77" s="724">
        <f>SUMIFS('7.  Persistence Report'!Y:Y,'7.  Persistence Report'!$D:$D,$B76,'7.  Persistence Report'!$H:$H,2015,'7.  Persistence Report'!$J:$J,"Adjustment")</f>
        <v>0</v>
      </c>
      <c r="Y77" s="412">
        <f ca="1">Y76</f>
        <v>0.5</v>
      </c>
      <c r="Z77" s="412">
        <f t="shared" ref="Z77:AL77" ca="1" si="12">Z76</f>
        <v>0.5</v>
      </c>
      <c r="AA77" s="412">
        <f t="shared" ca="1" si="12"/>
        <v>0</v>
      </c>
      <c r="AB77" s="412">
        <f t="shared" ca="1" si="12"/>
        <v>0</v>
      </c>
      <c r="AC77" s="412">
        <f t="shared" ca="1" si="12"/>
        <v>0</v>
      </c>
      <c r="AD77" s="412">
        <f t="shared" ca="1" si="12"/>
        <v>0</v>
      </c>
      <c r="AE77" s="412">
        <f t="shared" ca="1" si="12"/>
        <v>0</v>
      </c>
      <c r="AF77" s="412">
        <f t="shared" ca="1" si="12"/>
        <v>0</v>
      </c>
      <c r="AG77" s="412">
        <f t="shared" ca="1" si="12"/>
        <v>0</v>
      </c>
      <c r="AH77" s="412">
        <f t="shared" ca="1" si="12"/>
        <v>0</v>
      </c>
      <c r="AI77" s="412">
        <f t="shared" ca="1" si="12"/>
        <v>0</v>
      </c>
      <c r="AJ77" s="412">
        <f t="shared" ca="1" si="12"/>
        <v>0</v>
      </c>
      <c r="AK77" s="412">
        <f t="shared" ca="1" si="12"/>
        <v>0</v>
      </c>
      <c r="AL77" s="412">
        <f t="shared" ca="1" si="12"/>
        <v>0</v>
      </c>
      <c r="AM77" s="308"/>
    </row>
    <row r="78" spans="1:39" outlineLevel="1">
      <c r="B78" s="514"/>
      <c r="C78" s="307"/>
      <c r="D78" s="730"/>
      <c r="E78" s="730"/>
      <c r="F78" s="730"/>
      <c r="G78" s="730"/>
      <c r="H78" s="730"/>
      <c r="I78" s="730"/>
      <c r="J78" s="730"/>
      <c r="K78" s="730"/>
      <c r="L78" s="730"/>
      <c r="M78" s="730"/>
      <c r="N78" s="730"/>
      <c r="O78" s="730"/>
      <c r="P78" s="730"/>
      <c r="Q78" s="730"/>
      <c r="R78" s="730"/>
      <c r="S78" s="730"/>
      <c r="T78" s="730"/>
      <c r="U78" s="730"/>
      <c r="V78" s="730"/>
      <c r="W78" s="730"/>
      <c r="X78" s="730"/>
      <c r="Y78" s="413"/>
      <c r="Z78" s="413"/>
      <c r="AA78" s="413"/>
      <c r="AB78" s="413"/>
      <c r="AC78" s="413"/>
      <c r="AD78" s="413"/>
      <c r="AE78" s="413"/>
      <c r="AF78" s="413"/>
      <c r="AG78" s="413"/>
      <c r="AH78" s="413"/>
      <c r="AI78" s="413"/>
      <c r="AJ78" s="413"/>
      <c r="AK78" s="413"/>
      <c r="AL78" s="413"/>
      <c r="AM78" s="308"/>
    </row>
    <row r="79" spans="1:39" ht="15.75" outlineLevel="1">
      <c r="B79" s="290" t="s">
        <v>108</v>
      </c>
      <c r="C79" s="291"/>
      <c r="D79" s="742"/>
      <c r="E79" s="742"/>
      <c r="F79" s="742"/>
      <c r="G79" s="742"/>
      <c r="H79" s="742"/>
      <c r="I79" s="742"/>
      <c r="J79" s="742"/>
      <c r="K79" s="742"/>
      <c r="L79" s="742"/>
      <c r="M79" s="742"/>
      <c r="N79" s="742"/>
      <c r="O79" s="742"/>
      <c r="P79" s="738"/>
      <c r="Q79" s="738"/>
      <c r="R79" s="738"/>
      <c r="S79" s="738"/>
      <c r="T79" s="738"/>
      <c r="U79" s="738"/>
      <c r="V79" s="738"/>
      <c r="W79" s="738"/>
      <c r="X79" s="738"/>
      <c r="Y79" s="415"/>
      <c r="Z79" s="415"/>
      <c r="AA79" s="415"/>
      <c r="AB79" s="415"/>
      <c r="AC79" s="415"/>
      <c r="AD79" s="415"/>
      <c r="AE79" s="415"/>
      <c r="AF79" s="415"/>
      <c r="AG79" s="415"/>
      <c r="AH79" s="415"/>
      <c r="AI79" s="415"/>
      <c r="AJ79" s="415"/>
      <c r="AK79" s="415"/>
      <c r="AL79" s="415"/>
      <c r="AM79" s="294"/>
    </row>
    <row r="80" spans="1:39" outlineLevel="1">
      <c r="A80" s="516">
        <v>14</v>
      </c>
      <c r="B80" s="317" t="s">
        <v>109</v>
      </c>
      <c r="C80" s="293" t="s">
        <v>25</v>
      </c>
      <c r="D80" s="724">
        <f>SUMIFS('7.  Persistence Report'!AU:AU,'7.  Persistence Report'!$D:$D,$B80,'7.  Persistence Report'!$H:$H,2015,'7.  Persistence Report'!$J:$J,"Current Year Savings")</f>
        <v>24600</v>
      </c>
      <c r="E80" s="724">
        <f>SUMIFS('7.  Persistence Report'!AV:AV,'7.  Persistence Report'!$D:$D,$B80,'7.  Persistence Report'!$H:$H,2015,'7.  Persistence Report'!$J:$J,"Current Year Savings")</f>
        <v>19743</v>
      </c>
      <c r="F80" s="724">
        <f>SUMIFS('7.  Persistence Report'!AW:AW,'7.  Persistence Report'!$D:$D,$B80,'7.  Persistence Report'!$H:$H,2015,'7.  Persistence Report'!$J:$J,"Current Year Savings")</f>
        <v>18763</v>
      </c>
      <c r="G80" s="724">
        <f>SUMIFS('7.  Persistence Report'!AX:AX,'7.  Persistence Report'!$D:$D,$B80,'7.  Persistence Report'!$H:$H,2015,'7.  Persistence Report'!$J:$J,"Current Year Savings")</f>
        <v>17786</v>
      </c>
      <c r="H80" s="724">
        <f>SUMIFS('7.  Persistence Report'!AY:AY,'7.  Persistence Report'!$D:$D,$B80,'7.  Persistence Report'!$H:$H,2015,'7.  Persistence Report'!$J:$J,"Current Year Savings")</f>
        <v>17717</v>
      </c>
      <c r="I80" s="724">
        <f>SUMIFS('7.  Persistence Report'!AZ:AZ,'7.  Persistence Report'!$D:$D,$B80,'7.  Persistence Report'!$H:$H,2015,'7.  Persistence Report'!$J:$J,"Current Year Savings")</f>
        <v>17717</v>
      </c>
      <c r="J80" s="724">
        <f>SUMIFS('7.  Persistence Report'!BA:BA,'7.  Persistence Report'!$D:$D,$B80,'7.  Persistence Report'!$H:$H,2015,'7.  Persistence Report'!$J:$J,"Current Year Savings")</f>
        <v>17428</v>
      </c>
      <c r="K80" s="724">
        <f>SUMIFS('7.  Persistence Report'!BB:BB,'7.  Persistence Report'!$D:$D,$B80,'7.  Persistence Report'!$H:$H,2015,'7.  Persistence Report'!$J:$J,"Current Year Savings")</f>
        <v>17028</v>
      </c>
      <c r="L80" s="724">
        <f>SUMIFS('7.  Persistence Report'!BC:BC,'7.  Persistence Report'!$D:$D,$B80,'7.  Persistence Report'!$H:$H,2015,'7.  Persistence Report'!$J:$J,"Current Year Savings")</f>
        <v>10022</v>
      </c>
      <c r="M80" s="724">
        <f>SUMIFS('7.  Persistence Report'!BD:BD,'7.  Persistence Report'!$D:$D,$B80,'7.  Persistence Report'!$H:$H,2015,'7.  Persistence Report'!$J:$J,"Current Year Savings")</f>
        <v>9698</v>
      </c>
      <c r="N80" s="724">
        <v>12</v>
      </c>
      <c r="O80" s="724">
        <f>SUMIFS('7.  Persistence Report'!P:P,'7.  Persistence Report'!$D:$D,$B80,'7.  Persistence Report'!$H:$H,2015,'7.  Persistence Report'!$J:$J,"Current Year Savings")</f>
        <v>2</v>
      </c>
      <c r="P80" s="724">
        <f>SUMIFS('7.  Persistence Report'!Q:Q,'7.  Persistence Report'!$D:$D,$B80,'7.  Persistence Report'!$H:$H,2015,'7.  Persistence Report'!$J:$J,"Current Year Savings")</f>
        <v>2</v>
      </c>
      <c r="Q80" s="724">
        <f>SUMIFS('7.  Persistence Report'!R:R,'7.  Persistence Report'!$D:$D,$B80,'7.  Persistence Report'!$H:$H,2015,'7.  Persistence Report'!$J:$J,"Current Year Savings")</f>
        <v>2</v>
      </c>
      <c r="R80" s="724">
        <f>SUMIFS('7.  Persistence Report'!S:S,'7.  Persistence Report'!$D:$D,$B80,'7.  Persistence Report'!$H:$H,2015,'7.  Persistence Report'!$J:$J,"Current Year Savings")</f>
        <v>2</v>
      </c>
      <c r="S80" s="724">
        <f>SUMIFS('7.  Persistence Report'!T:T,'7.  Persistence Report'!$D:$D,$B80,'7.  Persistence Report'!$H:$H,2015,'7.  Persistence Report'!$J:$J,"Current Year Savings")</f>
        <v>2</v>
      </c>
      <c r="T80" s="724">
        <f>SUMIFS('7.  Persistence Report'!U:U,'7.  Persistence Report'!$D:$D,$B80,'7.  Persistence Report'!$H:$H,2015,'7.  Persistence Report'!$J:$J,"Current Year Savings")</f>
        <v>2</v>
      </c>
      <c r="U80" s="724">
        <f>SUMIFS('7.  Persistence Report'!V:V,'7.  Persistence Report'!$D:$D,$B80,'7.  Persistence Report'!$H:$H,2015,'7.  Persistence Report'!$J:$J,"Current Year Savings")</f>
        <v>2</v>
      </c>
      <c r="V80" s="724">
        <f>SUMIFS('7.  Persistence Report'!W:W,'7.  Persistence Report'!$D:$D,$B80,'7.  Persistence Report'!$H:$H,2015,'7.  Persistence Report'!$J:$J,"Current Year Savings")</f>
        <v>2</v>
      </c>
      <c r="W80" s="724">
        <f>SUMIFS('7.  Persistence Report'!X:X,'7.  Persistence Report'!$D:$D,$B80,'7.  Persistence Report'!$H:$H,2015,'7.  Persistence Report'!$J:$J,"Current Year Savings")</f>
        <v>2</v>
      </c>
      <c r="X80" s="724">
        <f>SUMIFS('7.  Persistence Report'!Y:Y,'7.  Persistence Report'!$D:$D,$B80,'7.  Persistence Report'!$H:$H,2015,'7.  Persistence Report'!$J:$J,"Current Year Savings")</f>
        <v>1</v>
      </c>
      <c r="Y80" s="411">
        <f>IF(COUNTIFS(Y35,"Res*"),1/COUNTIFS(Y35:AL35,"Res*"),0)</f>
        <v>0</v>
      </c>
      <c r="Z80" s="411">
        <f>IF(COUNTIFS(Z$35,"Res*"),1/COUNTIFS(Y35:AL35,"Res*"),0)</f>
        <v>0</v>
      </c>
      <c r="AA80" s="411">
        <f>IF(COUNTIFS(AA$35,"Res*"),1/COUNTIFS(Y35:AL35,"Res*"),0)</f>
        <v>0</v>
      </c>
      <c r="AB80" s="411">
        <f>IF(COUNTIFS(AB$35,"Res*"),1/COUNTIFS(Y35:AL35,"Res*"),0)</f>
        <v>1</v>
      </c>
      <c r="AC80" s="411">
        <f>IF(COUNTIFS(AC$35,"Res*"),1/COUNTIFS(Y35:AL35,"Res*"),0)</f>
        <v>0</v>
      </c>
      <c r="AD80" s="411">
        <f>IF(COUNTIFS(AD$35,"Res*"),1/COUNTIFS(Y35:AL35,"Res*"),0)</f>
        <v>0</v>
      </c>
      <c r="AE80" s="411">
        <f>IF(COUNTIFS(AE$35,"Res*"),1/COUNTIFS(Y35:AL35,"Res*"),0)</f>
        <v>0</v>
      </c>
      <c r="AF80" s="411">
        <f>IF(COUNTIFS(AF$35,"Res*"),1/COUNTIFS(Y35:AL35,"Res*"),0)</f>
        <v>0</v>
      </c>
      <c r="AG80" s="411">
        <f>IF(COUNTIFS(AG$35,"Res*"),1/COUNTIFS(Y35:AL35,"Res*"),0)</f>
        <v>0</v>
      </c>
      <c r="AH80" s="411">
        <f>IF(COUNTIFS(AH$35,"Res*"),1/COUNTIFS(Y35:AL35,"Res*"),0)</f>
        <v>0</v>
      </c>
      <c r="AI80" s="411">
        <f>IF(COUNTIFS(AI$35,"Res*"),1/COUNTIFS(Y35:AL35,"Res*"),0)</f>
        <v>0</v>
      </c>
      <c r="AJ80" s="411">
        <f>IF(COUNTIFS(AJ$35,"Res*"),1/COUNTIFS(Y35:AL35,"Res*"),0)</f>
        <v>0</v>
      </c>
      <c r="AK80" s="411">
        <f>IF(COUNTIFS(AK$35,"Res*"),1/COUNTIFS(Y35:AL35,"Res*"),0)</f>
        <v>0</v>
      </c>
      <c r="AL80" s="411">
        <f>IF(COUNTIFS(AL$35,"Res*"),1/COUNTIFS(Y35:AL35,"Res*"),0)</f>
        <v>0</v>
      </c>
      <c r="AM80" s="298">
        <f>SUM(Y80:AL80)</f>
        <v>1</v>
      </c>
    </row>
    <row r="81" spans="1:40" outlineLevel="1">
      <c r="B81" s="296" t="s">
        <v>268</v>
      </c>
      <c r="C81" s="293" t="s">
        <v>164</v>
      </c>
      <c r="D81" s="724">
        <f>SUMIFS('7.  Persistence Report'!AU:AU,'7.  Persistence Report'!$D:$D,$B80,'7.  Persistence Report'!$H:$H,2015,'7.  Persistence Report'!$J:$J,"Adjustment")</f>
        <v>0</v>
      </c>
      <c r="E81" s="724">
        <f>SUMIFS('7.  Persistence Report'!AV:AV,'7.  Persistence Report'!$D:$D,$B80,'7.  Persistence Report'!$H:$H,2015,'7.  Persistence Report'!$J:$J,"Adjustment")</f>
        <v>0</v>
      </c>
      <c r="F81" s="724">
        <f>SUMIFS('7.  Persistence Report'!AW:AW,'7.  Persistence Report'!$D:$D,$B80,'7.  Persistence Report'!$H:$H,2015,'7.  Persistence Report'!$J:$J,"Adjustment")</f>
        <v>0</v>
      </c>
      <c r="G81" s="724">
        <f>SUMIFS('7.  Persistence Report'!AX:AX,'7.  Persistence Report'!$D:$D,$B80,'7.  Persistence Report'!$H:$H,2015,'7.  Persistence Report'!$J:$J,"Adjustment")</f>
        <v>0</v>
      </c>
      <c r="H81" s="724">
        <f>SUMIFS('7.  Persistence Report'!AY:AY,'7.  Persistence Report'!$D:$D,$B80,'7.  Persistence Report'!$H:$H,2015,'7.  Persistence Report'!$J:$J,"Adjustment")</f>
        <v>0</v>
      </c>
      <c r="I81" s="724">
        <f>SUMIFS('7.  Persistence Report'!AZ:AZ,'7.  Persistence Report'!$D:$D,$B80,'7.  Persistence Report'!$H:$H,2015,'7.  Persistence Report'!$J:$J,"Adjustment")</f>
        <v>0</v>
      </c>
      <c r="J81" s="724">
        <f>SUMIFS('7.  Persistence Report'!BA:BA,'7.  Persistence Report'!$D:$D,$B80,'7.  Persistence Report'!$H:$H,2015,'7.  Persistence Report'!$J:$J,"Adjustment")</f>
        <v>0</v>
      </c>
      <c r="K81" s="724">
        <f>SUMIFS('7.  Persistence Report'!BB:BB,'7.  Persistence Report'!$D:$D,$B80,'7.  Persistence Report'!$H:$H,2015,'7.  Persistence Report'!$J:$J,"Adjustment")</f>
        <v>0</v>
      </c>
      <c r="L81" s="724">
        <f>SUMIFS('7.  Persistence Report'!BC:BC,'7.  Persistence Report'!$D:$D,$B80,'7.  Persistence Report'!$H:$H,2015,'7.  Persistence Report'!$J:$J,"Adjustment")</f>
        <v>0</v>
      </c>
      <c r="M81" s="724">
        <f>SUMIFS('7.  Persistence Report'!BD:BD,'7.  Persistence Report'!$D:$D,$B80,'7.  Persistence Report'!$H:$H,2015,'7.  Persistence Report'!$J:$J,"Adjustment")</f>
        <v>0</v>
      </c>
      <c r="N81" s="724">
        <f>N80</f>
        <v>12</v>
      </c>
      <c r="O81" s="724">
        <f>SUMIFS('7.  Persistence Report'!P:P,'7.  Persistence Report'!$D:$D,$B80,'7.  Persistence Report'!$H:$H,2015,'7.  Persistence Report'!$J:$J,"Adjustment")</f>
        <v>0</v>
      </c>
      <c r="P81" s="724">
        <f>SUMIFS('7.  Persistence Report'!Q:Q,'7.  Persistence Report'!$D:$D,$B80,'7.  Persistence Report'!$H:$H,2015,'7.  Persistence Report'!$J:$J,"Adjustment")</f>
        <v>0</v>
      </c>
      <c r="Q81" s="724">
        <f>SUMIFS('7.  Persistence Report'!R:R,'7.  Persistence Report'!$D:$D,$B80,'7.  Persistence Report'!$H:$H,2015,'7.  Persistence Report'!$J:$J,"Adjustment")</f>
        <v>0</v>
      </c>
      <c r="R81" s="724">
        <f>SUMIFS('7.  Persistence Report'!S:S,'7.  Persistence Report'!$D:$D,$B80,'7.  Persistence Report'!$H:$H,2015,'7.  Persistence Report'!$J:$J,"Adjustment")</f>
        <v>0</v>
      </c>
      <c r="S81" s="724">
        <f>SUMIFS('7.  Persistence Report'!T:T,'7.  Persistence Report'!$D:$D,$B80,'7.  Persistence Report'!$H:$H,2015,'7.  Persistence Report'!$J:$J,"Adjustment")</f>
        <v>0</v>
      </c>
      <c r="T81" s="724">
        <f>SUMIFS('7.  Persistence Report'!U:U,'7.  Persistence Report'!$D:$D,$B80,'7.  Persistence Report'!$H:$H,2015,'7.  Persistence Report'!$J:$J,"Adjustment")</f>
        <v>0</v>
      </c>
      <c r="U81" s="724">
        <f>SUMIFS('7.  Persistence Report'!V:V,'7.  Persistence Report'!$D:$D,$B80,'7.  Persistence Report'!$H:$H,2015,'7.  Persistence Report'!$J:$J,"Adjustment")</f>
        <v>0</v>
      </c>
      <c r="V81" s="724">
        <f>SUMIFS('7.  Persistence Report'!W:W,'7.  Persistence Report'!$D:$D,$B80,'7.  Persistence Report'!$H:$H,2015,'7.  Persistence Report'!$J:$J,"Adjustment")</f>
        <v>0</v>
      </c>
      <c r="W81" s="724">
        <f>SUMIFS('7.  Persistence Report'!X:X,'7.  Persistence Report'!$D:$D,$B80,'7.  Persistence Report'!$H:$H,2015,'7.  Persistence Report'!$J:$J,"Adjustment")</f>
        <v>0</v>
      </c>
      <c r="X81" s="724">
        <f>SUMIFS('7.  Persistence Report'!Y:Y,'7.  Persistence Report'!$D:$D,$B80,'7.  Persistence Report'!$H:$H,2015,'7.  Persistence Report'!$J:$J,"Adjustment")</f>
        <v>0</v>
      </c>
      <c r="Y81" s="412">
        <f t="shared" ref="Y81:AL81" si="13">Y80</f>
        <v>0</v>
      </c>
      <c r="Z81" s="412">
        <f t="shared" si="13"/>
        <v>0</v>
      </c>
      <c r="AA81" s="412">
        <f t="shared" si="13"/>
        <v>0</v>
      </c>
      <c r="AB81" s="412">
        <f t="shared" si="13"/>
        <v>1</v>
      </c>
      <c r="AC81" s="412">
        <f t="shared" si="13"/>
        <v>0</v>
      </c>
      <c r="AD81" s="412">
        <f t="shared" si="13"/>
        <v>0</v>
      </c>
      <c r="AE81" s="412">
        <f t="shared" si="13"/>
        <v>0</v>
      </c>
      <c r="AF81" s="412">
        <f t="shared" si="13"/>
        <v>0</v>
      </c>
      <c r="AG81" s="412">
        <f t="shared" si="13"/>
        <v>0</v>
      </c>
      <c r="AH81" s="412">
        <f t="shared" si="13"/>
        <v>0</v>
      </c>
      <c r="AI81" s="412">
        <f t="shared" si="13"/>
        <v>0</v>
      </c>
      <c r="AJ81" s="412">
        <f t="shared" si="13"/>
        <v>0</v>
      </c>
      <c r="AK81" s="412">
        <f t="shared" si="13"/>
        <v>0</v>
      </c>
      <c r="AL81" s="412">
        <f t="shared" si="13"/>
        <v>0</v>
      </c>
      <c r="AM81" s="299"/>
    </row>
    <row r="82" spans="1:40" s="509" customFormat="1" outlineLevel="1">
      <c r="A82" s="517"/>
      <c r="B82" s="296"/>
      <c r="C82" s="293"/>
      <c r="D82" s="730"/>
      <c r="E82" s="730"/>
      <c r="F82" s="730"/>
      <c r="G82" s="730"/>
      <c r="H82" s="730"/>
      <c r="I82" s="730"/>
      <c r="J82" s="730"/>
      <c r="K82" s="730"/>
      <c r="L82" s="730"/>
      <c r="M82" s="730"/>
      <c r="N82" s="732"/>
      <c r="O82" s="730"/>
      <c r="P82" s="730"/>
      <c r="Q82" s="730"/>
      <c r="R82" s="730"/>
      <c r="S82" s="730"/>
      <c r="T82" s="730"/>
      <c r="U82" s="730"/>
      <c r="V82" s="730"/>
      <c r="W82" s="730"/>
      <c r="X82" s="730"/>
      <c r="Y82" s="412"/>
      <c r="Z82" s="412"/>
      <c r="AA82" s="412"/>
      <c r="AB82" s="412"/>
      <c r="AC82" s="412"/>
      <c r="AD82" s="412"/>
      <c r="AE82" s="412"/>
      <c r="AF82" s="412"/>
      <c r="AG82" s="412"/>
      <c r="AH82" s="412"/>
      <c r="AI82" s="412"/>
      <c r="AJ82" s="412"/>
      <c r="AK82" s="412"/>
      <c r="AL82" s="412"/>
      <c r="AM82" s="510"/>
      <c r="AN82" s="622"/>
    </row>
    <row r="83" spans="1:40" s="311" customFormat="1" ht="15.75" outlineLevel="1">
      <c r="A83" s="517"/>
      <c r="B83" s="290" t="s">
        <v>491</v>
      </c>
      <c r="C83" s="293"/>
      <c r="D83" s="730"/>
      <c r="E83" s="730"/>
      <c r="F83" s="730"/>
      <c r="G83" s="730"/>
      <c r="H83" s="730"/>
      <c r="I83" s="730"/>
      <c r="J83" s="730"/>
      <c r="K83" s="730"/>
      <c r="L83" s="730"/>
      <c r="M83" s="730"/>
      <c r="N83" s="730"/>
      <c r="O83" s="730"/>
      <c r="P83" s="730"/>
      <c r="Q83" s="730"/>
      <c r="R83" s="730"/>
      <c r="S83" s="730"/>
      <c r="T83" s="730"/>
      <c r="U83" s="730"/>
      <c r="V83" s="730"/>
      <c r="W83" s="730"/>
      <c r="X83" s="730"/>
      <c r="Y83" s="413"/>
      <c r="Z83" s="413"/>
      <c r="AA83" s="413"/>
      <c r="AB83" s="413"/>
      <c r="AC83" s="413"/>
      <c r="AD83" s="413"/>
      <c r="AE83" s="417"/>
      <c r="AF83" s="417"/>
      <c r="AG83" s="417"/>
      <c r="AH83" s="417"/>
      <c r="AI83" s="417"/>
      <c r="AJ83" s="417"/>
      <c r="AK83" s="417"/>
      <c r="AL83" s="417"/>
      <c r="AM83" s="511"/>
      <c r="AN83" s="623"/>
    </row>
    <row r="84" spans="1:40" outlineLevel="1">
      <c r="A84" s="516">
        <v>15</v>
      </c>
      <c r="B84" s="296" t="s">
        <v>496</v>
      </c>
      <c r="C84" s="293" t="s">
        <v>25</v>
      </c>
      <c r="D84" s="724">
        <f>SUMIFS('7.  Persistence Report'!AU:AU,'7.  Persistence Report'!$D:$D,$B84,'7.  Persistence Report'!$H:$H,2015,'7.  Persistence Report'!$J:$J,"Current Year Savings")</f>
        <v>0</v>
      </c>
      <c r="E84" s="724">
        <f>SUMIFS('7.  Persistence Report'!AV:AV,'7.  Persistence Report'!$D:$D,$B84,'7.  Persistence Report'!$H:$H,2015,'7.  Persistence Report'!$J:$J,"Current Year Savings")</f>
        <v>0</v>
      </c>
      <c r="F84" s="724">
        <f>SUMIFS('7.  Persistence Report'!AW:AW,'7.  Persistence Report'!$D:$D,$B84,'7.  Persistence Report'!$H:$H,2015,'7.  Persistence Report'!$J:$J,"Current Year Savings")</f>
        <v>0</v>
      </c>
      <c r="G84" s="724">
        <f>SUMIFS('7.  Persistence Report'!AX:AX,'7.  Persistence Report'!$D:$D,$B84,'7.  Persistence Report'!$H:$H,2015,'7.  Persistence Report'!$J:$J,"Current Year Savings")</f>
        <v>0</v>
      </c>
      <c r="H84" s="724">
        <f>SUMIFS('7.  Persistence Report'!AY:AY,'7.  Persistence Report'!$D:$D,$B84,'7.  Persistence Report'!$H:$H,2015,'7.  Persistence Report'!$J:$J,"Current Year Savings")</f>
        <v>0</v>
      </c>
      <c r="I84" s="724">
        <f>SUMIFS('7.  Persistence Report'!AZ:AZ,'7.  Persistence Report'!$D:$D,$B84,'7.  Persistence Report'!$H:$H,2015,'7.  Persistence Report'!$J:$J,"Current Year Savings")</f>
        <v>0</v>
      </c>
      <c r="J84" s="724">
        <f>SUMIFS('7.  Persistence Report'!BA:BA,'7.  Persistence Report'!$D:$D,$B84,'7.  Persistence Report'!$H:$H,2015,'7.  Persistence Report'!$J:$J,"Current Year Savings")</f>
        <v>0</v>
      </c>
      <c r="K84" s="724">
        <f>SUMIFS('7.  Persistence Report'!BB:BB,'7.  Persistence Report'!$D:$D,$B84,'7.  Persistence Report'!$H:$H,2015,'7.  Persistence Report'!$J:$J,"Current Year Savings")</f>
        <v>0</v>
      </c>
      <c r="L84" s="724">
        <f>SUMIFS('7.  Persistence Report'!BC:BC,'7.  Persistence Report'!$D:$D,$B84,'7.  Persistence Report'!$H:$H,2015,'7.  Persistence Report'!$J:$J,"Current Year Savings")</f>
        <v>0</v>
      </c>
      <c r="M84" s="724">
        <f>SUMIFS('7.  Persistence Report'!BD:BD,'7.  Persistence Report'!$D:$D,$B84,'7.  Persistence Report'!$H:$H,2015,'7.  Persistence Report'!$J:$J,"Current Year Savings")</f>
        <v>0</v>
      </c>
      <c r="N84" s="724">
        <v>0</v>
      </c>
      <c r="O84" s="724">
        <f>SUMIFS('7.  Persistence Report'!P:P,'7.  Persistence Report'!$D:$D,$B84,'7.  Persistence Report'!$H:$H,2015,'7.  Persistence Report'!$J:$J,"Current Year Savings")</f>
        <v>0</v>
      </c>
      <c r="P84" s="724">
        <f>SUMIFS('7.  Persistence Report'!Q:Q,'7.  Persistence Report'!$D:$D,$B84,'7.  Persistence Report'!$H:$H,2015,'7.  Persistence Report'!$J:$J,"Current Year Savings")</f>
        <v>0</v>
      </c>
      <c r="Q84" s="724">
        <f>SUMIFS('7.  Persistence Report'!R:R,'7.  Persistence Report'!$D:$D,$B84,'7.  Persistence Report'!$H:$H,2015,'7.  Persistence Report'!$J:$J,"Current Year Savings")</f>
        <v>0</v>
      </c>
      <c r="R84" s="724">
        <f>SUMIFS('7.  Persistence Report'!S:S,'7.  Persistence Report'!$D:$D,$B84,'7.  Persistence Report'!$H:$H,2015,'7.  Persistence Report'!$J:$J,"Current Year Savings")</f>
        <v>0</v>
      </c>
      <c r="S84" s="724">
        <f>SUMIFS('7.  Persistence Report'!T:T,'7.  Persistence Report'!$D:$D,$B84,'7.  Persistence Report'!$H:$H,2015,'7.  Persistence Report'!$J:$J,"Current Year Savings")</f>
        <v>0</v>
      </c>
      <c r="T84" s="724">
        <f>SUMIFS('7.  Persistence Report'!U:U,'7.  Persistence Report'!$D:$D,$B84,'7.  Persistence Report'!$H:$H,2015,'7.  Persistence Report'!$J:$J,"Current Year Savings")</f>
        <v>0</v>
      </c>
      <c r="U84" s="724">
        <f>SUMIFS('7.  Persistence Report'!V:V,'7.  Persistence Report'!$D:$D,$B84,'7.  Persistence Report'!$H:$H,2015,'7.  Persistence Report'!$J:$J,"Current Year Savings")</f>
        <v>0</v>
      </c>
      <c r="V84" s="724">
        <f>SUMIFS('7.  Persistence Report'!W:W,'7.  Persistence Report'!$D:$D,$B84,'7.  Persistence Report'!$H:$H,2015,'7.  Persistence Report'!$J:$J,"Current Year Savings")</f>
        <v>0</v>
      </c>
      <c r="W84" s="724">
        <f>SUMIFS('7.  Persistence Report'!X:X,'7.  Persistence Report'!$D:$D,$B84,'7.  Persistence Report'!$H:$H,2015,'7.  Persistence Report'!$J:$J,"Current Year Savings")</f>
        <v>0</v>
      </c>
      <c r="X84" s="724">
        <f>SUMIFS('7.  Persistence Report'!Y:Y,'7.  Persistence Report'!$D:$D,$B84,'7.  Persistence Report'!$H:$H,2015,'7.  Persistence Report'!$J:$J,"Current Year Savings")</f>
        <v>0</v>
      </c>
      <c r="Y84" s="411">
        <f>IF(COUNTIFS(Y35,"Res*"),1/COUNTIFS(Y35:AL35,"Res*"),0)</f>
        <v>0</v>
      </c>
      <c r="Z84" s="411">
        <f>IF(COUNTIFS(Z$35,"Res*"),1/COUNTIFS(Y35:AL35,"Res*"),0)</f>
        <v>0</v>
      </c>
      <c r="AA84" s="411">
        <f>IF(COUNTIFS(AA$35,"Res*"),1/COUNTIFS(Y35:AL35,"Res*"),0)</f>
        <v>0</v>
      </c>
      <c r="AB84" s="411">
        <f>IF(COUNTIFS(AB$35,"Res*"),1/COUNTIFS(Y35:AL35,"Res*"),0)</f>
        <v>1</v>
      </c>
      <c r="AC84" s="411">
        <f>IF(COUNTIFS(AC$35,"Res*"),1/COUNTIFS(Y35:AL35,"Res*"),0)</f>
        <v>0</v>
      </c>
      <c r="AD84" s="411">
        <f>IF(COUNTIFS(AD$35,"Res*"),1/COUNTIFS(Y35:AL35,"Res*"),0)</f>
        <v>0</v>
      </c>
      <c r="AE84" s="411">
        <f>IF(COUNTIFS(AE$35,"Res*"),1/COUNTIFS(Y35:AL35,"Res*"),0)</f>
        <v>0</v>
      </c>
      <c r="AF84" s="411">
        <f>IF(COUNTIFS(AF$35,"Res*"),1/COUNTIFS(Y35:AL35,"Res*"),0)</f>
        <v>0</v>
      </c>
      <c r="AG84" s="411">
        <f>IF(COUNTIFS(AG$35,"Res*"),1/COUNTIFS(Y35:AL35,"Res*"),0)</f>
        <v>0</v>
      </c>
      <c r="AH84" s="411">
        <f>IF(COUNTIFS(AH$35,"Res*"),1/COUNTIFS(Y35:AL35,"Res*"),0)</f>
        <v>0</v>
      </c>
      <c r="AI84" s="411">
        <f>IF(COUNTIFS(AI$35,"Res*"),1/COUNTIFS(Y35:AL35,"Res*"),0)</f>
        <v>0</v>
      </c>
      <c r="AJ84" s="411">
        <f>IF(COUNTIFS(AJ$35,"Res*"),1/COUNTIFS(Y35:AL35,"Res*"),0)</f>
        <v>0</v>
      </c>
      <c r="AK84" s="411">
        <f>IF(COUNTIFS(AK$35,"Res*"),1/COUNTIFS(Y35:AL35,"Res*"),0)</f>
        <v>0</v>
      </c>
      <c r="AL84" s="411">
        <f>IF(COUNTIFS(AL$35,"Res*"),1/COUNTIFS(Y35:AL35,"Res*"),0)</f>
        <v>0</v>
      </c>
      <c r="AM84" s="298">
        <f>SUM(Y84:AL84)</f>
        <v>1</v>
      </c>
    </row>
    <row r="85" spans="1:40" outlineLevel="1">
      <c r="B85" s="296" t="s">
        <v>268</v>
      </c>
      <c r="C85" s="293" t="s">
        <v>164</v>
      </c>
      <c r="D85" s="724">
        <f>SUMIFS('7.  Persistence Report'!AU:AU,'7.  Persistence Report'!$D:$D,$B84,'7.  Persistence Report'!$H:$H,2015,'7.  Persistence Report'!$J:$J,"Adjustment")</f>
        <v>0</v>
      </c>
      <c r="E85" s="724">
        <f>SUMIFS('7.  Persistence Report'!AV:AV,'7.  Persistence Report'!$D:$D,$B84,'7.  Persistence Report'!$H:$H,2015,'7.  Persistence Report'!$J:$J,"Adjustment")</f>
        <v>0</v>
      </c>
      <c r="F85" s="724">
        <f>SUMIFS('7.  Persistence Report'!AW:AW,'7.  Persistence Report'!$D:$D,$B84,'7.  Persistence Report'!$H:$H,2015,'7.  Persistence Report'!$J:$J,"Adjustment")</f>
        <v>0</v>
      </c>
      <c r="G85" s="724">
        <f>SUMIFS('7.  Persistence Report'!AX:AX,'7.  Persistence Report'!$D:$D,$B84,'7.  Persistence Report'!$H:$H,2015,'7.  Persistence Report'!$J:$J,"Adjustment")</f>
        <v>0</v>
      </c>
      <c r="H85" s="724">
        <f>SUMIFS('7.  Persistence Report'!AY:AY,'7.  Persistence Report'!$D:$D,$B84,'7.  Persistence Report'!$H:$H,2015,'7.  Persistence Report'!$J:$J,"Adjustment")</f>
        <v>0</v>
      </c>
      <c r="I85" s="724">
        <f>SUMIFS('7.  Persistence Report'!AZ:AZ,'7.  Persistence Report'!$D:$D,$B84,'7.  Persistence Report'!$H:$H,2015,'7.  Persistence Report'!$J:$J,"Adjustment")</f>
        <v>0</v>
      </c>
      <c r="J85" s="724">
        <f>SUMIFS('7.  Persistence Report'!BA:BA,'7.  Persistence Report'!$D:$D,$B84,'7.  Persistence Report'!$H:$H,2015,'7.  Persistence Report'!$J:$J,"Adjustment")</f>
        <v>0</v>
      </c>
      <c r="K85" s="724">
        <f>SUMIFS('7.  Persistence Report'!BB:BB,'7.  Persistence Report'!$D:$D,$B84,'7.  Persistence Report'!$H:$H,2015,'7.  Persistence Report'!$J:$J,"Adjustment")</f>
        <v>0</v>
      </c>
      <c r="L85" s="724">
        <f>SUMIFS('7.  Persistence Report'!BC:BC,'7.  Persistence Report'!$D:$D,$B84,'7.  Persistence Report'!$H:$H,2015,'7.  Persistence Report'!$J:$J,"Adjustment")</f>
        <v>0</v>
      </c>
      <c r="M85" s="724">
        <f>SUMIFS('7.  Persistence Report'!BD:BD,'7.  Persistence Report'!$D:$D,$B84,'7.  Persistence Report'!$H:$H,2015,'7.  Persistence Report'!$J:$J,"Adjustment")</f>
        <v>0</v>
      </c>
      <c r="N85" s="724">
        <f>N84</f>
        <v>0</v>
      </c>
      <c r="O85" s="724">
        <f>SUMIFS('7.  Persistence Report'!P:P,'7.  Persistence Report'!$D:$D,$B84,'7.  Persistence Report'!$H:$H,2015,'7.  Persistence Report'!$J:$J,"Adjustment")</f>
        <v>0</v>
      </c>
      <c r="P85" s="724">
        <f>SUMIFS('7.  Persistence Report'!Q:Q,'7.  Persistence Report'!$D:$D,$B84,'7.  Persistence Report'!$H:$H,2015,'7.  Persistence Report'!$J:$J,"Adjustment")</f>
        <v>0</v>
      </c>
      <c r="Q85" s="724">
        <f>SUMIFS('7.  Persistence Report'!R:R,'7.  Persistence Report'!$D:$D,$B84,'7.  Persistence Report'!$H:$H,2015,'7.  Persistence Report'!$J:$J,"Adjustment")</f>
        <v>0</v>
      </c>
      <c r="R85" s="724">
        <f>SUMIFS('7.  Persistence Report'!S:S,'7.  Persistence Report'!$D:$D,$B84,'7.  Persistence Report'!$H:$H,2015,'7.  Persistence Report'!$J:$J,"Adjustment")</f>
        <v>0</v>
      </c>
      <c r="S85" s="724">
        <f>SUMIFS('7.  Persistence Report'!T:T,'7.  Persistence Report'!$D:$D,$B84,'7.  Persistence Report'!$H:$H,2015,'7.  Persistence Report'!$J:$J,"Adjustment")</f>
        <v>0</v>
      </c>
      <c r="T85" s="724">
        <f>SUMIFS('7.  Persistence Report'!U:U,'7.  Persistence Report'!$D:$D,$B84,'7.  Persistence Report'!$H:$H,2015,'7.  Persistence Report'!$J:$J,"Adjustment")</f>
        <v>0</v>
      </c>
      <c r="U85" s="724">
        <f>SUMIFS('7.  Persistence Report'!V:V,'7.  Persistence Report'!$D:$D,$B84,'7.  Persistence Report'!$H:$H,2015,'7.  Persistence Report'!$J:$J,"Adjustment")</f>
        <v>0</v>
      </c>
      <c r="V85" s="724">
        <f>SUMIFS('7.  Persistence Report'!W:W,'7.  Persistence Report'!$D:$D,$B84,'7.  Persistence Report'!$H:$H,2015,'7.  Persistence Report'!$J:$J,"Adjustment")</f>
        <v>0</v>
      </c>
      <c r="W85" s="724">
        <f>SUMIFS('7.  Persistence Report'!X:X,'7.  Persistence Report'!$D:$D,$B84,'7.  Persistence Report'!$H:$H,2015,'7.  Persistence Report'!$J:$J,"Adjustment")</f>
        <v>0</v>
      </c>
      <c r="X85" s="724">
        <f>SUMIFS('7.  Persistence Report'!Y:Y,'7.  Persistence Report'!$D:$D,$B84,'7.  Persistence Report'!$H:$H,2015,'7.  Persistence Report'!$J:$J,"Adjustment")</f>
        <v>0</v>
      </c>
      <c r="Y85" s="412">
        <f t="shared" ref="Y85:AD85" si="14">Y84</f>
        <v>0</v>
      </c>
      <c r="Z85" s="412">
        <f t="shared" si="14"/>
        <v>0</v>
      </c>
      <c r="AA85" s="412">
        <f t="shared" si="14"/>
        <v>0</v>
      </c>
      <c r="AB85" s="412">
        <f t="shared" si="14"/>
        <v>1</v>
      </c>
      <c r="AC85" s="412">
        <f t="shared" si="14"/>
        <v>0</v>
      </c>
      <c r="AD85" s="412">
        <f t="shared" si="14"/>
        <v>0</v>
      </c>
      <c r="AE85" s="412">
        <f t="shared" ref="AE85:AL85" si="15">AE84</f>
        <v>0</v>
      </c>
      <c r="AF85" s="412">
        <f t="shared" si="15"/>
        <v>0</v>
      </c>
      <c r="AG85" s="412">
        <f t="shared" si="15"/>
        <v>0</v>
      </c>
      <c r="AH85" s="412">
        <f t="shared" si="15"/>
        <v>0</v>
      </c>
      <c r="AI85" s="412">
        <f t="shared" si="15"/>
        <v>0</v>
      </c>
      <c r="AJ85" s="412">
        <f t="shared" si="15"/>
        <v>0</v>
      </c>
      <c r="AK85" s="412">
        <f t="shared" si="15"/>
        <v>0</v>
      </c>
      <c r="AL85" s="412">
        <f t="shared" si="15"/>
        <v>0</v>
      </c>
      <c r="AM85" s="299"/>
    </row>
    <row r="86" spans="1:40" outlineLevel="1">
      <c r="B86" s="317"/>
      <c r="C86" s="307"/>
      <c r="D86" s="730"/>
      <c r="E86" s="730"/>
      <c r="F86" s="730"/>
      <c r="G86" s="730"/>
      <c r="H86" s="730"/>
      <c r="I86" s="730"/>
      <c r="J86" s="730"/>
      <c r="K86" s="730"/>
      <c r="L86" s="730"/>
      <c r="M86" s="730"/>
      <c r="N86" s="730"/>
      <c r="O86" s="730"/>
      <c r="P86" s="730"/>
      <c r="Q86" s="730"/>
      <c r="R86" s="730"/>
      <c r="S86" s="730"/>
      <c r="T86" s="730"/>
      <c r="U86" s="730"/>
      <c r="V86" s="730"/>
      <c r="W86" s="730"/>
      <c r="X86" s="730"/>
      <c r="Y86" s="413"/>
      <c r="Z86" s="413"/>
      <c r="AA86" s="413"/>
      <c r="AB86" s="413"/>
      <c r="AC86" s="413"/>
      <c r="AD86" s="413"/>
      <c r="AE86" s="413"/>
      <c r="AF86" s="413"/>
      <c r="AG86" s="413"/>
      <c r="AH86" s="413"/>
      <c r="AI86" s="413"/>
      <c r="AJ86" s="413"/>
      <c r="AK86" s="413"/>
      <c r="AL86" s="413"/>
      <c r="AM86" s="308"/>
    </row>
    <row r="87" spans="1:40" s="285" customFormat="1" outlineLevel="1">
      <c r="A87" s="516">
        <v>16</v>
      </c>
      <c r="B87" s="325" t="s">
        <v>492</v>
      </c>
      <c r="C87" s="293" t="s">
        <v>25</v>
      </c>
      <c r="D87" s="724">
        <f>SUMIFS('7.  Persistence Report'!AU:AU,'7.  Persistence Report'!$D:$D,$B87,'7.  Persistence Report'!$H:$H,2015,'7.  Persistence Report'!$J:$J,"Current Year Savings")</f>
        <v>0</v>
      </c>
      <c r="E87" s="724">
        <f>SUMIFS('7.  Persistence Report'!AV:AV,'7.  Persistence Report'!$D:$D,$B87,'7.  Persistence Report'!$H:$H,2015,'7.  Persistence Report'!$J:$J,"Current Year Savings")</f>
        <v>0</v>
      </c>
      <c r="F87" s="724">
        <f>SUMIFS('7.  Persistence Report'!AW:AW,'7.  Persistence Report'!$D:$D,$B87,'7.  Persistence Report'!$H:$H,2015,'7.  Persistence Report'!$J:$J,"Current Year Savings")</f>
        <v>0</v>
      </c>
      <c r="G87" s="724">
        <f>SUMIFS('7.  Persistence Report'!AX:AX,'7.  Persistence Report'!$D:$D,$B87,'7.  Persistence Report'!$H:$H,2015,'7.  Persistence Report'!$J:$J,"Current Year Savings")</f>
        <v>0</v>
      </c>
      <c r="H87" s="724">
        <f>SUMIFS('7.  Persistence Report'!AY:AY,'7.  Persistence Report'!$D:$D,$B87,'7.  Persistence Report'!$H:$H,2015,'7.  Persistence Report'!$J:$J,"Current Year Savings")</f>
        <v>0</v>
      </c>
      <c r="I87" s="724">
        <f>SUMIFS('7.  Persistence Report'!AZ:AZ,'7.  Persistence Report'!$D:$D,$B87,'7.  Persistence Report'!$H:$H,2015,'7.  Persistence Report'!$J:$J,"Current Year Savings")</f>
        <v>0</v>
      </c>
      <c r="J87" s="724">
        <f>SUMIFS('7.  Persistence Report'!BA:BA,'7.  Persistence Report'!$D:$D,$B87,'7.  Persistence Report'!$H:$H,2015,'7.  Persistence Report'!$J:$J,"Current Year Savings")</f>
        <v>0</v>
      </c>
      <c r="K87" s="724">
        <f>SUMIFS('7.  Persistence Report'!BB:BB,'7.  Persistence Report'!$D:$D,$B87,'7.  Persistence Report'!$H:$H,2015,'7.  Persistence Report'!$J:$J,"Current Year Savings")</f>
        <v>0</v>
      </c>
      <c r="L87" s="724">
        <f>SUMIFS('7.  Persistence Report'!BC:BC,'7.  Persistence Report'!$D:$D,$B87,'7.  Persistence Report'!$H:$H,2015,'7.  Persistence Report'!$J:$J,"Current Year Savings")</f>
        <v>0</v>
      </c>
      <c r="M87" s="724">
        <f>SUMIFS('7.  Persistence Report'!BD:BD,'7.  Persistence Report'!$D:$D,$B87,'7.  Persistence Report'!$H:$H,2015,'7.  Persistence Report'!$J:$J,"Current Year Savings")</f>
        <v>0</v>
      </c>
      <c r="N87" s="724">
        <v>0</v>
      </c>
      <c r="O87" s="724">
        <f>SUMIFS('7.  Persistence Report'!P:P,'7.  Persistence Report'!$D:$D,$B87,'7.  Persistence Report'!$H:$H,2015,'7.  Persistence Report'!$J:$J,"Current Year Savings")</f>
        <v>0</v>
      </c>
      <c r="P87" s="724">
        <f>SUMIFS('7.  Persistence Report'!Q:Q,'7.  Persistence Report'!$D:$D,$B87,'7.  Persistence Report'!$H:$H,2015,'7.  Persistence Report'!$J:$J,"Current Year Savings")</f>
        <v>0</v>
      </c>
      <c r="Q87" s="724">
        <f>SUMIFS('7.  Persistence Report'!R:R,'7.  Persistence Report'!$D:$D,$B87,'7.  Persistence Report'!$H:$H,2015,'7.  Persistence Report'!$J:$J,"Current Year Savings")</f>
        <v>0</v>
      </c>
      <c r="R87" s="724">
        <f>SUMIFS('7.  Persistence Report'!S:S,'7.  Persistence Report'!$D:$D,$B87,'7.  Persistence Report'!$H:$H,2015,'7.  Persistence Report'!$J:$J,"Current Year Savings")</f>
        <v>0</v>
      </c>
      <c r="S87" s="724">
        <f>SUMIFS('7.  Persistence Report'!T:T,'7.  Persistence Report'!$D:$D,$B87,'7.  Persistence Report'!$H:$H,2015,'7.  Persistence Report'!$J:$J,"Current Year Savings")</f>
        <v>0</v>
      </c>
      <c r="T87" s="724">
        <f>SUMIFS('7.  Persistence Report'!U:U,'7.  Persistence Report'!$D:$D,$B87,'7.  Persistence Report'!$H:$H,2015,'7.  Persistence Report'!$J:$J,"Current Year Savings")</f>
        <v>0</v>
      </c>
      <c r="U87" s="724">
        <f>SUMIFS('7.  Persistence Report'!V:V,'7.  Persistence Report'!$D:$D,$B87,'7.  Persistence Report'!$H:$H,2015,'7.  Persistence Report'!$J:$J,"Current Year Savings")</f>
        <v>0</v>
      </c>
      <c r="V87" s="724">
        <f>SUMIFS('7.  Persistence Report'!W:W,'7.  Persistence Report'!$D:$D,$B87,'7.  Persistence Report'!$H:$H,2015,'7.  Persistence Report'!$J:$J,"Current Year Savings")</f>
        <v>0</v>
      </c>
      <c r="W87" s="724">
        <f>SUMIFS('7.  Persistence Report'!X:X,'7.  Persistence Report'!$D:$D,$B87,'7.  Persistence Report'!$H:$H,2015,'7.  Persistence Report'!$J:$J,"Current Year Savings")</f>
        <v>0</v>
      </c>
      <c r="X87" s="724">
        <f>SUMIFS('7.  Persistence Report'!Y:Y,'7.  Persistence Report'!$D:$D,$B87,'7.  Persistence Report'!$H:$H,2015,'7.  Persistence Report'!$J:$J,"Current Year Savings")</f>
        <v>0</v>
      </c>
      <c r="Y87" s="416">
        <f ca="1">IF(SUMIFS(OFFSET('3-a.  Rate Class Allocations'!$BA:$BA,0,O35-2015+(27*(Y36="kW"))),'3-a.  Rate Class Allocations'!$F:$F,"2011 - 2014 + 2015 Extension Legacy Green Energy Act Framework - Province Wide Program",'3-a.  Rate Class Allocations'!$E:$E,$B87),SUMIFS(OFFSET('3-a.  Rate Class Allocations'!$BA:$BA,0,O35-2015+(27*(Y36="kW"))),'3-a.  Rate Class Allocations'!$F:$F,"2011 - 2014 + 2015 Extension Legacy Green Energy Act Framework - Province Wide Program",'3-a.  Rate Class Allocations'!$L:$L,Y35,'3-a.  Rate Class Allocations'!$E:$E,$B87) / SUMIFS(OFFSET('3-a.  Rate Class Allocations'!$BA:$BA,0,O35-2015+(27*(Y36="kW"))),'3-a.  Rate Class Allocations'!$F:$F,"2011 - 2014 + 2015 Extension Legacy Green Energy Act Framework - Province Wide Program",'3-a.  Rate Class Allocations'!$E:$E,$B87),IF(COUNTIFS(Y35,"General Service*"),1/COUNTIFS(Y35:AL35,"General Service*"),0))</f>
        <v>1</v>
      </c>
      <c r="Z87" s="416">
        <f ca="1">IF(SUMIFS(OFFSET('3-a.  Rate Class Allocations'!$BA:$BA,0,O35-2015+(27*(Z$36="kW"))),'3-a.  Rate Class Allocations'!$F:$F,"2011 - 2014 + 2015 Extension Legacy Green Energy Act Framework - Province Wide Program",'3-a.  Rate Class Allocations'!$E:$E,$B87),SUMIFS(OFFSET('3-a.  Rate Class Allocations'!$BA:$BA,0,O35-2015+(27*(Z$36="kW"))),'3-a.  Rate Class Allocations'!$F:$F,"2011 - 2014 + 2015 Extension Legacy Green Energy Act Framework - Province Wide Program",'3-a.  Rate Class Allocations'!$L:$L,Z$35,'3-a.  Rate Class Allocations'!$E:$E,$B87) / SUMIFS(OFFSET('3-a.  Rate Class Allocations'!$BA:$BA,0,O35-2015+(27*(Z$36="kW"))),'3-a.  Rate Class Allocations'!$F:$F,"2011 - 2014 + 2015 Extension Legacy Green Energy Act Framework - Province Wide Program",'3-a.  Rate Class Allocations'!$E:$E,$B87),IF(COUNTIFS(Z$35,"General Service*"),1/COUNTIFS(Y35:AL35,"General Service*"),0))</f>
        <v>0</v>
      </c>
      <c r="AA87" s="416">
        <f ca="1">IF(SUMIFS(OFFSET('3-a.  Rate Class Allocations'!$BA:$BA,0,O35-2015+(27*(AA$36="kW"))),'3-a.  Rate Class Allocations'!$F:$F,"2011 - 2014 + 2015 Extension Legacy Green Energy Act Framework - Province Wide Program",'3-a.  Rate Class Allocations'!$E:$E,$B87),SUMIFS(OFFSET('3-a.  Rate Class Allocations'!$BA:$BA,0,O35-2015+(27*(AA$36="kW"))),'3-a.  Rate Class Allocations'!$F:$F,"2011 - 2014 + 2015 Extension Legacy Green Energy Act Framework - Province Wide Program",'3-a.  Rate Class Allocations'!$L:$L,AA$35,'3-a.  Rate Class Allocations'!$E:$E,$B87) / SUMIFS(OFFSET('3-a.  Rate Class Allocations'!$BA:$BA,0,O35-2015+(27*(AA$36="kW"))),'3-a.  Rate Class Allocations'!$F:$F,"2011 - 2014 + 2015 Extension Legacy Green Energy Act Framework - Province Wide Program",'3-a.  Rate Class Allocations'!$E:$E,$B87),IF(COUNTIFS(AA$35,"General Service*"),1/COUNTIFS(Y35:AL35,"General Service*"),0))</f>
        <v>0</v>
      </c>
      <c r="AB87" s="416">
        <f ca="1">IF(SUMIFS(OFFSET('3-a.  Rate Class Allocations'!$BA:$BA,0,O35-2015+(27*(AB$36="kW"))),'3-a.  Rate Class Allocations'!$F:$F,"2011 - 2014 + 2015 Extension Legacy Green Energy Act Framework - Province Wide Program",'3-a.  Rate Class Allocations'!$E:$E,$B87),SUMIFS(OFFSET('3-a.  Rate Class Allocations'!$BA:$BA,0,O35-2015+(27*(AB$36="kW"))),'3-a.  Rate Class Allocations'!$F:$F,"2011 - 2014 + 2015 Extension Legacy Green Energy Act Framework - Province Wide Program",'3-a.  Rate Class Allocations'!$L:$L,AB$35,'3-a.  Rate Class Allocations'!$E:$E,$B87) / SUMIFS(OFFSET('3-a.  Rate Class Allocations'!$BA:$BA,0,O35-2015+(27*(AB$36="kW"))),'3-a.  Rate Class Allocations'!$F:$F,"2011 - 2014 + 2015 Extension Legacy Green Energy Act Framework - Province Wide Program",'3-a.  Rate Class Allocations'!$E:$E,$B87),IF(COUNTIFS(AB$35,"General Service*"),1/COUNTIFS(Y35:AL35,"General Service*"),0))</f>
        <v>0</v>
      </c>
      <c r="AC87" s="416">
        <f ca="1">IF(SUMIFS(OFFSET('3-a.  Rate Class Allocations'!$BA:$BA,0,O35-2015+(27*(AC$36="kW"))),'3-a.  Rate Class Allocations'!$F:$F,"2011 - 2014 + 2015 Extension Legacy Green Energy Act Framework - Province Wide Program",'3-a.  Rate Class Allocations'!$E:$E,$B87),SUMIFS(OFFSET('3-a.  Rate Class Allocations'!$BA:$BA,0,O35-2015+(27*(AC$36="kW"))),'3-a.  Rate Class Allocations'!$F:$F,"2011 - 2014 + 2015 Extension Legacy Green Energy Act Framework - Province Wide Program",'3-a.  Rate Class Allocations'!$L:$L,AC$35,'3-a.  Rate Class Allocations'!$E:$E,$B87) / SUMIFS(OFFSET('3-a.  Rate Class Allocations'!$BA:$BA,0,O35-2015+(27*(AC$36="kW"))),'3-a.  Rate Class Allocations'!$F:$F,"2011 - 2014 + 2015 Extension Legacy Green Energy Act Framework - Province Wide Program",'3-a.  Rate Class Allocations'!$E:$E,$B87),IF(COUNTIFS(AC$35,"General Service*"),1/COUNTIFS(Y35:AL35,"General Service*"),0))</f>
        <v>0</v>
      </c>
      <c r="AD87" s="416">
        <f ca="1">IF(SUMIFS(OFFSET('3-a.  Rate Class Allocations'!$BA:$BA,0,O35-2015+(27*(AD$36="kW"))),'3-a.  Rate Class Allocations'!$F:$F,"2011 - 2014 + 2015 Extension Legacy Green Energy Act Framework - Province Wide Program",'3-a.  Rate Class Allocations'!$E:$E,$B87),SUMIFS(OFFSET('3-a.  Rate Class Allocations'!$BA:$BA,0,O35-2015+(27*(AD$36="kW"))),'3-a.  Rate Class Allocations'!$F:$F,"2011 - 2014 + 2015 Extension Legacy Green Energy Act Framework - Province Wide Program",'3-a.  Rate Class Allocations'!$L:$L,AD$35,'3-a.  Rate Class Allocations'!$E:$E,$B87) / SUMIFS(OFFSET('3-a.  Rate Class Allocations'!$BA:$BA,0,O35-2015+(27*(AD$36="kW"))),'3-a.  Rate Class Allocations'!$F:$F,"2011 - 2014 + 2015 Extension Legacy Green Energy Act Framework - Province Wide Program",'3-a.  Rate Class Allocations'!$E:$E,$B87),IF(COUNTIFS(AD$35,"General Service*"),1/COUNTIFS(Y35:AL35,"General Service*"),0))</f>
        <v>0</v>
      </c>
      <c r="AE87" s="416">
        <f ca="1">IF(SUMIFS(OFFSET('3-a.  Rate Class Allocations'!$BA:$BA,0,O35-2015+(27*(AE$36="kW"))),'3-a.  Rate Class Allocations'!$F:$F,"2011 - 2014 + 2015 Extension Legacy Green Energy Act Framework - Province Wide Program",'3-a.  Rate Class Allocations'!$E:$E,$B87),SUMIFS(OFFSET('3-a.  Rate Class Allocations'!$BA:$BA,0,O35-2015+(27*(AE$36="kW"))),'3-a.  Rate Class Allocations'!$F:$F,"2011 - 2014 + 2015 Extension Legacy Green Energy Act Framework - Province Wide Program",'3-a.  Rate Class Allocations'!$L:$L,AE$35,'3-a.  Rate Class Allocations'!$E:$E,$B87) / SUMIFS(OFFSET('3-a.  Rate Class Allocations'!$BA:$BA,0,O35-2015+(27*(AE$36="kW"))),'3-a.  Rate Class Allocations'!$F:$F,"2011 - 2014 + 2015 Extension Legacy Green Energy Act Framework - Province Wide Program",'3-a.  Rate Class Allocations'!$E:$E,$B87),IF(COUNTIFS(AE$35,"General Service*"),1/COUNTIFS(Y35:AL35,"General Service*"),0))</f>
        <v>0</v>
      </c>
      <c r="AF87" s="416">
        <f ca="1">IF(SUMIFS(OFFSET('3-a.  Rate Class Allocations'!$BA:$BA,0,O35-2015+(27*(AF$36="kW"))),'3-a.  Rate Class Allocations'!$F:$F,"2011 - 2014 + 2015 Extension Legacy Green Energy Act Framework - Province Wide Program",'3-a.  Rate Class Allocations'!$E:$E,$B87),SUMIFS(OFFSET('3-a.  Rate Class Allocations'!$BA:$BA,0,O35-2015+(27*(AF$36="kW"))),'3-a.  Rate Class Allocations'!$F:$F,"2011 - 2014 + 2015 Extension Legacy Green Energy Act Framework - Province Wide Program",'3-a.  Rate Class Allocations'!$L:$L,AF$35,'3-a.  Rate Class Allocations'!$E:$E,$B87) / SUMIFS(OFFSET('3-a.  Rate Class Allocations'!$BA:$BA,0,O35-2015+(27*(AF$36="kW"))),'3-a.  Rate Class Allocations'!$F:$F,"2011 - 2014 + 2015 Extension Legacy Green Energy Act Framework - Province Wide Program",'3-a.  Rate Class Allocations'!$E:$E,$B87),IF(COUNTIFS(AF$35,"General Service*"),1/COUNTIFS(Y35:AL35,"General Service*"),0))</f>
        <v>0</v>
      </c>
      <c r="AG87" s="416">
        <f ca="1">IF(SUMIFS(OFFSET('3-a.  Rate Class Allocations'!$BA:$BA,0,O35-2015+(27*(AG$36="kW"))),'3-a.  Rate Class Allocations'!$F:$F,"2011 - 2014 + 2015 Extension Legacy Green Energy Act Framework - Province Wide Program",'3-a.  Rate Class Allocations'!$E:$E,$B87),SUMIFS(OFFSET('3-a.  Rate Class Allocations'!$BA:$BA,0,O35-2015+(27*(AG$36="kW"))),'3-a.  Rate Class Allocations'!$F:$F,"2011 - 2014 + 2015 Extension Legacy Green Energy Act Framework - Province Wide Program",'3-a.  Rate Class Allocations'!$L:$L,AG$35,'3-a.  Rate Class Allocations'!$E:$E,$B87) / SUMIFS(OFFSET('3-a.  Rate Class Allocations'!$BA:$BA,0,O35-2015+(27*(AG$36="kW"))),'3-a.  Rate Class Allocations'!$F:$F,"2011 - 2014 + 2015 Extension Legacy Green Energy Act Framework - Province Wide Program",'3-a.  Rate Class Allocations'!$E:$E,$B87),IF(COUNTIFS(AG$35,"General Service*"),1/COUNTIFS(Y35:AL35,"General Service*"),0))</f>
        <v>0</v>
      </c>
      <c r="AH87" s="416">
        <f ca="1">IF(SUMIFS(OFFSET('3-a.  Rate Class Allocations'!$BA:$BA,0,O35-2015+(27*(AH$36="kW"))),'3-a.  Rate Class Allocations'!$F:$F,"2011 - 2014 + 2015 Extension Legacy Green Energy Act Framework - Province Wide Program",'3-a.  Rate Class Allocations'!$E:$E,$B87),SUMIFS(OFFSET('3-a.  Rate Class Allocations'!$BA:$BA,0,O35-2015+(27*(AH$36="kW"))),'3-a.  Rate Class Allocations'!$F:$F,"2011 - 2014 + 2015 Extension Legacy Green Energy Act Framework - Province Wide Program",'3-a.  Rate Class Allocations'!$L:$L,AH$35,'3-a.  Rate Class Allocations'!$E:$E,$B87) / SUMIFS(OFFSET('3-a.  Rate Class Allocations'!$BA:$BA,0,O35-2015+(27*(AH$36="kW"))),'3-a.  Rate Class Allocations'!$F:$F,"2011 - 2014 + 2015 Extension Legacy Green Energy Act Framework - Province Wide Program",'3-a.  Rate Class Allocations'!$E:$E,$B87),IF(COUNTIFS(AH$35,"General Service*"),1/COUNTIFS(Y35:AL35,"General Service*"),0))</f>
        <v>0</v>
      </c>
      <c r="AI87" s="416">
        <f ca="1">IF(SUMIFS(OFFSET('3-a.  Rate Class Allocations'!$BA:$BA,0,O35-2015+(27*(AI$36="kW"))),'3-a.  Rate Class Allocations'!$F:$F,"2011 - 2014 + 2015 Extension Legacy Green Energy Act Framework - Province Wide Program",'3-a.  Rate Class Allocations'!$E:$E,$B87),SUMIFS(OFFSET('3-a.  Rate Class Allocations'!$BA:$BA,0,O35-2015+(27*(AI$36="kW"))),'3-a.  Rate Class Allocations'!$F:$F,"2011 - 2014 + 2015 Extension Legacy Green Energy Act Framework - Province Wide Program",'3-a.  Rate Class Allocations'!$L:$L,AI$35,'3-a.  Rate Class Allocations'!$E:$E,$B87) / SUMIFS(OFFSET('3-a.  Rate Class Allocations'!$BA:$BA,0,O35-2015+(27*(AI$36="kW"))),'3-a.  Rate Class Allocations'!$F:$F,"2011 - 2014 + 2015 Extension Legacy Green Energy Act Framework - Province Wide Program",'3-a.  Rate Class Allocations'!$E:$E,$B87),IF(COUNTIFS(AI$35,"General Service*"),1/COUNTIFS(Y35:AL35,"General Service*"),0))</f>
        <v>0</v>
      </c>
      <c r="AJ87" s="416">
        <f ca="1">IF(SUMIFS(OFFSET('3-a.  Rate Class Allocations'!$BA:$BA,0,O35-2015+(27*(AJ$36="kW"))),'3-a.  Rate Class Allocations'!$F:$F,"2011 - 2014 + 2015 Extension Legacy Green Energy Act Framework - Province Wide Program",'3-a.  Rate Class Allocations'!$E:$E,$B87),SUMIFS(OFFSET('3-a.  Rate Class Allocations'!$BA:$BA,0,O35-2015+(27*(AJ$36="kW"))),'3-a.  Rate Class Allocations'!$F:$F,"2011 - 2014 + 2015 Extension Legacy Green Energy Act Framework - Province Wide Program",'3-a.  Rate Class Allocations'!$L:$L,AJ$35,'3-a.  Rate Class Allocations'!$E:$E,$B87) / SUMIFS(OFFSET('3-a.  Rate Class Allocations'!$BA:$BA,0,O35-2015+(27*(AJ$36="kW"))),'3-a.  Rate Class Allocations'!$F:$F,"2011 - 2014 + 2015 Extension Legacy Green Energy Act Framework - Province Wide Program",'3-a.  Rate Class Allocations'!$E:$E,$B87),IF(COUNTIFS(AJ$35,"General Service*"),1/COUNTIFS(Y35:AL35,"General Service*"),0))</f>
        <v>0</v>
      </c>
      <c r="AK87" s="416">
        <f ca="1">IF(SUMIFS(OFFSET('3-a.  Rate Class Allocations'!$BA:$BA,0,O35-2015+(27*(AK$36="kW"))),'3-a.  Rate Class Allocations'!$F:$F,"2011 - 2014 + 2015 Extension Legacy Green Energy Act Framework - Province Wide Program",'3-a.  Rate Class Allocations'!$E:$E,$B87),SUMIFS(OFFSET('3-a.  Rate Class Allocations'!$BA:$BA,0,O35-2015+(27*(AK$36="kW"))),'3-a.  Rate Class Allocations'!$F:$F,"2011 - 2014 + 2015 Extension Legacy Green Energy Act Framework - Province Wide Program",'3-a.  Rate Class Allocations'!$L:$L,AK$35,'3-a.  Rate Class Allocations'!$E:$E,$B87) / SUMIFS(OFFSET('3-a.  Rate Class Allocations'!$BA:$BA,0,O35-2015+(27*(AK$36="kW"))),'3-a.  Rate Class Allocations'!$F:$F,"2011 - 2014 + 2015 Extension Legacy Green Energy Act Framework - Province Wide Program",'3-a.  Rate Class Allocations'!$E:$E,$B87),IF(COUNTIFS(AK$35,"General Service*"),1/COUNTIFS(Y35:AL35,"General Service*"),0))</f>
        <v>0</v>
      </c>
      <c r="AL87" s="416">
        <f ca="1">IF(SUMIFS(OFFSET('3-a.  Rate Class Allocations'!$BA:$BA,0,O35-2015+(27*(AL$36="kW"))),'3-a.  Rate Class Allocations'!$F:$F,"2011 - 2014 + 2015 Extension Legacy Green Energy Act Framework - Province Wide Program",'3-a.  Rate Class Allocations'!$E:$E,$B87),SUMIFS(OFFSET('3-a.  Rate Class Allocations'!$BA:$BA,0,O35-2015+(27*(AL$36="kW"))),'3-a.  Rate Class Allocations'!$F:$F,"2011 - 2014 + 2015 Extension Legacy Green Energy Act Framework - Province Wide Program",'3-a.  Rate Class Allocations'!$L:$L,AL$35,'3-a.  Rate Class Allocations'!$E:$E,$B87) / SUMIFS(OFFSET('3-a.  Rate Class Allocations'!$BA:$BA,0,O35-2015+(27*(AL$36="kW"))),'3-a.  Rate Class Allocations'!$F:$F,"2011 - 2014 + 2015 Extension Legacy Green Energy Act Framework - Province Wide Program",'3-a.  Rate Class Allocations'!$E:$E,$B87),IF(COUNTIFS(AL$35,"General Service*"),1/COUNTIFS(Y35:AL35,"General Service*"),0))</f>
        <v>0</v>
      </c>
      <c r="AM87" s="298">
        <f ca="1">SUM(Y87:AL87)</f>
        <v>1</v>
      </c>
    </row>
    <row r="88" spans="1:40" s="285" customFormat="1" outlineLevel="1">
      <c r="A88" s="516"/>
      <c r="B88" s="325" t="s">
        <v>268</v>
      </c>
      <c r="C88" s="293" t="s">
        <v>164</v>
      </c>
      <c r="D88" s="724">
        <f>SUMIFS('7.  Persistence Report'!AU:AU,'7.  Persistence Report'!$D:$D,$B87,'7.  Persistence Report'!$H:$H,2015,'7.  Persistence Report'!$J:$J,"Adjustment")</f>
        <v>0</v>
      </c>
      <c r="E88" s="724">
        <f>SUMIFS('7.  Persistence Report'!AV:AV,'7.  Persistence Report'!$D:$D,$B87,'7.  Persistence Report'!$H:$H,2015,'7.  Persistence Report'!$J:$J,"Adjustment")</f>
        <v>0</v>
      </c>
      <c r="F88" s="724">
        <f>SUMIFS('7.  Persistence Report'!AW:AW,'7.  Persistence Report'!$D:$D,$B87,'7.  Persistence Report'!$H:$H,2015,'7.  Persistence Report'!$J:$J,"Adjustment")</f>
        <v>0</v>
      </c>
      <c r="G88" s="724">
        <f>SUMIFS('7.  Persistence Report'!AX:AX,'7.  Persistence Report'!$D:$D,$B87,'7.  Persistence Report'!$H:$H,2015,'7.  Persistence Report'!$J:$J,"Adjustment")</f>
        <v>0</v>
      </c>
      <c r="H88" s="724">
        <f>SUMIFS('7.  Persistence Report'!AY:AY,'7.  Persistence Report'!$D:$D,$B87,'7.  Persistence Report'!$H:$H,2015,'7.  Persistence Report'!$J:$J,"Adjustment")</f>
        <v>0</v>
      </c>
      <c r="I88" s="724">
        <f>SUMIFS('7.  Persistence Report'!AZ:AZ,'7.  Persistence Report'!$D:$D,$B87,'7.  Persistence Report'!$H:$H,2015,'7.  Persistence Report'!$J:$J,"Adjustment")</f>
        <v>0</v>
      </c>
      <c r="J88" s="724">
        <f>SUMIFS('7.  Persistence Report'!BA:BA,'7.  Persistence Report'!$D:$D,$B87,'7.  Persistence Report'!$H:$H,2015,'7.  Persistence Report'!$J:$J,"Adjustment")</f>
        <v>0</v>
      </c>
      <c r="K88" s="724">
        <f>SUMIFS('7.  Persistence Report'!BB:BB,'7.  Persistence Report'!$D:$D,$B87,'7.  Persistence Report'!$H:$H,2015,'7.  Persistence Report'!$J:$J,"Adjustment")</f>
        <v>0</v>
      </c>
      <c r="L88" s="724">
        <f>SUMIFS('7.  Persistence Report'!BC:BC,'7.  Persistence Report'!$D:$D,$B87,'7.  Persistence Report'!$H:$H,2015,'7.  Persistence Report'!$J:$J,"Adjustment")</f>
        <v>0</v>
      </c>
      <c r="M88" s="724">
        <f>SUMIFS('7.  Persistence Report'!BD:BD,'7.  Persistence Report'!$D:$D,$B87,'7.  Persistence Report'!$H:$H,2015,'7.  Persistence Report'!$J:$J,"Adjustment")</f>
        <v>0</v>
      </c>
      <c r="N88" s="724">
        <f>N87</f>
        <v>0</v>
      </c>
      <c r="O88" s="724">
        <f>SUMIFS('7.  Persistence Report'!P:P,'7.  Persistence Report'!$D:$D,$B87,'7.  Persistence Report'!$H:$H,2015,'7.  Persistence Report'!$J:$J,"Adjustment")</f>
        <v>0</v>
      </c>
      <c r="P88" s="724">
        <f>SUMIFS('7.  Persistence Report'!Q:Q,'7.  Persistence Report'!$D:$D,$B87,'7.  Persistence Report'!$H:$H,2015,'7.  Persistence Report'!$J:$J,"Adjustment")</f>
        <v>0</v>
      </c>
      <c r="Q88" s="724">
        <f>SUMIFS('7.  Persistence Report'!R:R,'7.  Persistence Report'!$D:$D,$B87,'7.  Persistence Report'!$H:$H,2015,'7.  Persistence Report'!$J:$J,"Adjustment")</f>
        <v>0</v>
      </c>
      <c r="R88" s="724">
        <f>SUMIFS('7.  Persistence Report'!S:S,'7.  Persistence Report'!$D:$D,$B87,'7.  Persistence Report'!$H:$H,2015,'7.  Persistence Report'!$J:$J,"Adjustment")</f>
        <v>0</v>
      </c>
      <c r="S88" s="724">
        <f>SUMIFS('7.  Persistence Report'!T:T,'7.  Persistence Report'!$D:$D,$B87,'7.  Persistence Report'!$H:$H,2015,'7.  Persistence Report'!$J:$J,"Adjustment")</f>
        <v>0</v>
      </c>
      <c r="T88" s="724">
        <f>SUMIFS('7.  Persistence Report'!U:U,'7.  Persistence Report'!$D:$D,$B87,'7.  Persistence Report'!$H:$H,2015,'7.  Persistence Report'!$J:$J,"Adjustment")</f>
        <v>0</v>
      </c>
      <c r="U88" s="724">
        <f>SUMIFS('7.  Persistence Report'!V:V,'7.  Persistence Report'!$D:$D,$B87,'7.  Persistence Report'!$H:$H,2015,'7.  Persistence Report'!$J:$J,"Adjustment")</f>
        <v>0</v>
      </c>
      <c r="V88" s="724">
        <f>SUMIFS('7.  Persistence Report'!W:W,'7.  Persistence Report'!$D:$D,$B87,'7.  Persistence Report'!$H:$H,2015,'7.  Persistence Report'!$J:$J,"Adjustment")</f>
        <v>0</v>
      </c>
      <c r="W88" s="724">
        <f>SUMIFS('7.  Persistence Report'!X:X,'7.  Persistence Report'!$D:$D,$B87,'7.  Persistence Report'!$H:$H,2015,'7.  Persistence Report'!$J:$J,"Adjustment")</f>
        <v>0</v>
      </c>
      <c r="X88" s="724">
        <f>SUMIFS('7.  Persistence Report'!Y:Y,'7.  Persistence Report'!$D:$D,$B87,'7.  Persistence Report'!$H:$H,2015,'7.  Persistence Report'!$J:$J,"Adjustment")</f>
        <v>0</v>
      </c>
      <c r="Y88" s="412">
        <f t="shared" ref="Y88:AD88" ca="1" si="16">Y87</f>
        <v>1</v>
      </c>
      <c r="Z88" s="412">
        <f t="shared" ca="1" si="16"/>
        <v>0</v>
      </c>
      <c r="AA88" s="412">
        <f t="shared" ca="1" si="16"/>
        <v>0</v>
      </c>
      <c r="AB88" s="412">
        <f t="shared" ca="1" si="16"/>
        <v>0</v>
      </c>
      <c r="AC88" s="412">
        <f t="shared" ca="1" si="16"/>
        <v>0</v>
      </c>
      <c r="AD88" s="412">
        <f t="shared" ca="1" si="16"/>
        <v>0</v>
      </c>
      <c r="AE88" s="412">
        <f t="shared" ref="AE88:AL88" ca="1" si="17">AE87</f>
        <v>0</v>
      </c>
      <c r="AF88" s="412">
        <f t="shared" ca="1" si="17"/>
        <v>0</v>
      </c>
      <c r="AG88" s="412">
        <f t="shared" ca="1" si="17"/>
        <v>0</v>
      </c>
      <c r="AH88" s="412">
        <f t="shared" ca="1" si="17"/>
        <v>0</v>
      </c>
      <c r="AI88" s="412">
        <f t="shared" ca="1" si="17"/>
        <v>0</v>
      </c>
      <c r="AJ88" s="412">
        <f t="shared" ca="1" si="17"/>
        <v>0</v>
      </c>
      <c r="AK88" s="412">
        <f t="shared" ca="1" si="17"/>
        <v>0</v>
      </c>
      <c r="AL88" s="412">
        <f t="shared" ca="1" si="17"/>
        <v>0</v>
      </c>
      <c r="AM88" s="299"/>
    </row>
    <row r="89" spans="1:40" s="285" customFormat="1" outlineLevel="1">
      <c r="A89" s="516"/>
      <c r="B89" s="325"/>
      <c r="C89" s="293"/>
      <c r="D89" s="730"/>
      <c r="E89" s="730"/>
      <c r="F89" s="730"/>
      <c r="G89" s="730"/>
      <c r="H89" s="730"/>
      <c r="I89" s="730"/>
      <c r="J89" s="730"/>
      <c r="K89" s="730"/>
      <c r="L89" s="730"/>
      <c r="M89" s="730"/>
      <c r="N89" s="730"/>
      <c r="O89" s="730"/>
      <c r="P89" s="730"/>
      <c r="Q89" s="730"/>
      <c r="R89" s="730"/>
      <c r="S89" s="730"/>
      <c r="T89" s="730"/>
      <c r="U89" s="730"/>
      <c r="V89" s="730"/>
      <c r="W89" s="730"/>
      <c r="X89" s="730"/>
      <c r="Y89" s="413"/>
      <c r="Z89" s="413"/>
      <c r="AA89" s="413"/>
      <c r="AB89" s="413"/>
      <c r="AC89" s="413"/>
      <c r="AD89" s="413"/>
      <c r="AE89" s="417"/>
      <c r="AF89" s="417"/>
      <c r="AG89" s="417"/>
      <c r="AH89" s="417"/>
      <c r="AI89" s="417"/>
      <c r="AJ89" s="417"/>
      <c r="AK89" s="417"/>
      <c r="AL89" s="417"/>
      <c r="AM89" s="315"/>
    </row>
    <row r="90" spans="1:40" ht="15.75" outlineLevel="1">
      <c r="B90" s="513" t="s">
        <v>497</v>
      </c>
      <c r="C90" s="321"/>
      <c r="D90" s="742"/>
      <c r="E90" s="738"/>
      <c r="F90" s="738"/>
      <c r="G90" s="738"/>
      <c r="H90" s="738"/>
      <c r="I90" s="738"/>
      <c r="J90" s="738"/>
      <c r="K90" s="738"/>
      <c r="L90" s="738"/>
      <c r="M90" s="738"/>
      <c r="N90" s="742"/>
      <c r="O90" s="738"/>
      <c r="P90" s="738"/>
      <c r="Q90" s="738"/>
      <c r="R90" s="738"/>
      <c r="S90" s="738"/>
      <c r="T90" s="738"/>
      <c r="U90" s="738"/>
      <c r="V90" s="738"/>
      <c r="W90" s="738"/>
      <c r="X90" s="738"/>
      <c r="Y90" s="415"/>
      <c r="Z90" s="415"/>
      <c r="AA90" s="415"/>
      <c r="AB90" s="415"/>
      <c r="AC90" s="415"/>
      <c r="AD90" s="415"/>
      <c r="AE90" s="415"/>
      <c r="AF90" s="415"/>
      <c r="AG90" s="415"/>
      <c r="AH90" s="415"/>
      <c r="AI90" s="415"/>
      <c r="AJ90" s="415"/>
      <c r="AK90" s="415"/>
      <c r="AL90" s="415"/>
      <c r="AM90" s="294"/>
    </row>
    <row r="91" spans="1:40" outlineLevel="1">
      <c r="A91" s="516">
        <v>17</v>
      </c>
      <c r="B91" s="514" t="s">
        <v>113</v>
      </c>
      <c r="C91" s="293" t="s">
        <v>25</v>
      </c>
      <c r="D91" s="724">
        <f>SUMIFS('7.  Persistence Report'!AU:AU,'7.  Persistence Report'!$D:$D,$B91,'7.  Persistence Report'!$H:$H,2015,'7.  Persistence Report'!$J:$J,"Current Year Savings")</f>
        <v>0</v>
      </c>
      <c r="E91" s="724">
        <f>SUMIFS('7.  Persistence Report'!AV:AV,'7.  Persistence Report'!$D:$D,$B91,'7.  Persistence Report'!$H:$H,2015,'7.  Persistence Report'!$J:$J,"Current Year Savings")</f>
        <v>0</v>
      </c>
      <c r="F91" s="724">
        <f>SUMIFS('7.  Persistence Report'!AW:AW,'7.  Persistence Report'!$D:$D,$B91,'7.  Persistence Report'!$H:$H,2015,'7.  Persistence Report'!$J:$J,"Current Year Savings")</f>
        <v>0</v>
      </c>
      <c r="G91" s="724">
        <f>SUMIFS('7.  Persistence Report'!AX:AX,'7.  Persistence Report'!$D:$D,$B91,'7.  Persistence Report'!$H:$H,2015,'7.  Persistence Report'!$J:$J,"Current Year Savings")</f>
        <v>0</v>
      </c>
      <c r="H91" s="724">
        <f>SUMIFS('7.  Persistence Report'!AY:AY,'7.  Persistence Report'!$D:$D,$B91,'7.  Persistence Report'!$H:$H,2015,'7.  Persistence Report'!$J:$J,"Current Year Savings")</f>
        <v>0</v>
      </c>
      <c r="I91" s="724">
        <f>SUMIFS('7.  Persistence Report'!AZ:AZ,'7.  Persistence Report'!$D:$D,$B91,'7.  Persistence Report'!$H:$H,2015,'7.  Persistence Report'!$J:$J,"Current Year Savings")</f>
        <v>0</v>
      </c>
      <c r="J91" s="724">
        <f>SUMIFS('7.  Persistence Report'!BA:BA,'7.  Persistence Report'!$D:$D,$B91,'7.  Persistence Report'!$H:$H,2015,'7.  Persistence Report'!$J:$J,"Current Year Savings")</f>
        <v>0</v>
      </c>
      <c r="K91" s="724">
        <f>SUMIFS('7.  Persistence Report'!BB:BB,'7.  Persistence Report'!$D:$D,$B91,'7.  Persistence Report'!$H:$H,2015,'7.  Persistence Report'!$J:$J,"Current Year Savings")</f>
        <v>0</v>
      </c>
      <c r="L91" s="724">
        <f>SUMIFS('7.  Persistence Report'!BC:BC,'7.  Persistence Report'!$D:$D,$B91,'7.  Persistence Report'!$H:$H,2015,'7.  Persistence Report'!$J:$J,"Current Year Savings")</f>
        <v>0</v>
      </c>
      <c r="M91" s="724">
        <f>SUMIFS('7.  Persistence Report'!BD:BD,'7.  Persistence Report'!$D:$D,$B91,'7.  Persistence Report'!$H:$H,2015,'7.  Persistence Report'!$J:$J,"Current Year Savings")</f>
        <v>0</v>
      </c>
      <c r="N91" s="724">
        <v>0</v>
      </c>
      <c r="O91" s="724">
        <f>SUMIFS('7.  Persistence Report'!P:P,'7.  Persistence Report'!$D:$D,$B91,'7.  Persistence Report'!$H:$H,2015,'7.  Persistence Report'!$J:$J,"Current Year Savings")</f>
        <v>0</v>
      </c>
      <c r="P91" s="724">
        <f>SUMIFS('7.  Persistence Report'!Q:Q,'7.  Persistence Report'!$D:$D,$B91,'7.  Persistence Report'!$H:$H,2015,'7.  Persistence Report'!$J:$J,"Current Year Savings")</f>
        <v>0</v>
      </c>
      <c r="Q91" s="724">
        <f>SUMIFS('7.  Persistence Report'!R:R,'7.  Persistence Report'!$D:$D,$B91,'7.  Persistence Report'!$H:$H,2015,'7.  Persistence Report'!$J:$J,"Current Year Savings")</f>
        <v>0</v>
      </c>
      <c r="R91" s="724">
        <f>SUMIFS('7.  Persistence Report'!S:S,'7.  Persistence Report'!$D:$D,$B91,'7.  Persistence Report'!$H:$H,2015,'7.  Persistence Report'!$J:$J,"Current Year Savings")</f>
        <v>0</v>
      </c>
      <c r="S91" s="724">
        <f>SUMIFS('7.  Persistence Report'!T:T,'7.  Persistence Report'!$D:$D,$B91,'7.  Persistence Report'!$H:$H,2015,'7.  Persistence Report'!$J:$J,"Current Year Savings")</f>
        <v>0</v>
      </c>
      <c r="T91" s="724">
        <f>SUMIFS('7.  Persistence Report'!U:U,'7.  Persistence Report'!$D:$D,$B91,'7.  Persistence Report'!$H:$H,2015,'7.  Persistence Report'!$J:$J,"Current Year Savings")</f>
        <v>0</v>
      </c>
      <c r="U91" s="724">
        <f>SUMIFS('7.  Persistence Report'!V:V,'7.  Persistence Report'!$D:$D,$B91,'7.  Persistence Report'!$H:$H,2015,'7.  Persistence Report'!$J:$J,"Current Year Savings")</f>
        <v>0</v>
      </c>
      <c r="V91" s="724">
        <f>SUMIFS('7.  Persistence Report'!W:W,'7.  Persistence Report'!$D:$D,$B91,'7.  Persistence Report'!$H:$H,2015,'7.  Persistence Report'!$J:$J,"Current Year Savings")</f>
        <v>0</v>
      </c>
      <c r="W91" s="724">
        <f>SUMIFS('7.  Persistence Report'!X:X,'7.  Persistence Report'!$D:$D,$B91,'7.  Persistence Report'!$H:$H,2015,'7.  Persistence Report'!$J:$J,"Current Year Savings")</f>
        <v>0</v>
      </c>
      <c r="X91" s="724">
        <f>SUMIFS('7.  Persistence Report'!Y:Y,'7.  Persistence Report'!$D:$D,$B91,'7.  Persistence Report'!$H:$H,2015,'7.  Persistence Report'!$J:$J,"Current Year Savings")</f>
        <v>0</v>
      </c>
      <c r="Y91" s="416">
        <f ca="1">IF(SUMIFS(OFFSET('3-a.  Rate Class Allocations'!$BA:$BA,0,O35-2015+(27*(Y36="kW"))),'3-a.  Rate Class Allocations'!$F:$F,"2011 - 2014 + 2015 Extension Legacy Green Energy Act Framework - Province Wide Program",'3-a.  Rate Class Allocations'!$E:$E,$B91),SUMIFS(OFFSET('3-a.  Rate Class Allocations'!$BA:$BA,0,O35-2015+(27*(Y36="kW"))),'3-a.  Rate Class Allocations'!$F:$F,"2011 - 2014 + 2015 Extension Legacy Green Energy Act Framework - Province Wide Program",'3-a.  Rate Class Allocations'!$L:$L,Y35,'3-a.  Rate Class Allocations'!$E:$E,$B91) / SUMIFS(OFFSET('3-a.  Rate Class Allocations'!$BA:$BA,0,O35-2015+(27*(Y36="kW"))),'3-a.  Rate Class Allocations'!$F:$F,"2011 - 2014 + 2015 Extension Legacy Green Energy Act Framework - Province Wide Program",'3-a.  Rate Class Allocations'!$E:$E,$B91),IF(COUNTIFS(Y35,"General Service*"),1/COUNTIFS(Y35:AL35,"General Service*"),0))</f>
        <v>0.5</v>
      </c>
      <c r="Z91" s="416">
        <f ca="1">IF(SUMIFS(OFFSET('3-a.  Rate Class Allocations'!$BA:$BA,0,O35-2015+(27*(Z$36="kW"))),'3-a.  Rate Class Allocations'!$F:$F,"2011 - 2014 + 2015 Extension Legacy Green Energy Act Framework - Province Wide Program",'3-a.  Rate Class Allocations'!$E:$E,$B91),SUMIFS(OFFSET('3-a.  Rate Class Allocations'!$BA:$BA,0,O35-2015+(27*(Z$36="kW"))),'3-a.  Rate Class Allocations'!$F:$F,"2011 - 2014 + 2015 Extension Legacy Green Energy Act Framework - Province Wide Program",'3-a.  Rate Class Allocations'!$L:$L,Z$35,'3-a.  Rate Class Allocations'!$E:$E,$B91) / SUMIFS(OFFSET('3-a.  Rate Class Allocations'!$BA:$BA,0,O35-2015+(27*(Z$36="kW"))),'3-a.  Rate Class Allocations'!$F:$F,"2011 - 2014 + 2015 Extension Legacy Green Energy Act Framework - Province Wide Program",'3-a.  Rate Class Allocations'!$E:$E,$B91),IF(COUNTIFS(Z$35,"General Service*"),1/COUNTIFS(Y35:AL35,"General Service*"),0))</f>
        <v>0.5</v>
      </c>
      <c r="AA91" s="416">
        <f ca="1">IF(SUMIFS(OFFSET('3-a.  Rate Class Allocations'!$BA:$BA,0,O35-2015+(27*(AA$36="kW"))),'3-a.  Rate Class Allocations'!$F:$F,"2011 - 2014 + 2015 Extension Legacy Green Energy Act Framework - Province Wide Program",'3-a.  Rate Class Allocations'!$E:$E,$B91),SUMIFS(OFFSET('3-a.  Rate Class Allocations'!$BA:$BA,0,O35-2015+(27*(AA$36="kW"))),'3-a.  Rate Class Allocations'!$F:$F,"2011 - 2014 + 2015 Extension Legacy Green Energy Act Framework - Province Wide Program",'3-a.  Rate Class Allocations'!$L:$L,AA$35,'3-a.  Rate Class Allocations'!$E:$E,$B91) / SUMIFS(OFFSET('3-a.  Rate Class Allocations'!$BA:$BA,0,O35-2015+(27*(AA$36="kW"))),'3-a.  Rate Class Allocations'!$F:$F,"2011 - 2014 + 2015 Extension Legacy Green Energy Act Framework - Province Wide Program",'3-a.  Rate Class Allocations'!$E:$E,$B91),IF(COUNTIFS(AA$35,"General Service*"),1/COUNTIFS(Y35:AL35,"General Service*"),0))</f>
        <v>0</v>
      </c>
      <c r="AB91" s="416">
        <f ca="1">IF(SUMIFS(OFFSET('3-a.  Rate Class Allocations'!$BA:$BA,0,O35-2015+(27*(AB$36="kW"))),'3-a.  Rate Class Allocations'!$F:$F,"2011 - 2014 + 2015 Extension Legacy Green Energy Act Framework - Province Wide Program",'3-a.  Rate Class Allocations'!$E:$E,$B91),SUMIFS(OFFSET('3-a.  Rate Class Allocations'!$BA:$BA,0,O35-2015+(27*(AB$36="kW"))),'3-a.  Rate Class Allocations'!$F:$F,"2011 - 2014 + 2015 Extension Legacy Green Energy Act Framework - Province Wide Program",'3-a.  Rate Class Allocations'!$L:$L,AB$35,'3-a.  Rate Class Allocations'!$E:$E,$B91) / SUMIFS(OFFSET('3-a.  Rate Class Allocations'!$BA:$BA,0,O35-2015+(27*(AB$36="kW"))),'3-a.  Rate Class Allocations'!$F:$F,"2011 - 2014 + 2015 Extension Legacy Green Energy Act Framework - Province Wide Program",'3-a.  Rate Class Allocations'!$E:$E,$B91),IF(COUNTIFS(AB$35,"General Service*"),1/COUNTIFS(Y35:AL35,"General Service*"),0))</f>
        <v>0</v>
      </c>
      <c r="AC91" s="416">
        <f ca="1">IF(SUMIFS(OFFSET('3-a.  Rate Class Allocations'!$BA:$BA,0,O35-2015+(27*(AC$36="kW"))),'3-a.  Rate Class Allocations'!$F:$F,"2011 - 2014 + 2015 Extension Legacy Green Energy Act Framework - Province Wide Program",'3-a.  Rate Class Allocations'!$E:$E,$B91),SUMIFS(OFFSET('3-a.  Rate Class Allocations'!$BA:$BA,0,O35-2015+(27*(AC$36="kW"))),'3-a.  Rate Class Allocations'!$F:$F,"2011 - 2014 + 2015 Extension Legacy Green Energy Act Framework - Province Wide Program",'3-a.  Rate Class Allocations'!$L:$L,AC$35,'3-a.  Rate Class Allocations'!$E:$E,$B91) / SUMIFS(OFFSET('3-a.  Rate Class Allocations'!$BA:$BA,0,O35-2015+(27*(AC$36="kW"))),'3-a.  Rate Class Allocations'!$F:$F,"2011 - 2014 + 2015 Extension Legacy Green Energy Act Framework - Province Wide Program",'3-a.  Rate Class Allocations'!$E:$E,$B91),IF(COUNTIFS(AC$35,"General Service*"),1/COUNTIFS(Y35:AL35,"General Service*"),0))</f>
        <v>0</v>
      </c>
      <c r="AD91" s="416">
        <f ca="1">IF(SUMIFS(OFFSET('3-a.  Rate Class Allocations'!$BA:$BA,0,O35-2015+(27*(AD$36="kW"))),'3-a.  Rate Class Allocations'!$F:$F,"2011 - 2014 + 2015 Extension Legacy Green Energy Act Framework - Province Wide Program",'3-a.  Rate Class Allocations'!$E:$E,$B91),SUMIFS(OFFSET('3-a.  Rate Class Allocations'!$BA:$BA,0,O35-2015+(27*(AD$36="kW"))),'3-a.  Rate Class Allocations'!$F:$F,"2011 - 2014 + 2015 Extension Legacy Green Energy Act Framework - Province Wide Program",'3-a.  Rate Class Allocations'!$L:$L,AD$35,'3-a.  Rate Class Allocations'!$E:$E,$B91) / SUMIFS(OFFSET('3-a.  Rate Class Allocations'!$BA:$BA,0,O35-2015+(27*(AD$36="kW"))),'3-a.  Rate Class Allocations'!$F:$F,"2011 - 2014 + 2015 Extension Legacy Green Energy Act Framework - Province Wide Program",'3-a.  Rate Class Allocations'!$E:$E,$B91),IF(COUNTIFS(AD$35,"General Service*"),1/COUNTIFS(Y35:AL35,"General Service*"),0))</f>
        <v>0</v>
      </c>
      <c r="AE91" s="416">
        <f ca="1">IF(SUMIFS(OFFSET('3-a.  Rate Class Allocations'!$BA:$BA,0,O35-2015+(27*(AE$36="kW"))),'3-a.  Rate Class Allocations'!$F:$F,"2011 - 2014 + 2015 Extension Legacy Green Energy Act Framework - Province Wide Program",'3-a.  Rate Class Allocations'!$E:$E,$B91),SUMIFS(OFFSET('3-a.  Rate Class Allocations'!$BA:$BA,0,O35-2015+(27*(AE$36="kW"))),'3-a.  Rate Class Allocations'!$F:$F,"2011 - 2014 + 2015 Extension Legacy Green Energy Act Framework - Province Wide Program",'3-a.  Rate Class Allocations'!$L:$L,AE$35,'3-a.  Rate Class Allocations'!$E:$E,$B91) / SUMIFS(OFFSET('3-a.  Rate Class Allocations'!$BA:$BA,0,O35-2015+(27*(AE$36="kW"))),'3-a.  Rate Class Allocations'!$F:$F,"2011 - 2014 + 2015 Extension Legacy Green Energy Act Framework - Province Wide Program",'3-a.  Rate Class Allocations'!$E:$E,$B91),IF(COUNTIFS(AE$35,"General Service*"),1/COUNTIFS(Y35:AL35,"General Service*"),0))</f>
        <v>0</v>
      </c>
      <c r="AF91" s="416">
        <f ca="1">IF(SUMIFS(OFFSET('3-a.  Rate Class Allocations'!$BA:$BA,0,O35-2015+(27*(AF$36="kW"))),'3-a.  Rate Class Allocations'!$F:$F,"2011 - 2014 + 2015 Extension Legacy Green Energy Act Framework - Province Wide Program",'3-a.  Rate Class Allocations'!$E:$E,$B91),SUMIFS(OFFSET('3-a.  Rate Class Allocations'!$BA:$BA,0,O35-2015+(27*(AF$36="kW"))),'3-a.  Rate Class Allocations'!$F:$F,"2011 - 2014 + 2015 Extension Legacy Green Energy Act Framework - Province Wide Program",'3-a.  Rate Class Allocations'!$L:$L,AF$35,'3-a.  Rate Class Allocations'!$E:$E,$B91) / SUMIFS(OFFSET('3-a.  Rate Class Allocations'!$BA:$BA,0,O35-2015+(27*(AF$36="kW"))),'3-a.  Rate Class Allocations'!$F:$F,"2011 - 2014 + 2015 Extension Legacy Green Energy Act Framework - Province Wide Program",'3-a.  Rate Class Allocations'!$E:$E,$B91),IF(COUNTIFS(AF$35,"General Service*"),1/COUNTIFS(Y35:AL35,"General Service*"),0))</f>
        <v>0</v>
      </c>
      <c r="AG91" s="416">
        <f ca="1">IF(SUMIFS(OFFSET('3-a.  Rate Class Allocations'!$BA:$BA,0,O35-2015+(27*(AG$36="kW"))),'3-a.  Rate Class Allocations'!$F:$F,"2011 - 2014 + 2015 Extension Legacy Green Energy Act Framework - Province Wide Program",'3-a.  Rate Class Allocations'!$E:$E,$B91),SUMIFS(OFFSET('3-a.  Rate Class Allocations'!$BA:$BA,0,O35-2015+(27*(AG$36="kW"))),'3-a.  Rate Class Allocations'!$F:$F,"2011 - 2014 + 2015 Extension Legacy Green Energy Act Framework - Province Wide Program",'3-a.  Rate Class Allocations'!$L:$L,AG$35,'3-a.  Rate Class Allocations'!$E:$E,$B91) / SUMIFS(OFFSET('3-a.  Rate Class Allocations'!$BA:$BA,0,O35-2015+(27*(AG$36="kW"))),'3-a.  Rate Class Allocations'!$F:$F,"2011 - 2014 + 2015 Extension Legacy Green Energy Act Framework - Province Wide Program",'3-a.  Rate Class Allocations'!$E:$E,$B91),IF(COUNTIFS(AG$35,"General Service*"),1/COUNTIFS(Y35:AL35,"General Service*"),0))</f>
        <v>0</v>
      </c>
      <c r="AH91" s="416">
        <f ca="1">IF(SUMIFS(OFFSET('3-a.  Rate Class Allocations'!$BA:$BA,0,O35-2015+(27*(AH$36="kW"))),'3-a.  Rate Class Allocations'!$F:$F,"2011 - 2014 + 2015 Extension Legacy Green Energy Act Framework - Province Wide Program",'3-a.  Rate Class Allocations'!$E:$E,$B91),SUMIFS(OFFSET('3-a.  Rate Class Allocations'!$BA:$BA,0,O35-2015+(27*(AH$36="kW"))),'3-a.  Rate Class Allocations'!$F:$F,"2011 - 2014 + 2015 Extension Legacy Green Energy Act Framework - Province Wide Program",'3-a.  Rate Class Allocations'!$L:$L,AH$35,'3-a.  Rate Class Allocations'!$E:$E,$B91) / SUMIFS(OFFSET('3-a.  Rate Class Allocations'!$BA:$BA,0,O35-2015+(27*(AH$36="kW"))),'3-a.  Rate Class Allocations'!$F:$F,"2011 - 2014 + 2015 Extension Legacy Green Energy Act Framework - Province Wide Program",'3-a.  Rate Class Allocations'!$E:$E,$B91),IF(COUNTIFS(AH$35,"General Service*"),1/COUNTIFS(Y35:AL35,"General Service*"),0))</f>
        <v>0</v>
      </c>
      <c r="AI91" s="416">
        <f ca="1">IF(SUMIFS(OFFSET('3-a.  Rate Class Allocations'!$BA:$BA,0,O35-2015+(27*(AI$36="kW"))),'3-a.  Rate Class Allocations'!$F:$F,"2011 - 2014 + 2015 Extension Legacy Green Energy Act Framework - Province Wide Program",'3-a.  Rate Class Allocations'!$E:$E,$B91),SUMIFS(OFFSET('3-a.  Rate Class Allocations'!$BA:$BA,0,O35-2015+(27*(AI$36="kW"))),'3-a.  Rate Class Allocations'!$F:$F,"2011 - 2014 + 2015 Extension Legacy Green Energy Act Framework - Province Wide Program",'3-a.  Rate Class Allocations'!$L:$L,AI$35,'3-a.  Rate Class Allocations'!$E:$E,$B91) / SUMIFS(OFFSET('3-a.  Rate Class Allocations'!$BA:$BA,0,O35-2015+(27*(AI$36="kW"))),'3-a.  Rate Class Allocations'!$F:$F,"2011 - 2014 + 2015 Extension Legacy Green Energy Act Framework - Province Wide Program",'3-a.  Rate Class Allocations'!$E:$E,$B91),IF(COUNTIFS(AI$35,"General Service*"),1/COUNTIFS(Y35:AL35,"General Service*"),0))</f>
        <v>0</v>
      </c>
      <c r="AJ91" s="416">
        <f ca="1">IF(SUMIFS(OFFSET('3-a.  Rate Class Allocations'!$BA:$BA,0,O35-2015+(27*(AJ$36="kW"))),'3-a.  Rate Class Allocations'!$F:$F,"2011 - 2014 + 2015 Extension Legacy Green Energy Act Framework - Province Wide Program",'3-a.  Rate Class Allocations'!$E:$E,$B91),SUMIFS(OFFSET('3-a.  Rate Class Allocations'!$BA:$BA,0,O35-2015+(27*(AJ$36="kW"))),'3-a.  Rate Class Allocations'!$F:$F,"2011 - 2014 + 2015 Extension Legacy Green Energy Act Framework - Province Wide Program",'3-a.  Rate Class Allocations'!$L:$L,AJ$35,'3-a.  Rate Class Allocations'!$E:$E,$B91) / SUMIFS(OFFSET('3-a.  Rate Class Allocations'!$BA:$BA,0,O35-2015+(27*(AJ$36="kW"))),'3-a.  Rate Class Allocations'!$F:$F,"2011 - 2014 + 2015 Extension Legacy Green Energy Act Framework - Province Wide Program",'3-a.  Rate Class Allocations'!$E:$E,$B91),IF(COUNTIFS(AJ$35,"General Service*"),1/COUNTIFS(Y35:AL35,"General Service*"),0))</f>
        <v>0</v>
      </c>
      <c r="AK91" s="416">
        <f ca="1">IF(SUMIFS(OFFSET('3-a.  Rate Class Allocations'!$BA:$BA,0,O35-2015+(27*(AK$36="kW"))),'3-a.  Rate Class Allocations'!$F:$F,"2011 - 2014 + 2015 Extension Legacy Green Energy Act Framework - Province Wide Program",'3-a.  Rate Class Allocations'!$E:$E,$B91),SUMIFS(OFFSET('3-a.  Rate Class Allocations'!$BA:$BA,0,O35-2015+(27*(AK$36="kW"))),'3-a.  Rate Class Allocations'!$F:$F,"2011 - 2014 + 2015 Extension Legacy Green Energy Act Framework - Province Wide Program",'3-a.  Rate Class Allocations'!$L:$L,AK$35,'3-a.  Rate Class Allocations'!$E:$E,$B91) / SUMIFS(OFFSET('3-a.  Rate Class Allocations'!$BA:$BA,0,O35-2015+(27*(AK$36="kW"))),'3-a.  Rate Class Allocations'!$F:$F,"2011 - 2014 + 2015 Extension Legacy Green Energy Act Framework - Province Wide Program",'3-a.  Rate Class Allocations'!$E:$E,$B91),IF(COUNTIFS(AK$35,"General Service*"),1/COUNTIFS(Y35:AL35,"General Service*"),0))</f>
        <v>0</v>
      </c>
      <c r="AL91" s="416">
        <f ca="1">IF(SUMIFS(OFFSET('3-a.  Rate Class Allocations'!$BA:$BA,0,O35-2015+(27*(AL$36="kW"))),'3-a.  Rate Class Allocations'!$F:$F,"2011 - 2014 + 2015 Extension Legacy Green Energy Act Framework - Province Wide Program",'3-a.  Rate Class Allocations'!$E:$E,$B91),SUMIFS(OFFSET('3-a.  Rate Class Allocations'!$BA:$BA,0,O35-2015+(27*(AL$36="kW"))),'3-a.  Rate Class Allocations'!$F:$F,"2011 - 2014 + 2015 Extension Legacy Green Energy Act Framework - Province Wide Program",'3-a.  Rate Class Allocations'!$L:$L,AL$35,'3-a.  Rate Class Allocations'!$E:$E,$B91) / SUMIFS(OFFSET('3-a.  Rate Class Allocations'!$BA:$BA,0,O35-2015+(27*(AL$36="kW"))),'3-a.  Rate Class Allocations'!$F:$F,"2011 - 2014 + 2015 Extension Legacy Green Energy Act Framework - Province Wide Program",'3-a.  Rate Class Allocations'!$E:$E,$B91),IF(COUNTIFS(AL$35,"General Service*"),1/COUNTIFS(Y35:AL35,"General Service*"),0))</f>
        <v>0</v>
      </c>
      <c r="AM91" s="298">
        <f ca="1">SUM(Y91:AL91)</f>
        <v>1</v>
      </c>
    </row>
    <row r="92" spans="1:40" outlineLevel="1">
      <c r="B92" s="296" t="s">
        <v>268</v>
      </c>
      <c r="C92" s="293" t="s">
        <v>164</v>
      </c>
      <c r="D92" s="724">
        <f>SUMIFS('7.  Persistence Report'!AU:AU,'7.  Persistence Report'!$D:$D,$B91,'7.  Persistence Report'!$H:$H,2015,'7.  Persistence Report'!$J:$J,"Adjustment")</f>
        <v>0</v>
      </c>
      <c r="E92" s="724">
        <f>SUMIFS('7.  Persistence Report'!AV:AV,'7.  Persistence Report'!$D:$D,$B91,'7.  Persistence Report'!$H:$H,2015,'7.  Persistence Report'!$J:$J,"Adjustment")</f>
        <v>0</v>
      </c>
      <c r="F92" s="724">
        <f>SUMIFS('7.  Persistence Report'!AW:AW,'7.  Persistence Report'!$D:$D,$B91,'7.  Persistence Report'!$H:$H,2015,'7.  Persistence Report'!$J:$J,"Adjustment")</f>
        <v>0</v>
      </c>
      <c r="G92" s="724">
        <f>SUMIFS('7.  Persistence Report'!AX:AX,'7.  Persistence Report'!$D:$D,$B91,'7.  Persistence Report'!$H:$H,2015,'7.  Persistence Report'!$J:$J,"Adjustment")</f>
        <v>0</v>
      </c>
      <c r="H92" s="724">
        <f>SUMIFS('7.  Persistence Report'!AY:AY,'7.  Persistence Report'!$D:$D,$B91,'7.  Persistence Report'!$H:$H,2015,'7.  Persistence Report'!$J:$J,"Adjustment")</f>
        <v>0</v>
      </c>
      <c r="I92" s="724">
        <f>SUMIFS('7.  Persistence Report'!AZ:AZ,'7.  Persistence Report'!$D:$D,$B91,'7.  Persistence Report'!$H:$H,2015,'7.  Persistence Report'!$J:$J,"Adjustment")</f>
        <v>0</v>
      </c>
      <c r="J92" s="724">
        <f>SUMIFS('7.  Persistence Report'!BA:BA,'7.  Persistence Report'!$D:$D,$B91,'7.  Persistence Report'!$H:$H,2015,'7.  Persistence Report'!$J:$J,"Adjustment")</f>
        <v>0</v>
      </c>
      <c r="K92" s="724">
        <f>SUMIFS('7.  Persistence Report'!BB:BB,'7.  Persistence Report'!$D:$D,$B91,'7.  Persistence Report'!$H:$H,2015,'7.  Persistence Report'!$J:$J,"Adjustment")</f>
        <v>0</v>
      </c>
      <c r="L92" s="724">
        <f>SUMIFS('7.  Persistence Report'!BC:BC,'7.  Persistence Report'!$D:$D,$B91,'7.  Persistence Report'!$H:$H,2015,'7.  Persistence Report'!$J:$J,"Adjustment")</f>
        <v>0</v>
      </c>
      <c r="M92" s="724">
        <f>SUMIFS('7.  Persistence Report'!BD:BD,'7.  Persistence Report'!$D:$D,$B91,'7.  Persistence Report'!$H:$H,2015,'7.  Persistence Report'!$J:$J,"Adjustment")</f>
        <v>0</v>
      </c>
      <c r="N92" s="724">
        <f>N91</f>
        <v>0</v>
      </c>
      <c r="O92" s="724">
        <f>SUMIFS('7.  Persistence Report'!P:P,'7.  Persistence Report'!$D:$D,$B91,'7.  Persistence Report'!$H:$H,2015,'7.  Persistence Report'!$J:$J,"Adjustment")</f>
        <v>0</v>
      </c>
      <c r="P92" s="724">
        <f>SUMIFS('7.  Persistence Report'!Q:Q,'7.  Persistence Report'!$D:$D,$B91,'7.  Persistence Report'!$H:$H,2015,'7.  Persistence Report'!$J:$J,"Adjustment")</f>
        <v>0</v>
      </c>
      <c r="Q92" s="724">
        <f>SUMIFS('7.  Persistence Report'!R:R,'7.  Persistence Report'!$D:$D,$B91,'7.  Persistence Report'!$H:$H,2015,'7.  Persistence Report'!$J:$J,"Adjustment")</f>
        <v>0</v>
      </c>
      <c r="R92" s="724">
        <f>SUMIFS('7.  Persistence Report'!S:S,'7.  Persistence Report'!$D:$D,$B91,'7.  Persistence Report'!$H:$H,2015,'7.  Persistence Report'!$J:$J,"Adjustment")</f>
        <v>0</v>
      </c>
      <c r="S92" s="724">
        <f>SUMIFS('7.  Persistence Report'!T:T,'7.  Persistence Report'!$D:$D,$B91,'7.  Persistence Report'!$H:$H,2015,'7.  Persistence Report'!$J:$J,"Adjustment")</f>
        <v>0</v>
      </c>
      <c r="T92" s="724">
        <f>SUMIFS('7.  Persistence Report'!U:U,'7.  Persistence Report'!$D:$D,$B91,'7.  Persistence Report'!$H:$H,2015,'7.  Persistence Report'!$J:$J,"Adjustment")</f>
        <v>0</v>
      </c>
      <c r="U92" s="724">
        <f>SUMIFS('7.  Persistence Report'!V:V,'7.  Persistence Report'!$D:$D,$B91,'7.  Persistence Report'!$H:$H,2015,'7.  Persistence Report'!$J:$J,"Adjustment")</f>
        <v>0</v>
      </c>
      <c r="V92" s="724">
        <f>SUMIFS('7.  Persistence Report'!W:W,'7.  Persistence Report'!$D:$D,$B91,'7.  Persistence Report'!$H:$H,2015,'7.  Persistence Report'!$J:$J,"Adjustment")</f>
        <v>0</v>
      </c>
      <c r="W92" s="724">
        <f>SUMIFS('7.  Persistence Report'!X:X,'7.  Persistence Report'!$D:$D,$B91,'7.  Persistence Report'!$H:$H,2015,'7.  Persistence Report'!$J:$J,"Adjustment")</f>
        <v>0</v>
      </c>
      <c r="X92" s="724">
        <f>SUMIFS('7.  Persistence Report'!Y:Y,'7.  Persistence Report'!$D:$D,$B91,'7.  Persistence Report'!$H:$H,2015,'7.  Persistence Report'!$J:$J,"Adjustment")</f>
        <v>0</v>
      </c>
      <c r="Y92" s="412">
        <f ca="1">Y91</f>
        <v>0.5</v>
      </c>
      <c r="Z92" s="412">
        <f t="shared" ref="Z92:AL92" ca="1" si="18">Z91</f>
        <v>0.5</v>
      </c>
      <c r="AA92" s="412">
        <f t="shared" ca="1" si="18"/>
        <v>0</v>
      </c>
      <c r="AB92" s="412">
        <f t="shared" ca="1" si="18"/>
        <v>0</v>
      </c>
      <c r="AC92" s="412">
        <f t="shared" ca="1" si="18"/>
        <v>0</v>
      </c>
      <c r="AD92" s="412">
        <f t="shared" ca="1" si="18"/>
        <v>0</v>
      </c>
      <c r="AE92" s="412">
        <f t="shared" ca="1" si="18"/>
        <v>0</v>
      </c>
      <c r="AF92" s="412">
        <f t="shared" ca="1" si="18"/>
        <v>0</v>
      </c>
      <c r="AG92" s="412">
        <f t="shared" ca="1" si="18"/>
        <v>0</v>
      </c>
      <c r="AH92" s="412">
        <f t="shared" ca="1" si="18"/>
        <v>0</v>
      </c>
      <c r="AI92" s="412">
        <f t="shared" ca="1" si="18"/>
        <v>0</v>
      </c>
      <c r="AJ92" s="412">
        <f t="shared" ca="1" si="18"/>
        <v>0</v>
      </c>
      <c r="AK92" s="412">
        <f t="shared" ca="1" si="18"/>
        <v>0</v>
      </c>
      <c r="AL92" s="412">
        <f t="shared" ca="1" si="18"/>
        <v>0</v>
      </c>
      <c r="AM92" s="308"/>
    </row>
    <row r="93" spans="1:40" outlineLevel="1">
      <c r="B93" s="296"/>
      <c r="C93" s="293"/>
      <c r="D93" s="730"/>
      <c r="E93" s="730"/>
      <c r="F93" s="730"/>
      <c r="G93" s="730"/>
      <c r="H93" s="730"/>
      <c r="I93" s="730"/>
      <c r="J93" s="730"/>
      <c r="K93" s="730"/>
      <c r="L93" s="730"/>
      <c r="M93" s="730"/>
      <c r="N93" s="730"/>
      <c r="O93" s="730"/>
      <c r="P93" s="730"/>
      <c r="Q93" s="730"/>
      <c r="R93" s="730"/>
      <c r="S93" s="730"/>
      <c r="T93" s="730"/>
      <c r="U93" s="730"/>
      <c r="V93" s="730"/>
      <c r="W93" s="730"/>
      <c r="X93" s="730"/>
      <c r="Y93" s="423"/>
      <c r="Z93" s="426"/>
      <c r="AA93" s="426"/>
      <c r="AB93" s="426"/>
      <c r="AC93" s="426"/>
      <c r="AD93" s="426"/>
      <c r="AE93" s="426"/>
      <c r="AF93" s="426"/>
      <c r="AG93" s="426"/>
      <c r="AH93" s="426"/>
      <c r="AI93" s="426"/>
      <c r="AJ93" s="426"/>
      <c r="AK93" s="426"/>
      <c r="AL93" s="426"/>
      <c r="AM93" s="308"/>
    </row>
    <row r="94" spans="1:40" outlineLevel="1">
      <c r="A94" s="516">
        <v>18</v>
      </c>
      <c r="B94" s="514" t="s">
        <v>110</v>
      </c>
      <c r="C94" s="293" t="s">
        <v>25</v>
      </c>
      <c r="D94" s="724">
        <f>SUMIFS('7.  Persistence Report'!AU:AU,'7.  Persistence Report'!$D:$D,$B94,'7.  Persistence Report'!$H:$H,2015,'7.  Persistence Report'!$J:$J,"Current Year Savings")</f>
        <v>0</v>
      </c>
      <c r="E94" s="724">
        <f>SUMIFS('7.  Persistence Report'!AV:AV,'7.  Persistence Report'!$D:$D,$B94,'7.  Persistence Report'!$H:$H,2015,'7.  Persistence Report'!$J:$J,"Current Year Savings")</f>
        <v>0</v>
      </c>
      <c r="F94" s="724">
        <f>SUMIFS('7.  Persistence Report'!AW:AW,'7.  Persistence Report'!$D:$D,$B94,'7.  Persistence Report'!$H:$H,2015,'7.  Persistence Report'!$J:$J,"Current Year Savings")</f>
        <v>0</v>
      </c>
      <c r="G94" s="724">
        <f>SUMIFS('7.  Persistence Report'!AX:AX,'7.  Persistence Report'!$D:$D,$B94,'7.  Persistence Report'!$H:$H,2015,'7.  Persistence Report'!$J:$J,"Current Year Savings")</f>
        <v>0</v>
      </c>
      <c r="H94" s="724">
        <f>SUMIFS('7.  Persistence Report'!AY:AY,'7.  Persistence Report'!$D:$D,$B94,'7.  Persistence Report'!$H:$H,2015,'7.  Persistence Report'!$J:$J,"Current Year Savings")</f>
        <v>0</v>
      </c>
      <c r="I94" s="724">
        <f>SUMIFS('7.  Persistence Report'!AZ:AZ,'7.  Persistence Report'!$D:$D,$B94,'7.  Persistence Report'!$H:$H,2015,'7.  Persistence Report'!$J:$J,"Current Year Savings")</f>
        <v>0</v>
      </c>
      <c r="J94" s="724">
        <f>SUMIFS('7.  Persistence Report'!BA:BA,'7.  Persistence Report'!$D:$D,$B94,'7.  Persistence Report'!$H:$H,2015,'7.  Persistence Report'!$J:$J,"Current Year Savings")</f>
        <v>0</v>
      </c>
      <c r="K94" s="724">
        <f>SUMIFS('7.  Persistence Report'!BB:BB,'7.  Persistence Report'!$D:$D,$B94,'7.  Persistence Report'!$H:$H,2015,'7.  Persistence Report'!$J:$J,"Current Year Savings")</f>
        <v>0</v>
      </c>
      <c r="L94" s="724">
        <f>SUMIFS('7.  Persistence Report'!BC:BC,'7.  Persistence Report'!$D:$D,$B94,'7.  Persistence Report'!$H:$H,2015,'7.  Persistence Report'!$J:$J,"Current Year Savings")</f>
        <v>0</v>
      </c>
      <c r="M94" s="724">
        <f>SUMIFS('7.  Persistence Report'!BD:BD,'7.  Persistence Report'!$D:$D,$B94,'7.  Persistence Report'!$H:$H,2015,'7.  Persistence Report'!$J:$J,"Current Year Savings")</f>
        <v>0</v>
      </c>
      <c r="N94" s="724">
        <v>0</v>
      </c>
      <c r="O94" s="724">
        <f>SUMIFS('7.  Persistence Report'!P:P,'7.  Persistence Report'!$D:$D,$B94,'7.  Persistence Report'!$H:$H,2015,'7.  Persistence Report'!$J:$J,"Current Year Savings")</f>
        <v>0</v>
      </c>
      <c r="P94" s="724">
        <f>SUMIFS('7.  Persistence Report'!Q:Q,'7.  Persistence Report'!$D:$D,$B94,'7.  Persistence Report'!$H:$H,2015,'7.  Persistence Report'!$J:$J,"Current Year Savings")</f>
        <v>0</v>
      </c>
      <c r="Q94" s="724">
        <f>SUMIFS('7.  Persistence Report'!R:R,'7.  Persistence Report'!$D:$D,$B94,'7.  Persistence Report'!$H:$H,2015,'7.  Persistence Report'!$J:$J,"Current Year Savings")</f>
        <v>0</v>
      </c>
      <c r="R94" s="724">
        <f>SUMIFS('7.  Persistence Report'!S:S,'7.  Persistence Report'!$D:$D,$B94,'7.  Persistence Report'!$H:$H,2015,'7.  Persistence Report'!$J:$J,"Current Year Savings")</f>
        <v>0</v>
      </c>
      <c r="S94" s="724">
        <f>SUMIFS('7.  Persistence Report'!T:T,'7.  Persistence Report'!$D:$D,$B94,'7.  Persistence Report'!$H:$H,2015,'7.  Persistence Report'!$J:$J,"Current Year Savings")</f>
        <v>0</v>
      </c>
      <c r="T94" s="724">
        <f>SUMIFS('7.  Persistence Report'!U:U,'7.  Persistence Report'!$D:$D,$B94,'7.  Persistence Report'!$H:$H,2015,'7.  Persistence Report'!$J:$J,"Current Year Savings")</f>
        <v>0</v>
      </c>
      <c r="U94" s="724">
        <f>SUMIFS('7.  Persistence Report'!V:V,'7.  Persistence Report'!$D:$D,$B94,'7.  Persistence Report'!$H:$H,2015,'7.  Persistence Report'!$J:$J,"Current Year Savings")</f>
        <v>0</v>
      </c>
      <c r="V94" s="724">
        <f>SUMIFS('7.  Persistence Report'!W:W,'7.  Persistence Report'!$D:$D,$B94,'7.  Persistence Report'!$H:$H,2015,'7.  Persistence Report'!$J:$J,"Current Year Savings")</f>
        <v>0</v>
      </c>
      <c r="W94" s="724">
        <f>SUMIFS('7.  Persistence Report'!X:X,'7.  Persistence Report'!$D:$D,$B94,'7.  Persistence Report'!$H:$H,2015,'7.  Persistence Report'!$J:$J,"Current Year Savings")</f>
        <v>0</v>
      </c>
      <c r="X94" s="724">
        <f>SUMIFS('7.  Persistence Report'!Y:Y,'7.  Persistence Report'!$D:$D,$B94,'7.  Persistence Report'!$H:$H,2015,'7.  Persistence Report'!$J:$J,"Current Year Savings")</f>
        <v>0</v>
      </c>
      <c r="Y94" s="416">
        <f ca="1">IF(SUMIFS(OFFSET('3-a.  Rate Class Allocations'!$BA:$BA,0,O35-2015+(27*(Y36="kW"))),'3-a.  Rate Class Allocations'!$F:$F,"2011 - 2014 + 2015 Extension Legacy Green Energy Act Framework - Province Wide Program",'3-a.  Rate Class Allocations'!$E:$E,$B94),SUMIFS(OFFSET('3-a.  Rate Class Allocations'!$BA:$BA,0,O35-2015+(27*(Y36="kW"))),'3-a.  Rate Class Allocations'!$F:$F,"2011 - 2014 + 2015 Extension Legacy Green Energy Act Framework - Province Wide Program",'3-a.  Rate Class Allocations'!$L:$L,Y35,'3-a.  Rate Class Allocations'!$E:$E,$B94) / SUMIFS(OFFSET('3-a.  Rate Class Allocations'!$BA:$BA,0,O35-2015+(27*(Y36="kW"))),'3-a.  Rate Class Allocations'!$F:$F,"2011 - 2014 + 2015 Extension Legacy Green Energy Act Framework - Province Wide Program",'3-a.  Rate Class Allocations'!$E:$E,$B94),IF(COUNTIFS(Y35,"General Service*"),1/COUNTIFS(Y35:AL35,"General Service*"),0))</f>
        <v>0.5</v>
      </c>
      <c r="Z94" s="416">
        <f ca="1">IF(SUMIFS(OFFSET('3-a.  Rate Class Allocations'!$BA:$BA,0,O35-2015+(27*(Z$36="kW"))),'3-a.  Rate Class Allocations'!$F:$F,"2011 - 2014 + 2015 Extension Legacy Green Energy Act Framework - Province Wide Program",'3-a.  Rate Class Allocations'!$E:$E,$B94),SUMIFS(OFFSET('3-a.  Rate Class Allocations'!$BA:$BA,0,O35-2015+(27*(Z$36="kW"))),'3-a.  Rate Class Allocations'!$F:$F,"2011 - 2014 + 2015 Extension Legacy Green Energy Act Framework - Province Wide Program",'3-a.  Rate Class Allocations'!$L:$L,Z$35,'3-a.  Rate Class Allocations'!$E:$E,$B94) / SUMIFS(OFFSET('3-a.  Rate Class Allocations'!$BA:$BA,0,O35-2015+(27*(Z$36="kW"))),'3-a.  Rate Class Allocations'!$F:$F,"2011 - 2014 + 2015 Extension Legacy Green Energy Act Framework - Province Wide Program",'3-a.  Rate Class Allocations'!$E:$E,$B94),IF(COUNTIFS(Z$35,"General Service*"),1/COUNTIFS(Y35:AL35,"General Service*"),0))</f>
        <v>0.5</v>
      </c>
      <c r="AA94" s="416">
        <f ca="1">IF(SUMIFS(OFFSET('3-a.  Rate Class Allocations'!$BA:$BA,0,O35-2015+(27*(AA$36="kW"))),'3-a.  Rate Class Allocations'!$F:$F,"2011 - 2014 + 2015 Extension Legacy Green Energy Act Framework - Province Wide Program",'3-a.  Rate Class Allocations'!$E:$E,$B94),SUMIFS(OFFSET('3-a.  Rate Class Allocations'!$BA:$BA,0,O35-2015+(27*(AA$36="kW"))),'3-a.  Rate Class Allocations'!$F:$F,"2011 - 2014 + 2015 Extension Legacy Green Energy Act Framework - Province Wide Program",'3-a.  Rate Class Allocations'!$L:$L,AA$35,'3-a.  Rate Class Allocations'!$E:$E,$B94) / SUMIFS(OFFSET('3-a.  Rate Class Allocations'!$BA:$BA,0,O35-2015+(27*(AA$36="kW"))),'3-a.  Rate Class Allocations'!$F:$F,"2011 - 2014 + 2015 Extension Legacy Green Energy Act Framework - Province Wide Program",'3-a.  Rate Class Allocations'!$E:$E,$B94),IF(COUNTIFS(AA$35,"General Service*"),1/COUNTIFS(Y35:AL35,"General Service*"),0))</f>
        <v>0</v>
      </c>
      <c r="AB94" s="416">
        <f ca="1">IF(SUMIFS(OFFSET('3-a.  Rate Class Allocations'!$BA:$BA,0,O35-2015+(27*(AB$36="kW"))),'3-a.  Rate Class Allocations'!$F:$F,"2011 - 2014 + 2015 Extension Legacy Green Energy Act Framework - Province Wide Program",'3-a.  Rate Class Allocations'!$E:$E,$B94),SUMIFS(OFFSET('3-a.  Rate Class Allocations'!$BA:$BA,0,O35-2015+(27*(AB$36="kW"))),'3-a.  Rate Class Allocations'!$F:$F,"2011 - 2014 + 2015 Extension Legacy Green Energy Act Framework - Province Wide Program",'3-a.  Rate Class Allocations'!$L:$L,AB$35,'3-a.  Rate Class Allocations'!$E:$E,$B94) / SUMIFS(OFFSET('3-a.  Rate Class Allocations'!$BA:$BA,0,O35-2015+(27*(AB$36="kW"))),'3-a.  Rate Class Allocations'!$F:$F,"2011 - 2014 + 2015 Extension Legacy Green Energy Act Framework - Province Wide Program",'3-a.  Rate Class Allocations'!$E:$E,$B94),IF(COUNTIFS(AB$35,"General Service*"),1/COUNTIFS(Y35:AL35,"General Service*"),0))</f>
        <v>0</v>
      </c>
      <c r="AC94" s="416">
        <f ca="1">IF(SUMIFS(OFFSET('3-a.  Rate Class Allocations'!$BA:$BA,0,O35-2015+(27*(AC$36="kW"))),'3-a.  Rate Class Allocations'!$F:$F,"2011 - 2014 + 2015 Extension Legacy Green Energy Act Framework - Province Wide Program",'3-a.  Rate Class Allocations'!$E:$E,$B94),SUMIFS(OFFSET('3-a.  Rate Class Allocations'!$BA:$BA,0,O35-2015+(27*(AC$36="kW"))),'3-a.  Rate Class Allocations'!$F:$F,"2011 - 2014 + 2015 Extension Legacy Green Energy Act Framework - Province Wide Program",'3-a.  Rate Class Allocations'!$L:$L,AC$35,'3-a.  Rate Class Allocations'!$E:$E,$B94) / SUMIFS(OFFSET('3-a.  Rate Class Allocations'!$BA:$BA,0,O35-2015+(27*(AC$36="kW"))),'3-a.  Rate Class Allocations'!$F:$F,"2011 - 2014 + 2015 Extension Legacy Green Energy Act Framework - Province Wide Program",'3-a.  Rate Class Allocations'!$E:$E,$B94),IF(COUNTIFS(AC$35,"General Service*"),1/COUNTIFS(Y35:AL35,"General Service*"),0))</f>
        <v>0</v>
      </c>
      <c r="AD94" s="416">
        <f ca="1">IF(SUMIFS(OFFSET('3-a.  Rate Class Allocations'!$BA:$BA,0,O35-2015+(27*(AD$36="kW"))),'3-a.  Rate Class Allocations'!$F:$F,"2011 - 2014 + 2015 Extension Legacy Green Energy Act Framework - Province Wide Program",'3-a.  Rate Class Allocations'!$E:$E,$B94),SUMIFS(OFFSET('3-a.  Rate Class Allocations'!$BA:$BA,0,O35-2015+(27*(AD$36="kW"))),'3-a.  Rate Class Allocations'!$F:$F,"2011 - 2014 + 2015 Extension Legacy Green Energy Act Framework - Province Wide Program",'3-a.  Rate Class Allocations'!$L:$L,AD$35,'3-a.  Rate Class Allocations'!$E:$E,$B94) / SUMIFS(OFFSET('3-a.  Rate Class Allocations'!$BA:$BA,0,O35-2015+(27*(AD$36="kW"))),'3-a.  Rate Class Allocations'!$F:$F,"2011 - 2014 + 2015 Extension Legacy Green Energy Act Framework - Province Wide Program",'3-a.  Rate Class Allocations'!$E:$E,$B94),IF(COUNTIFS(AD$35,"General Service*"),1/COUNTIFS(Y35:AL35,"General Service*"),0))</f>
        <v>0</v>
      </c>
      <c r="AE94" s="416">
        <f ca="1">IF(SUMIFS(OFFSET('3-a.  Rate Class Allocations'!$BA:$BA,0,O35-2015+(27*(AE$36="kW"))),'3-a.  Rate Class Allocations'!$F:$F,"2011 - 2014 + 2015 Extension Legacy Green Energy Act Framework - Province Wide Program",'3-a.  Rate Class Allocations'!$E:$E,$B94),SUMIFS(OFFSET('3-a.  Rate Class Allocations'!$BA:$BA,0,O35-2015+(27*(AE$36="kW"))),'3-a.  Rate Class Allocations'!$F:$F,"2011 - 2014 + 2015 Extension Legacy Green Energy Act Framework - Province Wide Program",'3-a.  Rate Class Allocations'!$L:$L,AE$35,'3-a.  Rate Class Allocations'!$E:$E,$B94) / SUMIFS(OFFSET('3-a.  Rate Class Allocations'!$BA:$BA,0,O35-2015+(27*(AE$36="kW"))),'3-a.  Rate Class Allocations'!$F:$F,"2011 - 2014 + 2015 Extension Legacy Green Energy Act Framework - Province Wide Program",'3-a.  Rate Class Allocations'!$E:$E,$B94),IF(COUNTIFS(AE$35,"General Service*"),1/COUNTIFS(Y35:AL35,"General Service*"),0))</f>
        <v>0</v>
      </c>
      <c r="AF94" s="416">
        <f ca="1">IF(SUMIFS(OFFSET('3-a.  Rate Class Allocations'!$BA:$BA,0,O35-2015+(27*(AF$36="kW"))),'3-a.  Rate Class Allocations'!$F:$F,"2011 - 2014 + 2015 Extension Legacy Green Energy Act Framework - Province Wide Program",'3-a.  Rate Class Allocations'!$E:$E,$B94),SUMIFS(OFFSET('3-a.  Rate Class Allocations'!$BA:$BA,0,O35-2015+(27*(AF$36="kW"))),'3-a.  Rate Class Allocations'!$F:$F,"2011 - 2014 + 2015 Extension Legacy Green Energy Act Framework - Province Wide Program",'3-a.  Rate Class Allocations'!$L:$L,AF$35,'3-a.  Rate Class Allocations'!$E:$E,$B94) / SUMIFS(OFFSET('3-a.  Rate Class Allocations'!$BA:$BA,0,O35-2015+(27*(AF$36="kW"))),'3-a.  Rate Class Allocations'!$F:$F,"2011 - 2014 + 2015 Extension Legacy Green Energy Act Framework - Province Wide Program",'3-a.  Rate Class Allocations'!$E:$E,$B94),IF(COUNTIFS(AF$35,"General Service*"),1/COUNTIFS(Y35:AL35,"General Service*"),0))</f>
        <v>0</v>
      </c>
      <c r="AG94" s="416">
        <f ca="1">IF(SUMIFS(OFFSET('3-a.  Rate Class Allocations'!$BA:$BA,0,O35-2015+(27*(AG$36="kW"))),'3-a.  Rate Class Allocations'!$F:$F,"2011 - 2014 + 2015 Extension Legacy Green Energy Act Framework - Province Wide Program",'3-a.  Rate Class Allocations'!$E:$E,$B94),SUMIFS(OFFSET('3-a.  Rate Class Allocations'!$BA:$BA,0,O35-2015+(27*(AG$36="kW"))),'3-a.  Rate Class Allocations'!$F:$F,"2011 - 2014 + 2015 Extension Legacy Green Energy Act Framework - Province Wide Program",'3-a.  Rate Class Allocations'!$L:$L,AG$35,'3-a.  Rate Class Allocations'!$E:$E,$B94) / SUMIFS(OFFSET('3-a.  Rate Class Allocations'!$BA:$BA,0,O35-2015+(27*(AG$36="kW"))),'3-a.  Rate Class Allocations'!$F:$F,"2011 - 2014 + 2015 Extension Legacy Green Energy Act Framework - Province Wide Program",'3-a.  Rate Class Allocations'!$E:$E,$B94),IF(COUNTIFS(AG$35,"General Service*"),1/COUNTIFS(Y35:AL35,"General Service*"),0))</f>
        <v>0</v>
      </c>
      <c r="AH94" s="416">
        <f ca="1">IF(SUMIFS(OFFSET('3-a.  Rate Class Allocations'!$BA:$BA,0,O35-2015+(27*(AH$36="kW"))),'3-a.  Rate Class Allocations'!$F:$F,"2011 - 2014 + 2015 Extension Legacy Green Energy Act Framework - Province Wide Program",'3-a.  Rate Class Allocations'!$E:$E,$B94),SUMIFS(OFFSET('3-a.  Rate Class Allocations'!$BA:$BA,0,O35-2015+(27*(AH$36="kW"))),'3-a.  Rate Class Allocations'!$F:$F,"2011 - 2014 + 2015 Extension Legacy Green Energy Act Framework - Province Wide Program",'3-a.  Rate Class Allocations'!$L:$L,AH$35,'3-a.  Rate Class Allocations'!$E:$E,$B94) / SUMIFS(OFFSET('3-a.  Rate Class Allocations'!$BA:$BA,0,O35-2015+(27*(AH$36="kW"))),'3-a.  Rate Class Allocations'!$F:$F,"2011 - 2014 + 2015 Extension Legacy Green Energy Act Framework - Province Wide Program",'3-a.  Rate Class Allocations'!$E:$E,$B94),IF(COUNTIFS(AH$35,"General Service*"),1/COUNTIFS(Y35:AL35,"General Service*"),0))</f>
        <v>0</v>
      </c>
      <c r="AI94" s="416">
        <f ca="1">IF(SUMIFS(OFFSET('3-a.  Rate Class Allocations'!$BA:$BA,0,O35-2015+(27*(AI$36="kW"))),'3-a.  Rate Class Allocations'!$F:$F,"2011 - 2014 + 2015 Extension Legacy Green Energy Act Framework - Province Wide Program",'3-a.  Rate Class Allocations'!$E:$E,$B94),SUMIFS(OFFSET('3-a.  Rate Class Allocations'!$BA:$BA,0,O35-2015+(27*(AI$36="kW"))),'3-a.  Rate Class Allocations'!$F:$F,"2011 - 2014 + 2015 Extension Legacy Green Energy Act Framework - Province Wide Program",'3-a.  Rate Class Allocations'!$L:$L,AI$35,'3-a.  Rate Class Allocations'!$E:$E,$B94) / SUMIFS(OFFSET('3-a.  Rate Class Allocations'!$BA:$BA,0,O35-2015+(27*(AI$36="kW"))),'3-a.  Rate Class Allocations'!$F:$F,"2011 - 2014 + 2015 Extension Legacy Green Energy Act Framework - Province Wide Program",'3-a.  Rate Class Allocations'!$E:$E,$B94),IF(COUNTIFS(AI$35,"General Service*"),1/COUNTIFS(Y35:AL35,"General Service*"),0))</f>
        <v>0</v>
      </c>
      <c r="AJ94" s="416">
        <f ca="1">IF(SUMIFS(OFFSET('3-a.  Rate Class Allocations'!$BA:$BA,0,O35-2015+(27*(AJ$36="kW"))),'3-a.  Rate Class Allocations'!$F:$F,"2011 - 2014 + 2015 Extension Legacy Green Energy Act Framework - Province Wide Program",'3-a.  Rate Class Allocations'!$E:$E,$B94),SUMIFS(OFFSET('3-a.  Rate Class Allocations'!$BA:$BA,0,O35-2015+(27*(AJ$36="kW"))),'3-a.  Rate Class Allocations'!$F:$F,"2011 - 2014 + 2015 Extension Legacy Green Energy Act Framework - Province Wide Program",'3-a.  Rate Class Allocations'!$L:$L,AJ$35,'3-a.  Rate Class Allocations'!$E:$E,$B94) / SUMIFS(OFFSET('3-a.  Rate Class Allocations'!$BA:$BA,0,O35-2015+(27*(AJ$36="kW"))),'3-a.  Rate Class Allocations'!$F:$F,"2011 - 2014 + 2015 Extension Legacy Green Energy Act Framework - Province Wide Program",'3-a.  Rate Class Allocations'!$E:$E,$B94),IF(COUNTIFS(AJ$35,"General Service*"),1/COUNTIFS(Y35:AL35,"General Service*"),0))</f>
        <v>0</v>
      </c>
      <c r="AK94" s="416">
        <f ca="1">IF(SUMIFS(OFFSET('3-a.  Rate Class Allocations'!$BA:$BA,0,O35-2015+(27*(AK$36="kW"))),'3-a.  Rate Class Allocations'!$F:$F,"2011 - 2014 + 2015 Extension Legacy Green Energy Act Framework - Province Wide Program",'3-a.  Rate Class Allocations'!$E:$E,$B94),SUMIFS(OFFSET('3-a.  Rate Class Allocations'!$BA:$BA,0,O35-2015+(27*(AK$36="kW"))),'3-a.  Rate Class Allocations'!$F:$F,"2011 - 2014 + 2015 Extension Legacy Green Energy Act Framework - Province Wide Program",'3-a.  Rate Class Allocations'!$L:$L,AK$35,'3-a.  Rate Class Allocations'!$E:$E,$B94) / SUMIFS(OFFSET('3-a.  Rate Class Allocations'!$BA:$BA,0,O35-2015+(27*(AK$36="kW"))),'3-a.  Rate Class Allocations'!$F:$F,"2011 - 2014 + 2015 Extension Legacy Green Energy Act Framework - Province Wide Program",'3-a.  Rate Class Allocations'!$E:$E,$B94),IF(COUNTIFS(AK$35,"General Service*"),1/COUNTIFS(Y35:AL35,"General Service*"),0))</f>
        <v>0</v>
      </c>
      <c r="AL94" s="416">
        <f ca="1">IF(SUMIFS(OFFSET('3-a.  Rate Class Allocations'!$BA:$BA,0,O35-2015+(27*(AL$36="kW"))),'3-a.  Rate Class Allocations'!$F:$F,"2011 - 2014 + 2015 Extension Legacy Green Energy Act Framework - Province Wide Program",'3-a.  Rate Class Allocations'!$E:$E,$B94),SUMIFS(OFFSET('3-a.  Rate Class Allocations'!$BA:$BA,0,O35-2015+(27*(AL$36="kW"))),'3-a.  Rate Class Allocations'!$F:$F,"2011 - 2014 + 2015 Extension Legacy Green Energy Act Framework - Province Wide Program",'3-a.  Rate Class Allocations'!$L:$L,AL$35,'3-a.  Rate Class Allocations'!$E:$E,$B94) / SUMIFS(OFFSET('3-a.  Rate Class Allocations'!$BA:$BA,0,O35-2015+(27*(AL$36="kW"))),'3-a.  Rate Class Allocations'!$F:$F,"2011 - 2014 + 2015 Extension Legacy Green Energy Act Framework - Province Wide Program",'3-a.  Rate Class Allocations'!$E:$E,$B94),IF(COUNTIFS(AL$35,"General Service*"),1/COUNTIFS(Y35:AL35,"General Service*"),0))</f>
        <v>0</v>
      </c>
      <c r="AM94" s="298">
        <f ca="1">SUM(Y94:AL94)</f>
        <v>1</v>
      </c>
    </row>
    <row r="95" spans="1:40" outlineLevel="1">
      <c r="B95" s="296" t="s">
        <v>268</v>
      </c>
      <c r="C95" s="293" t="s">
        <v>164</v>
      </c>
      <c r="D95" s="724">
        <f>SUMIFS('7.  Persistence Report'!AU:AU,'7.  Persistence Report'!$D:$D,$B94,'7.  Persistence Report'!$H:$H,2015,'7.  Persistence Report'!$J:$J,"Adjustment")</f>
        <v>0</v>
      </c>
      <c r="E95" s="724">
        <f>SUMIFS('7.  Persistence Report'!AV:AV,'7.  Persistence Report'!$D:$D,$B94,'7.  Persistence Report'!$H:$H,2015,'7.  Persistence Report'!$J:$J,"Adjustment")</f>
        <v>0</v>
      </c>
      <c r="F95" s="724">
        <f>SUMIFS('7.  Persistence Report'!AW:AW,'7.  Persistence Report'!$D:$D,$B94,'7.  Persistence Report'!$H:$H,2015,'7.  Persistence Report'!$J:$J,"Adjustment")</f>
        <v>0</v>
      </c>
      <c r="G95" s="724">
        <f>SUMIFS('7.  Persistence Report'!AX:AX,'7.  Persistence Report'!$D:$D,$B94,'7.  Persistence Report'!$H:$H,2015,'7.  Persistence Report'!$J:$J,"Adjustment")</f>
        <v>0</v>
      </c>
      <c r="H95" s="724">
        <f>SUMIFS('7.  Persistence Report'!AY:AY,'7.  Persistence Report'!$D:$D,$B94,'7.  Persistence Report'!$H:$H,2015,'7.  Persistence Report'!$J:$J,"Adjustment")</f>
        <v>0</v>
      </c>
      <c r="I95" s="724">
        <f>SUMIFS('7.  Persistence Report'!AZ:AZ,'7.  Persistence Report'!$D:$D,$B94,'7.  Persistence Report'!$H:$H,2015,'7.  Persistence Report'!$J:$J,"Adjustment")</f>
        <v>0</v>
      </c>
      <c r="J95" s="724">
        <f>SUMIFS('7.  Persistence Report'!BA:BA,'7.  Persistence Report'!$D:$D,$B94,'7.  Persistence Report'!$H:$H,2015,'7.  Persistence Report'!$J:$J,"Adjustment")</f>
        <v>0</v>
      </c>
      <c r="K95" s="724">
        <f>SUMIFS('7.  Persistence Report'!BB:BB,'7.  Persistence Report'!$D:$D,$B94,'7.  Persistence Report'!$H:$H,2015,'7.  Persistence Report'!$J:$J,"Adjustment")</f>
        <v>0</v>
      </c>
      <c r="L95" s="724">
        <f>SUMIFS('7.  Persistence Report'!BC:BC,'7.  Persistence Report'!$D:$D,$B94,'7.  Persistence Report'!$H:$H,2015,'7.  Persistence Report'!$J:$J,"Adjustment")</f>
        <v>0</v>
      </c>
      <c r="M95" s="724">
        <f>SUMIFS('7.  Persistence Report'!BD:BD,'7.  Persistence Report'!$D:$D,$B94,'7.  Persistence Report'!$H:$H,2015,'7.  Persistence Report'!$J:$J,"Adjustment")</f>
        <v>0</v>
      </c>
      <c r="N95" s="724">
        <f>N94</f>
        <v>0</v>
      </c>
      <c r="O95" s="724">
        <f>SUMIFS('7.  Persistence Report'!P:P,'7.  Persistence Report'!$D:$D,$B94,'7.  Persistence Report'!$H:$H,2015,'7.  Persistence Report'!$J:$J,"Adjustment")</f>
        <v>0</v>
      </c>
      <c r="P95" s="724">
        <f>SUMIFS('7.  Persistence Report'!Q:Q,'7.  Persistence Report'!$D:$D,$B94,'7.  Persistence Report'!$H:$H,2015,'7.  Persistence Report'!$J:$J,"Adjustment")</f>
        <v>0</v>
      </c>
      <c r="Q95" s="724">
        <f>SUMIFS('7.  Persistence Report'!R:R,'7.  Persistence Report'!$D:$D,$B94,'7.  Persistence Report'!$H:$H,2015,'7.  Persistence Report'!$J:$J,"Adjustment")</f>
        <v>0</v>
      </c>
      <c r="R95" s="724">
        <f>SUMIFS('7.  Persistence Report'!S:S,'7.  Persistence Report'!$D:$D,$B94,'7.  Persistence Report'!$H:$H,2015,'7.  Persistence Report'!$J:$J,"Adjustment")</f>
        <v>0</v>
      </c>
      <c r="S95" s="724">
        <f>SUMIFS('7.  Persistence Report'!T:T,'7.  Persistence Report'!$D:$D,$B94,'7.  Persistence Report'!$H:$H,2015,'7.  Persistence Report'!$J:$J,"Adjustment")</f>
        <v>0</v>
      </c>
      <c r="T95" s="724">
        <f>SUMIFS('7.  Persistence Report'!U:U,'7.  Persistence Report'!$D:$D,$B94,'7.  Persistence Report'!$H:$H,2015,'7.  Persistence Report'!$J:$J,"Adjustment")</f>
        <v>0</v>
      </c>
      <c r="U95" s="724">
        <f>SUMIFS('7.  Persistence Report'!V:V,'7.  Persistence Report'!$D:$D,$B94,'7.  Persistence Report'!$H:$H,2015,'7.  Persistence Report'!$J:$J,"Adjustment")</f>
        <v>0</v>
      </c>
      <c r="V95" s="724">
        <f>SUMIFS('7.  Persistence Report'!W:W,'7.  Persistence Report'!$D:$D,$B94,'7.  Persistence Report'!$H:$H,2015,'7.  Persistence Report'!$J:$J,"Adjustment")</f>
        <v>0</v>
      </c>
      <c r="W95" s="724">
        <f>SUMIFS('7.  Persistence Report'!X:X,'7.  Persistence Report'!$D:$D,$B94,'7.  Persistence Report'!$H:$H,2015,'7.  Persistence Report'!$J:$J,"Adjustment")</f>
        <v>0</v>
      </c>
      <c r="X95" s="724">
        <f>SUMIFS('7.  Persistence Report'!Y:Y,'7.  Persistence Report'!$D:$D,$B94,'7.  Persistence Report'!$H:$H,2015,'7.  Persistence Report'!$J:$J,"Adjustment")</f>
        <v>0</v>
      </c>
      <c r="Y95" s="412">
        <f t="shared" ref="Y95:AL95" ca="1" si="19">Y94</f>
        <v>0.5</v>
      </c>
      <c r="Z95" s="412">
        <f t="shared" ca="1" si="19"/>
        <v>0.5</v>
      </c>
      <c r="AA95" s="412">
        <f t="shared" ca="1" si="19"/>
        <v>0</v>
      </c>
      <c r="AB95" s="412">
        <f t="shared" ca="1" si="19"/>
        <v>0</v>
      </c>
      <c r="AC95" s="412">
        <f t="shared" ca="1" si="19"/>
        <v>0</v>
      </c>
      <c r="AD95" s="412">
        <f t="shared" ca="1" si="19"/>
        <v>0</v>
      </c>
      <c r="AE95" s="412">
        <f t="shared" ca="1" si="19"/>
        <v>0</v>
      </c>
      <c r="AF95" s="412">
        <f t="shared" ca="1" si="19"/>
        <v>0</v>
      </c>
      <c r="AG95" s="412">
        <f t="shared" ca="1" si="19"/>
        <v>0</v>
      </c>
      <c r="AH95" s="412">
        <f t="shared" ca="1" si="19"/>
        <v>0</v>
      </c>
      <c r="AI95" s="412">
        <f t="shared" ca="1" si="19"/>
        <v>0</v>
      </c>
      <c r="AJ95" s="412">
        <f t="shared" ca="1" si="19"/>
        <v>0</v>
      </c>
      <c r="AK95" s="412">
        <f t="shared" ca="1" si="19"/>
        <v>0</v>
      </c>
      <c r="AL95" s="412">
        <f t="shared" ca="1" si="19"/>
        <v>0</v>
      </c>
      <c r="AM95" s="308"/>
    </row>
    <row r="96" spans="1:40" outlineLevel="1">
      <c r="B96" s="323"/>
      <c r="C96" s="293"/>
      <c r="D96" s="730"/>
      <c r="E96" s="730"/>
      <c r="F96" s="730"/>
      <c r="G96" s="730"/>
      <c r="H96" s="730"/>
      <c r="I96" s="730"/>
      <c r="J96" s="730"/>
      <c r="K96" s="730"/>
      <c r="L96" s="730"/>
      <c r="M96" s="730"/>
      <c r="N96" s="730"/>
      <c r="O96" s="730"/>
      <c r="P96" s="730"/>
      <c r="Q96" s="730"/>
      <c r="R96" s="730"/>
      <c r="S96" s="730"/>
      <c r="T96" s="730"/>
      <c r="U96" s="730"/>
      <c r="V96" s="730"/>
      <c r="W96" s="730"/>
      <c r="X96" s="730"/>
      <c r="Y96" s="424"/>
      <c r="Z96" s="425"/>
      <c r="AA96" s="425"/>
      <c r="AB96" s="425"/>
      <c r="AC96" s="425"/>
      <c r="AD96" s="425"/>
      <c r="AE96" s="425"/>
      <c r="AF96" s="425"/>
      <c r="AG96" s="425"/>
      <c r="AH96" s="425"/>
      <c r="AI96" s="425"/>
      <c r="AJ96" s="425"/>
      <c r="AK96" s="425"/>
      <c r="AL96" s="425"/>
      <c r="AM96" s="299"/>
    </row>
    <row r="97" spans="1:39" outlineLevel="1">
      <c r="A97" s="516">
        <v>19</v>
      </c>
      <c r="B97" s="514" t="s">
        <v>112</v>
      </c>
      <c r="C97" s="293" t="s">
        <v>25</v>
      </c>
      <c r="D97" s="724">
        <f>SUMIFS('7.  Persistence Report'!AU:AU,'7.  Persistence Report'!$D:$D,$B97,'7.  Persistence Report'!$H:$H,2015,'7.  Persistence Report'!$J:$J,"Current Year Savings")</f>
        <v>0</v>
      </c>
      <c r="E97" s="724">
        <f>SUMIFS('7.  Persistence Report'!AV:AV,'7.  Persistence Report'!$D:$D,$B97,'7.  Persistence Report'!$H:$H,2015,'7.  Persistence Report'!$J:$J,"Current Year Savings")</f>
        <v>0</v>
      </c>
      <c r="F97" s="724">
        <f>SUMIFS('7.  Persistence Report'!AW:AW,'7.  Persistence Report'!$D:$D,$B97,'7.  Persistence Report'!$H:$H,2015,'7.  Persistence Report'!$J:$J,"Current Year Savings")</f>
        <v>0</v>
      </c>
      <c r="G97" s="724">
        <f>SUMIFS('7.  Persistence Report'!AX:AX,'7.  Persistence Report'!$D:$D,$B97,'7.  Persistence Report'!$H:$H,2015,'7.  Persistence Report'!$J:$J,"Current Year Savings")</f>
        <v>0</v>
      </c>
      <c r="H97" s="724">
        <f>SUMIFS('7.  Persistence Report'!AY:AY,'7.  Persistence Report'!$D:$D,$B97,'7.  Persistence Report'!$H:$H,2015,'7.  Persistence Report'!$J:$J,"Current Year Savings")</f>
        <v>0</v>
      </c>
      <c r="I97" s="724">
        <f>SUMIFS('7.  Persistence Report'!AZ:AZ,'7.  Persistence Report'!$D:$D,$B97,'7.  Persistence Report'!$H:$H,2015,'7.  Persistence Report'!$J:$J,"Current Year Savings")</f>
        <v>0</v>
      </c>
      <c r="J97" s="724">
        <f>SUMIFS('7.  Persistence Report'!BA:BA,'7.  Persistence Report'!$D:$D,$B97,'7.  Persistence Report'!$H:$H,2015,'7.  Persistence Report'!$J:$J,"Current Year Savings")</f>
        <v>0</v>
      </c>
      <c r="K97" s="724">
        <f>SUMIFS('7.  Persistence Report'!BB:BB,'7.  Persistence Report'!$D:$D,$B97,'7.  Persistence Report'!$H:$H,2015,'7.  Persistence Report'!$J:$J,"Current Year Savings")</f>
        <v>0</v>
      </c>
      <c r="L97" s="724">
        <f>SUMIFS('7.  Persistence Report'!BC:BC,'7.  Persistence Report'!$D:$D,$B97,'7.  Persistence Report'!$H:$H,2015,'7.  Persistence Report'!$J:$J,"Current Year Savings")</f>
        <v>0</v>
      </c>
      <c r="M97" s="724">
        <f>SUMIFS('7.  Persistence Report'!BD:BD,'7.  Persistence Report'!$D:$D,$B97,'7.  Persistence Report'!$H:$H,2015,'7.  Persistence Report'!$J:$J,"Current Year Savings")</f>
        <v>0</v>
      </c>
      <c r="N97" s="724">
        <v>0</v>
      </c>
      <c r="O97" s="724">
        <f>SUMIFS('7.  Persistence Report'!P:P,'7.  Persistence Report'!$D:$D,$B97,'7.  Persistence Report'!$H:$H,2015,'7.  Persistence Report'!$J:$J,"Current Year Savings")</f>
        <v>0</v>
      </c>
      <c r="P97" s="724">
        <f>SUMIFS('7.  Persistence Report'!Q:Q,'7.  Persistence Report'!$D:$D,$B97,'7.  Persistence Report'!$H:$H,2015,'7.  Persistence Report'!$J:$J,"Current Year Savings")</f>
        <v>0</v>
      </c>
      <c r="Q97" s="724">
        <f>SUMIFS('7.  Persistence Report'!R:R,'7.  Persistence Report'!$D:$D,$B97,'7.  Persistence Report'!$H:$H,2015,'7.  Persistence Report'!$J:$J,"Current Year Savings")</f>
        <v>0</v>
      </c>
      <c r="R97" s="724">
        <f>SUMIFS('7.  Persistence Report'!S:S,'7.  Persistence Report'!$D:$D,$B97,'7.  Persistence Report'!$H:$H,2015,'7.  Persistence Report'!$J:$J,"Current Year Savings")</f>
        <v>0</v>
      </c>
      <c r="S97" s="724">
        <f>SUMIFS('7.  Persistence Report'!T:T,'7.  Persistence Report'!$D:$D,$B97,'7.  Persistence Report'!$H:$H,2015,'7.  Persistence Report'!$J:$J,"Current Year Savings")</f>
        <v>0</v>
      </c>
      <c r="T97" s="724">
        <f>SUMIFS('7.  Persistence Report'!U:U,'7.  Persistence Report'!$D:$D,$B97,'7.  Persistence Report'!$H:$H,2015,'7.  Persistence Report'!$J:$J,"Current Year Savings")</f>
        <v>0</v>
      </c>
      <c r="U97" s="724">
        <f>SUMIFS('7.  Persistence Report'!V:V,'7.  Persistence Report'!$D:$D,$B97,'7.  Persistence Report'!$H:$H,2015,'7.  Persistence Report'!$J:$J,"Current Year Savings")</f>
        <v>0</v>
      </c>
      <c r="V97" s="724">
        <f>SUMIFS('7.  Persistence Report'!W:W,'7.  Persistence Report'!$D:$D,$B97,'7.  Persistence Report'!$H:$H,2015,'7.  Persistence Report'!$J:$J,"Current Year Savings")</f>
        <v>0</v>
      </c>
      <c r="W97" s="724">
        <f>SUMIFS('7.  Persistence Report'!X:X,'7.  Persistence Report'!$D:$D,$B97,'7.  Persistence Report'!$H:$H,2015,'7.  Persistence Report'!$J:$J,"Current Year Savings")</f>
        <v>0</v>
      </c>
      <c r="X97" s="724">
        <f>SUMIFS('7.  Persistence Report'!Y:Y,'7.  Persistence Report'!$D:$D,$B97,'7.  Persistence Report'!$H:$H,2015,'7.  Persistence Report'!$J:$J,"Current Year Savings")</f>
        <v>0</v>
      </c>
      <c r="Y97" s="416">
        <f ca="1">IF(SUMIFS(OFFSET('3-a.  Rate Class Allocations'!$BA:$BA,0,O35-2015+(27*(Y36="kW"))),'3-a.  Rate Class Allocations'!$F:$F,"2011 - 2014 + 2015 Extension Legacy Green Energy Act Framework - Province Wide Program",'3-a.  Rate Class Allocations'!$E:$E,$B97),SUMIFS(OFFSET('3-a.  Rate Class Allocations'!$BA:$BA,0,O35-2015+(27*(Y36="kW"))),'3-a.  Rate Class Allocations'!$F:$F,"2011 - 2014 + 2015 Extension Legacy Green Energy Act Framework - Province Wide Program",'3-a.  Rate Class Allocations'!$L:$L,Y35,'3-a.  Rate Class Allocations'!$E:$E,$B97) / SUMIFS(OFFSET('3-a.  Rate Class Allocations'!$BA:$BA,0,O35-2015+(27*(Y36="kW"))),'3-a.  Rate Class Allocations'!$F:$F,"2011 - 2014 + 2015 Extension Legacy Green Energy Act Framework - Province Wide Program",'3-a.  Rate Class Allocations'!$E:$E,$B97),IF(COUNTIFS(Y35,"General Service*"),1/COUNTIFS(Y35:AL35,"General Service*"),0))</f>
        <v>0.5</v>
      </c>
      <c r="Z97" s="416">
        <f ca="1">IF(SUMIFS(OFFSET('3-a.  Rate Class Allocations'!$BA:$BA,0,O35-2015+(27*(Z$36="kW"))),'3-a.  Rate Class Allocations'!$F:$F,"2011 - 2014 + 2015 Extension Legacy Green Energy Act Framework - Province Wide Program",'3-a.  Rate Class Allocations'!$E:$E,$B97),SUMIFS(OFFSET('3-a.  Rate Class Allocations'!$BA:$BA,0,O35-2015+(27*(Z$36="kW"))),'3-a.  Rate Class Allocations'!$F:$F,"2011 - 2014 + 2015 Extension Legacy Green Energy Act Framework - Province Wide Program",'3-a.  Rate Class Allocations'!$L:$L,Z$35,'3-a.  Rate Class Allocations'!$E:$E,$B97) / SUMIFS(OFFSET('3-a.  Rate Class Allocations'!$BA:$BA,0,O35-2015+(27*(Z$36="kW"))),'3-a.  Rate Class Allocations'!$F:$F,"2011 - 2014 + 2015 Extension Legacy Green Energy Act Framework - Province Wide Program",'3-a.  Rate Class Allocations'!$E:$E,$B97),IF(COUNTIFS(Z$35,"General Service*"),1/COUNTIFS(Y35:AL35,"General Service*"),0))</f>
        <v>0.5</v>
      </c>
      <c r="AA97" s="416">
        <f ca="1">IF(SUMIFS(OFFSET('3-a.  Rate Class Allocations'!$BA:$BA,0,O35-2015+(27*(AA$36="kW"))),'3-a.  Rate Class Allocations'!$F:$F,"2011 - 2014 + 2015 Extension Legacy Green Energy Act Framework - Province Wide Program",'3-a.  Rate Class Allocations'!$E:$E,$B97),SUMIFS(OFFSET('3-a.  Rate Class Allocations'!$BA:$BA,0,O35-2015+(27*(AA$36="kW"))),'3-a.  Rate Class Allocations'!$F:$F,"2011 - 2014 + 2015 Extension Legacy Green Energy Act Framework - Province Wide Program",'3-a.  Rate Class Allocations'!$L:$L,AA$35,'3-a.  Rate Class Allocations'!$E:$E,$B97) / SUMIFS(OFFSET('3-a.  Rate Class Allocations'!$BA:$BA,0,O35-2015+(27*(AA$36="kW"))),'3-a.  Rate Class Allocations'!$F:$F,"2011 - 2014 + 2015 Extension Legacy Green Energy Act Framework - Province Wide Program",'3-a.  Rate Class Allocations'!$E:$E,$B97),IF(COUNTIFS(AA$35,"General Service*"),1/COUNTIFS(Y35:AL35,"General Service*"),0))</f>
        <v>0</v>
      </c>
      <c r="AB97" s="416">
        <f ca="1">IF(SUMIFS(OFFSET('3-a.  Rate Class Allocations'!$BA:$BA,0,O35-2015+(27*(AB$36="kW"))),'3-a.  Rate Class Allocations'!$F:$F,"2011 - 2014 + 2015 Extension Legacy Green Energy Act Framework - Province Wide Program",'3-a.  Rate Class Allocations'!$E:$E,$B97),SUMIFS(OFFSET('3-a.  Rate Class Allocations'!$BA:$BA,0,O35-2015+(27*(AB$36="kW"))),'3-a.  Rate Class Allocations'!$F:$F,"2011 - 2014 + 2015 Extension Legacy Green Energy Act Framework - Province Wide Program",'3-a.  Rate Class Allocations'!$L:$L,AB$35,'3-a.  Rate Class Allocations'!$E:$E,$B97) / SUMIFS(OFFSET('3-a.  Rate Class Allocations'!$BA:$BA,0,O35-2015+(27*(AB$36="kW"))),'3-a.  Rate Class Allocations'!$F:$F,"2011 - 2014 + 2015 Extension Legacy Green Energy Act Framework - Province Wide Program",'3-a.  Rate Class Allocations'!$E:$E,$B97),IF(COUNTIFS(AB$35,"General Service*"),1/COUNTIFS(Y35:AL35,"General Service*"),0))</f>
        <v>0</v>
      </c>
      <c r="AC97" s="416">
        <f ca="1">IF(SUMIFS(OFFSET('3-a.  Rate Class Allocations'!$BA:$BA,0,O35-2015+(27*(AC$36="kW"))),'3-a.  Rate Class Allocations'!$F:$F,"2011 - 2014 + 2015 Extension Legacy Green Energy Act Framework - Province Wide Program",'3-a.  Rate Class Allocations'!$E:$E,$B97),SUMIFS(OFFSET('3-a.  Rate Class Allocations'!$BA:$BA,0,O35-2015+(27*(AC$36="kW"))),'3-a.  Rate Class Allocations'!$F:$F,"2011 - 2014 + 2015 Extension Legacy Green Energy Act Framework - Province Wide Program",'3-a.  Rate Class Allocations'!$L:$L,AC$35,'3-a.  Rate Class Allocations'!$E:$E,$B97) / SUMIFS(OFFSET('3-a.  Rate Class Allocations'!$BA:$BA,0,O35-2015+(27*(AC$36="kW"))),'3-a.  Rate Class Allocations'!$F:$F,"2011 - 2014 + 2015 Extension Legacy Green Energy Act Framework - Province Wide Program",'3-a.  Rate Class Allocations'!$E:$E,$B97),IF(COUNTIFS(AC$35,"General Service*"),1/COUNTIFS(Y35:AL35,"General Service*"),0))</f>
        <v>0</v>
      </c>
      <c r="AD97" s="416">
        <f ca="1">IF(SUMIFS(OFFSET('3-a.  Rate Class Allocations'!$BA:$BA,0,O35-2015+(27*(AD$36="kW"))),'3-a.  Rate Class Allocations'!$F:$F,"2011 - 2014 + 2015 Extension Legacy Green Energy Act Framework - Province Wide Program",'3-a.  Rate Class Allocations'!$E:$E,$B97),SUMIFS(OFFSET('3-a.  Rate Class Allocations'!$BA:$BA,0,O35-2015+(27*(AD$36="kW"))),'3-a.  Rate Class Allocations'!$F:$F,"2011 - 2014 + 2015 Extension Legacy Green Energy Act Framework - Province Wide Program",'3-a.  Rate Class Allocations'!$L:$L,AD$35,'3-a.  Rate Class Allocations'!$E:$E,$B97) / SUMIFS(OFFSET('3-a.  Rate Class Allocations'!$BA:$BA,0,O35-2015+(27*(AD$36="kW"))),'3-a.  Rate Class Allocations'!$F:$F,"2011 - 2014 + 2015 Extension Legacy Green Energy Act Framework - Province Wide Program",'3-a.  Rate Class Allocations'!$E:$E,$B97),IF(COUNTIFS(AD$35,"General Service*"),1/COUNTIFS(Y35:AL35,"General Service*"),0))</f>
        <v>0</v>
      </c>
      <c r="AE97" s="416">
        <f ca="1">IF(SUMIFS(OFFSET('3-a.  Rate Class Allocations'!$BA:$BA,0,O35-2015+(27*(AE$36="kW"))),'3-a.  Rate Class Allocations'!$F:$F,"2011 - 2014 + 2015 Extension Legacy Green Energy Act Framework - Province Wide Program",'3-a.  Rate Class Allocations'!$E:$E,$B97),SUMIFS(OFFSET('3-a.  Rate Class Allocations'!$BA:$BA,0,O35-2015+(27*(AE$36="kW"))),'3-a.  Rate Class Allocations'!$F:$F,"2011 - 2014 + 2015 Extension Legacy Green Energy Act Framework - Province Wide Program",'3-a.  Rate Class Allocations'!$L:$L,AE$35,'3-a.  Rate Class Allocations'!$E:$E,$B97) / SUMIFS(OFFSET('3-a.  Rate Class Allocations'!$BA:$BA,0,O35-2015+(27*(AE$36="kW"))),'3-a.  Rate Class Allocations'!$F:$F,"2011 - 2014 + 2015 Extension Legacy Green Energy Act Framework - Province Wide Program",'3-a.  Rate Class Allocations'!$E:$E,$B97),IF(COUNTIFS(AE$35,"General Service*"),1/COUNTIFS(Y35:AL35,"General Service*"),0))</f>
        <v>0</v>
      </c>
      <c r="AF97" s="416">
        <f ca="1">IF(SUMIFS(OFFSET('3-a.  Rate Class Allocations'!$BA:$BA,0,O35-2015+(27*(AF$36="kW"))),'3-a.  Rate Class Allocations'!$F:$F,"2011 - 2014 + 2015 Extension Legacy Green Energy Act Framework - Province Wide Program",'3-a.  Rate Class Allocations'!$E:$E,$B97),SUMIFS(OFFSET('3-a.  Rate Class Allocations'!$BA:$BA,0,O35-2015+(27*(AF$36="kW"))),'3-a.  Rate Class Allocations'!$F:$F,"2011 - 2014 + 2015 Extension Legacy Green Energy Act Framework - Province Wide Program",'3-a.  Rate Class Allocations'!$L:$L,AF$35,'3-a.  Rate Class Allocations'!$E:$E,$B97) / SUMIFS(OFFSET('3-a.  Rate Class Allocations'!$BA:$BA,0,O35-2015+(27*(AF$36="kW"))),'3-a.  Rate Class Allocations'!$F:$F,"2011 - 2014 + 2015 Extension Legacy Green Energy Act Framework - Province Wide Program",'3-a.  Rate Class Allocations'!$E:$E,$B97),IF(COUNTIFS(AF$35,"General Service*"),1/COUNTIFS(Y35:AL35,"General Service*"),0))</f>
        <v>0</v>
      </c>
      <c r="AG97" s="416">
        <f ca="1">IF(SUMIFS(OFFSET('3-a.  Rate Class Allocations'!$BA:$BA,0,O35-2015+(27*(AG$36="kW"))),'3-a.  Rate Class Allocations'!$F:$F,"2011 - 2014 + 2015 Extension Legacy Green Energy Act Framework - Province Wide Program",'3-a.  Rate Class Allocations'!$E:$E,$B97),SUMIFS(OFFSET('3-a.  Rate Class Allocations'!$BA:$BA,0,O35-2015+(27*(AG$36="kW"))),'3-a.  Rate Class Allocations'!$F:$F,"2011 - 2014 + 2015 Extension Legacy Green Energy Act Framework - Province Wide Program",'3-a.  Rate Class Allocations'!$L:$L,AG$35,'3-a.  Rate Class Allocations'!$E:$E,$B97) / SUMIFS(OFFSET('3-a.  Rate Class Allocations'!$BA:$BA,0,O35-2015+(27*(AG$36="kW"))),'3-a.  Rate Class Allocations'!$F:$F,"2011 - 2014 + 2015 Extension Legacy Green Energy Act Framework - Province Wide Program",'3-a.  Rate Class Allocations'!$E:$E,$B97),IF(COUNTIFS(AG$35,"General Service*"),1/COUNTIFS(Y35:AL35,"General Service*"),0))</f>
        <v>0</v>
      </c>
      <c r="AH97" s="416">
        <f ca="1">IF(SUMIFS(OFFSET('3-a.  Rate Class Allocations'!$BA:$BA,0,O35-2015+(27*(AH$36="kW"))),'3-a.  Rate Class Allocations'!$F:$F,"2011 - 2014 + 2015 Extension Legacy Green Energy Act Framework - Province Wide Program",'3-a.  Rate Class Allocations'!$E:$E,$B97),SUMIFS(OFFSET('3-a.  Rate Class Allocations'!$BA:$BA,0,O35-2015+(27*(AH$36="kW"))),'3-a.  Rate Class Allocations'!$F:$F,"2011 - 2014 + 2015 Extension Legacy Green Energy Act Framework - Province Wide Program",'3-a.  Rate Class Allocations'!$L:$L,AH$35,'3-a.  Rate Class Allocations'!$E:$E,$B97) / SUMIFS(OFFSET('3-a.  Rate Class Allocations'!$BA:$BA,0,O35-2015+(27*(AH$36="kW"))),'3-a.  Rate Class Allocations'!$F:$F,"2011 - 2014 + 2015 Extension Legacy Green Energy Act Framework - Province Wide Program",'3-a.  Rate Class Allocations'!$E:$E,$B97),IF(COUNTIFS(AH$35,"General Service*"),1/COUNTIFS(Y35:AL35,"General Service*"),0))</f>
        <v>0</v>
      </c>
      <c r="AI97" s="416">
        <f ca="1">IF(SUMIFS(OFFSET('3-a.  Rate Class Allocations'!$BA:$BA,0,O35-2015+(27*(AI$36="kW"))),'3-a.  Rate Class Allocations'!$F:$F,"2011 - 2014 + 2015 Extension Legacy Green Energy Act Framework - Province Wide Program",'3-a.  Rate Class Allocations'!$E:$E,$B97),SUMIFS(OFFSET('3-a.  Rate Class Allocations'!$BA:$BA,0,O35-2015+(27*(AI$36="kW"))),'3-a.  Rate Class Allocations'!$F:$F,"2011 - 2014 + 2015 Extension Legacy Green Energy Act Framework - Province Wide Program",'3-a.  Rate Class Allocations'!$L:$L,AI$35,'3-a.  Rate Class Allocations'!$E:$E,$B97) / SUMIFS(OFFSET('3-a.  Rate Class Allocations'!$BA:$BA,0,O35-2015+(27*(AI$36="kW"))),'3-a.  Rate Class Allocations'!$F:$F,"2011 - 2014 + 2015 Extension Legacy Green Energy Act Framework - Province Wide Program",'3-a.  Rate Class Allocations'!$E:$E,$B97),IF(COUNTIFS(AI$35,"General Service*"),1/COUNTIFS(Y35:AL35,"General Service*"),0))</f>
        <v>0</v>
      </c>
      <c r="AJ97" s="416">
        <f ca="1">IF(SUMIFS(OFFSET('3-a.  Rate Class Allocations'!$BA:$BA,0,O35-2015+(27*(AJ$36="kW"))),'3-a.  Rate Class Allocations'!$F:$F,"2011 - 2014 + 2015 Extension Legacy Green Energy Act Framework - Province Wide Program",'3-a.  Rate Class Allocations'!$E:$E,$B97),SUMIFS(OFFSET('3-a.  Rate Class Allocations'!$BA:$BA,0,O35-2015+(27*(AJ$36="kW"))),'3-a.  Rate Class Allocations'!$F:$F,"2011 - 2014 + 2015 Extension Legacy Green Energy Act Framework - Province Wide Program",'3-a.  Rate Class Allocations'!$L:$L,AJ$35,'3-a.  Rate Class Allocations'!$E:$E,$B97) / SUMIFS(OFFSET('3-a.  Rate Class Allocations'!$BA:$BA,0,O35-2015+(27*(AJ$36="kW"))),'3-a.  Rate Class Allocations'!$F:$F,"2011 - 2014 + 2015 Extension Legacy Green Energy Act Framework - Province Wide Program",'3-a.  Rate Class Allocations'!$E:$E,$B97),IF(COUNTIFS(AJ$35,"General Service*"),1/COUNTIFS(Y35:AL35,"General Service*"),0))</f>
        <v>0</v>
      </c>
      <c r="AK97" s="416">
        <f ca="1">IF(SUMIFS(OFFSET('3-a.  Rate Class Allocations'!$BA:$BA,0,O35-2015+(27*(AK$36="kW"))),'3-a.  Rate Class Allocations'!$F:$F,"2011 - 2014 + 2015 Extension Legacy Green Energy Act Framework - Province Wide Program",'3-a.  Rate Class Allocations'!$E:$E,$B97),SUMIFS(OFFSET('3-a.  Rate Class Allocations'!$BA:$BA,0,O35-2015+(27*(AK$36="kW"))),'3-a.  Rate Class Allocations'!$F:$F,"2011 - 2014 + 2015 Extension Legacy Green Energy Act Framework - Province Wide Program",'3-a.  Rate Class Allocations'!$L:$L,AK$35,'3-a.  Rate Class Allocations'!$E:$E,$B97) / SUMIFS(OFFSET('3-a.  Rate Class Allocations'!$BA:$BA,0,O35-2015+(27*(AK$36="kW"))),'3-a.  Rate Class Allocations'!$F:$F,"2011 - 2014 + 2015 Extension Legacy Green Energy Act Framework - Province Wide Program",'3-a.  Rate Class Allocations'!$E:$E,$B97),IF(COUNTIFS(AK$35,"General Service*"),1/COUNTIFS(Y35:AL35,"General Service*"),0))</f>
        <v>0</v>
      </c>
      <c r="AL97" s="416">
        <f ca="1">IF(SUMIFS(OFFSET('3-a.  Rate Class Allocations'!$BA:$BA,0,O35-2015+(27*(AL$36="kW"))),'3-a.  Rate Class Allocations'!$F:$F,"2011 - 2014 + 2015 Extension Legacy Green Energy Act Framework - Province Wide Program",'3-a.  Rate Class Allocations'!$E:$E,$B97),SUMIFS(OFFSET('3-a.  Rate Class Allocations'!$BA:$BA,0,O35-2015+(27*(AL$36="kW"))),'3-a.  Rate Class Allocations'!$F:$F,"2011 - 2014 + 2015 Extension Legacy Green Energy Act Framework - Province Wide Program",'3-a.  Rate Class Allocations'!$L:$L,AL$35,'3-a.  Rate Class Allocations'!$E:$E,$B97) / SUMIFS(OFFSET('3-a.  Rate Class Allocations'!$BA:$BA,0,O35-2015+(27*(AL$36="kW"))),'3-a.  Rate Class Allocations'!$F:$F,"2011 - 2014 + 2015 Extension Legacy Green Energy Act Framework - Province Wide Program",'3-a.  Rate Class Allocations'!$E:$E,$B97),IF(COUNTIFS(AL$35,"General Service*"),1/COUNTIFS(Y35:AL35,"General Service*"),0))</f>
        <v>0</v>
      </c>
      <c r="AM97" s="298">
        <f ca="1">SUM(Y97:AL97)</f>
        <v>1</v>
      </c>
    </row>
    <row r="98" spans="1:39" outlineLevel="1">
      <c r="B98" s="296" t="s">
        <v>268</v>
      </c>
      <c r="C98" s="293" t="s">
        <v>164</v>
      </c>
      <c r="D98" s="724">
        <f>SUMIFS('7.  Persistence Report'!AU:AU,'7.  Persistence Report'!$D:$D,$B97,'7.  Persistence Report'!$H:$H,2015,'7.  Persistence Report'!$J:$J,"Adjustment")</f>
        <v>0</v>
      </c>
      <c r="E98" s="724">
        <f>SUMIFS('7.  Persistence Report'!AV:AV,'7.  Persistence Report'!$D:$D,$B97,'7.  Persistence Report'!$H:$H,2015,'7.  Persistence Report'!$J:$J,"Adjustment")</f>
        <v>0</v>
      </c>
      <c r="F98" s="724">
        <f>SUMIFS('7.  Persistence Report'!AW:AW,'7.  Persistence Report'!$D:$D,$B97,'7.  Persistence Report'!$H:$H,2015,'7.  Persistence Report'!$J:$J,"Adjustment")</f>
        <v>0</v>
      </c>
      <c r="G98" s="724">
        <f>SUMIFS('7.  Persistence Report'!AX:AX,'7.  Persistence Report'!$D:$D,$B97,'7.  Persistence Report'!$H:$H,2015,'7.  Persistence Report'!$J:$J,"Adjustment")</f>
        <v>0</v>
      </c>
      <c r="H98" s="724">
        <f>SUMIFS('7.  Persistence Report'!AY:AY,'7.  Persistence Report'!$D:$D,$B97,'7.  Persistence Report'!$H:$H,2015,'7.  Persistence Report'!$J:$J,"Adjustment")</f>
        <v>0</v>
      </c>
      <c r="I98" s="724">
        <f>SUMIFS('7.  Persistence Report'!AZ:AZ,'7.  Persistence Report'!$D:$D,$B97,'7.  Persistence Report'!$H:$H,2015,'7.  Persistence Report'!$J:$J,"Adjustment")</f>
        <v>0</v>
      </c>
      <c r="J98" s="724">
        <f>SUMIFS('7.  Persistence Report'!BA:BA,'7.  Persistence Report'!$D:$D,$B97,'7.  Persistence Report'!$H:$H,2015,'7.  Persistence Report'!$J:$J,"Adjustment")</f>
        <v>0</v>
      </c>
      <c r="K98" s="724">
        <f>SUMIFS('7.  Persistence Report'!BB:BB,'7.  Persistence Report'!$D:$D,$B97,'7.  Persistence Report'!$H:$H,2015,'7.  Persistence Report'!$J:$J,"Adjustment")</f>
        <v>0</v>
      </c>
      <c r="L98" s="724">
        <f>SUMIFS('7.  Persistence Report'!BC:BC,'7.  Persistence Report'!$D:$D,$B97,'7.  Persistence Report'!$H:$H,2015,'7.  Persistence Report'!$J:$J,"Adjustment")</f>
        <v>0</v>
      </c>
      <c r="M98" s="724">
        <f>SUMIFS('7.  Persistence Report'!BD:BD,'7.  Persistence Report'!$D:$D,$B97,'7.  Persistence Report'!$H:$H,2015,'7.  Persistence Report'!$J:$J,"Adjustment")</f>
        <v>0</v>
      </c>
      <c r="N98" s="724">
        <f>N97</f>
        <v>0</v>
      </c>
      <c r="O98" s="724">
        <f>SUMIFS('7.  Persistence Report'!P:P,'7.  Persistence Report'!$D:$D,$B97,'7.  Persistence Report'!$H:$H,2015,'7.  Persistence Report'!$J:$J,"Adjustment")</f>
        <v>0</v>
      </c>
      <c r="P98" s="724">
        <f>SUMIFS('7.  Persistence Report'!Q:Q,'7.  Persistence Report'!$D:$D,$B97,'7.  Persistence Report'!$H:$H,2015,'7.  Persistence Report'!$J:$J,"Adjustment")</f>
        <v>0</v>
      </c>
      <c r="Q98" s="724">
        <f>SUMIFS('7.  Persistence Report'!R:R,'7.  Persistence Report'!$D:$D,$B97,'7.  Persistence Report'!$H:$H,2015,'7.  Persistence Report'!$J:$J,"Adjustment")</f>
        <v>0</v>
      </c>
      <c r="R98" s="724">
        <f>SUMIFS('7.  Persistence Report'!S:S,'7.  Persistence Report'!$D:$D,$B97,'7.  Persistence Report'!$H:$H,2015,'7.  Persistence Report'!$J:$J,"Adjustment")</f>
        <v>0</v>
      </c>
      <c r="S98" s="724">
        <f>SUMIFS('7.  Persistence Report'!T:T,'7.  Persistence Report'!$D:$D,$B97,'7.  Persistence Report'!$H:$H,2015,'7.  Persistence Report'!$J:$J,"Adjustment")</f>
        <v>0</v>
      </c>
      <c r="T98" s="724">
        <f>SUMIFS('7.  Persistence Report'!U:U,'7.  Persistence Report'!$D:$D,$B97,'7.  Persistence Report'!$H:$H,2015,'7.  Persistence Report'!$J:$J,"Adjustment")</f>
        <v>0</v>
      </c>
      <c r="U98" s="724">
        <f>SUMIFS('7.  Persistence Report'!V:V,'7.  Persistence Report'!$D:$D,$B97,'7.  Persistence Report'!$H:$H,2015,'7.  Persistence Report'!$J:$J,"Adjustment")</f>
        <v>0</v>
      </c>
      <c r="V98" s="724">
        <f>SUMIFS('7.  Persistence Report'!W:W,'7.  Persistence Report'!$D:$D,$B97,'7.  Persistence Report'!$H:$H,2015,'7.  Persistence Report'!$J:$J,"Adjustment")</f>
        <v>0</v>
      </c>
      <c r="W98" s="724">
        <f>SUMIFS('7.  Persistence Report'!X:X,'7.  Persistence Report'!$D:$D,$B97,'7.  Persistence Report'!$H:$H,2015,'7.  Persistence Report'!$J:$J,"Adjustment")</f>
        <v>0</v>
      </c>
      <c r="X98" s="724">
        <f>SUMIFS('7.  Persistence Report'!Y:Y,'7.  Persistence Report'!$D:$D,$B97,'7.  Persistence Report'!$H:$H,2015,'7.  Persistence Report'!$J:$J,"Adjustment")</f>
        <v>0</v>
      </c>
      <c r="Y98" s="412">
        <f ca="1">Y97</f>
        <v>0.5</v>
      </c>
      <c r="Z98" s="412">
        <f t="shared" ref="Z98:AL98" ca="1" si="20">Z97</f>
        <v>0.5</v>
      </c>
      <c r="AA98" s="412">
        <f t="shared" ca="1" si="20"/>
        <v>0</v>
      </c>
      <c r="AB98" s="412">
        <f t="shared" ca="1" si="20"/>
        <v>0</v>
      </c>
      <c r="AC98" s="412">
        <f t="shared" ca="1" si="20"/>
        <v>0</v>
      </c>
      <c r="AD98" s="412">
        <f t="shared" ca="1" si="20"/>
        <v>0</v>
      </c>
      <c r="AE98" s="412">
        <f t="shared" ca="1" si="20"/>
        <v>0</v>
      </c>
      <c r="AF98" s="412">
        <f t="shared" ca="1" si="20"/>
        <v>0</v>
      </c>
      <c r="AG98" s="412">
        <f t="shared" ca="1" si="20"/>
        <v>0</v>
      </c>
      <c r="AH98" s="412">
        <f t="shared" ca="1" si="20"/>
        <v>0</v>
      </c>
      <c r="AI98" s="412">
        <f t="shared" ca="1" si="20"/>
        <v>0</v>
      </c>
      <c r="AJ98" s="412">
        <f t="shared" ca="1" si="20"/>
        <v>0</v>
      </c>
      <c r="AK98" s="412">
        <f t="shared" ca="1" si="20"/>
        <v>0</v>
      </c>
      <c r="AL98" s="412">
        <f t="shared" ca="1" si="20"/>
        <v>0</v>
      </c>
      <c r="AM98" s="299"/>
    </row>
    <row r="99" spans="1:39" outlineLevel="1">
      <c r="B99" s="323"/>
      <c r="C99" s="293"/>
      <c r="D99" s="730"/>
      <c r="E99" s="730"/>
      <c r="F99" s="730"/>
      <c r="G99" s="730"/>
      <c r="H99" s="730"/>
      <c r="I99" s="730"/>
      <c r="J99" s="730"/>
      <c r="K99" s="730"/>
      <c r="L99" s="730"/>
      <c r="M99" s="730"/>
      <c r="N99" s="730"/>
      <c r="O99" s="730"/>
      <c r="P99" s="730"/>
      <c r="Q99" s="730"/>
      <c r="R99" s="730"/>
      <c r="S99" s="730"/>
      <c r="T99" s="730"/>
      <c r="U99" s="730"/>
      <c r="V99" s="730"/>
      <c r="W99" s="730"/>
      <c r="X99" s="730"/>
      <c r="Y99" s="413"/>
      <c r="Z99" s="413"/>
      <c r="AA99" s="413"/>
      <c r="AB99" s="413"/>
      <c r="AC99" s="413"/>
      <c r="AD99" s="413"/>
      <c r="AE99" s="413"/>
      <c r="AF99" s="413"/>
      <c r="AG99" s="413"/>
      <c r="AH99" s="413"/>
      <c r="AI99" s="413"/>
      <c r="AJ99" s="413"/>
      <c r="AK99" s="413"/>
      <c r="AL99" s="413"/>
      <c r="AM99" s="308"/>
    </row>
    <row r="100" spans="1:39" outlineLevel="1">
      <c r="A100" s="516">
        <v>20</v>
      </c>
      <c r="B100" s="514" t="s">
        <v>111</v>
      </c>
      <c r="C100" s="293" t="s">
        <v>25</v>
      </c>
      <c r="D100" s="724">
        <f>SUMIFS('7.  Persistence Report'!AU:AU,'7.  Persistence Report'!$D:$D,$B100,'7.  Persistence Report'!$H:$H,2015,'7.  Persistence Report'!$J:$J,"Current Year Savings")</f>
        <v>0</v>
      </c>
      <c r="E100" s="724">
        <f>SUMIFS('7.  Persistence Report'!AV:AV,'7.  Persistence Report'!$D:$D,$B100,'7.  Persistence Report'!$H:$H,2015,'7.  Persistence Report'!$J:$J,"Current Year Savings")</f>
        <v>0</v>
      </c>
      <c r="F100" s="724">
        <f>SUMIFS('7.  Persistence Report'!AW:AW,'7.  Persistence Report'!$D:$D,$B100,'7.  Persistence Report'!$H:$H,2015,'7.  Persistence Report'!$J:$J,"Current Year Savings")</f>
        <v>0</v>
      </c>
      <c r="G100" s="724">
        <f>SUMIFS('7.  Persistence Report'!AX:AX,'7.  Persistence Report'!$D:$D,$B100,'7.  Persistence Report'!$H:$H,2015,'7.  Persistence Report'!$J:$J,"Current Year Savings")</f>
        <v>0</v>
      </c>
      <c r="H100" s="724">
        <f>SUMIFS('7.  Persistence Report'!AY:AY,'7.  Persistence Report'!$D:$D,$B100,'7.  Persistence Report'!$H:$H,2015,'7.  Persistence Report'!$J:$J,"Current Year Savings")</f>
        <v>0</v>
      </c>
      <c r="I100" s="724">
        <f>SUMIFS('7.  Persistence Report'!AZ:AZ,'7.  Persistence Report'!$D:$D,$B100,'7.  Persistence Report'!$H:$H,2015,'7.  Persistence Report'!$J:$J,"Current Year Savings")</f>
        <v>0</v>
      </c>
      <c r="J100" s="724">
        <f>SUMIFS('7.  Persistence Report'!BA:BA,'7.  Persistence Report'!$D:$D,$B100,'7.  Persistence Report'!$H:$H,2015,'7.  Persistence Report'!$J:$J,"Current Year Savings")</f>
        <v>0</v>
      </c>
      <c r="K100" s="724">
        <f>SUMIFS('7.  Persistence Report'!BB:BB,'7.  Persistence Report'!$D:$D,$B100,'7.  Persistence Report'!$H:$H,2015,'7.  Persistence Report'!$J:$J,"Current Year Savings")</f>
        <v>0</v>
      </c>
      <c r="L100" s="724">
        <f>SUMIFS('7.  Persistence Report'!BC:BC,'7.  Persistence Report'!$D:$D,$B100,'7.  Persistence Report'!$H:$H,2015,'7.  Persistence Report'!$J:$J,"Current Year Savings")</f>
        <v>0</v>
      </c>
      <c r="M100" s="724">
        <f>SUMIFS('7.  Persistence Report'!BD:BD,'7.  Persistence Report'!$D:$D,$B100,'7.  Persistence Report'!$H:$H,2015,'7.  Persistence Report'!$J:$J,"Current Year Savings")</f>
        <v>0</v>
      </c>
      <c r="N100" s="724">
        <v>0</v>
      </c>
      <c r="O100" s="724">
        <f>SUMIFS('7.  Persistence Report'!P:P,'7.  Persistence Report'!$D:$D,$B100,'7.  Persistence Report'!$H:$H,2015,'7.  Persistence Report'!$J:$J,"Current Year Savings")</f>
        <v>0</v>
      </c>
      <c r="P100" s="724">
        <f>SUMIFS('7.  Persistence Report'!Q:Q,'7.  Persistence Report'!$D:$D,$B100,'7.  Persistence Report'!$H:$H,2015,'7.  Persistence Report'!$J:$J,"Current Year Savings")</f>
        <v>0</v>
      </c>
      <c r="Q100" s="724">
        <f>SUMIFS('7.  Persistence Report'!R:R,'7.  Persistence Report'!$D:$D,$B100,'7.  Persistence Report'!$H:$H,2015,'7.  Persistence Report'!$J:$J,"Current Year Savings")</f>
        <v>0</v>
      </c>
      <c r="R100" s="724">
        <f>SUMIFS('7.  Persistence Report'!S:S,'7.  Persistence Report'!$D:$D,$B100,'7.  Persistence Report'!$H:$H,2015,'7.  Persistence Report'!$J:$J,"Current Year Savings")</f>
        <v>0</v>
      </c>
      <c r="S100" s="724">
        <f>SUMIFS('7.  Persistence Report'!T:T,'7.  Persistence Report'!$D:$D,$B100,'7.  Persistence Report'!$H:$H,2015,'7.  Persistence Report'!$J:$J,"Current Year Savings")</f>
        <v>0</v>
      </c>
      <c r="T100" s="724">
        <f>SUMIFS('7.  Persistence Report'!U:U,'7.  Persistence Report'!$D:$D,$B100,'7.  Persistence Report'!$H:$H,2015,'7.  Persistence Report'!$J:$J,"Current Year Savings")</f>
        <v>0</v>
      </c>
      <c r="U100" s="724">
        <f>SUMIFS('7.  Persistence Report'!V:V,'7.  Persistence Report'!$D:$D,$B100,'7.  Persistence Report'!$H:$H,2015,'7.  Persistence Report'!$J:$J,"Current Year Savings")</f>
        <v>0</v>
      </c>
      <c r="V100" s="724">
        <f>SUMIFS('7.  Persistence Report'!W:W,'7.  Persistence Report'!$D:$D,$B100,'7.  Persistence Report'!$H:$H,2015,'7.  Persistence Report'!$J:$J,"Current Year Savings")</f>
        <v>0</v>
      </c>
      <c r="W100" s="724">
        <f>SUMIFS('7.  Persistence Report'!X:X,'7.  Persistence Report'!$D:$D,$B100,'7.  Persistence Report'!$H:$H,2015,'7.  Persistence Report'!$J:$J,"Current Year Savings")</f>
        <v>0</v>
      </c>
      <c r="X100" s="724">
        <f>SUMIFS('7.  Persistence Report'!Y:Y,'7.  Persistence Report'!$D:$D,$B100,'7.  Persistence Report'!$H:$H,2015,'7.  Persistence Report'!$J:$J,"Current Year Savings")</f>
        <v>0</v>
      </c>
      <c r="Y100" s="416">
        <f ca="1">IF(SUMIFS(OFFSET('3-a.  Rate Class Allocations'!$BA:$BA,0,O35-2015+(27*(Y36="kW"))),'3-a.  Rate Class Allocations'!$F:$F,"2011 - 2014 + 2015 Extension Legacy Green Energy Act Framework - Province Wide Program",'3-a.  Rate Class Allocations'!$E:$E,$B100),SUMIFS(OFFSET('3-a.  Rate Class Allocations'!$BA:$BA,0,O35-2015+(27*(Y36="kW"))),'3-a.  Rate Class Allocations'!$F:$F,"2011 - 2014 + 2015 Extension Legacy Green Energy Act Framework - Province Wide Program",'3-a.  Rate Class Allocations'!$L:$L,Y35,'3-a.  Rate Class Allocations'!$E:$E,$B100) / SUMIFS(OFFSET('3-a.  Rate Class Allocations'!$BA:$BA,0,O35-2015+(27*(Y36="kW"))),'3-a.  Rate Class Allocations'!$F:$F,"2011 - 2014 + 2015 Extension Legacy Green Energy Act Framework - Province Wide Program",'3-a.  Rate Class Allocations'!$E:$E,$B100),IF(COUNTIFS(Y35,"General Service*"),1/COUNTIFS(Y35:AL35,"General Service*"),0))</f>
        <v>0.5</v>
      </c>
      <c r="Z100" s="416">
        <f ca="1">IF(SUMIFS(OFFSET('3-a.  Rate Class Allocations'!$BA:$BA,0,O35-2015+(27*(Z$36="kW"))),'3-a.  Rate Class Allocations'!$F:$F,"2011 - 2014 + 2015 Extension Legacy Green Energy Act Framework - Province Wide Program",'3-a.  Rate Class Allocations'!$E:$E,$B100),SUMIFS(OFFSET('3-a.  Rate Class Allocations'!$BA:$BA,0,O35-2015+(27*(Z$36="kW"))),'3-a.  Rate Class Allocations'!$F:$F,"2011 - 2014 + 2015 Extension Legacy Green Energy Act Framework - Province Wide Program",'3-a.  Rate Class Allocations'!$L:$L,Z$35,'3-a.  Rate Class Allocations'!$E:$E,$B100) / SUMIFS(OFFSET('3-a.  Rate Class Allocations'!$BA:$BA,0,O35-2015+(27*(Z$36="kW"))),'3-a.  Rate Class Allocations'!$F:$F,"2011 - 2014 + 2015 Extension Legacy Green Energy Act Framework - Province Wide Program",'3-a.  Rate Class Allocations'!$E:$E,$B100),IF(COUNTIFS(Z$35,"General Service*"),1/COUNTIFS(Y35:AL35,"General Service*"),0))</f>
        <v>0.5</v>
      </c>
      <c r="AA100" s="416">
        <f ca="1">IF(SUMIFS(OFFSET('3-a.  Rate Class Allocations'!$BA:$BA,0,O35-2015+(27*(AA$36="kW"))),'3-a.  Rate Class Allocations'!$F:$F,"2011 - 2014 + 2015 Extension Legacy Green Energy Act Framework - Province Wide Program",'3-a.  Rate Class Allocations'!$E:$E,$B100),SUMIFS(OFFSET('3-a.  Rate Class Allocations'!$BA:$BA,0,O35-2015+(27*(AA$36="kW"))),'3-a.  Rate Class Allocations'!$F:$F,"2011 - 2014 + 2015 Extension Legacy Green Energy Act Framework - Province Wide Program",'3-a.  Rate Class Allocations'!$L:$L,AA$35,'3-a.  Rate Class Allocations'!$E:$E,$B100) / SUMIFS(OFFSET('3-a.  Rate Class Allocations'!$BA:$BA,0,O35-2015+(27*(AA$36="kW"))),'3-a.  Rate Class Allocations'!$F:$F,"2011 - 2014 + 2015 Extension Legacy Green Energy Act Framework - Province Wide Program",'3-a.  Rate Class Allocations'!$E:$E,$B100),IF(COUNTIFS(AA$35,"General Service*"),1/COUNTIFS(Y35:AL35,"General Service*"),0))</f>
        <v>0</v>
      </c>
      <c r="AB100" s="416">
        <f ca="1">IF(SUMIFS(OFFSET('3-a.  Rate Class Allocations'!$BA:$BA,0,O35-2015+(27*(AB$36="kW"))),'3-a.  Rate Class Allocations'!$F:$F,"2011 - 2014 + 2015 Extension Legacy Green Energy Act Framework - Province Wide Program",'3-a.  Rate Class Allocations'!$E:$E,$B100),SUMIFS(OFFSET('3-a.  Rate Class Allocations'!$BA:$BA,0,O35-2015+(27*(AB$36="kW"))),'3-a.  Rate Class Allocations'!$F:$F,"2011 - 2014 + 2015 Extension Legacy Green Energy Act Framework - Province Wide Program",'3-a.  Rate Class Allocations'!$L:$L,AB$35,'3-a.  Rate Class Allocations'!$E:$E,$B100) / SUMIFS(OFFSET('3-a.  Rate Class Allocations'!$BA:$BA,0,O35-2015+(27*(AB$36="kW"))),'3-a.  Rate Class Allocations'!$F:$F,"2011 - 2014 + 2015 Extension Legacy Green Energy Act Framework - Province Wide Program",'3-a.  Rate Class Allocations'!$E:$E,$B100),IF(COUNTIFS(AB$35,"General Service*"),1/COUNTIFS(Y35:AL35,"General Service*"),0))</f>
        <v>0</v>
      </c>
      <c r="AC100" s="416">
        <f ca="1">IF(SUMIFS(OFFSET('3-a.  Rate Class Allocations'!$BA:$BA,0,O35-2015+(27*(AC$36="kW"))),'3-a.  Rate Class Allocations'!$F:$F,"2011 - 2014 + 2015 Extension Legacy Green Energy Act Framework - Province Wide Program",'3-a.  Rate Class Allocations'!$E:$E,$B100),SUMIFS(OFFSET('3-a.  Rate Class Allocations'!$BA:$BA,0,O35-2015+(27*(AC$36="kW"))),'3-a.  Rate Class Allocations'!$F:$F,"2011 - 2014 + 2015 Extension Legacy Green Energy Act Framework - Province Wide Program",'3-a.  Rate Class Allocations'!$L:$L,AC$35,'3-a.  Rate Class Allocations'!$E:$E,$B100) / SUMIFS(OFFSET('3-a.  Rate Class Allocations'!$BA:$BA,0,O35-2015+(27*(AC$36="kW"))),'3-a.  Rate Class Allocations'!$F:$F,"2011 - 2014 + 2015 Extension Legacy Green Energy Act Framework - Province Wide Program",'3-a.  Rate Class Allocations'!$E:$E,$B100),IF(COUNTIFS(AC$35,"General Service*"),1/COUNTIFS(Y35:AL35,"General Service*"),0))</f>
        <v>0</v>
      </c>
      <c r="AD100" s="416">
        <f ca="1">IF(SUMIFS(OFFSET('3-a.  Rate Class Allocations'!$BA:$BA,0,O35-2015+(27*(AD$36="kW"))),'3-a.  Rate Class Allocations'!$F:$F,"2011 - 2014 + 2015 Extension Legacy Green Energy Act Framework - Province Wide Program",'3-a.  Rate Class Allocations'!$E:$E,$B100),SUMIFS(OFFSET('3-a.  Rate Class Allocations'!$BA:$BA,0,O35-2015+(27*(AD$36="kW"))),'3-a.  Rate Class Allocations'!$F:$F,"2011 - 2014 + 2015 Extension Legacy Green Energy Act Framework - Province Wide Program",'3-a.  Rate Class Allocations'!$L:$L,AD$35,'3-a.  Rate Class Allocations'!$E:$E,$B100) / SUMIFS(OFFSET('3-a.  Rate Class Allocations'!$BA:$BA,0,O35-2015+(27*(AD$36="kW"))),'3-a.  Rate Class Allocations'!$F:$F,"2011 - 2014 + 2015 Extension Legacy Green Energy Act Framework - Province Wide Program",'3-a.  Rate Class Allocations'!$E:$E,$B100),IF(COUNTIFS(AD$35,"General Service*"),1/COUNTIFS(Y35:AL35,"General Service*"),0))</f>
        <v>0</v>
      </c>
      <c r="AE100" s="416">
        <f ca="1">IF(SUMIFS(OFFSET('3-a.  Rate Class Allocations'!$BA:$BA,0,O35-2015+(27*(AE$36="kW"))),'3-a.  Rate Class Allocations'!$F:$F,"2011 - 2014 + 2015 Extension Legacy Green Energy Act Framework - Province Wide Program",'3-a.  Rate Class Allocations'!$E:$E,$B100),SUMIFS(OFFSET('3-a.  Rate Class Allocations'!$BA:$BA,0,O35-2015+(27*(AE$36="kW"))),'3-a.  Rate Class Allocations'!$F:$F,"2011 - 2014 + 2015 Extension Legacy Green Energy Act Framework - Province Wide Program",'3-a.  Rate Class Allocations'!$L:$L,AE$35,'3-a.  Rate Class Allocations'!$E:$E,$B100) / SUMIFS(OFFSET('3-a.  Rate Class Allocations'!$BA:$BA,0,O35-2015+(27*(AE$36="kW"))),'3-a.  Rate Class Allocations'!$F:$F,"2011 - 2014 + 2015 Extension Legacy Green Energy Act Framework - Province Wide Program",'3-a.  Rate Class Allocations'!$E:$E,$B100),IF(COUNTIFS(AE$35,"General Service*"),1/COUNTIFS(Y35:AL35,"General Service*"),0))</f>
        <v>0</v>
      </c>
      <c r="AF100" s="416">
        <f ca="1">IF(SUMIFS(OFFSET('3-a.  Rate Class Allocations'!$BA:$BA,0,O35-2015+(27*(AF$36="kW"))),'3-a.  Rate Class Allocations'!$F:$F,"2011 - 2014 + 2015 Extension Legacy Green Energy Act Framework - Province Wide Program",'3-a.  Rate Class Allocations'!$E:$E,$B100),SUMIFS(OFFSET('3-a.  Rate Class Allocations'!$BA:$BA,0,O35-2015+(27*(AF$36="kW"))),'3-a.  Rate Class Allocations'!$F:$F,"2011 - 2014 + 2015 Extension Legacy Green Energy Act Framework - Province Wide Program",'3-a.  Rate Class Allocations'!$L:$L,AF$35,'3-a.  Rate Class Allocations'!$E:$E,$B100) / SUMIFS(OFFSET('3-a.  Rate Class Allocations'!$BA:$BA,0,O35-2015+(27*(AF$36="kW"))),'3-a.  Rate Class Allocations'!$F:$F,"2011 - 2014 + 2015 Extension Legacy Green Energy Act Framework - Province Wide Program",'3-a.  Rate Class Allocations'!$E:$E,$B100),IF(COUNTIFS(AF$35,"General Service*"),1/COUNTIFS(Y35:AL35,"General Service*"),0))</f>
        <v>0</v>
      </c>
      <c r="AG100" s="416">
        <f ca="1">IF(SUMIFS(OFFSET('3-a.  Rate Class Allocations'!$BA:$BA,0,O35-2015+(27*(AG$36="kW"))),'3-a.  Rate Class Allocations'!$F:$F,"2011 - 2014 + 2015 Extension Legacy Green Energy Act Framework - Province Wide Program",'3-a.  Rate Class Allocations'!$E:$E,$B100),SUMIFS(OFFSET('3-a.  Rate Class Allocations'!$BA:$BA,0,O35-2015+(27*(AG$36="kW"))),'3-a.  Rate Class Allocations'!$F:$F,"2011 - 2014 + 2015 Extension Legacy Green Energy Act Framework - Province Wide Program",'3-a.  Rate Class Allocations'!$L:$L,AG$35,'3-a.  Rate Class Allocations'!$E:$E,$B100) / SUMIFS(OFFSET('3-a.  Rate Class Allocations'!$BA:$BA,0,O35-2015+(27*(AG$36="kW"))),'3-a.  Rate Class Allocations'!$F:$F,"2011 - 2014 + 2015 Extension Legacy Green Energy Act Framework - Province Wide Program",'3-a.  Rate Class Allocations'!$E:$E,$B100),IF(COUNTIFS(AG$35,"General Service*"),1/COUNTIFS(Y35:AL35,"General Service*"),0))</f>
        <v>0</v>
      </c>
      <c r="AH100" s="416">
        <f ca="1">IF(SUMIFS(OFFSET('3-a.  Rate Class Allocations'!$BA:$BA,0,O35-2015+(27*(AH$36="kW"))),'3-a.  Rate Class Allocations'!$F:$F,"2011 - 2014 + 2015 Extension Legacy Green Energy Act Framework - Province Wide Program",'3-a.  Rate Class Allocations'!$E:$E,$B100),SUMIFS(OFFSET('3-a.  Rate Class Allocations'!$BA:$BA,0,O35-2015+(27*(AH$36="kW"))),'3-a.  Rate Class Allocations'!$F:$F,"2011 - 2014 + 2015 Extension Legacy Green Energy Act Framework - Province Wide Program",'3-a.  Rate Class Allocations'!$L:$L,AH$35,'3-a.  Rate Class Allocations'!$E:$E,$B100) / SUMIFS(OFFSET('3-a.  Rate Class Allocations'!$BA:$BA,0,O35-2015+(27*(AH$36="kW"))),'3-a.  Rate Class Allocations'!$F:$F,"2011 - 2014 + 2015 Extension Legacy Green Energy Act Framework - Province Wide Program",'3-a.  Rate Class Allocations'!$E:$E,$B100),IF(COUNTIFS(AH$35,"General Service*"),1/COUNTIFS(Y35:AL35,"General Service*"),0))</f>
        <v>0</v>
      </c>
      <c r="AI100" s="416">
        <f ca="1">IF(SUMIFS(OFFSET('3-a.  Rate Class Allocations'!$BA:$BA,0,O35-2015+(27*(AI$36="kW"))),'3-a.  Rate Class Allocations'!$F:$F,"2011 - 2014 + 2015 Extension Legacy Green Energy Act Framework - Province Wide Program",'3-a.  Rate Class Allocations'!$E:$E,$B100),SUMIFS(OFFSET('3-a.  Rate Class Allocations'!$BA:$BA,0,O35-2015+(27*(AI$36="kW"))),'3-a.  Rate Class Allocations'!$F:$F,"2011 - 2014 + 2015 Extension Legacy Green Energy Act Framework - Province Wide Program",'3-a.  Rate Class Allocations'!$L:$L,AI$35,'3-a.  Rate Class Allocations'!$E:$E,$B100) / SUMIFS(OFFSET('3-a.  Rate Class Allocations'!$BA:$BA,0,O35-2015+(27*(AI$36="kW"))),'3-a.  Rate Class Allocations'!$F:$F,"2011 - 2014 + 2015 Extension Legacy Green Energy Act Framework - Province Wide Program",'3-a.  Rate Class Allocations'!$E:$E,$B100),IF(COUNTIFS(AI$35,"General Service*"),1/COUNTIFS(Y35:AL35,"General Service*"),0))</f>
        <v>0</v>
      </c>
      <c r="AJ100" s="416">
        <f ca="1">IF(SUMIFS(OFFSET('3-a.  Rate Class Allocations'!$BA:$BA,0,O35-2015+(27*(AJ$36="kW"))),'3-a.  Rate Class Allocations'!$F:$F,"2011 - 2014 + 2015 Extension Legacy Green Energy Act Framework - Province Wide Program",'3-a.  Rate Class Allocations'!$E:$E,$B100),SUMIFS(OFFSET('3-a.  Rate Class Allocations'!$BA:$BA,0,O35-2015+(27*(AJ$36="kW"))),'3-a.  Rate Class Allocations'!$F:$F,"2011 - 2014 + 2015 Extension Legacy Green Energy Act Framework - Province Wide Program",'3-a.  Rate Class Allocations'!$L:$L,AJ$35,'3-a.  Rate Class Allocations'!$E:$E,$B100) / SUMIFS(OFFSET('3-a.  Rate Class Allocations'!$BA:$BA,0,O35-2015+(27*(AJ$36="kW"))),'3-a.  Rate Class Allocations'!$F:$F,"2011 - 2014 + 2015 Extension Legacy Green Energy Act Framework - Province Wide Program",'3-a.  Rate Class Allocations'!$E:$E,$B100),IF(COUNTIFS(AJ$35,"General Service*"),1/COUNTIFS(Y35:AL35,"General Service*"),0))</f>
        <v>0</v>
      </c>
      <c r="AK100" s="416">
        <f ca="1">IF(SUMIFS(OFFSET('3-a.  Rate Class Allocations'!$BA:$BA,0,O35-2015+(27*(AK$36="kW"))),'3-a.  Rate Class Allocations'!$F:$F,"2011 - 2014 + 2015 Extension Legacy Green Energy Act Framework - Province Wide Program",'3-a.  Rate Class Allocations'!$E:$E,$B100),SUMIFS(OFFSET('3-a.  Rate Class Allocations'!$BA:$BA,0,O35-2015+(27*(AK$36="kW"))),'3-a.  Rate Class Allocations'!$F:$F,"2011 - 2014 + 2015 Extension Legacy Green Energy Act Framework - Province Wide Program",'3-a.  Rate Class Allocations'!$L:$L,AK$35,'3-a.  Rate Class Allocations'!$E:$E,$B100) / SUMIFS(OFFSET('3-a.  Rate Class Allocations'!$BA:$BA,0,O35-2015+(27*(AK$36="kW"))),'3-a.  Rate Class Allocations'!$F:$F,"2011 - 2014 + 2015 Extension Legacy Green Energy Act Framework - Province Wide Program",'3-a.  Rate Class Allocations'!$E:$E,$B100),IF(COUNTIFS(AK$35,"General Service*"),1/COUNTIFS(Y35:AL35,"General Service*"),0))</f>
        <v>0</v>
      </c>
      <c r="AL100" s="416">
        <f ca="1">IF(SUMIFS(OFFSET('3-a.  Rate Class Allocations'!$BA:$BA,0,O35-2015+(27*(AL$36="kW"))),'3-a.  Rate Class Allocations'!$F:$F,"2011 - 2014 + 2015 Extension Legacy Green Energy Act Framework - Province Wide Program",'3-a.  Rate Class Allocations'!$E:$E,$B100),SUMIFS(OFFSET('3-a.  Rate Class Allocations'!$BA:$BA,0,O35-2015+(27*(AL$36="kW"))),'3-a.  Rate Class Allocations'!$F:$F,"2011 - 2014 + 2015 Extension Legacy Green Energy Act Framework - Province Wide Program",'3-a.  Rate Class Allocations'!$L:$L,AL$35,'3-a.  Rate Class Allocations'!$E:$E,$B100) / SUMIFS(OFFSET('3-a.  Rate Class Allocations'!$BA:$BA,0,O35-2015+(27*(AL$36="kW"))),'3-a.  Rate Class Allocations'!$F:$F,"2011 - 2014 + 2015 Extension Legacy Green Energy Act Framework - Province Wide Program",'3-a.  Rate Class Allocations'!$E:$E,$B100),IF(COUNTIFS(AL$35,"General Service*"),1/COUNTIFS(Y35:AL35,"General Service*"),0))</f>
        <v>0</v>
      </c>
      <c r="AM100" s="298">
        <f ca="1">SUM(Y100:AL100)</f>
        <v>1</v>
      </c>
    </row>
    <row r="101" spans="1:39" outlineLevel="1">
      <c r="B101" s="296" t="s">
        <v>268</v>
      </c>
      <c r="C101" s="293" t="s">
        <v>164</v>
      </c>
      <c r="D101" s="724">
        <f>SUMIFS('7.  Persistence Report'!AU:AU,'7.  Persistence Report'!$D:$D,$B100,'7.  Persistence Report'!$H:$H,2015,'7.  Persistence Report'!$J:$J,"Adjustment")</f>
        <v>0</v>
      </c>
      <c r="E101" s="724">
        <f>SUMIFS('7.  Persistence Report'!AV:AV,'7.  Persistence Report'!$D:$D,$B100,'7.  Persistence Report'!$H:$H,2015,'7.  Persistence Report'!$J:$J,"Adjustment")</f>
        <v>0</v>
      </c>
      <c r="F101" s="724">
        <f>SUMIFS('7.  Persistence Report'!AW:AW,'7.  Persistence Report'!$D:$D,$B100,'7.  Persistence Report'!$H:$H,2015,'7.  Persistence Report'!$J:$J,"Adjustment")</f>
        <v>0</v>
      </c>
      <c r="G101" s="724">
        <f>SUMIFS('7.  Persistence Report'!AX:AX,'7.  Persistence Report'!$D:$D,$B100,'7.  Persistence Report'!$H:$H,2015,'7.  Persistence Report'!$J:$J,"Adjustment")</f>
        <v>0</v>
      </c>
      <c r="H101" s="724">
        <f>SUMIFS('7.  Persistence Report'!AY:AY,'7.  Persistence Report'!$D:$D,$B100,'7.  Persistence Report'!$H:$H,2015,'7.  Persistence Report'!$J:$J,"Adjustment")</f>
        <v>0</v>
      </c>
      <c r="I101" s="724">
        <f>SUMIFS('7.  Persistence Report'!AZ:AZ,'7.  Persistence Report'!$D:$D,$B100,'7.  Persistence Report'!$H:$H,2015,'7.  Persistence Report'!$J:$J,"Adjustment")</f>
        <v>0</v>
      </c>
      <c r="J101" s="724">
        <f>SUMIFS('7.  Persistence Report'!BA:BA,'7.  Persistence Report'!$D:$D,$B100,'7.  Persistence Report'!$H:$H,2015,'7.  Persistence Report'!$J:$J,"Adjustment")</f>
        <v>0</v>
      </c>
      <c r="K101" s="724">
        <f>SUMIFS('7.  Persistence Report'!BB:BB,'7.  Persistence Report'!$D:$D,$B100,'7.  Persistence Report'!$H:$H,2015,'7.  Persistence Report'!$J:$J,"Adjustment")</f>
        <v>0</v>
      </c>
      <c r="L101" s="724">
        <f>SUMIFS('7.  Persistence Report'!BC:BC,'7.  Persistence Report'!$D:$D,$B100,'7.  Persistence Report'!$H:$H,2015,'7.  Persistence Report'!$J:$J,"Adjustment")</f>
        <v>0</v>
      </c>
      <c r="M101" s="724">
        <f>SUMIFS('7.  Persistence Report'!BD:BD,'7.  Persistence Report'!$D:$D,$B100,'7.  Persistence Report'!$H:$H,2015,'7.  Persistence Report'!$J:$J,"Adjustment")</f>
        <v>0</v>
      </c>
      <c r="N101" s="724">
        <f>N100</f>
        <v>0</v>
      </c>
      <c r="O101" s="724">
        <f>SUMIFS('7.  Persistence Report'!P:P,'7.  Persistence Report'!$D:$D,$B100,'7.  Persistence Report'!$H:$H,2015,'7.  Persistence Report'!$J:$J,"Adjustment")</f>
        <v>0</v>
      </c>
      <c r="P101" s="724">
        <f>SUMIFS('7.  Persistence Report'!Q:Q,'7.  Persistence Report'!$D:$D,$B100,'7.  Persistence Report'!$H:$H,2015,'7.  Persistence Report'!$J:$J,"Adjustment")</f>
        <v>0</v>
      </c>
      <c r="Q101" s="724">
        <f>SUMIFS('7.  Persistence Report'!R:R,'7.  Persistence Report'!$D:$D,$B100,'7.  Persistence Report'!$H:$H,2015,'7.  Persistence Report'!$J:$J,"Adjustment")</f>
        <v>0</v>
      </c>
      <c r="R101" s="724">
        <f>SUMIFS('7.  Persistence Report'!S:S,'7.  Persistence Report'!$D:$D,$B100,'7.  Persistence Report'!$H:$H,2015,'7.  Persistence Report'!$J:$J,"Adjustment")</f>
        <v>0</v>
      </c>
      <c r="S101" s="724">
        <f>SUMIFS('7.  Persistence Report'!T:T,'7.  Persistence Report'!$D:$D,$B100,'7.  Persistence Report'!$H:$H,2015,'7.  Persistence Report'!$J:$J,"Adjustment")</f>
        <v>0</v>
      </c>
      <c r="T101" s="724">
        <f>SUMIFS('7.  Persistence Report'!U:U,'7.  Persistence Report'!$D:$D,$B100,'7.  Persistence Report'!$H:$H,2015,'7.  Persistence Report'!$J:$J,"Adjustment")</f>
        <v>0</v>
      </c>
      <c r="U101" s="724">
        <f>SUMIFS('7.  Persistence Report'!V:V,'7.  Persistence Report'!$D:$D,$B100,'7.  Persistence Report'!$H:$H,2015,'7.  Persistence Report'!$J:$J,"Adjustment")</f>
        <v>0</v>
      </c>
      <c r="V101" s="724">
        <f>SUMIFS('7.  Persistence Report'!W:W,'7.  Persistence Report'!$D:$D,$B100,'7.  Persistence Report'!$H:$H,2015,'7.  Persistence Report'!$J:$J,"Adjustment")</f>
        <v>0</v>
      </c>
      <c r="W101" s="724">
        <f>SUMIFS('7.  Persistence Report'!X:X,'7.  Persistence Report'!$D:$D,$B100,'7.  Persistence Report'!$H:$H,2015,'7.  Persistence Report'!$J:$J,"Adjustment")</f>
        <v>0</v>
      </c>
      <c r="X101" s="724">
        <f>SUMIFS('7.  Persistence Report'!Y:Y,'7.  Persistence Report'!$D:$D,$B100,'7.  Persistence Report'!$H:$H,2015,'7.  Persistence Report'!$J:$J,"Adjustment")</f>
        <v>0</v>
      </c>
      <c r="Y101" s="412">
        <f t="shared" ref="Y101:AL101" ca="1" si="21">Y100</f>
        <v>0.5</v>
      </c>
      <c r="Z101" s="412">
        <f t="shared" ca="1" si="21"/>
        <v>0.5</v>
      </c>
      <c r="AA101" s="412">
        <f t="shared" ca="1" si="21"/>
        <v>0</v>
      </c>
      <c r="AB101" s="412">
        <f t="shared" ca="1" si="21"/>
        <v>0</v>
      </c>
      <c r="AC101" s="412">
        <f t="shared" ca="1" si="21"/>
        <v>0</v>
      </c>
      <c r="AD101" s="412">
        <f t="shared" ca="1" si="21"/>
        <v>0</v>
      </c>
      <c r="AE101" s="412">
        <f t="shared" ca="1" si="21"/>
        <v>0</v>
      </c>
      <c r="AF101" s="412">
        <f t="shared" ca="1" si="21"/>
        <v>0</v>
      </c>
      <c r="AG101" s="412">
        <f t="shared" ca="1" si="21"/>
        <v>0</v>
      </c>
      <c r="AH101" s="412">
        <f t="shared" ca="1" si="21"/>
        <v>0</v>
      </c>
      <c r="AI101" s="412">
        <f t="shared" ca="1" si="21"/>
        <v>0</v>
      </c>
      <c r="AJ101" s="412">
        <f t="shared" ca="1" si="21"/>
        <v>0</v>
      </c>
      <c r="AK101" s="412">
        <f t="shared" ca="1" si="21"/>
        <v>0</v>
      </c>
      <c r="AL101" s="412">
        <f t="shared" ca="1" si="21"/>
        <v>0</v>
      </c>
      <c r="AM101" s="308"/>
    </row>
    <row r="102" spans="1:39" ht="15.75" outlineLevel="1">
      <c r="B102" s="324"/>
      <c r="C102" s="302"/>
      <c r="D102" s="730"/>
      <c r="E102" s="730"/>
      <c r="F102" s="730"/>
      <c r="G102" s="730"/>
      <c r="H102" s="730"/>
      <c r="I102" s="730"/>
      <c r="J102" s="730"/>
      <c r="K102" s="730"/>
      <c r="L102" s="730"/>
      <c r="M102" s="730"/>
      <c r="N102" s="745"/>
      <c r="O102" s="730"/>
      <c r="P102" s="730"/>
      <c r="Q102" s="730"/>
      <c r="R102" s="730"/>
      <c r="S102" s="730"/>
      <c r="T102" s="730"/>
      <c r="U102" s="730"/>
      <c r="V102" s="730"/>
      <c r="W102" s="730"/>
      <c r="X102" s="730"/>
      <c r="Y102" s="413"/>
      <c r="Z102" s="413"/>
      <c r="AA102" s="413"/>
      <c r="AB102" s="413"/>
      <c r="AC102" s="413"/>
      <c r="AD102" s="413"/>
      <c r="AE102" s="413"/>
      <c r="AF102" s="413"/>
      <c r="AG102" s="413"/>
      <c r="AH102" s="413"/>
      <c r="AI102" s="413"/>
      <c r="AJ102" s="413"/>
      <c r="AK102" s="413"/>
      <c r="AL102" s="413"/>
      <c r="AM102" s="308"/>
    </row>
    <row r="103" spans="1:39" ht="15.75" outlineLevel="1">
      <c r="B103" s="512" t="s">
        <v>504</v>
      </c>
      <c r="C103" s="293"/>
      <c r="D103" s="730"/>
      <c r="E103" s="730"/>
      <c r="F103" s="730"/>
      <c r="G103" s="730"/>
      <c r="H103" s="730"/>
      <c r="I103" s="730"/>
      <c r="J103" s="730"/>
      <c r="K103" s="730"/>
      <c r="L103" s="730"/>
      <c r="M103" s="730"/>
      <c r="N103" s="730"/>
      <c r="O103" s="730"/>
      <c r="P103" s="730"/>
      <c r="Q103" s="730"/>
      <c r="R103" s="730"/>
      <c r="S103" s="730"/>
      <c r="T103" s="730"/>
      <c r="U103" s="730"/>
      <c r="V103" s="730"/>
      <c r="W103" s="730"/>
      <c r="X103" s="730"/>
      <c r="Y103" s="423"/>
      <c r="Z103" s="426"/>
      <c r="AA103" s="426"/>
      <c r="AB103" s="426"/>
      <c r="AC103" s="426"/>
      <c r="AD103" s="426"/>
      <c r="AE103" s="426"/>
      <c r="AF103" s="426"/>
      <c r="AG103" s="426"/>
      <c r="AH103" s="426"/>
      <c r="AI103" s="426"/>
      <c r="AJ103" s="426"/>
      <c r="AK103" s="426"/>
      <c r="AL103" s="426"/>
      <c r="AM103" s="308"/>
    </row>
    <row r="104" spans="1:39" ht="15.75" outlineLevel="1">
      <c r="B104" s="290" t="s">
        <v>500</v>
      </c>
      <c r="C104" s="293"/>
      <c r="D104" s="730"/>
      <c r="E104" s="730"/>
      <c r="F104" s="730"/>
      <c r="G104" s="730"/>
      <c r="H104" s="730"/>
      <c r="I104" s="730"/>
      <c r="J104" s="730"/>
      <c r="K104" s="730"/>
      <c r="L104" s="730"/>
      <c r="M104" s="730"/>
      <c r="N104" s="730"/>
      <c r="O104" s="730"/>
      <c r="P104" s="730"/>
      <c r="Q104" s="730"/>
      <c r="R104" s="730"/>
      <c r="S104" s="730"/>
      <c r="T104" s="730"/>
      <c r="U104" s="730"/>
      <c r="V104" s="730"/>
      <c r="W104" s="730"/>
      <c r="X104" s="730"/>
      <c r="Y104" s="423"/>
      <c r="Z104" s="426"/>
      <c r="AA104" s="426"/>
      <c r="AB104" s="426"/>
      <c r="AC104" s="426"/>
      <c r="AD104" s="426"/>
      <c r="AE104" s="426"/>
      <c r="AF104" s="426"/>
      <c r="AG104" s="426"/>
      <c r="AH104" s="426"/>
      <c r="AI104" s="426"/>
      <c r="AJ104" s="426"/>
      <c r="AK104" s="426"/>
      <c r="AL104" s="426"/>
      <c r="AM104" s="308"/>
    </row>
    <row r="105" spans="1:39" outlineLevel="1">
      <c r="A105" s="516">
        <v>21</v>
      </c>
      <c r="B105" s="514" t="s">
        <v>114</v>
      </c>
      <c r="C105" s="293" t="s">
        <v>25</v>
      </c>
      <c r="D105" s="724">
        <f>SUMIFS('7.  Persistence Report'!AU:AU,'7.  Persistence Report'!$D:$D,$B105,'7.  Persistence Report'!$H:$H,2015,'7.  Persistence Report'!$J:$J,"Current Year Savings")</f>
        <v>0</v>
      </c>
      <c r="E105" s="724">
        <f>SUMIFS('7.  Persistence Report'!AV:AV,'7.  Persistence Report'!$D:$D,$B105,'7.  Persistence Report'!$H:$H,2015,'7.  Persistence Report'!$J:$J,"Current Year Savings")</f>
        <v>0</v>
      </c>
      <c r="F105" s="724">
        <f>SUMIFS('7.  Persistence Report'!AW:AW,'7.  Persistence Report'!$D:$D,$B105,'7.  Persistence Report'!$H:$H,2015,'7.  Persistence Report'!$J:$J,"Current Year Savings")</f>
        <v>0</v>
      </c>
      <c r="G105" s="724">
        <f>SUMIFS('7.  Persistence Report'!AX:AX,'7.  Persistence Report'!$D:$D,$B105,'7.  Persistence Report'!$H:$H,2015,'7.  Persistence Report'!$J:$J,"Current Year Savings")</f>
        <v>0</v>
      </c>
      <c r="H105" s="724">
        <f>SUMIFS('7.  Persistence Report'!AY:AY,'7.  Persistence Report'!$D:$D,$B105,'7.  Persistence Report'!$H:$H,2015,'7.  Persistence Report'!$J:$J,"Current Year Savings")</f>
        <v>0</v>
      </c>
      <c r="I105" s="724">
        <f>SUMIFS('7.  Persistence Report'!AZ:AZ,'7.  Persistence Report'!$D:$D,$B105,'7.  Persistence Report'!$H:$H,2015,'7.  Persistence Report'!$J:$J,"Current Year Savings")</f>
        <v>0</v>
      </c>
      <c r="J105" s="724">
        <f>SUMIFS('7.  Persistence Report'!BA:BA,'7.  Persistence Report'!$D:$D,$B105,'7.  Persistence Report'!$H:$H,2015,'7.  Persistence Report'!$J:$J,"Current Year Savings")</f>
        <v>0</v>
      </c>
      <c r="K105" s="724">
        <f>SUMIFS('7.  Persistence Report'!BB:BB,'7.  Persistence Report'!$D:$D,$B105,'7.  Persistence Report'!$H:$H,2015,'7.  Persistence Report'!$J:$J,"Current Year Savings")</f>
        <v>0</v>
      </c>
      <c r="L105" s="724">
        <f>SUMIFS('7.  Persistence Report'!BC:BC,'7.  Persistence Report'!$D:$D,$B105,'7.  Persistence Report'!$H:$H,2015,'7.  Persistence Report'!$J:$J,"Current Year Savings")</f>
        <v>0</v>
      </c>
      <c r="M105" s="724">
        <f>SUMIFS('7.  Persistence Report'!BD:BD,'7.  Persistence Report'!$D:$D,$B105,'7.  Persistence Report'!$H:$H,2015,'7.  Persistence Report'!$J:$J,"Current Year Savings")</f>
        <v>0</v>
      </c>
      <c r="N105" s="730"/>
      <c r="O105" s="724">
        <f>SUMIFS('7.  Persistence Report'!P:P,'7.  Persistence Report'!$D:$D,$B105,'7.  Persistence Report'!$H:$H,2015,'7.  Persistence Report'!$J:$J,"Current Year Savings")</f>
        <v>0</v>
      </c>
      <c r="P105" s="724">
        <f>SUMIFS('7.  Persistence Report'!Q:Q,'7.  Persistence Report'!$D:$D,$B105,'7.  Persistence Report'!$H:$H,2015,'7.  Persistence Report'!$J:$J,"Current Year Savings")</f>
        <v>0</v>
      </c>
      <c r="Q105" s="724">
        <f>SUMIFS('7.  Persistence Report'!R:R,'7.  Persistence Report'!$D:$D,$B105,'7.  Persistence Report'!$H:$H,2015,'7.  Persistence Report'!$J:$J,"Current Year Savings")</f>
        <v>0</v>
      </c>
      <c r="R105" s="724">
        <f>SUMIFS('7.  Persistence Report'!S:S,'7.  Persistence Report'!$D:$D,$B105,'7.  Persistence Report'!$H:$H,2015,'7.  Persistence Report'!$J:$J,"Current Year Savings")</f>
        <v>0</v>
      </c>
      <c r="S105" s="724">
        <f>SUMIFS('7.  Persistence Report'!T:T,'7.  Persistence Report'!$D:$D,$B105,'7.  Persistence Report'!$H:$H,2015,'7.  Persistence Report'!$J:$J,"Current Year Savings")</f>
        <v>0</v>
      </c>
      <c r="T105" s="724">
        <f>SUMIFS('7.  Persistence Report'!U:U,'7.  Persistence Report'!$D:$D,$B105,'7.  Persistence Report'!$H:$H,2015,'7.  Persistence Report'!$J:$J,"Current Year Savings")</f>
        <v>0</v>
      </c>
      <c r="U105" s="724">
        <f>SUMIFS('7.  Persistence Report'!V:V,'7.  Persistence Report'!$D:$D,$B105,'7.  Persistence Report'!$H:$H,2015,'7.  Persistence Report'!$J:$J,"Current Year Savings")</f>
        <v>0</v>
      </c>
      <c r="V105" s="724">
        <f>SUMIFS('7.  Persistence Report'!W:W,'7.  Persistence Report'!$D:$D,$B105,'7.  Persistence Report'!$H:$H,2015,'7.  Persistence Report'!$J:$J,"Current Year Savings")</f>
        <v>0</v>
      </c>
      <c r="W105" s="724">
        <f>SUMIFS('7.  Persistence Report'!X:X,'7.  Persistence Report'!$D:$D,$B105,'7.  Persistence Report'!$H:$H,2015,'7.  Persistence Report'!$J:$J,"Current Year Savings")</f>
        <v>0</v>
      </c>
      <c r="X105" s="724">
        <f>SUMIFS('7.  Persistence Report'!Y:Y,'7.  Persistence Report'!$D:$D,$B105,'7.  Persistence Report'!$H:$H,2015,'7.  Persistence Report'!$J:$J,"Current Year Savings")</f>
        <v>0</v>
      </c>
      <c r="Y105" s="411">
        <f>IF(COUNTIFS(Y35,"Res*"),1/COUNTIFS(Y35:AL35,"Res*"),0)</f>
        <v>0</v>
      </c>
      <c r="Z105" s="411">
        <f>IF(COUNTIFS(Z$35,"Res*"),1/COUNTIFS(Y35:AL35,"Res*"),0)</f>
        <v>0</v>
      </c>
      <c r="AA105" s="411">
        <f>IF(COUNTIFS(AA$35,"Res*"),1/COUNTIFS(Y35:AL35,"Res*"),0)</f>
        <v>0</v>
      </c>
      <c r="AB105" s="411">
        <f>IF(COUNTIFS(AB$35,"Res*"),1/COUNTIFS(Y35:AL35,"Res*"),0)</f>
        <v>1</v>
      </c>
      <c r="AC105" s="411">
        <f>IF(COUNTIFS(AC$35,"Res*"),1/COUNTIFS(Y35:AL35,"Res*"),0)</f>
        <v>0</v>
      </c>
      <c r="AD105" s="411">
        <f>IF(COUNTIFS(AD$35,"Res*"),1/COUNTIFS(Y35:AL35,"Res*"),0)</f>
        <v>0</v>
      </c>
      <c r="AE105" s="411">
        <f>IF(COUNTIFS(AE$35,"Res*"),1/COUNTIFS(Y35:AL35,"Res*"),0)</f>
        <v>0</v>
      </c>
      <c r="AF105" s="411">
        <f>IF(COUNTIFS(AF$35,"Res*"),1/COUNTIFS(Y35:AL35,"Res*"),0)</f>
        <v>0</v>
      </c>
      <c r="AG105" s="411">
        <f>IF(COUNTIFS(AG$35,"Res*"),1/COUNTIFS(Y35:AL35,"Res*"),0)</f>
        <v>0</v>
      </c>
      <c r="AH105" s="411">
        <f>IF(COUNTIFS(AH$35,"Res*"),1/COUNTIFS(Y35:AL35,"Res*"),0)</f>
        <v>0</v>
      </c>
      <c r="AI105" s="411">
        <f>IF(COUNTIFS(AI$35,"Res*"),1/COUNTIFS(Y35:AL35,"Res*"),0)</f>
        <v>0</v>
      </c>
      <c r="AJ105" s="411">
        <f>IF(COUNTIFS(AJ$35,"Res*"),1/COUNTIFS(Y35:AL35,"Res*"),0)</f>
        <v>0</v>
      </c>
      <c r="AK105" s="411">
        <f>IF(COUNTIFS(AK$35,"Res*"),1/COUNTIFS(Y35:AL35,"Res*"),0)</f>
        <v>0</v>
      </c>
      <c r="AL105" s="411">
        <f>IF(COUNTIFS(AL$35,"Res*"),1/COUNTIFS(Y35:AL35,"Res*"),0)</f>
        <v>0</v>
      </c>
      <c r="AM105" s="298">
        <f>SUM(Y105:AL105)</f>
        <v>1</v>
      </c>
    </row>
    <row r="106" spans="1:39" outlineLevel="1">
      <c r="B106" s="296" t="s">
        <v>268</v>
      </c>
      <c r="C106" s="293" t="s">
        <v>164</v>
      </c>
      <c r="D106" s="724">
        <f>SUMIFS('7.  Persistence Report'!AU:AU,'7.  Persistence Report'!$D:$D,$B105,'7.  Persistence Report'!$H:$H,2015,'7.  Persistence Report'!$J:$J,"Adjustment")</f>
        <v>0</v>
      </c>
      <c r="E106" s="724">
        <f>SUMIFS('7.  Persistence Report'!AV:AV,'7.  Persistence Report'!$D:$D,$B105,'7.  Persistence Report'!$H:$H,2015,'7.  Persistence Report'!$J:$J,"Adjustment")</f>
        <v>0</v>
      </c>
      <c r="F106" s="724">
        <f>SUMIFS('7.  Persistence Report'!AW:AW,'7.  Persistence Report'!$D:$D,$B105,'7.  Persistence Report'!$H:$H,2015,'7.  Persistence Report'!$J:$J,"Adjustment")</f>
        <v>0</v>
      </c>
      <c r="G106" s="724">
        <f>SUMIFS('7.  Persistence Report'!AX:AX,'7.  Persistence Report'!$D:$D,$B105,'7.  Persistence Report'!$H:$H,2015,'7.  Persistence Report'!$J:$J,"Adjustment")</f>
        <v>0</v>
      </c>
      <c r="H106" s="724">
        <f>SUMIFS('7.  Persistence Report'!AY:AY,'7.  Persistence Report'!$D:$D,$B105,'7.  Persistence Report'!$H:$H,2015,'7.  Persistence Report'!$J:$J,"Adjustment")</f>
        <v>0</v>
      </c>
      <c r="I106" s="724">
        <f>SUMIFS('7.  Persistence Report'!AZ:AZ,'7.  Persistence Report'!$D:$D,$B105,'7.  Persistence Report'!$H:$H,2015,'7.  Persistence Report'!$J:$J,"Adjustment")</f>
        <v>0</v>
      </c>
      <c r="J106" s="724">
        <f>SUMIFS('7.  Persistence Report'!BA:BA,'7.  Persistence Report'!$D:$D,$B105,'7.  Persistence Report'!$H:$H,2015,'7.  Persistence Report'!$J:$J,"Adjustment")</f>
        <v>0</v>
      </c>
      <c r="K106" s="724">
        <f>SUMIFS('7.  Persistence Report'!BB:BB,'7.  Persistence Report'!$D:$D,$B105,'7.  Persistence Report'!$H:$H,2015,'7.  Persistence Report'!$J:$J,"Adjustment")</f>
        <v>0</v>
      </c>
      <c r="L106" s="724">
        <f>SUMIFS('7.  Persistence Report'!BC:BC,'7.  Persistence Report'!$D:$D,$B105,'7.  Persistence Report'!$H:$H,2015,'7.  Persistence Report'!$J:$J,"Adjustment")</f>
        <v>0</v>
      </c>
      <c r="M106" s="724">
        <f>SUMIFS('7.  Persistence Report'!BD:BD,'7.  Persistence Report'!$D:$D,$B105,'7.  Persistence Report'!$H:$H,2015,'7.  Persistence Report'!$J:$J,"Adjustment")</f>
        <v>0</v>
      </c>
      <c r="N106" s="730"/>
      <c r="O106" s="724">
        <f>SUMIFS('7.  Persistence Report'!P:P,'7.  Persistence Report'!$D:$D,$B105,'7.  Persistence Report'!$H:$H,2015,'7.  Persistence Report'!$J:$J,"Adjustment")</f>
        <v>0</v>
      </c>
      <c r="P106" s="724">
        <f>SUMIFS('7.  Persistence Report'!Q:Q,'7.  Persistence Report'!$D:$D,$B105,'7.  Persistence Report'!$H:$H,2015,'7.  Persistence Report'!$J:$J,"Adjustment")</f>
        <v>0</v>
      </c>
      <c r="Q106" s="724">
        <f>SUMIFS('7.  Persistence Report'!R:R,'7.  Persistence Report'!$D:$D,$B105,'7.  Persistence Report'!$H:$H,2015,'7.  Persistence Report'!$J:$J,"Adjustment")</f>
        <v>0</v>
      </c>
      <c r="R106" s="724">
        <f>SUMIFS('7.  Persistence Report'!S:S,'7.  Persistence Report'!$D:$D,$B105,'7.  Persistence Report'!$H:$H,2015,'7.  Persistence Report'!$J:$J,"Adjustment")</f>
        <v>0</v>
      </c>
      <c r="S106" s="724">
        <f>SUMIFS('7.  Persistence Report'!T:T,'7.  Persistence Report'!$D:$D,$B105,'7.  Persistence Report'!$H:$H,2015,'7.  Persistence Report'!$J:$J,"Adjustment")</f>
        <v>0</v>
      </c>
      <c r="T106" s="724">
        <f>SUMIFS('7.  Persistence Report'!U:U,'7.  Persistence Report'!$D:$D,$B105,'7.  Persistence Report'!$H:$H,2015,'7.  Persistence Report'!$J:$J,"Adjustment")</f>
        <v>0</v>
      </c>
      <c r="U106" s="724">
        <f>SUMIFS('7.  Persistence Report'!V:V,'7.  Persistence Report'!$D:$D,$B105,'7.  Persistence Report'!$H:$H,2015,'7.  Persistence Report'!$J:$J,"Adjustment")</f>
        <v>0</v>
      </c>
      <c r="V106" s="724">
        <f>SUMIFS('7.  Persistence Report'!W:W,'7.  Persistence Report'!$D:$D,$B105,'7.  Persistence Report'!$H:$H,2015,'7.  Persistence Report'!$J:$J,"Adjustment")</f>
        <v>0</v>
      </c>
      <c r="W106" s="724">
        <f>SUMIFS('7.  Persistence Report'!X:X,'7.  Persistence Report'!$D:$D,$B105,'7.  Persistence Report'!$H:$H,2015,'7.  Persistence Report'!$J:$J,"Adjustment")</f>
        <v>0</v>
      </c>
      <c r="X106" s="724">
        <f>SUMIFS('7.  Persistence Report'!Y:Y,'7.  Persistence Report'!$D:$D,$B105,'7.  Persistence Report'!$H:$H,2015,'7.  Persistence Report'!$J:$J,"Adjustment")</f>
        <v>0</v>
      </c>
      <c r="Y106" s="412">
        <f t="shared" ref="Y106:AL106" si="22">Y105</f>
        <v>0</v>
      </c>
      <c r="Z106" s="412">
        <f t="shared" si="22"/>
        <v>0</v>
      </c>
      <c r="AA106" s="412">
        <f t="shared" si="22"/>
        <v>0</v>
      </c>
      <c r="AB106" s="412">
        <f t="shared" si="22"/>
        <v>1</v>
      </c>
      <c r="AC106" s="412">
        <f t="shared" si="22"/>
        <v>0</v>
      </c>
      <c r="AD106" s="412">
        <f t="shared" si="22"/>
        <v>0</v>
      </c>
      <c r="AE106" s="412">
        <f t="shared" si="22"/>
        <v>0</v>
      </c>
      <c r="AF106" s="412">
        <f t="shared" si="22"/>
        <v>0</v>
      </c>
      <c r="AG106" s="412">
        <f t="shared" si="22"/>
        <v>0</v>
      </c>
      <c r="AH106" s="412">
        <f t="shared" si="22"/>
        <v>0</v>
      </c>
      <c r="AI106" s="412">
        <f t="shared" si="22"/>
        <v>0</v>
      </c>
      <c r="AJ106" s="412">
        <f t="shared" si="22"/>
        <v>0</v>
      </c>
      <c r="AK106" s="412">
        <f t="shared" si="22"/>
        <v>0</v>
      </c>
      <c r="AL106" s="412">
        <f t="shared" si="22"/>
        <v>0</v>
      </c>
      <c r="AM106" s="308"/>
    </row>
    <row r="107" spans="1:39" outlineLevel="1">
      <c r="B107" s="296"/>
      <c r="C107" s="293"/>
      <c r="D107" s="730"/>
      <c r="E107" s="730"/>
      <c r="F107" s="730"/>
      <c r="G107" s="730"/>
      <c r="H107" s="730"/>
      <c r="I107" s="730"/>
      <c r="J107" s="730"/>
      <c r="K107" s="730"/>
      <c r="L107" s="730"/>
      <c r="M107" s="730"/>
      <c r="N107" s="730"/>
      <c r="O107" s="730"/>
      <c r="P107" s="730"/>
      <c r="Q107" s="730"/>
      <c r="R107" s="730"/>
      <c r="S107" s="730"/>
      <c r="T107" s="730"/>
      <c r="U107" s="730"/>
      <c r="V107" s="730"/>
      <c r="W107" s="730"/>
      <c r="X107" s="730"/>
      <c r="Y107" s="423"/>
      <c r="Z107" s="426"/>
      <c r="AA107" s="426"/>
      <c r="AB107" s="426"/>
      <c r="AC107" s="426"/>
      <c r="AD107" s="426"/>
      <c r="AE107" s="426"/>
      <c r="AF107" s="426"/>
      <c r="AG107" s="426"/>
      <c r="AH107" s="426"/>
      <c r="AI107" s="426"/>
      <c r="AJ107" s="426"/>
      <c r="AK107" s="426"/>
      <c r="AL107" s="426"/>
      <c r="AM107" s="308"/>
    </row>
    <row r="108" spans="1:39" ht="30" outlineLevel="1">
      <c r="A108" s="516">
        <v>22</v>
      </c>
      <c r="B108" s="514" t="s">
        <v>115</v>
      </c>
      <c r="C108" s="293" t="s">
        <v>25</v>
      </c>
      <c r="D108" s="724">
        <f>SUMIFS('7.  Persistence Report'!AU:AU,'7.  Persistence Report'!$D:$D,$B108,'7.  Persistence Report'!$H:$H,2015,'7.  Persistence Report'!$J:$J,"Current Year Savings")</f>
        <v>0</v>
      </c>
      <c r="E108" s="724">
        <f>SUMIFS('7.  Persistence Report'!AV:AV,'7.  Persistence Report'!$D:$D,$B108,'7.  Persistence Report'!$H:$H,2015,'7.  Persistence Report'!$J:$J,"Current Year Savings")</f>
        <v>0</v>
      </c>
      <c r="F108" s="724">
        <f>SUMIFS('7.  Persistence Report'!AW:AW,'7.  Persistence Report'!$D:$D,$B108,'7.  Persistence Report'!$H:$H,2015,'7.  Persistence Report'!$J:$J,"Current Year Savings")</f>
        <v>0</v>
      </c>
      <c r="G108" s="724">
        <f>SUMIFS('7.  Persistence Report'!AX:AX,'7.  Persistence Report'!$D:$D,$B108,'7.  Persistence Report'!$H:$H,2015,'7.  Persistence Report'!$J:$J,"Current Year Savings")</f>
        <v>0</v>
      </c>
      <c r="H108" s="724">
        <f>SUMIFS('7.  Persistence Report'!AY:AY,'7.  Persistence Report'!$D:$D,$B108,'7.  Persistence Report'!$H:$H,2015,'7.  Persistence Report'!$J:$J,"Current Year Savings")</f>
        <v>0</v>
      </c>
      <c r="I108" s="724">
        <f>SUMIFS('7.  Persistence Report'!AZ:AZ,'7.  Persistence Report'!$D:$D,$B108,'7.  Persistence Report'!$H:$H,2015,'7.  Persistence Report'!$J:$J,"Current Year Savings")</f>
        <v>0</v>
      </c>
      <c r="J108" s="724">
        <f>SUMIFS('7.  Persistence Report'!BA:BA,'7.  Persistence Report'!$D:$D,$B108,'7.  Persistence Report'!$H:$H,2015,'7.  Persistence Report'!$J:$J,"Current Year Savings")</f>
        <v>0</v>
      </c>
      <c r="K108" s="724">
        <f>SUMIFS('7.  Persistence Report'!BB:BB,'7.  Persistence Report'!$D:$D,$B108,'7.  Persistence Report'!$H:$H,2015,'7.  Persistence Report'!$J:$J,"Current Year Savings")</f>
        <v>0</v>
      </c>
      <c r="L108" s="724">
        <f>SUMIFS('7.  Persistence Report'!BC:BC,'7.  Persistence Report'!$D:$D,$B108,'7.  Persistence Report'!$H:$H,2015,'7.  Persistence Report'!$J:$J,"Current Year Savings")</f>
        <v>0</v>
      </c>
      <c r="M108" s="724">
        <f>SUMIFS('7.  Persistence Report'!BD:BD,'7.  Persistence Report'!$D:$D,$B108,'7.  Persistence Report'!$H:$H,2015,'7.  Persistence Report'!$J:$J,"Current Year Savings")</f>
        <v>0</v>
      </c>
      <c r="N108" s="730"/>
      <c r="O108" s="724">
        <f>SUMIFS('7.  Persistence Report'!P:P,'7.  Persistence Report'!$D:$D,$B108,'7.  Persistence Report'!$H:$H,2015,'7.  Persistence Report'!$J:$J,"Current Year Savings")</f>
        <v>0</v>
      </c>
      <c r="P108" s="724">
        <f>SUMIFS('7.  Persistence Report'!Q:Q,'7.  Persistence Report'!$D:$D,$B108,'7.  Persistence Report'!$H:$H,2015,'7.  Persistence Report'!$J:$J,"Current Year Savings")</f>
        <v>0</v>
      </c>
      <c r="Q108" s="724">
        <f>SUMIFS('7.  Persistence Report'!R:R,'7.  Persistence Report'!$D:$D,$B108,'7.  Persistence Report'!$H:$H,2015,'7.  Persistence Report'!$J:$J,"Current Year Savings")</f>
        <v>0</v>
      </c>
      <c r="R108" s="724">
        <f>SUMIFS('7.  Persistence Report'!S:S,'7.  Persistence Report'!$D:$D,$B108,'7.  Persistence Report'!$H:$H,2015,'7.  Persistence Report'!$J:$J,"Current Year Savings")</f>
        <v>0</v>
      </c>
      <c r="S108" s="724">
        <f>SUMIFS('7.  Persistence Report'!T:T,'7.  Persistence Report'!$D:$D,$B108,'7.  Persistence Report'!$H:$H,2015,'7.  Persistence Report'!$J:$J,"Current Year Savings")</f>
        <v>0</v>
      </c>
      <c r="T108" s="724">
        <f>SUMIFS('7.  Persistence Report'!U:U,'7.  Persistence Report'!$D:$D,$B108,'7.  Persistence Report'!$H:$H,2015,'7.  Persistence Report'!$J:$J,"Current Year Savings")</f>
        <v>0</v>
      </c>
      <c r="U108" s="724">
        <f>SUMIFS('7.  Persistence Report'!V:V,'7.  Persistence Report'!$D:$D,$B108,'7.  Persistence Report'!$H:$H,2015,'7.  Persistence Report'!$J:$J,"Current Year Savings")</f>
        <v>0</v>
      </c>
      <c r="V108" s="724">
        <f>SUMIFS('7.  Persistence Report'!W:W,'7.  Persistence Report'!$D:$D,$B108,'7.  Persistence Report'!$H:$H,2015,'7.  Persistence Report'!$J:$J,"Current Year Savings")</f>
        <v>0</v>
      </c>
      <c r="W108" s="724">
        <f>SUMIFS('7.  Persistence Report'!X:X,'7.  Persistence Report'!$D:$D,$B108,'7.  Persistence Report'!$H:$H,2015,'7.  Persistence Report'!$J:$J,"Current Year Savings")</f>
        <v>0</v>
      </c>
      <c r="X108" s="724">
        <f>SUMIFS('7.  Persistence Report'!Y:Y,'7.  Persistence Report'!$D:$D,$B108,'7.  Persistence Report'!$H:$H,2015,'7.  Persistence Report'!$J:$J,"Current Year Savings")</f>
        <v>0</v>
      </c>
      <c r="Y108" s="411">
        <f>IF(COUNTIFS(Y35,"Res*"),1/COUNTIFS(Y35:AL35,"Res*"),0)</f>
        <v>0</v>
      </c>
      <c r="Z108" s="411">
        <f>IF(COUNTIFS(Z$35,"Res*"),1/COUNTIFS(Y35:AL35,"Res*"),0)</f>
        <v>0</v>
      </c>
      <c r="AA108" s="411">
        <f>IF(COUNTIFS(AA$35,"Res*"),1/COUNTIFS(Y35:AL35,"Res*"),0)</f>
        <v>0</v>
      </c>
      <c r="AB108" s="411">
        <f>IF(COUNTIFS(AB$35,"Res*"),1/COUNTIFS(Y35:AL35,"Res*"),0)</f>
        <v>1</v>
      </c>
      <c r="AC108" s="411">
        <f>IF(COUNTIFS(AC$35,"Res*"),1/COUNTIFS(Y35:AL35,"Res*"),0)</f>
        <v>0</v>
      </c>
      <c r="AD108" s="411">
        <f>IF(COUNTIFS(AD$35,"Res*"),1/COUNTIFS(Y35:AL35,"Res*"),0)</f>
        <v>0</v>
      </c>
      <c r="AE108" s="411">
        <f>IF(COUNTIFS(AE$35,"Res*"),1/COUNTIFS(Y35:AL35,"Res*"),0)</f>
        <v>0</v>
      </c>
      <c r="AF108" s="411">
        <f>IF(COUNTIFS(AF$35,"Res*"),1/COUNTIFS(Y35:AL35,"Res*"),0)</f>
        <v>0</v>
      </c>
      <c r="AG108" s="411">
        <f>IF(COUNTIFS(AG$35,"Res*"),1/COUNTIFS(Y35:AL35,"Res*"),0)</f>
        <v>0</v>
      </c>
      <c r="AH108" s="411">
        <f>IF(COUNTIFS(AH$35,"Res*"),1/COUNTIFS(Y35:AL35,"Res*"),0)</f>
        <v>0</v>
      </c>
      <c r="AI108" s="411">
        <f>IF(COUNTIFS(AI$35,"Res*"),1/COUNTIFS(Y35:AL35,"Res*"),0)</f>
        <v>0</v>
      </c>
      <c r="AJ108" s="411">
        <f>IF(COUNTIFS(AJ$35,"Res*"),1/COUNTIFS(Y35:AL35,"Res*"),0)</f>
        <v>0</v>
      </c>
      <c r="AK108" s="411">
        <f>IF(COUNTIFS(AK$35,"Res*"),1/COUNTIFS(Y35:AL35,"Res*"),0)</f>
        <v>0</v>
      </c>
      <c r="AL108" s="411">
        <f>IF(COUNTIFS(AL$35,"Res*"),1/COUNTIFS(Y35:AL35,"Res*"),0)</f>
        <v>0</v>
      </c>
      <c r="AM108" s="298">
        <f>SUM(Y108:AL108)</f>
        <v>1</v>
      </c>
    </row>
    <row r="109" spans="1:39" outlineLevel="1">
      <c r="B109" s="296" t="s">
        <v>268</v>
      </c>
      <c r="C109" s="293" t="s">
        <v>164</v>
      </c>
      <c r="D109" s="724">
        <f>SUMIFS('7.  Persistence Report'!AU:AU,'7.  Persistence Report'!$D:$D,$B108,'7.  Persistence Report'!$H:$H,2015,'7.  Persistence Report'!$J:$J,"Adjustment")</f>
        <v>0</v>
      </c>
      <c r="E109" s="724">
        <f>SUMIFS('7.  Persistence Report'!AV:AV,'7.  Persistence Report'!$D:$D,$B108,'7.  Persistence Report'!$H:$H,2015,'7.  Persistence Report'!$J:$J,"Adjustment")</f>
        <v>0</v>
      </c>
      <c r="F109" s="724">
        <f>SUMIFS('7.  Persistence Report'!AW:AW,'7.  Persistence Report'!$D:$D,$B108,'7.  Persistence Report'!$H:$H,2015,'7.  Persistence Report'!$J:$J,"Adjustment")</f>
        <v>0</v>
      </c>
      <c r="G109" s="724">
        <f>SUMIFS('7.  Persistence Report'!AX:AX,'7.  Persistence Report'!$D:$D,$B108,'7.  Persistence Report'!$H:$H,2015,'7.  Persistence Report'!$J:$J,"Adjustment")</f>
        <v>0</v>
      </c>
      <c r="H109" s="724">
        <f>SUMIFS('7.  Persistence Report'!AY:AY,'7.  Persistence Report'!$D:$D,$B108,'7.  Persistence Report'!$H:$H,2015,'7.  Persistence Report'!$J:$J,"Adjustment")</f>
        <v>0</v>
      </c>
      <c r="I109" s="724">
        <f>SUMIFS('7.  Persistence Report'!AZ:AZ,'7.  Persistence Report'!$D:$D,$B108,'7.  Persistence Report'!$H:$H,2015,'7.  Persistence Report'!$J:$J,"Adjustment")</f>
        <v>0</v>
      </c>
      <c r="J109" s="724">
        <f>SUMIFS('7.  Persistence Report'!BA:BA,'7.  Persistence Report'!$D:$D,$B108,'7.  Persistence Report'!$H:$H,2015,'7.  Persistence Report'!$J:$J,"Adjustment")</f>
        <v>0</v>
      </c>
      <c r="K109" s="724">
        <f>SUMIFS('7.  Persistence Report'!BB:BB,'7.  Persistence Report'!$D:$D,$B108,'7.  Persistence Report'!$H:$H,2015,'7.  Persistence Report'!$J:$J,"Adjustment")</f>
        <v>0</v>
      </c>
      <c r="L109" s="724">
        <f>SUMIFS('7.  Persistence Report'!BC:BC,'7.  Persistence Report'!$D:$D,$B108,'7.  Persistence Report'!$H:$H,2015,'7.  Persistence Report'!$J:$J,"Adjustment")</f>
        <v>0</v>
      </c>
      <c r="M109" s="724">
        <f>SUMIFS('7.  Persistence Report'!BD:BD,'7.  Persistence Report'!$D:$D,$B108,'7.  Persistence Report'!$H:$H,2015,'7.  Persistence Report'!$J:$J,"Adjustment")</f>
        <v>0</v>
      </c>
      <c r="N109" s="730"/>
      <c r="O109" s="724">
        <f>SUMIFS('7.  Persistence Report'!P:P,'7.  Persistence Report'!$D:$D,$B108,'7.  Persistence Report'!$H:$H,2015,'7.  Persistence Report'!$J:$J,"Adjustment")</f>
        <v>0</v>
      </c>
      <c r="P109" s="724">
        <f>SUMIFS('7.  Persistence Report'!Q:Q,'7.  Persistence Report'!$D:$D,$B108,'7.  Persistence Report'!$H:$H,2015,'7.  Persistence Report'!$J:$J,"Adjustment")</f>
        <v>0</v>
      </c>
      <c r="Q109" s="724">
        <f>SUMIFS('7.  Persistence Report'!R:R,'7.  Persistence Report'!$D:$D,$B108,'7.  Persistence Report'!$H:$H,2015,'7.  Persistence Report'!$J:$J,"Adjustment")</f>
        <v>0</v>
      </c>
      <c r="R109" s="724">
        <f>SUMIFS('7.  Persistence Report'!S:S,'7.  Persistence Report'!$D:$D,$B108,'7.  Persistence Report'!$H:$H,2015,'7.  Persistence Report'!$J:$J,"Adjustment")</f>
        <v>0</v>
      </c>
      <c r="S109" s="724">
        <f>SUMIFS('7.  Persistence Report'!T:T,'7.  Persistence Report'!$D:$D,$B108,'7.  Persistence Report'!$H:$H,2015,'7.  Persistence Report'!$J:$J,"Adjustment")</f>
        <v>0</v>
      </c>
      <c r="T109" s="724">
        <f>SUMIFS('7.  Persistence Report'!U:U,'7.  Persistence Report'!$D:$D,$B108,'7.  Persistence Report'!$H:$H,2015,'7.  Persistence Report'!$J:$J,"Adjustment")</f>
        <v>0</v>
      </c>
      <c r="U109" s="724">
        <f>SUMIFS('7.  Persistence Report'!V:V,'7.  Persistence Report'!$D:$D,$B108,'7.  Persistence Report'!$H:$H,2015,'7.  Persistence Report'!$J:$J,"Adjustment")</f>
        <v>0</v>
      </c>
      <c r="V109" s="724">
        <f>SUMIFS('7.  Persistence Report'!W:W,'7.  Persistence Report'!$D:$D,$B108,'7.  Persistence Report'!$H:$H,2015,'7.  Persistence Report'!$J:$J,"Adjustment")</f>
        <v>0</v>
      </c>
      <c r="W109" s="724">
        <f>SUMIFS('7.  Persistence Report'!X:X,'7.  Persistence Report'!$D:$D,$B108,'7.  Persistence Report'!$H:$H,2015,'7.  Persistence Report'!$J:$J,"Adjustment")</f>
        <v>0</v>
      </c>
      <c r="X109" s="724">
        <f>SUMIFS('7.  Persistence Report'!Y:Y,'7.  Persistence Report'!$D:$D,$B108,'7.  Persistence Report'!$H:$H,2015,'7.  Persistence Report'!$J:$J,"Adjustment")</f>
        <v>0</v>
      </c>
      <c r="Y109" s="412">
        <f t="shared" ref="Y109:AL109" si="23">Y108</f>
        <v>0</v>
      </c>
      <c r="Z109" s="412">
        <f t="shared" si="23"/>
        <v>0</v>
      </c>
      <c r="AA109" s="412">
        <f t="shared" si="23"/>
        <v>0</v>
      </c>
      <c r="AB109" s="412">
        <f t="shared" si="23"/>
        <v>1</v>
      </c>
      <c r="AC109" s="412">
        <f t="shared" si="23"/>
        <v>0</v>
      </c>
      <c r="AD109" s="412">
        <f t="shared" si="23"/>
        <v>0</v>
      </c>
      <c r="AE109" s="412">
        <f t="shared" si="23"/>
        <v>0</v>
      </c>
      <c r="AF109" s="412">
        <f t="shared" si="23"/>
        <v>0</v>
      </c>
      <c r="AG109" s="412">
        <f t="shared" si="23"/>
        <v>0</v>
      </c>
      <c r="AH109" s="412">
        <f t="shared" si="23"/>
        <v>0</v>
      </c>
      <c r="AI109" s="412">
        <f t="shared" si="23"/>
        <v>0</v>
      </c>
      <c r="AJ109" s="412">
        <f t="shared" si="23"/>
        <v>0</v>
      </c>
      <c r="AK109" s="412">
        <f t="shared" si="23"/>
        <v>0</v>
      </c>
      <c r="AL109" s="412">
        <f t="shared" si="23"/>
        <v>0</v>
      </c>
      <c r="AM109" s="308"/>
    </row>
    <row r="110" spans="1:39" outlineLevel="1">
      <c r="B110" s="296"/>
      <c r="C110" s="293"/>
      <c r="D110" s="730"/>
      <c r="E110" s="730"/>
      <c r="F110" s="730"/>
      <c r="G110" s="730"/>
      <c r="H110" s="730"/>
      <c r="I110" s="730"/>
      <c r="J110" s="730"/>
      <c r="K110" s="730"/>
      <c r="L110" s="730"/>
      <c r="M110" s="730"/>
      <c r="N110" s="730"/>
      <c r="O110" s="730"/>
      <c r="P110" s="730"/>
      <c r="Q110" s="730"/>
      <c r="R110" s="730"/>
      <c r="S110" s="730"/>
      <c r="T110" s="730"/>
      <c r="U110" s="730"/>
      <c r="V110" s="730"/>
      <c r="W110" s="730"/>
      <c r="X110" s="730"/>
      <c r="Y110" s="423"/>
      <c r="Z110" s="426"/>
      <c r="AA110" s="426"/>
      <c r="AB110" s="426"/>
      <c r="AC110" s="426"/>
      <c r="AD110" s="426"/>
      <c r="AE110" s="426"/>
      <c r="AF110" s="426"/>
      <c r="AG110" s="426"/>
      <c r="AH110" s="426"/>
      <c r="AI110" s="426"/>
      <c r="AJ110" s="426"/>
      <c r="AK110" s="426"/>
      <c r="AL110" s="426"/>
      <c r="AM110" s="308"/>
    </row>
    <row r="111" spans="1:39" ht="30" outlineLevel="1">
      <c r="A111" s="516">
        <v>23</v>
      </c>
      <c r="B111" s="514" t="s">
        <v>116</v>
      </c>
      <c r="C111" s="293" t="s">
        <v>25</v>
      </c>
      <c r="D111" s="724">
        <f>SUMIFS('7.  Persistence Report'!AU:AU,'7.  Persistence Report'!$D:$D,$B111,'7.  Persistence Report'!$H:$H,2015,'7.  Persistence Report'!$J:$J,"Current Year Savings")</f>
        <v>0</v>
      </c>
      <c r="E111" s="724">
        <f>SUMIFS('7.  Persistence Report'!AV:AV,'7.  Persistence Report'!$D:$D,$B111,'7.  Persistence Report'!$H:$H,2015,'7.  Persistence Report'!$J:$J,"Current Year Savings")</f>
        <v>0</v>
      </c>
      <c r="F111" s="724">
        <f>SUMIFS('7.  Persistence Report'!AW:AW,'7.  Persistence Report'!$D:$D,$B111,'7.  Persistence Report'!$H:$H,2015,'7.  Persistence Report'!$J:$J,"Current Year Savings")</f>
        <v>0</v>
      </c>
      <c r="G111" s="724">
        <f>SUMIFS('7.  Persistence Report'!AX:AX,'7.  Persistence Report'!$D:$D,$B111,'7.  Persistence Report'!$H:$H,2015,'7.  Persistence Report'!$J:$J,"Current Year Savings")</f>
        <v>0</v>
      </c>
      <c r="H111" s="724">
        <f>SUMIFS('7.  Persistence Report'!AY:AY,'7.  Persistence Report'!$D:$D,$B111,'7.  Persistence Report'!$H:$H,2015,'7.  Persistence Report'!$J:$J,"Current Year Savings")</f>
        <v>0</v>
      </c>
      <c r="I111" s="724">
        <f>SUMIFS('7.  Persistence Report'!AZ:AZ,'7.  Persistence Report'!$D:$D,$B111,'7.  Persistence Report'!$H:$H,2015,'7.  Persistence Report'!$J:$J,"Current Year Savings")</f>
        <v>0</v>
      </c>
      <c r="J111" s="724">
        <f>SUMIFS('7.  Persistence Report'!BA:BA,'7.  Persistence Report'!$D:$D,$B111,'7.  Persistence Report'!$H:$H,2015,'7.  Persistence Report'!$J:$J,"Current Year Savings")</f>
        <v>0</v>
      </c>
      <c r="K111" s="724">
        <f>SUMIFS('7.  Persistence Report'!BB:BB,'7.  Persistence Report'!$D:$D,$B111,'7.  Persistence Report'!$H:$H,2015,'7.  Persistence Report'!$J:$J,"Current Year Savings")</f>
        <v>0</v>
      </c>
      <c r="L111" s="724">
        <f>SUMIFS('7.  Persistence Report'!BC:BC,'7.  Persistence Report'!$D:$D,$B111,'7.  Persistence Report'!$H:$H,2015,'7.  Persistence Report'!$J:$J,"Current Year Savings")</f>
        <v>0</v>
      </c>
      <c r="M111" s="724">
        <f>SUMIFS('7.  Persistence Report'!BD:BD,'7.  Persistence Report'!$D:$D,$B111,'7.  Persistence Report'!$H:$H,2015,'7.  Persistence Report'!$J:$J,"Current Year Savings")</f>
        <v>0</v>
      </c>
      <c r="N111" s="730"/>
      <c r="O111" s="724">
        <f>SUMIFS('7.  Persistence Report'!P:P,'7.  Persistence Report'!$D:$D,$B111,'7.  Persistence Report'!$H:$H,2015,'7.  Persistence Report'!$J:$J,"Current Year Savings")</f>
        <v>0</v>
      </c>
      <c r="P111" s="724">
        <f>SUMIFS('7.  Persistence Report'!Q:Q,'7.  Persistence Report'!$D:$D,$B111,'7.  Persistence Report'!$H:$H,2015,'7.  Persistence Report'!$J:$J,"Current Year Savings")</f>
        <v>0</v>
      </c>
      <c r="Q111" s="724">
        <f>SUMIFS('7.  Persistence Report'!R:R,'7.  Persistence Report'!$D:$D,$B111,'7.  Persistence Report'!$H:$H,2015,'7.  Persistence Report'!$J:$J,"Current Year Savings")</f>
        <v>0</v>
      </c>
      <c r="R111" s="724">
        <f>SUMIFS('7.  Persistence Report'!S:S,'7.  Persistence Report'!$D:$D,$B111,'7.  Persistence Report'!$H:$H,2015,'7.  Persistence Report'!$J:$J,"Current Year Savings")</f>
        <v>0</v>
      </c>
      <c r="S111" s="724">
        <f>SUMIFS('7.  Persistence Report'!T:T,'7.  Persistence Report'!$D:$D,$B111,'7.  Persistence Report'!$H:$H,2015,'7.  Persistence Report'!$J:$J,"Current Year Savings")</f>
        <v>0</v>
      </c>
      <c r="T111" s="724">
        <f>SUMIFS('7.  Persistence Report'!U:U,'7.  Persistence Report'!$D:$D,$B111,'7.  Persistence Report'!$H:$H,2015,'7.  Persistence Report'!$J:$J,"Current Year Savings")</f>
        <v>0</v>
      </c>
      <c r="U111" s="724">
        <f>SUMIFS('7.  Persistence Report'!V:V,'7.  Persistence Report'!$D:$D,$B111,'7.  Persistence Report'!$H:$H,2015,'7.  Persistence Report'!$J:$J,"Current Year Savings")</f>
        <v>0</v>
      </c>
      <c r="V111" s="724">
        <f>SUMIFS('7.  Persistence Report'!W:W,'7.  Persistence Report'!$D:$D,$B111,'7.  Persistence Report'!$H:$H,2015,'7.  Persistence Report'!$J:$J,"Current Year Savings")</f>
        <v>0</v>
      </c>
      <c r="W111" s="724">
        <f>SUMIFS('7.  Persistence Report'!X:X,'7.  Persistence Report'!$D:$D,$B111,'7.  Persistence Report'!$H:$H,2015,'7.  Persistence Report'!$J:$J,"Current Year Savings")</f>
        <v>0</v>
      </c>
      <c r="X111" s="724">
        <f>SUMIFS('7.  Persistence Report'!Y:Y,'7.  Persistence Report'!$D:$D,$B111,'7.  Persistence Report'!$H:$H,2015,'7.  Persistence Report'!$J:$J,"Current Year Savings")</f>
        <v>0</v>
      </c>
      <c r="Y111" s="411">
        <f>IF(COUNTIFS(Y35,"Res*"),1/COUNTIFS(Y35:AL35,"Res*"),0)</f>
        <v>0</v>
      </c>
      <c r="Z111" s="411">
        <f>IF(COUNTIFS(Z$35,"Res*"),1/COUNTIFS(Y35:AL35,"Res*"),0)</f>
        <v>0</v>
      </c>
      <c r="AA111" s="411">
        <f>IF(COUNTIFS(AA$35,"Res*"),1/COUNTIFS(Y35:AL35,"Res*"),0)</f>
        <v>0</v>
      </c>
      <c r="AB111" s="411">
        <f>IF(COUNTIFS(AB$35,"Res*"),1/COUNTIFS(Y35:AL35,"Res*"),0)</f>
        <v>1</v>
      </c>
      <c r="AC111" s="411">
        <f>IF(COUNTIFS(AC$35,"Res*"),1/COUNTIFS(Y35:AL35,"Res*"),0)</f>
        <v>0</v>
      </c>
      <c r="AD111" s="411">
        <f>IF(COUNTIFS(AD$35,"Res*"),1/COUNTIFS(Y35:AL35,"Res*"),0)</f>
        <v>0</v>
      </c>
      <c r="AE111" s="411">
        <f>IF(COUNTIFS(AE$35,"Res*"),1/COUNTIFS(Y35:AL35,"Res*"),0)</f>
        <v>0</v>
      </c>
      <c r="AF111" s="411">
        <f>IF(COUNTIFS(AF$35,"Res*"),1/COUNTIFS(Y35:AL35,"Res*"),0)</f>
        <v>0</v>
      </c>
      <c r="AG111" s="411">
        <f>IF(COUNTIFS(AG$35,"Res*"),1/COUNTIFS(Y35:AL35,"Res*"),0)</f>
        <v>0</v>
      </c>
      <c r="AH111" s="411">
        <f>IF(COUNTIFS(AH$35,"Res*"),1/COUNTIFS(Y35:AL35,"Res*"),0)</f>
        <v>0</v>
      </c>
      <c r="AI111" s="411">
        <f>IF(COUNTIFS(AI$35,"Res*"),1/COUNTIFS(Y35:AL35,"Res*"),0)</f>
        <v>0</v>
      </c>
      <c r="AJ111" s="411">
        <f>IF(COUNTIFS(AJ$35,"Res*"),1/COUNTIFS(Y35:AL35,"Res*"),0)</f>
        <v>0</v>
      </c>
      <c r="AK111" s="411">
        <f>IF(COUNTIFS(AK$35,"Res*"),1/COUNTIFS(Y35:AL35,"Res*"),0)</f>
        <v>0</v>
      </c>
      <c r="AL111" s="411">
        <f>IF(COUNTIFS(AL$35,"Res*"),1/COUNTIFS(Y35:AL35,"Res*"),0)</f>
        <v>0</v>
      </c>
      <c r="AM111" s="298">
        <f>SUM(Y111:AL111)</f>
        <v>1</v>
      </c>
    </row>
    <row r="112" spans="1:39" outlineLevel="1">
      <c r="B112" s="296" t="s">
        <v>268</v>
      </c>
      <c r="C112" s="293" t="s">
        <v>164</v>
      </c>
      <c r="D112" s="724">
        <f>SUMIFS('7.  Persistence Report'!AU:AU,'7.  Persistence Report'!$D:$D,$B111,'7.  Persistence Report'!$H:$H,2015,'7.  Persistence Report'!$J:$J,"Adjustment")</f>
        <v>0</v>
      </c>
      <c r="E112" s="724">
        <f>SUMIFS('7.  Persistence Report'!AV:AV,'7.  Persistence Report'!$D:$D,$B111,'7.  Persistence Report'!$H:$H,2015,'7.  Persistence Report'!$J:$J,"Adjustment")</f>
        <v>0</v>
      </c>
      <c r="F112" s="724">
        <f>SUMIFS('7.  Persistence Report'!AW:AW,'7.  Persistence Report'!$D:$D,$B111,'7.  Persistence Report'!$H:$H,2015,'7.  Persistence Report'!$J:$J,"Adjustment")</f>
        <v>0</v>
      </c>
      <c r="G112" s="724">
        <f>SUMIFS('7.  Persistence Report'!AX:AX,'7.  Persistence Report'!$D:$D,$B111,'7.  Persistence Report'!$H:$H,2015,'7.  Persistence Report'!$J:$J,"Adjustment")</f>
        <v>0</v>
      </c>
      <c r="H112" s="724">
        <f>SUMIFS('7.  Persistence Report'!AY:AY,'7.  Persistence Report'!$D:$D,$B111,'7.  Persistence Report'!$H:$H,2015,'7.  Persistence Report'!$J:$J,"Adjustment")</f>
        <v>0</v>
      </c>
      <c r="I112" s="724">
        <f>SUMIFS('7.  Persistence Report'!AZ:AZ,'7.  Persistence Report'!$D:$D,$B111,'7.  Persistence Report'!$H:$H,2015,'7.  Persistence Report'!$J:$J,"Adjustment")</f>
        <v>0</v>
      </c>
      <c r="J112" s="724">
        <f>SUMIFS('7.  Persistence Report'!BA:BA,'7.  Persistence Report'!$D:$D,$B111,'7.  Persistence Report'!$H:$H,2015,'7.  Persistence Report'!$J:$J,"Adjustment")</f>
        <v>0</v>
      </c>
      <c r="K112" s="724">
        <f>SUMIFS('7.  Persistence Report'!BB:BB,'7.  Persistence Report'!$D:$D,$B111,'7.  Persistence Report'!$H:$H,2015,'7.  Persistence Report'!$J:$J,"Adjustment")</f>
        <v>0</v>
      </c>
      <c r="L112" s="724">
        <f>SUMIFS('7.  Persistence Report'!BC:BC,'7.  Persistence Report'!$D:$D,$B111,'7.  Persistence Report'!$H:$H,2015,'7.  Persistence Report'!$J:$J,"Adjustment")</f>
        <v>0</v>
      </c>
      <c r="M112" s="724">
        <f>SUMIFS('7.  Persistence Report'!BD:BD,'7.  Persistence Report'!$D:$D,$B111,'7.  Persistence Report'!$H:$H,2015,'7.  Persistence Report'!$J:$J,"Adjustment")</f>
        <v>0</v>
      </c>
      <c r="N112" s="730"/>
      <c r="O112" s="724">
        <f>SUMIFS('7.  Persistence Report'!P:P,'7.  Persistence Report'!$D:$D,$B111,'7.  Persistence Report'!$H:$H,2015,'7.  Persistence Report'!$J:$J,"Adjustment")</f>
        <v>0</v>
      </c>
      <c r="P112" s="724">
        <f>SUMIFS('7.  Persistence Report'!Q:Q,'7.  Persistence Report'!$D:$D,$B111,'7.  Persistence Report'!$H:$H,2015,'7.  Persistence Report'!$J:$J,"Adjustment")</f>
        <v>0</v>
      </c>
      <c r="Q112" s="724">
        <f>SUMIFS('7.  Persistence Report'!R:R,'7.  Persistence Report'!$D:$D,$B111,'7.  Persistence Report'!$H:$H,2015,'7.  Persistence Report'!$J:$J,"Adjustment")</f>
        <v>0</v>
      </c>
      <c r="R112" s="724">
        <f>SUMIFS('7.  Persistence Report'!S:S,'7.  Persistence Report'!$D:$D,$B111,'7.  Persistence Report'!$H:$H,2015,'7.  Persistence Report'!$J:$J,"Adjustment")</f>
        <v>0</v>
      </c>
      <c r="S112" s="724">
        <f>SUMIFS('7.  Persistence Report'!T:T,'7.  Persistence Report'!$D:$D,$B111,'7.  Persistence Report'!$H:$H,2015,'7.  Persistence Report'!$J:$J,"Adjustment")</f>
        <v>0</v>
      </c>
      <c r="T112" s="724">
        <f>SUMIFS('7.  Persistence Report'!U:U,'7.  Persistence Report'!$D:$D,$B111,'7.  Persistence Report'!$H:$H,2015,'7.  Persistence Report'!$J:$J,"Adjustment")</f>
        <v>0</v>
      </c>
      <c r="U112" s="724">
        <f>SUMIFS('7.  Persistence Report'!V:V,'7.  Persistence Report'!$D:$D,$B111,'7.  Persistence Report'!$H:$H,2015,'7.  Persistence Report'!$J:$J,"Adjustment")</f>
        <v>0</v>
      </c>
      <c r="V112" s="724">
        <f>SUMIFS('7.  Persistence Report'!W:W,'7.  Persistence Report'!$D:$D,$B111,'7.  Persistence Report'!$H:$H,2015,'7.  Persistence Report'!$J:$J,"Adjustment")</f>
        <v>0</v>
      </c>
      <c r="W112" s="724">
        <f>SUMIFS('7.  Persistence Report'!X:X,'7.  Persistence Report'!$D:$D,$B111,'7.  Persistence Report'!$H:$H,2015,'7.  Persistence Report'!$J:$J,"Adjustment")</f>
        <v>0</v>
      </c>
      <c r="X112" s="724">
        <f>SUMIFS('7.  Persistence Report'!Y:Y,'7.  Persistence Report'!$D:$D,$B111,'7.  Persistence Report'!$H:$H,2015,'7.  Persistence Report'!$J:$J,"Adjustment")</f>
        <v>0</v>
      </c>
      <c r="Y112" s="412">
        <f t="shared" ref="Y112:AL112" si="24">Y111</f>
        <v>0</v>
      </c>
      <c r="Z112" s="412">
        <f t="shared" si="24"/>
        <v>0</v>
      </c>
      <c r="AA112" s="412">
        <f t="shared" si="24"/>
        <v>0</v>
      </c>
      <c r="AB112" s="412">
        <f t="shared" si="24"/>
        <v>1</v>
      </c>
      <c r="AC112" s="412">
        <f t="shared" si="24"/>
        <v>0</v>
      </c>
      <c r="AD112" s="412">
        <f t="shared" si="24"/>
        <v>0</v>
      </c>
      <c r="AE112" s="412">
        <f t="shared" si="24"/>
        <v>0</v>
      </c>
      <c r="AF112" s="412">
        <f t="shared" si="24"/>
        <v>0</v>
      </c>
      <c r="AG112" s="412">
        <f t="shared" si="24"/>
        <v>0</v>
      </c>
      <c r="AH112" s="412">
        <f t="shared" si="24"/>
        <v>0</v>
      </c>
      <c r="AI112" s="412">
        <f t="shared" si="24"/>
        <v>0</v>
      </c>
      <c r="AJ112" s="412">
        <f t="shared" si="24"/>
        <v>0</v>
      </c>
      <c r="AK112" s="412">
        <f t="shared" si="24"/>
        <v>0</v>
      </c>
      <c r="AL112" s="412">
        <f t="shared" si="24"/>
        <v>0</v>
      </c>
      <c r="AM112" s="308"/>
    </row>
    <row r="113" spans="1:39" outlineLevel="1">
      <c r="B113" s="323"/>
      <c r="C113" s="293"/>
      <c r="D113" s="730"/>
      <c r="E113" s="730"/>
      <c r="F113" s="730"/>
      <c r="G113" s="730"/>
      <c r="H113" s="730"/>
      <c r="I113" s="730"/>
      <c r="J113" s="730"/>
      <c r="K113" s="730"/>
      <c r="L113" s="730"/>
      <c r="M113" s="730"/>
      <c r="N113" s="730"/>
      <c r="O113" s="730"/>
      <c r="P113" s="730"/>
      <c r="Q113" s="730"/>
      <c r="R113" s="730"/>
      <c r="S113" s="730"/>
      <c r="T113" s="730"/>
      <c r="U113" s="730"/>
      <c r="V113" s="730"/>
      <c r="W113" s="730"/>
      <c r="X113" s="730"/>
      <c r="Y113" s="423"/>
      <c r="Z113" s="426"/>
      <c r="AA113" s="426"/>
      <c r="AB113" s="426"/>
      <c r="AC113" s="426"/>
      <c r="AD113" s="426"/>
      <c r="AE113" s="426"/>
      <c r="AF113" s="426"/>
      <c r="AG113" s="426"/>
      <c r="AH113" s="426"/>
      <c r="AI113" s="426"/>
      <c r="AJ113" s="426"/>
      <c r="AK113" s="426"/>
      <c r="AL113" s="426"/>
      <c r="AM113" s="308"/>
    </row>
    <row r="114" spans="1:39" ht="30" outlineLevel="1">
      <c r="A114" s="516">
        <v>24</v>
      </c>
      <c r="B114" s="514" t="s">
        <v>117</v>
      </c>
      <c r="C114" s="293" t="s">
        <v>25</v>
      </c>
      <c r="D114" s="724">
        <f>SUMIFS('7.  Persistence Report'!AU:AU,'7.  Persistence Report'!$D:$D,$B114,'7.  Persistence Report'!$H:$H,2015,'7.  Persistence Report'!$J:$J,"Current Year Savings")</f>
        <v>0</v>
      </c>
      <c r="E114" s="724">
        <f>SUMIFS('7.  Persistence Report'!AV:AV,'7.  Persistence Report'!$D:$D,$B114,'7.  Persistence Report'!$H:$H,2015,'7.  Persistence Report'!$J:$J,"Current Year Savings")</f>
        <v>0</v>
      </c>
      <c r="F114" s="724">
        <f>SUMIFS('7.  Persistence Report'!AW:AW,'7.  Persistence Report'!$D:$D,$B114,'7.  Persistence Report'!$H:$H,2015,'7.  Persistence Report'!$J:$J,"Current Year Savings")</f>
        <v>0</v>
      </c>
      <c r="G114" s="724">
        <f>SUMIFS('7.  Persistence Report'!AX:AX,'7.  Persistence Report'!$D:$D,$B114,'7.  Persistence Report'!$H:$H,2015,'7.  Persistence Report'!$J:$J,"Current Year Savings")</f>
        <v>0</v>
      </c>
      <c r="H114" s="724">
        <f>SUMIFS('7.  Persistence Report'!AY:AY,'7.  Persistence Report'!$D:$D,$B114,'7.  Persistence Report'!$H:$H,2015,'7.  Persistence Report'!$J:$J,"Current Year Savings")</f>
        <v>0</v>
      </c>
      <c r="I114" s="724">
        <f>SUMIFS('7.  Persistence Report'!AZ:AZ,'7.  Persistence Report'!$D:$D,$B114,'7.  Persistence Report'!$H:$H,2015,'7.  Persistence Report'!$J:$J,"Current Year Savings")</f>
        <v>0</v>
      </c>
      <c r="J114" s="724">
        <f>SUMIFS('7.  Persistence Report'!BA:BA,'7.  Persistence Report'!$D:$D,$B114,'7.  Persistence Report'!$H:$H,2015,'7.  Persistence Report'!$J:$J,"Current Year Savings")</f>
        <v>0</v>
      </c>
      <c r="K114" s="724">
        <f>SUMIFS('7.  Persistence Report'!BB:BB,'7.  Persistence Report'!$D:$D,$B114,'7.  Persistence Report'!$H:$H,2015,'7.  Persistence Report'!$J:$J,"Current Year Savings")</f>
        <v>0</v>
      </c>
      <c r="L114" s="724">
        <f>SUMIFS('7.  Persistence Report'!BC:BC,'7.  Persistence Report'!$D:$D,$B114,'7.  Persistence Report'!$H:$H,2015,'7.  Persistence Report'!$J:$J,"Current Year Savings")</f>
        <v>0</v>
      </c>
      <c r="M114" s="724">
        <f>SUMIFS('7.  Persistence Report'!BD:BD,'7.  Persistence Report'!$D:$D,$B114,'7.  Persistence Report'!$H:$H,2015,'7.  Persistence Report'!$J:$J,"Current Year Savings")</f>
        <v>0</v>
      </c>
      <c r="N114" s="730"/>
      <c r="O114" s="724">
        <f>SUMIFS('7.  Persistence Report'!P:P,'7.  Persistence Report'!$D:$D,$B114,'7.  Persistence Report'!$H:$H,2015,'7.  Persistence Report'!$J:$J,"Current Year Savings")</f>
        <v>0</v>
      </c>
      <c r="P114" s="724">
        <f>SUMIFS('7.  Persistence Report'!Q:Q,'7.  Persistence Report'!$D:$D,$B114,'7.  Persistence Report'!$H:$H,2015,'7.  Persistence Report'!$J:$J,"Current Year Savings")</f>
        <v>0</v>
      </c>
      <c r="Q114" s="724">
        <f>SUMIFS('7.  Persistence Report'!R:R,'7.  Persistence Report'!$D:$D,$B114,'7.  Persistence Report'!$H:$H,2015,'7.  Persistence Report'!$J:$J,"Current Year Savings")</f>
        <v>0</v>
      </c>
      <c r="R114" s="724">
        <f>SUMIFS('7.  Persistence Report'!S:S,'7.  Persistence Report'!$D:$D,$B114,'7.  Persistence Report'!$H:$H,2015,'7.  Persistence Report'!$J:$J,"Current Year Savings")</f>
        <v>0</v>
      </c>
      <c r="S114" s="724">
        <f>SUMIFS('7.  Persistence Report'!T:T,'7.  Persistence Report'!$D:$D,$B114,'7.  Persistence Report'!$H:$H,2015,'7.  Persistence Report'!$J:$J,"Current Year Savings")</f>
        <v>0</v>
      </c>
      <c r="T114" s="724">
        <f>SUMIFS('7.  Persistence Report'!U:U,'7.  Persistence Report'!$D:$D,$B114,'7.  Persistence Report'!$H:$H,2015,'7.  Persistence Report'!$J:$J,"Current Year Savings")</f>
        <v>0</v>
      </c>
      <c r="U114" s="724">
        <f>SUMIFS('7.  Persistence Report'!V:V,'7.  Persistence Report'!$D:$D,$B114,'7.  Persistence Report'!$H:$H,2015,'7.  Persistence Report'!$J:$J,"Current Year Savings")</f>
        <v>0</v>
      </c>
      <c r="V114" s="724">
        <f>SUMIFS('7.  Persistence Report'!W:W,'7.  Persistence Report'!$D:$D,$B114,'7.  Persistence Report'!$H:$H,2015,'7.  Persistence Report'!$J:$J,"Current Year Savings")</f>
        <v>0</v>
      </c>
      <c r="W114" s="724">
        <f>SUMIFS('7.  Persistence Report'!X:X,'7.  Persistence Report'!$D:$D,$B114,'7.  Persistence Report'!$H:$H,2015,'7.  Persistence Report'!$J:$J,"Current Year Savings")</f>
        <v>0</v>
      </c>
      <c r="X114" s="724">
        <f>SUMIFS('7.  Persistence Report'!Y:Y,'7.  Persistence Report'!$D:$D,$B114,'7.  Persistence Report'!$H:$H,2015,'7.  Persistence Report'!$J:$J,"Current Year Savings")</f>
        <v>0</v>
      </c>
      <c r="Y114" s="411">
        <f>IF(COUNTIFS(Y35,"Res*"),1/COUNTIFS(Y35:AL35,"Res*"),0)</f>
        <v>0</v>
      </c>
      <c r="Z114" s="411">
        <f>IF(COUNTIFS(Z$35,"Res*"),1/COUNTIFS(Y35:AL35,"Res*"),0)</f>
        <v>0</v>
      </c>
      <c r="AA114" s="411">
        <f>IF(COUNTIFS(AA$35,"Res*"),1/COUNTIFS(Y35:AL35,"Res*"),0)</f>
        <v>0</v>
      </c>
      <c r="AB114" s="411">
        <f>IF(COUNTIFS(AB$35,"Res*"),1/COUNTIFS(Y35:AL35,"Res*"),0)</f>
        <v>1</v>
      </c>
      <c r="AC114" s="411">
        <f>IF(COUNTIFS(AC$35,"Res*"),1/COUNTIFS(Y35:AL35,"Res*"),0)</f>
        <v>0</v>
      </c>
      <c r="AD114" s="411">
        <f>IF(COUNTIFS(AD$35,"Res*"),1/COUNTIFS(Y35:AL35,"Res*"),0)</f>
        <v>0</v>
      </c>
      <c r="AE114" s="411">
        <f>IF(COUNTIFS(AE$35,"Res*"),1/COUNTIFS(Y35:AL35,"Res*"),0)</f>
        <v>0</v>
      </c>
      <c r="AF114" s="411">
        <f>IF(COUNTIFS(AF$35,"Res*"),1/COUNTIFS(Y35:AL35,"Res*"),0)</f>
        <v>0</v>
      </c>
      <c r="AG114" s="411">
        <f>IF(COUNTIFS(AG$35,"Res*"),1/COUNTIFS(Y35:AL35,"Res*"),0)</f>
        <v>0</v>
      </c>
      <c r="AH114" s="411">
        <f>IF(COUNTIFS(AH$35,"Res*"),1/COUNTIFS(Y35:AL35,"Res*"),0)</f>
        <v>0</v>
      </c>
      <c r="AI114" s="411">
        <f>IF(COUNTIFS(AI$35,"Res*"),1/COUNTIFS(Y35:AL35,"Res*"),0)</f>
        <v>0</v>
      </c>
      <c r="AJ114" s="411">
        <f>IF(COUNTIFS(AJ$35,"Res*"),1/COUNTIFS(Y35:AL35,"Res*"),0)</f>
        <v>0</v>
      </c>
      <c r="AK114" s="411">
        <f>IF(COUNTIFS(AK$35,"Res*"),1/COUNTIFS(Y35:AL35,"Res*"),0)</f>
        <v>0</v>
      </c>
      <c r="AL114" s="411">
        <f>IF(COUNTIFS(AL$35,"Res*"),1/COUNTIFS(Y35:AL35,"Res*"),0)</f>
        <v>0</v>
      </c>
      <c r="AM114" s="298">
        <f>SUM(Y114:AL114)</f>
        <v>1</v>
      </c>
    </row>
    <row r="115" spans="1:39" outlineLevel="1">
      <c r="B115" s="296" t="s">
        <v>268</v>
      </c>
      <c r="C115" s="293" t="s">
        <v>164</v>
      </c>
      <c r="D115" s="724">
        <f>SUMIFS('7.  Persistence Report'!AU:AU,'7.  Persistence Report'!$D:$D,$B114,'7.  Persistence Report'!$H:$H,2015,'7.  Persistence Report'!$J:$J,"Adjustment")</f>
        <v>0</v>
      </c>
      <c r="E115" s="724">
        <f>SUMIFS('7.  Persistence Report'!AV:AV,'7.  Persistence Report'!$D:$D,$B114,'7.  Persistence Report'!$H:$H,2015,'7.  Persistence Report'!$J:$J,"Adjustment")</f>
        <v>0</v>
      </c>
      <c r="F115" s="724">
        <f>SUMIFS('7.  Persistence Report'!AW:AW,'7.  Persistence Report'!$D:$D,$B114,'7.  Persistence Report'!$H:$H,2015,'7.  Persistence Report'!$J:$J,"Adjustment")</f>
        <v>0</v>
      </c>
      <c r="G115" s="724">
        <f>SUMIFS('7.  Persistence Report'!AX:AX,'7.  Persistence Report'!$D:$D,$B114,'7.  Persistence Report'!$H:$H,2015,'7.  Persistence Report'!$J:$J,"Adjustment")</f>
        <v>0</v>
      </c>
      <c r="H115" s="724">
        <f>SUMIFS('7.  Persistence Report'!AY:AY,'7.  Persistence Report'!$D:$D,$B114,'7.  Persistence Report'!$H:$H,2015,'7.  Persistence Report'!$J:$J,"Adjustment")</f>
        <v>0</v>
      </c>
      <c r="I115" s="724">
        <f>SUMIFS('7.  Persistence Report'!AZ:AZ,'7.  Persistence Report'!$D:$D,$B114,'7.  Persistence Report'!$H:$H,2015,'7.  Persistence Report'!$J:$J,"Adjustment")</f>
        <v>0</v>
      </c>
      <c r="J115" s="724">
        <f>SUMIFS('7.  Persistence Report'!BA:BA,'7.  Persistence Report'!$D:$D,$B114,'7.  Persistence Report'!$H:$H,2015,'7.  Persistence Report'!$J:$J,"Adjustment")</f>
        <v>0</v>
      </c>
      <c r="K115" s="724">
        <f>SUMIFS('7.  Persistence Report'!BB:BB,'7.  Persistence Report'!$D:$D,$B114,'7.  Persistence Report'!$H:$H,2015,'7.  Persistence Report'!$J:$J,"Adjustment")</f>
        <v>0</v>
      </c>
      <c r="L115" s="724">
        <f>SUMIFS('7.  Persistence Report'!BC:BC,'7.  Persistence Report'!$D:$D,$B114,'7.  Persistence Report'!$H:$H,2015,'7.  Persistence Report'!$J:$J,"Adjustment")</f>
        <v>0</v>
      </c>
      <c r="M115" s="724">
        <f>SUMIFS('7.  Persistence Report'!BD:BD,'7.  Persistence Report'!$D:$D,$B114,'7.  Persistence Report'!$H:$H,2015,'7.  Persistence Report'!$J:$J,"Adjustment")</f>
        <v>0</v>
      </c>
      <c r="N115" s="730"/>
      <c r="O115" s="724">
        <f>SUMIFS('7.  Persistence Report'!P:P,'7.  Persistence Report'!$D:$D,$B114,'7.  Persistence Report'!$H:$H,2015,'7.  Persistence Report'!$J:$J,"Adjustment")</f>
        <v>0</v>
      </c>
      <c r="P115" s="724">
        <f>SUMIFS('7.  Persistence Report'!Q:Q,'7.  Persistence Report'!$D:$D,$B114,'7.  Persistence Report'!$H:$H,2015,'7.  Persistence Report'!$J:$J,"Adjustment")</f>
        <v>0</v>
      </c>
      <c r="Q115" s="724">
        <f>SUMIFS('7.  Persistence Report'!R:R,'7.  Persistence Report'!$D:$D,$B114,'7.  Persistence Report'!$H:$H,2015,'7.  Persistence Report'!$J:$J,"Adjustment")</f>
        <v>0</v>
      </c>
      <c r="R115" s="724">
        <f>SUMIFS('7.  Persistence Report'!S:S,'7.  Persistence Report'!$D:$D,$B114,'7.  Persistence Report'!$H:$H,2015,'7.  Persistence Report'!$J:$J,"Adjustment")</f>
        <v>0</v>
      </c>
      <c r="S115" s="724">
        <f>SUMIFS('7.  Persistence Report'!T:T,'7.  Persistence Report'!$D:$D,$B114,'7.  Persistence Report'!$H:$H,2015,'7.  Persistence Report'!$J:$J,"Adjustment")</f>
        <v>0</v>
      </c>
      <c r="T115" s="724">
        <f>SUMIFS('7.  Persistence Report'!U:U,'7.  Persistence Report'!$D:$D,$B114,'7.  Persistence Report'!$H:$H,2015,'7.  Persistence Report'!$J:$J,"Adjustment")</f>
        <v>0</v>
      </c>
      <c r="U115" s="724">
        <f>SUMIFS('7.  Persistence Report'!V:V,'7.  Persistence Report'!$D:$D,$B114,'7.  Persistence Report'!$H:$H,2015,'7.  Persistence Report'!$J:$J,"Adjustment")</f>
        <v>0</v>
      </c>
      <c r="V115" s="724">
        <f>SUMIFS('7.  Persistence Report'!W:W,'7.  Persistence Report'!$D:$D,$B114,'7.  Persistence Report'!$H:$H,2015,'7.  Persistence Report'!$J:$J,"Adjustment")</f>
        <v>0</v>
      </c>
      <c r="W115" s="724">
        <f>SUMIFS('7.  Persistence Report'!X:X,'7.  Persistence Report'!$D:$D,$B114,'7.  Persistence Report'!$H:$H,2015,'7.  Persistence Report'!$J:$J,"Adjustment")</f>
        <v>0</v>
      </c>
      <c r="X115" s="724">
        <f>SUMIFS('7.  Persistence Report'!Y:Y,'7.  Persistence Report'!$D:$D,$B114,'7.  Persistence Report'!$H:$H,2015,'7.  Persistence Report'!$J:$J,"Adjustment")</f>
        <v>0</v>
      </c>
      <c r="Y115" s="412">
        <f t="shared" ref="Y115:AL115" si="25">Y114</f>
        <v>0</v>
      </c>
      <c r="Z115" s="412">
        <f t="shared" si="25"/>
        <v>0</v>
      </c>
      <c r="AA115" s="412">
        <f t="shared" si="25"/>
        <v>0</v>
      </c>
      <c r="AB115" s="412">
        <f t="shared" si="25"/>
        <v>1</v>
      </c>
      <c r="AC115" s="412">
        <f t="shared" si="25"/>
        <v>0</v>
      </c>
      <c r="AD115" s="412">
        <f t="shared" si="25"/>
        <v>0</v>
      </c>
      <c r="AE115" s="412">
        <f t="shared" si="25"/>
        <v>0</v>
      </c>
      <c r="AF115" s="412">
        <f t="shared" si="25"/>
        <v>0</v>
      </c>
      <c r="AG115" s="412">
        <f t="shared" si="25"/>
        <v>0</v>
      </c>
      <c r="AH115" s="412">
        <f t="shared" si="25"/>
        <v>0</v>
      </c>
      <c r="AI115" s="412">
        <f t="shared" si="25"/>
        <v>0</v>
      </c>
      <c r="AJ115" s="412">
        <f t="shared" si="25"/>
        <v>0</v>
      </c>
      <c r="AK115" s="412">
        <f t="shared" si="25"/>
        <v>0</v>
      </c>
      <c r="AL115" s="412">
        <f t="shared" si="25"/>
        <v>0</v>
      </c>
      <c r="AM115" s="308"/>
    </row>
    <row r="116" spans="1:39" outlineLevel="1">
      <c r="B116" s="296"/>
      <c r="C116" s="293"/>
      <c r="D116" s="730"/>
      <c r="E116" s="730"/>
      <c r="F116" s="730"/>
      <c r="G116" s="730"/>
      <c r="H116" s="730"/>
      <c r="I116" s="730"/>
      <c r="J116" s="730"/>
      <c r="K116" s="730"/>
      <c r="L116" s="730"/>
      <c r="M116" s="730"/>
      <c r="N116" s="730"/>
      <c r="O116" s="730"/>
      <c r="P116" s="730"/>
      <c r="Q116" s="730"/>
      <c r="R116" s="730"/>
      <c r="S116" s="730"/>
      <c r="T116" s="730"/>
      <c r="U116" s="730"/>
      <c r="V116" s="730"/>
      <c r="W116" s="730"/>
      <c r="X116" s="730"/>
      <c r="Y116" s="413"/>
      <c r="Z116" s="426"/>
      <c r="AA116" s="426"/>
      <c r="AB116" s="426"/>
      <c r="AC116" s="426"/>
      <c r="AD116" s="426"/>
      <c r="AE116" s="426"/>
      <c r="AF116" s="426"/>
      <c r="AG116" s="426"/>
      <c r="AH116" s="426"/>
      <c r="AI116" s="426"/>
      <c r="AJ116" s="426"/>
      <c r="AK116" s="426"/>
      <c r="AL116" s="426"/>
      <c r="AM116" s="308"/>
    </row>
    <row r="117" spans="1:39" ht="15.75" outlineLevel="1">
      <c r="B117" s="290" t="s">
        <v>501</v>
      </c>
      <c r="C117" s="293"/>
      <c r="D117" s="730"/>
      <c r="E117" s="730"/>
      <c r="F117" s="730"/>
      <c r="G117" s="730"/>
      <c r="H117" s="730"/>
      <c r="I117" s="730"/>
      <c r="J117" s="730"/>
      <c r="K117" s="730"/>
      <c r="L117" s="730"/>
      <c r="M117" s="730"/>
      <c r="N117" s="730"/>
      <c r="O117" s="730"/>
      <c r="P117" s="730"/>
      <c r="Q117" s="730"/>
      <c r="R117" s="730"/>
      <c r="S117" s="730"/>
      <c r="T117" s="730"/>
      <c r="U117" s="730"/>
      <c r="V117" s="730"/>
      <c r="W117" s="730"/>
      <c r="X117" s="730"/>
      <c r="Y117" s="413"/>
      <c r="Z117" s="426"/>
      <c r="AA117" s="426"/>
      <c r="AB117" s="426"/>
      <c r="AC117" s="426"/>
      <c r="AD117" s="426"/>
      <c r="AE117" s="426"/>
      <c r="AF117" s="426"/>
      <c r="AG117" s="426"/>
      <c r="AH117" s="426"/>
      <c r="AI117" s="426"/>
      <c r="AJ117" s="426"/>
      <c r="AK117" s="426"/>
      <c r="AL117" s="426"/>
      <c r="AM117" s="308"/>
    </row>
    <row r="118" spans="1:39" outlineLevel="1">
      <c r="A118" s="516">
        <v>25</v>
      </c>
      <c r="B118" s="514" t="s">
        <v>118</v>
      </c>
      <c r="C118" s="293" t="s">
        <v>25</v>
      </c>
      <c r="D118" s="724">
        <f>SUMIFS('7.  Persistence Report'!AU:AU,'7.  Persistence Report'!$D:$D,$B118,'7.  Persistence Report'!$H:$H,2015,'7.  Persistence Report'!$J:$J,"Current Year Savings")</f>
        <v>0</v>
      </c>
      <c r="E118" s="724">
        <f>SUMIFS('7.  Persistence Report'!AV:AV,'7.  Persistence Report'!$D:$D,$B118,'7.  Persistence Report'!$H:$H,2015,'7.  Persistence Report'!$J:$J,"Current Year Savings")</f>
        <v>0</v>
      </c>
      <c r="F118" s="724">
        <f>SUMIFS('7.  Persistence Report'!AW:AW,'7.  Persistence Report'!$D:$D,$B118,'7.  Persistence Report'!$H:$H,2015,'7.  Persistence Report'!$J:$J,"Current Year Savings")</f>
        <v>0</v>
      </c>
      <c r="G118" s="724">
        <f>SUMIFS('7.  Persistence Report'!AX:AX,'7.  Persistence Report'!$D:$D,$B118,'7.  Persistence Report'!$H:$H,2015,'7.  Persistence Report'!$J:$J,"Current Year Savings")</f>
        <v>0</v>
      </c>
      <c r="H118" s="724">
        <f>SUMIFS('7.  Persistence Report'!AY:AY,'7.  Persistence Report'!$D:$D,$B118,'7.  Persistence Report'!$H:$H,2015,'7.  Persistence Report'!$J:$J,"Current Year Savings")</f>
        <v>0</v>
      </c>
      <c r="I118" s="724">
        <f>SUMIFS('7.  Persistence Report'!AZ:AZ,'7.  Persistence Report'!$D:$D,$B118,'7.  Persistence Report'!$H:$H,2015,'7.  Persistence Report'!$J:$J,"Current Year Savings")</f>
        <v>0</v>
      </c>
      <c r="J118" s="724">
        <f>SUMIFS('7.  Persistence Report'!BA:BA,'7.  Persistence Report'!$D:$D,$B118,'7.  Persistence Report'!$H:$H,2015,'7.  Persistence Report'!$J:$J,"Current Year Savings")</f>
        <v>0</v>
      </c>
      <c r="K118" s="724">
        <f>SUMIFS('7.  Persistence Report'!BB:BB,'7.  Persistence Report'!$D:$D,$B118,'7.  Persistence Report'!$H:$H,2015,'7.  Persistence Report'!$J:$J,"Current Year Savings")</f>
        <v>0</v>
      </c>
      <c r="L118" s="724">
        <f>SUMIFS('7.  Persistence Report'!BC:BC,'7.  Persistence Report'!$D:$D,$B118,'7.  Persistence Report'!$H:$H,2015,'7.  Persistence Report'!$J:$J,"Current Year Savings")</f>
        <v>0</v>
      </c>
      <c r="M118" s="724">
        <f>SUMIFS('7.  Persistence Report'!BD:BD,'7.  Persistence Report'!$D:$D,$B118,'7.  Persistence Report'!$H:$H,2015,'7.  Persistence Report'!$J:$J,"Current Year Savings")</f>
        <v>0</v>
      </c>
      <c r="N118" s="724">
        <v>12</v>
      </c>
      <c r="O118" s="724">
        <f>SUMIFS('7.  Persistence Report'!P:P,'7.  Persistence Report'!$D:$D,$B118,'7.  Persistence Report'!$H:$H,2015,'7.  Persistence Report'!$J:$J,"Current Year Savings")</f>
        <v>0</v>
      </c>
      <c r="P118" s="724">
        <f>SUMIFS('7.  Persistence Report'!Q:Q,'7.  Persistence Report'!$D:$D,$B118,'7.  Persistence Report'!$H:$H,2015,'7.  Persistence Report'!$J:$J,"Current Year Savings")</f>
        <v>0</v>
      </c>
      <c r="Q118" s="724">
        <f>SUMIFS('7.  Persistence Report'!R:R,'7.  Persistence Report'!$D:$D,$B118,'7.  Persistence Report'!$H:$H,2015,'7.  Persistence Report'!$J:$J,"Current Year Savings")</f>
        <v>0</v>
      </c>
      <c r="R118" s="724">
        <f>SUMIFS('7.  Persistence Report'!S:S,'7.  Persistence Report'!$D:$D,$B118,'7.  Persistence Report'!$H:$H,2015,'7.  Persistence Report'!$J:$J,"Current Year Savings")</f>
        <v>0</v>
      </c>
      <c r="S118" s="724">
        <f>SUMIFS('7.  Persistence Report'!T:T,'7.  Persistence Report'!$D:$D,$B118,'7.  Persistence Report'!$H:$H,2015,'7.  Persistence Report'!$J:$J,"Current Year Savings")</f>
        <v>0</v>
      </c>
      <c r="T118" s="724">
        <f>SUMIFS('7.  Persistence Report'!U:U,'7.  Persistence Report'!$D:$D,$B118,'7.  Persistence Report'!$H:$H,2015,'7.  Persistence Report'!$J:$J,"Current Year Savings")</f>
        <v>0</v>
      </c>
      <c r="U118" s="724">
        <f>SUMIFS('7.  Persistence Report'!V:V,'7.  Persistence Report'!$D:$D,$B118,'7.  Persistence Report'!$H:$H,2015,'7.  Persistence Report'!$J:$J,"Current Year Savings")</f>
        <v>0</v>
      </c>
      <c r="V118" s="724">
        <f>SUMIFS('7.  Persistence Report'!W:W,'7.  Persistence Report'!$D:$D,$B118,'7.  Persistence Report'!$H:$H,2015,'7.  Persistence Report'!$J:$J,"Current Year Savings")</f>
        <v>0</v>
      </c>
      <c r="W118" s="724">
        <f>SUMIFS('7.  Persistence Report'!X:X,'7.  Persistence Report'!$D:$D,$B118,'7.  Persistence Report'!$H:$H,2015,'7.  Persistence Report'!$J:$J,"Current Year Savings")</f>
        <v>0</v>
      </c>
      <c r="X118" s="724">
        <f>SUMIFS('7.  Persistence Report'!Y:Y,'7.  Persistence Report'!$D:$D,$B118,'7.  Persistence Report'!$H:$H,2015,'7.  Persistence Report'!$J:$J,"Current Year Savings")</f>
        <v>0</v>
      </c>
      <c r="Y118" s="416">
        <f ca="1">IF(SUMIFS(OFFSET('3-a.  Rate Class Allocations'!$BA:$BA,0,O35-2015+(27*(Y36="kW"))),'3-a.  Rate Class Allocations'!$F:$F,"2015 - 2020 Conservation First Framework - Approved Province Wide Program",'3-a.  Rate Class Allocations'!$E:$E,$B118),SUMIFS(OFFSET('3-a.  Rate Class Allocations'!$BA:$BA,0,O35-2015+(27*(Y36="kW"))),'3-a.  Rate Class Allocations'!$F:$F,"2015 - 2020 Conservation First Framework - Approved Province Wide Program",'3-a.  Rate Class Allocations'!$L:$L,Y35,'3-a.  Rate Class Allocations'!$E:$E,$B118) / SUMIFS(OFFSET('3-a.  Rate Class Allocations'!$BA:$BA,0,O35-2015+(27*(Y36="kW"))),'3-a.  Rate Class Allocations'!$F:$F,"2015 - 2020 Conservation First Framework - Approved Province Wide Program",'3-a.  Rate Class Allocations'!$E:$E,$B118),IF(COUNTIFS(Y35,"General Service*"),1/COUNTIFS(Y35:AL35,"General Service*"),0))</f>
        <v>0.5</v>
      </c>
      <c r="Z118" s="416">
        <f ca="1">IF(SUMIFS(OFFSET('3-a.  Rate Class Allocations'!$BA:$BA,0,O35-2015+(27*(Z$36="kW"))),'3-a.  Rate Class Allocations'!$F:$F,"2015 - 2020 Conservation First Framework - Approved Province Wide Program",'3-a.  Rate Class Allocations'!$E:$E,$B118),SUMIFS(OFFSET('3-a.  Rate Class Allocations'!$BA:$BA,0,O35-2015+(27*(Z$36="kW"))),'3-a.  Rate Class Allocations'!$F:$F,"2015 - 2020 Conservation First Framework - Approved Province Wide Program",'3-a.  Rate Class Allocations'!$L:$L,Z$35,'3-a.  Rate Class Allocations'!$E:$E,$B118) / SUMIFS(OFFSET('3-a.  Rate Class Allocations'!$BA:$BA,0,O35-2015+(27*(Z$36="kW"))),'3-a.  Rate Class Allocations'!$F:$F,"2015 - 2020 Conservation First Framework - Approved Province Wide Program",'3-a.  Rate Class Allocations'!$E:$E,$B118),IF(COUNTIFS(Z$35,"General Service*"),1/COUNTIFS(Y35:AL35,"General Service*"),0))</f>
        <v>0.5</v>
      </c>
      <c r="AA118" s="416">
        <f ca="1">IF(SUMIFS(OFFSET('3-a.  Rate Class Allocations'!$BA:$BA,0,O35-2015+(27*(AA$36="kW"))),'3-a.  Rate Class Allocations'!$F:$F,"2015 - 2020 Conservation First Framework - Approved Province Wide Program",'3-a.  Rate Class Allocations'!$E:$E,$B118),SUMIFS(OFFSET('3-a.  Rate Class Allocations'!$BA:$BA,0,O35-2015+(27*(AA$36="kW"))),'3-a.  Rate Class Allocations'!$F:$F,"2015 - 2020 Conservation First Framework - Approved Province Wide Program",'3-a.  Rate Class Allocations'!$L:$L,AA$35,'3-a.  Rate Class Allocations'!$E:$E,$B118) / SUMIFS(OFFSET('3-a.  Rate Class Allocations'!$BA:$BA,0,O35-2015+(27*(AA$36="kW"))),'3-a.  Rate Class Allocations'!$F:$F,"2015 - 2020 Conservation First Framework - Approved Province Wide Program",'3-a.  Rate Class Allocations'!$E:$E,$B118),IF(COUNTIFS(AA$35,"General Service*"),1/COUNTIFS(Y35:AL35,"General Service*"),0))</f>
        <v>0</v>
      </c>
      <c r="AB118" s="416">
        <f ca="1">IF(SUMIFS(OFFSET('3-a.  Rate Class Allocations'!$BA:$BA,0,O35-2015+(27*(AB$36="kW"))),'3-a.  Rate Class Allocations'!$F:$F,"2015 - 2020 Conservation First Framework - Approved Province Wide Program",'3-a.  Rate Class Allocations'!$E:$E,$B118),SUMIFS(OFFSET('3-a.  Rate Class Allocations'!$BA:$BA,0,O35-2015+(27*(AB$36="kW"))),'3-a.  Rate Class Allocations'!$F:$F,"2015 - 2020 Conservation First Framework - Approved Province Wide Program",'3-a.  Rate Class Allocations'!$L:$L,AB$35,'3-a.  Rate Class Allocations'!$E:$E,$B118) / SUMIFS(OFFSET('3-a.  Rate Class Allocations'!$BA:$BA,0,O35-2015+(27*(AB$36="kW"))),'3-a.  Rate Class Allocations'!$F:$F,"2015 - 2020 Conservation First Framework - Approved Province Wide Program",'3-a.  Rate Class Allocations'!$E:$E,$B118),IF(COUNTIFS(AB$35,"General Service*"),1/COUNTIFS(Y35:AL35,"General Service*"),0))</f>
        <v>0</v>
      </c>
      <c r="AC118" s="416">
        <f ca="1">IF(SUMIFS(OFFSET('3-a.  Rate Class Allocations'!$BA:$BA,0,O35-2015+(27*(AC$36="kW"))),'3-a.  Rate Class Allocations'!$F:$F,"2015 - 2020 Conservation First Framework - Approved Province Wide Program",'3-a.  Rate Class Allocations'!$E:$E,$B118),SUMIFS(OFFSET('3-a.  Rate Class Allocations'!$BA:$BA,0,O35-2015+(27*(AC$36="kW"))),'3-a.  Rate Class Allocations'!$F:$F,"2015 - 2020 Conservation First Framework - Approved Province Wide Program",'3-a.  Rate Class Allocations'!$L:$L,AC$35,'3-a.  Rate Class Allocations'!$E:$E,$B118) / SUMIFS(OFFSET('3-a.  Rate Class Allocations'!$BA:$BA,0,O35-2015+(27*(AC$36="kW"))),'3-a.  Rate Class Allocations'!$F:$F,"2015 - 2020 Conservation First Framework - Approved Province Wide Program",'3-a.  Rate Class Allocations'!$E:$E,$B118),IF(COUNTIFS(AC$35,"General Service*"),1/COUNTIFS(Y35:AL35,"General Service*"),0))</f>
        <v>0</v>
      </c>
      <c r="AD118" s="416">
        <f ca="1">IF(SUMIFS(OFFSET('3-a.  Rate Class Allocations'!$BA:$BA,0,O35-2015+(27*(AD$36="kW"))),'3-a.  Rate Class Allocations'!$F:$F,"2015 - 2020 Conservation First Framework - Approved Province Wide Program",'3-a.  Rate Class Allocations'!$E:$E,$B118),SUMIFS(OFFSET('3-a.  Rate Class Allocations'!$BA:$BA,0,O35-2015+(27*(AD$36="kW"))),'3-a.  Rate Class Allocations'!$F:$F,"2015 - 2020 Conservation First Framework - Approved Province Wide Program",'3-a.  Rate Class Allocations'!$L:$L,AD$35,'3-a.  Rate Class Allocations'!$E:$E,$B118) / SUMIFS(OFFSET('3-a.  Rate Class Allocations'!$BA:$BA,0,O35-2015+(27*(AD$36="kW"))),'3-a.  Rate Class Allocations'!$F:$F,"2015 - 2020 Conservation First Framework - Approved Province Wide Program",'3-a.  Rate Class Allocations'!$E:$E,$B118),IF(COUNTIFS(AD$35,"General Service*"),1/COUNTIFS(Y35:AL35,"General Service*"),0))</f>
        <v>0</v>
      </c>
      <c r="AE118" s="416">
        <f ca="1">IF(SUMIFS(OFFSET('3-a.  Rate Class Allocations'!$BA:$BA,0,O35-2015+(27*(AE$36="kW"))),'3-a.  Rate Class Allocations'!$F:$F,"2015 - 2020 Conservation First Framework - Approved Province Wide Program",'3-a.  Rate Class Allocations'!$E:$E,$B118),SUMIFS(OFFSET('3-a.  Rate Class Allocations'!$BA:$BA,0,O35-2015+(27*(AE$36="kW"))),'3-a.  Rate Class Allocations'!$F:$F,"2015 - 2020 Conservation First Framework - Approved Province Wide Program",'3-a.  Rate Class Allocations'!$L:$L,AE$35,'3-a.  Rate Class Allocations'!$E:$E,$B118) / SUMIFS(OFFSET('3-a.  Rate Class Allocations'!$BA:$BA,0,O35-2015+(27*(AE$36="kW"))),'3-a.  Rate Class Allocations'!$F:$F,"2015 - 2020 Conservation First Framework - Approved Province Wide Program",'3-a.  Rate Class Allocations'!$E:$E,$B118),IF(COUNTIFS(AE$35,"General Service*"),1/COUNTIFS(Y35:AL35,"General Service*"),0))</f>
        <v>0</v>
      </c>
      <c r="AF118" s="416">
        <f ca="1">IF(SUMIFS(OFFSET('3-a.  Rate Class Allocations'!$BA:$BA,0,O35-2015+(27*(AF$36="kW"))),'3-a.  Rate Class Allocations'!$F:$F,"2015 - 2020 Conservation First Framework - Approved Province Wide Program",'3-a.  Rate Class Allocations'!$E:$E,$B118),SUMIFS(OFFSET('3-a.  Rate Class Allocations'!$BA:$BA,0,O35-2015+(27*(AF$36="kW"))),'3-a.  Rate Class Allocations'!$F:$F,"2015 - 2020 Conservation First Framework - Approved Province Wide Program",'3-a.  Rate Class Allocations'!$L:$L,AF$35,'3-a.  Rate Class Allocations'!$E:$E,$B118) / SUMIFS(OFFSET('3-a.  Rate Class Allocations'!$BA:$BA,0,O35-2015+(27*(AF$36="kW"))),'3-a.  Rate Class Allocations'!$F:$F,"2015 - 2020 Conservation First Framework - Approved Province Wide Program",'3-a.  Rate Class Allocations'!$E:$E,$B118),IF(COUNTIFS(AF$35,"General Service*"),1/COUNTIFS(Y35:AL35,"General Service*"),0))</f>
        <v>0</v>
      </c>
      <c r="AG118" s="416">
        <f ca="1">IF(SUMIFS(OFFSET('3-a.  Rate Class Allocations'!$BA:$BA,0,O35-2015+(27*(AG$36="kW"))),'3-a.  Rate Class Allocations'!$F:$F,"2015 - 2020 Conservation First Framework - Approved Province Wide Program",'3-a.  Rate Class Allocations'!$E:$E,$B118),SUMIFS(OFFSET('3-a.  Rate Class Allocations'!$BA:$BA,0,O35-2015+(27*(AG$36="kW"))),'3-a.  Rate Class Allocations'!$F:$F,"2015 - 2020 Conservation First Framework - Approved Province Wide Program",'3-a.  Rate Class Allocations'!$L:$L,AG$35,'3-a.  Rate Class Allocations'!$E:$E,$B118) / SUMIFS(OFFSET('3-a.  Rate Class Allocations'!$BA:$BA,0,O35-2015+(27*(AG$36="kW"))),'3-a.  Rate Class Allocations'!$F:$F,"2015 - 2020 Conservation First Framework - Approved Province Wide Program",'3-a.  Rate Class Allocations'!$E:$E,$B118),IF(COUNTIFS(AG$35,"General Service*"),1/COUNTIFS(Y35:AL35,"General Service*"),0))</f>
        <v>0</v>
      </c>
      <c r="AH118" s="416">
        <f ca="1">IF(SUMIFS(OFFSET('3-a.  Rate Class Allocations'!$BA:$BA,0,O35-2015+(27*(AH$36="kW"))),'3-a.  Rate Class Allocations'!$F:$F,"2015 - 2020 Conservation First Framework - Approved Province Wide Program",'3-a.  Rate Class Allocations'!$E:$E,$B118),SUMIFS(OFFSET('3-a.  Rate Class Allocations'!$BA:$BA,0,O35-2015+(27*(AH$36="kW"))),'3-a.  Rate Class Allocations'!$F:$F,"2015 - 2020 Conservation First Framework - Approved Province Wide Program",'3-a.  Rate Class Allocations'!$L:$L,AH$35,'3-a.  Rate Class Allocations'!$E:$E,$B118) / SUMIFS(OFFSET('3-a.  Rate Class Allocations'!$BA:$BA,0,O35-2015+(27*(AH$36="kW"))),'3-a.  Rate Class Allocations'!$F:$F,"2015 - 2020 Conservation First Framework - Approved Province Wide Program",'3-a.  Rate Class Allocations'!$E:$E,$B118),IF(COUNTIFS(AH$35,"General Service*"),1/COUNTIFS(Y35:AL35,"General Service*"),0))</f>
        <v>0</v>
      </c>
      <c r="AI118" s="416">
        <f ca="1">IF(SUMIFS(OFFSET('3-a.  Rate Class Allocations'!$BA:$BA,0,O35-2015+(27*(AI$36="kW"))),'3-a.  Rate Class Allocations'!$F:$F,"2015 - 2020 Conservation First Framework - Approved Province Wide Program",'3-a.  Rate Class Allocations'!$E:$E,$B118),SUMIFS(OFFSET('3-a.  Rate Class Allocations'!$BA:$BA,0,O35-2015+(27*(AI$36="kW"))),'3-a.  Rate Class Allocations'!$F:$F,"2015 - 2020 Conservation First Framework - Approved Province Wide Program",'3-a.  Rate Class Allocations'!$L:$L,AI$35,'3-a.  Rate Class Allocations'!$E:$E,$B118) / SUMIFS(OFFSET('3-a.  Rate Class Allocations'!$BA:$BA,0,O35-2015+(27*(AI$36="kW"))),'3-a.  Rate Class Allocations'!$F:$F,"2015 - 2020 Conservation First Framework - Approved Province Wide Program",'3-a.  Rate Class Allocations'!$E:$E,$B118),IF(COUNTIFS(AI$35,"General Service*"),1/COUNTIFS(Y35:AL35,"General Service*"),0))</f>
        <v>0</v>
      </c>
      <c r="AJ118" s="416">
        <f ca="1">IF(SUMIFS(OFFSET('3-a.  Rate Class Allocations'!$BA:$BA,0,O35-2015+(27*(AJ$36="kW"))),'3-a.  Rate Class Allocations'!$F:$F,"2015 - 2020 Conservation First Framework - Approved Province Wide Program",'3-a.  Rate Class Allocations'!$E:$E,$B118),SUMIFS(OFFSET('3-a.  Rate Class Allocations'!$BA:$BA,0,O35-2015+(27*(AJ$36="kW"))),'3-a.  Rate Class Allocations'!$F:$F,"2015 - 2020 Conservation First Framework - Approved Province Wide Program",'3-a.  Rate Class Allocations'!$L:$L,AJ$35,'3-a.  Rate Class Allocations'!$E:$E,$B118) / SUMIFS(OFFSET('3-a.  Rate Class Allocations'!$BA:$BA,0,O35-2015+(27*(AJ$36="kW"))),'3-a.  Rate Class Allocations'!$F:$F,"2015 - 2020 Conservation First Framework - Approved Province Wide Program",'3-a.  Rate Class Allocations'!$E:$E,$B118),IF(COUNTIFS(AJ$35,"General Service*"),1/COUNTIFS(Y35:AL35,"General Service*"),0))</f>
        <v>0</v>
      </c>
      <c r="AK118" s="416">
        <f ca="1">IF(SUMIFS(OFFSET('3-a.  Rate Class Allocations'!$BA:$BA,0,O35-2015+(27*(AK$36="kW"))),'3-a.  Rate Class Allocations'!$F:$F,"2015 - 2020 Conservation First Framework - Approved Province Wide Program",'3-a.  Rate Class Allocations'!$E:$E,$B118),SUMIFS(OFFSET('3-a.  Rate Class Allocations'!$BA:$BA,0,O35-2015+(27*(AK$36="kW"))),'3-a.  Rate Class Allocations'!$F:$F,"2015 - 2020 Conservation First Framework - Approved Province Wide Program",'3-a.  Rate Class Allocations'!$L:$L,AK$35,'3-a.  Rate Class Allocations'!$E:$E,$B118) / SUMIFS(OFFSET('3-a.  Rate Class Allocations'!$BA:$BA,0,O35-2015+(27*(AK$36="kW"))),'3-a.  Rate Class Allocations'!$F:$F,"2015 - 2020 Conservation First Framework - Approved Province Wide Program",'3-a.  Rate Class Allocations'!$E:$E,$B118),IF(COUNTIFS(AK$35,"General Service*"),1/COUNTIFS(Y35:AL35,"General Service*"),0))</f>
        <v>0</v>
      </c>
      <c r="AL118" s="416">
        <f ca="1">IF(SUMIFS(OFFSET('3-a.  Rate Class Allocations'!$BA:$BA,0,O35-2015+(27*(AL$36="kW"))),'3-a.  Rate Class Allocations'!$F:$F,"2015 - 2020 Conservation First Framework - Approved Province Wide Program",'3-a.  Rate Class Allocations'!$E:$E,$B118),SUMIFS(OFFSET('3-a.  Rate Class Allocations'!$BA:$BA,0,O35-2015+(27*(AL$36="kW"))),'3-a.  Rate Class Allocations'!$F:$F,"2015 - 2020 Conservation First Framework - Approved Province Wide Program",'3-a.  Rate Class Allocations'!$L:$L,AL$35,'3-a.  Rate Class Allocations'!$E:$E,$B118) / SUMIFS(OFFSET('3-a.  Rate Class Allocations'!$BA:$BA,0,O35-2015+(27*(AL$36="kW"))),'3-a.  Rate Class Allocations'!$F:$F,"2015 - 2020 Conservation First Framework - Approved Province Wide Program",'3-a.  Rate Class Allocations'!$E:$E,$B118),IF(COUNTIFS(AL$35,"General Service*"),1/COUNTIFS(Y35:AL35,"General Service*"),0))</f>
        <v>0</v>
      </c>
      <c r="AM118" s="298">
        <f ca="1">SUM(Y118:AL118)</f>
        <v>1</v>
      </c>
    </row>
    <row r="119" spans="1:39" outlineLevel="1">
      <c r="B119" s="296" t="s">
        <v>268</v>
      </c>
      <c r="C119" s="293" t="s">
        <v>164</v>
      </c>
      <c r="D119" s="724">
        <f>SUMIFS('7.  Persistence Report'!AU:AU,'7.  Persistence Report'!$D:$D,$B118,'7.  Persistence Report'!$H:$H,2015,'7.  Persistence Report'!$J:$J,"Adjustment")</f>
        <v>0</v>
      </c>
      <c r="E119" s="724">
        <f>SUMIFS('7.  Persistence Report'!AV:AV,'7.  Persistence Report'!$D:$D,$B118,'7.  Persistence Report'!$H:$H,2015,'7.  Persistence Report'!$J:$J,"Adjustment")</f>
        <v>0</v>
      </c>
      <c r="F119" s="724">
        <f>SUMIFS('7.  Persistence Report'!AW:AW,'7.  Persistence Report'!$D:$D,$B118,'7.  Persistence Report'!$H:$H,2015,'7.  Persistence Report'!$J:$J,"Adjustment")</f>
        <v>0</v>
      </c>
      <c r="G119" s="724">
        <f>SUMIFS('7.  Persistence Report'!AX:AX,'7.  Persistence Report'!$D:$D,$B118,'7.  Persistence Report'!$H:$H,2015,'7.  Persistence Report'!$J:$J,"Adjustment")</f>
        <v>0</v>
      </c>
      <c r="H119" s="724">
        <f>SUMIFS('7.  Persistence Report'!AY:AY,'7.  Persistence Report'!$D:$D,$B118,'7.  Persistence Report'!$H:$H,2015,'7.  Persistence Report'!$J:$J,"Adjustment")</f>
        <v>0</v>
      </c>
      <c r="I119" s="724">
        <f>SUMIFS('7.  Persistence Report'!AZ:AZ,'7.  Persistence Report'!$D:$D,$B118,'7.  Persistence Report'!$H:$H,2015,'7.  Persistence Report'!$J:$J,"Adjustment")</f>
        <v>0</v>
      </c>
      <c r="J119" s="724">
        <f>SUMIFS('7.  Persistence Report'!BA:BA,'7.  Persistence Report'!$D:$D,$B118,'7.  Persistence Report'!$H:$H,2015,'7.  Persistence Report'!$J:$J,"Adjustment")</f>
        <v>0</v>
      </c>
      <c r="K119" s="724">
        <f>SUMIFS('7.  Persistence Report'!BB:BB,'7.  Persistence Report'!$D:$D,$B118,'7.  Persistence Report'!$H:$H,2015,'7.  Persistence Report'!$J:$J,"Adjustment")</f>
        <v>0</v>
      </c>
      <c r="L119" s="724">
        <f>SUMIFS('7.  Persistence Report'!BC:BC,'7.  Persistence Report'!$D:$D,$B118,'7.  Persistence Report'!$H:$H,2015,'7.  Persistence Report'!$J:$J,"Adjustment")</f>
        <v>0</v>
      </c>
      <c r="M119" s="724">
        <f>SUMIFS('7.  Persistence Report'!BD:BD,'7.  Persistence Report'!$D:$D,$B118,'7.  Persistence Report'!$H:$H,2015,'7.  Persistence Report'!$J:$J,"Adjustment")</f>
        <v>0</v>
      </c>
      <c r="N119" s="724">
        <f>N118</f>
        <v>12</v>
      </c>
      <c r="O119" s="724">
        <f>SUMIFS('7.  Persistence Report'!P:P,'7.  Persistence Report'!$D:$D,$B118,'7.  Persistence Report'!$H:$H,2015,'7.  Persistence Report'!$J:$J,"Adjustment")</f>
        <v>0</v>
      </c>
      <c r="P119" s="724">
        <f>SUMIFS('7.  Persistence Report'!Q:Q,'7.  Persistence Report'!$D:$D,$B118,'7.  Persistence Report'!$H:$H,2015,'7.  Persistence Report'!$J:$J,"Adjustment")</f>
        <v>0</v>
      </c>
      <c r="Q119" s="724">
        <f>SUMIFS('7.  Persistence Report'!R:R,'7.  Persistence Report'!$D:$D,$B118,'7.  Persistence Report'!$H:$H,2015,'7.  Persistence Report'!$J:$J,"Adjustment")</f>
        <v>0</v>
      </c>
      <c r="R119" s="724">
        <f>SUMIFS('7.  Persistence Report'!S:S,'7.  Persistence Report'!$D:$D,$B118,'7.  Persistence Report'!$H:$H,2015,'7.  Persistence Report'!$J:$J,"Adjustment")</f>
        <v>0</v>
      </c>
      <c r="S119" s="724">
        <f>SUMIFS('7.  Persistence Report'!T:T,'7.  Persistence Report'!$D:$D,$B118,'7.  Persistence Report'!$H:$H,2015,'7.  Persistence Report'!$J:$J,"Adjustment")</f>
        <v>0</v>
      </c>
      <c r="T119" s="724">
        <f>SUMIFS('7.  Persistence Report'!U:U,'7.  Persistence Report'!$D:$D,$B118,'7.  Persistence Report'!$H:$H,2015,'7.  Persistence Report'!$J:$J,"Adjustment")</f>
        <v>0</v>
      </c>
      <c r="U119" s="724">
        <f>SUMIFS('7.  Persistence Report'!V:V,'7.  Persistence Report'!$D:$D,$B118,'7.  Persistence Report'!$H:$H,2015,'7.  Persistence Report'!$J:$J,"Adjustment")</f>
        <v>0</v>
      </c>
      <c r="V119" s="724">
        <f>SUMIFS('7.  Persistence Report'!W:W,'7.  Persistence Report'!$D:$D,$B118,'7.  Persistence Report'!$H:$H,2015,'7.  Persistence Report'!$J:$J,"Adjustment")</f>
        <v>0</v>
      </c>
      <c r="W119" s="724">
        <f>SUMIFS('7.  Persistence Report'!X:X,'7.  Persistence Report'!$D:$D,$B118,'7.  Persistence Report'!$H:$H,2015,'7.  Persistence Report'!$J:$J,"Adjustment")</f>
        <v>0</v>
      </c>
      <c r="X119" s="724">
        <f>SUMIFS('7.  Persistence Report'!Y:Y,'7.  Persistence Report'!$D:$D,$B118,'7.  Persistence Report'!$H:$H,2015,'7.  Persistence Report'!$J:$J,"Adjustment")</f>
        <v>0</v>
      </c>
      <c r="Y119" s="412">
        <f t="shared" ref="Y119:AL119" ca="1" si="26">Y118</f>
        <v>0.5</v>
      </c>
      <c r="Z119" s="412">
        <f t="shared" ca="1" si="26"/>
        <v>0.5</v>
      </c>
      <c r="AA119" s="412">
        <f t="shared" ca="1" si="26"/>
        <v>0</v>
      </c>
      <c r="AB119" s="412">
        <f t="shared" ca="1" si="26"/>
        <v>0</v>
      </c>
      <c r="AC119" s="412">
        <f t="shared" ca="1" si="26"/>
        <v>0</v>
      </c>
      <c r="AD119" s="412">
        <f t="shared" ca="1" si="26"/>
        <v>0</v>
      </c>
      <c r="AE119" s="412">
        <f t="shared" ca="1" si="26"/>
        <v>0</v>
      </c>
      <c r="AF119" s="412">
        <f t="shared" ca="1" si="26"/>
        <v>0</v>
      </c>
      <c r="AG119" s="412">
        <f t="shared" ca="1" si="26"/>
        <v>0</v>
      </c>
      <c r="AH119" s="412">
        <f t="shared" ca="1" si="26"/>
        <v>0</v>
      </c>
      <c r="AI119" s="412">
        <f t="shared" ca="1" si="26"/>
        <v>0</v>
      </c>
      <c r="AJ119" s="412">
        <f t="shared" ca="1" si="26"/>
        <v>0</v>
      </c>
      <c r="AK119" s="412">
        <f t="shared" ca="1" si="26"/>
        <v>0</v>
      </c>
      <c r="AL119" s="412">
        <f t="shared" ca="1" si="26"/>
        <v>0</v>
      </c>
      <c r="AM119" s="308"/>
    </row>
    <row r="120" spans="1:39" outlineLevel="1">
      <c r="B120" s="296"/>
      <c r="C120" s="293"/>
      <c r="D120" s="730"/>
      <c r="E120" s="730"/>
      <c r="F120" s="730"/>
      <c r="G120" s="730"/>
      <c r="H120" s="730"/>
      <c r="I120" s="730"/>
      <c r="J120" s="730"/>
      <c r="K120" s="730"/>
      <c r="L120" s="730"/>
      <c r="M120" s="730"/>
      <c r="N120" s="730"/>
      <c r="O120" s="730"/>
      <c r="P120" s="730"/>
      <c r="Q120" s="730"/>
      <c r="R120" s="730"/>
      <c r="S120" s="730"/>
      <c r="T120" s="730"/>
      <c r="U120" s="730"/>
      <c r="V120" s="730"/>
      <c r="W120" s="730"/>
      <c r="X120" s="730"/>
      <c r="Y120" s="413"/>
      <c r="Z120" s="426"/>
      <c r="AA120" s="426"/>
      <c r="AB120" s="426"/>
      <c r="AC120" s="426"/>
      <c r="AD120" s="426"/>
      <c r="AE120" s="426"/>
      <c r="AF120" s="426"/>
      <c r="AG120" s="426"/>
      <c r="AH120" s="426"/>
      <c r="AI120" s="426"/>
      <c r="AJ120" s="426"/>
      <c r="AK120" s="426"/>
      <c r="AL120" s="426"/>
      <c r="AM120" s="308"/>
    </row>
    <row r="121" spans="1:39" outlineLevel="1">
      <c r="A121" s="516">
        <v>26</v>
      </c>
      <c r="B121" s="514" t="s">
        <v>119</v>
      </c>
      <c r="C121" s="293" t="s">
        <v>25</v>
      </c>
      <c r="D121" s="724">
        <f>SUMIFS('7.  Persistence Report'!AU:AU,'7.  Persistence Report'!$D:$D,$B121,'7.  Persistence Report'!$H:$H,2015,'7.  Persistence Report'!$J:$J,"Current Year Savings")</f>
        <v>0</v>
      </c>
      <c r="E121" s="724">
        <f>SUMIFS('7.  Persistence Report'!AV:AV,'7.  Persistence Report'!$D:$D,$B121,'7.  Persistence Report'!$H:$H,2015,'7.  Persistence Report'!$J:$J,"Current Year Savings")</f>
        <v>0</v>
      </c>
      <c r="F121" s="724">
        <f>SUMIFS('7.  Persistence Report'!AW:AW,'7.  Persistence Report'!$D:$D,$B121,'7.  Persistence Report'!$H:$H,2015,'7.  Persistence Report'!$J:$J,"Current Year Savings")</f>
        <v>0</v>
      </c>
      <c r="G121" s="724">
        <f>SUMIFS('7.  Persistence Report'!AX:AX,'7.  Persistence Report'!$D:$D,$B121,'7.  Persistence Report'!$H:$H,2015,'7.  Persistence Report'!$J:$J,"Current Year Savings")</f>
        <v>0</v>
      </c>
      <c r="H121" s="724">
        <f>SUMIFS('7.  Persistence Report'!AY:AY,'7.  Persistence Report'!$D:$D,$B121,'7.  Persistence Report'!$H:$H,2015,'7.  Persistence Report'!$J:$J,"Current Year Savings")</f>
        <v>0</v>
      </c>
      <c r="I121" s="724">
        <f>SUMIFS('7.  Persistence Report'!AZ:AZ,'7.  Persistence Report'!$D:$D,$B121,'7.  Persistence Report'!$H:$H,2015,'7.  Persistence Report'!$J:$J,"Current Year Savings")</f>
        <v>0</v>
      </c>
      <c r="J121" s="724">
        <f>SUMIFS('7.  Persistence Report'!BA:BA,'7.  Persistence Report'!$D:$D,$B121,'7.  Persistence Report'!$H:$H,2015,'7.  Persistence Report'!$J:$J,"Current Year Savings")</f>
        <v>0</v>
      </c>
      <c r="K121" s="724">
        <f>SUMIFS('7.  Persistence Report'!BB:BB,'7.  Persistence Report'!$D:$D,$B121,'7.  Persistence Report'!$H:$H,2015,'7.  Persistence Report'!$J:$J,"Current Year Savings")</f>
        <v>0</v>
      </c>
      <c r="L121" s="724">
        <f>SUMIFS('7.  Persistence Report'!BC:BC,'7.  Persistence Report'!$D:$D,$B121,'7.  Persistence Report'!$H:$H,2015,'7.  Persistence Report'!$J:$J,"Current Year Savings")</f>
        <v>0</v>
      </c>
      <c r="M121" s="724">
        <f>SUMIFS('7.  Persistence Report'!BD:BD,'7.  Persistence Report'!$D:$D,$B121,'7.  Persistence Report'!$H:$H,2015,'7.  Persistence Report'!$J:$J,"Current Year Savings")</f>
        <v>0</v>
      </c>
      <c r="N121" s="724">
        <v>12</v>
      </c>
      <c r="O121" s="724">
        <f>SUMIFS('7.  Persistence Report'!P:P,'7.  Persistence Report'!$D:$D,$B121,'7.  Persistence Report'!$H:$H,2015,'7.  Persistence Report'!$J:$J,"Current Year Savings")</f>
        <v>0</v>
      </c>
      <c r="P121" s="724">
        <f>SUMIFS('7.  Persistence Report'!Q:Q,'7.  Persistence Report'!$D:$D,$B121,'7.  Persistence Report'!$H:$H,2015,'7.  Persistence Report'!$J:$J,"Current Year Savings")</f>
        <v>0</v>
      </c>
      <c r="Q121" s="724">
        <f>SUMIFS('7.  Persistence Report'!R:R,'7.  Persistence Report'!$D:$D,$B121,'7.  Persistence Report'!$H:$H,2015,'7.  Persistence Report'!$J:$J,"Current Year Savings")</f>
        <v>0</v>
      </c>
      <c r="R121" s="724">
        <f>SUMIFS('7.  Persistence Report'!S:S,'7.  Persistence Report'!$D:$D,$B121,'7.  Persistence Report'!$H:$H,2015,'7.  Persistence Report'!$J:$J,"Current Year Savings")</f>
        <v>0</v>
      </c>
      <c r="S121" s="724">
        <f>SUMIFS('7.  Persistence Report'!T:T,'7.  Persistence Report'!$D:$D,$B121,'7.  Persistence Report'!$H:$H,2015,'7.  Persistence Report'!$J:$J,"Current Year Savings")</f>
        <v>0</v>
      </c>
      <c r="T121" s="724">
        <f>SUMIFS('7.  Persistence Report'!U:U,'7.  Persistence Report'!$D:$D,$B121,'7.  Persistence Report'!$H:$H,2015,'7.  Persistence Report'!$J:$J,"Current Year Savings")</f>
        <v>0</v>
      </c>
      <c r="U121" s="724">
        <f>SUMIFS('7.  Persistence Report'!V:V,'7.  Persistence Report'!$D:$D,$B121,'7.  Persistence Report'!$H:$H,2015,'7.  Persistence Report'!$J:$J,"Current Year Savings")</f>
        <v>0</v>
      </c>
      <c r="V121" s="724">
        <f>SUMIFS('7.  Persistence Report'!W:W,'7.  Persistence Report'!$D:$D,$B121,'7.  Persistence Report'!$H:$H,2015,'7.  Persistence Report'!$J:$J,"Current Year Savings")</f>
        <v>0</v>
      </c>
      <c r="W121" s="724">
        <f>SUMIFS('7.  Persistence Report'!X:X,'7.  Persistence Report'!$D:$D,$B121,'7.  Persistence Report'!$H:$H,2015,'7.  Persistence Report'!$J:$J,"Current Year Savings")</f>
        <v>0</v>
      </c>
      <c r="X121" s="724">
        <f>SUMIFS('7.  Persistence Report'!Y:Y,'7.  Persistence Report'!$D:$D,$B121,'7.  Persistence Report'!$H:$H,2015,'7.  Persistence Report'!$J:$J,"Current Year Savings")</f>
        <v>0</v>
      </c>
      <c r="Y121" s="416">
        <f ca="1">IF(SUMIFS(OFFSET('3-a.  Rate Class Allocations'!$BA:$BA,0,O35-2015+(27*(Y36="kW"))),'3-a.  Rate Class Allocations'!$F:$F,"2015 - 2020 Conservation First Framework - Approved Province Wide Program",'3-a.  Rate Class Allocations'!$E:$E,$B121),SUMIFS(OFFSET('3-a.  Rate Class Allocations'!$BA:$BA,0,O35-2015+(27*(Y36="kW"))),'3-a.  Rate Class Allocations'!$F:$F,"2015 - 2020 Conservation First Framework - Approved Province Wide Program",'3-a.  Rate Class Allocations'!$L:$L,Y35,'3-a.  Rate Class Allocations'!$E:$E,$B121) / SUMIFS(OFFSET('3-a.  Rate Class Allocations'!$BA:$BA,0,O35-2015+(27*(Y36="kW"))),'3-a.  Rate Class Allocations'!$F:$F,"2015 - 2020 Conservation First Framework - Approved Province Wide Program",'3-a.  Rate Class Allocations'!$E:$E,$B121),IF(COUNTIFS(Y35,"General Service*"),1/COUNTIFS(Y35:AL35,"General Service*"),0))</f>
        <v>0.89541703564248609</v>
      </c>
      <c r="Z121" s="416">
        <f ca="1">IF(SUMIFS(OFFSET('3-a.  Rate Class Allocations'!$BA:$BA,0,O35-2015+(27*(Z$36="kW"))),'3-a.  Rate Class Allocations'!$F:$F,"2015 - 2020 Conservation First Framework - Approved Province Wide Program",'3-a.  Rate Class Allocations'!$E:$E,$B121),SUMIFS(OFFSET('3-a.  Rate Class Allocations'!$BA:$BA,0,O35-2015+(27*(Z$36="kW"))),'3-a.  Rate Class Allocations'!$F:$F,"2015 - 2020 Conservation First Framework - Approved Province Wide Program",'3-a.  Rate Class Allocations'!$L:$L,Z$35,'3-a.  Rate Class Allocations'!$E:$E,$B121) / SUMIFS(OFFSET('3-a.  Rate Class Allocations'!$BA:$BA,0,O35-2015+(27*(Z$36="kW"))),'3-a.  Rate Class Allocations'!$F:$F,"2015 - 2020 Conservation First Framework - Approved Province Wide Program",'3-a.  Rate Class Allocations'!$E:$E,$B121),IF(COUNTIFS(Z$35,"General Service*"),1/COUNTIFS(Y35:AL35,"General Service*"),0))</f>
        <v>0.11817983615760591</v>
      </c>
      <c r="AA121" s="416">
        <f ca="1">IF(SUMIFS(OFFSET('3-a.  Rate Class Allocations'!$BA:$BA,0,O35-2015+(27*(AA$36="kW"))),'3-a.  Rate Class Allocations'!$F:$F,"2015 - 2020 Conservation First Framework - Approved Province Wide Program",'3-a.  Rate Class Allocations'!$E:$E,$B121),SUMIFS(OFFSET('3-a.  Rate Class Allocations'!$BA:$BA,0,O35-2015+(27*(AA$36="kW"))),'3-a.  Rate Class Allocations'!$F:$F,"2015 - 2020 Conservation First Framework - Approved Province Wide Program",'3-a.  Rate Class Allocations'!$L:$L,AA$35,'3-a.  Rate Class Allocations'!$E:$E,$B121) / SUMIFS(OFFSET('3-a.  Rate Class Allocations'!$BA:$BA,0,O35-2015+(27*(AA$36="kW"))),'3-a.  Rate Class Allocations'!$F:$F,"2015 - 2020 Conservation First Framework - Approved Province Wide Program",'3-a.  Rate Class Allocations'!$E:$E,$B121),IF(COUNTIFS(AA$35,"General Service*"),1/COUNTIFS(Y35:AL35,"General Service*"),0))</f>
        <v>0</v>
      </c>
      <c r="AB121" s="416">
        <f ca="1">IF(SUMIFS(OFFSET('3-a.  Rate Class Allocations'!$BA:$BA,0,O35-2015+(27*(AB$36="kW"))),'3-a.  Rate Class Allocations'!$F:$F,"2015 - 2020 Conservation First Framework - Approved Province Wide Program",'3-a.  Rate Class Allocations'!$E:$E,$B121),SUMIFS(OFFSET('3-a.  Rate Class Allocations'!$BA:$BA,0,O35-2015+(27*(AB$36="kW"))),'3-a.  Rate Class Allocations'!$F:$F,"2015 - 2020 Conservation First Framework - Approved Province Wide Program",'3-a.  Rate Class Allocations'!$L:$L,AB$35,'3-a.  Rate Class Allocations'!$E:$E,$B121) / SUMIFS(OFFSET('3-a.  Rate Class Allocations'!$BA:$BA,0,O35-2015+(27*(AB$36="kW"))),'3-a.  Rate Class Allocations'!$F:$F,"2015 - 2020 Conservation First Framework - Approved Province Wide Program",'3-a.  Rate Class Allocations'!$E:$E,$B121),IF(COUNTIFS(AB$35,"General Service*"),1/COUNTIFS(Y35:AL35,"General Service*"),0))</f>
        <v>0</v>
      </c>
      <c r="AC121" s="416">
        <f ca="1">IF(SUMIFS(OFFSET('3-a.  Rate Class Allocations'!$BA:$BA,0,O35-2015+(27*(AC$36="kW"))),'3-a.  Rate Class Allocations'!$F:$F,"2015 - 2020 Conservation First Framework - Approved Province Wide Program",'3-a.  Rate Class Allocations'!$E:$E,$B121),SUMIFS(OFFSET('3-a.  Rate Class Allocations'!$BA:$BA,0,O35-2015+(27*(AC$36="kW"))),'3-a.  Rate Class Allocations'!$F:$F,"2015 - 2020 Conservation First Framework - Approved Province Wide Program",'3-a.  Rate Class Allocations'!$L:$L,AC$35,'3-a.  Rate Class Allocations'!$E:$E,$B121) / SUMIFS(OFFSET('3-a.  Rate Class Allocations'!$BA:$BA,0,O35-2015+(27*(AC$36="kW"))),'3-a.  Rate Class Allocations'!$F:$F,"2015 - 2020 Conservation First Framework - Approved Province Wide Program",'3-a.  Rate Class Allocations'!$E:$E,$B121),IF(COUNTIFS(AC$35,"General Service*"),1/COUNTIFS(Y35:AL35,"General Service*"),0))</f>
        <v>0</v>
      </c>
      <c r="AD121" s="416">
        <f ca="1">IF(SUMIFS(OFFSET('3-a.  Rate Class Allocations'!$BA:$BA,0,O35-2015+(27*(AD$36="kW"))),'3-a.  Rate Class Allocations'!$F:$F,"2015 - 2020 Conservation First Framework - Approved Province Wide Program",'3-a.  Rate Class Allocations'!$E:$E,$B121),SUMIFS(OFFSET('3-a.  Rate Class Allocations'!$BA:$BA,0,O35-2015+(27*(AD$36="kW"))),'3-a.  Rate Class Allocations'!$F:$F,"2015 - 2020 Conservation First Framework - Approved Province Wide Program",'3-a.  Rate Class Allocations'!$L:$L,AD$35,'3-a.  Rate Class Allocations'!$E:$E,$B121) / SUMIFS(OFFSET('3-a.  Rate Class Allocations'!$BA:$BA,0,O35-2015+(27*(AD$36="kW"))),'3-a.  Rate Class Allocations'!$F:$F,"2015 - 2020 Conservation First Framework - Approved Province Wide Program",'3-a.  Rate Class Allocations'!$E:$E,$B121),IF(COUNTIFS(AD$35,"General Service*"),1/COUNTIFS(Y35:AL35,"General Service*"),0))</f>
        <v>0</v>
      </c>
      <c r="AE121" s="416">
        <f ca="1">IF(SUMIFS(OFFSET('3-a.  Rate Class Allocations'!$BA:$BA,0,O35-2015+(27*(AE$36="kW"))),'3-a.  Rate Class Allocations'!$F:$F,"2015 - 2020 Conservation First Framework - Approved Province Wide Program",'3-a.  Rate Class Allocations'!$E:$E,$B121),SUMIFS(OFFSET('3-a.  Rate Class Allocations'!$BA:$BA,0,O35-2015+(27*(AE$36="kW"))),'3-a.  Rate Class Allocations'!$F:$F,"2015 - 2020 Conservation First Framework - Approved Province Wide Program",'3-a.  Rate Class Allocations'!$L:$L,AE$35,'3-a.  Rate Class Allocations'!$E:$E,$B121) / SUMIFS(OFFSET('3-a.  Rate Class Allocations'!$BA:$BA,0,O35-2015+(27*(AE$36="kW"))),'3-a.  Rate Class Allocations'!$F:$F,"2015 - 2020 Conservation First Framework - Approved Province Wide Program",'3-a.  Rate Class Allocations'!$E:$E,$B121),IF(COUNTIFS(AE$35,"General Service*"),1/COUNTIFS(Y35:AL35,"General Service*"),0))</f>
        <v>0</v>
      </c>
      <c r="AF121" s="416">
        <f ca="1">IF(SUMIFS(OFFSET('3-a.  Rate Class Allocations'!$BA:$BA,0,O35-2015+(27*(AF$36="kW"))),'3-a.  Rate Class Allocations'!$F:$F,"2015 - 2020 Conservation First Framework - Approved Province Wide Program",'3-a.  Rate Class Allocations'!$E:$E,$B121),SUMIFS(OFFSET('3-a.  Rate Class Allocations'!$BA:$BA,0,O35-2015+(27*(AF$36="kW"))),'3-a.  Rate Class Allocations'!$F:$F,"2015 - 2020 Conservation First Framework - Approved Province Wide Program",'3-a.  Rate Class Allocations'!$L:$L,AF$35,'3-a.  Rate Class Allocations'!$E:$E,$B121) / SUMIFS(OFFSET('3-a.  Rate Class Allocations'!$BA:$BA,0,O35-2015+(27*(AF$36="kW"))),'3-a.  Rate Class Allocations'!$F:$F,"2015 - 2020 Conservation First Framework - Approved Province Wide Program",'3-a.  Rate Class Allocations'!$E:$E,$B121),IF(COUNTIFS(AF$35,"General Service*"),1/COUNTIFS(Y35:AL35,"General Service*"),0))</f>
        <v>0</v>
      </c>
      <c r="AG121" s="416">
        <f ca="1">IF(SUMIFS(OFFSET('3-a.  Rate Class Allocations'!$BA:$BA,0,O35-2015+(27*(AG$36="kW"))),'3-a.  Rate Class Allocations'!$F:$F,"2015 - 2020 Conservation First Framework - Approved Province Wide Program",'3-a.  Rate Class Allocations'!$E:$E,$B121),SUMIFS(OFFSET('3-a.  Rate Class Allocations'!$BA:$BA,0,O35-2015+(27*(AG$36="kW"))),'3-a.  Rate Class Allocations'!$F:$F,"2015 - 2020 Conservation First Framework - Approved Province Wide Program",'3-a.  Rate Class Allocations'!$L:$L,AG$35,'3-a.  Rate Class Allocations'!$E:$E,$B121) / SUMIFS(OFFSET('3-a.  Rate Class Allocations'!$BA:$BA,0,O35-2015+(27*(AG$36="kW"))),'3-a.  Rate Class Allocations'!$F:$F,"2015 - 2020 Conservation First Framework - Approved Province Wide Program",'3-a.  Rate Class Allocations'!$E:$E,$B121),IF(COUNTIFS(AG$35,"General Service*"),1/COUNTIFS(Y35:AL35,"General Service*"),0))</f>
        <v>0</v>
      </c>
      <c r="AH121" s="416">
        <f ca="1">IF(SUMIFS(OFFSET('3-a.  Rate Class Allocations'!$BA:$BA,0,O35-2015+(27*(AH$36="kW"))),'3-a.  Rate Class Allocations'!$F:$F,"2015 - 2020 Conservation First Framework - Approved Province Wide Program",'3-a.  Rate Class Allocations'!$E:$E,$B121),SUMIFS(OFFSET('3-a.  Rate Class Allocations'!$BA:$BA,0,O35-2015+(27*(AH$36="kW"))),'3-a.  Rate Class Allocations'!$F:$F,"2015 - 2020 Conservation First Framework - Approved Province Wide Program",'3-a.  Rate Class Allocations'!$L:$L,AH$35,'3-a.  Rate Class Allocations'!$E:$E,$B121) / SUMIFS(OFFSET('3-a.  Rate Class Allocations'!$BA:$BA,0,O35-2015+(27*(AH$36="kW"))),'3-a.  Rate Class Allocations'!$F:$F,"2015 - 2020 Conservation First Framework - Approved Province Wide Program",'3-a.  Rate Class Allocations'!$E:$E,$B121),IF(COUNTIFS(AH$35,"General Service*"),1/COUNTIFS(Y35:AL35,"General Service*"),0))</f>
        <v>0</v>
      </c>
      <c r="AI121" s="416">
        <f ca="1">IF(SUMIFS(OFFSET('3-a.  Rate Class Allocations'!$BA:$BA,0,O35-2015+(27*(AI$36="kW"))),'3-a.  Rate Class Allocations'!$F:$F,"2015 - 2020 Conservation First Framework - Approved Province Wide Program",'3-a.  Rate Class Allocations'!$E:$E,$B121),SUMIFS(OFFSET('3-a.  Rate Class Allocations'!$BA:$BA,0,O35-2015+(27*(AI$36="kW"))),'3-a.  Rate Class Allocations'!$F:$F,"2015 - 2020 Conservation First Framework - Approved Province Wide Program",'3-a.  Rate Class Allocations'!$L:$L,AI$35,'3-a.  Rate Class Allocations'!$E:$E,$B121) / SUMIFS(OFFSET('3-a.  Rate Class Allocations'!$BA:$BA,0,O35-2015+(27*(AI$36="kW"))),'3-a.  Rate Class Allocations'!$F:$F,"2015 - 2020 Conservation First Framework - Approved Province Wide Program",'3-a.  Rate Class Allocations'!$E:$E,$B121),IF(COUNTIFS(AI$35,"General Service*"),1/COUNTIFS(Y35:AL35,"General Service*"),0))</f>
        <v>0</v>
      </c>
      <c r="AJ121" s="416">
        <f ca="1">IF(SUMIFS(OFFSET('3-a.  Rate Class Allocations'!$BA:$BA,0,O35-2015+(27*(AJ$36="kW"))),'3-a.  Rate Class Allocations'!$F:$F,"2015 - 2020 Conservation First Framework - Approved Province Wide Program",'3-a.  Rate Class Allocations'!$E:$E,$B121),SUMIFS(OFFSET('3-a.  Rate Class Allocations'!$BA:$BA,0,O35-2015+(27*(AJ$36="kW"))),'3-a.  Rate Class Allocations'!$F:$F,"2015 - 2020 Conservation First Framework - Approved Province Wide Program",'3-a.  Rate Class Allocations'!$L:$L,AJ$35,'3-a.  Rate Class Allocations'!$E:$E,$B121) / SUMIFS(OFFSET('3-a.  Rate Class Allocations'!$BA:$BA,0,O35-2015+(27*(AJ$36="kW"))),'3-a.  Rate Class Allocations'!$F:$F,"2015 - 2020 Conservation First Framework - Approved Province Wide Program",'3-a.  Rate Class Allocations'!$E:$E,$B121),IF(COUNTIFS(AJ$35,"General Service*"),1/COUNTIFS(Y35:AL35,"General Service*"),0))</f>
        <v>0</v>
      </c>
      <c r="AK121" s="416">
        <f ca="1">IF(SUMIFS(OFFSET('3-a.  Rate Class Allocations'!$BA:$BA,0,O35-2015+(27*(AK$36="kW"))),'3-a.  Rate Class Allocations'!$F:$F,"2015 - 2020 Conservation First Framework - Approved Province Wide Program",'3-a.  Rate Class Allocations'!$E:$E,$B121),SUMIFS(OFFSET('3-a.  Rate Class Allocations'!$BA:$BA,0,O35-2015+(27*(AK$36="kW"))),'3-a.  Rate Class Allocations'!$F:$F,"2015 - 2020 Conservation First Framework - Approved Province Wide Program",'3-a.  Rate Class Allocations'!$L:$L,AK$35,'3-a.  Rate Class Allocations'!$E:$E,$B121) / SUMIFS(OFFSET('3-a.  Rate Class Allocations'!$BA:$BA,0,O35-2015+(27*(AK$36="kW"))),'3-a.  Rate Class Allocations'!$F:$F,"2015 - 2020 Conservation First Framework - Approved Province Wide Program",'3-a.  Rate Class Allocations'!$E:$E,$B121),IF(COUNTIFS(AK$35,"General Service*"),1/COUNTIFS(Y35:AL35,"General Service*"),0))</f>
        <v>0</v>
      </c>
      <c r="AL121" s="416">
        <f ca="1">IF(SUMIFS(OFFSET('3-a.  Rate Class Allocations'!$BA:$BA,0,O35-2015+(27*(AL$36="kW"))),'3-a.  Rate Class Allocations'!$F:$F,"2015 - 2020 Conservation First Framework - Approved Province Wide Program",'3-a.  Rate Class Allocations'!$E:$E,$B121),SUMIFS(OFFSET('3-a.  Rate Class Allocations'!$BA:$BA,0,O35-2015+(27*(AL$36="kW"))),'3-a.  Rate Class Allocations'!$F:$F,"2015 - 2020 Conservation First Framework - Approved Province Wide Program",'3-a.  Rate Class Allocations'!$L:$L,AL$35,'3-a.  Rate Class Allocations'!$E:$E,$B121) / SUMIFS(OFFSET('3-a.  Rate Class Allocations'!$BA:$BA,0,O35-2015+(27*(AL$36="kW"))),'3-a.  Rate Class Allocations'!$F:$F,"2015 - 2020 Conservation First Framework - Approved Province Wide Program",'3-a.  Rate Class Allocations'!$E:$E,$B121),IF(COUNTIFS(AL$35,"General Service*"),1/COUNTIFS(Y35:AL35,"General Service*"),0))</f>
        <v>0</v>
      </c>
      <c r="AM121" s="298">
        <f ca="1">SUM(Y121:AL121)</f>
        <v>1.0135968718000921</v>
      </c>
    </row>
    <row r="122" spans="1:39" outlineLevel="1">
      <c r="B122" s="296" t="s">
        <v>268</v>
      </c>
      <c r="C122" s="293" t="s">
        <v>164</v>
      </c>
      <c r="D122" s="724">
        <f>SUMIFS('7.  Persistence Report'!AU:AU,'7.  Persistence Report'!$D:$D,$B121,'7.  Persistence Report'!$H:$H,2015,'7.  Persistence Report'!$J:$J,"Adjustment")</f>
        <v>803</v>
      </c>
      <c r="E122" s="724">
        <f>SUMIFS('7.  Persistence Report'!AV:AV,'7.  Persistence Report'!$D:$D,$B121,'7.  Persistence Report'!$H:$H,2015,'7.  Persistence Report'!$J:$J,"Adjustment")</f>
        <v>803</v>
      </c>
      <c r="F122" s="724">
        <f>SUMIFS('7.  Persistence Report'!AW:AW,'7.  Persistence Report'!$D:$D,$B121,'7.  Persistence Report'!$H:$H,2015,'7.  Persistence Report'!$J:$J,"Adjustment")</f>
        <v>803</v>
      </c>
      <c r="G122" s="724">
        <f>SUMIFS('7.  Persistence Report'!AX:AX,'7.  Persistence Report'!$D:$D,$B121,'7.  Persistence Report'!$H:$H,2015,'7.  Persistence Report'!$J:$J,"Adjustment")</f>
        <v>803</v>
      </c>
      <c r="H122" s="724">
        <f>SUMIFS('7.  Persistence Report'!AY:AY,'7.  Persistence Report'!$D:$D,$B121,'7.  Persistence Report'!$H:$H,2015,'7.  Persistence Report'!$J:$J,"Adjustment")</f>
        <v>803</v>
      </c>
      <c r="I122" s="724">
        <f>SUMIFS('7.  Persistence Report'!AZ:AZ,'7.  Persistence Report'!$D:$D,$B121,'7.  Persistence Report'!$H:$H,2015,'7.  Persistence Report'!$J:$J,"Adjustment")</f>
        <v>803</v>
      </c>
      <c r="J122" s="724">
        <f>SUMIFS('7.  Persistence Report'!BA:BA,'7.  Persistence Report'!$D:$D,$B121,'7.  Persistence Report'!$H:$H,2015,'7.  Persistence Report'!$J:$J,"Adjustment")</f>
        <v>803</v>
      </c>
      <c r="K122" s="724">
        <f>SUMIFS('7.  Persistence Report'!BB:BB,'7.  Persistence Report'!$D:$D,$B121,'7.  Persistence Report'!$H:$H,2015,'7.  Persistence Report'!$J:$J,"Adjustment")</f>
        <v>803</v>
      </c>
      <c r="L122" s="724">
        <f>SUMIFS('7.  Persistence Report'!BC:BC,'7.  Persistence Report'!$D:$D,$B121,'7.  Persistence Report'!$H:$H,2015,'7.  Persistence Report'!$J:$J,"Adjustment")</f>
        <v>803</v>
      </c>
      <c r="M122" s="724">
        <f>SUMIFS('7.  Persistence Report'!BD:BD,'7.  Persistence Report'!$D:$D,$B121,'7.  Persistence Report'!$H:$H,2015,'7.  Persistence Report'!$J:$J,"Adjustment")</f>
        <v>803</v>
      </c>
      <c r="N122" s="724">
        <f>N121</f>
        <v>12</v>
      </c>
      <c r="O122" s="724">
        <f>SUMIFS('7.  Persistence Report'!P:P,'7.  Persistence Report'!$D:$D,$B121,'7.  Persistence Report'!$H:$H,2015,'7.  Persistence Report'!$J:$J,"Adjustment")</f>
        <v>0</v>
      </c>
      <c r="P122" s="724">
        <f>SUMIFS('7.  Persistence Report'!Q:Q,'7.  Persistence Report'!$D:$D,$B121,'7.  Persistence Report'!$H:$H,2015,'7.  Persistence Report'!$J:$J,"Adjustment")</f>
        <v>0</v>
      </c>
      <c r="Q122" s="724">
        <f>SUMIFS('7.  Persistence Report'!R:R,'7.  Persistence Report'!$D:$D,$B121,'7.  Persistence Report'!$H:$H,2015,'7.  Persistence Report'!$J:$J,"Adjustment")</f>
        <v>0</v>
      </c>
      <c r="R122" s="724">
        <f>SUMIFS('7.  Persistence Report'!S:S,'7.  Persistence Report'!$D:$D,$B121,'7.  Persistence Report'!$H:$H,2015,'7.  Persistence Report'!$J:$J,"Adjustment")</f>
        <v>0</v>
      </c>
      <c r="S122" s="724">
        <f>SUMIFS('7.  Persistence Report'!T:T,'7.  Persistence Report'!$D:$D,$B121,'7.  Persistence Report'!$H:$H,2015,'7.  Persistence Report'!$J:$J,"Adjustment")</f>
        <v>0</v>
      </c>
      <c r="T122" s="724">
        <f>SUMIFS('7.  Persistence Report'!U:U,'7.  Persistence Report'!$D:$D,$B121,'7.  Persistence Report'!$H:$H,2015,'7.  Persistence Report'!$J:$J,"Adjustment")</f>
        <v>0</v>
      </c>
      <c r="U122" s="724">
        <f>SUMIFS('7.  Persistence Report'!V:V,'7.  Persistence Report'!$D:$D,$B121,'7.  Persistence Report'!$H:$H,2015,'7.  Persistence Report'!$J:$J,"Adjustment")</f>
        <v>0</v>
      </c>
      <c r="V122" s="724">
        <f>SUMIFS('7.  Persistence Report'!W:W,'7.  Persistence Report'!$D:$D,$B121,'7.  Persistence Report'!$H:$H,2015,'7.  Persistence Report'!$J:$J,"Adjustment")</f>
        <v>0</v>
      </c>
      <c r="W122" s="724">
        <f>SUMIFS('7.  Persistence Report'!X:X,'7.  Persistence Report'!$D:$D,$B121,'7.  Persistence Report'!$H:$H,2015,'7.  Persistence Report'!$J:$J,"Adjustment")</f>
        <v>0</v>
      </c>
      <c r="X122" s="724">
        <f>SUMIFS('7.  Persistence Report'!Y:Y,'7.  Persistence Report'!$D:$D,$B121,'7.  Persistence Report'!$H:$H,2015,'7.  Persistence Report'!$J:$J,"Adjustment")</f>
        <v>0</v>
      </c>
      <c r="Y122" s="412">
        <f t="shared" ref="Y122:AL122" ca="1" si="27">Y121</f>
        <v>0.89541703564248609</v>
      </c>
      <c r="Z122" s="412">
        <f t="shared" ca="1" si="27"/>
        <v>0.11817983615760591</v>
      </c>
      <c r="AA122" s="412">
        <f t="shared" ca="1" si="27"/>
        <v>0</v>
      </c>
      <c r="AB122" s="412">
        <f t="shared" ca="1" si="27"/>
        <v>0</v>
      </c>
      <c r="AC122" s="412">
        <f t="shared" ca="1" si="27"/>
        <v>0</v>
      </c>
      <c r="AD122" s="412">
        <f t="shared" ca="1" si="27"/>
        <v>0</v>
      </c>
      <c r="AE122" s="412">
        <f t="shared" ca="1" si="27"/>
        <v>0</v>
      </c>
      <c r="AF122" s="412">
        <f t="shared" ca="1" si="27"/>
        <v>0</v>
      </c>
      <c r="AG122" s="412">
        <f t="shared" ca="1" si="27"/>
        <v>0</v>
      </c>
      <c r="AH122" s="412">
        <f t="shared" ca="1" si="27"/>
        <v>0</v>
      </c>
      <c r="AI122" s="412">
        <f t="shared" ca="1" si="27"/>
        <v>0</v>
      </c>
      <c r="AJ122" s="412">
        <f t="shared" ca="1" si="27"/>
        <v>0</v>
      </c>
      <c r="AK122" s="412">
        <f t="shared" ca="1" si="27"/>
        <v>0</v>
      </c>
      <c r="AL122" s="412">
        <f t="shared" ca="1" si="27"/>
        <v>0</v>
      </c>
      <c r="AM122" s="308"/>
    </row>
    <row r="123" spans="1:39" outlineLevel="1">
      <c r="B123" s="296"/>
      <c r="C123" s="293"/>
      <c r="D123" s="730"/>
      <c r="E123" s="730"/>
      <c r="F123" s="730"/>
      <c r="G123" s="730"/>
      <c r="H123" s="730"/>
      <c r="I123" s="730"/>
      <c r="J123" s="730"/>
      <c r="K123" s="730"/>
      <c r="L123" s="730"/>
      <c r="M123" s="730"/>
      <c r="N123" s="730"/>
      <c r="O123" s="730"/>
      <c r="P123" s="730"/>
      <c r="Q123" s="730"/>
      <c r="R123" s="730"/>
      <c r="S123" s="730"/>
      <c r="T123" s="730"/>
      <c r="U123" s="730"/>
      <c r="V123" s="730"/>
      <c r="W123" s="730"/>
      <c r="X123" s="730"/>
      <c r="Y123" s="413"/>
      <c r="Z123" s="426"/>
      <c r="AA123" s="426"/>
      <c r="AB123" s="426"/>
      <c r="AC123" s="426"/>
      <c r="AD123" s="426"/>
      <c r="AE123" s="426"/>
      <c r="AF123" s="426"/>
      <c r="AG123" s="426"/>
      <c r="AH123" s="426"/>
      <c r="AI123" s="426"/>
      <c r="AJ123" s="426"/>
      <c r="AK123" s="426"/>
      <c r="AL123" s="426"/>
      <c r="AM123" s="308"/>
    </row>
    <row r="124" spans="1:39" ht="30" outlineLevel="1">
      <c r="A124" s="516">
        <v>27</v>
      </c>
      <c r="B124" s="514" t="s">
        <v>120</v>
      </c>
      <c r="C124" s="293" t="s">
        <v>25</v>
      </c>
      <c r="D124" s="724">
        <f>SUMIFS('7.  Persistence Report'!AU:AU,'7.  Persistence Report'!$D:$D,$B124,'7.  Persistence Report'!$H:$H,2015,'7.  Persistence Report'!$J:$J,"Current Year Savings")</f>
        <v>0</v>
      </c>
      <c r="E124" s="724">
        <f>SUMIFS('7.  Persistence Report'!AV:AV,'7.  Persistence Report'!$D:$D,$B124,'7.  Persistence Report'!$H:$H,2015,'7.  Persistence Report'!$J:$J,"Current Year Savings")</f>
        <v>0</v>
      </c>
      <c r="F124" s="724">
        <f>SUMIFS('7.  Persistence Report'!AW:AW,'7.  Persistence Report'!$D:$D,$B124,'7.  Persistence Report'!$H:$H,2015,'7.  Persistence Report'!$J:$J,"Current Year Savings")</f>
        <v>0</v>
      </c>
      <c r="G124" s="724">
        <f>SUMIFS('7.  Persistence Report'!AX:AX,'7.  Persistence Report'!$D:$D,$B124,'7.  Persistence Report'!$H:$H,2015,'7.  Persistence Report'!$J:$J,"Current Year Savings")</f>
        <v>0</v>
      </c>
      <c r="H124" s="724">
        <f>SUMIFS('7.  Persistence Report'!AY:AY,'7.  Persistence Report'!$D:$D,$B124,'7.  Persistence Report'!$H:$H,2015,'7.  Persistence Report'!$J:$J,"Current Year Savings")</f>
        <v>0</v>
      </c>
      <c r="I124" s="724">
        <f>SUMIFS('7.  Persistence Report'!AZ:AZ,'7.  Persistence Report'!$D:$D,$B124,'7.  Persistence Report'!$H:$H,2015,'7.  Persistence Report'!$J:$J,"Current Year Savings")</f>
        <v>0</v>
      </c>
      <c r="J124" s="724">
        <f>SUMIFS('7.  Persistence Report'!BA:BA,'7.  Persistence Report'!$D:$D,$B124,'7.  Persistence Report'!$H:$H,2015,'7.  Persistence Report'!$J:$J,"Current Year Savings")</f>
        <v>0</v>
      </c>
      <c r="K124" s="724">
        <f>SUMIFS('7.  Persistence Report'!BB:BB,'7.  Persistence Report'!$D:$D,$B124,'7.  Persistence Report'!$H:$H,2015,'7.  Persistence Report'!$J:$J,"Current Year Savings")</f>
        <v>0</v>
      </c>
      <c r="L124" s="724">
        <f>SUMIFS('7.  Persistence Report'!BC:BC,'7.  Persistence Report'!$D:$D,$B124,'7.  Persistence Report'!$H:$H,2015,'7.  Persistence Report'!$J:$J,"Current Year Savings")</f>
        <v>0</v>
      </c>
      <c r="M124" s="724">
        <f>SUMIFS('7.  Persistence Report'!BD:BD,'7.  Persistence Report'!$D:$D,$B124,'7.  Persistence Report'!$H:$H,2015,'7.  Persistence Report'!$J:$J,"Current Year Savings")</f>
        <v>0</v>
      </c>
      <c r="N124" s="724">
        <v>12</v>
      </c>
      <c r="O124" s="724">
        <f>SUMIFS('7.  Persistence Report'!P:P,'7.  Persistence Report'!$D:$D,$B124,'7.  Persistence Report'!$H:$H,2015,'7.  Persistence Report'!$J:$J,"Current Year Savings")</f>
        <v>0</v>
      </c>
      <c r="P124" s="724">
        <f>SUMIFS('7.  Persistence Report'!Q:Q,'7.  Persistence Report'!$D:$D,$B124,'7.  Persistence Report'!$H:$H,2015,'7.  Persistence Report'!$J:$J,"Current Year Savings")</f>
        <v>0</v>
      </c>
      <c r="Q124" s="724">
        <f>SUMIFS('7.  Persistence Report'!R:R,'7.  Persistence Report'!$D:$D,$B124,'7.  Persistence Report'!$H:$H,2015,'7.  Persistence Report'!$J:$J,"Current Year Savings")</f>
        <v>0</v>
      </c>
      <c r="R124" s="724">
        <f>SUMIFS('7.  Persistence Report'!S:S,'7.  Persistence Report'!$D:$D,$B124,'7.  Persistence Report'!$H:$H,2015,'7.  Persistence Report'!$J:$J,"Current Year Savings")</f>
        <v>0</v>
      </c>
      <c r="S124" s="724">
        <f>SUMIFS('7.  Persistence Report'!T:T,'7.  Persistence Report'!$D:$D,$B124,'7.  Persistence Report'!$H:$H,2015,'7.  Persistence Report'!$J:$J,"Current Year Savings")</f>
        <v>0</v>
      </c>
      <c r="T124" s="724">
        <f>SUMIFS('7.  Persistence Report'!U:U,'7.  Persistence Report'!$D:$D,$B124,'7.  Persistence Report'!$H:$H,2015,'7.  Persistence Report'!$J:$J,"Current Year Savings")</f>
        <v>0</v>
      </c>
      <c r="U124" s="724">
        <f>SUMIFS('7.  Persistence Report'!V:V,'7.  Persistence Report'!$D:$D,$B124,'7.  Persistence Report'!$H:$H,2015,'7.  Persistence Report'!$J:$J,"Current Year Savings")</f>
        <v>0</v>
      </c>
      <c r="V124" s="724">
        <f>SUMIFS('7.  Persistence Report'!W:W,'7.  Persistence Report'!$D:$D,$B124,'7.  Persistence Report'!$H:$H,2015,'7.  Persistence Report'!$J:$J,"Current Year Savings")</f>
        <v>0</v>
      </c>
      <c r="W124" s="724">
        <f>SUMIFS('7.  Persistence Report'!X:X,'7.  Persistence Report'!$D:$D,$B124,'7.  Persistence Report'!$H:$H,2015,'7.  Persistence Report'!$J:$J,"Current Year Savings")</f>
        <v>0</v>
      </c>
      <c r="X124" s="724">
        <f>SUMIFS('7.  Persistence Report'!Y:Y,'7.  Persistence Report'!$D:$D,$B124,'7.  Persistence Report'!$H:$H,2015,'7.  Persistence Report'!$J:$J,"Current Year Savings")</f>
        <v>0</v>
      </c>
      <c r="Y124" s="416">
        <f ca="1">IF(SUMIFS(OFFSET('3-a.  Rate Class Allocations'!$BA:$BA,0,O35-2015+(27*(Y36="kW"))),'3-a.  Rate Class Allocations'!$F:$F,"2015 - 2020 Conservation First Framework - Approved Province Wide Program",'3-a.  Rate Class Allocations'!$E:$E,$B124),SUMIFS(OFFSET('3-a.  Rate Class Allocations'!$BA:$BA,0,O35-2015+(27*(Y36="kW"))),'3-a.  Rate Class Allocations'!$F:$F,"2015 - 2020 Conservation First Framework - Approved Province Wide Program",'3-a.  Rate Class Allocations'!$L:$L,Y35,'3-a.  Rate Class Allocations'!$E:$E,$B124) / SUMIFS(OFFSET('3-a.  Rate Class Allocations'!$BA:$BA,0,O35-2015+(27*(Y36="kW"))),'3-a.  Rate Class Allocations'!$F:$F,"2015 - 2020 Conservation First Framework - Approved Province Wide Program",'3-a.  Rate Class Allocations'!$E:$E,$B124),IF(COUNTIFS(Y35,"General Service*"),1/COUNTIFS(Y35:AL35,"General Service*"),0))</f>
        <v>0.5</v>
      </c>
      <c r="Z124" s="416">
        <f ca="1">IF(SUMIFS(OFFSET('3-a.  Rate Class Allocations'!$BA:$BA,0,O35-2015+(27*(Z$36="kW"))),'3-a.  Rate Class Allocations'!$F:$F,"2015 - 2020 Conservation First Framework - Approved Province Wide Program",'3-a.  Rate Class Allocations'!$E:$E,$B124),SUMIFS(OFFSET('3-a.  Rate Class Allocations'!$BA:$BA,0,O35-2015+(27*(Z$36="kW"))),'3-a.  Rate Class Allocations'!$F:$F,"2015 - 2020 Conservation First Framework - Approved Province Wide Program",'3-a.  Rate Class Allocations'!$L:$L,Z$35,'3-a.  Rate Class Allocations'!$E:$E,$B124) / SUMIFS(OFFSET('3-a.  Rate Class Allocations'!$BA:$BA,0,O35-2015+(27*(Z$36="kW"))),'3-a.  Rate Class Allocations'!$F:$F,"2015 - 2020 Conservation First Framework - Approved Province Wide Program",'3-a.  Rate Class Allocations'!$E:$E,$B124),IF(COUNTIFS(Z$35,"General Service*"),1/COUNTIFS(Y35:AL35,"General Service*"),0))</f>
        <v>0.5</v>
      </c>
      <c r="AA124" s="416">
        <f ca="1">IF(SUMIFS(OFFSET('3-a.  Rate Class Allocations'!$BA:$BA,0,O35-2015+(27*(AA$36="kW"))),'3-a.  Rate Class Allocations'!$F:$F,"2015 - 2020 Conservation First Framework - Approved Province Wide Program",'3-a.  Rate Class Allocations'!$E:$E,$B124),SUMIFS(OFFSET('3-a.  Rate Class Allocations'!$BA:$BA,0,O35-2015+(27*(AA$36="kW"))),'3-a.  Rate Class Allocations'!$F:$F,"2015 - 2020 Conservation First Framework - Approved Province Wide Program",'3-a.  Rate Class Allocations'!$L:$L,AA$35,'3-a.  Rate Class Allocations'!$E:$E,$B124) / SUMIFS(OFFSET('3-a.  Rate Class Allocations'!$BA:$BA,0,O35-2015+(27*(AA$36="kW"))),'3-a.  Rate Class Allocations'!$F:$F,"2015 - 2020 Conservation First Framework - Approved Province Wide Program",'3-a.  Rate Class Allocations'!$E:$E,$B124),IF(COUNTIFS(AA$35,"General Service*"),1/COUNTIFS(Y35:AL35,"General Service*"),0))</f>
        <v>0</v>
      </c>
      <c r="AB124" s="416">
        <f ca="1">IF(SUMIFS(OFFSET('3-a.  Rate Class Allocations'!$BA:$BA,0,O35-2015+(27*(AB$36="kW"))),'3-a.  Rate Class Allocations'!$F:$F,"2015 - 2020 Conservation First Framework - Approved Province Wide Program",'3-a.  Rate Class Allocations'!$E:$E,$B124),SUMIFS(OFFSET('3-a.  Rate Class Allocations'!$BA:$BA,0,O35-2015+(27*(AB$36="kW"))),'3-a.  Rate Class Allocations'!$F:$F,"2015 - 2020 Conservation First Framework - Approved Province Wide Program",'3-a.  Rate Class Allocations'!$L:$L,AB$35,'3-a.  Rate Class Allocations'!$E:$E,$B124) / SUMIFS(OFFSET('3-a.  Rate Class Allocations'!$BA:$BA,0,O35-2015+(27*(AB$36="kW"))),'3-a.  Rate Class Allocations'!$F:$F,"2015 - 2020 Conservation First Framework - Approved Province Wide Program",'3-a.  Rate Class Allocations'!$E:$E,$B124),IF(COUNTIFS(AB$35,"General Service*"),1/COUNTIFS(Y35:AL35,"General Service*"),0))</f>
        <v>0</v>
      </c>
      <c r="AC124" s="416">
        <f ca="1">IF(SUMIFS(OFFSET('3-a.  Rate Class Allocations'!$BA:$BA,0,O35-2015+(27*(AC$36="kW"))),'3-a.  Rate Class Allocations'!$F:$F,"2015 - 2020 Conservation First Framework - Approved Province Wide Program",'3-a.  Rate Class Allocations'!$E:$E,$B124),SUMIFS(OFFSET('3-a.  Rate Class Allocations'!$BA:$BA,0,O35-2015+(27*(AC$36="kW"))),'3-a.  Rate Class Allocations'!$F:$F,"2015 - 2020 Conservation First Framework - Approved Province Wide Program",'3-a.  Rate Class Allocations'!$L:$L,AC$35,'3-a.  Rate Class Allocations'!$E:$E,$B124) / SUMIFS(OFFSET('3-a.  Rate Class Allocations'!$BA:$BA,0,O35-2015+(27*(AC$36="kW"))),'3-a.  Rate Class Allocations'!$F:$F,"2015 - 2020 Conservation First Framework - Approved Province Wide Program",'3-a.  Rate Class Allocations'!$E:$E,$B124),IF(COUNTIFS(AC$35,"General Service*"),1/COUNTIFS(Y35:AL35,"General Service*"),0))</f>
        <v>0</v>
      </c>
      <c r="AD124" s="416">
        <f ca="1">IF(SUMIFS(OFFSET('3-a.  Rate Class Allocations'!$BA:$BA,0,O35-2015+(27*(AD$36="kW"))),'3-a.  Rate Class Allocations'!$F:$F,"2015 - 2020 Conservation First Framework - Approved Province Wide Program",'3-a.  Rate Class Allocations'!$E:$E,$B124),SUMIFS(OFFSET('3-a.  Rate Class Allocations'!$BA:$BA,0,O35-2015+(27*(AD$36="kW"))),'3-a.  Rate Class Allocations'!$F:$F,"2015 - 2020 Conservation First Framework - Approved Province Wide Program",'3-a.  Rate Class Allocations'!$L:$L,AD$35,'3-a.  Rate Class Allocations'!$E:$E,$B124) / SUMIFS(OFFSET('3-a.  Rate Class Allocations'!$BA:$BA,0,O35-2015+(27*(AD$36="kW"))),'3-a.  Rate Class Allocations'!$F:$F,"2015 - 2020 Conservation First Framework - Approved Province Wide Program",'3-a.  Rate Class Allocations'!$E:$E,$B124),IF(COUNTIFS(AD$35,"General Service*"),1/COUNTIFS(Y35:AL35,"General Service*"),0))</f>
        <v>0</v>
      </c>
      <c r="AE124" s="416">
        <f ca="1">IF(SUMIFS(OFFSET('3-a.  Rate Class Allocations'!$BA:$BA,0,O35-2015+(27*(AE$36="kW"))),'3-a.  Rate Class Allocations'!$F:$F,"2015 - 2020 Conservation First Framework - Approved Province Wide Program",'3-a.  Rate Class Allocations'!$E:$E,$B124),SUMIFS(OFFSET('3-a.  Rate Class Allocations'!$BA:$BA,0,O35-2015+(27*(AE$36="kW"))),'3-a.  Rate Class Allocations'!$F:$F,"2015 - 2020 Conservation First Framework - Approved Province Wide Program",'3-a.  Rate Class Allocations'!$L:$L,AE$35,'3-a.  Rate Class Allocations'!$E:$E,$B124) / SUMIFS(OFFSET('3-a.  Rate Class Allocations'!$BA:$BA,0,O35-2015+(27*(AE$36="kW"))),'3-a.  Rate Class Allocations'!$F:$F,"2015 - 2020 Conservation First Framework - Approved Province Wide Program",'3-a.  Rate Class Allocations'!$E:$E,$B124),IF(COUNTIFS(AE$35,"General Service*"),1/COUNTIFS(Y35:AL35,"General Service*"),0))</f>
        <v>0</v>
      </c>
      <c r="AF124" s="416">
        <f ca="1">IF(SUMIFS(OFFSET('3-a.  Rate Class Allocations'!$BA:$BA,0,O35-2015+(27*(AF$36="kW"))),'3-a.  Rate Class Allocations'!$F:$F,"2015 - 2020 Conservation First Framework - Approved Province Wide Program",'3-a.  Rate Class Allocations'!$E:$E,$B124),SUMIFS(OFFSET('3-a.  Rate Class Allocations'!$BA:$BA,0,O35-2015+(27*(AF$36="kW"))),'3-a.  Rate Class Allocations'!$F:$F,"2015 - 2020 Conservation First Framework - Approved Province Wide Program",'3-a.  Rate Class Allocations'!$L:$L,AF$35,'3-a.  Rate Class Allocations'!$E:$E,$B124) / SUMIFS(OFFSET('3-a.  Rate Class Allocations'!$BA:$BA,0,O35-2015+(27*(AF$36="kW"))),'3-a.  Rate Class Allocations'!$F:$F,"2015 - 2020 Conservation First Framework - Approved Province Wide Program",'3-a.  Rate Class Allocations'!$E:$E,$B124),IF(COUNTIFS(AF$35,"General Service*"),1/COUNTIFS(Y35:AL35,"General Service*"),0))</f>
        <v>0</v>
      </c>
      <c r="AG124" s="416">
        <f ca="1">IF(SUMIFS(OFFSET('3-a.  Rate Class Allocations'!$BA:$BA,0,O35-2015+(27*(AG$36="kW"))),'3-a.  Rate Class Allocations'!$F:$F,"2015 - 2020 Conservation First Framework - Approved Province Wide Program",'3-a.  Rate Class Allocations'!$E:$E,$B124),SUMIFS(OFFSET('3-a.  Rate Class Allocations'!$BA:$BA,0,O35-2015+(27*(AG$36="kW"))),'3-a.  Rate Class Allocations'!$F:$F,"2015 - 2020 Conservation First Framework - Approved Province Wide Program",'3-a.  Rate Class Allocations'!$L:$L,AG$35,'3-a.  Rate Class Allocations'!$E:$E,$B124) / SUMIFS(OFFSET('3-a.  Rate Class Allocations'!$BA:$BA,0,O35-2015+(27*(AG$36="kW"))),'3-a.  Rate Class Allocations'!$F:$F,"2015 - 2020 Conservation First Framework - Approved Province Wide Program",'3-a.  Rate Class Allocations'!$E:$E,$B124),IF(COUNTIFS(AG$35,"General Service*"),1/COUNTIFS(Y35:AL35,"General Service*"),0))</f>
        <v>0</v>
      </c>
      <c r="AH124" s="416">
        <f ca="1">IF(SUMIFS(OFFSET('3-a.  Rate Class Allocations'!$BA:$BA,0,O35-2015+(27*(AH$36="kW"))),'3-a.  Rate Class Allocations'!$F:$F,"2015 - 2020 Conservation First Framework - Approved Province Wide Program",'3-a.  Rate Class Allocations'!$E:$E,$B124),SUMIFS(OFFSET('3-a.  Rate Class Allocations'!$BA:$BA,0,O35-2015+(27*(AH$36="kW"))),'3-a.  Rate Class Allocations'!$F:$F,"2015 - 2020 Conservation First Framework - Approved Province Wide Program",'3-a.  Rate Class Allocations'!$L:$L,AH$35,'3-a.  Rate Class Allocations'!$E:$E,$B124) / SUMIFS(OFFSET('3-a.  Rate Class Allocations'!$BA:$BA,0,O35-2015+(27*(AH$36="kW"))),'3-a.  Rate Class Allocations'!$F:$F,"2015 - 2020 Conservation First Framework - Approved Province Wide Program",'3-a.  Rate Class Allocations'!$E:$E,$B124),IF(COUNTIFS(AH$35,"General Service*"),1/COUNTIFS(Y35:AL35,"General Service*"),0))</f>
        <v>0</v>
      </c>
      <c r="AI124" s="416">
        <f ca="1">IF(SUMIFS(OFFSET('3-a.  Rate Class Allocations'!$BA:$BA,0,O35-2015+(27*(AI$36="kW"))),'3-a.  Rate Class Allocations'!$F:$F,"2015 - 2020 Conservation First Framework - Approved Province Wide Program",'3-a.  Rate Class Allocations'!$E:$E,$B124),SUMIFS(OFFSET('3-a.  Rate Class Allocations'!$BA:$BA,0,O35-2015+(27*(AI$36="kW"))),'3-a.  Rate Class Allocations'!$F:$F,"2015 - 2020 Conservation First Framework - Approved Province Wide Program",'3-a.  Rate Class Allocations'!$L:$L,AI$35,'3-a.  Rate Class Allocations'!$E:$E,$B124) / SUMIFS(OFFSET('3-a.  Rate Class Allocations'!$BA:$BA,0,O35-2015+(27*(AI$36="kW"))),'3-a.  Rate Class Allocations'!$F:$F,"2015 - 2020 Conservation First Framework - Approved Province Wide Program",'3-a.  Rate Class Allocations'!$E:$E,$B124),IF(COUNTIFS(AI$35,"General Service*"),1/COUNTIFS(Y35:AL35,"General Service*"),0))</f>
        <v>0</v>
      </c>
      <c r="AJ124" s="416">
        <f ca="1">IF(SUMIFS(OFFSET('3-a.  Rate Class Allocations'!$BA:$BA,0,O35-2015+(27*(AJ$36="kW"))),'3-a.  Rate Class Allocations'!$F:$F,"2015 - 2020 Conservation First Framework - Approved Province Wide Program",'3-a.  Rate Class Allocations'!$E:$E,$B124),SUMIFS(OFFSET('3-a.  Rate Class Allocations'!$BA:$BA,0,O35-2015+(27*(AJ$36="kW"))),'3-a.  Rate Class Allocations'!$F:$F,"2015 - 2020 Conservation First Framework - Approved Province Wide Program",'3-a.  Rate Class Allocations'!$L:$L,AJ$35,'3-a.  Rate Class Allocations'!$E:$E,$B124) / SUMIFS(OFFSET('3-a.  Rate Class Allocations'!$BA:$BA,0,O35-2015+(27*(AJ$36="kW"))),'3-a.  Rate Class Allocations'!$F:$F,"2015 - 2020 Conservation First Framework - Approved Province Wide Program",'3-a.  Rate Class Allocations'!$E:$E,$B124),IF(COUNTIFS(AJ$35,"General Service*"),1/COUNTIFS(Y35:AL35,"General Service*"),0))</f>
        <v>0</v>
      </c>
      <c r="AK124" s="416">
        <f ca="1">IF(SUMIFS(OFFSET('3-a.  Rate Class Allocations'!$BA:$BA,0,O35-2015+(27*(AK$36="kW"))),'3-a.  Rate Class Allocations'!$F:$F,"2015 - 2020 Conservation First Framework - Approved Province Wide Program",'3-a.  Rate Class Allocations'!$E:$E,$B124),SUMIFS(OFFSET('3-a.  Rate Class Allocations'!$BA:$BA,0,O35-2015+(27*(AK$36="kW"))),'3-a.  Rate Class Allocations'!$F:$F,"2015 - 2020 Conservation First Framework - Approved Province Wide Program",'3-a.  Rate Class Allocations'!$L:$L,AK$35,'3-a.  Rate Class Allocations'!$E:$E,$B124) / SUMIFS(OFFSET('3-a.  Rate Class Allocations'!$BA:$BA,0,O35-2015+(27*(AK$36="kW"))),'3-a.  Rate Class Allocations'!$F:$F,"2015 - 2020 Conservation First Framework - Approved Province Wide Program",'3-a.  Rate Class Allocations'!$E:$E,$B124),IF(COUNTIFS(AK$35,"General Service*"),1/COUNTIFS(Y35:AL35,"General Service*"),0))</f>
        <v>0</v>
      </c>
      <c r="AL124" s="416">
        <f ca="1">IF(SUMIFS(OFFSET('3-a.  Rate Class Allocations'!$BA:$BA,0,O35-2015+(27*(AL$36="kW"))),'3-a.  Rate Class Allocations'!$F:$F,"2015 - 2020 Conservation First Framework - Approved Province Wide Program",'3-a.  Rate Class Allocations'!$E:$E,$B124),SUMIFS(OFFSET('3-a.  Rate Class Allocations'!$BA:$BA,0,O35-2015+(27*(AL$36="kW"))),'3-a.  Rate Class Allocations'!$F:$F,"2015 - 2020 Conservation First Framework - Approved Province Wide Program",'3-a.  Rate Class Allocations'!$L:$L,AL$35,'3-a.  Rate Class Allocations'!$E:$E,$B124) / SUMIFS(OFFSET('3-a.  Rate Class Allocations'!$BA:$BA,0,O35-2015+(27*(AL$36="kW"))),'3-a.  Rate Class Allocations'!$F:$F,"2015 - 2020 Conservation First Framework - Approved Province Wide Program",'3-a.  Rate Class Allocations'!$E:$E,$B124),IF(COUNTIFS(AL$35,"General Service*"),1/COUNTIFS(Y35:AL35,"General Service*"),0))</f>
        <v>0</v>
      </c>
      <c r="AM124" s="298">
        <f ca="1">SUM(Y124:AL124)</f>
        <v>1</v>
      </c>
    </row>
    <row r="125" spans="1:39" outlineLevel="1">
      <c r="B125" s="296" t="s">
        <v>268</v>
      </c>
      <c r="C125" s="293" t="s">
        <v>164</v>
      </c>
      <c r="D125" s="724">
        <f>SUMIFS('7.  Persistence Report'!AU:AU,'7.  Persistence Report'!$D:$D,$B124,'7.  Persistence Report'!$H:$H,2015,'7.  Persistence Report'!$J:$J,"Adjustment")</f>
        <v>0</v>
      </c>
      <c r="E125" s="724">
        <f>SUMIFS('7.  Persistence Report'!AV:AV,'7.  Persistence Report'!$D:$D,$B124,'7.  Persistence Report'!$H:$H,2015,'7.  Persistence Report'!$J:$J,"Adjustment")</f>
        <v>0</v>
      </c>
      <c r="F125" s="724">
        <f>SUMIFS('7.  Persistence Report'!AW:AW,'7.  Persistence Report'!$D:$D,$B124,'7.  Persistence Report'!$H:$H,2015,'7.  Persistence Report'!$J:$J,"Adjustment")</f>
        <v>0</v>
      </c>
      <c r="G125" s="724">
        <f>SUMIFS('7.  Persistence Report'!AX:AX,'7.  Persistence Report'!$D:$D,$B124,'7.  Persistence Report'!$H:$H,2015,'7.  Persistence Report'!$J:$J,"Adjustment")</f>
        <v>0</v>
      </c>
      <c r="H125" s="724">
        <f>SUMIFS('7.  Persistence Report'!AY:AY,'7.  Persistence Report'!$D:$D,$B124,'7.  Persistence Report'!$H:$H,2015,'7.  Persistence Report'!$J:$J,"Adjustment")</f>
        <v>0</v>
      </c>
      <c r="I125" s="724">
        <f>SUMIFS('7.  Persistence Report'!AZ:AZ,'7.  Persistence Report'!$D:$D,$B124,'7.  Persistence Report'!$H:$H,2015,'7.  Persistence Report'!$J:$J,"Adjustment")</f>
        <v>0</v>
      </c>
      <c r="J125" s="724">
        <f>SUMIFS('7.  Persistence Report'!BA:BA,'7.  Persistence Report'!$D:$D,$B124,'7.  Persistence Report'!$H:$H,2015,'7.  Persistence Report'!$J:$J,"Adjustment")</f>
        <v>0</v>
      </c>
      <c r="K125" s="724">
        <f>SUMIFS('7.  Persistence Report'!BB:BB,'7.  Persistence Report'!$D:$D,$B124,'7.  Persistence Report'!$H:$H,2015,'7.  Persistence Report'!$J:$J,"Adjustment")</f>
        <v>0</v>
      </c>
      <c r="L125" s="724">
        <f>SUMIFS('7.  Persistence Report'!BC:BC,'7.  Persistence Report'!$D:$D,$B124,'7.  Persistence Report'!$H:$H,2015,'7.  Persistence Report'!$J:$J,"Adjustment")</f>
        <v>0</v>
      </c>
      <c r="M125" s="724">
        <f>SUMIFS('7.  Persistence Report'!BD:BD,'7.  Persistence Report'!$D:$D,$B124,'7.  Persistence Report'!$H:$H,2015,'7.  Persistence Report'!$J:$J,"Adjustment")</f>
        <v>0</v>
      </c>
      <c r="N125" s="724">
        <f>N124</f>
        <v>12</v>
      </c>
      <c r="O125" s="724">
        <f>SUMIFS('7.  Persistence Report'!P:P,'7.  Persistence Report'!$D:$D,$B124,'7.  Persistence Report'!$H:$H,2015,'7.  Persistence Report'!$J:$J,"Adjustment")</f>
        <v>0</v>
      </c>
      <c r="P125" s="724">
        <f>SUMIFS('7.  Persistence Report'!Q:Q,'7.  Persistence Report'!$D:$D,$B124,'7.  Persistence Report'!$H:$H,2015,'7.  Persistence Report'!$J:$J,"Adjustment")</f>
        <v>0</v>
      </c>
      <c r="Q125" s="724">
        <f>SUMIFS('7.  Persistence Report'!R:R,'7.  Persistence Report'!$D:$D,$B124,'7.  Persistence Report'!$H:$H,2015,'7.  Persistence Report'!$J:$J,"Adjustment")</f>
        <v>0</v>
      </c>
      <c r="R125" s="724">
        <f>SUMIFS('7.  Persistence Report'!S:S,'7.  Persistence Report'!$D:$D,$B124,'7.  Persistence Report'!$H:$H,2015,'7.  Persistence Report'!$J:$J,"Adjustment")</f>
        <v>0</v>
      </c>
      <c r="S125" s="724">
        <f>SUMIFS('7.  Persistence Report'!T:T,'7.  Persistence Report'!$D:$D,$B124,'7.  Persistence Report'!$H:$H,2015,'7.  Persistence Report'!$J:$J,"Adjustment")</f>
        <v>0</v>
      </c>
      <c r="T125" s="724">
        <f>SUMIFS('7.  Persistence Report'!U:U,'7.  Persistence Report'!$D:$D,$B124,'7.  Persistence Report'!$H:$H,2015,'7.  Persistence Report'!$J:$J,"Adjustment")</f>
        <v>0</v>
      </c>
      <c r="U125" s="724">
        <f>SUMIFS('7.  Persistence Report'!V:V,'7.  Persistence Report'!$D:$D,$B124,'7.  Persistence Report'!$H:$H,2015,'7.  Persistence Report'!$J:$J,"Adjustment")</f>
        <v>0</v>
      </c>
      <c r="V125" s="724">
        <f>SUMIFS('7.  Persistence Report'!W:W,'7.  Persistence Report'!$D:$D,$B124,'7.  Persistence Report'!$H:$H,2015,'7.  Persistence Report'!$J:$J,"Adjustment")</f>
        <v>0</v>
      </c>
      <c r="W125" s="724">
        <f>SUMIFS('7.  Persistence Report'!X:X,'7.  Persistence Report'!$D:$D,$B124,'7.  Persistence Report'!$H:$H,2015,'7.  Persistence Report'!$J:$J,"Adjustment")</f>
        <v>0</v>
      </c>
      <c r="X125" s="724">
        <f>SUMIFS('7.  Persistence Report'!Y:Y,'7.  Persistence Report'!$D:$D,$B124,'7.  Persistence Report'!$H:$H,2015,'7.  Persistence Report'!$J:$J,"Adjustment")</f>
        <v>0</v>
      </c>
      <c r="Y125" s="412">
        <f t="shared" ref="Y125:AL125" ca="1" si="28">Y124</f>
        <v>0.5</v>
      </c>
      <c r="Z125" s="412">
        <f t="shared" ca="1" si="28"/>
        <v>0.5</v>
      </c>
      <c r="AA125" s="412">
        <f t="shared" ca="1" si="28"/>
        <v>0</v>
      </c>
      <c r="AB125" s="412">
        <f t="shared" ca="1" si="28"/>
        <v>0</v>
      </c>
      <c r="AC125" s="412">
        <f t="shared" ca="1" si="28"/>
        <v>0</v>
      </c>
      <c r="AD125" s="412">
        <f t="shared" ca="1" si="28"/>
        <v>0</v>
      </c>
      <c r="AE125" s="412">
        <f t="shared" ca="1" si="28"/>
        <v>0</v>
      </c>
      <c r="AF125" s="412">
        <f t="shared" ca="1" si="28"/>
        <v>0</v>
      </c>
      <c r="AG125" s="412">
        <f t="shared" ca="1" si="28"/>
        <v>0</v>
      </c>
      <c r="AH125" s="412">
        <f t="shared" ca="1" si="28"/>
        <v>0</v>
      </c>
      <c r="AI125" s="412">
        <f t="shared" ca="1" si="28"/>
        <v>0</v>
      </c>
      <c r="AJ125" s="412">
        <f t="shared" ca="1" si="28"/>
        <v>0</v>
      </c>
      <c r="AK125" s="412">
        <f t="shared" ca="1" si="28"/>
        <v>0</v>
      </c>
      <c r="AL125" s="412">
        <f t="shared" ca="1" si="28"/>
        <v>0</v>
      </c>
      <c r="AM125" s="308"/>
    </row>
    <row r="126" spans="1:39" outlineLevel="1">
      <c r="B126" s="296"/>
      <c r="C126" s="293"/>
      <c r="D126" s="730"/>
      <c r="E126" s="730"/>
      <c r="F126" s="730"/>
      <c r="G126" s="730"/>
      <c r="H126" s="730"/>
      <c r="I126" s="730"/>
      <c r="J126" s="730"/>
      <c r="K126" s="730"/>
      <c r="L126" s="730"/>
      <c r="M126" s="730"/>
      <c r="N126" s="730"/>
      <c r="O126" s="730"/>
      <c r="P126" s="730"/>
      <c r="Q126" s="730"/>
      <c r="R126" s="730"/>
      <c r="S126" s="730"/>
      <c r="T126" s="730"/>
      <c r="U126" s="730"/>
      <c r="V126" s="730"/>
      <c r="W126" s="730"/>
      <c r="X126" s="730"/>
      <c r="Y126" s="413"/>
      <c r="Z126" s="426"/>
      <c r="AA126" s="426"/>
      <c r="AB126" s="426"/>
      <c r="AC126" s="426"/>
      <c r="AD126" s="426"/>
      <c r="AE126" s="426"/>
      <c r="AF126" s="426"/>
      <c r="AG126" s="426"/>
      <c r="AH126" s="426"/>
      <c r="AI126" s="426"/>
      <c r="AJ126" s="426"/>
      <c r="AK126" s="426"/>
      <c r="AL126" s="426"/>
      <c r="AM126" s="308"/>
    </row>
    <row r="127" spans="1:39" ht="30" outlineLevel="1">
      <c r="A127" s="516">
        <v>28</v>
      </c>
      <c r="B127" s="514" t="s">
        <v>121</v>
      </c>
      <c r="C127" s="293" t="s">
        <v>25</v>
      </c>
      <c r="D127" s="724">
        <f>SUMIFS('7.  Persistence Report'!AU:AU,'7.  Persistence Report'!$D:$D,$B127,'7.  Persistence Report'!$H:$H,2015,'7.  Persistence Report'!$J:$J,"Current Year Savings")</f>
        <v>0</v>
      </c>
      <c r="E127" s="724">
        <f>SUMIFS('7.  Persistence Report'!AV:AV,'7.  Persistence Report'!$D:$D,$B127,'7.  Persistence Report'!$H:$H,2015,'7.  Persistence Report'!$J:$J,"Current Year Savings")</f>
        <v>0</v>
      </c>
      <c r="F127" s="724">
        <f>SUMIFS('7.  Persistence Report'!AW:AW,'7.  Persistence Report'!$D:$D,$B127,'7.  Persistence Report'!$H:$H,2015,'7.  Persistence Report'!$J:$J,"Current Year Savings")</f>
        <v>0</v>
      </c>
      <c r="G127" s="724">
        <f>SUMIFS('7.  Persistence Report'!AX:AX,'7.  Persistence Report'!$D:$D,$B127,'7.  Persistence Report'!$H:$H,2015,'7.  Persistence Report'!$J:$J,"Current Year Savings")</f>
        <v>0</v>
      </c>
      <c r="H127" s="724">
        <f>SUMIFS('7.  Persistence Report'!AY:AY,'7.  Persistence Report'!$D:$D,$B127,'7.  Persistence Report'!$H:$H,2015,'7.  Persistence Report'!$J:$J,"Current Year Savings")</f>
        <v>0</v>
      </c>
      <c r="I127" s="724">
        <f>SUMIFS('7.  Persistence Report'!AZ:AZ,'7.  Persistence Report'!$D:$D,$B127,'7.  Persistence Report'!$H:$H,2015,'7.  Persistence Report'!$J:$J,"Current Year Savings")</f>
        <v>0</v>
      </c>
      <c r="J127" s="724">
        <f>SUMIFS('7.  Persistence Report'!BA:BA,'7.  Persistence Report'!$D:$D,$B127,'7.  Persistence Report'!$H:$H,2015,'7.  Persistence Report'!$J:$J,"Current Year Savings")</f>
        <v>0</v>
      </c>
      <c r="K127" s="724">
        <f>SUMIFS('7.  Persistence Report'!BB:BB,'7.  Persistence Report'!$D:$D,$B127,'7.  Persistence Report'!$H:$H,2015,'7.  Persistence Report'!$J:$J,"Current Year Savings")</f>
        <v>0</v>
      </c>
      <c r="L127" s="724">
        <f>SUMIFS('7.  Persistence Report'!BC:BC,'7.  Persistence Report'!$D:$D,$B127,'7.  Persistence Report'!$H:$H,2015,'7.  Persistence Report'!$J:$J,"Current Year Savings")</f>
        <v>0</v>
      </c>
      <c r="M127" s="724">
        <f>SUMIFS('7.  Persistence Report'!BD:BD,'7.  Persistence Report'!$D:$D,$B127,'7.  Persistence Report'!$H:$H,2015,'7.  Persistence Report'!$J:$J,"Current Year Savings")</f>
        <v>0</v>
      </c>
      <c r="N127" s="724">
        <v>12</v>
      </c>
      <c r="O127" s="724">
        <f>SUMIFS('7.  Persistence Report'!P:P,'7.  Persistence Report'!$D:$D,$B127,'7.  Persistence Report'!$H:$H,2015,'7.  Persistence Report'!$J:$J,"Current Year Savings")</f>
        <v>0</v>
      </c>
      <c r="P127" s="724">
        <f>SUMIFS('7.  Persistence Report'!Q:Q,'7.  Persistence Report'!$D:$D,$B127,'7.  Persistence Report'!$H:$H,2015,'7.  Persistence Report'!$J:$J,"Current Year Savings")</f>
        <v>0</v>
      </c>
      <c r="Q127" s="724">
        <f>SUMIFS('7.  Persistence Report'!R:R,'7.  Persistence Report'!$D:$D,$B127,'7.  Persistence Report'!$H:$H,2015,'7.  Persistence Report'!$J:$J,"Current Year Savings")</f>
        <v>0</v>
      </c>
      <c r="R127" s="724">
        <f>SUMIFS('7.  Persistence Report'!S:S,'7.  Persistence Report'!$D:$D,$B127,'7.  Persistence Report'!$H:$H,2015,'7.  Persistence Report'!$J:$J,"Current Year Savings")</f>
        <v>0</v>
      </c>
      <c r="S127" s="724">
        <f>SUMIFS('7.  Persistence Report'!T:T,'7.  Persistence Report'!$D:$D,$B127,'7.  Persistence Report'!$H:$H,2015,'7.  Persistence Report'!$J:$J,"Current Year Savings")</f>
        <v>0</v>
      </c>
      <c r="T127" s="724">
        <f>SUMIFS('7.  Persistence Report'!U:U,'7.  Persistence Report'!$D:$D,$B127,'7.  Persistence Report'!$H:$H,2015,'7.  Persistence Report'!$J:$J,"Current Year Savings")</f>
        <v>0</v>
      </c>
      <c r="U127" s="724">
        <f>SUMIFS('7.  Persistence Report'!V:V,'7.  Persistence Report'!$D:$D,$B127,'7.  Persistence Report'!$H:$H,2015,'7.  Persistence Report'!$J:$J,"Current Year Savings")</f>
        <v>0</v>
      </c>
      <c r="V127" s="724">
        <f>SUMIFS('7.  Persistence Report'!W:W,'7.  Persistence Report'!$D:$D,$B127,'7.  Persistence Report'!$H:$H,2015,'7.  Persistence Report'!$J:$J,"Current Year Savings")</f>
        <v>0</v>
      </c>
      <c r="W127" s="724">
        <f>SUMIFS('7.  Persistence Report'!X:X,'7.  Persistence Report'!$D:$D,$B127,'7.  Persistence Report'!$H:$H,2015,'7.  Persistence Report'!$J:$J,"Current Year Savings")</f>
        <v>0</v>
      </c>
      <c r="X127" s="724">
        <f>SUMIFS('7.  Persistence Report'!Y:Y,'7.  Persistence Report'!$D:$D,$B127,'7.  Persistence Report'!$H:$H,2015,'7.  Persistence Report'!$J:$J,"Current Year Savings")</f>
        <v>0</v>
      </c>
      <c r="Y127" s="416">
        <f ca="1">IF(SUMIFS(OFFSET('3-a.  Rate Class Allocations'!$BA:$BA,0,O35-2015+(27*(Y36="kW"))),'3-a.  Rate Class Allocations'!$F:$F,"2015 - 2020 Conservation First Framework - Approved Province Wide Program",'3-a.  Rate Class Allocations'!$E:$E,$B127),SUMIFS(OFFSET('3-a.  Rate Class Allocations'!$BA:$BA,0,O35-2015+(27*(Y36="kW"))),'3-a.  Rate Class Allocations'!$F:$F,"2015 - 2020 Conservation First Framework - Approved Province Wide Program",'3-a.  Rate Class Allocations'!$L:$L,Y35,'3-a.  Rate Class Allocations'!$E:$E,$B127) / SUMIFS(OFFSET('3-a.  Rate Class Allocations'!$BA:$BA,0,O35-2015+(27*(Y36="kW"))),'3-a.  Rate Class Allocations'!$F:$F,"2015 - 2020 Conservation First Framework - Approved Province Wide Program",'3-a.  Rate Class Allocations'!$E:$E,$B127),IF(COUNTIFS(Y35,"General Service*"),1/COUNTIFS(Y35:AL35,"General Service*"),0))</f>
        <v>0</v>
      </c>
      <c r="Z127" s="416">
        <f ca="1">IF(SUMIFS(OFFSET('3-a.  Rate Class Allocations'!$BA:$BA,0,O35-2015+(27*(Z$36="kW"))),'3-a.  Rate Class Allocations'!$F:$F,"2015 - 2020 Conservation First Framework - Approved Province Wide Program",'3-a.  Rate Class Allocations'!$E:$E,$B127),SUMIFS(OFFSET('3-a.  Rate Class Allocations'!$BA:$BA,0,O35-2015+(27*(Z$36="kW"))),'3-a.  Rate Class Allocations'!$F:$F,"2015 - 2020 Conservation First Framework - Approved Province Wide Program",'3-a.  Rate Class Allocations'!$L:$L,Z$35,'3-a.  Rate Class Allocations'!$E:$E,$B127) / SUMIFS(OFFSET('3-a.  Rate Class Allocations'!$BA:$BA,0,O35-2015+(27*(Z$36="kW"))),'3-a.  Rate Class Allocations'!$F:$F,"2015 - 2020 Conservation First Framework - Approved Province Wide Program",'3-a.  Rate Class Allocations'!$E:$E,$B127),IF(COUNTIFS(Z$35,"General Service*"),1/COUNTIFS(Y35:AL35,"General Service*"),0))</f>
        <v>0</v>
      </c>
      <c r="AA127" s="416">
        <f ca="1">IF(SUMIFS(OFFSET('3-a.  Rate Class Allocations'!$BA:$BA,0,O35-2015+(27*(AA$36="kW"))),'3-a.  Rate Class Allocations'!$F:$F,"2015 - 2020 Conservation First Framework - Approved Province Wide Program",'3-a.  Rate Class Allocations'!$E:$E,$B127),SUMIFS(OFFSET('3-a.  Rate Class Allocations'!$BA:$BA,0,O35-2015+(27*(AA$36="kW"))),'3-a.  Rate Class Allocations'!$F:$F,"2015 - 2020 Conservation First Framework - Approved Province Wide Program",'3-a.  Rate Class Allocations'!$L:$L,AA$35,'3-a.  Rate Class Allocations'!$E:$E,$B127) / SUMIFS(OFFSET('3-a.  Rate Class Allocations'!$BA:$BA,0,O35-2015+(27*(AA$36="kW"))),'3-a.  Rate Class Allocations'!$F:$F,"2015 - 2020 Conservation First Framework - Approved Province Wide Program",'3-a.  Rate Class Allocations'!$E:$E,$B127),IF(COUNTIFS(AA$35,"General Service*"),1/COUNTIFS(Y35:AL35,"General Service*"),0))</f>
        <v>1</v>
      </c>
      <c r="AB127" s="416">
        <f ca="1">IF(SUMIFS(OFFSET('3-a.  Rate Class Allocations'!$BA:$BA,0,O35-2015+(27*(AB$36="kW"))),'3-a.  Rate Class Allocations'!$F:$F,"2015 - 2020 Conservation First Framework - Approved Province Wide Program",'3-a.  Rate Class Allocations'!$E:$E,$B127),SUMIFS(OFFSET('3-a.  Rate Class Allocations'!$BA:$BA,0,O35-2015+(27*(AB$36="kW"))),'3-a.  Rate Class Allocations'!$F:$F,"2015 - 2020 Conservation First Framework - Approved Province Wide Program",'3-a.  Rate Class Allocations'!$L:$L,AB$35,'3-a.  Rate Class Allocations'!$E:$E,$B127) / SUMIFS(OFFSET('3-a.  Rate Class Allocations'!$BA:$BA,0,O35-2015+(27*(AB$36="kW"))),'3-a.  Rate Class Allocations'!$F:$F,"2015 - 2020 Conservation First Framework - Approved Province Wide Program",'3-a.  Rate Class Allocations'!$E:$E,$B127),IF(COUNTIFS(AB$35,"General Service*"),1/COUNTIFS(Y35:AL35,"General Service*"),0))</f>
        <v>0</v>
      </c>
      <c r="AC127" s="416">
        <f ca="1">IF(SUMIFS(OFFSET('3-a.  Rate Class Allocations'!$BA:$BA,0,O35-2015+(27*(AC$36="kW"))),'3-a.  Rate Class Allocations'!$F:$F,"2015 - 2020 Conservation First Framework - Approved Province Wide Program",'3-a.  Rate Class Allocations'!$E:$E,$B127),SUMIFS(OFFSET('3-a.  Rate Class Allocations'!$BA:$BA,0,O35-2015+(27*(AC$36="kW"))),'3-a.  Rate Class Allocations'!$F:$F,"2015 - 2020 Conservation First Framework - Approved Province Wide Program",'3-a.  Rate Class Allocations'!$L:$L,AC$35,'3-a.  Rate Class Allocations'!$E:$E,$B127) / SUMIFS(OFFSET('3-a.  Rate Class Allocations'!$BA:$BA,0,O35-2015+(27*(AC$36="kW"))),'3-a.  Rate Class Allocations'!$F:$F,"2015 - 2020 Conservation First Framework - Approved Province Wide Program",'3-a.  Rate Class Allocations'!$E:$E,$B127),IF(COUNTIFS(AC$35,"General Service*"),1/COUNTIFS(Y35:AL35,"General Service*"),0))</f>
        <v>0</v>
      </c>
      <c r="AD127" s="416">
        <f ca="1">IF(SUMIFS(OFFSET('3-a.  Rate Class Allocations'!$BA:$BA,0,O35-2015+(27*(AD$36="kW"))),'3-a.  Rate Class Allocations'!$F:$F,"2015 - 2020 Conservation First Framework - Approved Province Wide Program",'3-a.  Rate Class Allocations'!$E:$E,$B127),SUMIFS(OFFSET('3-a.  Rate Class Allocations'!$BA:$BA,0,O35-2015+(27*(AD$36="kW"))),'3-a.  Rate Class Allocations'!$F:$F,"2015 - 2020 Conservation First Framework - Approved Province Wide Program",'3-a.  Rate Class Allocations'!$L:$L,AD$35,'3-a.  Rate Class Allocations'!$E:$E,$B127) / SUMIFS(OFFSET('3-a.  Rate Class Allocations'!$BA:$BA,0,O35-2015+(27*(AD$36="kW"))),'3-a.  Rate Class Allocations'!$F:$F,"2015 - 2020 Conservation First Framework - Approved Province Wide Program",'3-a.  Rate Class Allocations'!$E:$E,$B127),IF(COUNTIFS(AD$35,"General Service*"),1/COUNTIFS(Y35:AL35,"General Service*"),0))</f>
        <v>0</v>
      </c>
      <c r="AE127" s="416">
        <f ca="1">IF(SUMIFS(OFFSET('3-a.  Rate Class Allocations'!$BA:$BA,0,O35-2015+(27*(AE$36="kW"))),'3-a.  Rate Class Allocations'!$F:$F,"2015 - 2020 Conservation First Framework - Approved Province Wide Program",'3-a.  Rate Class Allocations'!$E:$E,$B127),SUMIFS(OFFSET('3-a.  Rate Class Allocations'!$BA:$BA,0,O35-2015+(27*(AE$36="kW"))),'3-a.  Rate Class Allocations'!$F:$F,"2015 - 2020 Conservation First Framework - Approved Province Wide Program",'3-a.  Rate Class Allocations'!$L:$L,AE$35,'3-a.  Rate Class Allocations'!$E:$E,$B127) / SUMIFS(OFFSET('3-a.  Rate Class Allocations'!$BA:$BA,0,O35-2015+(27*(AE$36="kW"))),'3-a.  Rate Class Allocations'!$F:$F,"2015 - 2020 Conservation First Framework - Approved Province Wide Program",'3-a.  Rate Class Allocations'!$E:$E,$B127),IF(COUNTIFS(AE$35,"General Service*"),1/COUNTIFS(Y35:AL35,"General Service*"),0))</f>
        <v>0</v>
      </c>
      <c r="AF127" s="416">
        <f ca="1">IF(SUMIFS(OFFSET('3-a.  Rate Class Allocations'!$BA:$BA,0,O35-2015+(27*(AF$36="kW"))),'3-a.  Rate Class Allocations'!$F:$F,"2015 - 2020 Conservation First Framework - Approved Province Wide Program",'3-a.  Rate Class Allocations'!$E:$E,$B127),SUMIFS(OFFSET('3-a.  Rate Class Allocations'!$BA:$BA,0,O35-2015+(27*(AF$36="kW"))),'3-a.  Rate Class Allocations'!$F:$F,"2015 - 2020 Conservation First Framework - Approved Province Wide Program",'3-a.  Rate Class Allocations'!$L:$L,AF$35,'3-a.  Rate Class Allocations'!$E:$E,$B127) / SUMIFS(OFFSET('3-a.  Rate Class Allocations'!$BA:$BA,0,O35-2015+(27*(AF$36="kW"))),'3-a.  Rate Class Allocations'!$F:$F,"2015 - 2020 Conservation First Framework - Approved Province Wide Program",'3-a.  Rate Class Allocations'!$E:$E,$B127),IF(COUNTIFS(AF$35,"General Service*"),1/COUNTIFS(Y35:AL35,"General Service*"),0))</f>
        <v>0</v>
      </c>
      <c r="AG127" s="416">
        <f ca="1">IF(SUMIFS(OFFSET('3-a.  Rate Class Allocations'!$BA:$BA,0,O35-2015+(27*(AG$36="kW"))),'3-a.  Rate Class Allocations'!$F:$F,"2015 - 2020 Conservation First Framework - Approved Province Wide Program",'3-a.  Rate Class Allocations'!$E:$E,$B127),SUMIFS(OFFSET('3-a.  Rate Class Allocations'!$BA:$BA,0,O35-2015+(27*(AG$36="kW"))),'3-a.  Rate Class Allocations'!$F:$F,"2015 - 2020 Conservation First Framework - Approved Province Wide Program",'3-a.  Rate Class Allocations'!$L:$L,AG$35,'3-a.  Rate Class Allocations'!$E:$E,$B127) / SUMIFS(OFFSET('3-a.  Rate Class Allocations'!$BA:$BA,0,O35-2015+(27*(AG$36="kW"))),'3-a.  Rate Class Allocations'!$F:$F,"2015 - 2020 Conservation First Framework - Approved Province Wide Program",'3-a.  Rate Class Allocations'!$E:$E,$B127),IF(COUNTIFS(AG$35,"General Service*"),1/COUNTIFS(Y35:AL35,"General Service*"),0))</f>
        <v>0</v>
      </c>
      <c r="AH127" s="416">
        <f ca="1">IF(SUMIFS(OFFSET('3-a.  Rate Class Allocations'!$BA:$BA,0,O35-2015+(27*(AH$36="kW"))),'3-a.  Rate Class Allocations'!$F:$F,"2015 - 2020 Conservation First Framework - Approved Province Wide Program",'3-a.  Rate Class Allocations'!$E:$E,$B127),SUMIFS(OFFSET('3-a.  Rate Class Allocations'!$BA:$BA,0,O35-2015+(27*(AH$36="kW"))),'3-a.  Rate Class Allocations'!$F:$F,"2015 - 2020 Conservation First Framework - Approved Province Wide Program",'3-a.  Rate Class Allocations'!$L:$L,AH$35,'3-a.  Rate Class Allocations'!$E:$E,$B127) / SUMIFS(OFFSET('3-a.  Rate Class Allocations'!$BA:$BA,0,O35-2015+(27*(AH$36="kW"))),'3-a.  Rate Class Allocations'!$F:$F,"2015 - 2020 Conservation First Framework - Approved Province Wide Program",'3-a.  Rate Class Allocations'!$E:$E,$B127),IF(COUNTIFS(AH$35,"General Service*"),1/COUNTIFS(Y35:AL35,"General Service*"),0))</f>
        <v>0</v>
      </c>
      <c r="AI127" s="416">
        <f ca="1">IF(SUMIFS(OFFSET('3-a.  Rate Class Allocations'!$BA:$BA,0,O35-2015+(27*(AI$36="kW"))),'3-a.  Rate Class Allocations'!$F:$F,"2015 - 2020 Conservation First Framework - Approved Province Wide Program",'3-a.  Rate Class Allocations'!$E:$E,$B127),SUMIFS(OFFSET('3-a.  Rate Class Allocations'!$BA:$BA,0,O35-2015+(27*(AI$36="kW"))),'3-a.  Rate Class Allocations'!$F:$F,"2015 - 2020 Conservation First Framework - Approved Province Wide Program",'3-a.  Rate Class Allocations'!$L:$L,AI$35,'3-a.  Rate Class Allocations'!$E:$E,$B127) / SUMIFS(OFFSET('3-a.  Rate Class Allocations'!$BA:$BA,0,O35-2015+(27*(AI$36="kW"))),'3-a.  Rate Class Allocations'!$F:$F,"2015 - 2020 Conservation First Framework - Approved Province Wide Program",'3-a.  Rate Class Allocations'!$E:$E,$B127),IF(COUNTIFS(AI$35,"General Service*"),1/COUNTIFS(Y35:AL35,"General Service*"),0))</f>
        <v>0</v>
      </c>
      <c r="AJ127" s="416">
        <f ca="1">IF(SUMIFS(OFFSET('3-a.  Rate Class Allocations'!$BA:$BA,0,O35-2015+(27*(AJ$36="kW"))),'3-a.  Rate Class Allocations'!$F:$F,"2015 - 2020 Conservation First Framework - Approved Province Wide Program",'3-a.  Rate Class Allocations'!$E:$E,$B127),SUMIFS(OFFSET('3-a.  Rate Class Allocations'!$BA:$BA,0,O35-2015+(27*(AJ$36="kW"))),'3-a.  Rate Class Allocations'!$F:$F,"2015 - 2020 Conservation First Framework - Approved Province Wide Program",'3-a.  Rate Class Allocations'!$L:$L,AJ$35,'3-a.  Rate Class Allocations'!$E:$E,$B127) / SUMIFS(OFFSET('3-a.  Rate Class Allocations'!$BA:$BA,0,O35-2015+(27*(AJ$36="kW"))),'3-a.  Rate Class Allocations'!$F:$F,"2015 - 2020 Conservation First Framework - Approved Province Wide Program",'3-a.  Rate Class Allocations'!$E:$E,$B127),IF(COUNTIFS(AJ$35,"General Service*"),1/COUNTIFS(Y35:AL35,"General Service*"),0))</f>
        <v>0</v>
      </c>
      <c r="AK127" s="416">
        <f ca="1">IF(SUMIFS(OFFSET('3-a.  Rate Class Allocations'!$BA:$BA,0,O35-2015+(27*(AK$36="kW"))),'3-a.  Rate Class Allocations'!$F:$F,"2015 - 2020 Conservation First Framework - Approved Province Wide Program",'3-a.  Rate Class Allocations'!$E:$E,$B127),SUMIFS(OFFSET('3-a.  Rate Class Allocations'!$BA:$BA,0,O35-2015+(27*(AK$36="kW"))),'3-a.  Rate Class Allocations'!$F:$F,"2015 - 2020 Conservation First Framework - Approved Province Wide Program",'3-a.  Rate Class Allocations'!$L:$L,AK$35,'3-a.  Rate Class Allocations'!$E:$E,$B127) / SUMIFS(OFFSET('3-a.  Rate Class Allocations'!$BA:$BA,0,O35-2015+(27*(AK$36="kW"))),'3-a.  Rate Class Allocations'!$F:$F,"2015 - 2020 Conservation First Framework - Approved Province Wide Program",'3-a.  Rate Class Allocations'!$E:$E,$B127),IF(COUNTIFS(AK$35,"General Service*"),1/COUNTIFS(Y35:AL35,"General Service*"),0))</f>
        <v>0</v>
      </c>
      <c r="AL127" s="416">
        <f ca="1">IF(SUMIFS(OFFSET('3-a.  Rate Class Allocations'!$BA:$BA,0,O35-2015+(27*(AL$36="kW"))),'3-a.  Rate Class Allocations'!$F:$F,"2015 - 2020 Conservation First Framework - Approved Province Wide Program",'3-a.  Rate Class Allocations'!$E:$E,$B127),SUMIFS(OFFSET('3-a.  Rate Class Allocations'!$BA:$BA,0,O35-2015+(27*(AL$36="kW"))),'3-a.  Rate Class Allocations'!$F:$F,"2015 - 2020 Conservation First Framework - Approved Province Wide Program",'3-a.  Rate Class Allocations'!$L:$L,AL$35,'3-a.  Rate Class Allocations'!$E:$E,$B127) / SUMIFS(OFFSET('3-a.  Rate Class Allocations'!$BA:$BA,0,O35-2015+(27*(AL$36="kW"))),'3-a.  Rate Class Allocations'!$F:$F,"2015 - 2020 Conservation First Framework - Approved Province Wide Program",'3-a.  Rate Class Allocations'!$E:$E,$B127),IF(COUNTIFS(AL$35,"General Service*"),1/COUNTIFS(Y35:AL35,"General Service*"),0))</f>
        <v>0</v>
      </c>
      <c r="AM127" s="298">
        <f ca="1">SUM(Y127:AL127)</f>
        <v>1</v>
      </c>
    </row>
    <row r="128" spans="1:39" outlineLevel="1">
      <c r="B128" s="296" t="s">
        <v>268</v>
      </c>
      <c r="C128" s="293" t="s">
        <v>164</v>
      </c>
      <c r="D128" s="724">
        <f>SUMIFS('7.  Persistence Report'!AU:AU,'7.  Persistence Report'!$D:$D,$B127,'7.  Persistence Report'!$H:$H,2015,'7.  Persistence Report'!$J:$J,"Adjustment")</f>
        <v>0</v>
      </c>
      <c r="E128" s="724">
        <f>SUMIFS('7.  Persistence Report'!AV:AV,'7.  Persistence Report'!$D:$D,$B127,'7.  Persistence Report'!$H:$H,2015,'7.  Persistence Report'!$J:$J,"Adjustment")</f>
        <v>0</v>
      </c>
      <c r="F128" s="724">
        <f>SUMIFS('7.  Persistence Report'!AW:AW,'7.  Persistence Report'!$D:$D,$B127,'7.  Persistence Report'!$H:$H,2015,'7.  Persistence Report'!$J:$J,"Adjustment")</f>
        <v>0</v>
      </c>
      <c r="G128" s="724">
        <f>SUMIFS('7.  Persistence Report'!AX:AX,'7.  Persistence Report'!$D:$D,$B127,'7.  Persistence Report'!$H:$H,2015,'7.  Persistence Report'!$J:$J,"Adjustment")</f>
        <v>0</v>
      </c>
      <c r="H128" s="724">
        <f>SUMIFS('7.  Persistence Report'!AY:AY,'7.  Persistence Report'!$D:$D,$B127,'7.  Persistence Report'!$H:$H,2015,'7.  Persistence Report'!$J:$J,"Adjustment")</f>
        <v>0</v>
      </c>
      <c r="I128" s="724">
        <f>SUMIFS('7.  Persistence Report'!AZ:AZ,'7.  Persistence Report'!$D:$D,$B127,'7.  Persistence Report'!$H:$H,2015,'7.  Persistence Report'!$J:$J,"Adjustment")</f>
        <v>0</v>
      </c>
      <c r="J128" s="724">
        <f>SUMIFS('7.  Persistence Report'!BA:BA,'7.  Persistence Report'!$D:$D,$B127,'7.  Persistence Report'!$H:$H,2015,'7.  Persistence Report'!$J:$J,"Adjustment")</f>
        <v>0</v>
      </c>
      <c r="K128" s="724">
        <f>SUMIFS('7.  Persistence Report'!BB:BB,'7.  Persistence Report'!$D:$D,$B127,'7.  Persistence Report'!$H:$H,2015,'7.  Persistence Report'!$J:$J,"Adjustment")</f>
        <v>0</v>
      </c>
      <c r="L128" s="724">
        <f>SUMIFS('7.  Persistence Report'!BC:BC,'7.  Persistence Report'!$D:$D,$B127,'7.  Persistence Report'!$H:$H,2015,'7.  Persistence Report'!$J:$J,"Adjustment")</f>
        <v>0</v>
      </c>
      <c r="M128" s="724">
        <f>SUMIFS('7.  Persistence Report'!BD:BD,'7.  Persistence Report'!$D:$D,$B127,'7.  Persistence Report'!$H:$H,2015,'7.  Persistence Report'!$J:$J,"Adjustment")</f>
        <v>0</v>
      </c>
      <c r="N128" s="724">
        <f>N127</f>
        <v>12</v>
      </c>
      <c r="O128" s="724">
        <f>SUMIFS('7.  Persistence Report'!P:P,'7.  Persistence Report'!$D:$D,$B127,'7.  Persistence Report'!$H:$H,2015,'7.  Persistence Report'!$J:$J,"Adjustment")</f>
        <v>0</v>
      </c>
      <c r="P128" s="724">
        <f>SUMIFS('7.  Persistence Report'!Q:Q,'7.  Persistence Report'!$D:$D,$B127,'7.  Persistence Report'!$H:$H,2015,'7.  Persistence Report'!$J:$J,"Adjustment")</f>
        <v>0</v>
      </c>
      <c r="Q128" s="724">
        <f>SUMIFS('7.  Persistence Report'!R:R,'7.  Persistence Report'!$D:$D,$B127,'7.  Persistence Report'!$H:$H,2015,'7.  Persistence Report'!$J:$J,"Adjustment")</f>
        <v>0</v>
      </c>
      <c r="R128" s="724">
        <f>SUMIFS('7.  Persistence Report'!S:S,'7.  Persistence Report'!$D:$D,$B127,'7.  Persistence Report'!$H:$H,2015,'7.  Persistence Report'!$J:$J,"Adjustment")</f>
        <v>0</v>
      </c>
      <c r="S128" s="724">
        <f>SUMIFS('7.  Persistence Report'!T:T,'7.  Persistence Report'!$D:$D,$B127,'7.  Persistence Report'!$H:$H,2015,'7.  Persistence Report'!$J:$J,"Adjustment")</f>
        <v>0</v>
      </c>
      <c r="T128" s="724">
        <f>SUMIFS('7.  Persistence Report'!U:U,'7.  Persistence Report'!$D:$D,$B127,'7.  Persistence Report'!$H:$H,2015,'7.  Persistence Report'!$J:$J,"Adjustment")</f>
        <v>0</v>
      </c>
      <c r="U128" s="724">
        <f>SUMIFS('7.  Persistence Report'!V:V,'7.  Persistence Report'!$D:$D,$B127,'7.  Persistence Report'!$H:$H,2015,'7.  Persistence Report'!$J:$J,"Adjustment")</f>
        <v>0</v>
      </c>
      <c r="V128" s="724">
        <f>SUMIFS('7.  Persistence Report'!W:W,'7.  Persistence Report'!$D:$D,$B127,'7.  Persistence Report'!$H:$H,2015,'7.  Persistence Report'!$J:$J,"Adjustment")</f>
        <v>0</v>
      </c>
      <c r="W128" s="724">
        <f>SUMIFS('7.  Persistence Report'!X:X,'7.  Persistence Report'!$D:$D,$B127,'7.  Persistence Report'!$H:$H,2015,'7.  Persistence Report'!$J:$J,"Adjustment")</f>
        <v>0</v>
      </c>
      <c r="X128" s="724">
        <f>SUMIFS('7.  Persistence Report'!Y:Y,'7.  Persistence Report'!$D:$D,$B127,'7.  Persistence Report'!$H:$H,2015,'7.  Persistence Report'!$J:$J,"Adjustment")</f>
        <v>0</v>
      </c>
      <c r="Y128" s="412">
        <f t="shared" ref="Y128:AL128" ca="1" si="29">Y127</f>
        <v>0</v>
      </c>
      <c r="Z128" s="412">
        <f t="shared" ca="1" si="29"/>
        <v>0</v>
      </c>
      <c r="AA128" s="412">
        <f t="shared" ca="1" si="29"/>
        <v>1</v>
      </c>
      <c r="AB128" s="412">
        <f t="shared" ca="1" si="29"/>
        <v>0</v>
      </c>
      <c r="AC128" s="412">
        <f t="shared" ca="1" si="29"/>
        <v>0</v>
      </c>
      <c r="AD128" s="412">
        <f t="shared" ca="1" si="29"/>
        <v>0</v>
      </c>
      <c r="AE128" s="412">
        <f t="shared" ca="1" si="29"/>
        <v>0</v>
      </c>
      <c r="AF128" s="412">
        <f t="shared" ca="1" si="29"/>
        <v>0</v>
      </c>
      <c r="AG128" s="412">
        <f t="shared" ca="1" si="29"/>
        <v>0</v>
      </c>
      <c r="AH128" s="412">
        <f t="shared" ca="1" si="29"/>
        <v>0</v>
      </c>
      <c r="AI128" s="412">
        <f t="shared" ca="1" si="29"/>
        <v>0</v>
      </c>
      <c r="AJ128" s="412">
        <f t="shared" ca="1" si="29"/>
        <v>0</v>
      </c>
      <c r="AK128" s="412">
        <f t="shared" ca="1" si="29"/>
        <v>0</v>
      </c>
      <c r="AL128" s="412">
        <f t="shared" ca="1" si="29"/>
        <v>0</v>
      </c>
      <c r="AM128" s="308"/>
    </row>
    <row r="129" spans="1:39" outlineLevel="1">
      <c r="B129" s="296"/>
      <c r="C129" s="293"/>
      <c r="D129" s="730"/>
      <c r="E129" s="730"/>
      <c r="F129" s="730"/>
      <c r="G129" s="730"/>
      <c r="H129" s="730"/>
      <c r="I129" s="730"/>
      <c r="J129" s="730"/>
      <c r="K129" s="730"/>
      <c r="L129" s="730"/>
      <c r="M129" s="730"/>
      <c r="N129" s="730"/>
      <c r="O129" s="730"/>
      <c r="P129" s="730"/>
      <c r="Q129" s="730"/>
      <c r="R129" s="730"/>
      <c r="S129" s="730"/>
      <c r="T129" s="730"/>
      <c r="U129" s="730"/>
      <c r="V129" s="730"/>
      <c r="W129" s="730"/>
      <c r="X129" s="730"/>
      <c r="Y129" s="413"/>
      <c r="Z129" s="426"/>
      <c r="AA129" s="426"/>
      <c r="AB129" s="426"/>
      <c r="AC129" s="426"/>
      <c r="AD129" s="426"/>
      <c r="AE129" s="426"/>
      <c r="AF129" s="426"/>
      <c r="AG129" s="426"/>
      <c r="AH129" s="426"/>
      <c r="AI129" s="426"/>
      <c r="AJ129" s="426"/>
      <c r="AK129" s="426"/>
      <c r="AL129" s="426"/>
      <c r="AM129" s="308"/>
    </row>
    <row r="130" spans="1:39" ht="30" outlineLevel="1">
      <c r="A130" s="516">
        <v>29</v>
      </c>
      <c r="B130" s="514" t="s">
        <v>122</v>
      </c>
      <c r="C130" s="293" t="s">
        <v>25</v>
      </c>
      <c r="D130" s="724">
        <f>SUMIFS('7.  Persistence Report'!AU:AU,'7.  Persistence Report'!$D:$D,$B130,'7.  Persistence Report'!$H:$H,2015,'7.  Persistence Report'!$J:$J,"Current Year Savings")</f>
        <v>0</v>
      </c>
      <c r="E130" s="724">
        <f>SUMIFS('7.  Persistence Report'!AV:AV,'7.  Persistence Report'!$D:$D,$B130,'7.  Persistence Report'!$H:$H,2015,'7.  Persistence Report'!$J:$J,"Current Year Savings")</f>
        <v>0</v>
      </c>
      <c r="F130" s="724">
        <f>SUMIFS('7.  Persistence Report'!AW:AW,'7.  Persistence Report'!$D:$D,$B130,'7.  Persistence Report'!$H:$H,2015,'7.  Persistence Report'!$J:$J,"Current Year Savings")</f>
        <v>0</v>
      </c>
      <c r="G130" s="724">
        <f>SUMIFS('7.  Persistence Report'!AX:AX,'7.  Persistence Report'!$D:$D,$B130,'7.  Persistence Report'!$H:$H,2015,'7.  Persistence Report'!$J:$J,"Current Year Savings")</f>
        <v>0</v>
      </c>
      <c r="H130" s="724">
        <f>SUMIFS('7.  Persistence Report'!AY:AY,'7.  Persistence Report'!$D:$D,$B130,'7.  Persistence Report'!$H:$H,2015,'7.  Persistence Report'!$J:$J,"Current Year Savings")</f>
        <v>0</v>
      </c>
      <c r="I130" s="724">
        <f>SUMIFS('7.  Persistence Report'!AZ:AZ,'7.  Persistence Report'!$D:$D,$B130,'7.  Persistence Report'!$H:$H,2015,'7.  Persistence Report'!$J:$J,"Current Year Savings")</f>
        <v>0</v>
      </c>
      <c r="J130" s="724">
        <f>SUMIFS('7.  Persistence Report'!BA:BA,'7.  Persistence Report'!$D:$D,$B130,'7.  Persistence Report'!$H:$H,2015,'7.  Persistence Report'!$J:$J,"Current Year Savings")</f>
        <v>0</v>
      </c>
      <c r="K130" s="724">
        <f>SUMIFS('7.  Persistence Report'!BB:BB,'7.  Persistence Report'!$D:$D,$B130,'7.  Persistence Report'!$H:$H,2015,'7.  Persistence Report'!$J:$J,"Current Year Savings")</f>
        <v>0</v>
      </c>
      <c r="L130" s="724">
        <f>SUMIFS('7.  Persistence Report'!BC:BC,'7.  Persistence Report'!$D:$D,$B130,'7.  Persistence Report'!$H:$H,2015,'7.  Persistence Report'!$J:$J,"Current Year Savings")</f>
        <v>0</v>
      </c>
      <c r="M130" s="724">
        <f>SUMIFS('7.  Persistence Report'!BD:BD,'7.  Persistence Report'!$D:$D,$B130,'7.  Persistence Report'!$H:$H,2015,'7.  Persistence Report'!$J:$J,"Current Year Savings")</f>
        <v>0</v>
      </c>
      <c r="N130" s="724">
        <v>3</v>
      </c>
      <c r="O130" s="724">
        <f>SUMIFS('7.  Persistence Report'!P:P,'7.  Persistence Report'!$D:$D,$B130,'7.  Persistence Report'!$H:$H,2015,'7.  Persistence Report'!$J:$J,"Current Year Savings")</f>
        <v>0</v>
      </c>
      <c r="P130" s="724">
        <f>SUMIFS('7.  Persistence Report'!Q:Q,'7.  Persistence Report'!$D:$D,$B130,'7.  Persistence Report'!$H:$H,2015,'7.  Persistence Report'!$J:$J,"Current Year Savings")</f>
        <v>0</v>
      </c>
      <c r="Q130" s="724">
        <f>SUMIFS('7.  Persistence Report'!R:R,'7.  Persistence Report'!$D:$D,$B130,'7.  Persistence Report'!$H:$H,2015,'7.  Persistence Report'!$J:$J,"Current Year Savings")</f>
        <v>0</v>
      </c>
      <c r="R130" s="724">
        <f>SUMIFS('7.  Persistence Report'!S:S,'7.  Persistence Report'!$D:$D,$B130,'7.  Persistence Report'!$H:$H,2015,'7.  Persistence Report'!$J:$J,"Current Year Savings")</f>
        <v>0</v>
      </c>
      <c r="S130" s="724">
        <f>SUMIFS('7.  Persistence Report'!T:T,'7.  Persistence Report'!$D:$D,$B130,'7.  Persistence Report'!$H:$H,2015,'7.  Persistence Report'!$J:$J,"Current Year Savings")</f>
        <v>0</v>
      </c>
      <c r="T130" s="724">
        <f>SUMIFS('7.  Persistence Report'!U:U,'7.  Persistence Report'!$D:$D,$B130,'7.  Persistence Report'!$H:$H,2015,'7.  Persistence Report'!$J:$J,"Current Year Savings")</f>
        <v>0</v>
      </c>
      <c r="U130" s="724">
        <f>SUMIFS('7.  Persistence Report'!V:V,'7.  Persistence Report'!$D:$D,$B130,'7.  Persistence Report'!$H:$H,2015,'7.  Persistence Report'!$J:$J,"Current Year Savings")</f>
        <v>0</v>
      </c>
      <c r="V130" s="724">
        <f>SUMIFS('7.  Persistence Report'!W:W,'7.  Persistence Report'!$D:$D,$B130,'7.  Persistence Report'!$H:$H,2015,'7.  Persistence Report'!$J:$J,"Current Year Savings")</f>
        <v>0</v>
      </c>
      <c r="W130" s="724">
        <f>SUMIFS('7.  Persistence Report'!X:X,'7.  Persistence Report'!$D:$D,$B130,'7.  Persistence Report'!$H:$H,2015,'7.  Persistence Report'!$J:$J,"Current Year Savings")</f>
        <v>0</v>
      </c>
      <c r="X130" s="724">
        <f>SUMIFS('7.  Persistence Report'!Y:Y,'7.  Persistence Report'!$D:$D,$B130,'7.  Persistence Report'!$H:$H,2015,'7.  Persistence Report'!$J:$J,"Current Year Savings")</f>
        <v>0</v>
      </c>
      <c r="Y130" s="416">
        <f ca="1">IF(SUMIFS(OFFSET('3-a.  Rate Class Allocations'!$BA:$BA,0,O35-2015+(27*(Y36="kW"))),'3-a.  Rate Class Allocations'!$F:$F,"2015 - 2020 Conservation First Framework - Approved Province Wide Program",'3-a.  Rate Class Allocations'!$E:$E,$B130),SUMIFS(OFFSET('3-a.  Rate Class Allocations'!$BA:$BA,0,O35-2015+(27*(Y36="kW"))),'3-a.  Rate Class Allocations'!$F:$F,"2015 - 2020 Conservation First Framework - Approved Province Wide Program",'3-a.  Rate Class Allocations'!$L:$L,Y35,'3-a.  Rate Class Allocations'!$E:$E,$B130) / SUMIFS(OFFSET('3-a.  Rate Class Allocations'!$BA:$BA,0,O35-2015+(27*(Y36="kW"))),'3-a.  Rate Class Allocations'!$F:$F,"2015 - 2020 Conservation First Framework - Approved Province Wide Program",'3-a.  Rate Class Allocations'!$E:$E,$B130),IF(COUNTIFS(Y35,"General Service*"),1/COUNTIFS(Y35:AL35,"General Service*"),0))</f>
        <v>0.5</v>
      </c>
      <c r="Z130" s="416">
        <f ca="1">IF(SUMIFS(OFFSET('3-a.  Rate Class Allocations'!$BA:$BA,0,O35-2015+(27*(Z$36="kW"))),'3-a.  Rate Class Allocations'!$F:$F,"2015 - 2020 Conservation First Framework - Approved Province Wide Program",'3-a.  Rate Class Allocations'!$E:$E,$B130),SUMIFS(OFFSET('3-a.  Rate Class Allocations'!$BA:$BA,0,O35-2015+(27*(Z$36="kW"))),'3-a.  Rate Class Allocations'!$F:$F,"2015 - 2020 Conservation First Framework - Approved Province Wide Program",'3-a.  Rate Class Allocations'!$L:$L,Z$35,'3-a.  Rate Class Allocations'!$E:$E,$B130) / SUMIFS(OFFSET('3-a.  Rate Class Allocations'!$BA:$BA,0,O35-2015+(27*(Z$36="kW"))),'3-a.  Rate Class Allocations'!$F:$F,"2015 - 2020 Conservation First Framework - Approved Province Wide Program",'3-a.  Rate Class Allocations'!$E:$E,$B130),IF(COUNTIFS(Z$35,"General Service*"),1/COUNTIFS(Y35:AL35,"General Service*"),0))</f>
        <v>0.5</v>
      </c>
      <c r="AA130" s="416">
        <f ca="1">IF(SUMIFS(OFFSET('3-a.  Rate Class Allocations'!$BA:$BA,0,O35-2015+(27*(AA$36="kW"))),'3-a.  Rate Class Allocations'!$F:$F,"2015 - 2020 Conservation First Framework - Approved Province Wide Program",'3-a.  Rate Class Allocations'!$E:$E,$B130),SUMIFS(OFFSET('3-a.  Rate Class Allocations'!$BA:$BA,0,O35-2015+(27*(AA$36="kW"))),'3-a.  Rate Class Allocations'!$F:$F,"2015 - 2020 Conservation First Framework - Approved Province Wide Program",'3-a.  Rate Class Allocations'!$L:$L,AA$35,'3-a.  Rate Class Allocations'!$E:$E,$B130) / SUMIFS(OFFSET('3-a.  Rate Class Allocations'!$BA:$BA,0,O35-2015+(27*(AA$36="kW"))),'3-a.  Rate Class Allocations'!$F:$F,"2015 - 2020 Conservation First Framework - Approved Province Wide Program",'3-a.  Rate Class Allocations'!$E:$E,$B130),IF(COUNTIFS(AA$35,"General Service*"),1/COUNTIFS(Y35:AL35,"General Service*"),0))</f>
        <v>0</v>
      </c>
      <c r="AB130" s="416">
        <f ca="1">IF(SUMIFS(OFFSET('3-a.  Rate Class Allocations'!$BA:$BA,0,O35-2015+(27*(AB$36="kW"))),'3-a.  Rate Class Allocations'!$F:$F,"2015 - 2020 Conservation First Framework - Approved Province Wide Program",'3-a.  Rate Class Allocations'!$E:$E,$B130),SUMIFS(OFFSET('3-a.  Rate Class Allocations'!$BA:$BA,0,O35-2015+(27*(AB$36="kW"))),'3-a.  Rate Class Allocations'!$F:$F,"2015 - 2020 Conservation First Framework - Approved Province Wide Program",'3-a.  Rate Class Allocations'!$L:$L,AB$35,'3-a.  Rate Class Allocations'!$E:$E,$B130) / SUMIFS(OFFSET('3-a.  Rate Class Allocations'!$BA:$BA,0,O35-2015+(27*(AB$36="kW"))),'3-a.  Rate Class Allocations'!$F:$F,"2015 - 2020 Conservation First Framework - Approved Province Wide Program",'3-a.  Rate Class Allocations'!$E:$E,$B130),IF(COUNTIFS(AB$35,"General Service*"),1/COUNTIFS(Y35:AL35,"General Service*"),0))</f>
        <v>0</v>
      </c>
      <c r="AC130" s="416">
        <f ca="1">IF(SUMIFS(OFFSET('3-a.  Rate Class Allocations'!$BA:$BA,0,O35-2015+(27*(AC$36="kW"))),'3-a.  Rate Class Allocations'!$F:$F,"2015 - 2020 Conservation First Framework - Approved Province Wide Program",'3-a.  Rate Class Allocations'!$E:$E,$B130),SUMIFS(OFFSET('3-a.  Rate Class Allocations'!$BA:$BA,0,O35-2015+(27*(AC$36="kW"))),'3-a.  Rate Class Allocations'!$F:$F,"2015 - 2020 Conservation First Framework - Approved Province Wide Program",'3-a.  Rate Class Allocations'!$L:$L,AC$35,'3-a.  Rate Class Allocations'!$E:$E,$B130) / SUMIFS(OFFSET('3-a.  Rate Class Allocations'!$BA:$BA,0,O35-2015+(27*(AC$36="kW"))),'3-a.  Rate Class Allocations'!$F:$F,"2015 - 2020 Conservation First Framework - Approved Province Wide Program",'3-a.  Rate Class Allocations'!$E:$E,$B130),IF(COUNTIFS(AC$35,"General Service*"),1/COUNTIFS(Y35:AL35,"General Service*"),0))</f>
        <v>0</v>
      </c>
      <c r="AD130" s="416">
        <f ca="1">IF(SUMIFS(OFFSET('3-a.  Rate Class Allocations'!$BA:$BA,0,O35-2015+(27*(AD$36="kW"))),'3-a.  Rate Class Allocations'!$F:$F,"2015 - 2020 Conservation First Framework - Approved Province Wide Program",'3-a.  Rate Class Allocations'!$E:$E,$B130),SUMIFS(OFFSET('3-a.  Rate Class Allocations'!$BA:$BA,0,O35-2015+(27*(AD$36="kW"))),'3-a.  Rate Class Allocations'!$F:$F,"2015 - 2020 Conservation First Framework - Approved Province Wide Program",'3-a.  Rate Class Allocations'!$L:$L,AD$35,'3-a.  Rate Class Allocations'!$E:$E,$B130) / SUMIFS(OFFSET('3-a.  Rate Class Allocations'!$BA:$BA,0,O35-2015+(27*(AD$36="kW"))),'3-a.  Rate Class Allocations'!$F:$F,"2015 - 2020 Conservation First Framework - Approved Province Wide Program",'3-a.  Rate Class Allocations'!$E:$E,$B130),IF(COUNTIFS(AD$35,"General Service*"),1/COUNTIFS(Y35:AL35,"General Service*"),0))</f>
        <v>0</v>
      </c>
      <c r="AE130" s="416">
        <f ca="1">IF(SUMIFS(OFFSET('3-a.  Rate Class Allocations'!$BA:$BA,0,O35-2015+(27*(AE$36="kW"))),'3-a.  Rate Class Allocations'!$F:$F,"2015 - 2020 Conservation First Framework - Approved Province Wide Program",'3-a.  Rate Class Allocations'!$E:$E,$B130),SUMIFS(OFFSET('3-a.  Rate Class Allocations'!$BA:$BA,0,O35-2015+(27*(AE$36="kW"))),'3-a.  Rate Class Allocations'!$F:$F,"2015 - 2020 Conservation First Framework - Approved Province Wide Program",'3-a.  Rate Class Allocations'!$L:$L,AE$35,'3-a.  Rate Class Allocations'!$E:$E,$B130) / SUMIFS(OFFSET('3-a.  Rate Class Allocations'!$BA:$BA,0,O35-2015+(27*(AE$36="kW"))),'3-a.  Rate Class Allocations'!$F:$F,"2015 - 2020 Conservation First Framework - Approved Province Wide Program",'3-a.  Rate Class Allocations'!$E:$E,$B130),IF(COUNTIFS(AE$35,"General Service*"),1/COUNTIFS(Y35:AL35,"General Service*"),0))</f>
        <v>0</v>
      </c>
      <c r="AF130" s="416">
        <f ca="1">IF(SUMIFS(OFFSET('3-a.  Rate Class Allocations'!$BA:$BA,0,O35-2015+(27*(AF$36="kW"))),'3-a.  Rate Class Allocations'!$F:$F,"2015 - 2020 Conservation First Framework - Approved Province Wide Program",'3-a.  Rate Class Allocations'!$E:$E,$B130),SUMIFS(OFFSET('3-a.  Rate Class Allocations'!$BA:$BA,0,O35-2015+(27*(AF$36="kW"))),'3-a.  Rate Class Allocations'!$F:$F,"2015 - 2020 Conservation First Framework - Approved Province Wide Program",'3-a.  Rate Class Allocations'!$L:$L,AF$35,'3-a.  Rate Class Allocations'!$E:$E,$B130) / SUMIFS(OFFSET('3-a.  Rate Class Allocations'!$BA:$BA,0,O35-2015+(27*(AF$36="kW"))),'3-a.  Rate Class Allocations'!$F:$F,"2015 - 2020 Conservation First Framework - Approved Province Wide Program",'3-a.  Rate Class Allocations'!$E:$E,$B130),IF(COUNTIFS(AF$35,"General Service*"),1/COUNTIFS(Y35:AL35,"General Service*"),0))</f>
        <v>0</v>
      </c>
      <c r="AG130" s="416">
        <f ca="1">IF(SUMIFS(OFFSET('3-a.  Rate Class Allocations'!$BA:$BA,0,O35-2015+(27*(AG$36="kW"))),'3-a.  Rate Class Allocations'!$F:$F,"2015 - 2020 Conservation First Framework - Approved Province Wide Program",'3-a.  Rate Class Allocations'!$E:$E,$B130),SUMIFS(OFFSET('3-a.  Rate Class Allocations'!$BA:$BA,0,O35-2015+(27*(AG$36="kW"))),'3-a.  Rate Class Allocations'!$F:$F,"2015 - 2020 Conservation First Framework - Approved Province Wide Program",'3-a.  Rate Class Allocations'!$L:$L,AG$35,'3-a.  Rate Class Allocations'!$E:$E,$B130) / SUMIFS(OFFSET('3-a.  Rate Class Allocations'!$BA:$BA,0,O35-2015+(27*(AG$36="kW"))),'3-a.  Rate Class Allocations'!$F:$F,"2015 - 2020 Conservation First Framework - Approved Province Wide Program",'3-a.  Rate Class Allocations'!$E:$E,$B130),IF(COUNTIFS(AG$35,"General Service*"),1/COUNTIFS(Y35:AL35,"General Service*"),0))</f>
        <v>0</v>
      </c>
      <c r="AH130" s="416">
        <f ca="1">IF(SUMIFS(OFFSET('3-a.  Rate Class Allocations'!$BA:$BA,0,O35-2015+(27*(AH$36="kW"))),'3-a.  Rate Class Allocations'!$F:$F,"2015 - 2020 Conservation First Framework - Approved Province Wide Program",'3-a.  Rate Class Allocations'!$E:$E,$B130),SUMIFS(OFFSET('3-a.  Rate Class Allocations'!$BA:$BA,0,O35-2015+(27*(AH$36="kW"))),'3-a.  Rate Class Allocations'!$F:$F,"2015 - 2020 Conservation First Framework - Approved Province Wide Program",'3-a.  Rate Class Allocations'!$L:$L,AH$35,'3-a.  Rate Class Allocations'!$E:$E,$B130) / SUMIFS(OFFSET('3-a.  Rate Class Allocations'!$BA:$BA,0,O35-2015+(27*(AH$36="kW"))),'3-a.  Rate Class Allocations'!$F:$F,"2015 - 2020 Conservation First Framework - Approved Province Wide Program",'3-a.  Rate Class Allocations'!$E:$E,$B130),IF(COUNTIFS(AH$35,"General Service*"),1/COUNTIFS(Y35:AL35,"General Service*"),0))</f>
        <v>0</v>
      </c>
      <c r="AI130" s="416">
        <f ca="1">IF(SUMIFS(OFFSET('3-a.  Rate Class Allocations'!$BA:$BA,0,O35-2015+(27*(AI$36="kW"))),'3-a.  Rate Class Allocations'!$F:$F,"2015 - 2020 Conservation First Framework - Approved Province Wide Program",'3-a.  Rate Class Allocations'!$E:$E,$B130),SUMIFS(OFFSET('3-a.  Rate Class Allocations'!$BA:$BA,0,O35-2015+(27*(AI$36="kW"))),'3-a.  Rate Class Allocations'!$F:$F,"2015 - 2020 Conservation First Framework - Approved Province Wide Program",'3-a.  Rate Class Allocations'!$L:$L,AI$35,'3-a.  Rate Class Allocations'!$E:$E,$B130) / SUMIFS(OFFSET('3-a.  Rate Class Allocations'!$BA:$BA,0,O35-2015+(27*(AI$36="kW"))),'3-a.  Rate Class Allocations'!$F:$F,"2015 - 2020 Conservation First Framework - Approved Province Wide Program",'3-a.  Rate Class Allocations'!$E:$E,$B130),IF(COUNTIFS(AI$35,"General Service*"),1/COUNTIFS(Y35:AL35,"General Service*"),0))</f>
        <v>0</v>
      </c>
      <c r="AJ130" s="416">
        <f ca="1">IF(SUMIFS(OFFSET('3-a.  Rate Class Allocations'!$BA:$BA,0,O35-2015+(27*(AJ$36="kW"))),'3-a.  Rate Class Allocations'!$F:$F,"2015 - 2020 Conservation First Framework - Approved Province Wide Program",'3-a.  Rate Class Allocations'!$E:$E,$B130),SUMIFS(OFFSET('3-a.  Rate Class Allocations'!$BA:$BA,0,O35-2015+(27*(AJ$36="kW"))),'3-a.  Rate Class Allocations'!$F:$F,"2015 - 2020 Conservation First Framework - Approved Province Wide Program",'3-a.  Rate Class Allocations'!$L:$L,AJ$35,'3-a.  Rate Class Allocations'!$E:$E,$B130) / SUMIFS(OFFSET('3-a.  Rate Class Allocations'!$BA:$BA,0,O35-2015+(27*(AJ$36="kW"))),'3-a.  Rate Class Allocations'!$F:$F,"2015 - 2020 Conservation First Framework - Approved Province Wide Program",'3-a.  Rate Class Allocations'!$E:$E,$B130),IF(COUNTIFS(AJ$35,"General Service*"),1/COUNTIFS(Y35:AL35,"General Service*"),0))</f>
        <v>0</v>
      </c>
      <c r="AK130" s="416">
        <f ca="1">IF(SUMIFS(OFFSET('3-a.  Rate Class Allocations'!$BA:$BA,0,O35-2015+(27*(AK$36="kW"))),'3-a.  Rate Class Allocations'!$F:$F,"2015 - 2020 Conservation First Framework - Approved Province Wide Program",'3-a.  Rate Class Allocations'!$E:$E,$B130),SUMIFS(OFFSET('3-a.  Rate Class Allocations'!$BA:$BA,0,O35-2015+(27*(AK$36="kW"))),'3-a.  Rate Class Allocations'!$F:$F,"2015 - 2020 Conservation First Framework - Approved Province Wide Program",'3-a.  Rate Class Allocations'!$L:$L,AK$35,'3-a.  Rate Class Allocations'!$E:$E,$B130) / SUMIFS(OFFSET('3-a.  Rate Class Allocations'!$BA:$BA,0,O35-2015+(27*(AK$36="kW"))),'3-a.  Rate Class Allocations'!$F:$F,"2015 - 2020 Conservation First Framework - Approved Province Wide Program",'3-a.  Rate Class Allocations'!$E:$E,$B130),IF(COUNTIFS(AK$35,"General Service*"),1/COUNTIFS(Y35:AL35,"General Service*"),0))</f>
        <v>0</v>
      </c>
      <c r="AL130" s="416">
        <f ca="1">IF(SUMIFS(OFFSET('3-a.  Rate Class Allocations'!$BA:$BA,0,O35-2015+(27*(AL$36="kW"))),'3-a.  Rate Class Allocations'!$F:$F,"2015 - 2020 Conservation First Framework - Approved Province Wide Program",'3-a.  Rate Class Allocations'!$E:$E,$B130),SUMIFS(OFFSET('3-a.  Rate Class Allocations'!$BA:$BA,0,O35-2015+(27*(AL$36="kW"))),'3-a.  Rate Class Allocations'!$F:$F,"2015 - 2020 Conservation First Framework - Approved Province Wide Program",'3-a.  Rate Class Allocations'!$L:$L,AL$35,'3-a.  Rate Class Allocations'!$E:$E,$B130) / SUMIFS(OFFSET('3-a.  Rate Class Allocations'!$BA:$BA,0,O35-2015+(27*(AL$36="kW"))),'3-a.  Rate Class Allocations'!$F:$F,"2015 - 2020 Conservation First Framework - Approved Province Wide Program",'3-a.  Rate Class Allocations'!$E:$E,$B130),IF(COUNTIFS(AL$35,"General Service*"),1/COUNTIFS(Y35:AL35,"General Service*"),0))</f>
        <v>0</v>
      </c>
      <c r="AM130" s="298">
        <f ca="1">SUM(Y130:AL130)</f>
        <v>1</v>
      </c>
    </row>
    <row r="131" spans="1:39" outlineLevel="1">
      <c r="B131" s="296" t="s">
        <v>268</v>
      </c>
      <c r="C131" s="293" t="s">
        <v>164</v>
      </c>
      <c r="D131" s="724">
        <f>SUMIFS('7.  Persistence Report'!AU:AU,'7.  Persistence Report'!$D:$D,$B130,'7.  Persistence Report'!$H:$H,2015,'7.  Persistence Report'!$J:$J,"Adjustment")</f>
        <v>0</v>
      </c>
      <c r="E131" s="724">
        <f>SUMIFS('7.  Persistence Report'!AV:AV,'7.  Persistence Report'!$D:$D,$B130,'7.  Persistence Report'!$H:$H,2015,'7.  Persistence Report'!$J:$J,"Adjustment")</f>
        <v>0</v>
      </c>
      <c r="F131" s="724">
        <f>SUMIFS('7.  Persistence Report'!AW:AW,'7.  Persistence Report'!$D:$D,$B130,'7.  Persistence Report'!$H:$H,2015,'7.  Persistence Report'!$J:$J,"Adjustment")</f>
        <v>0</v>
      </c>
      <c r="G131" s="724">
        <f>SUMIFS('7.  Persistence Report'!AX:AX,'7.  Persistence Report'!$D:$D,$B130,'7.  Persistence Report'!$H:$H,2015,'7.  Persistence Report'!$J:$J,"Adjustment")</f>
        <v>0</v>
      </c>
      <c r="H131" s="724">
        <f>SUMIFS('7.  Persistence Report'!AY:AY,'7.  Persistence Report'!$D:$D,$B130,'7.  Persistence Report'!$H:$H,2015,'7.  Persistence Report'!$J:$J,"Adjustment")</f>
        <v>0</v>
      </c>
      <c r="I131" s="724">
        <f>SUMIFS('7.  Persistence Report'!AZ:AZ,'7.  Persistence Report'!$D:$D,$B130,'7.  Persistence Report'!$H:$H,2015,'7.  Persistence Report'!$J:$J,"Adjustment")</f>
        <v>0</v>
      </c>
      <c r="J131" s="724">
        <f>SUMIFS('7.  Persistence Report'!BA:BA,'7.  Persistence Report'!$D:$D,$B130,'7.  Persistence Report'!$H:$H,2015,'7.  Persistence Report'!$J:$J,"Adjustment")</f>
        <v>0</v>
      </c>
      <c r="K131" s="724">
        <f>SUMIFS('7.  Persistence Report'!BB:BB,'7.  Persistence Report'!$D:$D,$B130,'7.  Persistence Report'!$H:$H,2015,'7.  Persistence Report'!$J:$J,"Adjustment")</f>
        <v>0</v>
      </c>
      <c r="L131" s="724">
        <f>SUMIFS('7.  Persistence Report'!BC:BC,'7.  Persistence Report'!$D:$D,$B130,'7.  Persistence Report'!$H:$H,2015,'7.  Persistence Report'!$J:$J,"Adjustment")</f>
        <v>0</v>
      </c>
      <c r="M131" s="724">
        <f>SUMIFS('7.  Persistence Report'!BD:BD,'7.  Persistence Report'!$D:$D,$B130,'7.  Persistence Report'!$H:$H,2015,'7.  Persistence Report'!$J:$J,"Adjustment")</f>
        <v>0</v>
      </c>
      <c r="N131" s="724">
        <f>N130</f>
        <v>3</v>
      </c>
      <c r="O131" s="724">
        <f>SUMIFS('7.  Persistence Report'!P:P,'7.  Persistence Report'!$D:$D,$B130,'7.  Persistence Report'!$H:$H,2015,'7.  Persistence Report'!$J:$J,"Adjustment")</f>
        <v>0</v>
      </c>
      <c r="P131" s="724">
        <f>SUMIFS('7.  Persistence Report'!Q:Q,'7.  Persistence Report'!$D:$D,$B130,'7.  Persistence Report'!$H:$H,2015,'7.  Persistence Report'!$J:$J,"Adjustment")</f>
        <v>0</v>
      </c>
      <c r="Q131" s="724">
        <f>SUMIFS('7.  Persistence Report'!R:R,'7.  Persistence Report'!$D:$D,$B130,'7.  Persistence Report'!$H:$H,2015,'7.  Persistence Report'!$J:$J,"Adjustment")</f>
        <v>0</v>
      </c>
      <c r="R131" s="724">
        <f>SUMIFS('7.  Persistence Report'!S:S,'7.  Persistence Report'!$D:$D,$B130,'7.  Persistence Report'!$H:$H,2015,'7.  Persistence Report'!$J:$J,"Adjustment")</f>
        <v>0</v>
      </c>
      <c r="S131" s="724">
        <f>SUMIFS('7.  Persistence Report'!T:T,'7.  Persistence Report'!$D:$D,$B130,'7.  Persistence Report'!$H:$H,2015,'7.  Persistence Report'!$J:$J,"Adjustment")</f>
        <v>0</v>
      </c>
      <c r="T131" s="724">
        <f>SUMIFS('7.  Persistence Report'!U:U,'7.  Persistence Report'!$D:$D,$B130,'7.  Persistence Report'!$H:$H,2015,'7.  Persistence Report'!$J:$J,"Adjustment")</f>
        <v>0</v>
      </c>
      <c r="U131" s="724">
        <f>SUMIFS('7.  Persistence Report'!V:V,'7.  Persistence Report'!$D:$D,$B130,'7.  Persistence Report'!$H:$H,2015,'7.  Persistence Report'!$J:$J,"Adjustment")</f>
        <v>0</v>
      </c>
      <c r="V131" s="724">
        <f>SUMIFS('7.  Persistence Report'!W:W,'7.  Persistence Report'!$D:$D,$B130,'7.  Persistence Report'!$H:$H,2015,'7.  Persistence Report'!$J:$J,"Adjustment")</f>
        <v>0</v>
      </c>
      <c r="W131" s="724">
        <f>SUMIFS('7.  Persistence Report'!X:X,'7.  Persistence Report'!$D:$D,$B130,'7.  Persistence Report'!$H:$H,2015,'7.  Persistence Report'!$J:$J,"Adjustment")</f>
        <v>0</v>
      </c>
      <c r="X131" s="724">
        <f>SUMIFS('7.  Persistence Report'!Y:Y,'7.  Persistence Report'!$D:$D,$B130,'7.  Persistence Report'!$H:$H,2015,'7.  Persistence Report'!$J:$J,"Adjustment")</f>
        <v>0</v>
      </c>
      <c r="Y131" s="412">
        <f t="shared" ref="Y131:AL131" ca="1" si="30">Y130</f>
        <v>0.5</v>
      </c>
      <c r="Z131" s="412">
        <f t="shared" ca="1" si="30"/>
        <v>0.5</v>
      </c>
      <c r="AA131" s="412">
        <f t="shared" ca="1" si="30"/>
        <v>0</v>
      </c>
      <c r="AB131" s="412">
        <f t="shared" ca="1" si="30"/>
        <v>0</v>
      </c>
      <c r="AC131" s="412">
        <f t="shared" ca="1" si="30"/>
        <v>0</v>
      </c>
      <c r="AD131" s="412">
        <f t="shared" ca="1" si="30"/>
        <v>0</v>
      </c>
      <c r="AE131" s="412">
        <f t="shared" ca="1" si="30"/>
        <v>0</v>
      </c>
      <c r="AF131" s="412">
        <f t="shared" ca="1" si="30"/>
        <v>0</v>
      </c>
      <c r="AG131" s="412">
        <f t="shared" ca="1" si="30"/>
        <v>0</v>
      </c>
      <c r="AH131" s="412">
        <f t="shared" ca="1" si="30"/>
        <v>0</v>
      </c>
      <c r="AI131" s="412">
        <f t="shared" ca="1" si="30"/>
        <v>0</v>
      </c>
      <c r="AJ131" s="412">
        <f t="shared" ca="1" si="30"/>
        <v>0</v>
      </c>
      <c r="AK131" s="412">
        <f t="shared" ca="1" si="30"/>
        <v>0</v>
      </c>
      <c r="AL131" s="412">
        <f t="shared" ca="1" si="30"/>
        <v>0</v>
      </c>
      <c r="AM131" s="308"/>
    </row>
    <row r="132" spans="1:39" outlineLevel="1">
      <c r="B132" s="296"/>
      <c r="C132" s="293"/>
      <c r="D132" s="730"/>
      <c r="E132" s="730"/>
      <c r="F132" s="730"/>
      <c r="G132" s="730"/>
      <c r="H132" s="730"/>
      <c r="I132" s="730"/>
      <c r="J132" s="730"/>
      <c r="K132" s="730"/>
      <c r="L132" s="730"/>
      <c r="M132" s="730"/>
      <c r="N132" s="730"/>
      <c r="O132" s="730"/>
      <c r="P132" s="730"/>
      <c r="Q132" s="730"/>
      <c r="R132" s="730"/>
      <c r="S132" s="730"/>
      <c r="T132" s="730"/>
      <c r="U132" s="730"/>
      <c r="V132" s="730"/>
      <c r="W132" s="730"/>
      <c r="X132" s="730"/>
      <c r="Y132" s="413"/>
      <c r="Z132" s="426"/>
      <c r="AA132" s="426"/>
      <c r="AB132" s="426"/>
      <c r="AC132" s="426"/>
      <c r="AD132" s="426"/>
      <c r="AE132" s="426"/>
      <c r="AF132" s="426"/>
      <c r="AG132" s="426"/>
      <c r="AH132" s="426"/>
      <c r="AI132" s="426"/>
      <c r="AJ132" s="426"/>
      <c r="AK132" s="426"/>
      <c r="AL132" s="426"/>
      <c r="AM132" s="308"/>
    </row>
    <row r="133" spans="1:39" ht="30" outlineLevel="1">
      <c r="A133" s="516">
        <v>30</v>
      </c>
      <c r="B133" s="514" t="s">
        <v>123</v>
      </c>
      <c r="C133" s="293" t="s">
        <v>25</v>
      </c>
      <c r="D133" s="724">
        <f>SUMIFS('7.  Persistence Report'!AU:AU,'7.  Persistence Report'!$D:$D,$B133,'7.  Persistence Report'!$H:$H,2015,'7.  Persistence Report'!$J:$J,"Current Year Savings")</f>
        <v>0</v>
      </c>
      <c r="E133" s="724">
        <f>SUMIFS('7.  Persistence Report'!AV:AV,'7.  Persistence Report'!$D:$D,$B133,'7.  Persistence Report'!$H:$H,2015,'7.  Persistence Report'!$J:$J,"Current Year Savings")</f>
        <v>0</v>
      </c>
      <c r="F133" s="724">
        <f>SUMIFS('7.  Persistence Report'!AW:AW,'7.  Persistence Report'!$D:$D,$B133,'7.  Persistence Report'!$H:$H,2015,'7.  Persistence Report'!$J:$J,"Current Year Savings")</f>
        <v>0</v>
      </c>
      <c r="G133" s="724">
        <f>SUMIFS('7.  Persistence Report'!AX:AX,'7.  Persistence Report'!$D:$D,$B133,'7.  Persistence Report'!$H:$H,2015,'7.  Persistence Report'!$J:$J,"Current Year Savings")</f>
        <v>0</v>
      </c>
      <c r="H133" s="724">
        <f>SUMIFS('7.  Persistence Report'!AY:AY,'7.  Persistence Report'!$D:$D,$B133,'7.  Persistence Report'!$H:$H,2015,'7.  Persistence Report'!$J:$J,"Current Year Savings")</f>
        <v>0</v>
      </c>
      <c r="I133" s="724">
        <f>SUMIFS('7.  Persistence Report'!AZ:AZ,'7.  Persistence Report'!$D:$D,$B133,'7.  Persistence Report'!$H:$H,2015,'7.  Persistence Report'!$J:$J,"Current Year Savings")</f>
        <v>0</v>
      </c>
      <c r="J133" s="724">
        <f>SUMIFS('7.  Persistence Report'!BA:BA,'7.  Persistence Report'!$D:$D,$B133,'7.  Persistence Report'!$H:$H,2015,'7.  Persistence Report'!$J:$J,"Current Year Savings")</f>
        <v>0</v>
      </c>
      <c r="K133" s="724">
        <f>SUMIFS('7.  Persistence Report'!BB:BB,'7.  Persistence Report'!$D:$D,$B133,'7.  Persistence Report'!$H:$H,2015,'7.  Persistence Report'!$J:$J,"Current Year Savings")</f>
        <v>0</v>
      </c>
      <c r="L133" s="724">
        <f>SUMIFS('7.  Persistence Report'!BC:BC,'7.  Persistence Report'!$D:$D,$B133,'7.  Persistence Report'!$H:$H,2015,'7.  Persistence Report'!$J:$J,"Current Year Savings")</f>
        <v>0</v>
      </c>
      <c r="M133" s="724">
        <f>SUMIFS('7.  Persistence Report'!BD:BD,'7.  Persistence Report'!$D:$D,$B133,'7.  Persistence Report'!$H:$H,2015,'7.  Persistence Report'!$J:$J,"Current Year Savings")</f>
        <v>0</v>
      </c>
      <c r="N133" s="724">
        <v>12</v>
      </c>
      <c r="O133" s="724">
        <f>SUMIFS('7.  Persistence Report'!P:P,'7.  Persistence Report'!$D:$D,$B133,'7.  Persistence Report'!$H:$H,2015,'7.  Persistence Report'!$J:$J,"Current Year Savings")</f>
        <v>0</v>
      </c>
      <c r="P133" s="724">
        <f>SUMIFS('7.  Persistence Report'!Q:Q,'7.  Persistence Report'!$D:$D,$B133,'7.  Persistence Report'!$H:$H,2015,'7.  Persistence Report'!$J:$J,"Current Year Savings")</f>
        <v>0</v>
      </c>
      <c r="Q133" s="724">
        <f>SUMIFS('7.  Persistence Report'!R:R,'7.  Persistence Report'!$D:$D,$B133,'7.  Persistence Report'!$H:$H,2015,'7.  Persistence Report'!$J:$J,"Current Year Savings")</f>
        <v>0</v>
      </c>
      <c r="R133" s="724">
        <f>SUMIFS('7.  Persistence Report'!S:S,'7.  Persistence Report'!$D:$D,$B133,'7.  Persistence Report'!$H:$H,2015,'7.  Persistence Report'!$J:$J,"Current Year Savings")</f>
        <v>0</v>
      </c>
      <c r="S133" s="724">
        <f>SUMIFS('7.  Persistence Report'!T:T,'7.  Persistence Report'!$D:$D,$B133,'7.  Persistence Report'!$H:$H,2015,'7.  Persistence Report'!$J:$J,"Current Year Savings")</f>
        <v>0</v>
      </c>
      <c r="T133" s="724">
        <f>SUMIFS('7.  Persistence Report'!U:U,'7.  Persistence Report'!$D:$D,$B133,'7.  Persistence Report'!$H:$H,2015,'7.  Persistence Report'!$J:$J,"Current Year Savings")</f>
        <v>0</v>
      </c>
      <c r="U133" s="724">
        <f>SUMIFS('7.  Persistence Report'!V:V,'7.  Persistence Report'!$D:$D,$B133,'7.  Persistence Report'!$H:$H,2015,'7.  Persistence Report'!$J:$J,"Current Year Savings")</f>
        <v>0</v>
      </c>
      <c r="V133" s="724">
        <f>SUMIFS('7.  Persistence Report'!W:W,'7.  Persistence Report'!$D:$D,$B133,'7.  Persistence Report'!$H:$H,2015,'7.  Persistence Report'!$J:$J,"Current Year Savings")</f>
        <v>0</v>
      </c>
      <c r="W133" s="724">
        <f>SUMIFS('7.  Persistence Report'!X:X,'7.  Persistence Report'!$D:$D,$B133,'7.  Persistence Report'!$H:$H,2015,'7.  Persistence Report'!$J:$J,"Current Year Savings")</f>
        <v>0</v>
      </c>
      <c r="X133" s="724">
        <f>SUMIFS('7.  Persistence Report'!Y:Y,'7.  Persistence Report'!$D:$D,$B133,'7.  Persistence Report'!$H:$H,2015,'7.  Persistence Report'!$J:$J,"Current Year Savings")</f>
        <v>0</v>
      </c>
      <c r="Y133" s="416">
        <f ca="1">IF(SUMIFS(OFFSET('3-a.  Rate Class Allocations'!$BA:$BA,0,O35-2015+(27*(Y36="kW"))),'3-a.  Rate Class Allocations'!$F:$F,"2015 - 2020 Conservation First Framework - Approved Province Wide Program",'3-a.  Rate Class Allocations'!$E:$E,$B133),SUMIFS(OFFSET('3-a.  Rate Class Allocations'!$BA:$BA,0,O35-2015+(27*(Y36="kW"))),'3-a.  Rate Class Allocations'!$F:$F,"2015 - 2020 Conservation First Framework - Approved Province Wide Program",'3-a.  Rate Class Allocations'!$L:$L,Y35,'3-a.  Rate Class Allocations'!$E:$E,$B133) / SUMIFS(OFFSET('3-a.  Rate Class Allocations'!$BA:$BA,0,O35-2015+(27*(Y36="kW"))),'3-a.  Rate Class Allocations'!$F:$F,"2015 - 2020 Conservation First Framework - Approved Province Wide Program",'3-a.  Rate Class Allocations'!$E:$E,$B133),IF(COUNTIFS(Y35,"General Service*"),1/COUNTIFS(Y35:AL35,"General Service*"),0))</f>
        <v>0.5</v>
      </c>
      <c r="Z133" s="416">
        <f ca="1">IF(SUMIFS(OFFSET('3-a.  Rate Class Allocations'!$BA:$BA,0,O35-2015+(27*(Z$36="kW"))),'3-a.  Rate Class Allocations'!$F:$F,"2015 - 2020 Conservation First Framework - Approved Province Wide Program",'3-a.  Rate Class Allocations'!$E:$E,$B133),SUMIFS(OFFSET('3-a.  Rate Class Allocations'!$BA:$BA,0,O35-2015+(27*(Z$36="kW"))),'3-a.  Rate Class Allocations'!$F:$F,"2015 - 2020 Conservation First Framework - Approved Province Wide Program",'3-a.  Rate Class Allocations'!$L:$L,Z$35,'3-a.  Rate Class Allocations'!$E:$E,$B133) / SUMIFS(OFFSET('3-a.  Rate Class Allocations'!$BA:$BA,0,O35-2015+(27*(Z$36="kW"))),'3-a.  Rate Class Allocations'!$F:$F,"2015 - 2020 Conservation First Framework - Approved Province Wide Program",'3-a.  Rate Class Allocations'!$E:$E,$B133),IF(COUNTIFS(Z$35,"General Service*"),1/COUNTIFS(Y35:AL35,"General Service*"),0))</f>
        <v>0.5</v>
      </c>
      <c r="AA133" s="416">
        <f ca="1">IF(SUMIFS(OFFSET('3-a.  Rate Class Allocations'!$BA:$BA,0,O35-2015+(27*(AA$36="kW"))),'3-a.  Rate Class Allocations'!$F:$F,"2015 - 2020 Conservation First Framework - Approved Province Wide Program",'3-a.  Rate Class Allocations'!$E:$E,$B133),SUMIFS(OFFSET('3-a.  Rate Class Allocations'!$BA:$BA,0,O35-2015+(27*(AA$36="kW"))),'3-a.  Rate Class Allocations'!$F:$F,"2015 - 2020 Conservation First Framework - Approved Province Wide Program",'3-a.  Rate Class Allocations'!$L:$L,AA$35,'3-a.  Rate Class Allocations'!$E:$E,$B133) / SUMIFS(OFFSET('3-a.  Rate Class Allocations'!$BA:$BA,0,O35-2015+(27*(AA$36="kW"))),'3-a.  Rate Class Allocations'!$F:$F,"2015 - 2020 Conservation First Framework - Approved Province Wide Program",'3-a.  Rate Class Allocations'!$E:$E,$B133),IF(COUNTIFS(AA$35,"General Service*"),1/COUNTIFS(Y35:AL35,"General Service*"),0))</f>
        <v>0</v>
      </c>
      <c r="AB133" s="416">
        <f ca="1">IF(SUMIFS(OFFSET('3-a.  Rate Class Allocations'!$BA:$BA,0,O35-2015+(27*(AB$36="kW"))),'3-a.  Rate Class Allocations'!$F:$F,"2015 - 2020 Conservation First Framework - Approved Province Wide Program",'3-a.  Rate Class Allocations'!$E:$E,$B133),SUMIFS(OFFSET('3-a.  Rate Class Allocations'!$BA:$BA,0,O35-2015+(27*(AB$36="kW"))),'3-a.  Rate Class Allocations'!$F:$F,"2015 - 2020 Conservation First Framework - Approved Province Wide Program",'3-a.  Rate Class Allocations'!$L:$L,AB$35,'3-a.  Rate Class Allocations'!$E:$E,$B133) / SUMIFS(OFFSET('3-a.  Rate Class Allocations'!$BA:$BA,0,O35-2015+(27*(AB$36="kW"))),'3-a.  Rate Class Allocations'!$F:$F,"2015 - 2020 Conservation First Framework - Approved Province Wide Program",'3-a.  Rate Class Allocations'!$E:$E,$B133),IF(COUNTIFS(AB$35,"General Service*"),1/COUNTIFS(Y35:AL35,"General Service*"),0))</f>
        <v>0</v>
      </c>
      <c r="AC133" s="416">
        <f ca="1">IF(SUMIFS(OFFSET('3-a.  Rate Class Allocations'!$BA:$BA,0,O35-2015+(27*(AC$36="kW"))),'3-a.  Rate Class Allocations'!$F:$F,"2015 - 2020 Conservation First Framework - Approved Province Wide Program",'3-a.  Rate Class Allocations'!$E:$E,$B133),SUMIFS(OFFSET('3-a.  Rate Class Allocations'!$BA:$BA,0,O35-2015+(27*(AC$36="kW"))),'3-a.  Rate Class Allocations'!$F:$F,"2015 - 2020 Conservation First Framework - Approved Province Wide Program",'3-a.  Rate Class Allocations'!$L:$L,AC$35,'3-a.  Rate Class Allocations'!$E:$E,$B133) / SUMIFS(OFFSET('3-a.  Rate Class Allocations'!$BA:$BA,0,O35-2015+(27*(AC$36="kW"))),'3-a.  Rate Class Allocations'!$F:$F,"2015 - 2020 Conservation First Framework - Approved Province Wide Program",'3-a.  Rate Class Allocations'!$E:$E,$B133),IF(COUNTIFS(AC$35,"General Service*"),1/COUNTIFS(Y35:AL35,"General Service*"),0))</f>
        <v>0</v>
      </c>
      <c r="AD133" s="416">
        <f ca="1">IF(SUMIFS(OFFSET('3-a.  Rate Class Allocations'!$BA:$BA,0,O35-2015+(27*(AD$36="kW"))),'3-a.  Rate Class Allocations'!$F:$F,"2015 - 2020 Conservation First Framework - Approved Province Wide Program",'3-a.  Rate Class Allocations'!$E:$E,$B133),SUMIFS(OFFSET('3-a.  Rate Class Allocations'!$BA:$BA,0,O35-2015+(27*(AD$36="kW"))),'3-a.  Rate Class Allocations'!$F:$F,"2015 - 2020 Conservation First Framework - Approved Province Wide Program",'3-a.  Rate Class Allocations'!$L:$L,AD$35,'3-a.  Rate Class Allocations'!$E:$E,$B133) / SUMIFS(OFFSET('3-a.  Rate Class Allocations'!$BA:$BA,0,O35-2015+(27*(AD$36="kW"))),'3-a.  Rate Class Allocations'!$F:$F,"2015 - 2020 Conservation First Framework - Approved Province Wide Program",'3-a.  Rate Class Allocations'!$E:$E,$B133),IF(COUNTIFS(AD$35,"General Service*"),1/COUNTIFS(Y35:AL35,"General Service*"),0))</f>
        <v>0</v>
      </c>
      <c r="AE133" s="416">
        <f ca="1">IF(SUMIFS(OFFSET('3-a.  Rate Class Allocations'!$BA:$BA,0,O35-2015+(27*(AE$36="kW"))),'3-a.  Rate Class Allocations'!$F:$F,"2015 - 2020 Conservation First Framework - Approved Province Wide Program",'3-a.  Rate Class Allocations'!$E:$E,$B133),SUMIFS(OFFSET('3-a.  Rate Class Allocations'!$BA:$BA,0,O35-2015+(27*(AE$36="kW"))),'3-a.  Rate Class Allocations'!$F:$F,"2015 - 2020 Conservation First Framework - Approved Province Wide Program",'3-a.  Rate Class Allocations'!$L:$L,AE$35,'3-a.  Rate Class Allocations'!$E:$E,$B133) / SUMIFS(OFFSET('3-a.  Rate Class Allocations'!$BA:$BA,0,O35-2015+(27*(AE$36="kW"))),'3-a.  Rate Class Allocations'!$F:$F,"2015 - 2020 Conservation First Framework - Approved Province Wide Program",'3-a.  Rate Class Allocations'!$E:$E,$B133),IF(COUNTIFS(AE$35,"General Service*"),1/COUNTIFS(Y35:AL35,"General Service*"),0))</f>
        <v>0</v>
      </c>
      <c r="AF133" s="416">
        <f ca="1">IF(SUMIFS(OFFSET('3-a.  Rate Class Allocations'!$BA:$BA,0,O35-2015+(27*(AF$36="kW"))),'3-a.  Rate Class Allocations'!$F:$F,"2015 - 2020 Conservation First Framework - Approved Province Wide Program",'3-a.  Rate Class Allocations'!$E:$E,$B133),SUMIFS(OFFSET('3-a.  Rate Class Allocations'!$BA:$BA,0,O35-2015+(27*(AF$36="kW"))),'3-a.  Rate Class Allocations'!$F:$F,"2015 - 2020 Conservation First Framework - Approved Province Wide Program",'3-a.  Rate Class Allocations'!$L:$L,AF$35,'3-a.  Rate Class Allocations'!$E:$E,$B133) / SUMIFS(OFFSET('3-a.  Rate Class Allocations'!$BA:$BA,0,O35-2015+(27*(AF$36="kW"))),'3-a.  Rate Class Allocations'!$F:$F,"2015 - 2020 Conservation First Framework - Approved Province Wide Program",'3-a.  Rate Class Allocations'!$E:$E,$B133),IF(COUNTIFS(AF$35,"General Service*"),1/COUNTIFS(Y35:AL35,"General Service*"),0))</f>
        <v>0</v>
      </c>
      <c r="AG133" s="416">
        <f ca="1">IF(SUMIFS(OFFSET('3-a.  Rate Class Allocations'!$BA:$BA,0,O35-2015+(27*(AG$36="kW"))),'3-a.  Rate Class Allocations'!$F:$F,"2015 - 2020 Conservation First Framework - Approved Province Wide Program",'3-a.  Rate Class Allocations'!$E:$E,$B133),SUMIFS(OFFSET('3-a.  Rate Class Allocations'!$BA:$BA,0,O35-2015+(27*(AG$36="kW"))),'3-a.  Rate Class Allocations'!$F:$F,"2015 - 2020 Conservation First Framework - Approved Province Wide Program",'3-a.  Rate Class Allocations'!$L:$L,AG$35,'3-a.  Rate Class Allocations'!$E:$E,$B133) / SUMIFS(OFFSET('3-a.  Rate Class Allocations'!$BA:$BA,0,O35-2015+(27*(AG$36="kW"))),'3-a.  Rate Class Allocations'!$F:$F,"2015 - 2020 Conservation First Framework - Approved Province Wide Program",'3-a.  Rate Class Allocations'!$E:$E,$B133),IF(COUNTIFS(AG$35,"General Service*"),1/COUNTIFS(Y35:AL35,"General Service*"),0))</f>
        <v>0</v>
      </c>
      <c r="AH133" s="416">
        <f ca="1">IF(SUMIFS(OFFSET('3-a.  Rate Class Allocations'!$BA:$BA,0,O35-2015+(27*(AH$36="kW"))),'3-a.  Rate Class Allocations'!$F:$F,"2015 - 2020 Conservation First Framework - Approved Province Wide Program",'3-a.  Rate Class Allocations'!$E:$E,$B133),SUMIFS(OFFSET('3-a.  Rate Class Allocations'!$BA:$BA,0,O35-2015+(27*(AH$36="kW"))),'3-a.  Rate Class Allocations'!$F:$F,"2015 - 2020 Conservation First Framework - Approved Province Wide Program",'3-a.  Rate Class Allocations'!$L:$L,AH$35,'3-a.  Rate Class Allocations'!$E:$E,$B133) / SUMIFS(OFFSET('3-a.  Rate Class Allocations'!$BA:$BA,0,O35-2015+(27*(AH$36="kW"))),'3-a.  Rate Class Allocations'!$F:$F,"2015 - 2020 Conservation First Framework - Approved Province Wide Program",'3-a.  Rate Class Allocations'!$E:$E,$B133),IF(COUNTIFS(AH$35,"General Service*"),1/COUNTIFS(Y35:AL35,"General Service*"),0))</f>
        <v>0</v>
      </c>
      <c r="AI133" s="416">
        <f ca="1">IF(SUMIFS(OFFSET('3-a.  Rate Class Allocations'!$BA:$BA,0,O35-2015+(27*(AI$36="kW"))),'3-a.  Rate Class Allocations'!$F:$F,"2015 - 2020 Conservation First Framework - Approved Province Wide Program",'3-a.  Rate Class Allocations'!$E:$E,$B133),SUMIFS(OFFSET('3-a.  Rate Class Allocations'!$BA:$BA,0,O35-2015+(27*(AI$36="kW"))),'3-a.  Rate Class Allocations'!$F:$F,"2015 - 2020 Conservation First Framework - Approved Province Wide Program",'3-a.  Rate Class Allocations'!$L:$L,AI$35,'3-a.  Rate Class Allocations'!$E:$E,$B133) / SUMIFS(OFFSET('3-a.  Rate Class Allocations'!$BA:$BA,0,O35-2015+(27*(AI$36="kW"))),'3-a.  Rate Class Allocations'!$F:$F,"2015 - 2020 Conservation First Framework - Approved Province Wide Program",'3-a.  Rate Class Allocations'!$E:$E,$B133),IF(COUNTIFS(AI$35,"General Service*"),1/COUNTIFS(Y35:AL35,"General Service*"),0))</f>
        <v>0</v>
      </c>
      <c r="AJ133" s="416">
        <f ca="1">IF(SUMIFS(OFFSET('3-a.  Rate Class Allocations'!$BA:$BA,0,O35-2015+(27*(AJ$36="kW"))),'3-a.  Rate Class Allocations'!$F:$F,"2015 - 2020 Conservation First Framework - Approved Province Wide Program",'3-a.  Rate Class Allocations'!$E:$E,$B133),SUMIFS(OFFSET('3-a.  Rate Class Allocations'!$BA:$BA,0,O35-2015+(27*(AJ$36="kW"))),'3-a.  Rate Class Allocations'!$F:$F,"2015 - 2020 Conservation First Framework - Approved Province Wide Program",'3-a.  Rate Class Allocations'!$L:$L,AJ$35,'3-a.  Rate Class Allocations'!$E:$E,$B133) / SUMIFS(OFFSET('3-a.  Rate Class Allocations'!$BA:$BA,0,O35-2015+(27*(AJ$36="kW"))),'3-a.  Rate Class Allocations'!$F:$F,"2015 - 2020 Conservation First Framework - Approved Province Wide Program",'3-a.  Rate Class Allocations'!$E:$E,$B133),IF(COUNTIFS(AJ$35,"General Service*"),1/COUNTIFS(Y35:AL35,"General Service*"),0))</f>
        <v>0</v>
      </c>
      <c r="AK133" s="416">
        <f ca="1">IF(SUMIFS(OFFSET('3-a.  Rate Class Allocations'!$BA:$BA,0,O35-2015+(27*(AK$36="kW"))),'3-a.  Rate Class Allocations'!$F:$F,"2015 - 2020 Conservation First Framework - Approved Province Wide Program",'3-a.  Rate Class Allocations'!$E:$E,$B133),SUMIFS(OFFSET('3-a.  Rate Class Allocations'!$BA:$BA,0,O35-2015+(27*(AK$36="kW"))),'3-a.  Rate Class Allocations'!$F:$F,"2015 - 2020 Conservation First Framework - Approved Province Wide Program",'3-a.  Rate Class Allocations'!$L:$L,AK$35,'3-a.  Rate Class Allocations'!$E:$E,$B133) / SUMIFS(OFFSET('3-a.  Rate Class Allocations'!$BA:$BA,0,O35-2015+(27*(AK$36="kW"))),'3-a.  Rate Class Allocations'!$F:$F,"2015 - 2020 Conservation First Framework - Approved Province Wide Program",'3-a.  Rate Class Allocations'!$E:$E,$B133),IF(COUNTIFS(AK$35,"General Service*"),1/COUNTIFS(Y35:AL35,"General Service*"),0))</f>
        <v>0</v>
      </c>
      <c r="AL133" s="416">
        <f ca="1">IF(SUMIFS(OFFSET('3-a.  Rate Class Allocations'!$BA:$BA,0,O35-2015+(27*(AL$36="kW"))),'3-a.  Rate Class Allocations'!$F:$F,"2015 - 2020 Conservation First Framework - Approved Province Wide Program",'3-a.  Rate Class Allocations'!$E:$E,$B133),SUMIFS(OFFSET('3-a.  Rate Class Allocations'!$BA:$BA,0,O35-2015+(27*(AL$36="kW"))),'3-a.  Rate Class Allocations'!$F:$F,"2015 - 2020 Conservation First Framework - Approved Province Wide Program",'3-a.  Rate Class Allocations'!$L:$L,AL$35,'3-a.  Rate Class Allocations'!$E:$E,$B133) / SUMIFS(OFFSET('3-a.  Rate Class Allocations'!$BA:$BA,0,O35-2015+(27*(AL$36="kW"))),'3-a.  Rate Class Allocations'!$F:$F,"2015 - 2020 Conservation First Framework - Approved Province Wide Program",'3-a.  Rate Class Allocations'!$E:$E,$B133),IF(COUNTIFS(AL$35,"General Service*"),1/COUNTIFS(Y35:AL35,"General Service*"),0))</f>
        <v>0</v>
      </c>
      <c r="AM133" s="298">
        <f ca="1">SUM(Y133:AL133)</f>
        <v>1</v>
      </c>
    </row>
    <row r="134" spans="1:39" outlineLevel="1">
      <c r="B134" s="296" t="s">
        <v>268</v>
      </c>
      <c r="C134" s="293" t="s">
        <v>164</v>
      </c>
      <c r="D134" s="724">
        <f>SUMIFS('7.  Persistence Report'!AU:AU,'7.  Persistence Report'!$D:$D,$B133,'7.  Persistence Report'!$H:$H,2015,'7.  Persistence Report'!$J:$J,"Adjustment")</f>
        <v>0</v>
      </c>
      <c r="E134" s="724">
        <f>SUMIFS('7.  Persistence Report'!AV:AV,'7.  Persistence Report'!$D:$D,$B133,'7.  Persistence Report'!$H:$H,2015,'7.  Persistence Report'!$J:$J,"Adjustment")</f>
        <v>0</v>
      </c>
      <c r="F134" s="724">
        <f>SUMIFS('7.  Persistence Report'!AW:AW,'7.  Persistence Report'!$D:$D,$B133,'7.  Persistence Report'!$H:$H,2015,'7.  Persistence Report'!$J:$J,"Adjustment")</f>
        <v>0</v>
      </c>
      <c r="G134" s="724">
        <f>SUMIFS('7.  Persistence Report'!AX:AX,'7.  Persistence Report'!$D:$D,$B133,'7.  Persistence Report'!$H:$H,2015,'7.  Persistence Report'!$J:$J,"Adjustment")</f>
        <v>0</v>
      </c>
      <c r="H134" s="724">
        <f>SUMIFS('7.  Persistence Report'!AY:AY,'7.  Persistence Report'!$D:$D,$B133,'7.  Persistence Report'!$H:$H,2015,'7.  Persistence Report'!$J:$J,"Adjustment")</f>
        <v>0</v>
      </c>
      <c r="I134" s="724">
        <f>SUMIFS('7.  Persistence Report'!AZ:AZ,'7.  Persistence Report'!$D:$D,$B133,'7.  Persistence Report'!$H:$H,2015,'7.  Persistence Report'!$J:$J,"Adjustment")</f>
        <v>0</v>
      </c>
      <c r="J134" s="724">
        <f>SUMIFS('7.  Persistence Report'!BA:BA,'7.  Persistence Report'!$D:$D,$B133,'7.  Persistence Report'!$H:$H,2015,'7.  Persistence Report'!$J:$J,"Adjustment")</f>
        <v>0</v>
      </c>
      <c r="K134" s="724">
        <f>SUMIFS('7.  Persistence Report'!BB:BB,'7.  Persistence Report'!$D:$D,$B133,'7.  Persistence Report'!$H:$H,2015,'7.  Persistence Report'!$J:$J,"Adjustment")</f>
        <v>0</v>
      </c>
      <c r="L134" s="724">
        <f>SUMIFS('7.  Persistence Report'!BC:BC,'7.  Persistence Report'!$D:$D,$B133,'7.  Persistence Report'!$H:$H,2015,'7.  Persistence Report'!$J:$J,"Adjustment")</f>
        <v>0</v>
      </c>
      <c r="M134" s="724">
        <f>SUMIFS('7.  Persistence Report'!BD:BD,'7.  Persistence Report'!$D:$D,$B133,'7.  Persistence Report'!$H:$H,2015,'7.  Persistence Report'!$J:$J,"Adjustment")</f>
        <v>0</v>
      </c>
      <c r="N134" s="724">
        <f>N133</f>
        <v>12</v>
      </c>
      <c r="O134" s="724">
        <f>SUMIFS('7.  Persistence Report'!P:P,'7.  Persistence Report'!$D:$D,$B133,'7.  Persistence Report'!$H:$H,2015,'7.  Persistence Report'!$J:$J,"Adjustment")</f>
        <v>0</v>
      </c>
      <c r="P134" s="724">
        <f>SUMIFS('7.  Persistence Report'!Q:Q,'7.  Persistence Report'!$D:$D,$B133,'7.  Persistence Report'!$H:$H,2015,'7.  Persistence Report'!$J:$J,"Adjustment")</f>
        <v>0</v>
      </c>
      <c r="Q134" s="724">
        <f>SUMIFS('7.  Persistence Report'!R:R,'7.  Persistence Report'!$D:$D,$B133,'7.  Persistence Report'!$H:$H,2015,'7.  Persistence Report'!$J:$J,"Adjustment")</f>
        <v>0</v>
      </c>
      <c r="R134" s="724">
        <f>SUMIFS('7.  Persistence Report'!S:S,'7.  Persistence Report'!$D:$D,$B133,'7.  Persistence Report'!$H:$H,2015,'7.  Persistence Report'!$J:$J,"Adjustment")</f>
        <v>0</v>
      </c>
      <c r="S134" s="724">
        <f>SUMIFS('7.  Persistence Report'!T:T,'7.  Persistence Report'!$D:$D,$B133,'7.  Persistence Report'!$H:$H,2015,'7.  Persistence Report'!$J:$J,"Adjustment")</f>
        <v>0</v>
      </c>
      <c r="T134" s="724">
        <f>SUMIFS('7.  Persistence Report'!U:U,'7.  Persistence Report'!$D:$D,$B133,'7.  Persistence Report'!$H:$H,2015,'7.  Persistence Report'!$J:$J,"Adjustment")</f>
        <v>0</v>
      </c>
      <c r="U134" s="724">
        <f>SUMIFS('7.  Persistence Report'!V:V,'7.  Persistence Report'!$D:$D,$B133,'7.  Persistence Report'!$H:$H,2015,'7.  Persistence Report'!$J:$J,"Adjustment")</f>
        <v>0</v>
      </c>
      <c r="V134" s="724">
        <f>SUMIFS('7.  Persistence Report'!W:W,'7.  Persistence Report'!$D:$D,$B133,'7.  Persistence Report'!$H:$H,2015,'7.  Persistence Report'!$J:$J,"Adjustment")</f>
        <v>0</v>
      </c>
      <c r="W134" s="724">
        <f>SUMIFS('7.  Persistence Report'!X:X,'7.  Persistence Report'!$D:$D,$B133,'7.  Persistence Report'!$H:$H,2015,'7.  Persistence Report'!$J:$J,"Adjustment")</f>
        <v>0</v>
      </c>
      <c r="X134" s="724">
        <f>SUMIFS('7.  Persistence Report'!Y:Y,'7.  Persistence Report'!$D:$D,$B133,'7.  Persistence Report'!$H:$H,2015,'7.  Persistence Report'!$J:$J,"Adjustment")</f>
        <v>0</v>
      </c>
      <c r="Y134" s="412">
        <f t="shared" ref="Y134:AL134" ca="1" si="31">Y133</f>
        <v>0.5</v>
      </c>
      <c r="Z134" s="412">
        <f t="shared" ca="1" si="31"/>
        <v>0.5</v>
      </c>
      <c r="AA134" s="412">
        <f t="shared" ca="1" si="31"/>
        <v>0</v>
      </c>
      <c r="AB134" s="412">
        <f t="shared" ca="1" si="31"/>
        <v>0</v>
      </c>
      <c r="AC134" s="412">
        <f t="shared" ca="1" si="31"/>
        <v>0</v>
      </c>
      <c r="AD134" s="412">
        <f t="shared" ca="1" si="31"/>
        <v>0</v>
      </c>
      <c r="AE134" s="412">
        <f t="shared" ca="1" si="31"/>
        <v>0</v>
      </c>
      <c r="AF134" s="412">
        <f t="shared" ca="1" si="31"/>
        <v>0</v>
      </c>
      <c r="AG134" s="412">
        <f t="shared" ca="1" si="31"/>
        <v>0</v>
      </c>
      <c r="AH134" s="412">
        <f t="shared" ca="1" si="31"/>
        <v>0</v>
      </c>
      <c r="AI134" s="412">
        <f t="shared" ca="1" si="31"/>
        <v>0</v>
      </c>
      <c r="AJ134" s="412">
        <f t="shared" ca="1" si="31"/>
        <v>0</v>
      </c>
      <c r="AK134" s="412">
        <f t="shared" ca="1" si="31"/>
        <v>0</v>
      </c>
      <c r="AL134" s="412">
        <f t="shared" ca="1" si="31"/>
        <v>0</v>
      </c>
      <c r="AM134" s="308"/>
    </row>
    <row r="135" spans="1:39" outlineLevel="1">
      <c r="B135" s="296"/>
      <c r="C135" s="293"/>
      <c r="D135" s="730"/>
      <c r="E135" s="730"/>
      <c r="F135" s="730"/>
      <c r="G135" s="730"/>
      <c r="H135" s="730"/>
      <c r="I135" s="730"/>
      <c r="J135" s="730"/>
      <c r="K135" s="730"/>
      <c r="L135" s="730"/>
      <c r="M135" s="730"/>
      <c r="N135" s="730"/>
      <c r="O135" s="730"/>
      <c r="P135" s="730"/>
      <c r="Q135" s="730"/>
      <c r="R135" s="730"/>
      <c r="S135" s="730"/>
      <c r="T135" s="730"/>
      <c r="U135" s="730"/>
      <c r="V135" s="730"/>
      <c r="W135" s="730"/>
      <c r="X135" s="730"/>
      <c r="Y135" s="413"/>
      <c r="Z135" s="426"/>
      <c r="AA135" s="426"/>
      <c r="AB135" s="426"/>
      <c r="AC135" s="426"/>
      <c r="AD135" s="426"/>
      <c r="AE135" s="426"/>
      <c r="AF135" s="426"/>
      <c r="AG135" s="426"/>
      <c r="AH135" s="426"/>
      <c r="AI135" s="426"/>
      <c r="AJ135" s="426"/>
      <c r="AK135" s="426"/>
      <c r="AL135" s="426"/>
      <c r="AM135" s="308"/>
    </row>
    <row r="136" spans="1:39" ht="30" outlineLevel="1">
      <c r="A136" s="516">
        <v>31</v>
      </c>
      <c r="B136" s="514" t="s">
        <v>124</v>
      </c>
      <c r="C136" s="293" t="s">
        <v>25</v>
      </c>
      <c r="D136" s="724">
        <f>SUMIFS('7.  Persistence Report'!AU:AU,'7.  Persistence Report'!$D:$D,$B136,'7.  Persistence Report'!$H:$H,2015,'7.  Persistence Report'!$J:$J,"Current Year Savings")</f>
        <v>0</v>
      </c>
      <c r="E136" s="724">
        <f>SUMIFS('7.  Persistence Report'!AV:AV,'7.  Persistence Report'!$D:$D,$B136,'7.  Persistence Report'!$H:$H,2015,'7.  Persistence Report'!$J:$J,"Current Year Savings")</f>
        <v>0</v>
      </c>
      <c r="F136" s="724">
        <f>SUMIFS('7.  Persistence Report'!AW:AW,'7.  Persistence Report'!$D:$D,$B136,'7.  Persistence Report'!$H:$H,2015,'7.  Persistence Report'!$J:$J,"Current Year Savings")</f>
        <v>0</v>
      </c>
      <c r="G136" s="724">
        <f>SUMIFS('7.  Persistence Report'!AX:AX,'7.  Persistence Report'!$D:$D,$B136,'7.  Persistence Report'!$H:$H,2015,'7.  Persistence Report'!$J:$J,"Current Year Savings")</f>
        <v>0</v>
      </c>
      <c r="H136" s="724">
        <f>SUMIFS('7.  Persistence Report'!AY:AY,'7.  Persistence Report'!$D:$D,$B136,'7.  Persistence Report'!$H:$H,2015,'7.  Persistence Report'!$J:$J,"Current Year Savings")</f>
        <v>0</v>
      </c>
      <c r="I136" s="724">
        <f>SUMIFS('7.  Persistence Report'!AZ:AZ,'7.  Persistence Report'!$D:$D,$B136,'7.  Persistence Report'!$H:$H,2015,'7.  Persistence Report'!$J:$J,"Current Year Savings")</f>
        <v>0</v>
      </c>
      <c r="J136" s="724">
        <f>SUMIFS('7.  Persistence Report'!BA:BA,'7.  Persistence Report'!$D:$D,$B136,'7.  Persistence Report'!$H:$H,2015,'7.  Persistence Report'!$J:$J,"Current Year Savings")</f>
        <v>0</v>
      </c>
      <c r="K136" s="724">
        <f>SUMIFS('7.  Persistence Report'!BB:BB,'7.  Persistence Report'!$D:$D,$B136,'7.  Persistence Report'!$H:$H,2015,'7.  Persistence Report'!$J:$J,"Current Year Savings")</f>
        <v>0</v>
      </c>
      <c r="L136" s="724">
        <f>SUMIFS('7.  Persistence Report'!BC:BC,'7.  Persistence Report'!$D:$D,$B136,'7.  Persistence Report'!$H:$H,2015,'7.  Persistence Report'!$J:$J,"Current Year Savings")</f>
        <v>0</v>
      </c>
      <c r="M136" s="724">
        <f>SUMIFS('7.  Persistence Report'!BD:BD,'7.  Persistence Report'!$D:$D,$B136,'7.  Persistence Report'!$H:$H,2015,'7.  Persistence Report'!$J:$J,"Current Year Savings")</f>
        <v>0</v>
      </c>
      <c r="N136" s="724">
        <v>12</v>
      </c>
      <c r="O136" s="724">
        <f>SUMIFS('7.  Persistence Report'!P:P,'7.  Persistence Report'!$D:$D,$B136,'7.  Persistence Report'!$H:$H,2015,'7.  Persistence Report'!$J:$J,"Current Year Savings")</f>
        <v>0</v>
      </c>
      <c r="P136" s="724">
        <f>SUMIFS('7.  Persistence Report'!Q:Q,'7.  Persistence Report'!$D:$D,$B136,'7.  Persistence Report'!$H:$H,2015,'7.  Persistence Report'!$J:$J,"Current Year Savings")</f>
        <v>0</v>
      </c>
      <c r="Q136" s="724">
        <f>SUMIFS('7.  Persistence Report'!R:R,'7.  Persistence Report'!$D:$D,$B136,'7.  Persistence Report'!$H:$H,2015,'7.  Persistence Report'!$J:$J,"Current Year Savings")</f>
        <v>0</v>
      </c>
      <c r="R136" s="724">
        <f>SUMIFS('7.  Persistence Report'!S:S,'7.  Persistence Report'!$D:$D,$B136,'7.  Persistence Report'!$H:$H,2015,'7.  Persistence Report'!$J:$J,"Current Year Savings")</f>
        <v>0</v>
      </c>
      <c r="S136" s="724">
        <f>SUMIFS('7.  Persistence Report'!T:T,'7.  Persistence Report'!$D:$D,$B136,'7.  Persistence Report'!$H:$H,2015,'7.  Persistence Report'!$J:$J,"Current Year Savings")</f>
        <v>0</v>
      </c>
      <c r="T136" s="724">
        <f>SUMIFS('7.  Persistence Report'!U:U,'7.  Persistence Report'!$D:$D,$B136,'7.  Persistence Report'!$H:$H,2015,'7.  Persistence Report'!$J:$J,"Current Year Savings")</f>
        <v>0</v>
      </c>
      <c r="U136" s="724">
        <f>SUMIFS('7.  Persistence Report'!V:V,'7.  Persistence Report'!$D:$D,$B136,'7.  Persistence Report'!$H:$H,2015,'7.  Persistence Report'!$J:$J,"Current Year Savings")</f>
        <v>0</v>
      </c>
      <c r="V136" s="724">
        <f>SUMIFS('7.  Persistence Report'!W:W,'7.  Persistence Report'!$D:$D,$B136,'7.  Persistence Report'!$H:$H,2015,'7.  Persistence Report'!$J:$J,"Current Year Savings")</f>
        <v>0</v>
      </c>
      <c r="W136" s="724">
        <f>SUMIFS('7.  Persistence Report'!X:X,'7.  Persistence Report'!$D:$D,$B136,'7.  Persistence Report'!$H:$H,2015,'7.  Persistence Report'!$J:$J,"Current Year Savings")</f>
        <v>0</v>
      </c>
      <c r="X136" s="724">
        <f>SUMIFS('7.  Persistence Report'!Y:Y,'7.  Persistence Report'!$D:$D,$B136,'7.  Persistence Report'!$H:$H,2015,'7.  Persistence Report'!$J:$J,"Current Year Savings")</f>
        <v>0</v>
      </c>
      <c r="Y136" s="416">
        <f ca="1">IF(SUMIFS(OFFSET('3-a.  Rate Class Allocations'!$BA:$BA,0,O35-2015+(27*(Y36="kW"))),'3-a.  Rate Class Allocations'!$F:$F,"2015 - 2020 Conservation First Framework - Approved Province Wide Program",'3-a.  Rate Class Allocations'!$E:$E,$B136),SUMIFS(OFFSET('3-a.  Rate Class Allocations'!$BA:$BA,0,O35-2015+(27*(Y36="kW"))),'3-a.  Rate Class Allocations'!$F:$F,"2015 - 2020 Conservation First Framework - Approved Province Wide Program",'3-a.  Rate Class Allocations'!$L:$L,Y35,'3-a.  Rate Class Allocations'!$E:$E,$B136) / SUMIFS(OFFSET('3-a.  Rate Class Allocations'!$BA:$BA,0,O35-2015+(27*(Y36="kW"))),'3-a.  Rate Class Allocations'!$F:$F,"2015 - 2020 Conservation First Framework - Approved Province Wide Program",'3-a.  Rate Class Allocations'!$E:$E,$B136),IF(COUNTIFS(Y35,"General Service*"),1/COUNTIFS(Y35:AL35,"General Service*"),0))</f>
        <v>0.5</v>
      </c>
      <c r="Z136" s="416">
        <f ca="1">IF(SUMIFS(OFFSET('3-a.  Rate Class Allocations'!$BA:$BA,0,O35-2015+(27*(Z$36="kW"))),'3-a.  Rate Class Allocations'!$F:$F,"2015 - 2020 Conservation First Framework - Approved Province Wide Program",'3-a.  Rate Class Allocations'!$E:$E,$B136),SUMIFS(OFFSET('3-a.  Rate Class Allocations'!$BA:$BA,0,O35-2015+(27*(Z$36="kW"))),'3-a.  Rate Class Allocations'!$F:$F,"2015 - 2020 Conservation First Framework - Approved Province Wide Program",'3-a.  Rate Class Allocations'!$L:$L,Z$35,'3-a.  Rate Class Allocations'!$E:$E,$B136) / SUMIFS(OFFSET('3-a.  Rate Class Allocations'!$BA:$BA,0,O35-2015+(27*(Z$36="kW"))),'3-a.  Rate Class Allocations'!$F:$F,"2015 - 2020 Conservation First Framework - Approved Province Wide Program",'3-a.  Rate Class Allocations'!$E:$E,$B136),IF(COUNTIFS(Z$35,"General Service*"),1/COUNTIFS(Y35:AL35,"General Service*"),0))</f>
        <v>0.5</v>
      </c>
      <c r="AA136" s="416">
        <f ca="1">IF(SUMIFS(OFFSET('3-a.  Rate Class Allocations'!$BA:$BA,0,O35-2015+(27*(AA$36="kW"))),'3-a.  Rate Class Allocations'!$F:$F,"2015 - 2020 Conservation First Framework - Approved Province Wide Program",'3-a.  Rate Class Allocations'!$E:$E,$B136),SUMIFS(OFFSET('3-a.  Rate Class Allocations'!$BA:$BA,0,O35-2015+(27*(AA$36="kW"))),'3-a.  Rate Class Allocations'!$F:$F,"2015 - 2020 Conservation First Framework - Approved Province Wide Program",'3-a.  Rate Class Allocations'!$L:$L,AA$35,'3-a.  Rate Class Allocations'!$E:$E,$B136) / SUMIFS(OFFSET('3-a.  Rate Class Allocations'!$BA:$BA,0,O35-2015+(27*(AA$36="kW"))),'3-a.  Rate Class Allocations'!$F:$F,"2015 - 2020 Conservation First Framework - Approved Province Wide Program",'3-a.  Rate Class Allocations'!$E:$E,$B136),IF(COUNTIFS(AA$35,"General Service*"),1/COUNTIFS(Y35:AL35,"General Service*"),0))</f>
        <v>0</v>
      </c>
      <c r="AB136" s="416">
        <f ca="1">IF(SUMIFS(OFFSET('3-a.  Rate Class Allocations'!$BA:$BA,0,O35-2015+(27*(AB$36="kW"))),'3-a.  Rate Class Allocations'!$F:$F,"2015 - 2020 Conservation First Framework - Approved Province Wide Program",'3-a.  Rate Class Allocations'!$E:$E,$B136),SUMIFS(OFFSET('3-a.  Rate Class Allocations'!$BA:$BA,0,O35-2015+(27*(AB$36="kW"))),'3-a.  Rate Class Allocations'!$F:$F,"2015 - 2020 Conservation First Framework - Approved Province Wide Program",'3-a.  Rate Class Allocations'!$L:$L,AB$35,'3-a.  Rate Class Allocations'!$E:$E,$B136) / SUMIFS(OFFSET('3-a.  Rate Class Allocations'!$BA:$BA,0,O35-2015+(27*(AB$36="kW"))),'3-a.  Rate Class Allocations'!$F:$F,"2015 - 2020 Conservation First Framework - Approved Province Wide Program",'3-a.  Rate Class Allocations'!$E:$E,$B136),IF(COUNTIFS(AB$35,"General Service*"),1/COUNTIFS(Y35:AL35,"General Service*"),0))</f>
        <v>0</v>
      </c>
      <c r="AC136" s="416">
        <f ca="1">IF(SUMIFS(OFFSET('3-a.  Rate Class Allocations'!$BA:$BA,0,O35-2015+(27*(AC$36="kW"))),'3-a.  Rate Class Allocations'!$F:$F,"2015 - 2020 Conservation First Framework - Approved Province Wide Program",'3-a.  Rate Class Allocations'!$E:$E,$B136),SUMIFS(OFFSET('3-a.  Rate Class Allocations'!$BA:$BA,0,O35-2015+(27*(AC$36="kW"))),'3-a.  Rate Class Allocations'!$F:$F,"2015 - 2020 Conservation First Framework - Approved Province Wide Program",'3-a.  Rate Class Allocations'!$L:$L,AC$35,'3-a.  Rate Class Allocations'!$E:$E,$B136) / SUMIFS(OFFSET('3-a.  Rate Class Allocations'!$BA:$BA,0,O35-2015+(27*(AC$36="kW"))),'3-a.  Rate Class Allocations'!$F:$F,"2015 - 2020 Conservation First Framework - Approved Province Wide Program",'3-a.  Rate Class Allocations'!$E:$E,$B136),IF(COUNTIFS(AC$35,"General Service*"),1/COUNTIFS(Y35:AL35,"General Service*"),0))</f>
        <v>0</v>
      </c>
      <c r="AD136" s="416">
        <f ca="1">IF(SUMIFS(OFFSET('3-a.  Rate Class Allocations'!$BA:$BA,0,O35-2015+(27*(AD$36="kW"))),'3-a.  Rate Class Allocations'!$F:$F,"2015 - 2020 Conservation First Framework - Approved Province Wide Program",'3-a.  Rate Class Allocations'!$E:$E,$B136),SUMIFS(OFFSET('3-a.  Rate Class Allocations'!$BA:$BA,0,O35-2015+(27*(AD$36="kW"))),'3-a.  Rate Class Allocations'!$F:$F,"2015 - 2020 Conservation First Framework - Approved Province Wide Program",'3-a.  Rate Class Allocations'!$L:$L,AD$35,'3-a.  Rate Class Allocations'!$E:$E,$B136) / SUMIFS(OFFSET('3-a.  Rate Class Allocations'!$BA:$BA,0,O35-2015+(27*(AD$36="kW"))),'3-a.  Rate Class Allocations'!$F:$F,"2015 - 2020 Conservation First Framework - Approved Province Wide Program",'3-a.  Rate Class Allocations'!$E:$E,$B136),IF(COUNTIFS(AD$35,"General Service*"),1/COUNTIFS(Y35:AL35,"General Service*"),0))</f>
        <v>0</v>
      </c>
      <c r="AE136" s="416">
        <f ca="1">IF(SUMIFS(OFFSET('3-a.  Rate Class Allocations'!$BA:$BA,0,O35-2015+(27*(AE$36="kW"))),'3-a.  Rate Class Allocations'!$F:$F,"2015 - 2020 Conservation First Framework - Approved Province Wide Program",'3-a.  Rate Class Allocations'!$E:$E,$B136),SUMIFS(OFFSET('3-a.  Rate Class Allocations'!$BA:$BA,0,O35-2015+(27*(AE$36="kW"))),'3-a.  Rate Class Allocations'!$F:$F,"2015 - 2020 Conservation First Framework - Approved Province Wide Program",'3-a.  Rate Class Allocations'!$L:$L,AE$35,'3-a.  Rate Class Allocations'!$E:$E,$B136) / SUMIFS(OFFSET('3-a.  Rate Class Allocations'!$BA:$BA,0,O35-2015+(27*(AE$36="kW"))),'3-a.  Rate Class Allocations'!$F:$F,"2015 - 2020 Conservation First Framework - Approved Province Wide Program",'3-a.  Rate Class Allocations'!$E:$E,$B136),IF(COUNTIFS(AE$35,"General Service*"),1/COUNTIFS(Y35:AL35,"General Service*"),0))</f>
        <v>0</v>
      </c>
      <c r="AF136" s="416">
        <f ca="1">IF(SUMIFS(OFFSET('3-a.  Rate Class Allocations'!$BA:$BA,0,O35-2015+(27*(AF$36="kW"))),'3-a.  Rate Class Allocations'!$F:$F,"2015 - 2020 Conservation First Framework - Approved Province Wide Program",'3-a.  Rate Class Allocations'!$E:$E,$B136),SUMIFS(OFFSET('3-a.  Rate Class Allocations'!$BA:$BA,0,O35-2015+(27*(AF$36="kW"))),'3-a.  Rate Class Allocations'!$F:$F,"2015 - 2020 Conservation First Framework - Approved Province Wide Program",'3-a.  Rate Class Allocations'!$L:$L,AF$35,'3-a.  Rate Class Allocations'!$E:$E,$B136) / SUMIFS(OFFSET('3-a.  Rate Class Allocations'!$BA:$BA,0,O35-2015+(27*(AF$36="kW"))),'3-a.  Rate Class Allocations'!$F:$F,"2015 - 2020 Conservation First Framework - Approved Province Wide Program",'3-a.  Rate Class Allocations'!$E:$E,$B136),IF(COUNTIFS(AF$35,"General Service*"),1/COUNTIFS(Y35:AL35,"General Service*"),0))</f>
        <v>0</v>
      </c>
      <c r="AG136" s="416">
        <f ca="1">IF(SUMIFS(OFFSET('3-a.  Rate Class Allocations'!$BA:$BA,0,O35-2015+(27*(AG$36="kW"))),'3-a.  Rate Class Allocations'!$F:$F,"2015 - 2020 Conservation First Framework - Approved Province Wide Program",'3-a.  Rate Class Allocations'!$E:$E,$B136),SUMIFS(OFFSET('3-a.  Rate Class Allocations'!$BA:$BA,0,O35-2015+(27*(AG$36="kW"))),'3-a.  Rate Class Allocations'!$F:$F,"2015 - 2020 Conservation First Framework - Approved Province Wide Program",'3-a.  Rate Class Allocations'!$L:$L,AG$35,'3-a.  Rate Class Allocations'!$E:$E,$B136) / SUMIFS(OFFSET('3-a.  Rate Class Allocations'!$BA:$BA,0,O35-2015+(27*(AG$36="kW"))),'3-a.  Rate Class Allocations'!$F:$F,"2015 - 2020 Conservation First Framework - Approved Province Wide Program",'3-a.  Rate Class Allocations'!$E:$E,$B136),IF(COUNTIFS(AG$35,"General Service*"),1/COUNTIFS(Y35:AL35,"General Service*"),0))</f>
        <v>0</v>
      </c>
      <c r="AH136" s="416">
        <f ca="1">IF(SUMIFS(OFFSET('3-a.  Rate Class Allocations'!$BA:$BA,0,O35-2015+(27*(AH$36="kW"))),'3-a.  Rate Class Allocations'!$F:$F,"2015 - 2020 Conservation First Framework - Approved Province Wide Program",'3-a.  Rate Class Allocations'!$E:$E,$B136),SUMIFS(OFFSET('3-a.  Rate Class Allocations'!$BA:$BA,0,O35-2015+(27*(AH$36="kW"))),'3-a.  Rate Class Allocations'!$F:$F,"2015 - 2020 Conservation First Framework - Approved Province Wide Program",'3-a.  Rate Class Allocations'!$L:$L,AH$35,'3-a.  Rate Class Allocations'!$E:$E,$B136) / SUMIFS(OFFSET('3-a.  Rate Class Allocations'!$BA:$BA,0,O35-2015+(27*(AH$36="kW"))),'3-a.  Rate Class Allocations'!$F:$F,"2015 - 2020 Conservation First Framework - Approved Province Wide Program",'3-a.  Rate Class Allocations'!$E:$E,$B136),IF(COUNTIFS(AH$35,"General Service*"),1/COUNTIFS(Y35:AL35,"General Service*"),0))</f>
        <v>0</v>
      </c>
      <c r="AI136" s="416">
        <f ca="1">IF(SUMIFS(OFFSET('3-a.  Rate Class Allocations'!$BA:$BA,0,O35-2015+(27*(AI$36="kW"))),'3-a.  Rate Class Allocations'!$F:$F,"2015 - 2020 Conservation First Framework - Approved Province Wide Program",'3-a.  Rate Class Allocations'!$E:$E,$B136),SUMIFS(OFFSET('3-a.  Rate Class Allocations'!$BA:$BA,0,O35-2015+(27*(AI$36="kW"))),'3-a.  Rate Class Allocations'!$F:$F,"2015 - 2020 Conservation First Framework - Approved Province Wide Program",'3-a.  Rate Class Allocations'!$L:$L,AI$35,'3-a.  Rate Class Allocations'!$E:$E,$B136) / SUMIFS(OFFSET('3-a.  Rate Class Allocations'!$BA:$BA,0,O35-2015+(27*(AI$36="kW"))),'3-a.  Rate Class Allocations'!$F:$F,"2015 - 2020 Conservation First Framework - Approved Province Wide Program",'3-a.  Rate Class Allocations'!$E:$E,$B136),IF(COUNTIFS(AI$35,"General Service*"),1/COUNTIFS(Y35:AL35,"General Service*"),0))</f>
        <v>0</v>
      </c>
      <c r="AJ136" s="416">
        <f ca="1">IF(SUMIFS(OFFSET('3-a.  Rate Class Allocations'!$BA:$BA,0,O35-2015+(27*(AJ$36="kW"))),'3-a.  Rate Class Allocations'!$F:$F,"2015 - 2020 Conservation First Framework - Approved Province Wide Program",'3-a.  Rate Class Allocations'!$E:$E,$B136),SUMIFS(OFFSET('3-a.  Rate Class Allocations'!$BA:$BA,0,O35-2015+(27*(AJ$36="kW"))),'3-a.  Rate Class Allocations'!$F:$F,"2015 - 2020 Conservation First Framework - Approved Province Wide Program",'3-a.  Rate Class Allocations'!$L:$L,AJ$35,'3-a.  Rate Class Allocations'!$E:$E,$B136) / SUMIFS(OFFSET('3-a.  Rate Class Allocations'!$BA:$BA,0,O35-2015+(27*(AJ$36="kW"))),'3-a.  Rate Class Allocations'!$F:$F,"2015 - 2020 Conservation First Framework - Approved Province Wide Program",'3-a.  Rate Class Allocations'!$E:$E,$B136),IF(COUNTIFS(AJ$35,"General Service*"),1/COUNTIFS(Y35:AL35,"General Service*"),0))</f>
        <v>0</v>
      </c>
      <c r="AK136" s="416">
        <f ca="1">IF(SUMIFS(OFFSET('3-a.  Rate Class Allocations'!$BA:$BA,0,O35-2015+(27*(AK$36="kW"))),'3-a.  Rate Class Allocations'!$F:$F,"2015 - 2020 Conservation First Framework - Approved Province Wide Program",'3-a.  Rate Class Allocations'!$E:$E,$B136),SUMIFS(OFFSET('3-a.  Rate Class Allocations'!$BA:$BA,0,O35-2015+(27*(AK$36="kW"))),'3-a.  Rate Class Allocations'!$F:$F,"2015 - 2020 Conservation First Framework - Approved Province Wide Program",'3-a.  Rate Class Allocations'!$L:$L,AK$35,'3-a.  Rate Class Allocations'!$E:$E,$B136) / SUMIFS(OFFSET('3-a.  Rate Class Allocations'!$BA:$BA,0,O35-2015+(27*(AK$36="kW"))),'3-a.  Rate Class Allocations'!$F:$F,"2015 - 2020 Conservation First Framework - Approved Province Wide Program",'3-a.  Rate Class Allocations'!$E:$E,$B136),IF(COUNTIFS(AK$35,"General Service*"),1/COUNTIFS(Y35:AL35,"General Service*"),0))</f>
        <v>0</v>
      </c>
      <c r="AL136" s="416">
        <f ca="1">IF(SUMIFS(OFFSET('3-a.  Rate Class Allocations'!$BA:$BA,0,O35-2015+(27*(AL$36="kW"))),'3-a.  Rate Class Allocations'!$F:$F,"2015 - 2020 Conservation First Framework - Approved Province Wide Program",'3-a.  Rate Class Allocations'!$E:$E,$B136),SUMIFS(OFFSET('3-a.  Rate Class Allocations'!$BA:$BA,0,O35-2015+(27*(AL$36="kW"))),'3-a.  Rate Class Allocations'!$F:$F,"2015 - 2020 Conservation First Framework - Approved Province Wide Program",'3-a.  Rate Class Allocations'!$L:$L,AL$35,'3-a.  Rate Class Allocations'!$E:$E,$B136) / SUMIFS(OFFSET('3-a.  Rate Class Allocations'!$BA:$BA,0,O35-2015+(27*(AL$36="kW"))),'3-a.  Rate Class Allocations'!$F:$F,"2015 - 2020 Conservation First Framework - Approved Province Wide Program",'3-a.  Rate Class Allocations'!$E:$E,$B136),IF(COUNTIFS(AL$35,"General Service*"),1/COUNTIFS(Y35:AL35,"General Service*"),0))</f>
        <v>0</v>
      </c>
      <c r="AM136" s="298">
        <f ca="1">SUM(Y136:AL136)</f>
        <v>1</v>
      </c>
    </row>
    <row r="137" spans="1:39" outlineLevel="1">
      <c r="B137" s="296" t="s">
        <v>268</v>
      </c>
      <c r="C137" s="293" t="s">
        <v>164</v>
      </c>
      <c r="D137" s="724">
        <f>SUMIFS('7.  Persistence Report'!AU:AU,'7.  Persistence Report'!$D:$D,$B136,'7.  Persistence Report'!$H:$H,2015,'7.  Persistence Report'!$J:$J,"Adjustment")</f>
        <v>0</v>
      </c>
      <c r="E137" s="724">
        <f>SUMIFS('7.  Persistence Report'!AV:AV,'7.  Persistence Report'!$D:$D,$B136,'7.  Persistence Report'!$H:$H,2015,'7.  Persistence Report'!$J:$J,"Adjustment")</f>
        <v>0</v>
      </c>
      <c r="F137" s="724">
        <f>SUMIFS('7.  Persistence Report'!AW:AW,'7.  Persistence Report'!$D:$D,$B136,'7.  Persistence Report'!$H:$H,2015,'7.  Persistence Report'!$J:$J,"Adjustment")</f>
        <v>0</v>
      </c>
      <c r="G137" s="724">
        <f>SUMIFS('7.  Persistence Report'!AX:AX,'7.  Persistence Report'!$D:$D,$B136,'7.  Persistence Report'!$H:$H,2015,'7.  Persistence Report'!$J:$J,"Adjustment")</f>
        <v>0</v>
      </c>
      <c r="H137" s="724">
        <f>SUMIFS('7.  Persistence Report'!AY:AY,'7.  Persistence Report'!$D:$D,$B136,'7.  Persistence Report'!$H:$H,2015,'7.  Persistence Report'!$J:$J,"Adjustment")</f>
        <v>0</v>
      </c>
      <c r="I137" s="724">
        <f>SUMIFS('7.  Persistence Report'!AZ:AZ,'7.  Persistence Report'!$D:$D,$B136,'7.  Persistence Report'!$H:$H,2015,'7.  Persistence Report'!$J:$J,"Adjustment")</f>
        <v>0</v>
      </c>
      <c r="J137" s="724">
        <f>SUMIFS('7.  Persistence Report'!BA:BA,'7.  Persistence Report'!$D:$D,$B136,'7.  Persistence Report'!$H:$H,2015,'7.  Persistence Report'!$J:$J,"Adjustment")</f>
        <v>0</v>
      </c>
      <c r="K137" s="724">
        <f>SUMIFS('7.  Persistence Report'!BB:BB,'7.  Persistence Report'!$D:$D,$B136,'7.  Persistence Report'!$H:$H,2015,'7.  Persistence Report'!$J:$J,"Adjustment")</f>
        <v>0</v>
      </c>
      <c r="L137" s="724">
        <f>SUMIFS('7.  Persistence Report'!BC:BC,'7.  Persistence Report'!$D:$D,$B136,'7.  Persistence Report'!$H:$H,2015,'7.  Persistence Report'!$J:$J,"Adjustment")</f>
        <v>0</v>
      </c>
      <c r="M137" s="724">
        <f>SUMIFS('7.  Persistence Report'!BD:BD,'7.  Persistence Report'!$D:$D,$B136,'7.  Persistence Report'!$H:$H,2015,'7.  Persistence Report'!$J:$J,"Adjustment")</f>
        <v>0</v>
      </c>
      <c r="N137" s="724">
        <f>N136</f>
        <v>12</v>
      </c>
      <c r="O137" s="724">
        <f>SUMIFS('7.  Persistence Report'!P:P,'7.  Persistence Report'!$D:$D,$B136,'7.  Persistence Report'!$H:$H,2015,'7.  Persistence Report'!$J:$J,"Adjustment")</f>
        <v>0</v>
      </c>
      <c r="P137" s="724">
        <f>SUMIFS('7.  Persistence Report'!Q:Q,'7.  Persistence Report'!$D:$D,$B136,'7.  Persistence Report'!$H:$H,2015,'7.  Persistence Report'!$J:$J,"Adjustment")</f>
        <v>0</v>
      </c>
      <c r="Q137" s="724">
        <f>SUMIFS('7.  Persistence Report'!R:R,'7.  Persistence Report'!$D:$D,$B136,'7.  Persistence Report'!$H:$H,2015,'7.  Persistence Report'!$J:$J,"Adjustment")</f>
        <v>0</v>
      </c>
      <c r="R137" s="724">
        <f>SUMIFS('7.  Persistence Report'!S:S,'7.  Persistence Report'!$D:$D,$B136,'7.  Persistence Report'!$H:$H,2015,'7.  Persistence Report'!$J:$J,"Adjustment")</f>
        <v>0</v>
      </c>
      <c r="S137" s="724">
        <f>SUMIFS('7.  Persistence Report'!T:T,'7.  Persistence Report'!$D:$D,$B136,'7.  Persistence Report'!$H:$H,2015,'7.  Persistence Report'!$J:$J,"Adjustment")</f>
        <v>0</v>
      </c>
      <c r="T137" s="724">
        <f>SUMIFS('7.  Persistence Report'!U:U,'7.  Persistence Report'!$D:$D,$B136,'7.  Persistence Report'!$H:$H,2015,'7.  Persistence Report'!$J:$J,"Adjustment")</f>
        <v>0</v>
      </c>
      <c r="U137" s="724">
        <f>SUMIFS('7.  Persistence Report'!V:V,'7.  Persistence Report'!$D:$D,$B136,'7.  Persistence Report'!$H:$H,2015,'7.  Persistence Report'!$J:$J,"Adjustment")</f>
        <v>0</v>
      </c>
      <c r="V137" s="724">
        <f>SUMIFS('7.  Persistence Report'!W:W,'7.  Persistence Report'!$D:$D,$B136,'7.  Persistence Report'!$H:$H,2015,'7.  Persistence Report'!$J:$J,"Adjustment")</f>
        <v>0</v>
      </c>
      <c r="W137" s="724">
        <f>SUMIFS('7.  Persistence Report'!X:X,'7.  Persistence Report'!$D:$D,$B136,'7.  Persistence Report'!$H:$H,2015,'7.  Persistence Report'!$J:$J,"Adjustment")</f>
        <v>0</v>
      </c>
      <c r="X137" s="724">
        <f>SUMIFS('7.  Persistence Report'!Y:Y,'7.  Persistence Report'!$D:$D,$B136,'7.  Persistence Report'!$H:$H,2015,'7.  Persistence Report'!$J:$J,"Adjustment")</f>
        <v>0</v>
      </c>
      <c r="Y137" s="412">
        <f t="shared" ref="Y137:AL137" ca="1" si="32">Y136</f>
        <v>0.5</v>
      </c>
      <c r="Z137" s="412">
        <f t="shared" ca="1" si="32"/>
        <v>0.5</v>
      </c>
      <c r="AA137" s="412">
        <f t="shared" ca="1" si="32"/>
        <v>0</v>
      </c>
      <c r="AB137" s="412">
        <f t="shared" ca="1" si="32"/>
        <v>0</v>
      </c>
      <c r="AC137" s="412">
        <f t="shared" ca="1" si="32"/>
        <v>0</v>
      </c>
      <c r="AD137" s="412">
        <f t="shared" ca="1" si="32"/>
        <v>0</v>
      </c>
      <c r="AE137" s="412">
        <f t="shared" ca="1" si="32"/>
        <v>0</v>
      </c>
      <c r="AF137" s="412">
        <f t="shared" ca="1" si="32"/>
        <v>0</v>
      </c>
      <c r="AG137" s="412">
        <f t="shared" ca="1" si="32"/>
        <v>0</v>
      </c>
      <c r="AH137" s="412">
        <f t="shared" ca="1" si="32"/>
        <v>0</v>
      </c>
      <c r="AI137" s="412">
        <f t="shared" ca="1" si="32"/>
        <v>0</v>
      </c>
      <c r="AJ137" s="412">
        <f t="shared" ca="1" si="32"/>
        <v>0</v>
      </c>
      <c r="AK137" s="412">
        <f t="shared" ca="1" si="32"/>
        <v>0</v>
      </c>
      <c r="AL137" s="412">
        <f t="shared" ca="1" si="32"/>
        <v>0</v>
      </c>
      <c r="AM137" s="308"/>
    </row>
    <row r="138" spans="1:39" outlineLevel="1">
      <c r="B138" s="514"/>
      <c r="C138" s="293"/>
      <c r="D138" s="730"/>
      <c r="E138" s="730"/>
      <c r="F138" s="730"/>
      <c r="G138" s="730"/>
      <c r="H138" s="730"/>
      <c r="I138" s="730"/>
      <c r="J138" s="730"/>
      <c r="K138" s="730"/>
      <c r="L138" s="730"/>
      <c r="M138" s="730"/>
      <c r="N138" s="730"/>
      <c r="O138" s="730"/>
      <c r="P138" s="730"/>
      <c r="Q138" s="730"/>
      <c r="R138" s="730"/>
      <c r="S138" s="730"/>
      <c r="T138" s="730"/>
      <c r="U138" s="730"/>
      <c r="V138" s="730"/>
      <c r="W138" s="730"/>
      <c r="X138" s="730"/>
      <c r="Y138" s="413"/>
      <c r="Z138" s="426"/>
      <c r="AA138" s="426"/>
      <c r="AB138" s="426"/>
      <c r="AC138" s="426"/>
      <c r="AD138" s="426"/>
      <c r="AE138" s="426"/>
      <c r="AF138" s="426"/>
      <c r="AG138" s="426"/>
      <c r="AH138" s="426"/>
      <c r="AI138" s="426"/>
      <c r="AJ138" s="426"/>
      <c r="AK138" s="426"/>
      <c r="AL138" s="426"/>
      <c r="AM138" s="308"/>
    </row>
    <row r="139" spans="1:39" ht="15.75" customHeight="1" outlineLevel="1">
      <c r="A139" s="516">
        <v>32</v>
      </c>
      <c r="B139" s="514" t="s">
        <v>125</v>
      </c>
      <c r="C139" s="293" t="s">
        <v>25</v>
      </c>
      <c r="D139" s="724">
        <f>SUMIFS('7.  Persistence Report'!AU:AU,'7.  Persistence Report'!$D:$D,$B139,'7.  Persistence Report'!$H:$H,2015,'7.  Persistence Report'!$J:$J,"Current Year Savings")</f>
        <v>0</v>
      </c>
      <c r="E139" s="724">
        <f>SUMIFS('7.  Persistence Report'!AV:AV,'7.  Persistence Report'!$D:$D,$B139,'7.  Persistence Report'!$H:$H,2015,'7.  Persistence Report'!$J:$J,"Current Year Savings")</f>
        <v>0</v>
      </c>
      <c r="F139" s="724">
        <f>SUMIFS('7.  Persistence Report'!AW:AW,'7.  Persistence Report'!$D:$D,$B139,'7.  Persistence Report'!$H:$H,2015,'7.  Persistence Report'!$J:$J,"Current Year Savings")</f>
        <v>0</v>
      </c>
      <c r="G139" s="724">
        <f>SUMIFS('7.  Persistence Report'!AX:AX,'7.  Persistence Report'!$D:$D,$B139,'7.  Persistence Report'!$H:$H,2015,'7.  Persistence Report'!$J:$J,"Current Year Savings")</f>
        <v>0</v>
      </c>
      <c r="H139" s="724">
        <f>SUMIFS('7.  Persistence Report'!AY:AY,'7.  Persistence Report'!$D:$D,$B139,'7.  Persistence Report'!$H:$H,2015,'7.  Persistence Report'!$J:$J,"Current Year Savings")</f>
        <v>0</v>
      </c>
      <c r="I139" s="724">
        <f>SUMIFS('7.  Persistence Report'!AZ:AZ,'7.  Persistence Report'!$D:$D,$B139,'7.  Persistence Report'!$H:$H,2015,'7.  Persistence Report'!$J:$J,"Current Year Savings")</f>
        <v>0</v>
      </c>
      <c r="J139" s="724">
        <f>SUMIFS('7.  Persistence Report'!BA:BA,'7.  Persistence Report'!$D:$D,$B139,'7.  Persistence Report'!$H:$H,2015,'7.  Persistence Report'!$J:$J,"Current Year Savings")</f>
        <v>0</v>
      </c>
      <c r="K139" s="724">
        <f>SUMIFS('7.  Persistence Report'!BB:BB,'7.  Persistence Report'!$D:$D,$B139,'7.  Persistence Report'!$H:$H,2015,'7.  Persistence Report'!$J:$J,"Current Year Savings")</f>
        <v>0</v>
      </c>
      <c r="L139" s="724">
        <f>SUMIFS('7.  Persistence Report'!BC:BC,'7.  Persistence Report'!$D:$D,$B139,'7.  Persistence Report'!$H:$H,2015,'7.  Persistence Report'!$J:$J,"Current Year Savings")</f>
        <v>0</v>
      </c>
      <c r="M139" s="724">
        <f>SUMIFS('7.  Persistence Report'!BD:BD,'7.  Persistence Report'!$D:$D,$B139,'7.  Persistence Report'!$H:$H,2015,'7.  Persistence Report'!$J:$J,"Current Year Savings")</f>
        <v>0</v>
      </c>
      <c r="N139" s="724">
        <v>12</v>
      </c>
      <c r="O139" s="724">
        <f>SUMIFS('7.  Persistence Report'!P:P,'7.  Persistence Report'!$D:$D,$B139,'7.  Persistence Report'!$H:$H,2015,'7.  Persistence Report'!$J:$J,"Current Year Savings")</f>
        <v>0</v>
      </c>
      <c r="P139" s="724">
        <f>SUMIFS('7.  Persistence Report'!Q:Q,'7.  Persistence Report'!$D:$D,$B139,'7.  Persistence Report'!$H:$H,2015,'7.  Persistence Report'!$J:$J,"Current Year Savings")</f>
        <v>0</v>
      </c>
      <c r="Q139" s="724">
        <f>SUMIFS('7.  Persistence Report'!R:R,'7.  Persistence Report'!$D:$D,$B139,'7.  Persistence Report'!$H:$H,2015,'7.  Persistence Report'!$J:$J,"Current Year Savings")</f>
        <v>0</v>
      </c>
      <c r="R139" s="724">
        <f>SUMIFS('7.  Persistence Report'!S:S,'7.  Persistence Report'!$D:$D,$B139,'7.  Persistence Report'!$H:$H,2015,'7.  Persistence Report'!$J:$J,"Current Year Savings")</f>
        <v>0</v>
      </c>
      <c r="S139" s="724">
        <f>SUMIFS('7.  Persistence Report'!T:T,'7.  Persistence Report'!$D:$D,$B139,'7.  Persistence Report'!$H:$H,2015,'7.  Persistence Report'!$J:$J,"Current Year Savings")</f>
        <v>0</v>
      </c>
      <c r="T139" s="724">
        <f>SUMIFS('7.  Persistence Report'!U:U,'7.  Persistence Report'!$D:$D,$B139,'7.  Persistence Report'!$H:$H,2015,'7.  Persistence Report'!$J:$J,"Current Year Savings")</f>
        <v>0</v>
      </c>
      <c r="U139" s="724">
        <f>SUMIFS('7.  Persistence Report'!V:V,'7.  Persistence Report'!$D:$D,$B139,'7.  Persistence Report'!$H:$H,2015,'7.  Persistence Report'!$J:$J,"Current Year Savings")</f>
        <v>0</v>
      </c>
      <c r="V139" s="724">
        <f>SUMIFS('7.  Persistence Report'!W:W,'7.  Persistence Report'!$D:$D,$B139,'7.  Persistence Report'!$H:$H,2015,'7.  Persistence Report'!$J:$J,"Current Year Savings")</f>
        <v>0</v>
      </c>
      <c r="W139" s="724">
        <f>SUMIFS('7.  Persistence Report'!X:X,'7.  Persistence Report'!$D:$D,$B139,'7.  Persistence Report'!$H:$H,2015,'7.  Persistence Report'!$J:$J,"Current Year Savings")</f>
        <v>0</v>
      </c>
      <c r="X139" s="724">
        <f>SUMIFS('7.  Persistence Report'!Y:Y,'7.  Persistence Report'!$D:$D,$B139,'7.  Persistence Report'!$H:$H,2015,'7.  Persistence Report'!$J:$J,"Current Year Savings")</f>
        <v>0</v>
      </c>
      <c r="Y139" s="416">
        <f ca="1">IF(SUMIFS(OFFSET('3-a.  Rate Class Allocations'!$BA:$BA,0,O35-2015+(27*(Y36="kW"))),'3-a.  Rate Class Allocations'!$F:$F,"2015 - 2020 Conservation First Framework - Approved Province Wide Program",'3-a.  Rate Class Allocations'!$E:$E,$B139),SUMIFS(OFFSET('3-a.  Rate Class Allocations'!$BA:$BA,0,O35-2015+(27*(Y36="kW"))),'3-a.  Rate Class Allocations'!$F:$F,"2015 - 2020 Conservation First Framework - Approved Province Wide Program",'3-a.  Rate Class Allocations'!$L:$L,Y35,'3-a.  Rate Class Allocations'!$E:$E,$B139) / SUMIFS(OFFSET('3-a.  Rate Class Allocations'!$BA:$BA,0,O35-2015+(27*(Y36="kW"))),'3-a.  Rate Class Allocations'!$F:$F,"2015 - 2020 Conservation First Framework - Approved Province Wide Program",'3-a.  Rate Class Allocations'!$E:$E,$B139),IF(COUNTIFS(Y35,"General Service*"),1/COUNTIFS(Y35:AL35,"General Service*"),0))</f>
        <v>0.5</v>
      </c>
      <c r="Z139" s="416">
        <f ca="1">IF(SUMIFS(OFFSET('3-a.  Rate Class Allocations'!$BA:$BA,0,O35-2015+(27*(Z$36="kW"))),'3-a.  Rate Class Allocations'!$F:$F,"2015 - 2020 Conservation First Framework - Approved Province Wide Program",'3-a.  Rate Class Allocations'!$E:$E,$B139),SUMIFS(OFFSET('3-a.  Rate Class Allocations'!$BA:$BA,0,O35-2015+(27*(Z$36="kW"))),'3-a.  Rate Class Allocations'!$F:$F,"2015 - 2020 Conservation First Framework - Approved Province Wide Program",'3-a.  Rate Class Allocations'!$L:$L,Z$35,'3-a.  Rate Class Allocations'!$E:$E,$B139) / SUMIFS(OFFSET('3-a.  Rate Class Allocations'!$BA:$BA,0,O35-2015+(27*(Z$36="kW"))),'3-a.  Rate Class Allocations'!$F:$F,"2015 - 2020 Conservation First Framework - Approved Province Wide Program",'3-a.  Rate Class Allocations'!$E:$E,$B139),IF(COUNTIFS(Z$35,"General Service*"),1/COUNTIFS(Y35:AL35,"General Service*"),0))</f>
        <v>0.5</v>
      </c>
      <c r="AA139" s="416">
        <f ca="1">IF(SUMIFS(OFFSET('3-a.  Rate Class Allocations'!$BA:$BA,0,O35-2015+(27*(AA$36="kW"))),'3-a.  Rate Class Allocations'!$F:$F,"2015 - 2020 Conservation First Framework - Approved Province Wide Program",'3-a.  Rate Class Allocations'!$E:$E,$B139),SUMIFS(OFFSET('3-a.  Rate Class Allocations'!$BA:$BA,0,O35-2015+(27*(AA$36="kW"))),'3-a.  Rate Class Allocations'!$F:$F,"2015 - 2020 Conservation First Framework - Approved Province Wide Program",'3-a.  Rate Class Allocations'!$L:$L,AA$35,'3-a.  Rate Class Allocations'!$E:$E,$B139) / SUMIFS(OFFSET('3-a.  Rate Class Allocations'!$BA:$BA,0,O35-2015+(27*(AA$36="kW"))),'3-a.  Rate Class Allocations'!$F:$F,"2015 - 2020 Conservation First Framework - Approved Province Wide Program",'3-a.  Rate Class Allocations'!$E:$E,$B139),IF(COUNTIFS(AA$35,"General Service*"),1/COUNTIFS(Y35:AL35,"General Service*"),0))</f>
        <v>0</v>
      </c>
      <c r="AB139" s="416">
        <f ca="1">IF(SUMIFS(OFFSET('3-a.  Rate Class Allocations'!$BA:$BA,0,O35-2015+(27*(AB$36="kW"))),'3-a.  Rate Class Allocations'!$F:$F,"2015 - 2020 Conservation First Framework - Approved Province Wide Program",'3-a.  Rate Class Allocations'!$E:$E,$B139),SUMIFS(OFFSET('3-a.  Rate Class Allocations'!$BA:$BA,0,O35-2015+(27*(AB$36="kW"))),'3-a.  Rate Class Allocations'!$F:$F,"2015 - 2020 Conservation First Framework - Approved Province Wide Program",'3-a.  Rate Class Allocations'!$L:$L,AB$35,'3-a.  Rate Class Allocations'!$E:$E,$B139) / SUMIFS(OFFSET('3-a.  Rate Class Allocations'!$BA:$BA,0,O35-2015+(27*(AB$36="kW"))),'3-a.  Rate Class Allocations'!$F:$F,"2015 - 2020 Conservation First Framework - Approved Province Wide Program",'3-a.  Rate Class Allocations'!$E:$E,$B139),IF(COUNTIFS(AB$35,"General Service*"),1/COUNTIFS(Y35:AL35,"General Service*"),0))</f>
        <v>0</v>
      </c>
      <c r="AC139" s="416">
        <f ca="1">IF(SUMIFS(OFFSET('3-a.  Rate Class Allocations'!$BA:$BA,0,O35-2015+(27*(AC$36="kW"))),'3-a.  Rate Class Allocations'!$F:$F,"2015 - 2020 Conservation First Framework - Approved Province Wide Program",'3-a.  Rate Class Allocations'!$E:$E,$B139),SUMIFS(OFFSET('3-a.  Rate Class Allocations'!$BA:$BA,0,O35-2015+(27*(AC$36="kW"))),'3-a.  Rate Class Allocations'!$F:$F,"2015 - 2020 Conservation First Framework - Approved Province Wide Program",'3-a.  Rate Class Allocations'!$L:$L,AC$35,'3-a.  Rate Class Allocations'!$E:$E,$B139) / SUMIFS(OFFSET('3-a.  Rate Class Allocations'!$BA:$BA,0,O35-2015+(27*(AC$36="kW"))),'3-a.  Rate Class Allocations'!$F:$F,"2015 - 2020 Conservation First Framework - Approved Province Wide Program",'3-a.  Rate Class Allocations'!$E:$E,$B139),IF(COUNTIFS(AC$35,"General Service*"),1/COUNTIFS(Y35:AL35,"General Service*"),0))</f>
        <v>0</v>
      </c>
      <c r="AD139" s="416">
        <f ca="1">IF(SUMIFS(OFFSET('3-a.  Rate Class Allocations'!$BA:$BA,0,O35-2015+(27*(AD$36="kW"))),'3-a.  Rate Class Allocations'!$F:$F,"2015 - 2020 Conservation First Framework - Approved Province Wide Program",'3-a.  Rate Class Allocations'!$E:$E,$B139),SUMIFS(OFFSET('3-a.  Rate Class Allocations'!$BA:$BA,0,O35-2015+(27*(AD$36="kW"))),'3-a.  Rate Class Allocations'!$F:$F,"2015 - 2020 Conservation First Framework - Approved Province Wide Program",'3-a.  Rate Class Allocations'!$L:$L,AD$35,'3-a.  Rate Class Allocations'!$E:$E,$B139) / SUMIFS(OFFSET('3-a.  Rate Class Allocations'!$BA:$BA,0,O35-2015+(27*(AD$36="kW"))),'3-a.  Rate Class Allocations'!$F:$F,"2015 - 2020 Conservation First Framework - Approved Province Wide Program",'3-a.  Rate Class Allocations'!$E:$E,$B139),IF(COUNTIFS(AD$35,"General Service*"),1/COUNTIFS(Y35:AL35,"General Service*"),0))</f>
        <v>0</v>
      </c>
      <c r="AE139" s="416">
        <f ca="1">IF(SUMIFS(OFFSET('3-a.  Rate Class Allocations'!$BA:$BA,0,O35-2015+(27*(AE$36="kW"))),'3-a.  Rate Class Allocations'!$F:$F,"2015 - 2020 Conservation First Framework - Approved Province Wide Program",'3-a.  Rate Class Allocations'!$E:$E,$B139),SUMIFS(OFFSET('3-a.  Rate Class Allocations'!$BA:$BA,0,O35-2015+(27*(AE$36="kW"))),'3-a.  Rate Class Allocations'!$F:$F,"2015 - 2020 Conservation First Framework - Approved Province Wide Program",'3-a.  Rate Class Allocations'!$L:$L,AE$35,'3-a.  Rate Class Allocations'!$E:$E,$B139) / SUMIFS(OFFSET('3-a.  Rate Class Allocations'!$BA:$BA,0,O35-2015+(27*(AE$36="kW"))),'3-a.  Rate Class Allocations'!$F:$F,"2015 - 2020 Conservation First Framework - Approved Province Wide Program",'3-a.  Rate Class Allocations'!$E:$E,$B139),IF(COUNTIFS(AE$35,"General Service*"),1/COUNTIFS(Y35:AL35,"General Service*"),0))</f>
        <v>0</v>
      </c>
      <c r="AF139" s="416">
        <f ca="1">IF(SUMIFS(OFFSET('3-a.  Rate Class Allocations'!$BA:$BA,0,O35-2015+(27*(AF$36="kW"))),'3-a.  Rate Class Allocations'!$F:$F,"2015 - 2020 Conservation First Framework - Approved Province Wide Program",'3-a.  Rate Class Allocations'!$E:$E,$B139),SUMIFS(OFFSET('3-a.  Rate Class Allocations'!$BA:$BA,0,O35-2015+(27*(AF$36="kW"))),'3-a.  Rate Class Allocations'!$F:$F,"2015 - 2020 Conservation First Framework - Approved Province Wide Program",'3-a.  Rate Class Allocations'!$L:$L,AF$35,'3-a.  Rate Class Allocations'!$E:$E,$B139) / SUMIFS(OFFSET('3-a.  Rate Class Allocations'!$BA:$BA,0,O35-2015+(27*(AF$36="kW"))),'3-a.  Rate Class Allocations'!$F:$F,"2015 - 2020 Conservation First Framework - Approved Province Wide Program",'3-a.  Rate Class Allocations'!$E:$E,$B139),IF(COUNTIFS(AF$35,"General Service*"),1/COUNTIFS(Y35:AL35,"General Service*"),0))</f>
        <v>0</v>
      </c>
      <c r="AG139" s="416">
        <f ca="1">IF(SUMIFS(OFFSET('3-a.  Rate Class Allocations'!$BA:$BA,0,O35-2015+(27*(AG$36="kW"))),'3-a.  Rate Class Allocations'!$F:$F,"2015 - 2020 Conservation First Framework - Approved Province Wide Program",'3-a.  Rate Class Allocations'!$E:$E,$B139),SUMIFS(OFFSET('3-a.  Rate Class Allocations'!$BA:$BA,0,O35-2015+(27*(AG$36="kW"))),'3-a.  Rate Class Allocations'!$F:$F,"2015 - 2020 Conservation First Framework - Approved Province Wide Program",'3-a.  Rate Class Allocations'!$L:$L,AG$35,'3-a.  Rate Class Allocations'!$E:$E,$B139) / SUMIFS(OFFSET('3-a.  Rate Class Allocations'!$BA:$BA,0,O35-2015+(27*(AG$36="kW"))),'3-a.  Rate Class Allocations'!$F:$F,"2015 - 2020 Conservation First Framework - Approved Province Wide Program",'3-a.  Rate Class Allocations'!$E:$E,$B139),IF(COUNTIFS(AG$35,"General Service*"),1/COUNTIFS(Y35:AL35,"General Service*"),0))</f>
        <v>0</v>
      </c>
      <c r="AH139" s="416">
        <f ca="1">IF(SUMIFS(OFFSET('3-a.  Rate Class Allocations'!$BA:$BA,0,O35-2015+(27*(AH$36="kW"))),'3-a.  Rate Class Allocations'!$F:$F,"2015 - 2020 Conservation First Framework - Approved Province Wide Program",'3-a.  Rate Class Allocations'!$E:$E,$B139),SUMIFS(OFFSET('3-a.  Rate Class Allocations'!$BA:$BA,0,O35-2015+(27*(AH$36="kW"))),'3-a.  Rate Class Allocations'!$F:$F,"2015 - 2020 Conservation First Framework - Approved Province Wide Program",'3-a.  Rate Class Allocations'!$L:$L,AH$35,'3-a.  Rate Class Allocations'!$E:$E,$B139) / SUMIFS(OFFSET('3-a.  Rate Class Allocations'!$BA:$BA,0,O35-2015+(27*(AH$36="kW"))),'3-a.  Rate Class Allocations'!$F:$F,"2015 - 2020 Conservation First Framework - Approved Province Wide Program",'3-a.  Rate Class Allocations'!$E:$E,$B139),IF(COUNTIFS(AH$35,"General Service*"),1/COUNTIFS(Y35:AL35,"General Service*"),0))</f>
        <v>0</v>
      </c>
      <c r="AI139" s="416">
        <f ca="1">IF(SUMIFS(OFFSET('3-a.  Rate Class Allocations'!$BA:$BA,0,O35-2015+(27*(AI$36="kW"))),'3-a.  Rate Class Allocations'!$F:$F,"2015 - 2020 Conservation First Framework - Approved Province Wide Program",'3-a.  Rate Class Allocations'!$E:$E,$B139),SUMIFS(OFFSET('3-a.  Rate Class Allocations'!$BA:$BA,0,O35-2015+(27*(AI$36="kW"))),'3-a.  Rate Class Allocations'!$F:$F,"2015 - 2020 Conservation First Framework - Approved Province Wide Program",'3-a.  Rate Class Allocations'!$L:$L,AI$35,'3-a.  Rate Class Allocations'!$E:$E,$B139) / SUMIFS(OFFSET('3-a.  Rate Class Allocations'!$BA:$BA,0,O35-2015+(27*(AI$36="kW"))),'3-a.  Rate Class Allocations'!$F:$F,"2015 - 2020 Conservation First Framework - Approved Province Wide Program",'3-a.  Rate Class Allocations'!$E:$E,$B139),IF(COUNTIFS(AI$35,"General Service*"),1/COUNTIFS(Y35:AL35,"General Service*"),0))</f>
        <v>0</v>
      </c>
      <c r="AJ139" s="416">
        <f ca="1">IF(SUMIFS(OFFSET('3-a.  Rate Class Allocations'!$BA:$BA,0,O35-2015+(27*(AJ$36="kW"))),'3-a.  Rate Class Allocations'!$F:$F,"2015 - 2020 Conservation First Framework - Approved Province Wide Program",'3-a.  Rate Class Allocations'!$E:$E,$B139),SUMIFS(OFFSET('3-a.  Rate Class Allocations'!$BA:$BA,0,O35-2015+(27*(AJ$36="kW"))),'3-a.  Rate Class Allocations'!$F:$F,"2015 - 2020 Conservation First Framework - Approved Province Wide Program",'3-a.  Rate Class Allocations'!$L:$L,AJ$35,'3-a.  Rate Class Allocations'!$E:$E,$B139) / SUMIFS(OFFSET('3-a.  Rate Class Allocations'!$BA:$BA,0,O35-2015+(27*(AJ$36="kW"))),'3-a.  Rate Class Allocations'!$F:$F,"2015 - 2020 Conservation First Framework - Approved Province Wide Program",'3-a.  Rate Class Allocations'!$E:$E,$B139),IF(COUNTIFS(AJ$35,"General Service*"),1/COUNTIFS(Y35:AL35,"General Service*"),0))</f>
        <v>0</v>
      </c>
      <c r="AK139" s="416">
        <f ca="1">IF(SUMIFS(OFFSET('3-a.  Rate Class Allocations'!$BA:$BA,0,O35-2015+(27*(AK$36="kW"))),'3-a.  Rate Class Allocations'!$F:$F,"2015 - 2020 Conservation First Framework - Approved Province Wide Program",'3-a.  Rate Class Allocations'!$E:$E,$B139),SUMIFS(OFFSET('3-a.  Rate Class Allocations'!$BA:$BA,0,O35-2015+(27*(AK$36="kW"))),'3-a.  Rate Class Allocations'!$F:$F,"2015 - 2020 Conservation First Framework - Approved Province Wide Program",'3-a.  Rate Class Allocations'!$L:$L,AK$35,'3-a.  Rate Class Allocations'!$E:$E,$B139) / SUMIFS(OFFSET('3-a.  Rate Class Allocations'!$BA:$BA,0,O35-2015+(27*(AK$36="kW"))),'3-a.  Rate Class Allocations'!$F:$F,"2015 - 2020 Conservation First Framework - Approved Province Wide Program",'3-a.  Rate Class Allocations'!$E:$E,$B139),IF(COUNTIFS(AK$35,"General Service*"),1/COUNTIFS(Y35:AL35,"General Service*"),0))</f>
        <v>0</v>
      </c>
      <c r="AL139" s="416">
        <f ca="1">IF(SUMIFS(OFFSET('3-a.  Rate Class Allocations'!$BA:$BA,0,O35-2015+(27*(AL$36="kW"))),'3-a.  Rate Class Allocations'!$F:$F,"2015 - 2020 Conservation First Framework - Approved Province Wide Program",'3-a.  Rate Class Allocations'!$E:$E,$B139),SUMIFS(OFFSET('3-a.  Rate Class Allocations'!$BA:$BA,0,O35-2015+(27*(AL$36="kW"))),'3-a.  Rate Class Allocations'!$F:$F,"2015 - 2020 Conservation First Framework - Approved Province Wide Program",'3-a.  Rate Class Allocations'!$L:$L,AL$35,'3-a.  Rate Class Allocations'!$E:$E,$B139) / SUMIFS(OFFSET('3-a.  Rate Class Allocations'!$BA:$BA,0,O35-2015+(27*(AL$36="kW"))),'3-a.  Rate Class Allocations'!$F:$F,"2015 - 2020 Conservation First Framework - Approved Province Wide Program",'3-a.  Rate Class Allocations'!$E:$E,$B139),IF(COUNTIFS(AL$35,"General Service*"),1/COUNTIFS(Y35:AL35,"General Service*"),0))</f>
        <v>0</v>
      </c>
      <c r="AM139" s="298">
        <f ca="1">SUM(Y139:AL139)</f>
        <v>1</v>
      </c>
    </row>
    <row r="140" spans="1:39" outlineLevel="1">
      <c r="B140" s="296" t="s">
        <v>268</v>
      </c>
      <c r="C140" s="293" t="s">
        <v>164</v>
      </c>
      <c r="D140" s="724">
        <f>SUMIFS('7.  Persistence Report'!AU:AU,'7.  Persistence Report'!$D:$D,$B139,'7.  Persistence Report'!$H:$H,2015,'7.  Persistence Report'!$J:$J,"Adjustment")</f>
        <v>0</v>
      </c>
      <c r="E140" s="724">
        <f>SUMIFS('7.  Persistence Report'!AV:AV,'7.  Persistence Report'!$D:$D,$B139,'7.  Persistence Report'!$H:$H,2015,'7.  Persistence Report'!$J:$J,"Adjustment")</f>
        <v>0</v>
      </c>
      <c r="F140" s="724">
        <f>SUMIFS('7.  Persistence Report'!AW:AW,'7.  Persistence Report'!$D:$D,$B139,'7.  Persistence Report'!$H:$H,2015,'7.  Persistence Report'!$J:$J,"Adjustment")</f>
        <v>0</v>
      </c>
      <c r="G140" s="724">
        <f>SUMIFS('7.  Persistence Report'!AX:AX,'7.  Persistence Report'!$D:$D,$B139,'7.  Persistence Report'!$H:$H,2015,'7.  Persistence Report'!$J:$J,"Adjustment")</f>
        <v>0</v>
      </c>
      <c r="H140" s="724">
        <f>SUMIFS('7.  Persistence Report'!AY:AY,'7.  Persistence Report'!$D:$D,$B139,'7.  Persistence Report'!$H:$H,2015,'7.  Persistence Report'!$J:$J,"Adjustment")</f>
        <v>0</v>
      </c>
      <c r="I140" s="724">
        <f>SUMIFS('7.  Persistence Report'!AZ:AZ,'7.  Persistence Report'!$D:$D,$B139,'7.  Persistence Report'!$H:$H,2015,'7.  Persistence Report'!$J:$J,"Adjustment")</f>
        <v>0</v>
      </c>
      <c r="J140" s="724">
        <f>SUMIFS('7.  Persistence Report'!BA:BA,'7.  Persistence Report'!$D:$D,$B139,'7.  Persistence Report'!$H:$H,2015,'7.  Persistence Report'!$J:$J,"Adjustment")</f>
        <v>0</v>
      </c>
      <c r="K140" s="724">
        <f>SUMIFS('7.  Persistence Report'!BB:BB,'7.  Persistence Report'!$D:$D,$B139,'7.  Persistence Report'!$H:$H,2015,'7.  Persistence Report'!$J:$J,"Adjustment")</f>
        <v>0</v>
      </c>
      <c r="L140" s="724">
        <f>SUMIFS('7.  Persistence Report'!BC:BC,'7.  Persistence Report'!$D:$D,$B139,'7.  Persistence Report'!$H:$H,2015,'7.  Persistence Report'!$J:$J,"Adjustment")</f>
        <v>0</v>
      </c>
      <c r="M140" s="724">
        <f>SUMIFS('7.  Persistence Report'!BD:BD,'7.  Persistence Report'!$D:$D,$B139,'7.  Persistence Report'!$H:$H,2015,'7.  Persistence Report'!$J:$J,"Adjustment")</f>
        <v>0</v>
      </c>
      <c r="N140" s="724">
        <f>N139</f>
        <v>12</v>
      </c>
      <c r="O140" s="724">
        <f>SUMIFS('7.  Persistence Report'!P:P,'7.  Persistence Report'!$D:$D,$B139,'7.  Persistence Report'!$H:$H,2015,'7.  Persistence Report'!$J:$J,"Adjustment")</f>
        <v>0</v>
      </c>
      <c r="P140" s="724">
        <f>SUMIFS('7.  Persistence Report'!Q:Q,'7.  Persistence Report'!$D:$D,$B139,'7.  Persistence Report'!$H:$H,2015,'7.  Persistence Report'!$J:$J,"Adjustment")</f>
        <v>0</v>
      </c>
      <c r="Q140" s="724">
        <f>SUMIFS('7.  Persistence Report'!R:R,'7.  Persistence Report'!$D:$D,$B139,'7.  Persistence Report'!$H:$H,2015,'7.  Persistence Report'!$J:$J,"Adjustment")</f>
        <v>0</v>
      </c>
      <c r="R140" s="724">
        <f>SUMIFS('7.  Persistence Report'!S:S,'7.  Persistence Report'!$D:$D,$B139,'7.  Persistence Report'!$H:$H,2015,'7.  Persistence Report'!$J:$J,"Adjustment")</f>
        <v>0</v>
      </c>
      <c r="S140" s="724">
        <f>SUMIFS('7.  Persistence Report'!T:T,'7.  Persistence Report'!$D:$D,$B139,'7.  Persistence Report'!$H:$H,2015,'7.  Persistence Report'!$J:$J,"Adjustment")</f>
        <v>0</v>
      </c>
      <c r="T140" s="724">
        <f>SUMIFS('7.  Persistence Report'!U:U,'7.  Persistence Report'!$D:$D,$B139,'7.  Persistence Report'!$H:$H,2015,'7.  Persistence Report'!$J:$J,"Adjustment")</f>
        <v>0</v>
      </c>
      <c r="U140" s="724">
        <f>SUMIFS('7.  Persistence Report'!V:V,'7.  Persistence Report'!$D:$D,$B139,'7.  Persistence Report'!$H:$H,2015,'7.  Persistence Report'!$J:$J,"Adjustment")</f>
        <v>0</v>
      </c>
      <c r="V140" s="724">
        <f>SUMIFS('7.  Persistence Report'!W:W,'7.  Persistence Report'!$D:$D,$B139,'7.  Persistence Report'!$H:$H,2015,'7.  Persistence Report'!$J:$J,"Adjustment")</f>
        <v>0</v>
      </c>
      <c r="W140" s="724">
        <f>SUMIFS('7.  Persistence Report'!X:X,'7.  Persistence Report'!$D:$D,$B139,'7.  Persistence Report'!$H:$H,2015,'7.  Persistence Report'!$J:$J,"Adjustment")</f>
        <v>0</v>
      </c>
      <c r="X140" s="724">
        <f>SUMIFS('7.  Persistence Report'!Y:Y,'7.  Persistence Report'!$D:$D,$B139,'7.  Persistence Report'!$H:$H,2015,'7.  Persistence Report'!$J:$J,"Adjustment")</f>
        <v>0</v>
      </c>
      <c r="Y140" s="412">
        <f t="shared" ref="Y140:AL140" ca="1" si="33">Y139</f>
        <v>0.5</v>
      </c>
      <c r="Z140" s="412">
        <f t="shared" ca="1" si="33"/>
        <v>0.5</v>
      </c>
      <c r="AA140" s="412">
        <f t="shared" ca="1" si="33"/>
        <v>0</v>
      </c>
      <c r="AB140" s="412">
        <f t="shared" ca="1" si="33"/>
        <v>0</v>
      </c>
      <c r="AC140" s="412">
        <f t="shared" ca="1" si="33"/>
        <v>0</v>
      </c>
      <c r="AD140" s="412">
        <f t="shared" ca="1" si="33"/>
        <v>0</v>
      </c>
      <c r="AE140" s="412">
        <f t="shared" ca="1" si="33"/>
        <v>0</v>
      </c>
      <c r="AF140" s="412">
        <f t="shared" ca="1" si="33"/>
        <v>0</v>
      </c>
      <c r="AG140" s="412">
        <f t="shared" ca="1" si="33"/>
        <v>0</v>
      </c>
      <c r="AH140" s="412">
        <f t="shared" ca="1" si="33"/>
        <v>0</v>
      </c>
      <c r="AI140" s="412">
        <f t="shared" ca="1" si="33"/>
        <v>0</v>
      </c>
      <c r="AJ140" s="412">
        <f t="shared" ca="1" si="33"/>
        <v>0</v>
      </c>
      <c r="AK140" s="412">
        <f t="shared" ca="1" si="33"/>
        <v>0</v>
      </c>
      <c r="AL140" s="412">
        <f t="shared" ca="1" si="33"/>
        <v>0</v>
      </c>
      <c r="AM140" s="308"/>
    </row>
    <row r="141" spans="1:39" outlineLevel="1">
      <c r="B141" s="514"/>
      <c r="C141" s="293"/>
      <c r="D141" s="730"/>
      <c r="E141" s="730"/>
      <c r="F141" s="730"/>
      <c r="G141" s="730"/>
      <c r="H141" s="730"/>
      <c r="I141" s="730"/>
      <c r="J141" s="730"/>
      <c r="K141" s="730"/>
      <c r="L141" s="730"/>
      <c r="M141" s="730"/>
      <c r="N141" s="730"/>
      <c r="O141" s="730"/>
      <c r="P141" s="730"/>
      <c r="Q141" s="730"/>
      <c r="R141" s="730"/>
      <c r="S141" s="730"/>
      <c r="T141" s="730"/>
      <c r="U141" s="730"/>
      <c r="V141" s="730"/>
      <c r="W141" s="730"/>
      <c r="X141" s="730"/>
      <c r="Y141" s="413"/>
      <c r="Z141" s="426"/>
      <c r="AA141" s="426"/>
      <c r="AB141" s="426"/>
      <c r="AC141" s="426"/>
      <c r="AD141" s="426"/>
      <c r="AE141" s="426"/>
      <c r="AF141" s="426"/>
      <c r="AG141" s="426"/>
      <c r="AH141" s="426"/>
      <c r="AI141" s="426"/>
      <c r="AJ141" s="426"/>
      <c r="AK141" s="426"/>
      <c r="AL141" s="426"/>
      <c r="AM141" s="308"/>
    </row>
    <row r="142" spans="1:39" ht="15.75" outlineLevel="1">
      <c r="B142" s="290" t="s">
        <v>502</v>
      </c>
      <c r="C142" s="293"/>
      <c r="D142" s="730"/>
      <c r="E142" s="730"/>
      <c r="F142" s="730"/>
      <c r="G142" s="730"/>
      <c r="H142" s="730"/>
      <c r="I142" s="730"/>
      <c r="J142" s="730"/>
      <c r="K142" s="730"/>
      <c r="L142" s="730"/>
      <c r="M142" s="730"/>
      <c r="N142" s="730"/>
      <c r="O142" s="730"/>
      <c r="P142" s="730"/>
      <c r="Q142" s="730"/>
      <c r="R142" s="730"/>
      <c r="S142" s="730"/>
      <c r="T142" s="730"/>
      <c r="U142" s="730"/>
      <c r="V142" s="730"/>
      <c r="W142" s="730"/>
      <c r="X142" s="730"/>
      <c r="Y142" s="413"/>
      <c r="Z142" s="426"/>
      <c r="AA142" s="426"/>
      <c r="AB142" s="426"/>
      <c r="AC142" s="426"/>
      <c r="AD142" s="426"/>
      <c r="AE142" s="426"/>
      <c r="AF142" s="426"/>
      <c r="AG142" s="426"/>
      <c r="AH142" s="426"/>
      <c r="AI142" s="426"/>
      <c r="AJ142" s="426"/>
      <c r="AK142" s="426"/>
      <c r="AL142" s="426"/>
      <c r="AM142" s="308"/>
    </row>
    <row r="143" spans="1:39" outlineLevel="1">
      <c r="A143" s="516">
        <v>33</v>
      </c>
      <c r="B143" s="514" t="s">
        <v>126</v>
      </c>
      <c r="C143" s="293" t="s">
        <v>25</v>
      </c>
      <c r="D143" s="724">
        <f>SUMIFS('7.  Persistence Report'!AU:AU,'7.  Persistence Report'!$D:$D,$B143,'7.  Persistence Report'!$H:$H,2015,'7.  Persistence Report'!$J:$J,"Current Year Savings")</f>
        <v>0</v>
      </c>
      <c r="E143" s="724">
        <f>SUMIFS('7.  Persistence Report'!AV:AV,'7.  Persistence Report'!$D:$D,$B143,'7.  Persistence Report'!$H:$H,2015,'7.  Persistence Report'!$J:$J,"Current Year Savings")</f>
        <v>0</v>
      </c>
      <c r="F143" s="724">
        <f>SUMIFS('7.  Persistence Report'!AW:AW,'7.  Persistence Report'!$D:$D,$B143,'7.  Persistence Report'!$H:$H,2015,'7.  Persistence Report'!$J:$J,"Current Year Savings")</f>
        <v>0</v>
      </c>
      <c r="G143" s="724">
        <f>SUMIFS('7.  Persistence Report'!AX:AX,'7.  Persistence Report'!$D:$D,$B143,'7.  Persistence Report'!$H:$H,2015,'7.  Persistence Report'!$J:$J,"Current Year Savings")</f>
        <v>0</v>
      </c>
      <c r="H143" s="724">
        <f>SUMIFS('7.  Persistence Report'!AY:AY,'7.  Persistence Report'!$D:$D,$B143,'7.  Persistence Report'!$H:$H,2015,'7.  Persistence Report'!$J:$J,"Current Year Savings")</f>
        <v>0</v>
      </c>
      <c r="I143" s="724">
        <f>SUMIFS('7.  Persistence Report'!AZ:AZ,'7.  Persistence Report'!$D:$D,$B143,'7.  Persistence Report'!$H:$H,2015,'7.  Persistence Report'!$J:$J,"Current Year Savings")</f>
        <v>0</v>
      </c>
      <c r="J143" s="724">
        <f>SUMIFS('7.  Persistence Report'!BA:BA,'7.  Persistence Report'!$D:$D,$B143,'7.  Persistence Report'!$H:$H,2015,'7.  Persistence Report'!$J:$J,"Current Year Savings")</f>
        <v>0</v>
      </c>
      <c r="K143" s="724">
        <f>SUMIFS('7.  Persistence Report'!BB:BB,'7.  Persistence Report'!$D:$D,$B143,'7.  Persistence Report'!$H:$H,2015,'7.  Persistence Report'!$J:$J,"Current Year Savings")</f>
        <v>0</v>
      </c>
      <c r="L143" s="724">
        <f>SUMIFS('7.  Persistence Report'!BC:BC,'7.  Persistence Report'!$D:$D,$B143,'7.  Persistence Report'!$H:$H,2015,'7.  Persistence Report'!$J:$J,"Current Year Savings")</f>
        <v>0</v>
      </c>
      <c r="M143" s="724">
        <f>SUMIFS('7.  Persistence Report'!BD:BD,'7.  Persistence Report'!$D:$D,$B143,'7.  Persistence Report'!$H:$H,2015,'7.  Persistence Report'!$J:$J,"Current Year Savings")</f>
        <v>0</v>
      </c>
      <c r="N143" s="724">
        <v>0</v>
      </c>
      <c r="O143" s="724">
        <f>SUMIFS('7.  Persistence Report'!P:P,'7.  Persistence Report'!$D:$D,$B143,'7.  Persistence Report'!$H:$H,2015,'7.  Persistence Report'!$J:$J,"Current Year Savings")</f>
        <v>0</v>
      </c>
      <c r="P143" s="724">
        <f>SUMIFS('7.  Persistence Report'!Q:Q,'7.  Persistence Report'!$D:$D,$B143,'7.  Persistence Report'!$H:$H,2015,'7.  Persistence Report'!$J:$J,"Current Year Savings")</f>
        <v>0</v>
      </c>
      <c r="Q143" s="724">
        <f>SUMIFS('7.  Persistence Report'!R:R,'7.  Persistence Report'!$D:$D,$B143,'7.  Persistence Report'!$H:$H,2015,'7.  Persistence Report'!$J:$J,"Current Year Savings")</f>
        <v>0</v>
      </c>
      <c r="R143" s="724">
        <f>SUMIFS('7.  Persistence Report'!S:S,'7.  Persistence Report'!$D:$D,$B143,'7.  Persistence Report'!$H:$H,2015,'7.  Persistence Report'!$J:$J,"Current Year Savings")</f>
        <v>0</v>
      </c>
      <c r="S143" s="724">
        <f>SUMIFS('7.  Persistence Report'!T:T,'7.  Persistence Report'!$D:$D,$B143,'7.  Persistence Report'!$H:$H,2015,'7.  Persistence Report'!$J:$J,"Current Year Savings")</f>
        <v>0</v>
      </c>
      <c r="T143" s="724">
        <f>SUMIFS('7.  Persistence Report'!U:U,'7.  Persistence Report'!$D:$D,$B143,'7.  Persistence Report'!$H:$H,2015,'7.  Persistence Report'!$J:$J,"Current Year Savings")</f>
        <v>0</v>
      </c>
      <c r="U143" s="724">
        <f>SUMIFS('7.  Persistence Report'!V:V,'7.  Persistence Report'!$D:$D,$B143,'7.  Persistence Report'!$H:$H,2015,'7.  Persistence Report'!$J:$J,"Current Year Savings")</f>
        <v>0</v>
      </c>
      <c r="V143" s="724">
        <f>SUMIFS('7.  Persistence Report'!W:W,'7.  Persistence Report'!$D:$D,$B143,'7.  Persistence Report'!$H:$H,2015,'7.  Persistence Report'!$J:$J,"Current Year Savings")</f>
        <v>0</v>
      </c>
      <c r="W143" s="724">
        <f>SUMIFS('7.  Persistence Report'!X:X,'7.  Persistence Report'!$D:$D,$B143,'7.  Persistence Report'!$H:$H,2015,'7.  Persistence Report'!$J:$J,"Current Year Savings")</f>
        <v>0</v>
      </c>
      <c r="X143" s="724">
        <f>SUMIFS('7.  Persistence Report'!Y:Y,'7.  Persistence Report'!$D:$D,$B143,'7.  Persistence Report'!$H:$H,2015,'7.  Persistence Report'!$J:$J,"Current Year Savings")</f>
        <v>0</v>
      </c>
      <c r="Y143" s="411">
        <f>IF(COUNTIFS(Y35,"Res*"),1/COUNTIFS(Y35:AL35,"Res*"),0)</f>
        <v>0</v>
      </c>
      <c r="Z143" s="411">
        <f>IF(COUNTIFS(Z$35,"Res*"),1/COUNTIFS(Y35:AL35,"Res*"),0)</f>
        <v>0</v>
      </c>
      <c r="AA143" s="411">
        <f>IF(COUNTIFS(AA$35,"Res*"),1/COUNTIFS(Y35:AL35,"Res*"),0)</f>
        <v>0</v>
      </c>
      <c r="AB143" s="411">
        <f>IF(COUNTIFS(AB$35,"Res*"),1/COUNTIFS(Y35:AL35,"Res*"),0)</f>
        <v>1</v>
      </c>
      <c r="AC143" s="411">
        <f>IF(COUNTIFS(AC$35,"Res*"),1/COUNTIFS(Y35:AL35,"Res*"),0)</f>
        <v>0</v>
      </c>
      <c r="AD143" s="411">
        <f>IF(COUNTIFS(AD$35,"Res*"),1/COUNTIFS(Y35:AL35,"Res*"),0)</f>
        <v>0</v>
      </c>
      <c r="AE143" s="411">
        <f>IF(COUNTIFS(AE$35,"Res*"),1/COUNTIFS(Y35:AL35,"Res*"),0)</f>
        <v>0</v>
      </c>
      <c r="AF143" s="411">
        <f>IF(COUNTIFS(AF$35,"Res*"),1/COUNTIFS(Y35:AL35,"Res*"),0)</f>
        <v>0</v>
      </c>
      <c r="AG143" s="411">
        <f>IF(COUNTIFS(AG$35,"Res*"),1/COUNTIFS(Y35:AL35,"Res*"),0)</f>
        <v>0</v>
      </c>
      <c r="AH143" s="411">
        <f>IF(COUNTIFS(AH$35,"Res*"),1/COUNTIFS(Y35:AL35,"Res*"),0)</f>
        <v>0</v>
      </c>
      <c r="AI143" s="411">
        <f>IF(COUNTIFS(AI$35,"Res*"),1/COUNTIFS(Y35:AL35,"Res*"),0)</f>
        <v>0</v>
      </c>
      <c r="AJ143" s="411">
        <f>IF(COUNTIFS(AJ$35,"Res*"),1/COUNTIFS(Y35:AL35,"Res*"),0)</f>
        <v>0</v>
      </c>
      <c r="AK143" s="411">
        <f>IF(COUNTIFS(AK$35,"Res*"),1/COUNTIFS(Y35:AL35,"Res*"),0)</f>
        <v>0</v>
      </c>
      <c r="AL143" s="411">
        <f>IF(COUNTIFS(AL$35,"Res*"),1/COUNTIFS(Y35:AL35,"Res*"),0)</f>
        <v>0</v>
      </c>
      <c r="AM143" s="298">
        <f>SUM(Y143:AL143)</f>
        <v>1</v>
      </c>
    </row>
    <row r="144" spans="1:39" outlineLevel="1">
      <c r="B144" s="296" t="s">
        <v>268</v>
      </c>
      <c r="C144" s="293" t="s">
        <v>164</v>
      </c>
      <c r="D144" s="724">
        <f>SUMIFS('7.  Persistence Report'!AU:AU,'7.  Persistence Report'!$D:$D,$B143,'7.  Persistence Report'!$H:$H,2015,'7.  Persistence Report'!$J:$J,"Adjustment")</f>
        <v>0</v>
      </c>
      <c r="E144" s="724">
        <f>SUMIFS('7.  Persistence Report'!AV:AV,'7.  Persistence Report'!$D:$D,$B143,'7.  Persistence Report'!$H:$H,2015,'7.  Persistence Report'!$J:$J,"Adjustment")</f>
        <v>0</v>
      </c>
      <c r="F144" s="724">
        <f>SUMIFS('7.  Persistence Report'!AW:AW,'7.  Persistence Report'!$D:$D,$B143,'7.  Persistence Report'!$H:$H,2015,'7.  Persistence Report'!$J:$J,"Adjustment")</f>
        <v>0</v>
      </c>
      <c r="G144" s="724">
        <f>SUMIFS('7.  Persistence Report'!AX:AX,'7.  Persistence Report'!$D:$D,$B143,'7.  Persistence Report'!$H:$H,2015,'7.  Persistence Report'!$J:$J,"Adjustment")</f>
        <v>0</v>
      </c>
      <c r="H144" s="724">
        <f>SUMIFS('7.  Persistence Report'!AY:AY,'7.  Persistence Report'!$D:$D,$B143,'7.  Persistence Report'!$H:$H,2015,'7.  Persistence Report'!$J:$J,"Adjustment")</f>
        <v>0</v>
      </c>
      <c r="I144" s="724">
        <f>SUMIFS('7.  Persistence Report'!AZ:AZ,'7.  Persistence Report'!$D:$D,$B143,'7.  Persistence Report'!$H:$H,2015,'7.  Persistence Report'!$J:$J,"Adjustment")</f>
        <v>0</v>
      </c>
      <c r="J144" s="724">
        <f>SUMIFS('7.  Persistence Report'!BA:BA,'7.  Persistence Report'!$D:$D,$B143,'7.  Persistence Report'!$H:$H,2015,'7.  Persistence Report'!$J:$J,"Adjustment")</f>
        <v>0</v>
      </c>
      <c r="K144" s="724">
        <f>SUMIFS('7.  Persistence Report'!BB:BB,'7.  Persistence Report'!$D:$D,$B143,'7.  Persistence Report'!$H:$H,2015,'7.  Persistence Report'!$J:$J,"Adjustment")</f>
        <v>0</v>
      </c>
      <c r="L144" s="724">
        <f>SUMIFS('7.  Persistence Report'!BC:BC,'7.  Persistence Report'!$D:$D,$B143,'7.  Persistence Report'!$H:$H,2015,'7.  Persistence Report'!$J:$J,"Adjustment")</f>
        <v>0</v>
      </c>
      <c r="M144" s="724">
        <f>SUMIFS('7.  Persistence Report'!BD:BD,'7.  Persistence Report'!$D:$D,$B143,'7.  Persistence Report'!$H:$H,2015,'7.  Persistence Report'!$J:$J,"Adjustment")</f>
        <v>0</v>
      </c>
      <c r="N144" s="724">
        <f>N143</f>
        <v>0</v>
      </c>
      <c r="O144" s="724">
        <f>SUMIFS('7.  Persistence Report'!P:P,'7.  Persistence Report'!$D:$D,$B143,'7.  Persistence Report'!$H:$H,2015,'7.  Persistence Report'!$J:$J,"Adjustment")</f>
        <v>0</v>
      </c>
      <c r="P144" s="724">
        <f>SUMIFS('7.  Persistence Report'!Q:Q,'7.  Persistence Report'!$D:$D,$B143,'7.  Persistence Report'!$H:$H,2015,'7.  Persistence Report'!$J:$J,"Adjustment")</f>
        <v>0</v>
      </c>
      <c r="Q144" s="724">
        <f>SUMIFS('7.  Persistence Report'!R:R,'7.  Persistence Report'!$D:$D,$B143,'7.  Persistence Report'!$H:$H,2015,'7.  Persistence Report'!$J:$J,"Adjustment")</f>
        <v>0</v>
      </c>
      <c r="R144" s="724">
        <f>SUMIFS('7.  Persistence Report'!S:S,'7.  Persistence Report'!$D:$D,$B143,'7.  Persistence Report'!$H:$H,2015,'7.  Persistence Report'!$J:$J,"Adjustment")</f>
        <v>0</v>
      </c>
      <c r="S144" s="724">
        <f>SUMIFS('7.  Persistence Report'!T:T,'7.  Persistence Report'!$D:$D,$B143,'7.  Persistence Report'!$H:$H,2015,'7.  Persistence Report'!$J:$J,"Adjustment")</f>
        <v>0</v>
      </c>
      <c r="T144" s="724">
        <f>SUMIFS('7.  Persistence Report'!U:U,'7.  Persistence Report'!$D:$D,$B143,'7.  Persistence Report'!$H:$H,2015,'7.  Persistence Report'!$J:$J,"Adjustment")</f>
        <v>0</v>
      </c>
      <c r="U144" s="724">
        <f>SUMIFS('7.  Persistence Report'!V:V,'7.  Persistence Report'!$D:$D,$B143,'7.  Persistence Report'!$H:$H,2015,'7.  Persistence Report'!$J:$J,"Adjustment")</f>
        <v>0</v>
      </c>
      <c r="V144" s="724">
        <f>SUMIFS('7.  Persistence Report'!W:W,'7.  Persistence Report'!$D:$D,$B143,'7.  Persistence Report'!$H:$H,2015,'7.  Persistence Report'!$J:$J,"Adjustment")</f>
        <v>0</v>
      </c>
      <c r="W144" s="724">
        <f>SUMIFS('7.  Persistence Report'!X:X,'7.  Persistence Report'!$D:$D,$B143,'7.  Persistence Report'!$H:$H,2015,'7.  Persistence Report'!$J:$J,"Adjustment")</f>
        <v>0</v>
      </c>
      <c r="X144" s="724">
        <f>SUMIFS('7.  Persistence Report'!Y:Y,'7.  Persistence Report'!$D:$D,$B143,'7.  Persistence Report'!$H:$H,2015,'7.  Persistence Report'!$J:$J,"Adjustment")</f>
        <v>0</v>
      </c>
      <c r="Y144" s="412">
        <f t="shared" ref="Y144:AL144" si="34">Y143</f>
        <v>0</v>
      </c>
      <c r="Z144" s="412">
        <f t="shared" si="34"/>
        <v>0</v>
      </c>
      <c r="AA144" s="412">
        <f t="shared" si="34"/>
        <v>0</v>
      </c>
      <c r="AB144" s="412">
        <f t="shared" si="34"/>
        <v>1</v>
      </c>
      <c r="AC144" s="412">
        <f t="shared" si="34"/>
        <v>0</v>
      </c>
      <c r="AD144" s="412">
        <f t="shared" si="34"/>
        <v>0</v>
      </c>
      <c r="AE144" s="412">
        <f t="shared" si="34"/>
        <v>0</v>
      </c>
      <c r="AF144" s="412">
        <f t="shared" si="34"/>
        <v>0</v>
      </c>
      <c r="AG144" s="412">
        <f t="shared" si="34"/>
        <v>0</v>
      </c>
      <c r="AH144" s="412">
        <f t="shared" si="34"/>
        <v>0</v>
      </c>
      <c r="AI144" s="412">
        <f t="shared" si="34"/>
        <v>0</v>
      </c>
      <c r="AJ144" s="412">
        <f t="shared" si="34"/>
        <v>0</v>
      </c>
      <c r="AK144" s="412">
        <f t="shared" si="34"/>
        <v>0</v>
      </c>
      <c r="AL144" s="412">
        <f t="shared" si="34"/>
        <v>0</v>
      </c>
      <c r="AM144" s="308"/>
    </row>
    <row r="145" spans="1:39" outlineLevel="1">
      <c r="B145" s="514"/>
      <c r="C145" s="293"/>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413"/>
      <c r="Z145" s="426"/>
      <c r="AA145" s="426"/>
      <c r="AB145" s="426"/>
      <c r="AC145" s="426"/>
      <c r="AD145" s="426"/>
      <c r="AE145" s="426"/>
      <c r="AF145" s="426"/>
      <c r="AG145" s="426"/>
      <c r="AH145" s="426"/>
      <c r="AI145" s="426"/>
      <c r="AJ145" s="426"/>
      <c r="AK145" s="426"/>
      <c r="AL145" s="426"/>
      <c r="AM145" s="308"/>
    </row>
    <row r="146" spans="1:39" outlineLevel="1">
      <c r="A146" s="516">
        <v>34</v>
      </c>
      <c r="B146" s="514" t="s">
        <v>127</v>
      </c>
      <c r="C146" s="293" t="s">
        <v>25</v>
      </c>
      <c r="D146" s="724">
        <f>SUMIFS('7.  Persistence Report'!AU:AU,'7.  Persistence Report'!$D:$D,$B146,'7.  Persistence Report'!$H:$H,2015,'7.  Persistence Report'!$J:$J,"Current Year Savings")</f>
        <v>0</v>
      </c>
      <c r="E146" s="724">
        <f>SUMIFS('7.  Persistence Report'!AV:AV,'7.  Persistence Report'!$D:$D,$B146,'7.  Persistence Report'!$H:$H,2015,'7.  Persistence Report'!$J:$J,"Current Year Savings")</f>
        <v>0</v>
      </c>
      <c r="F146" s="724">
        <f>SUMIFS('7.  Persistence Report'!AW:AW,'7.  Persistence Report'!$D:$D,$B146,'7.  Persistence Report'!$H:$H,2015,'7.  Persistence Report'!$J:$J,"Current Year Savings")</f>
        <v>0</v>
      </c>
      <c r="G146" s="724">
        <f>SUMIFS('7.  Persistence Report'!AX:AX,'7.  Persistence Report'!$D:$D,$B146,'7.  Persistence Report'!$H:$H,2015,'7.  Persistence Report'!$J:$J,"Current Year Savings")</f>
        <v>0</v>
      </c>
      <c r="H146" s="724">
        <f>SUMIFS('7.  Persistence Report'!AY:AY,'7.  Persistence Report'!$D:$D,$B146,'7.  Persistence Report'!$H:$H,2015,'7.  Persistence Report'!$J:$J,"Current Year Savings")</f>
        <v>0</v>
      </c>
      <c r="I146" s="724">
        <f>SUMIFS('7.  Persistence Report'!AZ:AZ,'7.  Persistence Report'!$D:$D,$B146,'7.  Persistence Report'!$H:$H,2015,'7.  Persistence Report'!$J:$J,"Current Year Savings")</f>
        <v>0</v>
      </c>
      <c r="J146" s="724">
        <f>SUMIFS('7.  Persistence Report'!BA:BA,'7.  Persistence Report'!$D:$D,$B146,'7.  Persistence Report'!$H:$H,2015,'7.  Persistence Report'!$J:$J,"Current Year Savings")</f>
        <v>0</v>
      </c>
      <c r="K146" s="724">
        <f>SUMIFS('7.  Persistence Report'!BB:BB,'7.  Persistence Report'!$D:$D,$B146,'7.  Persistence Report'!$H:$H,2015,'7.  Persistence Report'!$J:$J,"Current Year Savings")</f>
        <v>0</v>
      </c>
      <c r="L146" s="724">
        <f>SUMIFS('7.  Persistence Report'!BC:BC,'7.  Persistence Report'!$D:$D,$B146,'7.  Persistence Report'!$H:$H,2015,'7.  Persistence Report'!$J:$J,"Current Year Savings")</f>
        <v>0</v>
      </c>
      <c r="M146" s="724">
        <f>SUMIFS('7.  Persistence Report'!BD:BD,'7.  Persistence Report'!$D:$D,$B146,'7.  Persistence Report'!$H:$H,2015,'7.  Persistence Report'!$J:$J,"Current Year Savings")</f>
        <v>0</v>
      </c>
      <c r="N146" s="724">
        <v>0</v>
      </c>
      <c r="O146" s="724">
        <f>SUMIFS('7.  Persistence Report'!P:P,'7.  Persistence Report'!$D:$D,$B146,'7.  Persistence Report'!$H:$H,2015,'7.  Persistence Report'!$J:$J,"Current Year Savings")</f>
        <v>0</v>
      </c>
      <c r="P146" s="724">
        <f>SUMIFS('7.  Persistence Report'!Q:Q,'7.  Persistence Report'!$D:$D,$B146,'7.  Persistence Report'!$H:$H,2015,'7.  Persistence Report'!$J:$J,"Current Year Savings")</f>
        <v>0</v>
      </c>
      <c r="Q146" s="724">
        <f>SUMIFS('7.  Persistence Report'!R:R,'7.  Persistence Report'!$D:$D,$B146,'7.  Persistence Report'!$H:$H,2015,'7.  Persistence Report'!$J:$J,"Current Year Savings")</f>
        <v>0</v>
      </c>
      <c r="R146" s="724">
        <f>SUMIFS('7.  Persistence Report'!S:S,'7.  Persistence Report'!$D:$D,$B146,'7.  Persistence Report'!$H:$H,2015,'7.  Persistence Report'!$J:$J,"Current Year Savings")</f>
        <v>0</v>
      </c>
      <c r="S146" s="724">
        <f>SUMIFS('7.  Persistence Report'!T:T,'7.  Persistence Report'!$D:$D,$B146,'7.  Persistence Report'!$H:$H,2015,'7.  Persistence Report'!$J:$J,"Current Year Savings")</f>
        <v>0</v>
      </c>
      <c r="T146" s="724">
        <f>SUMIFS('7.  Persistence Report'!U:U,'7.  Persistence Report'!$D:$D,$B146,'7.  Persistence Report'!$H:$H,2015,'7.  Persistence Report'!$J:$J,"Current Year Savings")</f>
        <v>0</v>
      </c>
      <c r="U146" s="724">
        <f>SUMIFS('7.  Persistence Report'!V:V,'7.  Persistence Report'!$D:$D,$B146,'7.  Persistence Report'!$H:$H,2015,'7.  Persistence Report'!$J:$J,"Current Year Savings")</f>
        <v>0</v>
      </c>
      <c r="V146" s="724">
        <f>SUMIFS('7.  Persistence Report'!W:W,'7.  Persistence Report'!$D:$D,$B146,'7.  Persistence Report'!$H:$H,2015,'7.  Persistence Report'!$J:$J,"Current Year Savings")</f>
        <v>0</v>
      </c>
      <c r="W146" s="724">
        <f>SUMIFS('7.  Persistence Report'!X:X,'7.  Persistence Report'!$D:$D,$B146,'7.  Persistence Report'!$H:$H,2015,'7.  Persistence Report'!$J:$J,"Current Year Savings")</f>
        <v>0</v>
      </c>
      <c r="X146" s="724">
        <f>SUMIFS('7.  Persistence Report'!Y:Y,'7.  Persistence Report'!$D:$D,$B146,'7.  Persistence Report'!$H:$H,2015,'7.  Persistence Report'!$J:$J,"Current Year Savings")</f>
        <v>0</v>
      </c>
      <c r="Y146" s="411">
        <f>IF(COUNTIFS(Y35,"Res*"),1/COUNTIFS(Y35:AL35,"Res*"),0)</f>
        <v>0</v>
      </c>
      <c r="Z146" s="411">
        <f>IF(COUNTIFS(Z$35,"Res*"),1/COUNTIFS(Y35:AL35,"Res*"),0)</f>
        <v>0</v>
      </c>
      <c r="AA146" s="411">
        <f>IF(COUNTIFS(AA$35,"Res*"),1/COUNTIFS(Y35:AL35,"Res*"),0)</f>
        <v>0</v>
      </c>
      <c r="AB146" s="411">
        <f>IF(COUNTIFS(AB$35,"Res*"),1/COUNTIFS(Y35:AL35,"Res*"),0)</f>
        <v>1</v>
      </c>
      <c r="AC146" s="411">
        <f>IF(COUNTIFS(AC$35,"Res*"),1/COUNTIFS(Y35:AL35,"Res*"),0)</f>
        <v>0</v>
      </c>
      <c r="AD146" s="411">
        <f>IF(COUNTIFS(AD$35,"Res*"),1/COUNTIFS(Y35:AL35,"Res*"),0)</f>
        <v>0</v>
      </c>
      <c r="AE146" s="411">
        <f>IF(COUNTIFS(AE$35,"Res*"),1/COUNTIFS(Y35:AL35,"Res*"),0)</f>
        <v>0</v>
      </c>
      <c r="AF146" s="411">
        <f>IF(COUNTIFS(AF$35,"Res*"),1/COUNTIFS(Y35:AL35,"Res*"),0)</f>
        <v>0</v>
      </c>
      <c r="AG146" s="411">
        <f>IF(COUNTIFS(AG$35,"Res*"),1/COUNTIFS(Y35:AL35,"Res*"),0)</f>
        <v>0</v>
      </c>
      <c r="AH146" s="411">
        <f>IF(COUNTIFS(AH$35,"Res*"),1/COUNTIFS(Y35:AL35,"Res*"),0)</f>
        <v>0</v>
      </c>
      <c r="AI146" s="411">
        <f>IF(COUNTIFS(AI$35,"Res*"),1/COUNTIFS(Y35:AL35,"Res*"),0)</f>
        <v>0</v>
      </c>
      <c r="AJ146" s="411">
        <f>IF(COUNTIFS(AJ$35,"Res*"),1/COUNTIFS(Y35:AL35,"Res*"),0)</f>
        <v>0</v>
      </c>
      <c r="AK146" s="411">
        <f>IF(COUNTIFS(AK$35,"Res*"),1/COUNTIFS(Y35:AL35,"Res*"),0)</f>
        <v>0</v>
      </c>
      <c r="AL146" s="411">
        <f>IF(COUNTIFS(AL$35,"Res*"),1/COUNTIFS(Y35:AL35,"Res*"),0)</f>
        <v>0</v>
      </c>
      <c r="AM146" s="298">
        <f>SUM(Y146:AL146)</f>
        <v>1</v>
      </c>
    </row>
    <row r="147" spans="1:39" outlineLevel="1">
      <c r="B147" s="296" t="s">
        <v>268</v>
      </c>
      <c r="C147" s="293" t="s">
        <v>164</v>
      </c>
      <c r="D147" s="724">
        <f>SUMIFS('7.  Persistence Report'!AU:AU,'7.  Persistence Report'!$D:$D,$B146,'7.  Persistence Report'!$H:$H,2015,'7.  Persistence Report'!$J:$J,"Adjustment")</f>
        <v>0</v>
      </c>
      <c r="E147" s="724">
        <f>SUMIFS('7.  Persistence Report'!AV:AV,'7.  Persistence Report'!$D:$D,$B146,'7.  Persistence Report'!$H:$H,2015,'7.  Persistence Report'!$J:$J,"Adjustment")</f>
        <v>0</v>
      </c>
      <c r="F147" s="724">
        <f>SUMIFS('7.  Persistence Report'!AW:AW,'7.  Persistence Report'!$D:$D,$B146,'7.  Persistence Report'!$H:$H,2015,'7.  Persistence Report'!$J:$J,"Adjustment")</f>
        <v>0</v>
      </c>
      <c r="G147" s="724">
        <f>SUMIFS('7.  Persistence Report'!AX:AX,'7.  Persistence Report'!$D:$D,$B146,'7.  Persistence Report'!$H:$H,2015,'7.  Persistence Report'!$J:$J,"Adjustment")</f>
        <v>0</v>
      </c>
      <c r="H147" s="724">
        <f>SUMIFS('7.  Persistence Report'!AY:AY,'7.  Persistence Report'!$D:$D,$B146,'7.  Persistence Report'!$H:$H,2015,'7.  Persistence Report'!$J:$J,"Adjustment")</f>
        <v>0</v>
      </c>
      <c r="I147" s="724">
        <f>SUMIFS('7.  Persistence Report'!AZ:AZ,'7.  Persistence Report'!$D:$D,$B146,'7.  Persistence Report'!$H:$H,2015,'7.  Persistence Report'!$J:$J,"Adjustment")</f>
        <v>0</v>
      </c>
      <c r="J147" s="724">
        <f>SUMIFS('7.  Persistence Report'!BA:BA,'7.  Persistence Report'!$D:$D,$B146,'7.  Persistence Report'!$H:$H,2015,'7.  Persistence Report'!$J:$J,"Adjustment")</f>
        <v>0</v>
      </c>
      <c r="K147" s="724">
        <f>SUMIFS('7.  Persistence Report'!BB:BB,'7.  Persistence Report'!$D:$D,$B146,'7.  Persistence Report'!$H:$H,2015,'7.  Persistence Report'!$J:$J,"Adjustment")</f>
        <v>0</v>
      </c>
      <c r="L147" s="724">
        <f>SUMIFS('7.  Persistence Report'!BC:BC,'7.  Persistence Report'!$D:$D,$B146,'7.  Persistence Report'!$H:$H,2015,'7.  Persistence Report'!$J:$J,"Adjustment")</f>
        <v>0</v>
      </c>
      <c r="M147" s="724">
        <f>SUMIFS('7.  Persistence Report'!BD:BD,'7.  Persistence Report'!$D:$D,$B146,'7.  Persistence Report'!$H:$H,2015,'7.  Persistence Report'!$J:$J,"Adjustment")</f>
        <v>0</v>
      </c>
      <c r="N147" s="724">
        <f>N146</f>
        <v>0</v>
      </c>
      <c r="O147" s="724">
        <f>SUMIFS('7.  Persistence Report'!P:P,'7.  Persistence Report'!$D:$D,$B146,'7.  Persistence Report'!$H:$H,2015,'7.  Persistence Report'!$J:$J,"Adjustment")</f>
        <v>0</v>
      </c>
      <c r="P147" s="724">
        <f>SUMIFS('7.  Persistence Report'!Q:Q,'7.  Persistence Report'!$D:$D,$B146,'7.  Persistence Report'!$H:$H,2015,'7.  Persistence Report'!$J:$J,"Adjustment")</f>
        <v>0</v>
      </c>
      <c r="Q147" s="724">
        <f>SUMIFS('7.  Persistence Report'!R:R,'7.  Persistence Report'!$D:$D,$B146,'7.  Persistence Report'!$H:$H,2015,'7.  Persistence Report'!$J:$J,"Adjustment")</f>
        <v>0</v>
      </c>
      <c r="R147" s="724">
        <f>SUMIFS('7.  Persistence Report'!S:S,'7.  Persistence Report'!$D:$D,$B146,'7.  Persistence Report'!$H:$H,2015,'7.  Persistence Report'!$J:$J,"Adjustment")</f>
        <v>0</v>
      </c>
      <c r="S147" s="724">
        <f>SUMIFS('7.  Persistence Report'!T:T,'7.  Persistence Report'!$D:$D,$B146,'7.  Persistence Report'!$H:$H,2015,'7.  Persistence Report'!$J:$J,"Adjustment")</f>
        <v>0</v>
      </c>
      <c r="T147" s="724">
        <f>SUMIFS('7.  Persistence Report'!U:U,'7.  Persistence Report'!$D:$D,$B146,'7.  Persistence Report'!$H:$H,2015,'7.  Persistence Report'!$J:$J,"Adjustment")</f>
        <v>0</v>
      </c>
      <c r="U147" s="724">
        <f>SUMIFS('7.  Persistence Report'!V:V,'7.  Persistence Report'!$D:$D,$B146,'7.  Persistence Report'!$H:$H,2015,'7.  Persistence Report'!$J:$J,"Adjustment")</f>
        <v>0</v>
      </c>
      <c r="V147" s="724">
        <f>SUMIFS('7.  Persistence Report'!W:W,'7.  Persistence Report'!$D:$D,$B146,'7.  Persistence Report'!$H:$H,2015,'7.  Persistence Report'!$J:$J,"Adjustment")</f>
        <v>0</v>
      </c>
      <c r="W147" s="724">
        <f>SUMIFS('7.  Persistence Report'!X:X,'7.  Persistence Report'!$D:$D,$B146,'7.  Persistence Report'!$H:$H,2015,'7.  Persistence Report'!$J:$J,"Adjustment")</f>
        <v>0</v>
      </c>
      <c r="X147" s="724">
        <f>SUMIFS('7.  Persistence Report'!Y:Y,'7.  Persistence Report'!$D:$D,$B146,'7.  Persistence Report'!$H:$H,2015,'7.  Persistence Report'!$J:$J,"Adjustment")</f>
        <v>0</v>
      </c>
      <c r="Y147" s="412">
        <f t="shared" ref="Y147:AL147" si="35">Y146</f>
        <v>0</v>
      </c>
      <c r="Z147" s="412">
        <f t="shared" si="35"/>
        <v>0</v>
      </c>
      <c r="AA147" s="412">
        <f t="shared" si="35"/>
        <v>0</v>
      </c>
      <c r="AB147" s="412">
        <f t="shared" si="35"/>
        <v>1</v>
      </c>
      <c r="AC147" s="412">
        <f t="shared" si="35"/>
        <v>0</v>
      </c>
      <c r="AD147" s="412">
        <f t="shared" si="35"/>
        <v>0</v>
      </c>
      <c r="AE147" s="412">
        <f t="shared" si="35"/>
        <v>0</v>
      </c>
      <c r="AF147" s="412">
        <f t="shared" si="35"/>
        <v>0</v>
      </c>
      <c r="AG147" s="412">
        <f t="shared" si="35"/>
        <v>0</v>
      </c>
      <c r="AH147" s="412">
        <f t="shared" si="35"/>
        <v>0</v>
      </c>
      <c r="AI147" s="412">
        <f t="shared" si="35"/>
        <v>0</v>
      </c>
      <c r="AJ147" s="412">
        <f t="shared" si="35"/>
        <v>0</v>
      </c>
      <c r="AK147" s="412">
        <f t="shared" si="35"/>
        <v>0</v>
      </c>
      <c r="AL147" s="412">
        <f t="shared" si="35"/>
        <v>0</v>
      </c>
      <c r="AM147" s="308"/>
    </row>
    <row r="148" spans="1:39" outlineLevel="1">
      <c r="B148" s="514"/>
      <c r="C148" s="293"/>
      <c r="D148" s="730"/>
      <c r="E148" s="730"/>
      <c r="F148" s="730"/>
      <c r="G148" s="730"/>
      <c r="H148" s="730"/>
      <c r="I148" s="730"/>
      <c r="J148" s="730"/>
      <c r="K148" s="730"/>
      <c r="L148" s="730"/>
      <c r="M148" s="730"/>
      <c r="N148" s="730"/>
      <c r="O148" s="730"/>
      <c r="P148" s="730"/>
      <c r="Q148" s="730"/>
      <c r="R148" s="730"/>
      <c r="S148" s="730"/>
      <c r="T148" s="730"/>
      <c r="U148" s="730"/>
      <c r="V148" s="730"/>
      <c r="W148" s="730"/>
      <c r="X148" s="730"/>
      <c r="Y148" s="413"/>
      <c r="Z148" s="426"/>
      <c r="AA148" s="426"/>
      <c r="AB148" s="426"/>
      <c r="AC148" s="426"/>
      <c r="AD148" s="426"/>
      <c r="AE148" s="426"/>
      <c r="AF148" s="426"/>
      <c r="AG148" s="426"/>
      <c r="AH148" s="426"/>
      <c r="AI148" s="426"/>
      <c r="AJ148" s="426"/>
      <c r="AK148" s="426"/>
      <c r="AL148" s="426"/>
      <c r="AM148" s="308"/>
    </row>
    <row r="149" spans="1:39" outlineLevel="1">
      <c r="A149" s="516">
        <v>35</v>
      </c>
      <c r="B149" s="514" t="s">
        <v>128</v>
      </c>
      <c r="C149" s="293" t="s">
        <v>25</v>
      </c>
      <c r="D149" s="724">
        <f>SUMIFS('7.  Persistence Report'!AU:AU,'7.  Persistence Report'!$D:$D,$B149,'7.  Persistence Report'!$H:$H,2015,'7.  Persistence Report'!$J:$J,"Current Year Savings")</f>
        <v>0</v>
      </c>
      <c r="E149" s="724">
        <f>SUMIFS('7.  Persistence Report'!AV:AV,'7.  Persistence Report'!$D:$D,$B149,'7.  Persistence Report'!$H:$H,2015,'7.  Persistence Report'!$J:$J,"Current Year Savings")</f>
        <v>0</v>
      </c>
      <c r="F149" s="724">
        <f>SUMIFS('7.  Persistence Report'!AW:AW,'7.  Persistence Report'!$D:$D,$B149,'7.  Persistence Report'!$H:$H,2015,'7.  Persistence Report'!$J:$J,"Current Year Savings")</f>
        <v>0</v>
      </c>
      <c r="G149" s="724">
        <f>SUMIFS('7.  Persistence Report'!AX:AX,'7.  Persistence Report'!$D:$D,$B149,'7.  Persistence Report'!$H:$H,2015,'7.  Persistence Report'!$J:$J,"Current Year Savings")</f>
        <v>0</v>
      </c>
      <c r="H149" s="724">
        <f>SUMIFS('7.  Persistence Report'!AY:AY,'7.  Persistence Report'!$D:$D,$B149,'7.  Persistence Report'!$H:$H,2015,'7.  Persistence Report'!$J:$J,"Current Year Savings")</f>
        <v>0</v>
      </c>
      <c r="I149" s="724">
        <f>SUMIFS('7.  Persistence Report'!AZ:AZ,'7.  Persistence Report'!$D:$D,$B149,'7.  Persistence Report'!$H:$H,2015,'7.  Persistence Report'!$J:$J,"Current Year Savings")</f>
        <v>0</v>
      </c>
      <c r="J149" s="724">
        <f>SUMIFS('7.  Persistence Report'!BA:BA,'7.  Persistence Report'!$D:$D,$B149,'7.  Persistence Report'!$H:$H,2015,'7.  Persistence Report'!$J:$J,"Current Year Savings")</f>
        <v>0</v>
      </c>
      <c r="K149" s="724">
        <f>SUMIFS('7.  Persistence Report'!BB:BB,'7.  Persistence Report'!$D:$D,$B149,'7.  Persistence Report'!$H:$H,2015,'7.  Persistence Report'!$J:$J,"Current Year Savings")</f>
        <v>0</v>
      </c>
      <c r="L149" s="724">
        <f>SUMIFS('7.  Persistence Report'!BC:BC,'7.  Persistence Report'!$D:$D,$B149,'7.  Persistence Report'!$H:$H,2015,'7.  Persistence Report'!$J:$J,"Current Year Savings")</f>
        <v>0</v>
      </c>
      <c r="M149" s="724">
        <f>SUMIFS('7.  Persistence Report'!BD:BD,'7.  Persistence Report'!$D:$D,$B149,'7.  Persistence Report'!$H:$H,2015,'7.  Persistence Report'!$J:$J,"Current Year Savings")</f>
        <v>0</v>
      </c>
      <c r="N149" s="724">
        <v>0</v>
      </c>
      <c r="O149" s="724">
        <f>SUMIFS('7.  Persistence Report'!P:P,'7.  Persistence Report'!$D:$D,$B149,'7.  Persistence Report'!$H:$H,2015,'7.  Persistence Report'!$J:$J,"Current Year Savings")</f>
        <v>0</v>
      </c>
      <c r="P149" s="724">
        <f>SUMIFS('7.  Persistence Report'!Q:Q,'7.  Persistence Report'!$D:$D,$B149,'7.  Persistence Report'!$H:$H,2015,'7.  Persistence Report'!$J:$J,"Current Year Savings")</f>
        <v>0</v>
      </c>
      <c r="Q149" s="724">
        <f>SUMIFS('7.  Persistence Report'!R:R,'7.  Persistence Report'!$D:$D,$B149,'7.  Persistence Report'!$H:$H,2015,'7.  Persistence Report'!$J:$J,"Current Year Savings")</f>
        <v>0</v>
      </c>
      <c r="R149" s="724">
        <f>SUMIFS('7.  Persistence Report'!S:S,'7.  Persistence Report'!$D:$D,$B149,'7.  Persistence Report'!$H:$H,2015,'7.  Persistence Report'!$J:$J,"Current Year Savings")</f>
        <v>0</v>
      </c>
      <c r="S149" s="724">
        <f>SUMIFS('7.  Persistence Report'!T:T,'7.  Persistence Report'!$D:$D,$B149,'7.  Persistence Report'!$H:$H,2015,'7.  Persistence Report'!$J:$J,"Current Year Savings")</f>
        <v>0</v>
      </c>
      <c r="T149" s="724">
        <f>SUMIFS('7.  Persistence Report'!U:U,'7.  Persistence Report'!$D:$D,$B149,'7.  Persistence Report'!$H:$H,2015,'7.  Persistence Report'!$J:$J,"Current Year Savings")</f>
        <v>0</v>
      </c>
      <c r="U149" s="724">
        <f>SUMIFS('7.  Persistence Report'!V:V,'7.  Persistence Report'!$D:$D,$B149,'7.  Persistence Report'!$H:$H,2015,'7.  Persistence Report'!$J:$J,"Current Year Savings")</f>
        <v>0</v>
      </c>
      <c r="V149" s="724">
        <f>SUMIFS('7.  Persistence Report'!W:W,'7.  Persistence Report'!$D:$D,$B149,'7.  Persistence Report'!$H:$H,2015,'7.  Persistence Report'!$J:$J,"Current Year Savings")</f>
        <v>0</v>
      </c>
      <c r="W149" s="724">
        <f>SUMIFS('7.  Persistence Report'!X:X,'7.  Persistence Report'!$D:$D,$B149,'7.  Persistence Report'!$H:$H,2015,'7.  Persistence Report'!$J:$J,"Current Year Savings")</f>
        <v>0</v>
      </c>
      <c r="X149" s="724">
        <f>SUMIFS('7.  Persistence Report'!Y:Y,'7.  Persistence Report'!$D:$D,$B149,'7.  Persistence Report'!$H:$H,2015,'7.  Persistence Report'!$J:$J,"Current Year Savings")</f>
        <v>0</v>
      </c>
      <c r="Y149" s="411">
        <f>IF(COUNTIFS(Y35,"Res*"),1/COUNTIFS(Y35:AL35,"Res*"),0)</f>
        <v>0</v>
      </c>
      <c r="Z149" s="411">
        <f>IF(COUNTIFS(Z$35,"Res*"),1/COUNTIFS(Y35:AL35,"Res*"),0)</f>
        <v>0</v>
      </c>
      <c r="AA149" s="411">
        <f>IF(COUNTIFS(AA$35,"Res*"),1/COUNTIFS(Y35:AL35,"Res*"),0)</f>
        <v>0</v>
      </c>
      <c r="AB149" s="411">
        <f>IF(COUNTIFS(AB$35,"Res*"),1/COUNTIFS(Y35:AL35,"Res*"),0)</f>
        <v>1</v>
      </c>
      <c r="AC149" s="411">
        <f>IF(COUNTIFS(AC$35,"Res*"),1/COUNTIFS(Y35:AL35,"Res*"),0)</f>
        <v>0</v>
      </c>
      <c r="AD149" s="411">
        <f>IF(COUNTIFS(AD$35,"Res*"),1/COUNTIFS(Y35:AL35,"Res*"),0)</f>
        <v>0</v>
      </c>
      <c r="AE149" s="411">
        <f>IF(COUNTIFS(AE$35,"Res*"),1/COUNTIFS(Y35:AL35,"Res*"),0)</f>
        <v>0</v>
      </c>
      <c r="AF149" s="411">
        <f>IF(COUNTIFS(AF$35,"Res*"),1/COUNTIFS(Y35:AL35,"Res*"),0)</f>
        <v>0</v>
      </c>
      <c r="AG149" s="411">
        <f>IF(COUNTIFS(AG$35,"Res*"),1/COUNTIFS(Y35:AL35,"Res*"),0)</f>
        <v>0</v>
      </c>
      <c r="AH149" s="411">
        <f>IF(COUNTIFS(AH$35,"Res*"),1/COUNTIFS(Y35:AL35,"Res*"),0)</f>
        <v>0</v>
      </c>
      <c r="AI149" s="411">
        <f>IF(COUNTIFS(AI$35,"Res*"),1/COUNTIFS(Y35:AL35,"Res*"),0)</f>
        <v>0</v>
      </c>
      <c r="AJ149" s="411">
        <f>IF(COUNTIFS(AJ$35,"Res*"),1/COUNTIFS(Y35:AL35,"Res*"),0)</f>
        <v>0</v>
      </c>
      <c r="AK149" s="411">
        <f>IF(COUNTIFS(AK$35,"Res*"),1/COUNTIFS(Y35:AL35,"Res*"),0)</f>
        <v>0</v>
      </c>
      <c r="AL149" s="411">
        <f>IF(COUNTIFS(AL$35,"Res*"),1/COUNTIFS(Y35:AL35,"Res*"),0)</f>
        <v>0</v>
      </c>
      <c r="AM149" s="298">
        <f>SUM(Y149:AL149)</f>
        <v>1</v>
      </c>
    </row>
    <row r="150" spans="1:39" outlineLevel="1">
      <c r="B150" s="296" t="s">
        <v>268</v>
      </c>
      <c r="C150" s="293" t="s">
        <v>164</v>
      </c>
      <c r="D150" s="724">
        <f>SUMIFS('7.  Persistence Report'!AU:AU,'7.  Persistence Report'!$D:$D,$B149,'7.  Persistence Report'!$H:$H,2015,'7.  Persistence Report'!$J:$J,"Adjustment")</f>
        <v>0</v>
      </c>
      <c r="E150" s="724">
        <f>SUMIFS('7.  Persistence Report'!AV:AV,'7.  Persistence Report'!$D:$D,$B149,'7.  Persistence Report'!$H:$H,2015,'7.  Persistence Report'!$J:$J,"Adjustment")</f>
        <v>0</v>
      </c>
      <c r="F150" s="724">
        <f>SUMIFS('7.  Persistence Report'!AW:AW,'7.  Persistence Report'!$D:$D,$B149,'7.  Persistence Report'!$H:$H,2015,'7.  Persistence Report'!$J:$J,"Adjustment")</f>
        <v>0</v>
      </c>
      <c r="G150" s="724">
        <f>SUMIFS('7.  Persistence Report'!AX:AX,'7.  Persistence Report'!$D:$D,$B149,'7.  Persistence Report'!$H:$H,2015,'7.  Persistence Report'!$J:$J,"Adjustment")</f>
        <v>0</v>
      </c>
      <c r="H150" s="724">
        <f>SUMIFS('7.  Persistence Report'!AY:AY,'7.  Persistence Report'!$D:$D,$B149,'7.  Persistence Report'!$H:$H,2015,'7.  Persistence Report'!$J:$J,"Adjustment")</f>
        <v>0</v>
      </c>
      <c r="I150" s="724">
        <f>SUMIFS('7.  Persistence Report'!AZ:AZ,'7.  Persistence Report'!$D:$D,$B149,'7.  Persistence Report'!$H:$H,2015,'7.  Persistence Report'!$J:$J,"Adjustment")</f>
        <v>0</v>
      </c>
      <c r="J150" s="724">
        <f>SUMIFS('7.  Persistence Report'!BA:BA,'7.  Persistence Report'!$D:$D,$B149,'7.  Persistence Report'!$H:$H,2015,'7.  Persistence Report'!$J:$J,"Adjustment")</f>
        <v>0</v>
      </c>
      <c r="K150" s="724">
        <f>SUMIFS('7.  Persistence Report'!BB:BB,'7.  Persistence Report'!$D:$D,$B149,'7.  Persistence Report'!$H:$H,2015,'7.  Persistence Report'!$J:$J,"Adjustment")</f>
        <v>0</v>
      </c>
      <c r="L150" s="724">
        <f>SUMIFS('7.  Persistence Report'!BC:BC,'7.  Persistence Report'!$D:$D,$B149,'7.  Persistence Report'!$H:$H,2015,'7.  Persistence Report'!$J:$J,"Adjustment")</f>
        <v>0</v>
      </c>
      <c r="M150" s="724">
        <f>SUMIFS('7.  Persistence Report'!BD:BD,'7.  Persistence Report'!$D:$D,$B149,'7.  Persistence Report'!$H:$H,2015,'7.  Persistence Report'!$J:$J,"Adjustment")</f>
        <v>0</v>
      </c>
      <c r="N150" s="724">
        <f>N149</f>
        <v>0</v>
      </c>
      <c r="O150" s="724">
        <f>SUMIFS('7.  Persistence Report'!P:P,'7.  Persistence Report'!$D:$D,$B149,'7.  Persistence Report'!$H:$H,2015,'7.  Persistence Report'!$J:$J,"Adjustment")</f>
        <v>0</v>
      </c>
      <c r="P150" s="724">
        <f>SUMIFS('7.  Persistence Report'!Q:Q,'7.  Persistence Report'!$D:$D,$B149,'7.  Persistence Report'!$H:$H,2015,'7.  Persistence Report'!$J:$J,"Adjustment")</f>
        <v>0</v>
      </c>
      <c r="Q150" s="724">
        <f>SUMIFS('7.  Persistence Report'!R:R,'7.  Persistence Report'!$D:$D,$B149,'7.  Persistence Report'!$H:$H,2015,'7.  Persistence Report'!$J:$J,"Adjustment")</f>
        <v>0</v>
      </c>
      <c r="R150" s="724">
        <f>SUMIFS('7.  Persistence Report'!S:S,'7.  Persistence Report'!$D:$D,$B149,'7.  Persistence Report'!$H:$H,2015,'7.  Persistence Report'!$J:$J,"Adjustment")</f>
        <v>0</v>
      </c>
      <c r="S150" s="724">
        <f>SUMIFS('7.  Persistence Report'!T:T,'7.  Persistence Report'!$D:$D,$B149,'7.  Persistence Report'!$H:$H,2015,'7.  Persistence Report'!$J:$J,"Adjustment")</f>
        <v>0</v>
      </c>
      <c r="T150" s="724">
        <f>SUMIFS('7.  Persistence Report'!U:U,'7.  Persistence Report'!$D:$D,$B149,'7.  Persistence Report'!$H:$H,2015,'7.  Persistence Report'!$J:$J,"Adjustment")</f>
        <v>0</v>
      </c>
      <c r="U150" s="724">
        <f>SUMIFS('7.  Persistence Report'!V:V,'7.  Persistence Report'!$D:$D,$B149,'7.  Persistence Report'!$H:$H,2015,'7.  Persistence Report'!$J:$J,"Adjustment")</f>
        <v>0</v>
      </c>
      <c r="V150" s="724">
        <f>SUMIFS('7.  Persistence Report'!W:W,'7.  Persistence Report'!$D:$D,$B149,'7.  Persistence Report'!$H:$H,2015,'7.  Persistence Report'!$J:$J,"Adjustment")</f>
        <v>0</v>
      </c>
      <c r="W150" s="724">
        <f>SUMIFS('7.  Persistence Report'!X:X,'7.  Persistence Report'!$D:$D,$B149,'7.  Persistence Report'!$H:$H,2015,'7.  Persistence Report'!$J:$J,"Adjustment")</f>
        <v>0</v>
      </c>
      <c r="X150" s="724">
        <f>SUMIFS('7.  Persistence Report'!Y:Y,'7.  Persistence Report'!$D:$D,$B149,'7.  Persistence Report'!$H:$H,2015,'7.  Persistence Report'!$J:$J,"Adjustment")</f>
        <v>0</v>
      </c>
      <c r="Y150" s="412">
        <f t="shared" ref="Y150:AL150" si="36">Y149</f>
        <v>0</v>
      </c>
      <c r="Z150" s="412">
        <f t="shared" si="36"/>
        <v>0</v>
      </c>
      <c r="AA150" s="412">
        <f t="shared" si="36"/>
        <v>0</v>
      </c>
      <c r="AB150" s="412">
        <f t="shared" si="36"/>
        <v>1</v>
      </c>
      <c r="AC150" s="412">
        <f t="shared" si="36"/>
        <v>0</v>
      </c>
      <c r="AD150" s="412">
        <f t="shared" si="36"/>
        <v>0</v>
      </c>
      <c r="AE150" s="412">
        <f t="shared" si="36"/>
        <v>0</v>
      </c>
      <c r="AF150" s="412">
        <f t="shared" si="36"/>
        <v>0</v>
      </c>
      <c r="AG150" s="412">
        <f t="shared" si="36"/>
        <v>0</v>
      </c>
      <c r="AH150" s="412">
        <f t="shared" si="36"/>
        <v>0</v>
      </c>
      <c r="AI150" s="412">
        <f t="shared" si="36"/>
        <v>0</v>
      </c>
      <c r="AJ150" s="412">
        <f t="shared" si="36"/>
        <v>0</v>
      </c>
      <c r="AK150" s="412">
        <f t="shared" si="36"/>
        <v>0</v>
      </c>
      <c r="AL150" s="412">
        <f t="shared" si="36"/>
        <v>0</v>
      </c>
      <c r="AM150" s="308"/>
    </row>
    <row r="151" spans="1:39" outlineLevel="1">
      <c r="B151" s="296"/>
      <c r="C151" s="293"/>
      <c r="D151" s="730"/>
      <c r="E151" s="730"/>
      <c r="F151" s="730"/>
      <c r="G151" s="730"/>
      <c r="H151" s="730"/>
      <c r="I151" s="730"/>
      <c r="J151" s="730"/>
      <c r="K151" s="730"/>
      <c r="L151" s="730"/>
      <c r="M151" s="730"/>
      <c r="N151" s="730"/>
      <c r="O151" s="730"/>
      <c r="P151" s="730"/>
      <c r="Q151" s="730"/>
      <c r="R151" s="730"/>
      <c r="S151" s="730"/>
      <c r="T151" s="730"/>
      <c r="U151" s="730"/>
      <c r="V151" s="730"/>
      <c r="W151" s="730"/>
      <c r="X151" s="730"/>
      <c r="Y151" s="413"/>
      <c r="Z151" s="426"/>
      <c r="AA151" s="426"/>
      <c r="AB151" s="426"/>
      <c r="AC151" s="426"/>
      <c r="AD151" s="426"/>
      <c r="AE151" s="426"/>
      <c r="AF151" s="426"/>
      <c r="AG151" s="426"/>
      <c r="AH151" s="426"/>
      <c r="AI151" s="426"/>
      <c r="AJ151" s="426"/>
      <c r="AK151" s="426"/>
      <c r="AL151" s="426"/>
      <c r="AM151" s="308"/>
    </row>
    <row r="152" spans="1:39" ht="15.75" outlineLevel="1">
      <c r="B152" s="290" t="s">
        <v>503</v>
      </c>
      <c r="C152" s="293"/>
      <c r="D152" s="730"/>
      <c r="E152" s="730"/>
      <c r="F152" s="730"/>
      <c r="G152" s="730"/>
      <c r="H152" s="730"/>
      <c r="I152" s="730"/>
      <c r="J152" s="730"/>
      <c r="K152" s="730"/>
      <c r="L152" s="730"/>
      <c r="M152" s="730"/>
      <c r="N152" s="730"/>
      <c r="O152" s="730"/>
      <c r="P152" s="730"/>
      <c r="Q152" s="730"/>
      <c r="R152" s="730"/>
      <c r="S152" s="730"/>
      <c r="T152" s="730"/>
      <c r="U152" s="730"/>
      <c r="V152" s="730"/>
      <c r="W152" s="730"/>
      <c r="X152" s="730"/>
      <c r="Y152" s="413"/>
      <c r="Z152" s="426"/>
      <c r="AA152" s="426"/>
      <c r="AB152" s="426"/>
      <c r="AC152" s="426"/>
      <c r="AD152" s="426"/>
      <c r="AE152" s="426"/>
      <c r="AF152" s="426"/>
      <c r="AG152" s="426"/>
      <c r="AH152" s="426"/>
      <c r="AI152" s="426"/>
      <c r="AJ152" s="426"/>
      <c r="AK152" s="426"/>
      <c r="AL152" s="426"/>
      <c r="AM152" s="308"/>
    </row>
    <row r="153" spans="1:39" ht="45" outlineLevel="1">
      <c r="A153" s="516">
        <v>36</v>
      </c>
      <c r="B153" s="514" t="s">
        <v>129</v>
      </c>
      <c r="C153" s="293" t="s">
        <v>25</v>
      </c>
      <c r="D153" s="724">
        <f>SUMIFS('7.  Persistence Report'!AU:AU,'7.  Persistence Report'!$D:$D,$B153,'7.  Persistence Report'!$H:$H,2015,'7.  Persistence Report'!$J:$J,"Current Year Savings")</f>
        <v>0</v>
      </c>
      <c r="E153" s="724">
        <f>SUMIFS('7.  Persistence Report'!AV:AV,'7.  Persistence Report'!$D:$D,$B153,'7.  Persistence Report'!$H:$H,2015,'7.  Persistence Report'!$J:$J,"Current Year Savings")</f>
        <v>0</v>
      </c>
      <c r="F153" s="724">
        <f>SUMIFS('7.  Persistence Report'!AW:AW,'7.  Persistence Report'!$D:$D,$B153,'7.  Persistence Report'!$H:$H,2015,'7.  Persistence Report'!$J:$J,"Current Year Savings")</f>
        <v>0</v>
      </c>
      <c r="G153" s="724">
        <f>SUMIFS('7.  Persistence Report'!AX:AX,'7.  Persistence Report'!$D:$D,$B153,'7.  Persistence Report'!$H:$H,2015,'7.  Persistence Report'!$J:$J,"Current Year Savings")</f>
        <v>0</v>
      </c>
      <c r="H153" s="724">
        <f>SUMIFS('7.  Persistence Report'!AY:AY,'7.  Persistence Report'!$D:$D,$B153,'7.  Persistence Report'!$H:$H,2015,'7.  Persistence Report'!$J:$J,"Current Year Savings")</f>
        <v>0</v>
      </c>
      <c r="I153" s="724">
        <f>SUMIFS('7.  Persistence Report'!AZ:AZ,'7.  Persistence Report'!$D:$D,$B153,'7.  Persistence Report'!$H:$H,2015,'7.  Persistence Report'!$J:$J,"Current Year Savings")</f>
        <v>0</v>
      </c>
      <c r="J153" s="724">
        <f>SUMIFS('7.  Persistence Report'!BA:BA,'7.  Persistence Report'!$D:$D,$B153,'7.  Persistence Report'!$H:$H,2015,'7.  Persistence Report'!$J:$J,"Current Year Savings")</f>
        <v>0</v>
      </c>
      <c r="K153" s="724">
        <f>SUMIFS('7.  Persistence Report'!BB:BB,'7.  Persistence Report'!$D:$D,$B153,'7.  Persistence Report'!$H:$H,2015,'7.  Persistence Report'!$J:$J,"Current Year Savings")</f>
        <v>0</v>
      </c>
      <c r="L153" s="724">
        <f>SUMIFS('7.  Persistence Report'!BC:BC,'7.  Persistence Report'!$D:$D,$B153,'7.  Persistence Report'!$H:$H,2015,'7.  Persistence Report'!$J:$J,"Current Year Savings")</f>
        <v>0</v>
      </c>
      <c r="M153" s="724">
        <f>SUMIFS('7.  Persistence Report'!BD:BD,'7.  Persistence Report'!$D:$D,$B153,'7.  Persistence Report'!$H:$H,2015,'7.  Persistence Report'!$J:$J,"Current Year Savings")</f>
        <v>0</v>
      </c>
      <c r="N153" s="724">
        <v>0</v>
      </c>
      <c r="O153" s="724">
        <f>SUMIFS('7.  Persistence Report'!P:P,'7.  Persistence Report'!$D:$D,$B153,'7.  Persistence Report'!$H:$H,2015,'7.  Persistence Report'!$J:$J,"Current Year Savings")</f>
        <v>0</v>
      </c>
      <c r="P153" s="724">
        <f>SUMIFS('7.  Persistence Report'!Q:Q,'7.  Persistence Report'!$D:$D,$B153,'7.  Persistence Report'!$H:$H,2015,'7.  Persistence Report'!$J:$J,"Current Year Savings")</f>
        <v>0</v>
      </c>
      <c r="Q153" s="724">
        <f>SUMIFS('7.  Persistence Report'!R:R,'7.  Persistence Report'!$D:$D,$B153,'7.  Persistence Report'!$H:$H,2015,'7.  Persistence Report'!$J:$J,"Current Year Savings")</f>
        <v>0</v>
      </c>
      <c r="R153" s="724">
        <f>SUMIFS('7.  Persistence Report'!S:S,'7.  Persistence Report'!$D:$D,$B153,'7.  Persistence Report'!$H:$H,2015,'7.  Persistence Report'!$J:$J,"Current Year Savings")</f>
        <v>0</v>
      </c>
      <c r="S153" s="724">
        <f>SUMIFS('7.  Persistence Report'!T:T,'7.  Persistence Report'!$D:$D,$B153,'7.  Persistence Report'!$H:$H,2015,'7.  Persistence Report'!$J:$J,"Current Year Savings")</f>
        <v>0</v>
      </c>
      <c r="T153" s="724">
        <f>SUMIFS('7.  Persistence Report'!U:U,'7.  Persistence Report'!$D:$D,$B153,'7.  Persistence Report'!$H:$H,2015,'7.  Persistence Report'!$J:$J,"Current Year Savings")</f>
        <v>0</v>
      </c>
      <c r="U153" s="724">
        <f>SUMIFS('7.  Persistence Report'!V:V,'7.  Persistence Report'!$D:$D,$B153,'7.  Persistence Report'!$H:$H,2015,'7.  Persistence Report'!$J:$J,"Current Year Savings")</f>
        <v>0</v>
      </c>
      <c r="V153" s="724">
        <f>SUMIFS('7.  Persistence Report'!W:W,'7.  Persistence Report'!$D:$D,$B153,'7.  Persistence Report'!$H:$H,2015,'7.  Persistence Report'!$J:$J,"Current Year Savings")</f>
        <v>0</v>
      </c>
      <c r="W153" s="724">
        <f>SUMIFS('7.  Persistence Report'!X:X,'7.  Persistence Report'!$D:$D,$B153,'7.  Persistence Report'!$H:$H,2015,'7.  Persistence Report'!$J:$J,"Current Year Savings")</f>
        <v>0</v>
      </c>
      <c r="X153" s="724">
        <f>SUMIFS('7.  Persistence Report'!Y:Y,'7.  Persistence Report'!$D:$D,$B153,'7.  Persistence Report'!$H:$H,2015,'7.  Persistence Report'!$J:$J,"Current Year Savings")</f>
        <v>0</v>
      </c>
      <c r="Y153" s="416">
        <f ca="1">IF(SUMIFS(OFFSET('3-a.  Rate Class Allocations'!$BA:$BA,0,O35-2015+(27*(Y36="kW"))),'3-a.  Rate Class Allocations'!$F:$F,"2015 - 2020 Conservation First Framework - Approved Province Wide Program",'3-a.  Rate Class Allocations'!$E:$E,$B153),SUMIFS(OFFSET('3-a.  Rate Class Allocations'!$BA:$BA,0,O35-2015+(27*(Y36="kW"))),'3-a.  Rate Class Allocations'!$F:$F,"2015 - 2020 Conservation First Framework - Approved Province Wide Program",'3-a.  Rate Class Allocations'!$L:$L,Y35,'3-a.  Rate Class Allocations'!$E:$E,$B153) / SUMIFS(OFFSET('3-a.  Rate Class Allocations'!$BA:$BA,0,O35-2015+(27*(Y36="kW"))),'3-a.  Rate Class Allocations'!$F:$F,"2015 - 2020 Conservation First Framework - Approved Province Wide Program",'3-a.  Rate Class Allocations'!$E:$E,$B153),IF(COUNTIFS(Y35,"General Service*"),1/COUNTIFS(Y35:AL35,"General Service*"),0))</f>
        <v>0.5</v>
      </c>
      <c r="Z153" s="416">
        <f ca="1">IF(SUMIFS(OFFSET('3-a.  Rate Class Allocations'!$BA:$BA,0,O35-2015+(27*(Z$36="kW"))),'3-a.  Rate Class Allocations'!$F:$F,"2015 - 2020 Conservation First Framework - Approved Province Wide Program",'3-a.  Rate Class Allocations'!$E:$E,$B153),SUMIFS(OFFSET('3-a.  Rate Class Allocations'!$BA:$BA,0,O35-2015+(27*(Z$36="kW"))),'3-a.  Rate Class Allocations'!$F:$F,"2015 - 2020 Conservation First Framework - Approved Province Wide Program",'3-a.  Rate Class Allocations'!$L:$L,Z$35,'3-a.  Rate Class Allocations'!$E:$E,$B153) / SUMIFS(OFFSET('3-a.  Rate Class Allocations'!$BA:$BA,0,O35-2015+(27*(Z$36="kW"))),'3-a.  Rate Class Allocations'!$F:$F,"2015 - 2020 Conservation First Framework - Approved Province Wide Program",'3-a.  Rate Class Allocations'!$E:$E,$B153),IF(COUNTIFS(Z$35,"General Service*"),1/COUNTIFS(Y35:AL35,"General Service*"),0))</f>
        <v>0.5</v>
      </c>
      <c r="AA153" s="416">
        <f ca="1">IF(SUMIFS(OFFSET('3-a.  Rate Class Allocations'!$BA:$BA,0,O35-2015+(27*(AA$36="kW"))),'3-a.  Rate Class Allocations'!$F:$F,"2015 - 2020 Conservation First Framework - Approved Province Wide Program",'3-a.  Rate Class Allocations'!$E:$E,$B153),SUMIFS(OFFSET('3-a.  Rate Class Allocations'!$BA:$BA,0,O35-2015+(27*(AA$36="kW"))),'3-a.  Rate Class Allocations'!$F:$F,"2015 - 2020 Conservation First Framework - Approved Province Wide Program",'3-a.  Rate Class Allocations'!$L:$L,AA$35,'3-a.  Rate Class Allocations'!$E:$E,$B153) / SUMIFS(OFFSET('3-a.  Rate Class Allocations'!$BA:$BA,0,O35-2015+(27*(AA$36="kW"))),'3-a.  Rate Class Allocations'!$F:$F,"2015 - 2020 Conservation First Framework - Approved Province Wide Program",'3-a.  Rate Class Allocations'!$E:$E,$B153),IF(COUNTIFS(AA$35,"General Service*"),1/COUNTIFS(Y35:AL35,"General Service*"),0))</f>
        <v>0</v>
      </c>
      <c r="AB153" s="416">
        <f ca="1">IF(SUMIFS(OFFSET('3-a.  Rate Class Allocations'!$BA:$BA,0,O35-2015+(27*(AB$36="kW"))),'3-a.  Rate Class Allocations'!$F:$F,"2015 - 2020 Conservation First Framework - Approved Province Wide Program",'3-a.  Rate Class Allocations'!$E:$E,$B153),SUMIFS(OFFSET('3-a.  Rate Class Allocations'!$BA:$BA,0,O35-2015+(27*(AB$36="kW"))),'3-a.  Rate Class Allocations'!$F:$F,"2015 - 2020 Conservation First Framework - Approved Province Wide Program",'3-a.  Rate Class Allocations'!$L:$L,AB$35,'3-a.  Rate Class Allocations'!$E:$E,$B153) / SUMIFS(OFFSET('3-a.  Rate Class Allocations'!$BA:$BA,0,O35-2015+(27*(AB$36="kW"))),'3-a.  Rate Class Allocations'!$F:$F,"2015 - 2020 Conservation First Framework - Approved Province Wide Program",'3-a.  Rate Class Allocations'!$E:$E,$B153),IF(COUNTIFS(AB$35,"General Service*"),1/COUNTIFS(Y35:AL35,"General Service*"),0))</f>
        <v>0</v>
      </c>
      <c r="AC153" s="416">
        <f ca="1">IF(SUMIFS(OFFSET('3-a.  Rate Class Allocations'!$BA:$BA,0,O35-2015+(27*(AC$36="kW"))),'3-a.  Rate Class Allocations'!$F:$F,"2015 - 2020 Conservation First Framework - Approved Province Wide Program",'3-a.  Rate Class Allocations'!$E:$E,$B153),SUMIFS(OFFSET('3-a.  Rate Class Allocations'!$BA:$BA,0,O35-2015+(27*(AC$36="kW"))),'3-a.  Rate Class Allocations'!$F:$F,"2015 - 2020 Conservation First Framework - Approved Province Wide Program",'3-a.  Rate Class Allocations'!$L:$L,AC$35,'3-a.  Rate Class Allocations'!$E:$E,$B153) / SUMIFS(OFFSET('3-a.  Rate Class Allocations'!$BA:$BA,0,O35-2015+(27*(AC$36="kW"))),'3-a.  Rate Class Allocations'!$F:$F,"2015 - 2020 Conservation First Framework - Approved Province Wide Program",'3-a.  Rate Class Allocations'!$E:$E,$B153),IF(COUNTIFS(AC$35,"General Service*"),1/COUNTIFS(Y35:AL35,"General Service*"),0))</f>
        <v>0</v>
      </c>
      <c r="AD153" s="416">
        <f ca="1">IF(SUMIFS(OFFSET('3-a.  Rate Class Allocations'!$BA:$BA,0,O35-2015+(27*(AD$36="kW"))),'3-a.  Rate Class Allocations'!$F:$F,"2015 - 2020 Conservation First Framework - Approved Province Wide Program",'3-a.  Rate Class Allocations'!$E:$E,$B153),SUMIFS(OFFSET('3-a.  Rate Class Allocations'!$BA:$BA,0,O35-2015+(27*(AD$36="kW"))),'3-a.  Rate Class Allocations'!$F:$F,"2015 - 2020 Conservation First Framework - Approved Province Wide Program",'3-a.  Rate Class Allocations'!$L:$L,AD$35,'3-a.  Rate Class Allocations'!$E:$E,$B153) / SUMIFS(OFFSET('3-a.  Rate Class Allocations'!$BA:$BA,0,O35-2015+(27*(AD$36="kW"))),'3-a.  Rate Class Allocations'!$F:$F,"2015 - 2020 Conservation First Framework - Approved Province Wide Program",'3-a.  Rate Class Allocations'!$E:$E,$B153),IF(COUNTIFS(AD$35,"General Service*"),1/COUNTIFS(Y35:AL35,"General Service*"),0))</f>
        <v>0</v>
      </c>
      <c r="AE153" s="416">
        <f ca="1">IF(SUMIFS(OFFSET('3-a.  Rate Class Allocations'!$BA:$BA,0,O35-2015+(27*(AE$36="kW"))),'3-a.  Rate Class Allocations'!$F:$F,"2015 - 2020 Conservation First Framework - Approved Province Wide Program",'3-a.  Rate Class Allocations'!$E:$E,$B153),SUMIFS(OFFSET('3-a.  Rate Class Allocations'!$BA:$BA,0,O35-2015+(27*(AE$36="kW"))),'3-a.  Rate Class Allocations'!$F:$F,"2015 - 2020 Conservation First Framework - Approved Province Wide Program",'3-a.  Rate Class Allocations'!$L:$L,AE$35,'3-a.  Rate Class Allocations'!$E:$E,$B153) / SUMIFS(OFFSET('3-a.  Rate Class Allocations'!$BA:$BA,0,O35-2015+(27*(AE$36="kW"))),'3-a.  Rate Class Allocations'!$F:$F,"2015 - 2020 Conservation First Framework - Approved Province Wide Program",'3-a.  Rate Class Allocations'!$E:$E,$B153),IF(COUNTIFS(AE$35,"General Service*"),1/COUNTIFS(Y35:AL35,"General Service*"),0))</f>
        <v>0</v>
      </c>
      <c r="AF153" s="416">
        <f ca="1">IF(SUMIFS(OFFSET('3-a.  Rate Class Allocations'!$BA:$BA,0,O35-2015+(27*(AF$36="kW"))),'3-a.  Rate Class Allocations'!$F:$F,"2015 - 2020 Conservation First Framework - Approved Province Wide Program",'3-a.  Rate Class Allocations'!$E:$E,$B153),SUMIFS(OFFSET('3-a.  Rate Class Allocations'!$BA:$BA,0,O35-2015+(27*(AF$36="kW"))),'3-a.  Rate Class Allocations'!$F:$F,"2015 - 2020 Conservation First Framework - Approved Province Wide Program",'3-a.  Rate Class Allocations'!$L:$L,AF$35,'3-a.  Rate Class Allocations'!$E:$E,$B153) / SUMIFS(OFFSET('3-a.  Rate Class Allocations'!$BA:$BA,0,O35-2015+(27*(AF$36="kW"))),'3-a.  Rate Class Allocations'!$F:$F,"2015 - 2020 Conservation First Framework - Approved Province Wide Program",'3-a.  Rate Class Allocations'!$E:$E,$B153),IF(COUNTIFS(AF$35,"General Service*"),1/COUNTIFS(Y35:AL35,"General Service*"),0))</f>
        <v>0</v>
      </c>
      <c r="AG153" s="416">
        <f ca="1">IF(SUMIFS(OFFSET('3-a.  Rate Class Allocations'!$BA:$BA,0,O35-2015+(27*(AG$36="kW"))),'3-a.  Rate Class Allocations'!$F:$F,"2015 - 2020 Conservation First Framework - Approved Province Wide Program",'3-a.  Rate Class Allocations'!$E:$E,$B153),SUMIFS(OFFSET('3-a.  Rate Class Allocations'!$BA:$BA,0,O35-2015+(27*(AG$36="kW"))),'3-a.  Rate Class Allocations'!$F:$F,"2015 - 2020 Conservation First Framework - Approved Province Wide Program",'3-a.  Rate Class Allocations'!$L:$L,AG$35,'3-a.  Rate Class Allocations'!$E:$E,$B153) / SUMIFS(OFFSET('3-a.  Rate Class Allocations'!$BA:$BA,0,O35-2015+(27*(AG$36="kW"))),'3-a.  Rate Class Allocations'!$F:$F,"2015 - 2020 Conservation First Framework - Approved Province Wide Program",'3-a.  Rate Class Allocations'!$E:$E,$B153),IF(COUNTIFS(AG$35,"General Service*"),1/COUNTIFS(Y35:AL35,"General Service*"),0))</f>
        <v>0</v>
      </c>
      <c r="AH153" s="416">
        <f ca="1">IF(SUMIFS(OFFSET('3-a.  Rate Class Allocations'!$BA:$BA,0,O35-2015+(27*(AH$36="kW"))),'3-a.  Rate Class Allocations'!$F:$F,"2015 - 2020 Conservation First Framework - Approved Province Wide Program",'3-a.  Rate Class Allocations'!$E:$E,$B153),SUMIFS(OFFSET('3-a.  Rate Class Allocations'!$BA:$BA,0,O35-2015+(27*(AH$36="kW"))),'3-a.  Rate Class Allocations'!$F:$F,"2015 - 2020 Conservation First Framework - Approved Province Wide Program",'3-a.  Rate Class Allocations'!$L:$L,AH$35,'3-a.  Rate Class Allocations'!$E:$E,$B153) / SUMIFS(OFFSET('3-a.  Rate Class Allocations'!$BA:$BA,0,O35-2015+(27*(AH$36="kW"))),'3-a.  Rate Class Allocations'!$F:$F,"2015 - 2020 Conservation First Framework - Approved Province Wide Program",'3-a.  Rate Class Allocations'!$E:$E,$B153),IF(COUNTIFS(AH$35,"General Service*"),1/COUNTIFS(Y35:AL35,"General Service*"),0))</f>
        <v>0</v>
      </c>
      <c r="AI153" s="416">
        <f ca="1">IF(SUMIFS(OFFSET('3-a.  Rate Class Allocations'!$BA:$BA,0,O35-2015+(27*(AI$36="kW"))),'3-a.  Rate Class Allocations'!$F:$F,"2015 - 2020 Conservation First Framework - Approved Province Wide Program",'3-a.  Rate Class Allocations'!$E:$E,$B153),SUMIFS(OFFSET('3-a.  Rate Class Allocations'!$BA:$BA,0,O35-2015+(27*(AI$36="kW"))),'3-a.  Rate Class Allocations'!$F:$F,"2015 - 2020 Conservation First Framework - Approved Province Wide Program",'3-a.  Rate Class Allocations'!$L:$L,AI$35,'3-a.  Rate Class Allocations'!$E:$E,$B153) / SUMIFS(OFFSET('3-a.  Rate Class Allocations'!$BA:$BA,0,O35-2015+(27*(AI$36="kW"))),'3-a.  Rate Class Allocations'!$F:$F,"2015 - 2020 Conservation First Framework - Approved Province Wide Program",'3-a.  Rate Class Allocations'!$E:$E,$B153),IF(COUNTIFS(AI$35,"General Service*"),1/COUNTIFS(Y35:AL35,"General Service*"),0))</f>
        <v>0</v>
      </c>
      <c r="AJ153" s="416">
        <f ca="1">IF(SUMIFS(OFFSET('3-a.  Rate Class Allocations'!$BA:$BA,0,O35-2015+(27*(AJ$36="kW"))),'3-a.  Rate Class Allocations'!$F:$F,"2015 - 2020 Conservation First Framework - Approved Province Wide Program",'3-a.  Rate Class Allocations'!$E:$E,$B153),SUMIFS(OFFSET('3-a.  Rate Class Allocations'!$BA:$BA,0,O35-2015+(27*(AJ$36="kW"))),'3-a.  Rate Class Allocations'!$F:$F,"2015 - 2020 Conservation First Framework - Approved Province Wide Program",'3-a.  Rate Class Allocations'!$L:$L,AJ$35,'3-a.  Rate Class Allocations'!$E:$E,$B153) / SUMIFS(OFFSET('3-a.  Rate Class Allocations'!$BA:$BA,0,O35-2015+(27*(AJ$36="kW"))),'3-a.  Rate Class Allocations'!$F:$F,"2015 - 2020 Conservation First Framework - Approved Province Wide Program",'3-a.  Rate Class Allocations'!$E:$E,$B153),IF(COUNTIFS(AJ$35,"General Service*"),1/COUNTIFS(Y35:AL35,"General Service*"),0))</f>
        <v>0</v>
      </c>
      <c r="AK153" s="416">
        <f ca="1">IF(SUMIFS(OFFSET('3-a.  Rate Class Allocations'!$BA:$BA,0,O35-2015+(27*(AK$36="kW"))),'3-a.  Rate Class Allocations'!$F:$F,"2015 - 2020 Conservation First Framework - Approved Province Wide Program",'3-a.  Rate Class Allocations'!$E:$E,$B153),SUMIFS(OFFSET('3-a.  Rate Class Allocations'!$BA:$BA,0,O35-2015+(27*(AK$36="kW"))),'3-a.  Rate Class Allocations'!$F:$F,"2015 - 2020 Conservation First Framework - Approved Province Wide Program",'3-a.  Rate Class Allocations'!$L:$L,AK$35,'3-a.  Rate Class Allocations'!$E:$E,$B153) / SUMIFS(OFFSET('3-a.  Rate Class Allocations'!$BA:$BA,0,O35-2015+(27*(AK$36="kW"))),'3-a.  Rate Class Allocations'!$F:$F,"2015 - 2020 Conservation First Framework - Approved Province Wide Program",'3-a.  Rate Class Allocations'!$E:$E,$B153),IF(COUNTIFS(AK$35,"General Service*"),1/COUNTIFS(Y35:AL35,"General Service*"),0))</f>
        <v>0</v>
      </c>
      <c r="AL153" s="416">
        <f ca="1">IF(SUMIFS(OFFSET('3-a.  Rate Class Allocations'!$BA:$BA,0,O35-2015+(27*(AL$36="kW"))),'3-a.  Rate Class Allocations'!$F:$F,"2015 - 2020 Conservation First Framework - Approved Province Wide Program",'3-a.  Rate Class Allocations'!$E:$E,$B153),SUMIFS(OFFSET('3-a.  Rate Class Allocations'!$BA:$BA,0,O35-2015+(27*(AL$36="kW"))),'3-a.  Rate Class Allocations'!$F:$F,"2015 - 2020 Conservation First Framework - Approved Province Wide Program",'3-a.  Rate Class Allocations'!$L:$L,AL$35,'3-a.  Rate Class Allocations'!$E:$E,$B153) / SUMIFS(OFFSET('3-a.  Rate Class Allocations'!$BA:$BA,0,O35-2015+(27*(AL$36="kW"))),'3-a.  Rate Class Allocations'!$F:$F,"2015 - 2020 Conservation First Framework - Approved Province Wide Program",'3-a.  Rate Class Allocations'!$E:$E,$B153),IF(COUNTIFS(AL$35,"General Service*"),1/COUNTIFS(Y35:AL35,"General Service*"),0))</f>
        <v>0</v>
      </c>
      <c r="AM153" s="298">
        <f ca="1">SUM(Y153:AL153)</f>
        <v>1</v>
      </c>
    </row>
    <row r="154" spans="1:39" outlineLevel="1">
      <c r="B154" s="296" t="s">
        <v>268</v>
      </c>
      <c r="C154" s="293" t="s">
        <v>164</v>
      </c>
      <c r="D154" s="724">
        <f>SUMIFS('7.  Persistence Report'!AU:AU,'7.  Persistence Report'!$D:$D,$B153,'7.  Persistence Report'!$H:$H,2015,'7.  Persistence Report'!$J:$J,"Adjustment")</f>
        <v>0</v>
      </c>
      <c r="E154" s="724">
        <f>SUMIFS('7.  Persistence Report'!AV:AV,'7.  Persistence Report'!$D:$D,$B153,'7.  Persistence Report'!$H:$H,2015,'7.  Persistence Report'!$J:$J,"Adjustment")</f>
        <v>0</v>
      </c>
      <c r="F154" s="724">
        <f>SUMIFS('7.  Persistence Report'!AW:AW,'7.  Persistence Report'!$D:$D,$B153,'7.  Persistence Report'!$H:$H,2015,'7.  Persistence Report'!$J:$J,"Adjustment")</f>
        <v>0</v>
      </c>
      <c r="G154" s="724">
        <f>SUMIFS('7.  Persistence Report'!AX:AX,'7.  Persistence Report'!$D:$D,$B153,'7.  Persistence Report'!$H:$H,2015,'7.  Persistence Report'!$J:$J,"Adjustment")</f>
        <v>0</v>
      </c>
      <c r="H154" s="724">
        <f>SUMIFS('7.  Persistence Report'!AY:AY,'7.  Persistence Report'!$D:$D,$B153,'7.  Persistence Report'!$H:$H,2015,'7.  Persistence Report'!$J:$J,"Adjustment")</f>
        <v>0</v>
      </c>
      <c r="I154" s="724">
        <f>SUMIFS('7.  Persistence Report'!AZ:AZ,'7.  Persistence Report'!$D:$D,$B153,'7.  Persistence Report'!$H:$H,2015,'7.  Persistence Report'!$J:$J,"Adjustment")</f>
        <v>0</v>
      </c>
      <c r="J154" s="724">
        <f>SUMIFS('7.  Persistence Report'!BA:BA,'7.  Persistence Report'!$D:$D,$B153,'7.  Persistence Report'!$H:$H,2015,'7.  Persistence Report'!$J:$J,"Adjustment")</f>
        <v>0</v>
      </c>
      <c r="K154" s="724">
        <f>SUMIFS('7.  Persistence Report'!BB:BB,'7.  Persistence Report'!$D:$D,$B153,'7.  Persistence Report'!$H:$H,2015,'7.  Persistence Report'!$J:$J,"Adjustment")</f>
        <v>0</v>
      </c>
      <c r="L154" s="724">
        <f>SUMIFS('7.  Persistence Report'!BC:BC,'7.  Persistence Report'!$D:$D,$B153,'7.  Persistence Report'!$H:$H,2015,'7.  Persistence Report'!$J:$J,"Adjustment")</f>
        <v>0</v>
      </c>
      <c r="M154" s="724">
        <f>SUMIFS('7.  Persistence Report'!BD:BD,'7.  Persistence Report'!$D:$D,$B153,'7.  Persistence Report'!$H:$H,2015,'7.  Persistence Report'!$J:$J,"Adjustment")</f>
        <v>0</v>
      </c>
      <c r="N154" s="724">
        <f>N153</f>
        <v>0</v>
      </c>
      <c r="O154" s="724">
        <f>SUMIFS('7.  Persistence Report'!P:P,'7.  Persistence Report'!$D:$D,$B153,'7.  Persistence Report'!$H:$H,2015,'7.  Persistence Report'!$J:$J,"Adjustment")</f>
        <v>0</v>
      </c>
      <c r="P154" s="724">
        <f>SUMIFS('7.  Persistence Report'!Q:Q,'7.  Persistence Report'!$D:$D,$B153,'7.  Persistence Report'!$H:$H,2015,'7.  Persistence Report'!$J:$J,"Adjustment")</f>
        <v>0</v>
      </c>
      <c r="Q154" s="724">
        <f>SUMIFS('7.  Persistence Report'!R:R,'7.  Persistence Report'!$D:$D,$B153,'7.  Persistence Report'!$H:$H,2015,'7.  Persistence Report'!$J:$J,"Adjustment")</f>
        <v>0</v>
      </c>
      <c r="R154" s="724">
        <f>SUMIFS('7.  Persistence Report'!S:S,'7.  Persistence Report'!$D:$D,$B153,'7.  Persistence Report'!$H:$H,2015,'7.  Persistence Report'!$J:$J,"Adjustment")</f>
        <v>0</v>
      </c>
      <c r="S154" s="724">
        <f>SUMIFS('7.  Persistence Report'!T:T,'7.  Persistence Report'!$D:$D,$B153,'7.  Persistence Report'!$H:$H,2015,'7.  Persistence Report'!$J:$J,"Adjustment")</f>
        <v>0</v>
      </c>
      <c r="T154" s="724">
        <f>SUMIFS('7.  Persistence Report'!U:U,'7.  Persistence Report'!$D:$D,$B153,'7.  Persistence Report'!$H:$H,2015,'7.  Persistence Report'!$J:$J,"Adjustment")</f>
        <v>0</v>
      </c>
      <c r="U154" s="724">
        <f>SUMIFS('7.  Persistence Report'!V:V,'7.  Persistence Report'!$D:$D,$B153,'7.  Persistence Report'!$H:$H,2015,'7.  Persistence Report'!$J:$J,"Adjustment")</f>
        <v>0</v>
      </c>
      <c r="V154" s="724">
        <f>SUMIFS('7.  Persistence Report'!W:W,'7.  Persistence Report'!$D:$D,$B153,'7.  Persistence Report'!$H:$H,2015,'7.  Persistence Report'!$J:$J,"Adjustment")</f>
        <v>0</v>
      </c>
      <c r="W154" s="724">
        <f>SUMIFS('7.  Persistence Report'!X:X,'7.  Persistence Report'!$D:$D,$B153,'7.  Persistence Report'!$H:$H,2015,'7.  Persistence Report'!$J:$J,"Adjustment")</f>
        <v>0</v>
      </c>
      <c r="X154" s="724">
        <f>SUMIFS('7.  Persistence Report'!Y:Y,'7.  Persistence Report'!$D:$D,$B153,'7.  Persistence Report'!$H:$H,2015,'7.  Persistence Report'!$J:$J,"Adjustment")</f>
        <v>0</v>
      </c>
      <c r="Y154" s="412">
        <f t="shared" ref="Y154:AL154" ca="1" si="37">Y153</f>
        <v>0.5</v>
      </c>
      <c r="Z154" s="412">
        <f t="shared" ca="1" si="37"/>
        <v>0.5</v>
      </c>
      <c r="AA154" s="412">
        <f t="shared" ca="1" si="37"/>
        <v>0</v>
      </c>
      <c r="AB154" s="412">
        <f t="shared" ca="1" si="37"/>
        <v>0</v>
      </c>
      <c r="AC154" s="412">
        <f t="shared" ca="1" si="37"/>
        <v>0</v>
      </c>
      <c r="AD154" s="412">
        <f t="shared" ca="1" si="37"/>
        <v>0</v>
      </c>
      <c r="AE154" s="412">
        <f t="shared" ca="1" si="37"/>
        <v>0</v>
      </c>
      <c r="AF154" s="412">
        <f t="shared" ca="1" si="37"/>
        <v>0</v>
      </c>
      <c r="AG154" s="412">
        <f t="shared" ca="1" si="37"/>
        <v>0</v>
      </c>
      <c r="AH154" s="412">
        <f t="shared" ca="1" si="37"/>
        <v>0</v>
      </c>
      <c r="AI154" s="412">
        <f t="shared" ca="1" si="37"/>
        <v>0</v>
      </c>
      <c r="AJ154" s="412">
        <f t="shared" ca="1" si="37"/>
        <v>0</v>
      </c>
      <c r="AK154" s="412">
        <f t="shared" ca="1" si="37"/>
        <v>0</v>
      </c>
      <c r="AL154" s="412">
        <f t="shared" ca="1" si="37"/>
        <v>0</v>
      </c>
      <c r="AM154" s="308"/>
    </row>
    <row r="155" spans="1:39" outlineLevel="1">
      <c r="B155" s="514"/>
      <c r="C155" s="293"/>
      <c r="D155" s="730"/>
      <c r="E155" s="730"/>
      <c r="F155" s="730"/>
      <c r="G155" s="730"/>
      <c r="H155" s="730"/>
      <c r="I155" s="730"/>
      <c r="J155" s="730"/>
      <c r="K155" s="730"/>
      <c r="L155" s="730"/>
      <c r="M155" s="730"/>
      <c r="N155" s="730"/>
      <c r="O155" s="730"/>
      <c r="P155" s="730"/>
      <c r="Q155" s="730"/>
      <c r="R155" s="730"/>
      <c r="S155" s="730"/>
      <c r="T155" s="730"/>
      <c r="U155" s="730"/>
      <c r="V155" s="730"/>
      <c r="W155" s="730"/>
      <c r="X155" s="730"/>
      <c r="Y155" s="413"/>
      <c r="Z155" s="426"/>
      <c r="AA155" s="426"/>
      <c r="AB155" s="426"/>
      <c r="AC155" s="426"/>
      <c r="AD155" s="426"/>
      <c r="AE155" s="426"/>
      <c r="AF155" s="426"/>
      <c r="AG155" s="426"/>
      <c r="AH155" s="426"/>
      <c r="AI155" s="426"/>
      <c r="AJ155" s="426"/>
      <c r="AK155" s="426"/>
      <c r="AL155" s="426"/>
      <c r="AM155" s="308"/>
    </row>
    <row r="156" spans="1:39" ht="30" outlineLevel="1">
      <c r="A156" s="516">
        <v>37</v>
      </c>
      <c r="B156" s="514" t="s">
        <v>130</v>
      </c>
      <c r="C156" s="293" t="s">
        <v>25</v>
      </c>
      <c r="D156" s="724">
        <f>SUMIFS('7.  Persistence Report'!AU:AU,'7.  Persistence Report'!$D:$D,$B156,'7.  Persistence Report'!$H:$H,2015,'7.  Persistence Report'!$J:$J,"Current Year Savings")</f>
        <v>0</v>
      </c>
      <c r="E156" s="724">
        <f>SUMIFS('7.  Persistence Report'!AV:AV,'7.  Persistence Report'!$D:$D,$B156,'7.  Persistence Report'!$H:$H,2015,'7.  Persistence Report'!$J:$J,"Current Year Savings")</f>
        <v>0</v>
      </c>
      <c r="F156" s="724">
        <f>SUMIFS('7.  Persistence Report'!AW:AW,'7.  Persistence Report'!$D:$D,$B156,'7.  Persistence Report'!$H:$H,2015,'7.  Persistence Report'!$J:$J,"Current Year Savings")</f>
        <v>0</v>
      </c>
      <c r="G156" s="724">
        <f>SUMIFS('7.  Persistence Report'!AX:AX,'7.  Persistence Report'!$D:$D,$B156,'7.  Persistence Report'!$H:$H,2015,'7.  Persistence Report'!$J:$J,"Current Year Savings")</f>
        <v>0</v>
      </c>
      <c r="H156" s="724">
        <f>SUMIFS('7.  Persistence Report'!AY:AY,'7.  Persistence Report'!$D:$D,$B156,'7.  Persistence Report'!$H:$H,2015,'7.  Persistence Report'!$J:$J,"Current Year Savings")</f>
        <v>0</v>
      </c>
      <c r="I156" s="724">
        <f>SUMIFS('7.  Persistence Report'!AZ:AZ,'7.  Persistence Report'!$D:$D,$B156,'7.  Persistence Report'!$H:$H,2015,'7.  Persistence Report'!$J:$J,"Current Year Savings")</f>
        <v>0</v>
      </c>
      <c r="J156" s="724">
        <f>SUMIFS('7.  Persistence Report'!BA:BA,'7.  Persistence Report'!$D:$D,$B156,'7.  Persistence Report'!$H:$H,2015,'7.  Persistence Report'!$J:$J,"Current Year Savings")</f>
        <v>0</v>
      </c>
      <c r="K156" s="724">
        <f>SUMIFS('7.  Persistence Report'!BB:BB,'7.  Persistence Report'!$D:$D,$B156,'7.  Persistence Report'!$H:$H,2015,'7.  Persistence Report'!$J:$J,"Current Year Savings")</f>
        <v>0</v>
      </c>
      <c r="L156" s="724">
        <f>SUMIFS('7.  Persistence Report'!BC:BC,'7.  Persistence Report'!$D:$D,$B156,'7.  Persistence Report'!$H:$H,2015,'7.  Persistence Report'!$J:$J,"Current Year Savings")</f>
        <v>0</v>
      </c>
      <c r="M156" s="724">
        <f>SUMIFS('7.  Persistence Report'!BD:BD,'7.  Persistence Report'!$D:$D,$B156,'7.  Persistence Report'!$H:$H,2015,'7.  Persistence Report'!$J:$J,"Current Year Savings")</f>
        <v>0</v>
      </c>
      <c r="N156" s="724">
        <v>0</v>
      </c>
      <c r="O156" s="724">
        <f>SUMIFS('7.  Persistence Report'!P:P,'7.  Persistence Report'!$D:$D,$B156,'7.  Persistence Report'!$H:$H,2015,'7.  Persistence Report'!$J:$J,"Current Year Savings")</f>
        <v>0</v>
      </c>
      <c r="P156" s="724">
        <f>SUMIFS('7.  Persistence Report'!Q:Q,'7.  Persistence Report'!$D:$D,$B156,'7.  Persistence Report'!$H:$H,2015,'7.  Persistence Report'!$J:$J,"Current Year Savings")</f>
        <v>0</v>
      </c>
      <c r="Q156" s="724">
        <f>SUMIFS('7.  Persistence Report'!R:R,'7.  Persistence Report'!$D:$D,$B156,'7.  Persistence Report'!$H:$H,2015,'7.  Persistence Report'!$J:$J,"Current Year Savings")</f>
        <v>0</v>
      </c>
      <c r="R156" s="724">
        <f>SUMIFS('7.  Persistence Report'!S:S,'7.  Persistence Report'!$D:$D,$B156,'7.  Persistence Report'!$H:$H,2015,'7.  Persistence Report'!$J:$J,"Current Year Savings")</f>
        <v>0</v>
      </c>
      <c r="S156" s="724">
        <f>SUMIFS('7.  Persistence Report'!T:T,'7.  Persistence Report'!$D:$D,$B156,'7.  Persistence Report'!$H:$H,2015,'7.  Persistence Report'!$J:$J,"Current Year Savings")</f>
        <v>0</v>
      </c>
      <c r="T156" s="724">
        <f>SUMIFS('7.  Persistence Report'!U:U,'7.  Persistence Report'!$D:$D,$B156,'7.  Persistence Report'!$H:$H,2015,'7.  Persistence Report'!$J:$J,"Current Year Savings")</f>
        <v>0</v>
      </c>
      <c r="U156" s="724">
        <f>SUMIFS('7.  Persistence Report'!V:V,'7.  Persistence Report'!$D:$D,$B156,'7.  Persistence Report'!$H:$H,2015,'7.  Persistence Report'!$J:$J,"Current Year Savings")</f>
        <v>0</v>
      </c>
      <c r="V156" s="724">
        <f>SUMIFS('7.  Persistence Report'!W:W,'7.  Persistence Report'!$D:$D,$B156,'7.  Persistence Report'!$H:$H,2015,'7.  Persistence Report'!$J:$J,"Current Year Savings")</f>
        <v>0</v>
      </c>
      <c r="W156" s="724">
        <f>SUMIFS('7.  Persistence Report'!X:X,'7.  Persistence Report'!$D:$D,$B156,'7.  Persistence Report'!$H:$H,2015,'7.  Persistence Report'!$J:$J,"Current Year Savings")</f>
        <v>0</v>
      </c>
      <c r="X156" s="724">
        <f>SUMIFS('7.  Persistence Report'!Y:Y,'7.  Persistence Report'!$D:$D,$B156,'7.  Persistence Report'!$H:$H,2015,'7.  Persistence Report'!$J:$J,"Current Year Savings")</f>
        <v>0</v>
      </c>
      <c r="Y156" s="416">
        <f ca="1">IF(SUMIFS(OFFSET('3-a.  Rate Class Allocations'!$BA:$BA,0,O35-2015+(27*(Y36="kW"))),'3-a.  Rate Class Allocations'!$F:$F,"2015 - 2020 Conservation First Framework - Approved Province Wide Program",'3-a.  Rate Class Allocations'!$E:$E,$B156),SUMIFS(OFFSET('3-a.  Rate Class Allocations'!$BA:$BA,0,O35-2015+(27*(Y36="kW"))),'3-a.  Rate Class Allocations'!$F:$F,"2015 - 2020 Conservation First Framework - Approved Province Wide Program",'3-a.  Rate Class Allocations'!$L:$L,Y35,'3-a.  Rate Class Allocations'!$E:$E,$B156) / SUMIFS(OFFSET('3-a.  Rate Class Allocations'!$BA:$BA,0,O35-2015+(27*(Y36="kW"))),'3-a.  Rate Class Allocations'!$F:$F,"2015 - 2020 Conservation First Framework - Approved Province Wide Program",'3-a.  Rate Class Allocations'!$E:$E,$B156),IF(COUNTIFS(Y35,"General Service*"),1/COUNTIFS(Y35:AL35,"General Service*"),0))</f>
        <v>0.5</v>
      </c>
      <c r="Z156" s="416">
        <f ca="1">IF(SUMIFS(OFFSET('3-a.  Rate Class Allocations'!$BA:$BA,0,O35-2015+(27*(Z$36="kW"))),'3-a.  Rate Class Allocations'!$F:$F,"2015 - 2020 Conservation First Framework - Approved Province Wide Program",'3-a.  Rate Class Allocations'!$E:$E,$B156),SUMIFS(OFFSET('3-a.  Rate Class Allocations'!$BA:$BA,0,O35-2015+(27*(Z$36="kW"))),'3-a.  Rate Class Allocations'!$F:$F,"2015 - 2020 Conservation First Framework - Approved Province Wide Program",'3-a.  Rate Class Allocations'!$L:$L,Z$35,'3-a.  Rate Class Allocations'!$E:$E,$B156) / SUMIFS(OFFSET('3-a.  Rate Class Allocations'!$BA:$BA,0,O35-2015+(27*(Z$36="kW"))),'3-a.  Rate Class Allocations'!$F:$F,"2015 - 2020 Conservation First Framework - Approved Province Wide Program",'3-a.  Rate Class Allocations'!$E:$E,$B156),IF(COUNTIFS(Z$35,"General Service*"),1/COUNTIFS(Y35:AL35,"General Service*"),0))</f>
        <v>0.5</v>
      </c>
      <c r="AA156" s="416">
        <f ca="1">IF(SUMIFS(OFFSET('3-a.  Rate Class Allocations'!$BA:$BA,0,O35-2015+(27*(AA$36="kW"))),'3-a.  Rate Class Allocations'!$F:$F,"2015 - 2020 Conservation First Framework - Approved Province Wide Program",'3-a.  Rate Class Allocations'!$E:$E,$B156),SUMIFS(OFFSET('3-a.  Rate Class Allocations'!$BA:$BA,0,O35-2015+(27*(AA$36="kW"))),'3-a.  Rate Class Allocations'!$F:$F,"2015 - 2020 Conservation First Framework - Approved Province Wide Program",'3-a.  Rate Class Allocations'!$L:$L,AA$35,'3-a.  Rate Class Allocations'!$E:$E,$B156) / SUMIFS(OFFSET('3-a.  Rate Class Allocations'!$BA:$BA,0,O35-2015+(27*(AA$36="kW"))),'3-a.  Rate Class Allocations'!$F:$F,"2015 - 2020 Conservation First Framework - Approved Province Wide Program",'3-a.  Rate Class Allocations'!$E:$E,$B156),IF(COUNTIFS(AA$35,"General Service*"),1/COUNTIFS(Y35:AL35,"General Service*"),0))</f>
        <v>0</v>
      </c>
      <c r="AB156" s="416">
        <f ca="1">IF(SUMIFS(OFFSET('3-a.  Rate Class Allocations'!$BA:$BA,0,O35-2015+(27*(AB$36="kW"))),'3-a.  Rate Class Allocations'!$F:$F,"2015 - 2020 Conservation First Framework - Approved Province Wide Program",'3-a.  Rate Class Allocations'!$E:$E,$B156),SUMIFS(OFFSET('3-a.  Rate Class Allocations'!$BA:$BA,0,O35-2015+(27*(AB$36="kW"))),'3-a.  Rate Class Allocations'!$F:$F,"2015 - 2020 Conservation First Framework - Approved Province Wide Program",'3-a.  Rate Class Allocations'!$L:$L,AB$35,'3-a.  Rate Class Allocations'!$E:$E,$B156) / SUMIFS(OFFSET('3-a.  Rate Class Allocations'!$BA:$BA,0,O35-2015+(27*(AB$36="kW"))),'3-a.  Rate Class Allocations'!$F:$F,"2015 - 2020 Conservation First Framework - Approved Province Wide Program",'3-a.  Rate Class Allocations'!$E:$E,$B156),IF(COUNTIFS(AB$35,"General Service*"),1/COUNTIFS(Y35:AL35,"General Service*"),0))</f>
        <v>0</v>
      </c>
      <c r="AC156" s="416">
        <f ca="1">IF(SUMIFS(OFFSET('3-a.  Rate Class Allocations'!$BA:$BA,0,O35-2015+(27*(AC$36="kW"))),'3-a.  Rate Class Allocations'!$F:$F,"2015 - 2020 Conservation First Framework - Approved Province Wide Program",'3-a.  Rate Class Allocations'!$E:$E,$B156),SUMIFS(OFFSET('3-a.  Rate Class Allocations'!$BA:$BA,0,O35-2015+(27*(AC$36="kW"))),'3-a.  Rate Class Allocations'!$F:$F,"2015 - 2020 Conservation First Framework - Approved Province Wide Program",'3-a.  Rate Class Allocations'!$L:$L,AC$35,'3-a.  Rate Class Allocations'!$E:$E,$B156) / SUMIFS(OFFSET('3-a.  Rate Class Allocations'!$BA:$BA,0,O35-2015+(27*(AC$36="kW"))),'3-a.  Rate Class Allocations'!$F:$F,"2015 - 2020 Conservation First Framework - Approved Province Wide Program",'3-a.  Rate Class Allocations'!$E:$E,$B156),IF(COUNTIFS(AC$35,"General Service*"),1/COUNTIFS(Y35:AL35,"General Service*"),0))</f>
        <v>0</v>
      </c>
      <c r="AD156" s="416">
        <f ca="1">IF(SUMIFS(OFFSET('3-a.  Rate Class Allocations'!$BA:$BA,0,O35-2015+(27*(AD$36="kW"))),'3-a.  Rate Class Allocations'!$F:$F,"2015 - 2020 Conservation First Framework - Approved Province Wide Program",'3-a.  Rate Class Allocations'!$E:$E,$B156),SUMIFS(OFFSET('3-a.  Rate Class Allocations'!$BA:$BA,0,O35-2015+(27*(AD$36="kW"))),'3-a.  Rate Class Allocations'!$F:$F,"2015 - 2020 Conservation First Framework - Approved Province Wide Program",'3-a.  Rate Class Allocations'!$L:$L,AD$35,'3-a.  Rate Class Allocations'!$E:$E,$B156) / SUMIFS(OFFSET('3-a.  Rate Class Allocations'!$BA:$BA,0,O35-2015+(27*(AD$36="kW"))),'3-a.  Rate Class Allocations'!$F:$F,"2015 - 2020 Conservation First Framework - Approved Province Wide Program",'3-a.  Rate Class Allocations'!$E:$E,$B156),IF(COUNTIFS(AD$35,"General Service*"),1/COUNTIFS(Y35:AL35,"General Service*"),0))</f>
        <v>0</v>
      </c>
      <c r="AE156" s="416">
        <f ca="1">IF(SUMIFS(OFFSET('3-a.  Rate Class Allocations'!$BA:$BA,0,O35-2015+(27*(AE$36="kW"))),'3-a.  Rate Class Allocations'!$F:$F,"2015 - 2020 Conservation First Framework - Approved Province Wide Program",'3-a.  Rate Class Allocations'!$E:$E,$B156),SUMIFS(OFFSET('3-a.  Rate Class Allocations'!$BA:$BA,0,O35-2015+(27*(AE$36="kW"))),'3-a.  Rate Class Allocations'!$F:$F,"2015 - 2020 Conservation First Framework - Approved Province Wide Program",'3-a.  Rate Class Allocations'!$L:$L,AE$35,'3-a.  Rate Class Allocations'!$E:$E,$B156) / SUMIFS(OFFSET('3-a.  Rate Class Allocations'!$BA:$BA,0,O35-2015+(27*(AE$36="kW"))),'3-a.  Rate Class Allocations'!$F:$F,"2015 - 2020 Conservation First Framework - Approved Province Wide Program",'3-a.  Rate Class Allocations'!$E:$E,$B156),IF(COUNTIFS(AE$35,"General Service*"),1/COUNTIFS(Y35:AL35,"General Service*"),0))</f>
        <v>0</v>
      </c>
      <c r="AF156" s="416">
        <f ca="1">IF(SUMIFS(OFFSET('3-a.  Rate Class Allocations'!$BA:$BA,0,O35-2015+(27*(AF$36="kW"))),'3-a.  Rate Class Allocations'!$F:$F,"2015 - 2020 Conservation First Framework - Approved Province Wide Program",'3-a.  Rate Class Allocations'!$E:$E,$B156),SUMIFS(OFFSET('3-a.  Rate Class Allocations'!$BA:$BA,0,O35-2015+(27*(AF$36="kW"))),'3-a.  Rate Class Allocations'!$F:$F,"2015 - 2020 Conservation First Framework - Approved Province Wide Program",'3-a.  Rate Class Allocations'!$L:$L,AF$35,'3-a.  Rate Class Allocations'!$E:$E,$B156) / SUMIFS(OFFSET('3-a.  Rate Class Allocations'!$BA:$BA,0,O35-2015+(27*(AF$36="kW"))),'3-a.  Rate Class Allocations'!$F:$F,"2015 - 2020 Conservation First Framework - Approved Province Wide Program",'3-a.  Rate Class Allocations'!$E:$E,$B156),IF(COUNTIFS(AF$35,"General Service*"),1/COUNTIFS(Y35:AL35,"General Service*"),0))</f>
        <v>0</v>
      </c>
      <c r="AG156" s="416">
        <f ca="1">IF(SUMIFS(OFFSET('3-a.  Rate Class Allocations'!$BA:$BA,0,O35-2015+(27*(AG$36="kW"))),'3-a.  Rate Class Allocations'!$F:$F,"2015 - 2020 Conservation First Framework - Approved Province Wide Program",'3-a.  Rate Class Allocations'!$E:$E,$B156),SUMIFS(OFFSET('3-a.  Rate Class Allocations'!$BA:$BA,0,O35-2015+(27*(AG$36="kW"))),'3-a.  Rate Class Allocations'!$F:$F,"2015 - 2020 Conservation First Framework - Approved Province Wide Program",'3-a.  Rate Class Allocations'!$L:$L,AG$35,'3-a.  Rate Class Allocations'!$E:$E,$B156) / SUMIFS(OFFSET('3-a.  Rate Class Allocations'!$BA:$BA,0,O35-2015+(27*(AG$36="kW"))),'3-a.  Rate Class Allocations'!$F:$F,"2015 - 2020 Conservation First Framework - Approved Province Wide Program",'3-a.  Rate Class Allocations'!$E:$E,$B156),IF(COUNTIFS(AG$35,"General Service*"),1/COUNTIFS(Y35:AL35,"General Service*"),0))</f>
        <v>0</v>
      </c>
      <c r="AH156" s="416">
        <f ca="1">IF(SUMIFS(OFFSET('3-a.  Rate Class Allocations'!$BA:$BA,0,O35-2015+(27*(AH$36="kW"))),'3-a.  Rate Class Allocations'!$F:$F,"2015 - 2020 Conservation First Framework - Approved Province Wide Program",'3-a.  Rate Class Allocations'!$E:$E,$B156),SUMIFS(OFFSET('3-a.  Rate Class Allocations'!$BA:$BA,0,O35-2015+(27*(AH$36="kW"))),'3-a.  Rate Class Allocations'!$F:$F,"2015 - 2020 Conservation First Framework - Approved Province Wide Program",'3-a.  Rate Class Allocations'!$L:$L,AH$35,'3-a.  Rate Class Allocations'!$E:$E,$B156) / SUMIFS(OFFSET('3-a.  Rate Class Allocations'!$BA:$BA,0,O35-2015+(27*(AH$36="kW"))),'3-a.  Rate Class Allocations'!$F:$F,"2015 - 2020 Conservation First Framework - Approved Province Wide Program",'3-a.  Rate Class Allocations'!$E:$E,$B156),IF(COUNTIFS(AH$35,"General Service*"),1/COUNTIFS(Y35:AL35,"General Service*"),0))</f>
        <v>0</v>
      </c>
      <c r="AI156" s="416">
        <f ca="1">IF(SUMIFS(OFFSET('3-a.  Rate Class Allocations'!$BA:$BA,0,O35-2015+(27*(AI$36="kW"))),'3-a.  Rate Class Allocations'!$F:$F,"2015 - 2020 Conservation First Framework - Approved Province Wide Program",'3-a.  Rate Class Allocations'!$E:$E,$B156),SUMIFS(OFFSET('3-a.  Rate Class Allocations'!$BA:$BA,0,O35-2015+(27*(AI$36="kW"))),'3-a.  Rate Class Allocations'!$F:$F,"2015 - 2020 Conservation First Framework - Approved Province Wide Program",'3-a.  Rate Class Allocations'!$L:$L,AI$35,'3-a.  Rate Class Allocations'!$E:$E,$B156) / SUMIFS(OFFSET('3-a.  Rate Class Allocations'!$BA:$BA,0,O35-2015+(27*(AI$36="kW"))),'3-a.  Rate Class Allocations'!$F:$F,"2015 - 2020 Conservation First Framework - Approved Province Wide Program",'3-a.  Rate Class Allocations'!$E:$E,$B156),IF(COUNTIFS(AI$35,"General Service*"),1/COUNTIFS(Y35:AL35,"General Service*"),0))</f>
        <v>0</v>
      </c>
      <c r="AJ156" s="416">
        <f ca="1">IF(SUMIFS(OFFSET('3-a.  Rate Class Allocations'!$BA:$BA,0,O35-2015+(27*(AJ$36="kW"))),'3-a.  Rate Class Allocations'!$F:$F,"2015 - 2020 Conservation First Framework - Approved Province Wide Program",'3-a.  Rate Class Allocations'!$E:$E,$B156),SUMIFS(OFFSET('3-a.  Rate Class Allocations'!$BA:$BA,0,O35-2015+(27*(AJ$36="kW"))),'3-a.  Rate Class Allocations'!$F:$F,"2015 - 2020 Conservation First Framework - Approved Province Wide Program",'3-a.  Rate Class Allocations'!$L:$L,AJ$35,'3-a.  Rate Class Allocations'!$E:$E,$B156) / SUMIFS(OFFSET('3-a.  Rate Class Allocations'!$BA:$BA,0,O35-2015+(27*(AJ$36="kW"))),'3-a.  Rate Class Allocations'!$F:$F,"2015 - 2020 Conservation First Framework - Approved Province Wide Program",'3-a.  Rate Class Allocations'!$E:$E,$B156),IF(COUNTIFS(AJ$35,"General Service*"),1/COUNTIFS(Y35:AL35,"General Service*"),0))</f>
        <v>0</v>
      </c>
      <c r="AK156" s="416">
        <f ca="1">IF(SUMIFS(OFFSET('3-a.  Rate Class Allocations'!$BA:$BA,0,O35-2015+(27*(AK$36="kW"))),'3-a.  Rate Class Allocations'!$F:$F,"2015 - 2020 Conservation First Framework - Approved Province Wide Program",'3-a.  Rate Class Allocations'!$E:$E,$B156),SUMIFS(OFFSET('3-a.  Rate Class Allocations'!$BA:$BA,0,O35-2015+(27*(AK$36="kW"))),'3-a.  Rate Class Allocations'!$F:$F,"2015 - 2020 Conservation First Framework - Approved Province Wide Program",'3-a.  Rate Class Allocations'!$L:$L,AK$35,'3-a.  Rate Class Allocations'!$E:$E,$B156) / SUMIFS(OFFSET('3-a.  Rate Class Allocations'!$BA:$BA,0,O35-2015+(27*(AK$36="kW"))),'3-a.  Rate Class Allocations'!$F:$F,"2015 - 2020 Conservation First Framework - Approved Province Wide Program",'3-a.  Rate Class Allocations'!$E:$E,$B156),IF(COUNTIFS(AK$35,"General Service*"),1/COUNTIFS(Y35:AL35,"General Service*"),0))</f>
        <v>0</v>
      </c>
      <c r="AL156" s="416">
        <f ca="1">IF(SUMIFS(OFFSET('3-a.  Rate Class Allocations'!$BA:$BA,0,O35-2015+(27*(AL$36="kW"))),'3-a.  Rate Class Allocations'!$F:$F,"2015 - 2020 Conservation First Framework - Approved Province Wide Program",'3-a.  Rate Class Allocations'!$E:$E,$B156),SUMIFS(OFFSET('3-a.  Rate Class Allocations'!$BA:$BA,0,O35-2015+(27*(AL$36="kW"))),'3-a.  Rate Class Allocations'!$F:$F,"2015 - 2020 Conservation First Framework - Approved Province Wide Program",'3-a.  Rate Class Allocations'!$L:$L,AL$35,'3-a.  Rate Class Allocations'!$E:$E,$B156) / SUMIFS(OFFSET('3-a.  Rate Class Allocations'!$BA:$BA,0,O35-2015+(27*(AL$36="kW"))),'3-a.  Rate Class Allocations'!$F:$F,"2015 - 2020 Conservation First Framework - Approved Province Wide Program",'3-a.  Rate Class Allocations'!$E:$E,$B156),IF(COUNTIFS(AL$35,"General Service*"),1/COUNTIFS(Y35:AL35,"General Service*"),0))</f>
        <v>0</v>
      </c>
      <c r="AM156" s="298">
        <f ca="1">SUM(Y156:AL156)</f>
        <v>1</v>
      </c>
    </row>
    <row r="157" spans="1:39" outlineLevel="1">
      <c r="B157" s="296" t="s">
        <v>268</v>
      </c>
      <c r="C157" s="293" t="s">
        <v>164</v>
      </c>
      <c r="D157" s="724">
        <f>SUMIFS('7.  Persistence Report'!AU:AU,'7.  Persistence Report'!$D:$D,$B156,'7.  Persistence Report'!$H:$H,2015,'7.  Persistence Report'!$J:$J,"Adjustment")</f>
        <v>0</v>
      </c>
      <c r="E157" s="724">
        <f>SUMIFS('7.  Persistence Report'!AV:AV,'7.  Persistence Report'!$D:$D,$B156,'7.  Persistence Report'!$H:$H,2015,'7.  Persistence Report'!$J:$J,"Adjustment")</f>
        <v>0</v>
      </c>
      <c r="F157" s="724">
        <f>SUMIFS('7.  Persistence Report'!AW:AW,'7.  Persistence Report'!$D:$D,$B156,'7.  Persistence Report'!$H:$H,2015,'7.  Persistence Report'!$J:$J,"Adjustment")</f>
        <v>0</v>
      </c>
      <c r="G157" s="724">
        <f>SUMIFS('7.  Persistence Report'!AX:AX,'7.  Persistence Report'!$D:$D,$B156,'7.  Persistence Report'!$H:$H,2015,'7.  Persistence Report'!$J:$J,"Adjustment")</f>
        <v>0</v>
      </c>
      <c r="H157" s="724">
        <f>SUMIFS('7.  Persistence Report'!AY:AY,'7.  Persistence Report'!$D:$D,$B156,'7.  Persistence Report'!$H:$H,2015,'7.  Persistence Report'!$J:$J,"Adjustment")</f>
        <v>0</v>
      </c>
      <c r="I157" s="724">
        <f>SUMIFS('7.  Persistence Report'!AZ:AZ,'7.  Persistence Report'!$D:$D,$B156,'7.  Persistence Report'!$H:$H,2015,'7.  Persistence Report'!$J:$J,"Adjustment")</f>
        <v>0</v>
      </c>
      <c r="J157" s="724">
        <f>SUMIFS('7.  Persistence Report'!BA:BA,'7.  Persistence Report'!$D:$D,$B156,'7.  Persistence Report'!$H:$H,2015,'7.  Persistence Report'!$J:$J,"Adjustment")</f>
        <v>0</v>
      </c>
      <c r="K157" s="724">
        <f>SUMIFS('7.  Persistence Report'!BB:BB,'7.  Persistence Report'!$D:$D,$B156,'7.  Persistence Report'!$H:$H,2015,'7.  Persistence Report'!$J:$J,"Adjustment")</f>
        <v>0</v>
      </c>
      <c r="L157" s="724">
        <f>SUMIFS('7.  Persistence Report'!BC:BC,'7.  Persistence Report'!$D:$D,$B156,'7.  Persistence Report'!$H:$H,2015,'7.  Persistence Report'!$J:$J,"Adjustment")</f>
        <v>0</v>
      </c>
      <c r="M157" s="724">
        <f>SUMIFS('7.  Persistence Report'!BD:BD,'7.  Persistence Report'!$D:$D,$B156,'7.  Persistence Report'!$H:$H,2015,'7.  Persistence Report'!$J:$J,"Adjustment")</f>
        <v>0</v>
      </c>
      <c r="N157" s="724">
        <f>N156</f>
        <v>0</v>
      </c>
      <c r="O157" s="724">
        <f>SUMIFS('7.  Persistence Report'!P:P,'7.  Persistence Report'!$D:$D,$B156,'7.  Persistence Report'!$H:$H,2015,'7.  Persistence Report'!$J:$J,"Adjustment")</f>
        <v>0</v>
      </c>
      <c r="P157" s="724">
        <f>SUMIFS('7.  Persistence Report'!Q:Q,'7.  Persistence Report'!$D:$D,$B156,'7.  Persistence Report'!$H:$H,2015,'7.  Persistence Report'!$J:$J,"Adjustment")</f>
        <v>0</v>
      </c>
      <c r="Q157" s="724">
        <f>SUMIFS('7.  Persistence Report'!R:R,'7.  Persistence Report'!$D:$D,$B156,'7.  Persistence Report'!$H:$H,2015,'7.  Persistence Report'!$J:$J,"Adjustment")</f>
        <v>0</v>
      </c>
      <c r="R157" s="724">
        <f>SUMIFS('7.  Persistence Report'!S:S,'7.  Persistence Report'!$D:$D,$B156,'7.  Persistence Report'!$H:$H,2015,'7.  Persistence Report'!$J:$J,"Adjustment")</f>
        <v>0</v>
      </c>
      <c r="S157" s="724">
        <f>SUMIFS('7.  Persistence Report'!T:T,'7.  Persistence Report'!$D:$D,$B156,'7.  Persistence Report'!$H:$H,2015,'7.  Persistence Report'!$J:$J,"Adjustment")</f>
        <v>0</v>
      </c>
      <c r="T157" s="724">
        <f>SUMIFS('7.  Persistence Report'!U:U,'7.  Persistence Report'!$D:$D,$B156,'7.  Persistence Report'!$H:$H,2015,'7.  Persistence Report'!$J:$J,"Adjustment")</f>
        <v>0</v>
      </c>
      <c r="U157" s="724">
        <f>SUMIFS('7.  Persistence Report'!V:V,'7.  Persistence Report'!$D:$D,$B156,'7.  Persistence Report'!$H:$H,2015,'7.  Persistence Report'!$J:$J,"Adjustment")</f>
        <v>0</v>
      </c>
      <c r="V157" s="724">
        <f>SUMIFS('7.  Persistence Report'!W:W,'7.  Persistence Report'!$D:$D,$B156,'7.  Persistence Report'!$H:$H,2015,'7.  Persistence Report'!$J:$J,"Adjustment")</f>
        <v>0</v>
      </c>
      <c r="W157" s="724">
        <f>SUMIFS('7.  Persistence Report'!X:X,'7.  Persistence Report'!$D:$D,$B156,'7.  Persistence Report'!$H:$H,2015,'7.  Persistence Report'!$J:$J,"Adjustment")</f>
        <v>0</v>
      </c>
      <c r="X157" s="724">
        <f>SUMIFS('7.  Persistence Report'!Y:Y,'7.  Persistence Report'!$D:$D,$B156,'7.  Persistence Report'!$H:$H,2015,'7.  Persistence Report'!$J:$J,"Adjustment")</f>
        <v>0</v>
      </c>
      <c r="Y157" s="412">
        <f t="shared" ref="Y157:AL157" ca="1" si="38">Y156</f>
        <v>0.5</v>
      </c>
      <c r="Z157" s="412">
        <f t="shared" ca="1" si="38"/>
        <v>0.5</v>
      </c>
      <c r="AA157" s="412">
        <f t="shared" ca="1" si="38"/>
        <v>0</v>
      </c>
      <c r="AB157" s="412">
        <f t="shared" ca="1" si="38"/>
        <v>0</v>
      </c>
      <c r="AC157" s="412">
        <f t="shared" ca="1" si="38"/>
        <v>0</v>
      </c>
      <c r="AD157" s="412">
        <f t="shared" ca="1" si="38"/>
        <v>0</v>
      </c>
      <c r="AE157" s="412">
        <f t="shared" ca="1" si="38"/>
        <v>0</v>
      </c>
      <c r="AF157" s="412">
        <f t="shared" ca="1" si="38"/>
        <v>0</v>
      </c>
      <c r="AG157" s="412">
        <f t="shared" ca="1" si="38"/>
        <v>0</v>
      </c>
      <c r="AH157" s="412">
        <f t="shared" ca="1" si="38"/>
        <v>0</v>
      </c>
      <c r="AI157" s="412">
        <f t="shared" ca="1" si="38"/>
        <v>0</v>
      </c>
      <c r="AJ157" s="412">
        <f t="shared" ca="1" si="38"/>
        <v>0</v>
      </c>
      <c r="AK157" s="412">
        <f t="shared" ca="1" si="38"/>
        <v>0</v>
      </c>
      <c r="AL157" s="412">
        <f t="shared" ca="1" si="38"/>
        <v>0</v>
      </c>
      <c r="AM157" s="308"/>
    </row>
    <row r="158" spans="1:39" outlineLevel="1">
      <c r="B158" s="514"/>
      <c r="C158" s="293"/>
      <c r="D158" s="730"/>
      <c r="E158" s="730"/>
      <c r="F158" s="730"/>
      <c r="G158" s="730"/>
      <c r="H158" s="730"/>
      <c r="I158" s="730"/>
      <c r="J158" s="730"/>
      <c r="K158" s="730"/>
      <c r="L158" s="730"/>
      <c r="M158" s="730"/>
      <c r="N158" s="730"/>
      <c r="O158" s="730"/>
      <c r="P158" s="730"/>
      <c r="Q158" s="730"/>
      <c r="R158" s="730"/>
      <c r="S158" s="730"/>
      <c r="T158" s="730"/>
      <c r="U158" s="730"/>
      <c r="V158" s="730"/>
      <c r="W158" s="730"/>
      <c r="X158" s="730"/>
      <c r="Y158" s="413"/>
      <c r="Z158" s="426"/>
      <c r="AA158" s="426"/>
      <c r="AB158" s="426"/>
      <c r="AC158" s="426"/>
      <c r="AD158" s="426"/>
      <c r="AE158" s="426"/>
      <c r="AF158" s="426"/>
      <c r="AG158" s="426"/>
      <c r="AH158" s="426"/>
      <c r="AI158" s="426"/>
      <c r="AJ158" s="426"/>
      <c r="AK158" s="426"/>
      <c r="AL158" s="426"/>
      <c r="AM158" s="308"/>
    </row>
    <row r="159" spans="1:39" outlineLevel="1">
      <c r="A159" s="516">
        <v>38</v>
      </c>
      <c r="B159" s="514" t="s">
        <v>131</v>
      </c>
      <c r="C159" s="293" t="s">
        <v>25</v>
      </c>
      <c r="D159" s="724">
        <f>SUMIFS('7.  Persistence Report'!AU:AU,'7.  Persistence Report'!$D:$D,$B159,'7.  Persistence Report'!$H:$H,2015,'7.  Persistence Report'!$J:$J,"Current Year Savings")</f>
        <v>0</v>
      </c>
      <c r="E159" s="724">
        <f>SUMIFS('7.  Persistence Report'!AV:AV,'7.  Persistence Report'!$D:$D,$B159,'7.  Persistence Report'!$H:$H,2015,'7.  Persistence Report'!$J:$J,"Current Year Savings")</f>
        <v>0</v>
      </c>
      <c r="F159" s="724">
        <f>SUMIFS('7.  Persistence Report'!AW:AW,'7.  Persistence Report'!$D:$D,$B159,'7.  Persistence Report'!$H:$H,2015,'7.  Persistence Report'!$J:$J,"Current Year Savings")</f>
        <v>0</v>
      </c>
      <c r="G159" s="724">
        <f>SUMIFS('7.  Persistence Report'!AX:AX,'7.  Persistence Report'!$D:$D,$B159,'7.  Persistence Report'!$H:$H,2015,'7.  Persistence Report'!$J:$J,"Current Year Savings")</f>
        <v>0</v>
      </c>
      <c r="H159" s="724">
        <f>SUMIFS('7.  Persistence Report'!AY:AY,'7.  Persistence Report'!$D:$D,$B159,'7.  Persistence Report'!$H:$H,2015,'7.  Persistence Report'!$J:$J,"Current Year Savings")</f>
        <v>0</v>
      </c>
      <c r="I159" s="724">
        <f>SUMIFS('7.  Persistence Report'!AZ:AZ,'7.  Persistence Report'!$D:$D,$B159,'7.  Persistence Report'!$H:$H,2015,'7.  Persistence Report'!$J:$J,"Current Year Savings")</f>
        <v>0</v>
      </c>
      <c r="J159" s="724">
        <f>SUMIFS('7.  Persistence Report'!BA:BA,'7.  Persistence Report'!$D:$D,$B159,'7.  Persistence Report'!$H:$H,2015,'7.  Persistence Report'!$J:$J,"Current Year Savings")</f>
        <v>0</v>
      </c>
      <c r="K159" s="724">
        <f>SUMIFS('7.  Persistence Report'!BB:BB,'7.  Persistence Report'!$D:$D,$B159,'7.  Persistence Report'!$H:$H,2015,'7.  Persistence Report'!$J:$J,"Current Year Savings")</f>
        <v>0</v>
      </c>
      <c r="L159" s="724">
        <f>SUMIFS('7.  Persistence Report'!BC:BC,'7.  Persistence Report'!$D:$D,$B159,'7.  Persistence Report'!$H:$H,2015,'7.  Persistence Report'!$J:$J,"Current Year Savings")</f>
        <v>0</v>
      </c>
      <c r="M159" s="724">
        <f>SUMIFS('7.  Persistence Report'!BD:BD,'7.  Persistence Report'!$D:$D,$B159,'7.  Persistence Report'!$H:$H,2015,'7.  Persistence Report'!$J:$J,"Current Year Savings")</f>
        <v>0</v>
      </c>
      <c r="N159" s="724">
        <v>0</v>
      </c>
      <c r="O159" s="724">
        <f>SUMIFS('7.  Persistence Report'!P:P,'7.  Persistence Report'!$D:$D,$B159,'7.  Persistence Report'!$H:$H,2015,'7.  Persistence Report'!$J:$J,"Current Year Savings")</f>
        <v>0</v>
      </c>
      <c r="P159" s="724">
        <f>SUMIFS('7.  Persistence Report'!Q:Q,'7.  Persistence Report'!$D:$D,$B159,'7.  Persistence Report'!$H:$H,2015,'7.  Persistence Report'!$J:$J,"Current Year Savings")</f>
        <v>0</v>
      </c>
      <c r="Q159" s="724">
        <f>SUMIFS('7.  Persistence Report'!R:R,'7.  Persistence Report'!$D:$D,$B159,'7.  Persistence Report'!$H:$H,2015,'7.  Persistence Report'!$J:$J,"Current Year Savings")</f>
        <v>0</v>
      </c>
      <c r="R159" s="724">
        <f>SUMIFS('7.  Persistence Report'!S:S,'7.  Persistence Report'!$D:$D,$B159,'7.  Persistence Report'!$H:$H,2015,'7.  Persistence Report'!$J:$J,"Current Year Savings")</f>
        <v>0</v>
      </c>
      <c r="S159" s="724">
        <f>SUMIFS('7.  Persistence Report'!T:T,'7.  Persistence Report'!$D:$D,$B159,'7.  Persistence Report'!$H:$H,2015,'7.  Persistence Report'!$J:$J,"Current Year Savings")</f>
        <v>0</v>
      </c>
      <c r="T159" s="724">
        <f>SUMIFS('7.  Persistence Report'!U:U,'7.  Persistence Report'!$D:$D,$B159,'7.  Persistence Report'!$H:$H,2015,'7.  Persistence Report'!$J:$J,"Current Year Savings")</f>
        <v>0</v>
      </c>
      <c r="U159" s="724">
        <f>SUMIFS('7.  Persistence Report'!V:V,'7.  Persistence Report'!$D:$D,$B159,'7.  Persistence Report'!$H:$H,2015,'7.  Persistence Report'!$J:$J,"Current Year Savings")</f>
        <v>0</v>
      </c>
      <c r="V159" s="724">
        <f>SUMIFS('7.  Persistence Report'!W:W,'7.  Persistence Report'!$D:$D,$B159,'7.  Persistence Report'!$H:$H,2015,'7.  Persistence Report'!$J:$J,"Current Year Savings")</f>
        <v>0</v>
      </c>
      <c r="W159" s="724">
        <f>SUMIFS('7.  Persistence Report'!X:X,'7.  Persistence Report'!$D:$D,$B159,'7.  Persistence Report'!$H:$H,2015,'7.  Persistence Report'!$J:$J,"Current Year Savings")</f>
        <v>0</v>
      </c>
      <c r="X159" s="724">
        <f>SUMIFS('7.  Persistence Report'!Y:Y,'7.  Persistence Report'!$D:$D,$B159,'7.  Persistence Report'!$H:$H,2015,'7.  Persistence Report'!$J:$J,"Current Year Savings")</f>
        <v>0</v>
      </c>
      <c r="Y159" s="416">
        <f ca="1">IF(SUMIFS(OFFSET('3-a.  Rate Class Allocations'!$BA:$BA,0,O35-2015+(27*(Y36="kW"))),'3-a.  Rate Class Allocations'!$F:$F,"2015 - 2020 Conservation First Framework - Approved Province Wide Program",'3-a.  Rate Class Allocations'!$E:$E,$B159),SUMIFS(OFFSET('3-a.  Rate Class Allocations'!$BA:$BA,0,O35-2015+(27*(Y36="kW"))),'3-a.  Rate Class Allocations'!$F:$F,"2015 - 2020 Conservation First Framework - Approved Province Wide Program",'3-a.  Rate Class Allocations'!$L:$L,Y35,'3-a.  Rate Class Allocations'!$E:$E,$B159) / SUMIFS(OFFSET('3-a.  Rate Class Allocations'!$BA:$BA,0,O35-2015+(27*(Y36="kW"))),'3-a.  Rate Class Allocations'!$F:$F,"2015 - 2020 Conservation First Framework - Approved Province Wide Program",'3-a.  Rate Class Allocations'!$E:$E,$B159),IF(COUNTIFS(Y35,"General Service*"),1/COUNTIFS(Y35:AL35,"General Service*"),0))</f>
        <v>0.5</v>
      </c>
      <c r="Z159" s="416">
        <f ca="1">IF(SUMIFS(OFFSET('3-a.  Rate Class Allocations'!$BA:$BA,0,O35-2015+(27*(Z$36="kW"))),'3-a.  Rate Class Allocations'!$F:$F,"2015 - 2020 Conservation First Framework - Approved Province Wide Program",'3-a.  Rate Class Allocations'!$E:$E,$B159),SUMIFS(OFFSET('3-a.  Rate Class Allocations'!$BA:$BA,0,O35-2015+(27*(Z$36="kW"))),'3-a.  Rate Class Allocations'!$F:$F,"2015 - 2020 Conservation First Framework - Approved Province Wide Program",'3-a.  Rate Class Allocations'!$L:$L,Z$35,'3-a.  Rate Class Allocations'!$E:$E,$B159) / SUMIFS(OFFSET('3-a.  Rate Class Allocations'!$BA:$BA,0,O35-2015+(27*(Z$36="kW"))),'3-a.  Rate Class Allocations'!$F:$F,"2015 - 2020 Conservation First Framework - Approved Province Wide Program",'3-a.  Rate Class Allocations'!$E:$E,$B159),IF(COUNTIFS(Z$35,"General Service*"),1/COUNTIFS(Y35:AL35,"General Service*"),0))</f>
        <v>0.5</v>
      </c>
      <c r="AA159" s="416">
        <f ca="1">IF(SUMIFS(OFFSET('3-a.  Rate Class Allocations'!$BA:$BA,0,O35-2015+(27*(AA$36="kW"))),'3-a.  Rate Class Allocations'!$F:$F,"2015 - 2020 Conservation First Framework - Approved Province Wide Program",'3-a.  Rate Class Allocations'!$E:$E,$B159),SUMIFS(OFFSET('3-a.  Rate Class Allocations'!$BA:$BA,0,O35-2015+(27*(AA$36="kW"))),'3-a.  Rate Class Allocations'!$F:$F,"2015 - 2020 Conservation First Framework - Approved Province Wide Program",'3-a.  Rate Class Allocations'!$L:$L,AA$35,'3-a.  Rate Class Allocations'!$E:$E,$B159) / SUMIFS(OFFSET('3-a.  Rate Class Allocations'!$BA:$BA,0,O35-2015+(27*(AA$36="kW"))),'3-a.  Rate Class Allocations'!$F:$F,"2015 - 2020 Conservation First Framework - Approved Province Wide Program",'3-a.  Rate Class Allocations'!$E:$E,$B159),IF(COUNTIFS(AA$35,"General Service*"),1/COUNTIFS(Y35:AL35,"General Service*"),0))</f>
        <v>0</v>
      </c>
      <c r="AB159" s="416">
        <f ca="1">IF(SUMIFS(OFFSET('3-a.  Rate Class Allocations'!$BA:$BA,0,O35-2015+(27*(AB$36="kW"))),'3-a.  Rate Class Allocations'!$F:$F,"2015 - 2020 Conservation First Framework - Approved Province Wide Program",'3-a.  Rate Class Allocations'!$E:$E,$B159),SUMIFS(OFFSET('3-a.  Rate Class Allocations'!$BA:$BA,0,O35-2015+(27*(AB$36="kW"))),'3-a.  Rate Class Allocations'!$F:$F,"2015 - 2020 Conservation First Framework - Approved Province Wide Program",'3-a.  Rate Class Allocations'!$L:$L,AB$35,'3-a.  Rate Class Allocations'!$E:$E,$B159) / SUMIFS(OFFSET('3-a.  Rate Class Allocations'!$BA:$BA,0,O35-2015+(27*(AB$36="kW"))),'3-a.  Rate Class Allocations'!$F:$F,"2015 - 2020 Conservation First Framework - Approved Province Wide Program",'3-a.  Rate Class Allocations'!$E:$E,$B159),IF(COUNTIFS(AB$35,"General Service*"),1/COUNTIFS(Y35:AL35,"General Service*"),0))</f>
        <v>0</v>
      </c>
      <c r="AC159" s="416">
        <f ca="1">IF(SUMIFS(OFFSET('3-a.  Rate Class Allocations'!$BA:$BA,0,O35-2015+(27*(AC$36="kW"))),'3-a.  Rate Class Allocations'!$F:$F,"2015 - 2020 Conservation First Framework - Approved Province Wide Program",'3-a.  Rate Class Allocations'!$E:$E,$B159),SUMIFS(OFFSET('3-a.  Rate Class Allocations'!$BA:$BA,0,O35-2015+(27*(AC$36="kW"))),'3-a.  Rate Class Allocations'!$F:$F,"2015 - 2020 Conservation First Framework - Approved Province Wide Program",'3-a.  Rate Class Allocations'!$L:$L,AC$35,'3-a.  Rate Class Allocations'!$E:$E,$B159) / SUMIFS(OFFSET('3-a.  Rate Class Allocations'!$BA:$BA,0,O35-2015+(27*(AC$36="kW"))),'3-a.  Rate Class Allocations'!$F:$F,"2015 - 2020 Conservation First Framework - Approved Province Wide Program",'3-a.  Rate Class Allocations'!$E:$E,$B159),IF(COUNTIFS(AC$35,"General Service*"),1/COUNTIFS(Y35:AL35,"General Service*"),0))</f>
        <v>0</v>
      </c>
      <c r="AD159" s="416">
        <f ca="1">IF(SUMIFS(OFFSET('3-a.  Rate Class Allocations'!$BA:$BA,0,O35-2015+(27*(AD$36="kW"))),'3-a.  Rate Class Allocations'!$F:$F,"2015 - 2020 Conservation First Framework - Approved Province Wide Program",'3-a.  Rate Class Allocations'!$E:$E,$B159),SUMIFS(OFFSET('3-a.  Rate Class Allocations'!$BA:$BA,0,O35-2015+(27*(AD$36="kW"))),'3-a.  Rate Class Allocations'!$F:$F,"2015 - 2020 Conservation First Framework - Approved Province Wide Program",'3-a.  Rate Class Allocations'!$L:$L,AD$35,'3-a.  Rate Class Allocations'!$E:$E,$B159) / SUMIFS(OFFSET('3-a.  Rate Class Allocations'!$BA:$BA,0,O35-2015+(27*(AD$36="kW"))),'3-a.  Rate Class Allocations'!$F:$F,"2015 - 2020 Conservation First Framework - Approved Province Wide Program",'3-a.  Rate Class Allocations'!$E:$E,$B159),IF(COUNTIFS(AD$35,"General Service*"),1/COUNTIFS(Y35:AL35,"General Service*"),0))</f>
        <v>0</v>
      </c>
      <c r="AE159" s="416">
        <f ca="1">IF(SUMIFS(OFFSET('3-a.  Rate Class Allocations'!$BA:$BA,0,O35-2015+(27*(AE$36="kW"))),'3-a.  Rate Class Allocations'!$F:$F,"2015 - 2020 Conservation First Framework - Approved Province Wide Program",'3-a.  Rate Class Allocations'!$E:$E,$B159),SUMIFS(OFFSET('3-a.  Rate Class Allocations'!$BA:$BA,0,O35-2015+(27*(AE$36="kW"))),'3-a.  Rate Class Allocations'!$F:$F,"2015 - 2020 Conservation First Framework - Approved Province Wide Program",'3-a.  Rate Class Allocations'!$L:$L,AE$35,'3-a.  Rate Class Allocations'!$E:$E,$B159) / SUMIFS(OFFSET('3-a.  Rate Class Allocations'!$BA:$BA,0,O35-2015+(27*(AE$36="kW"))),'3-a.  Rate Class Allocations'!$F:$F,"2015 - 2020 Conservation First Framework - Approved Province Wide Program",'3-a.  Rate Class Allocations'!$E:$E,$B159),IF(COUNTIFS(AE$35,"General Service*"),1/COUNTIFS(Y35:AL35,"General Service*"),0))</f>
        <v>0</v>
      </c>
      <c r="AF159" s="416">
        <f ca="1">IF(SUMIFS(OFFSET('3-a.  Rate Class Allocations'!$BA:$BA,0,O35-2015+(27*(AF$36="kW"))),'3-a.  Rate Class Allocations'!$F:$F,"2015 - 2020 Conservation First Framework - Approved Province Wide Program",'3-a.  Rate Class Allocations'!$E:$E,$B159),SUMIFS(OFFSET('3-a.  Rate Class Allocations'!$BA:$BA,0,O35-2015+(27*(AF$36="kW"))),'3-a.  Rate Class Allocations'!$F:$F,"2015 - 2020 Conservation First Framework - Approved Province Wide Program",'3-a.  Rate Class Allocations'!$L:$L,AF$35,'3-a.  Rate Class Allocations'!$E:$E,$B159) / SUMIFS(OFFSET('3-a.  Rate Class Allocations'!$BA:$BA,0,O35-2015+(27*(AF$36="kW"))),'3-a.  Rate Class Allocations'!$F:$F,"2015 - 2020 Conservation First Framework - Approved Province Wide Program",'3-a.  Rate Class Allocations'!$E:$E,$B159),IF(COUNTIFS(AF$35,"General Service*"),1/COUNTIFS(Y35:AL35,"General Service*"),0))</f>
        <v>0</v>
      </c>
      <c r="AG159" s="416">
        <f ca="1">IF(SUMIFS(OFFSET('3-a.  Rate Class Allocations'!$BA:$BA,0,O35-2015+(27*(AG$36="kW"))),'3-a.  Rate Class Allocations'!$F:$F,"2015 - 2020 Conservation First Framework - Approved Province Wide Program",'3-a.  Rate Class Allocations'!$E:$E,$B159),SUMIFS(OFFSET('3-a.  Rate Class Allocations'!$BA:$BA,0,O35-2015+(27*(AG$36="kW"))),'3-a.  Rate Class Allocations'!$F:$F,"2015 - 2020 Conservation First Framework - Approved Province Wide Program",'3-a.  Rate Class Allocations'!$L:$L,AG$35,'3-a.  Rate Class Allocations'!$E:$E,$B159) / SUMIFS(OFFSET('3-a.  Rate Class Allocations'!$BA:$BA,0,O35-2015+(27*(AG$36="kW"))),'3-a.  Rate Class Allocations'!$F:$F,"2015 - 2020 Conservation First Framework - Approved Province Wide Program",'3-a.  Rate Class Allocations'!$E:$E,$B159),IF(COUNTIFS(AG$35,"General Service*"),1/COUNTIFS(Y35:AL35,"General Service*"),0))</f>
        <v>0</v>
      </c>
      <c r="AH159" s="416">
        <f ca="1">IF(SUMIFS(OFFSET('3-a.  Rate Class Allocations'!$BA:$BA,0,O35-2015+(27*(AH$36="kW"))),'3-a.  Rate Class Allocations'!$F:$F,"2015 - 2020 Conservation First Framework - Approved Province Wide Program",'3-a.  Rate Class Allocations'!$E:$E,$B159),SUMIFS(OFFSET('3-a.  Rate Class Allocations'!$BA:$BA,0,O35-2015+(27*(AH$36="kW"))),'3-a.  Rate Class Allocations'!$F:$F,"2015 - 2020 Conservation First Framework - Approved Province Wide Program",'3-a.  Rate Class Allocations'!$L:$L,AH$35,'3-a.  Rate Class Allocations'!$E:$E,$B159) / SUMIFS(OFFSET('3-a.  Rate Class Allocations'!$BA:$BA,0,O35-2015+(27*(AH$36="kW"))),'3-a.  Rate Class Allocations'!$F:$F,"2015 - 2020 Conservation First Framework - Approved Province Wide Program",'3-a.  Rate Class Allocations'!$E:$E,$B159),IF(COUNTIFS(AH$35,"General Service*"),1/COUNTIFS(Y35:AL35,"General Service*"),0))</f>
        <v>0</v>
      </c>
      <c r="AI159" s="416">
        <f ca="1">IF(SUMIFS(OFFSET('3-a.  Rate Class Allocations'!$BA:$BA,0,O35-2015+(27*(AI$36="kW"))),'3-a.  Rate Class Allocations'!$F:$F,"2015 - 2020 Conservation First Framework - Approved Province Wide Program",'3-a.  Rate Class Allocations'!$E:$E,$B159),SUMIFS(OFFSET('3-a.  Rate Class Allocations'!$BA:$BA,0,O35-2015+(27*(AI$36="kW"))),'3-a.  Rate Class Allocations'!$F:$F,"2015 - 2020 Conservation First Framework - Approved Province Wide Program",'3-a.  Rate Class Allocations'!$L:$L,AI$35,'3-a.  Rate Class Allocations'!$E:$E,$B159) / SUMIFS(OFFSET('3-a.  Rate Class Allocations'!$BA:$BA,0,O35-2015+(27*(AI$36="kW"))),'3-a.  Rate Class Allocations'!$F:$F,"2015 - 2020 Conservation First Framework - Approved Province Wide Program",'3-a.  Rate Class Allocations'!$E:$E,$B159),IF(COUNTIFS(AI$35,"General Service*"),1/COUNTIFS(Y35:AL35,"General Service*"),0))</f>
        <v>0</v>
      </c>
      <c r="AJ159" s="416">
        <f ca="1">IF(SUMIFS(OFFSET('3-a.  Rate Class Allocations'!$BA:$BA,0,O35-2015+(27*(AJ$36="kW"))),'3-a.  Rate Class Allocations'!$F:$F,"2015 - 2020 Conservation First Framework - Approved Province Wide Program",'3-a.  Rate Class Allocations'!$E:$E,$B159),SUMIFS(OFFSET('3-a.  Rate Class Allocations'!$BA:$BA,0,O35-2015+(27*(AJ$36="kW"))),'3-a.  Rate Class Allocations'!$F:$F,"2015 - 2020 Conservation First Framework - Approved Province Wide Program",'3-a.  Rate Class Allocations'!$L:$L,AJ$35,'3-a.  Rate Class Allocations'!$E:$E,$B159) / SUMIFS(OFFSET('3-a.  Rate Class Allocations'!$BA:$BA,0,O35-2015+(27*(AJ$36="kW"))),'3-a.  Rate Class Allocations'!$F:$F,"2015 - 2020 Conservation First Framework - Approved Province Wide Program",'3-a.  Rate Class Allocations'!$E:$E,$B159),IF(COUNTIFS(AJ$35,"General Service*"),1/COUNTIFS(Y35:AL35,"General Service*"),0))</f>
        <v>0</v>
      </c>
      <c r="AK159" s="416">
        <f ca="1">IF(SUMIFS(OFFSET('3-a.  Rate Class Allocations'!$BA:$BA,0,O35-2015+(27*(AK$36="kW"))),'3-a.  Rate Class Allocations'!$F:$F,"2015 - 2020 Conservation First Framework - Approved Province Wide Program",'3-a.  Rate Class Allocations'!$E:$E,$B159),SUMIFS(OFFSET('3-a.  Rate Class Allocations'!$BA:$BA,0,O35-2015+(27*(AK$36="kW"))),'3-a.  Rate Class Allocations'!$F:$F,"2015 - 2020 Conservation First Framework - Approved Province Wide Program",'3-a.  Rate Class Allocations'!$L:$L,AK$35,'3-a.  Rate Class Allocations'!$E:$E,$B159) / SUMIFS(OFFSET('3-a.  Rate Class Allocations'!$BA:$BA,0,O35-2015+(27*(AK$36="kW"))),'3-a.  Rate Class Allocations'!$F:$F,"2015 - 2020 Conservation First Framework - Approved Province Wide Program",'3-a.  Rate Class Allocations'!$E:$E,$B159),IF(COUNTIFS(AK$35,"General Service*"),1/COUNTIFS(Y35:AL35,"General Service*"),0))</f>
        <v>0</v>
      </c>
      <c r="AL159" s="416">
        <f ca="1">IF(SUMIFS(OFFSET('3-a.  Rate Class Allocations'!$BA:$BA,0,O35-2015+(27*(AL$36="kW"))),'3-a.  Rate Class Allocations'!$F:$F,"2015 - 2020 Conservation First Framework - Approved Province Wide Program",'3-a.  Rate Class Allocations'!$E:$E,$B159),SUMIFS(OFFSET('3-a.  Rate Class Allocations'!$BA:$BA,0,O35-2015+(27*(AL$36="kW"))),'3-a.  Rate Class Allocations'!$F:$F,"2015 - 2020 Conservation First Framework - Approved Province Wide Program",'3-a.  Rate Class Allocations'!$L:$L,AL$35,'3-a.  Rate Class Allocations'!$E:$E,$B159) / SUMIFS(OFFSET('3-a.  Rate Class Allocations'!$BA:$BA,0,O35-2015+(27*(AL$36="kW"))),'3-a.  Rate Class Allocations'!$F:$F,"2015 - 2020 Conservation First Framework - Approved Province Wide Program",'3-a.  Rate Class Allocations'!$E:$E,$B159),IF(COUNTIFS(AL$35,"General Service*"),1/COUNTIFS(Y35:AL35,"General Service*"),0))</f>
        <v>0</v>
      </c>
      <c r="AM159" s="298">
        <f ca="1">SUM(Y159:AL159)</f>
        <v>1</v>
      </c>
    </row>
    <row r="160" spans="1:39" outlineLevel="1">
      <c r="B160" s="296" t="s">
        <v>268</v>
      </c>
      <c r="C160" s="293" t="s">
        <v>164</v>
      </c>
      <c r="D160" s="724">
        <f>SUMIFS('7.  Persistence Report'!AU:AU,'7.  Persistence Report'!$D:$D,$B159,'7.  Persistence Report'!$H:$H,2015,'7.  Persistence Report'!$J:$J,"Adjustment")</f>
        <v>0</v>
      </c>
      <c r="E160" s="724">
        <f>SUMIFS('7.  Persistence Report'!AV:AV,'7.  Persistence Report'!$D:$D,$B159,'7.  Persistence Report'!$H:$H,2015,'7.  Persistence Report'!$J:$J,"Adjustment")</f>
        <v>0</v>
      </c>
      <c r="F160" s="724">
        <f>SUMIFS('7.  Persistence Report'!AW:AW,'7.  Persistence Report'!$D:$D,$B159,'7.  Persistence Report'!$H:$H,2015,'7.  Persistence Report'!$J:$J,"Adjustment")</f>
        <v>0</v>
      </c>
      <c r="G160" s="724">
        <f>SUMIFS('7.  Persistence Report'!AX:AX,'7.  Persistence Report'!$D:$D,$B159,'7.  Persistence Report'!$H:$H,2015,'7.  Persistence Report'!$J:$J,"Adjustment")</f>
        <v>0</v>
      </c>
      <c r="H160" s="724">
        <f>SUMIFS('7.  Persistence Report'!AY:AY,'7.  Persistence Report'!$D:$D,$B159,'7.  Persistence Report'!$H:$H,2015,'7.  Persistence Report'!$J:$J,"Adjustment")</f>
        <v>0</v>
      </c>
      <c r="I160" s="724">
        <f>SUMIFS('7.  Persistence Report'!AZ:AZ,'7.  Persistence Report'!$D:$D,$B159,'7.  Persistence Report'!$H:$H,2015,'7.  Persistence Report'!$J:$J,"Adjustment")</f>
        <v>0</v>
      </c>
      <c r="J160" s="724">
        <f>SUMIFS('7.  Persistence Report'!BA:BA,'7.  Persistence Report'!$D:$D,$B159,'7.  Persistence Report'!$H:$H,2015,'7.  Persistence Report'!$J:$J,"Adjustment")</f>
        <v>0</v>
      </c>
      <c r="K160" s="724">
        <f>SUMIFS('7.  Persistence Report'!BB:BB,'7.  Persistence Report'!$D:$D,$B159,'7.  Persistence Report'!$H:$H,2015,'7.  Persistence Report'!$J:$J,"Adjustment")</f>
        <v>0</v>
      </c>
      <c r="L160" s="724">
        <f>SUMIFS('7.  Persistence Report'!BC:BC,'7.  Persistence Report'!$D:$D,$B159,'7.  Persistence Report'!$H:$H,2015,'7.  Persistence Report'!$J:$J,"Adjustment")</f>
        <v>0</v>
      </c>
      <c r="M160" s="724">
        <f>SUMIFS('7.  Persistence Report'!BD:BD,'7.  Persistence Report'!$D:$D,$B159,'7.  Persistence Report'!$H:$H,2015,'7.  Persistence Report'!$J:$J,"Adjustment")</f>
        <v>0</v>
      </c>
      <c r="N160" s="724">
        <f>N159</f>
        <v>0</v>
      </c>
      <c r="O160" s="724">
        <f>SUMIFS('7.  Persistence Report'!P:P,'7.  Persistence Report'!$D:$D,$B159,'7.  Persistence Report'!$H:$H,2015,'7.  Persistence Report'!$J:$J,"Adjustment")</f>
        <v>0</v>
      </c>
      <c r="P160" s="724">
        <f>SUMIFS('7.  Persistence Report'!Q:Q,'7.  Persistence Report'!$D:$D,$B159,'7.  Persistence Report'!$H:$H,2015,'7.  Persistence Report'!$J:$J,"Adjustment")</f>
        <v>0</v>
      </c>
      <c r="Q160" s="724">
        <f>SUMIFS('7.  Persistence Report'!R:R,'7.  Persistence Report'!$D:$D,$B159,'7.  Persistence Report'!$H:$H,2015,'7.  Persistence Report'!$J:$J,"Adjustment")</f>
        <v>0</v>
      </c>
      <c r="R160" s="724">
        <f>SUMIFS('7.  Persistence Report'!S:S,'7.  Persistence Report'!$D:$D,$B159,'7.  Persistence Report'!$H:$H,2015,'7.  Persistence Report'!$J:$J,"Adjustment")</f>
        <v>0</v>
      </c>
      <c r="S160" s="724">
        <f>SUMIFS('7.  Persistence Report'!T:T,'7.  Persistence Report'!$D:$D,$B159,'7.  Persistence Report'!$H:$H,2015,'7.  Persistence Report'!$J:$J,"Adjustment")</f>
        <v>0</v>
      </c>
      <c r="T160" s="724">
        <f>SUMIFS('7.  Persistence Report'!U:U,'7.  Persistence Report'!$D:$D,$B159,'7.  Persistence Report'!$H:$H,2015,'7.  Persistence Report'!$J:$J,"Adjustment")</f>
        <v>0</v>
      </c>
      <c r="U160" s="724">
        <f>SUMIFS('7.  Persistence Report'!V:V,'7.  Persistence Report'!$D:$D,$B159,'7.  Persistence Report'!$H:$H,2015,'7.  Persistence Report'!$J:$J,"Adjustment")</f>
        <v>0</v>
      </c>
      <c r="V160" s="724">
        <f>SUMIFS('7.  Persistence Report'!W:W,'7.  Persistence Report'!$D:$D,$B159,'7.  Persistence Report'!$H:$H,2015,'7.  Persistence Report'!$J:$J,"Adjustment")</f>
        <v>0</v>
      </c>
      <c r="W160" s="724">
        <f>SUMIFS('7.  Persistence Report'!X:X,'7.  Persistence Report'!$D:$D,$B159,'7.  Persistence Report'!$H:$H,2015,'7.  Persistence Report'!$J:$J,"Adjustment")</f>
        <v>0</v>
      </c>
      <c r="X160" s="724">
        <f>SUMIFS('7.  Persistence Report'!Y:Y,'7.  Persistence Report'!$D:$D,$B159,'7.  Persistence Report'!$H:$H,2015,'7.  Persistence Report'!$J:$J,"Adjustment")</f>
        <v>0</v>
      </c>
      <c r="Y160" s="412">
        <f t="shared" ref="Y160:AL160" ca="1" si="39">Y159</f>
        <v>0.5</v>
      </c>
      <c r="Z160" s="412">
        <f t="shared" ca="1" si="39"/>
        <v>0.5</v>
      </c>
      <c r="AA160" s="412">
        <f t="shared" ca="1" si="39"/>
        <v>0</v>
      </c>
      <c r="AB160" s="412">
        <f t="shared" ca="1" si="39"/>
        <v>0</v>
      </c>
      <c r="AC160" s="412">
        <f t="shared" ca="1" si="39"/>
        <v>0</v>
      </c>
      <c r="AD160" s="412">
        <f t="shared" ca="1" si="39"/>
        <v>0</v>
      </c>
      <c r="AE160" s="412">
        <f t="shared" ca="1" si="39"/>
        <v>0</v>
      </c>
      <c r="AF160" s="412">
        <f t="shared" ca="1" si="39"/>
        <v>0</v>
      </c>
      <c r="AG160" s="412">
        <f t="shared" ca="1" si="39"/>
        <v>0</v>
      </c>
      <c r="AH160" s="412">
        <f t="shared" ca="1" si="39"/>
        <v>0</v>
      </c>
      <c r="AI160" s="412">
        <f t="shared" ca="1" si="39"/>
        <v>0</v>
      </c>
      <c r="AJ160" s="412">
        <f t="shared" ca="1" si="39"/>
        <v>0</v>
      </c>
      <c r="AK160" s="412">
        <f t="shared" ca="1" si="39"/>
        <v>0</v>
      </c>
      <c r="AL160" s="412">
        <f t="shared" ca="1" si="39"/>
        <v>0</v>
      </c>
      <c r="AM160" s="308"/>
    </row>
    <row r="161" spans="1:39" outlineLevel="1">
      <c r="B161" s="514"/>
      <c r="C161" s="293"/>
      <c r="D161" s="730"/>
      <c r="E161" s="730"/>
      <c r="F161" s="730"/>
      <c r="G161" s="730"/>
      <c r="H161" s="730"/>
      <c r="I161" s="730"/>
      <c r="J161" s="730"/>
      <c r="K161" s="730"/>
      <c r="L161" s="730"/>
      <c r="M161" s="730"/>
      <c r="N161" s="730"/>
      <c r="O161" s="730"/>
      <c r="P161" s="730"/>
      <c r="Q161" s="730"/>
      <c r="R161" s="730"/>
      <c r="S161" s="730"/>
      <c r="T161" s="730"/>
      <c r="U161" s="730"/>
      <c r="V161" s="730"/>
      <c r="W161" s="730"/>
      <c r="X161" s="730"/>
      <c r="Y161" s="413"/>
      <c r="Z161" s="426"/>
      <c r="AA161" s="426"/>
      <c r="AB161" s="426"/>
      <c r="AC161" s="426"/>
      <c r="AD161" s="426"/>
      <c r="AE161" s="426"/>
      <c r="AF161" s="426"/>
      <c r="AG161" s="426"/>
      <c r="AH161" s="426"/>
      <c r="AI161" s="426"/>
      <c r="AJ161" s="426"/>
      <c r="AK161" s="426"/>
      <c r="AL161" s="426"/>
      <c r="AM161" s="308"/>
    </row>
    <row r="162" spans="1:39" ht="30" outlineLevel="1">
      <c r="A162" s="516">
        <v>39</v>
      </c>
      <c r="B162" s="514" t="s">
        <v>132</v>
      </c>
      <c r="C162" s="293" t="s">
        <v>25</v>
      </c>
      <c r="D162" s="724">
        <f>SUMIFS('7.  Persistence Report'!AU:AU,'7.  Persistence Report'!$D:$D,$B162,'7.  Persistence Report'!$H:$H,2015,'7.  Persistence Report'!$J:$J,"Current Year Savings")</f>
        <v>0</v>
      </c>
      <c r="E162" s="724">
        <f>SUMIFS('7.  Persistence Report'!AV:AV,'7.  Persistence Report'!$D:$D,$B162,'7.  Persistence Report'!$H:$H,2015,'7.  Persistence Report'!$J:$J,"Current Year Savings")</f>
        <v>0</v>
      </c>
      <c r="F162" s="724">
        <f>SUMIFS('7.  Persistence Report'!AW:AW,'7.  Persistence Report'!$D:$D,$B162,'7.  Persistence Report'!$H:$H,2015,'7.  Persistence Report'!$J:$J,"Current Year Savings")</f>
        <v>0</v>
      </c>
      <c r="G162" s="724">
        <f>SUMIFS('7.  Persistence Report'!AX:AX,'7.  Persistence Report'!$D:$D,$B162,'7.  Persistence Report'!$H:$H,2015,'7.  Persistence Report'!$J:$J,"Current Year Savings")</f>
        <v>0</v>
      </c>
      <c r="H162" s="724">
        <f>SUMIFS('7.  Persistence Report'!AY:AY,'7.  Persistence Report'!$D:$D,$B162,'7.  Persistence Report'!$H:$H,2015,'7.  Persistence Report'!$J:$J,"Current Year Savings")</f>
        <v>0</v>
      </c>
      <c r="I162" s="724">
        <f>SUMIFS('7.  Persistence Report'!AZ:AZ,'7.  Persistence Report'!$D:$D,$B162,'7.  Persistence Report'!$H:$H,2015,'7.  Persistence Report'!$J:$J,"Current Year Savings")</f>
        <v>0</v>
      </c>
      <c r="J162" s="724">
        <f>SUMIFS('7.  Persistence Report'!BA:BA,'7.  Persistence Report'!$D:$D,$B162,'7.  Persistence Report'!$H:$H,2015,'7.  Persistence Report'!$J:$J,"Current Year Savings")</f>
        <v>0</v>
      </c>
      <c r="K162" s="724">
        <f>SUMIFS('7.  Persistence Report'!BB:BB,'7.  Persistence Report'!$D:$D,$B162,'7.  Persistence Report'!$H:$H,2015,'7.  Persistence Report'!$J:$J,"Current Year Savings")</f>
        <v>0</v>
      </c>
      <c r="L162" s="724">
        <f>SUMIFS('7.  Persistence Report'!BC:BC,'7.  Persistence Report'!$D:$D,$B162,'7.  Persistence Report'!$H:$H,2015,'7.  Persistence Report'!$J:$J,"Current Year Savings")</f>
        <v>0</v>
      </c>
      <c r="M162" s="724">
        <f>SUMIFS('7.  Persistence Report'!BD:BD,'7.  Persistence Report'!$D:$D,$B162,'7.  Persistence Report'!$H:$H,2015,'7.  Persistence Report'!$J:$J,"Current Year Savings")</f>
        <v>0</v>
      </c>
      <c r="N162" s="724">
        <v>0</v>
      </c>
      <c r="O162" s="724">
        <f>SUMIFS('7.  Persistence Report'!P:P,'7.  Persistence Report'!$D:$D,$B162,'7.  Persistence Report'!$H:$H,2015,'7.  Persistence Report'!$J:$J,"Current Year Savings")</f>
        <v>0</v>
      </c>
      <c r="P162" s="724">
        <f>SUMIFS('7.  Persistence Report'!Q:Q,'7.  Persistence Report'!$D:$D,$B162,'7.  Persistence Report'!$H:$H,2015,'7.  Persistence Report'!$J:$J,"Current Year Savings")</f>
        <v>0</v>
      </c>
      <c r="Q162" s="724">
        <f>SUMIFS('7.  Persistence Report'!R:R,'7.  Persistence Report'!$D:$D,$B162,'7.  Persistence Report'!$H:$H,2015,'7.  Persistence Report'!$J:$J,"Current Year Savings")</f>
        <v>0</v>
      </c>
      <c r="R162" s="724">
        <f>SUMIFS('7.  Persistence Report'!S:S,'7.  Persistence Report'!$D:$D,$B162,'7.  Persistence Report'!$H:$H,2015,'7.  Persistence Report'!$J:$J,"Current Year Savings")</f>
        <v>0</v>
      </c>
      <c r="S162" s="724">
        <f>SUMIFS('7.  Persistence Report'!T:T,'7.  Persistence Report'!$D:$D,$B162,'7.  Persistence Report'!$H:$H,2015,'7.  Persistence Report'!$J:$J,"Current Year Savings")</f>
        <v>0</v>
      </c>
      <c r="T162" s="724">
        <f>SUMIFS('7.  Persistence Report'!U:U,'7.  Persistence Report'!$D:$D,$B162,'7.  Persistence Report'!$H:$H,2015,'7.  Persistence Report'!$J:$J,"Current Year Savings")</f>
        <v>0</v>
      </c>
      <c r="U162" s="724">
        <f>SUMIFS('7.  Persistence Report'!V:V,'7.  Persistence Report'!$D:$D,$B162,'7.  Persistence Report'!$H:$H,2015,'7.  Persistence Report'!$J:$J,"Current Year Savings")</f>
        <v>0</v>
      </c>
      <c r="V162" s="724">
        <f>SUMIFS('7.  Persistence Report'!W:W,'7.  Persistence Report'!$D:$D,$B162,'7.  Persistence Report'!$H:$H,2015,'7.  Persistence Report'!$J:$J,"Current Year Savings")</f>
        <v>0</v>
      </c>
      <c r="W162" s="724">
        <f>SUMIFS('7.  Persistence Report'!X:X,'7.  Persistence Report'!$D:$D,$B162,'7.  Persistence Report'!$H:$H,2015,'7.  Persistence Report'!$J:$J,"Current Year Savings")</f>
        <v>0</v>
      </c>
      <c r="X162" s="724">
        <f>SUMIFS('7.  Persistence Report'!Y:Y,'7.  Persistence Report'!$D:$D,$B162,'7.  Persistence Report'!$H:$H,2015,'7.  Persistence Report'!$J:$J,"Current Year Savings")</f>
        <v>0</v>
      </c>
      <c r="Y162" s="416">
        <f ca="1">IF(SUMIFS(OFFSET('3-a.  Rate Class Allocations'!$BA:$BA,0,O35-2015+(27*(Y36="kW"))),'3-a.  Rate Class Allocations'!$F:$F,"2015 - 2020 Conservation First Framework - Approved Province Wide Program",'3-a.  Rate Class Allocations'!$E:$E,$B162),SUMIFS(OFFSET('3-a.  Rate Class Allocations'!$BA:$BA,0,O35-2015+(27*(Y36="kW"))),'3-a.  Rate Class Allocations'!$F:$F,"2015 - 2020 Conservation First Framework - Approved Province Wide Program",'3-a.  Rate Class Allocations'!$L:$L,Y35,'3-a.  Rate Class Allocations'!$E:$E,$B162) / SUMIFS(OFFSET('3-a.  Rate Class Allocations'!$BA:$BA,0,O35-2015+(27*(Y36="kW"))),'3-a.  Rate Class Allocations'!$F:$F,"2015 - 2020 Conservation First Framework - Approved Province Wide Program",'3-a.  Rate Class Allocations'!$E:$E,$B162),IF(COUNTIFS(Y35,"General Service*"),1/COUNTIFS(Y35:AL35,"General Service*"),0))</f>
        <v>0.5</v>
      </c>
      <c r="Z162" s="416">
        <f ca="1">IF(SUMIFS(OFFSET('3-a.  Rate Class Allocations'!$BA:$BA,0,O35-2015+(27*(Z$36="kW"))),'3-a.  Rate Class Allocations'!$F:$F,"2015 - 2020 Conservation First Framework - Approved Province Wide Program",'3-a.  Rate Class Allocations'!$E:$E,$B162),SUMIFS(OFFSET('3-a.  Rate Class Allocations'!$BA:$BA,0,O35-2015+(27*(Z$36="kW"))),'3-a.  Rate Class Allocations'!$F:$F,"2015 - 2020 Conservation First Framework - Approved Province Wide Program",'3-a.  Rate Class Allocations'!$L:$L,Z$35,'3-a.  Rate Class Allocations'!$E:$E,$B162) / SUMIFS(OFFSET('3-a.  Rate Class Allocations'!$BA:$BA,0,O35-2015+(27*(Z$36="kW"))),'3-a.  Rate Class Allocations'!$F:$F,"2015 - 2020 Conservation First Framework - Approved Province Wide Program",'3-a.  Rate Class Allocations'!$E:$E,$B162),IF(COUNTIFS(Z$35,"General Service*"),1/COUNTIFS(Y35:AL35,"General Service*"),0))</f>
        <v>0.5</v>
      </c>
      <c r="AA162" s="416">
        <f ca="1">IF(SUMIFS(OFFSET('3-a.  Rate Class Allocations'!$BA:$BA,0,O35-2015+(27*(AA$36="kW"))),'3-a.  Rate Class Allocations'!$F:$F,"2015 - 2020 Conservation First Framework - Approved Province Wide Program",'3-a.  Rate Class Allocations'!$E:$E,$B162),SUMIFS(OFFSET('3-a.  Rate Class Allocations'!$BA:$BA,0,O35-2015+(27*(AA$36="kW"))),'3-a.  Rate Class Allocations'!$F:$F,"2015 - 2020 Conservation First Framework - Approved Province Wide Program",'3-a.  Rate Class Allocations'!$L:$L,AA$35,'3-a.  Rate Class Allocations'!$E:$E,$B162) / SUMIFS(OFFSET('3-a.  Rate Class Allocations'!$BA:$BA,0,O35-2015+(27*(AA$36="kW"))),'3-a.  Rate Class Allocations'!$F:$F,"2015 - 2020 Conservation First Framework - Approved Province Wide Program",'3-a.  Rate Class Allocations'!$E:$E,$B162),IF(COUNTIFS(AA$35,"General Service*"),1/COUNTIFS(Y35:AL35,"General Service*"),0))</f>
        <v>0</v>
      </c>
      <c r="AB162" s="416">
        <f ca="1">IF(SUMIFS(OFFSET('3-a.  Rate Class Allocations'!$BA:$BA,0,O35-2015+(27*(AB$36="kW"))),'3-a.  Rate Class Allocations'!$F:$F,"2015 - 2020 Conservation First Framework - Approved Province Wide Program",'3-a.  Rate Class Allocations'!$E:$E,$B162),SUMIFS(OFFSET('3-a.  Rate Class Allocations'!$BA:$BA,0,O35-2015+(27*(AB$36="kW"))),'3-a.  Rate Class Allocations'!$F:$F,"2015 - 2020 Conservation First Framework - Approved Province Wide Program",'3-a.  Rate Class Allocations'!$L:$L,AB$35,'3-a.  Rate Class Allocations'!$E:$E,$B162) / SUMIFS(OFFSET('3-a.  Rate Class Allocations'!$BA:$BA,0,O35-2015+(27*(AB$36="kW"))),'3-a.  Rate Class Allocations'!$F:$F,"2015 - 2020 Conservation First Framework - Approved Province Wide Program",'3-a.  Rate Class Allocations'!$E:$E,$B162),IF(COUNTIFS(AB$35,"General Service*"),1/COUNTIFS(Y35:AL35,"General Service*"),0))</f>
        <v>0</v>
      </c>
      <c r="AC162" s="416">
        <f ca="1">IF(SUMIFS(OFFSET('3-a.  Rate Class Allocations'!$BA:$BA,0,O35-2015+(27*(AC$36="kW"))),'3-a.  Rate Class Allocations'!$F:$F,"2015 - 2020 Conservation First Framework - Approved Province Wide Program",'3-a.  Rate Class Allocations'!$E:$E,$B162),SUMIFS(OFFSET('3-a.  Rate Class Allocations'!$BA:$BA,0,O35-2015+(27*(AC$36="kW"))),'3-a.  Rate Class Allocations'!$F:$F,"2015 - 2020 Conservation First Framework - Approved Province Wide Program",'3-a.  Rate Class Allocations'!$L:$L,AC$35,'3-a.  Rate Class Allocations'!$E:$E,$B162) / SUMIFS(OFFSET('3-a.  Rate Class Allocations'!$BA:$BA,0,O35-2015+(27*(AC$36="kW"))),'3-a.  Rate Class Allocations'!$F:$F,"2015 - 2020 Conservation First Framework - Approved Province Wide Program",'3-a.  Rate Class Allocations'!$E:$E,$B162),IF(COUNTIFS(AC$35,"General Service*"),1/COUNTIFS(Y35:AL35,"General Service*"),0))</f>
        <v>0</v>
      </c>
      <c r="AD162" s="416">
        <f ca="1">IF(SUMIFS(OFFSET('3-a.  Rate Class Allocations'!$BA:$BA,0,O35-2015+(27*(AD$36="kW"))),'3-a.  Rate Class Allocations'!$F:$F,"2015 - 2020 Conservation First Framework - Approved Province Wide Program",'3-a.  Rate Class Allocations'!$E:$E,$B162),SUMIFS(OFFSET('3-a.  Rate Class Allocations'!$BA:$BA,0,O35-2015+(27*(AD$36="kW"))),'3-a.  Rate Class Allocations'!$F:$F,"2015 - 2020 Conservation First Framework - Approved Province Wide Program",'3-a.  Rate Class Allocations'!$L:$L,AD$35,'3-a.  Rate Class Allocations'!$E:$E,$B162) / SUMIFS(OFFSET('3-a.  Rate Class Allocations'!$BA:$BA,0,O35-2015+(27*(AD$36="kW"))),'3-a.  Rate Class Allocations'!$F:$F,"2015 - 2020 Conservation First Framework - Approved Province Wide Program",'3-a.  Rate Class Allocations'!$E:$E,$B162),IF(COUNTIFS(AD$35,"General Service*"),1/COUNTIFS(Y35:AL35,"General Service*"),0))</f>
        <v>0</v>
      </c>
      <c r="AE162" s="416">
        <f ca="1">IF(SUMIFS(OFFSET('3-a.  Rate Class Allocations'!$BA:$BA,0,O35-2015+(27*(AE$36="kW"))),'3-a.  Rate Class Allocations'!$F:$F,"2015 - 2020 Conservation First Framework - Approved Province Wide Program",'3-a.  Rate Class Allocations'!$E:$E,$B162),SUMIFS(OFFSET('3-a.  Rate Class Allocations'!$BA:$BA,0,O35-2015+(27*(AE$36="kW"))),'3-a.  Rate Class Allocations'!$F:$F,"2015 - 2020 Conservation First Framework - Approved Province Wide Program",'3-a.  Rate Class Allocations'!$L:$L,AE$35,'3-a.  Rate Class Allocations'!$E:$E,$B162) / SUMIFS(OFFSET('3-a.  Rate Class Allocations'!$BA:$BA,0,O35-2015+(27*(AE$36="kW"))),'3-a.  Rate Class Allocations'!$F:$F,"2015 - 2020 Conservation First Framework - Approved Province Wide Program",'3-a.  Rate Class Allocations'!$E:$E,$B162),IF(COUNTIFS(AE$35,"General Service*"),1/COUNTIFS(Y35:AL35,"General Service*"),0))</f>
        <v>0</v>
      </c>
      <c r="AF162" s="416">
        <f ca="1">IF(SUMIFS(OFFSET('3-a.  Rate Class Allocations'!$BA:$BA,0,O35-2015+(27*(AF$36="kW"))),'3-a.  Rate Class Allocations'!$F:$F,"2015 - 2020 Conservation First Framework - Approved Province Wide Program",'3-a.  Rate Class Allocations'!$E:$E,$B162),SUMIFS(OFFSET('3-a.  Rate Class Allocations'!$BA:$BA,0,O35-2015+(27*(AF$36="kW"))),'3-a.  Rate Class Allocations'!$F:$F,"2015 - 2020 Conservation First Framework - Approved Province Wide Program",'3-a.  Rate Class Allocations'!$L:$L,AF$35,'3-a.  Rate Class Allocations'!$E:$E,$B162) / SUMIFS(OFFSET('3-a.  Rate Class Allocations'!$BA:$BA,0,O35-2015+(27*(AF$36="kW"))),'3-a.  Rate Class Allocations'!$F:$F,"2015 - 2020 Conservation First Framework - Approved Province Wide Program",'3-a.  Rate Class Allocations'!$E:$E,$B162),IF(COUNTIFS(AF$35,"General Service*"),1/COUNTIFS(Y35:AL35,"General Service*"),0))</f>
        <v>0</v>
      </c>
      <c r="AG162" s="416">
        <f ca="1">IF(SUMIFS(OFFSET('3-a.  Rate Class Allocations'!$BA:$BA,0,O35-2015+(27*(AG$36="kW"))),'3-a.  Rate Class Allocations'!$F:$F,"2015 - 2020 Conservation First Framework - Approved Province Wide Program",'3-a.  Rate Class Allocations'!$E:$E,$B162),SUMIFS(OFFSET('3-a.  Rate Class Allocations'!$BA:$BA,0,O35-2015+(27*(AG$36="kW"))),'3-a.  Rate Class Allocations'!$F:$F,"2015 - 2020 Conservation First Framework - Approved Province Wide Program",'3-a.  Rate Class Allocations'!$L:$L,AG$35,'3-a.  Rate Class Allocations'!$E:$E,$B162) / SUMIFS(OFFSET('3-a.  Rate Class Allocations'!$BA:$BA,0,O35-2015+(27*(AG$36="kW"))),'3-a.  Rate Class Allocations'!$F:$F,"2015 - 2020 Conservation First Framework - Approved Province Wide Program",'3-a.  Rate Class Allocations'!$E:$E,$B162),IF(COUNTIFS(AG$35,"General Service*"),1/COUNTIFS(Y35:AL35,"General Service*"),0))</f>
        <v>0</v>
      </c>
      <c r="AH162" s="416">
        <f ca="1">IF(SUMIFS(OFFSET('3-a.  Rate Class Allocations'!$BA:$BA,0,O35-2015+(27*(AH$36="kW"))),'3-a.  Rate Class Allocations'!$F:$F,"2015 - 2020 Conservation First Framework - Approved Province Wide Program",'3-a.  Rate Class Allocations'!$E:$E,$B162),SUMIFS(OFFSET('3-a.  Rate Class Allocations'!$BA:$BA,0,O35-2015+(27*(AH$36="kW"))),'3-a.  Rate Class Allocations'!$F:$F,"2015 - 2020 Conservation First Framework - Approved Province Wide Program",'3-a.  Rate Class Allocations'!$L:$L,AH$35,'3-a.  Rate Class Allocations'!$E:$E,$B162) / SUMIFS(OFFSET('3-a.  Rate Class Allocations'!$BA:$BA,0,O35-2015+(27*(AH$36="kW"))),'3-a.  Rate Class Allocations'!$F:$F,"2015 - 2020 Conservation First Framework - Approved Province Wide Program",'3-a.  Rate Class Allocations'!$E:$E,$B162),IF(COUNTIFS(AH$35,"General Service*"),1/COUNTIFS(Y35:AL35,"General Service*"),0))</f>
        <v>0</v>
      </c>
      <c r="AI162" s="416">
        <f ca="1">IF(SUMIFS(OFFSET('3-a.  Rate Class Allocations'!$BA:$BA,0,O35-2015+(27*(AI$36="kW"))),'3-a.  Rate Class Allocations'!$F:$F,"2015 - 2020 Conservation First Framework - Approved Province Wide Program",'3-a.  Rate Class Allocations'!$E:$E,$B162),SUMIFS(OFFSET('3-a.  Rate Class Allocations'!$BA:$BA,0,O35-2015+(27*(AI$36="kW"))),'3-a.  Rate Class Allocations'!$F:$F,"2015 - 2020 Conservation First Framework - Approved Province Wide Program",'3-a.  Rate Class Allocations'!$L:$L,AI$35,'3-a.  Rate Class Allocations'!$E:$E,$B162) / SUMIFS(OFFSET('3-a.  Rate Class Allocations'!$BA:$BA,0,O35-2015+(27*(AI$36="kW"))),'3-a.  Rate Class Allocations'!$F:$F,"2015 - 2020 Conservation First Framework - Approved Province Wide Program",'3-a.  Rate Class Allocations'!$E:$E,$B162),IF(COUNTIFS(AI$35,"General Service*"),1/COUNTIFS(Y35:AL35,"General Service*"),0))</f>
        <v>0</v>
      </c>
      <c r="AJ162" s="416">
        <f ca="1">IF(SUMIFS(OFFSET('3-a.  Rate Class Allocations'!$BA:$BA,0,O35-2015+(27*(AJ$36="kW"))),'3-a.  Rate Class Allocations'!$F:$F,"2015 - 2020 Conservation First Framework - Approved Province Wide Program",'3-a.  Rate Class Allocations'!$E:$E,$B162),SUMIFS(OFFSET('3-a.  Rate Class Allocations'!$BA:$BA,0,O35-2015+(27*(AJ$36="kW"))),'3-a.  Rate Class Allocations'!$F:$F,"2015 - 2020 Conservation First Framework - Approved Province Wide Program",'3-a.  Rate Class Allocations'!$L:$L,AJ$35,'3-a.  Rate Class Allocations'!$E:$E,$B162) / SUMIFS(OFFSET('3-a.  Rate Class Allocations'!$BA:$BA,0,O35-2015+(27*(AJ$36="kW"))),'3-a.  Rate Class Allocations'!$F:$F,"2015 - 2020 Conservation First Framework - Approved Province Wide Program",'3-a.  Rate Class Allocations'!$E:$E,$B162),IF(COUNTIFS(AJ$35,"General Service*"),1/COUNTIFS(Y35:AL35,"General Service*"),0))</f>
        <v>0</v>
      </c>
      <c r="AK162" s="416">
        <f ca="1">IF(SUMIFS(OFFSET('3-a.  Rate Class Allocations'!$BA:$BA,0,O35-2015+(27*(AK$36="kW"))),'3-a.  Rate Class Allocations'!$F:$F,"2015 - 2020 Conservation First Framework - Approved Province Wide Program",'3-a.  Rate Class Allocations'!$E:$E,$B162),SUMIFS(OFFSET('3-a.  Rate Class Allocations'!$BA:$BA,0,O35-2015+(27*(AK$36="kW"))),'3-a.  Rate Class Allocations'!$F:$F,"2015 - 2020 Conservation First Framework - Approved Province Wide Program",'3-a.  Rate Class Allocations'!$L:$L,AK$35,'3-a.  Rate Class Allocations'!$E:$E,$B162) / SUMIFS(OFFSET('3-a.  Rate Class Allocations'!$BA:$BA,0,O35-2015+(27*(AK$36="kW"))),'3-a.  Rate Class Allocations'!$F:$F,"2015 - 2020 Conservation First Framework - Approved Province Wide Program",'3-a.  Rate Class Allocations'!$E:$E,$B162),IF(COUNTIFS(AK$35,"General Service*"),1/COUNTIFS(Y35:AL35,"General Service*"),0))</f>
        <v>0</v>
      </c>
      <c r="AL162" s="416">
        <f ca="1">IF(SUMIFS(OFFSET('3-a.  Rate Class Allocations'!$BA:$BA,0,O35-2015+(27*(AL$36="kW"))),'3-a.  Rate Class Allocations'!$F:$F,"2015 - 2020 Conservation First Framework - Approved Province Wide Program",'3-a.  Rate Class Allocations'!$E:$E,$B162),SUMIFS(OFFSET('3-a.  Rate Class Allocations'!$BA:$BA,0,O35-2015+(27*(AL$36="kW"))),'3-a.  Rate Class Allocations'!$F:$F,"2015 - 2020 Conservation First Framework - Approved Province Wide Program",'3-a.  Rate Class Allocations'!$L:$L,AL$35,'3-a.  Rate Class Allocations'!$E:$E,$B162) / SUMIFS(OFFSET('3-a.  Rate Class Allocations'!$BA:$BA,0,O35-2015+(27*(AL$36="kW"))),'3-a.  Rate Class Allocations'!$F:$F,"2015 - 2020 Conservation First Framework - Approved Province Wide Program",'3-a.  Rate Class Allocations'!$E:$E,$B162),IF(COUNTIFS(AL$35,"General Service*"),1/COUNTIFS(Y35:AL35,"General Service*"),0))</f>
        <v>0</v>
      </c>
      <c r="AM162" s="298">
        <f ca="1">SUM(Y162:AL162)</f>
        <v>1</v>
      </c>
    </row>
    <row r="163" spans="1:39" outlineLevel="1">
      <c r="B163" s="296" t="s">
        <v>268</v>
      </c>
      <c r="C163" s="293" t="s">
        <v>164</v>
      </c>
      <c r="D163" s="724">
        <f>SUMIFS('7.  Persistence Report'!AU:AU,'7.  Persistence Report'!$D:$D,$B162,'7.  Persistence Report'!$H:$H,2015,'7.  Persistence Report'!$J:$J,"Adjustment")</f>
        <v>0</v>
      </c>
      <c r="E163" s="724">
        <f>SUMIFS('7.  Persistence Report'!AV:AV,'7.  Persistence Report'!$D:$D,$B162,'7.  Persistence Report'!$H:$H,2015,'7.  Persistence Report'!$J:$J,"Adjustment")</f>
        <v>0</v>
      </c>
      <c r="F163" s="724">
        <f>SUMIFS('7.  Persistence Report'!AW:AW,'7.  Persistence Report'!$D:$D,$B162,'7.  Persistence Report'!$H:$H,2015,'7.  Persistence Report'!$J:$J,"Adjustment")</f>
        <v>0</v>
      </c>
      <c r="G163" s="724">
        <f>SUMIFS('7.  Persistence Report'!AX:AX,'7.  Persistence Report'!$D:$D,$B162,'7.  Persistence Report'!$H:$H,2015,'7.  Persistence Report'!$J:$J,"Adjustment")</f>
        <v>0</v>
      </c>
      <c r="H163" s="724">
        <f>SUMIFS('7.  Persistence Report'!AY:AY,'7.  Persistence Report'!$D:$D,$B162,'7.  Persistence Report'!$H:$H,2015,'7.  Persistence Report'!$J:$J,"Adjustment")</f>
        <v>0</v>
      </c>
      <c r="I163" s="724">
        <f>SUMIFS('7.  Persistence Report'!AZ:AZ,'7.  Persistence Report'!$D:$D,$B162,'7.  Persistence Report'!$H:$H,2015,'7.  Persistence Report'!$J:$J,"Adjustment")</f>
        <v>0</v>
      </c>
      <c r="J163" s="724">
        <f>SUMIFS('7.  Persistence Report'!BA:BA,'7.  Persistence Report'!$D:$D,$B162,'7.  Persistence Report'!$H:$H,2015,'7.  Persistence Report'!$J:$J,"Adjustment")</f>
        <v>0</v>
      </c>
      <c r="K163" s="724">
        <f>SUMIFS('7.  Persistence Report'!BB:BB,'7.  Persistence Report'!$D:$D,$B162,'7.  Persistence Report'!$H:$H,2015,'7.  Persistence Report'!$J:$J,"Adjustment")</f>
        <v>0</v>
      </c>
      <c r="L163" s="724">
        <f>SUMIFS('7.  Persistence Report'!BC:BC,'7.  Persistence Report'!$D:$D,$B162,'7.  Persistence Report'!$H:$H,2015,'7.  Persistence Report'!$J:$J,"Adjustment")</f>
        <v>0</v>
      </c>
      <c r="M163" s="724">
        <f>SUMIFS('7.  Persistence Report'!BD:BD,'7.  Persistence Report'!$D:$D,$B162,'7.  Persistence Report'!$H:$H,2015,'7.  Persistence Report'!$J:$J,"Adjustment")</f>
        <v>0</v>
      </c>
      <c r="N163" s="724">
        <f>N162</f>
        <v>0</v>
      </c>
      <c r="O163" s="724">
        <f>SUMIFS('7.  Persistence Report'!P:P,'7.  Persistence Report'!$D:$D,$B162,'7.  Persistence Report'!$H:$H,2015,'7.  Persistence Report'!$J:$J,"Adjustment")</f>
        <v>0</v>
      </c>
      <c r="P163" s="724">
        <f>SUMIFS('7.  Persistence Report'!Q:Q,'7.  Persistence Report'!$D:$D,$B162,'7.  Persistence Report'!$H:$H,2015,'7.  Persistence Report'!$J:$J,"Adjustment")</f>
        <v>0</v>
      </c>
      <c r="Q163" s="724">
        <f>SUMIFS('7.  Persistence Report'!R:R,'7.  Persistence Report'!$D:$D,$B162,'7.  Persistence Report'!$H:$H,2015,'7.  Persistence Report'!$J:$J,"Adjustment")</f>
        <v>0</v>
      </c>
      <c r="R163" s="724">
        <f>SUMIFS('7.  Persistence Report'!S:S,'7.  Persistence Report'!$D:$D,$B162,'7.  Persistence Report'!$H:$H,2015,'7.  Persistence Report'!$J:$J,"Adjustment")</f>
        <v>0</v>
      </c>
      <c r="S163" s="724">
        <f>SUMIFS('7.  Persistence Report'!T:T,'7.  Persistence Report'!$D:$D,$B162,'7.  Persistence Report'!$H:$H,2015,'7.  Persistence Report'!$J:$J,"Adjustment")</f>
        <v>0</v>
      </c>
      <c r="T163" s="724">
        <f>SUMIFS('7.  Persistence Report'!U:U,'7.  Persistence Report'!$D:$D,$B162,'7.  Persistence Report'!$H:$H,2015,'7.  Persistence Report'!$J:$J,"Adjustment")</f>
        <v>0</v>
      </c>
      <c r="U163" s="724">
        <f>SUMIFS('7.  Persistence Report'!V:V,'7.  Persistence Report'!$D:$D,$B162,'7.  Persistence Report'!$H:$H,2015,'7.  Persistence Report'!$J:$J,"Adjustment")</f>
        <v>0</v>
      </c>
      <c r="V163" s="724">
        <f>SUMIFS('7.  Persistence Report'!W:W,'7.  Persistence Report'!$D:$D,$B162,'7.  Persistence Report'!$H:$H,2015,'7.  Persistence Report'!$J:$J,"Adjustment")</f>
        <v>0</v>
      </c>
      <c r="W163" s="724">
        <f>SUMIFS('7.  Persistence Report'!X:X,'7.  Persistence Report'!$D:$D,$B162,'7.  Persistence Report'!$H:$H,2015,'7.  Persistence Report'!$J:$J,"Adjustment")</f>
        <v>0</v>
      </c>
      <c r="X163" s="724">
        <f>SUMIFS('7.  Persistence Report'!Y:Y,'7.  Persistence Report'!$D:$D,$B162,'7.  Persistence Report'!$H:$H,2015,'7.  Persistence Report'!$J:$J,"Adjustment")</f>
        <v>0</v>
      </c>
      <c r="Y163" s="412">
        <f t="shared" ref="Y163:AL163" ca="1" si="40">Y162</f>
        <v>0.5</v>
      </c>
      <c r="Z163" s="412">
        <f t="shared" ca="1" si="40"/>
        <v>0.5</v>
      </c>
      <c r="AA163" s="412">
        <f t="shared" ca="1" si="40"/>
        <v>0</v>
      </c>
      <c r="AB163" s="412">
        <f t="shared" ca="1" si="40"/>
        <v>0</v>
      </c>
      <c r="AC163" s="412">
        <f t="shared" ca="1" si="40"/>
        <v>0</v>
      </c>
      <c r="AD163" s="412">
        <f t="shared" ca="1" si="40"/>
        <v>0</v>
      </c>
      <c r="AE163" s="412">
        <f t="shared" ca="1" si="40"/>
        <v>0</v>
      </c>
      <c r="AF163" s="412">
        <f t="shared" ca="1" si="40"/>
        <v>0</v>
      </c>
      <c r="AG163" s="412">
        <f t="shared" ca="1" si="40"/>
        <v>0</v>
      </c>
      <c r="AH163" s="412">
        <f t="shared" ca="1" si="40"/>
        <v>0</v>
      </c>
      <c r="AI163" s="412">
        <f t="shared" ca="1" si="40"/>
        <v>0</v>
      </c>
      <c r="AJ163" s="412">
        <f t="shared" ca="1" si="40"/>
        <v>0</v>
      </c>
      <c r="AK163" s="412">
        <f t="shared" ca="1" si="40"/>
        <v>0</v>
      </c>
      <c r="AL163" s="412">
        <f t="shared" ca="1" si="40"/>
        <v>0</v>
      </c>
      <c r="AM163" s="308"/>
    </row>
    <row r="164" spans="1:39" outlineLevel="1">
      <c r="B164" s="514"/>
      <c r="C164" s="293"/>
      <c r="D164" s="730"/>
      <c r="E164" s="730"/>
      <c r="F164" s="730"/>
      <c r="G164" s="730"/>
      <c r="H164" s="730"/>
      <c r="I164" s="730"/>
      <c r="J164" s="730"/>
      <c r="K164" s="730"/>
      <c r="L164" s="730"/>
      <c r="M164" s="730"/>
      <c r="N164" s="730"/>
      <c r="O164" s="730"/>
      <c r="P164" s="730"/>
      <c r="Q164" s="730"/>
      <c r="R164" s="730"/>
      <c r="S164" s="730"/>
      <c r="T164" s="730"/>
      <c r="U164" s="730"/>
      <c r="V164" s="730"/>
      <c r="W164" s="730"/>
      <c r="X164" s="730"/>
      <c r="Y164" s="413"/>
      <c r="Z164" s="426"/>
      <c r="AA164" s="426"/>
      <c r="AB164" s="426"/>
      <c r="AC164" s="426"/>
      <c r="AD164" s="426"/>
      <c r="AE164" s="426"/>
      <c r="AF164" s="426"/>
      <c r="AG164" s="426"/>
      <c r="AH164" s="426"/>
      <c r="AI164" s="426"/>
      <c r="AJ164" s="426"/>
      <c r="AK164" s="426"/>
      <c r="AL164" s="426"/>
      <c r="AM164" s="308"/>
    </row>
    <row r="165" spans="1:39" ht="30" outlineLevel="1">
      <c r="A165" s="516">
        <v>40</v>
      </c>
      <c r="B165" s="514" t="s">
        <v>133</v>
      </c>
      <c r="C165" s="293" t="s">
        <v>25</v>
      </c>
      <c r="D165" s="724">
        <f>SUMIFS('7.  Persistence Report'!AU:AU,'7.  Persistence Report'!$D:$D,$B165,'7.  Persistence Report'!$H:$H,2015,'7.  Persistence Report'!$J:$J,"Current Year Savings")</f>
        <v>0</v>
      </c>
      <c r="E165" s="724">
        <f>SUMIFS('7.  Persistence Report'!AV:AV,'7.  Persistence Report'!$D:$D,$B165,'7.  Persistence Report'!$H:$H,2015,'7.  Persistence Report'!$J:$J,"Current Year Savings")</f>
        <v>0</v>
      </c>
      <c r="F165" s="724">
        <f>SUMIFS('7.  Persistence Report'!AW:AW,'7.  Persistence Report'!$D:$D,$B165,'7.  Persistence Report'!$H:$H,2015,'7.  Persistence Report'!$J:$J,"Current Year Savings")</f>
        <v>0</v>
      </c>
      <c r="G165" s="724">
        <f>SUMIFS('7.  Persistence Report'!AX:AX,'7.  Persistence Report'!$D:$D,$B165,'7.  Persistence Report'!$H:$H,2015,'7.  Persistence Report'!$J:$J,"Current Year Savings")</f>
        <v>0</v>
      </c>
      <c r="H165" s="724">
        <f>SUMIFS('7.  Persistence Report'!AY:AY,'7.  Persistence Report'!$D:$D,$B165,'7.  Persistence Report'!$H:$H,2015,'7.  Persistence Report'!$J:$J,"Current Year Savings")</f>
        <v>0</v>
      </c>
      <c r="I165" s="724">
        <f>SUMIFS('7.  Persistence Report'!AZ:AZ,'7.  Persistence Report'!$D:$D,$B165,'7.  Persistence Report'!$H:$H,2015,'7.  Persistence Report'!$J:$J,"Current Year Savings")</f>
        <v>0</v>
      </c>
      <c r="J165" s="724">
        <f>SUMIFS('7.  Persistence Report'!BA:BA,'7.  Persistence Report'!$D:$D,$B165,'7.  Persistence Report'!$H:$H,2015,'7.  Persistence Report'!$J:$J,"Current Year Savings")</f>
        <v>0</v>
      </c>
      <c r="K165" s="724">
        <f>SUMIFS('7.  Persistence Report'!BB:BB,'7.  Persistence Report'!$D:$D,$B165,'7.  Persistence Report'!$H:$H,2015,'7.  Persistence Report'!$J:$J,"Current Year Savings")</f>
        <v>0</v>
      </c>
      <c r="L165" s="724">
        <f>SUMIFS('7.  Persistence Report'!BC:BC,'7.  Persistence Report'!$D:$D,$B165,'7.  Persistence Report'!$H:$H,2015,'7.  Persistence Report'!$J:$J,"Current Year Savings")</f>
        <v>0</v>
      </c>
      <c r="M165" s="724">
        <f>SUMIFS('7.  Persistence Report'!BD:BD,'7.  Persistence Report'!$D:$D,$B165,'7.  Persistence Report'!$H:$H,2015,'7.  Persistence Report'!$J:$J,"Current Year Savings")</f>
        <v>0</v>
      </c>
      <c r="N165" s="724">
        <v>0</v>
      </c>
      <c r="O165" s="724">
        <f>SUMIFS('7.  Persistence Report'!P:P,'7.  Persistence Report'!$D:$D,$B165,'7.  Persistence Report'!$H:$H,2015,'7.  Persistence Report'!$J:$J,"Current Year Savings")</f>
        <v>0</v>
      </c>
      <c r="P165" s="724">
        <f>SUMIFS('7.  Persistence Report'!Q:Q,'7.  Persistence Report'!$D:$D,$B165,'7.  Persistence Report'!$H:$H,2015,'7.  Persistence Report'!$J:$J,"Current Year Savings")</f>
        <v>0</v>
      </c>
      <c r="Q165" s="724">
        <f>SUMIFS('7.  Persistence Report'!R:R,'7.  Persistence Report'!$D:$D,$B165,'7.  Persistence Report'!$H:$H,2015,'7.  Persistence Report'!$J:$J,"Current Year Savings")</f>
        <v>0</v>
      </c>
      <c r="R165" s="724">
        <f>SUMIFS('7.  Persistence Report'!S:S,'7.  Persistence Report'!$D:$D,$B165,'7.  Persistence Report'!$H:$H,2015,'7.  Persistence Report'!$J:$J,"Current Year Savings")</f>
        <v>0</v>
      </c>
      <c r="S165" s="724">
        <f>SUMIFS('7.  Persistence Report'!T:T,'7.  Persistence Report'!$D:$D,$B165,'7.  Persistence Report'!$H:$H,2015,'7.  Persistence Report'!$J:$J,"Current Year Savings")</f>
        <v>0</v>
      </c>
      <c r="T165" s="724">
        <f>SUMIFS('7.  Persistence Report'!U:U,'7.  Persistence Report'!$D:$D,$B165,'7.  Persistence Report'!$H:$H,2015,'7.  Persistence Report'!$J:$J,"Current Year Savings")</f>
        <v>0</v>
      </c>
      <c r="U165" s="724">
        <f>SUMIFS('7.  Persistence Report'!V:V,'7.  Persistence Report'!$D:$D,$B165,'7.  Persistence Report'!$H:$H,2015,'7.  Persistence Report'!$J:$J,"Current Year Savings")</f>
        <v>0</v>
      </c>
      <c r="V165" s="724">
        <f>SUMIFS('7.  Persistence Report'!W:W,'7.  Persistence Report'!$D:$D,$B165,'7.  Persistence Report'!$H:$H,2015,'7.  Persistence Report'!$J:$J,"Current Year Savings")</f>
        <v>0</v>
      </c>
      <c r="W165" s="724">
        <f>SUMIFS('7.  Persistence Report'!X:X,'7.  Persistence Report'!$D:$D,$B165,'7.  Persistence Report'!$H:$H,2015,'7.  Persistence Report'!$J:$J,"Current Year Savings")</f>
        <v>0</v>
      </c>
      <c r="X165" s="724">
        <f>SUMIFS('7.  Persistence Report'!Y:Y,'7.  Persistence Report'!$D:$D,$B165,'7.  Persistence Report'!$H:$H,2015,'7.  Persistence Report'!$J:$J,"Current Year Savings")</f>
        <v>0</v>
      </c>
      <c r="Y165" s="416">
        <f ca="1">IF(SUMIFS(OFFSET('3-a.  Rate Class Allocations'!$BA:$BA,0,O35-2015+(27*(Y36="kW"))),'3-a.  Rate Class Allocations'!$F:$F,"2015 - 2020 Conservation First Framework - Approved Province Wide Program",'3-a.  Rate Class Allocations'!$E:$E,$B165),SUMIFS(OFFSET('3-a.  Rate Class Allocations'!$BA:$BA,0,O35-2015+(27*(Y36="kW"))),'3-a.  Rate Class Allocations'!$F:$F,"2015 - 2020 Conservation First Framework - Approved Province Wide Program",'3-a.  Rate Class Allocations'!$L:$L,Y35,'3-a.  Rate Class Allocations'!$E:$E,$B165) / SUMIFS(OFFSET('3-a.  Rate Class Allocations'!$BA:$BA,0,O35-2015+(27*(Y36="kW"))),'3-a.  Rate Class Allocations'!$F:$F,"2015 - 2020 Conservation First Framework - Approved Province Wide Program",'3-a.  Rate Class Allocations'!$E:$E,$B165),IF(COUNTIFS(Y35,"General Service*"),1/COUNTIFS(Y35:AL35,"General Service*"),0))</f>
        <v>0.5</v>
      </c>
      <c r="Z165" s="416">
        <f ca="1">IF(SUMIFS(OFFSET('3-a.  Rate Class Allocations'!$BA:$BA,0,O35-2015+(27*(Z$36="kW"))),'3-a.  Rate Class Allocations'!$F:$F,"2015 - 2020 Conservation First Framework - Approved Province Wide Program",'3-a.  Rate Class Allocations'!$E:$E,$B165),SUMIFS(OFFSET('3-a.  Rate Class Allocations'!$BA:$BA,0,O35-2015+(27*(Z$36="kW"))),'3-a.  Rate Class Allocations'!$F:$F,"2015 - 2020 Conservation First Framework - Approved Province Wide Program",'3-a.  Rate Class Allocations'!$L:$L,Z$35,'3-a.  Rate Class Allocations'!$E:$E,$B165) / SUMIFS(OFFSET('3-a.  Rate Class Allocations'!$BA:$BA,0,O35-2015+(27*(Z$36="kW"))),'3-a.  Rate Class Allocations'!$F:$F,"2015 - 2020 Conservation First Framework - Approved Province Wide Program",'3-a.  Rate Class Allocations'!$E:$E,$B165),IF(COUNTIFS(Z$35,"General Service*"),1/COUNTIFS(Y35:AL35,"General Service*"),0))</f>
        <v>0.5</v>
      </c>
      <c r="AA165" s="416">
        <f ca="1">IF(SUMIFS(OFFSET('3-a.  Rate Class Allocations'!$BA:$BA,0,O35-2015+(27*(AA$36="kW"))),'3-a.  Rate Class Allocations'!$F:$F,"2015 - 2020 Conservation First Framework - Approved Province Wide Program",'3-a.  Rate Class Allocations'!$E:$E,$B165),SUMIFS(OFFSET('3-a.  Rate Class Allocations'!$BA:$BA,0,O35-2015+(27*(AA$36="kW"))),'3-a.  Rate Class Allocations'!$F:$F,"2015 - 2020 Conservation First Framework - Approved Province Wide Program",'3-a.  Rate Class Allocations'!$L:$L,AA$35,'3-a.  Rate Class Allocations'!$E:$E,$B165) / SUMIFS(OFFSET('3-a.  Rate Class Allocations'!$BA:$BA,0,O35-2015+(27*(AA$36="kW"))),'3-a.  Rate Class Allocations'!$F:$F,"2015 - 2020 Conservation First Framework - Approved Province Wide Program",'3-a.  Rate Class Allocations'!$E:$E,$B165),IF(COUNTIFS(AA$35,"General Service*"),1/COUNTIFS(Y35:AL35,"General Service*"),0))</f>
        <v>0</v>
      </c>
      <c r="AB165" s="416">
        <f ca="1">IF(SUMIFS(OFFSET('3-a.  Rate Class Allocations'!$BA:$BA,0,O35-2015+(27*(AB$36="kW"))),'3-a.  Rate Class Allocations'!$F:$F,"2015 - 2020 Conservation First Framework - Approved Province Wide Program",'3-a.  Rate Class Allocations'!$E:$E,$B165),SUMIFS(OFFSET('3-a.  Rate Class Allocations'!$BA:$BA,0,O35-2015+(27*(AB$36="kW"))),'3-a.  Rate Class Allocations'!$F:$F,"2015 - 2020 Conservation First Framework - Approved Province Wide Program",'3-a.  Rate Class Allocations'!$L:$L,AB$35,'3-a.  Rate Class Allocations'!$E:$E,$B165) / SUMIFS(OFFSET('3-a.  Rate Class Allocations'!$BA:$BA,0,O35-2015+(27*(AB$36="kW"))),'3-a.  Rate Class Allocations'!$F:$F,"2015 - 2020 Conservation First Framework - Approved Province Wide Program",'3-a.  Rate Class Allocations'!$E:$E,$B165),IF(COUNTIFS(AB$35,"General Service*"),1/COUNTIFS(Y35:AL35,"General Service*"),0))</f>
        <v>0</v>
      </c>
      <c r="AC165" s="416">
        <f ca="1">IF(SUMIFS(OFFSET('3-a.  Rate Class Allocations'!$BA:$BA,0,O35-2015+(27*(AC$36="kW"))),'3-a.  Rate Class Allocations'!$F:$F,"2015 - 2020 Conservation First Framework - Approved Province Wide Program",'3-a.  Rate Class Allocations'!$E:$E,$B165),SUMIFS(OFFSET('3-a.  Rate Class Allocations'!$BA:$BA,0,O35-2015+(27*(AC$36="kW"))),'3-a.  Rate Class Allocations'!$F:$F,"2015 - 2020 Conservation First Framework - Approved Province Wide Program",'3-a.  Rate Class Allocations'!$L:$L,AC$35,'3-a.  Rate Class Allocations'!$E:$E,$B165) / SUMIFS(OFFSET('3-a.  Rate Class Allocations'!$BA:$BA,0,O35-2015+(27*(AC$36="kW"))),'3-a.  Rate Class Allocations'!$F:$F,"2015 - 2020 Conservation First Framework - Approved Province Wide Program",'3-a.  Rate Class Allocations'!$E:$E,$B165),IF(COUNTIFS(AC$35,"General Service*"),1/COUNTIFS(Y35:AL35,"General Service*"),0))</f>
        <v>0</v>
      </c>
      <c r="AD165" s="416">
        <f ca="1">IF(SUMIFS(OFFSET('3-a.  Rate Class Allocations'!$BA:$BA,0,O35-2015+(27*(AD$36="kW"))),'3-a.  Rate Class Allocations'!$F:$F,"2015 - 2020 Conservation First Framework - Approved Province Wide Program",'3-a.  Rate Class Allocations'!$E:$E,$B165),SUMIFS(OFFSET('3-a.  Rate Class Allocations'!$BA:$BA,0,O35-2015+(27*(AD$36="kW"))),'3-a.  Rate Class Allocations'!$F:$F,"2015 - 2020 Conservation First Framework - Approved Province Wide Program",'3-a.  Rate Class Allocations'!$L:$L,AD$35,'3-a.  Rate Class Allocations'!$E:$E,$B165) / SUMIFS(OFFSET('3-a.  Rate Class Allocations'!$BA:$BA,0,O35-2015+(27*(AD$36="kW"))),'3-a.  Rate Class Allocations'!$F:$F,"2015 - 2020 Conservation First Framework - Approved Province Wide Program",'3-a.  Rate Class Allocations'!$E:$E,$B165),IF(COUNTIFS(AD$35,"General Service*"),1/COUNTIFS(Y35:AL35,"General Service*"),0))</f>
        <v>0</v>
      </c>
      <c r="AE165" s="416">
        <f ca="1">IF(SUMIFS(OFFSET('3-a.  Rate Class Allocations'!$BA:$BA,0,O35-2015+(27*(AE$36="kW"))),'3-a.  Rate Class Allocations'!$F:$F,"2015 - 2020 Conservation First Framework - Approved Province Wide Program",'3-a.  Rate Class Allocations'!$E:$E,$B165),SUMIFS(OFFSET('3-a.  Rate Class Allocations'!$BA:$BA,0,O35-2015+(27*(AE$36="kW"))),'3-a.  Rate Class Allocations'!$F:$F,"2015 - 2020 Conservation First Framework - Approved Province Wide Program",'3-a.  Rate Class Allocations'!$L:$L,AE$35,'3-a.  Rate Class Allocations'!$E:$E,$B165) / SUMIFS(OFFSET('3-a.  Rate Class Allocations'!$BA:$BA,0,O35-2015+(27*(AE$36="kW"))),'3-a.  Rate Class Allocations'!$F:$F,"2015 - 2020 Conservation First Framework - Approved Province Wide Program",'3-a.  Rate Class Allocations'!$E:$E,$B165),IF(COUNTIFS(AE$35,"General Service*"),1/COUNTIFS(Y35:AL35,"General Service*"),0))</f>
        <v>0</v>
      </c>
      <c r="AF165" s="416">
        <f ca="1">IF(SUMIFS(OFFSET('3-a.  Rate Class Allocations'!$BA:$BA,0,O35-2015+(27*(AF$36="kW"))),'3-a.  Rate Class Allocations'!$F:$F,"2015 - 2020 Conservation First Framework - Approved Province Wide Program",'3-a.  Rate Class Allocations'!$E:$E,$B165),SUMIFS(OFFSET('3-a.  Rate Class Allocations'!$BA:$BA,0,O35-2015+(27*(AF$36="kW"))),'3-a.  Rate Class Allocations'!$F:$F,"2015 - 2020 Conservation First Framework - Approved Province Wide Program",'3-a.  Rate Class Allocations'!$L:$L,AF$35,'3-a.  Rate Class Allocations'!$E:$E,$B165) / SUMIFS(OFFSET('3-a.  Rate Class Allocations'!$BA:$BA,0,O35-2015+(27*(AF$36="kW"))),'3-a.  Rate Class Allocations'!$F:$F,"2015 - 2020 Conservation First Framework - Approved Province Wide Program",'3-a.  Rate Class Allocations'!$E:$E,$B165),IF(COUNTIFS(AF$35,"General Service*"),1/COUNTIFS(Y35:AL35,"General Service*"),0))</f>
        <v>0</v>
      </c>
      <c r="AG165" s="416">
        <f ca="1">IF(SUMIFS(OFFSET('3-a.  Rate Class Allocations'!$BA:$BA,0,O35-2015+(27*(AG$36="kW"))),'3-a.  Rate Class Allocations'!$F:$F,"2015 - 2020 Conservation First Framework - Approved Province Wide Program",'3-a.  Rate Class Allocations'!$E:$E,$B165),SUMIFS(OFFSET('3-a.  Rate Class Allocations'!$BA:$BA,0,O35-2015+(27*(AG$36="kW"))),'3-a.  Rate Class Allocations'!$F:$F,"2015 - 2020 Conservation First Framework - Approved Province Wide Program",'3-a.  Rate Class Allocations'!$L:$L,AG$35,'3-a.  Rate Class Allocations'!$E:$E,$B165) / SUMIFS(OFFSET('3-a.  Rate Class Allocations'!$BA:$BA,0,O35-2015+(27*(AG$36="kW"))),'3-a.  Rate Class Allocations'!$F:$F,"2015 - 2020 Conservation First Framework - Approved Province Wide Program",'3-a.  Rate Class Allocations'!$E:$E,$B165),IF(COUNTIFS(AG$35,"General Service*"),1/COUNTIFS(Y35:AL35,"General Service*"),0))</f>
        <v>0</v>
      </c>
      <c r="AH165" s="416">
        <f ca="1">IF(SUMIFS(OFFSET('3-a.  Rate Class Allocations'!$BA:$BA,0,O35-2015+(27*(AH$36="kW"))),'3-a.  Rate Class Allocations'!$F:$F,"2015 - 2020 Conservation First Framework - Approved Province Wide Program",'3-a.  Rate Class Allocations'!$E:$E,$B165),SUMIFS(OFFSET('3-a.  Rate Class Allocations'!$BA:$BA,0,O35-2015+(27*(AH$36="kW"))),'3-a.  Rate Class Allocations'!$F:$F,"2015 - 2020 Conservation First Framework - Approved Province Wide Program",'3-a.  Rate Class Allocations'!$L:$L,AH$35,'3-a.  Rate Class Allocations'!$E:$E,$B165) / SUMIFS(OFFSET('3-a.  Rate Class Allocations'!$BA:$BA,0,O35-2015+(27*(AH$36="kW"))),'3-a.  Rate Class Allocations'!$F:$F,"2015 - 2020 Conservation First Framework - Approved Province Wide Program",'3-a.  Rate Class Allocations'!$E:$E,$B165),IF(COUNTIFS(AH$35,"General Service*"),1/COUNTIFS(Y35:AL35,"General Service*"),0))</f>
        <v>0</v>
      </c>
      <c r="AI165" s="416">
        <f ca="1">IF(SUMIFS(OFFSET('3-a.  Rate Class Allocations'!$BA:$BA,0,O35-2015+(27*(AI$36="kW"))),'3-a.  Rate Class Allocations'!$F:$F,"2015 - 2020 Conservation First Framework - Approved Province Wide Program",'3-a.  Rate Class Allocations'!$E:$E,$B165),SUMIFS(OFFSET('3-a.  Rate Class Allocations'!$BA:$BA,0,O35-2015+(27*(AI$36="kW"))),'3-a.  Rate Class Allocations'!$F:$F,"2015 - 2020 Conservation First Framework - Approved Province Wide Program",'3-a.  Rate Class Allocations'!$L:$L,AI$35,'3-a.  Rate Class Allocations'!$E:$E,$B165) / SUMIFS(OFFSET('3-a.  Rate Class Allocations'!$BA:$BA,0,O35-2015+(27*(AI$36="kW"))),'3-a.  Rate Class Allocations'!$F:$F,"2015 - 2020 Conservation First Framework - Approved Province Wide Program",'3-a.  Rate Class Allocations'!$E:$E,$B165),IF(COUNTIFS(AI$35,"General Service*"),1/COUNTIFS(Y35:AL35,"General Service*"),0))</f>
        <v>0</v>
      </c>
      <c r="AJ165" s="416">
        <f ca="1">IF(SUMIFS(OFFSET('3-a.  Rate Class Allocations'!$BA:$BA,0,O35-2015+(27*(AJ$36="kW"))),'3-a.  Rate Class Allocations'!$F:$F,"2015 - 2020 Conservation First Framework - Approved Province Wide Program",'3-a.  Rate Class Allocations'!$E:$E,$B165),SUMIFS(OFFSET('3-a.  Rate Class Allocations'!$BA:$BA,0,O35-2015+(27*(AJ$36="kW"))),'3-a.  Rate Class Allocations'!$F:$F,"2015 - 2020 Conservation First Framework - Approved Province Wide Program",'3-a.  Rate Class Allocations'!$L:$L,AJ$35,'3-a.  Rate Class Allocations'!$E:$E,$B165) / SUMIFS(OFFSET('3-a.  Rate Class Allocations'!$BA:$BA,0,O35-2015+(27*(AJ$36="kW"))),'3-a.  Rate Class Allocations'!$F:$F,"2015 - 2020 Conservation First Framework - Approved Province Wide Program",'3-a.  Rate Class Allocations'!$E:$E,$B165),IF(COUNTIFS(AJ$35,"General Service*"),1/COUNTIFS(Y35:AL35,"General Service*"),0))</f>
        <v>0</v>
      </c>
      <c r="AK165" s="416">
        <f ca="1">IF(SUMIFS(OFFSET('3-a.  Rate Class Allocations'!$BA:$BA,0,O35-2015+(27*(AK$36="kW"))),'3-a.  Rate Class Allocations'!$F:$F,"2015 - 2020 Conservation First Framework - Approved Province Wide Program",'3-a.  Rate Class Allocations'!$E:$E,$B165),SUMIFS(OFFSET('3-a.  Rate Class Allocations'!$BA:$BA,0,O35-2015+(27*(AK$36="kW"))),'3-a.  Rate Class Allocations'!$F:$F,"2015 - 2020 Conservation First Framework - Approved Province Wide Program",'3-a.  Rate Class Allocations'!$L:$L,AK$35,'3-a.  Rate Class Allocations'!$E:$E,$B165) / SUMIFS(OFFSET('3-a.  Rate Class Allocations'!$BA:$BA,0,O35-2015+(27*(AK$36="kW"))),'3-a.  Rate Class Allocations'!$F:$F,"2015 - 2020 Conservation First Framework - Approved Province Wide Program",'3-a.  Rate Class Allocations'!$E:$E,$B165),IF(COUNTIFS(AK$35,"General Service*"),1/COUNTIFS(Y35:AL35,"General Service*"),0))</f>
        <v>0</v>
      </c>
      <c r="AL165" s="416">
        <f ca="1">IF(SUMIFS(OFFSET('3-a.  Rate Class Allocations'!$BA:$BA,0,O35-2015+(27*(AL$36="kW"))),'3-a.  Rate Class Allocations'!$F:$F,"2015 - 2020 Conservation First Framework - Approved Province Wide Program",'3-a.  Rate Class Allocations'!$E:$E,$B165),SUMIFS(OFFSET('3-a.  Rate Class Allocations'!$BA:$BA,0,O35-2015+(27*(AL$36="kW"))),'3-a.  Rate Class Allocations'!$F:$F,"2015 - 2020 Conservation First Framework - Approved Province Wide Program",'3-a.  Rate Class Allocations'!$L:$L,AL$35,'3-a.  Rate Class Allocations'!$E:$E,$B165) / SUMIFS(OFFSET('3-a.  Rate Class Allocations'!$BA:$BA,0,O35-2015+(27*(AL$36="kW"))),'3-a.  Rate Class Allocations'!$F:$F,"2015 - 2020 Conservation First Framework - Approved Province Wide Program",'3-a.  Rate Class Allocations'!$E:$E,$B165),IF(COUNTIFS(AL$35,"General Service*"),1/COUNTIFS(Y35:AL35,"General Service*"),0))</f>
        <v>0</v>
      </c>
      <c r="AM165" s="298">
        <f ca="1">SUM(Y165:AL165)</f>
        <v>1</v>
      </c>
    </row>
    <row r="166" spans="1:39" outlineLevel="1">
      <c r="B166" s="296" t="s">
        <v>268</v>
      </c>
      <c r="C166" s="293" t="s">
        <v>164</v>
      </c>
      <c r="D166" s="724">
        <f>SUMIFS('7.  Persistence Report'!AU:AU,'7.  Persistence Report'!$D:$D,$B165,'7.  Persistence Report'!$H:$H,2015,'7.  Persistence Report'!$J:$J,"Adjustment")</f>
        <v>0</v>
      </c>
      <c r="E166" s="724">
        <f>SUMIFS('7.  Persistence Report'!AV:AV,'7.  Persistence Report'!$D:$D,$B165,'7.  Persistence Report'!$H:$H,2015,'7.  Persistence Report'!$J:$J,"Adjustment")</f>
        <v>0</v>
      </c>
      <c r="F166" s="724">
        <f>SUMIFS('7.  Persistence Report'!AW:AW,'7.  Persistence Report'!$D:$D,$B165,'7.  Persistence Report'!$H:$H,2015,'7.  Persistence Report'!$J:$J,"Adjustment")</f>
        <v>0</v>
      </c>
      <c r="G166" s="724">
        <f>SUMIFS('7.  Persistence Report'!AX:AX,'7.  Persistence Report'!$D:$D,$B165,'7.  Persistence Report'!$H:$H,2015,'7.  Persistence Report'!$J:$J,"Adjustment")</f>
        <v>0</v>
      </c>
      <c r="H166" s="724">
        <f>SUMIFS('7.  Persistence Report'!AY:AY,'7.  Persistence Report'!$D:$D,$B165,'7.  Persistence Report'!$H:$H,2015,'7.  Persistence Report'!$J:$J,"Adjustment")</f>
        <v>0</v>
      </c>
      <c r="I166" s="724">
        <f>SUMIFS('7.  Persistence Report'!AZ:AZ,'7.  Persistence Report'!$D:$D,$B165,'7.  Persistence Report'!$H:$H,2015,'7.  Persistence Report'!$J:$J,"Adjustment")</f>
        <v>0</v>
      </c>
      <c r="J166" s="724">
        <f>SUMIFS('7.  Persistence Report'!BA:BA,'7.  Persistence Report'!$D:$D,$B165,'7.  Persistence Report'!$H:$H,2015,'7.  Persistence Report'!$J:$J,"Adjustment")</f>
        <v>0</v>
      </c>
      <c r="K166" s="724">
        <f>SUMIFS('7.  Persistence Report'!BB:BB,'7.  Persistence Report'!$D:$D,$B165,'7.  Persistence Report'!$H:$H,2015,'7.  Persistence Report'!$J:$J,"Adjustment")</f>
        <v>0</v>
      </c>
      <c r="L166" s="724">
        <f>SUMIFS('7.  Persistence Report'!BC:BC,'7.  Persistence Report'!$D:$D,$B165,'7.  Persistence Report'!$H:$H,2015,'7.  Persistence Report'!$J:$J,"Adjustment")</f>
        <v>0</v>
      </c>
      <c r="M166" s="724">
        <f>SUMIFS('7.  Persistence Report'!BD:BD,'7.  Persistence Report'!$D:$D,$B165,'7.  Persistence Report'!$H:$H,2015,'7.  Persistence Report'!$J:$J,"Adjustment")</f>
        <v>0</v>
      </c>
      <c r="N166" s="724">
        <f>N165</f>
        <v>0</v>
      </c>
      <c r="O166" s="724">
        <f>SUMIFS('7.  Persistence Report'!P:P,'7.  Persistence Report'!$D:$D,$B165,'7.  Persistence Report'!$H:$H,2015,'7.  Persistence Report'!$J:$J,"Adjustment")</f>
        <v>0</v>
      </c>
      <c r="P166" s="724">
        <f>SUMIFS('7.  Persistence Report'!Q:Q,'7.  Persistence Report'!$D:$D,$B165,'7.  Persistence Report'!$H:$H,2015,'7.  Persistence Report'!$J:$J,"Adjustment")</f>
        <v>0</v>
      </c>
      <c r="Q166" s="724">
        <f>SUMIFS('7.  Persistence Report'!R:R,'7.  Persistence Report'!$D:$D,$B165,'7.  Persistence Report'!$H:$H,2015,'7.  Persistence Report'!$J:$J,"Adjustment")</f>
        <v>0</v>
      </c>
      <c r="R166" s="724">
        <f>SUMIFS('7.  Persistence Report'!S:S,'7.  Persistence Report'!$D:$D,$B165,'7.  Persistence Report'!$H:$H,2015,'7.  Persistence Report'!$J:$J,"Adjustment")</f>
        <v>0</v>
      </c>
      <c r="S166" s="724">
        <f>SUMIFS('7.  Persistence Report'!T:T,'7.  Persistence Report'!$D:$D,$B165,'7.  Persistence Report'!$H:$H,2015,'7.  Persistence Report'!$J:$J,"Adjustment")</f>
        <v>0</v>
      </c>
      <c r="T166" s="724">
        <f>SUMIFS('7.  Persistence Report'!U:U,'7.  Persistence Report'!$D:$D,$B165,'7.  Persistence Report'!$H:$H,2015,'7.  Persistence Report'!$J:$J,"Adjustment")</f>
        <v>0</v>
      </c>
      <c r="U166" s="724">
        <f>SUMIFS('7.  Persistence Report'!V:V,'7.  Persistence Report'!$D:$D,$B165,'7.  Persistence Report'!$H:$H,2015,'7.  Persistence Report'!$J:$J,"Adjustment")</f>
        <v>0</v>
      </c>
      <c r="V166" s="724">
        <f>SUMIFS('7.  Persistence Report'!W:W,'7.  Persistence Report'!$D:$D,$B165,'7.  Persistence Report'!$H:$H,2015,'7.  Persistence Report'!$J:$J,"Adjustment")</f>
        <v>0</v>
      </c>
      <c r="W166" s="724">
        <f>SUMIFS('7.  Persistence Report'!X:X,'7.  Persistence Report'!$D:$D,$B165,'7.  Persistence Report'!$H:$H,2015,'7.  Persistence Report'!$J:$J,"Adjustment")</f>
        <v>0</v>
      </c>
      <c r="X166" s="724">
        <f>SUMIFS('7.  Persistence Report'!Y:Y,'7.  Persistence Report'!$D:$D,$B165,'7.  Persistence Report'!$H:$H,2015,'7.  Persistence Report'!$J:$J,"Adjustment")</f>
        <v>0</v>
      </c>
      <c r="Y166" s="412">
        <f t="shared" ref="Y166:AL166" ca="1" si="41">Y165</f>
        <v>0.5</v>
      </c>
      <c r="Z166" s="412">
        <f t="shared" ca="1" si="41"/>
        <v>0.5</v>
      </c>
      <c r="AA166" s="412">
        <f t="shared" ca="1" si="41"/>
        <v>0</v>
      </c>
      <c r="AB166" s="412">
        <f t="shared" ca="1" si="41"/>
        <v>0</v>
      </c>
      <c r="AC166" s="412">
        <f t="shared" ca="1" si="41"/>
        <v>0</v>
      </c>
      <c r="AD166" s="412">
        <f t="shared" ca="1" si="41"/>
        <v>0</v>
      </c>
      <c r="AE166" s="412">
        <f t="shared" ca="1" si="41"/>
        <v>0</v>
      </c>
      <c r="AF166" s="412">
        <f t="shared" ca="1" si="41"/>
        <v>0</v>
      </c>
      <c r="AG166" s="412">
        <f t="shared" ca="1" si="41"/>
        <v>0</v>
      </c>
      <c r="AH166" s="412">
        <f t="shared" ca="1" si="41"/>
        <v>0</v>
      </c>
      <c r="AI166" s="412">
        <f t="shared" ca="1" si="41"/>
        <v>0</v>
      </c>
      <c r="AJ166" s="412">
        <f t="shared" ca="1" si="41"/>
        <v>0</v>
      </c>
      <c r="AK166" s="412">
        <f t="shared" ca="1" si="41"/>
        <v>0</v>
      </c>
      <c r="AL166" s="412">
        <f t="shared" ca="1" si="41"/>
        <v>0</v>
      </c>
      <c r="AM166" s="308"/>
    </row>
    <row r="167" spans="1:39" outlineLevel="1">
      <c r="B167" s="514"/>
      <c r="C167" s="293"/>
      <c r="D167" s="730"/>
      <c r="E167" s="730"/>
      <c r="F167" s="730"/>
      <c r="G167" s="730"/>
      <c r="H167" s="730"/>
      <c r="I167" s="730"/>
      <c r="J167" s="730"/>
      <c r="K167" s="730"/>
      <c r="L167" s="730"/>
      <c r="M167" s="730"/>
      <c r="N167" s="730"/>
      <c r="O167" s="730"/>
      <c r="P167" s="730"/>
      <c r="Q167" s="730"/>
      <c r="R167" s="730"/>
      <c r="S167" s="730"/>
      <c r="T167" s="730"/>
      <c r="U167" s="730"/>
      <c r="V167" s="730"/>
      <c r="W167" s="730"/>
      <c r="X167" s="730"/>
      <c r="Y167" s="413"/>
      <c r="Z167" s="426"/>
      <c r="AA167" s="426"/>
      <c r="AB167" s="426"/>
      <c r="AC167" s="426"/>
      <c r="AD167" s="426"/>
      <c r="AE167" s="426"/>
      <c r="AF167" s="426"/>
      <c r="AG167" s="426"/>
      <c r="AH167" s="426"/>
      <c r="AI167" s="426"/>
      <c r="AJ167" s="426"/>
      <c r="AK167" s="426"/>
      <c r="AL167" s="426"/>
      <c r="AM167" s="308"/>
    </row>
    <row r="168" spans="1:39" ht="45" outlineLevel="1">
      <c r="A168" s="516">
        <v>41</v>
      </c>
      <c r="B168" s="514" t="s">
        <v>134</v>
      </c>
      <c r="C168" s="293" t="s">
        <v>25</v>
      </c>
      <c r="D168" s="724">
        <f>SUMIFS('7.  Persistence Report'!AU:AU,'7.  Persistence Report'!$D:$D,$B168,'7.  Persistence Report'!$H:$H,2015,'7.  Persistence Report'!$J:$J,"Current Year Savings")</f>
        <v>0</v>
      </c>
      <c r="E168" s="724">
        <f>SUMIFS('7.  Persistence Report'!AV:AV,'7.  Persistence Report'!$D:$D,$B168,'7.  Persistence Report'!$H:$H,2015,'7.  Persistence Report'!$J:$J,"Current Year Savings")</f>
        <v>0</v>
      </c>
      <c r="F168" s="724">
        <f>SUMIFS('7.  Persistence Report'!AW:AW,'7.  Persistence Report'!$D:$D,$B168,'7.  Persistence Report'!$H:$H,2015,'7.  Persistence Report'!$J:$J,"Current Year Savings")</f>
        <v>0</v>
      </c>
      <c r="G168" s="724">
        <f>SUMIFS('7.  Persistence Report'!AX:AX,'7.  Persistence Report'!$D:$D,$B168,'7.  Persistence Report'!$H:$H,2015,'7.  Persistence Report'!$J:$J,"Current Year Savings")</f>
        <v>0</v>
      </c>
      <c r="H168" s="724">
        <f>SUMIFS('7.  Persistence Report'!AY:AY,'7.  Persistence Report'!$D:$D,$B168,'7.  Persistence Report'!$H:$H,2015,'7.  Persistence Report'!$J:$J,"Current Year Savings")</f>
        <v>0</v>
      </c>
      <c r="I168" s="724">
        <f>SUMIFS('7.  Persistence Report'!AZ:AZ,'7.  Persistence Report'!$D:$D,$B168,'7.  Persistence Report'!$H:$H,2015,'7.  Persistence Report'!$J:$J,"Current Year Savings")</f>
        <v>0</v>
      </c>
      <c r="J168" s="724">
        <f>SUMIFS('7.  Persistence Report'!BA:BA,'7.  Persistence Report'!$D:$D,$B168,'7.  Persistence Report'!$H:$H,2015,'7.  Persistence Report'!$J:$J,"Current Year Savings")</f>
        <v>0</v>
      </c>
      <c r="K168" s="724">
        <f>SUMIFS('7.  Persistence Report'!BB:BB,'7.  Persistence Report'!$D:$D,$B168,'7.  Persistence Report'!$H:$H,2015,'7.  Persistence Report'!$J:$J,"Current Year Savings")</f>
        <v>0</v>
      </c>
      <c r="L168" s="724">
        <f>SUMIFS('7.  Persistence Report'!BC:BC,'7.  Persistence Report'!$D:$D,$B168,'7.  Persistence Report'!$H:$H,2015,'7.  Persistence Report'!$J:$J,"Current Year Savings")</f>
        <v>0</v>
      </c>
      <c r="M168" s="724">
        <f>SUMIFS('7.  Persistence Report'!BD:BD,'7.  Persistence Report'!$D:$D,$B168,'7.  Persistence Report'!$H:$H,2015,'7.  Persistence Report'!$J:$J,"Current Year Savings")</f>
        <v>0</v>
      </c>
      <c r="N168" s="724">
        <v>0</v>
      </c>
      <c r="O168" s="724">
        <f>SUMIFS('7.  Persistence Report'!P:P,'7.  Persistence Report'!$D:$D,$B168,'7.  Persistence Report'!$H:$H,2015,'7.  Persistence Report'!$J:$J,"Current Year Savings")</f>
        <v>0</v>
      </c>
      <c r="P168" s="724">
        <f>SUMIFS('7.  Persistence Report'!Q:Q,'7.  Persistence Report'!$D:$D,$B168,'7.  Persistence Report'!$H:$H,2015,'7.  Persistence Report'!$J:$J,"Current Year Savings")</f>
        <v>0</v>
      </c>
      <c r="Q168" s="724">
        <f>SUMIFS('7.  Persistence Report'!R:R,'7.  Persistence Report'!$D:$D,$B168,'7.  Persistence Report'!$H:$H,2015,'7.  Persistence Report'!$J:$J,"Current Year Savings")</f>
        <v>0</v>
      </c>
      <c r="R168" s="724">
        <f>SUMIFS('7.  Persistence Report'!S:S,'7.  Persistence Report'!$D:$D,$B168,'7.  Persistence Report'!$H:$H,2015,'7.  Persistence Report'!$J:$J,"Current Year Savings")</f>
        <v>0</v>
      </c>
      <c r="S168" s="724">
        <f>SUMIFS('7.  Persistence Report'!T:T,'7.  Persistence Report'!$D:$D,$B168,'7.  Persistence Report'!$H:$H,2015,'7.  Persistence Report'!$J:$J,"Current Year Savings")</f>
        <v>0</v>
      </c>
      <c r="T168" s="724">
        <f>SUMIFS('7.  Persistence Report'!U:U,'7.  Persistence Report'!$D:$D,$B168,'7.  Persistence Report'!$H:$H,2015,'7.  Persistence Report'!$J:$J,"Current Year Savings")</f>
        <v>0</v>
      </c>
      <c r="U168" s="724">
        <f>SUMIFS('7.  Persistence Report'!V:V,'7.  Persistence Report'!$D:$D,$B168,'7.  Persistence Report'!$H:$H,2015,'7.  Persistence Report'!$J:$J,"Current Year Savings")</f>
        <v>0</v>
      </c>
      <c r="V168" s="724">
        <f>SUMIFS('7.  Persistence Report'!W:W,'7.  Persistence Report'!$D:$D,$B168,'7.  Persistence Report'!$H:$H,2015,'7.  Persistence Report'!$J:$J,"Current Year Savings")</f>
        <v>0</v>
      </c>
      <c r="W168" s="724">
        <f>SUMIFS('7.  Persistence Report'!X:X,'7.  Persistence Report'!$D:$D,$B168,'7.  Persistence Report'!$H:$H,2015,'7.  Persistence Report'!$J:$J,"Current Year Savings")</f>
        <v>0</v>
      </c>
      <c r="X168" s="724">
        <f>SUMIFS('7.  Persistence Report'!Y:Y,'7.  Persistence Report'!$D:$D,$B168,'7.  Persistence Report'!$H:$H,2015,'7.  Persistence Report'!$J:$J,"Current Year Savings")</f>
        <v>0</v>
      </c>
      <c r="Y168" s="416">
        <f ca="1">IF(SUMIFS(OFFSET('3-a.  Rate Class Allocations'!$BA:$BA,0,O35-2015+(27*(Y36="kW"))),'3-a.  Rate Class Allocations'!$F:$F,"2015 - 2020 Conservation First Framework - Approved Province Wide Program",'3-a.  Rate Class Allocations'!$E:$E,$B168),SUMIFS(OFFSET('3-a.  Rate Class Allocations'!$BA:$BA,0,O35-2015+(27*(Y36="kW"))),'3-a.  Rate Class Allocations'!$F:$F,"2015 - 2020 Conservation First Framework - Approved Province Wide Program",'3-a.  Rate Class Allocations'!$L:$L,Y35,'3-a.  Rate Class Allocations'!$E:$E,$B168) / SUMIFS(OFFSET('3-a.  Rate Class Allocations'!$BA:$BA,0,O35-2015+(27*(Y36="kW"))),'3-a.  Rate Class Allocations'!$F:$F,"2015 - 2020 Conservation First Framework - Approved Province Wide Program",'3-a.  Rate Class Allocations'!$E:$E,$B168),IF(COUNTIFS(Y35,"General Service*"),1/COUNTIFS(Y35:AL35,"General Service*"),0))</f>
        <v>0.5</v>
      </c>
      <c r="Z168" s="416">
        <f ca="1">IF(SUMIFS(OFFSET('3-a.  Rate Class Allocations'!$BA:$BA,0,O35-2015+(27*(Z$36="kW"))),'3-a.  Rate Class Allocations'!$F:$F,"2015 - 2020 Conservation First Framework - Approved Province Wide Program",'3-a.  Rate Class Allocations'!$E:$E,$B168),SUMIFS(OFFSET('3-a.  Rate Class Allocations'!$BA:$BA,0,O35-2015+(27*(Z$36="kW"))),'3-a.  Rate Class Allocations'!$F:$F,"2015 - 2020 Conservation First Framework - Approved Province Wide Program",'3-a.  Rate Class Allocations'!$L:$L,Z$35,'3-a.  Rate Class Allocations'!$E:$E,$B168) / SUMIFS(OFFSET('3-a.  Rate Class Allocations'!$BA:$BA,0,O35-2015+(27*(Z$36="kW"))),'3-a.  Rate Class Allocations'!$F:$F,"2015 - 2020 Conservation First Framework - Approved Province Wide Program",'3-a.  Rate Class Allocations'!$E:$E,$B168),IF(COUNTIFS(Z$35,"General Service*"),1/COUNTIFS(Y35:AL35,"General Service*"),0))</f>
        <v>0.5</v>
      </c>
      <c r="AA168" s="416">
        <f ca="1">IF(SUMIFS(OFFSET('3-a.  Rate Class Allocations'!$BA:$BA,0,O35-2015+(27*(AA$36="kW"))),'3-a.  Rate Class Allocations'!$F:$F,"2015 - 2020 Conservation First Framework - Approved Province Wide Program",'3-a.  Rate Class Allocations'!$E:$E,$B168),SUMIFS(OFFSET('3-a.  Rate Class Allocations'!$BA:$BA,0,O35-2015+(27*(AA$36="kW"))),'3-a.  Rate Class Allocations'!$F:$F,"2015 - 2020 Conservation First Framework - Approved Province Wide Program",'3-a.  Rate Class Allocations'!$L:$L,AA$35,'3-a.  Rate Class Allocations'!$E:$E,$B168) / SUMIFS(OFFSET('3-a.  Rate Class Allocations'!$BA:$BA,0,O35-2015+(27*(AA$36="kW"))),'3-a.  Rate Class Allocations'!$F:$F,"2015 - 2020 Conservation First Framework - Approved Province Wide Program",'3-a.  Rate Class Allocations'!$E:$E,$B168),IF(COUNTIFS(AA$35,"General Service*"),1/COUNTIFS(Y35:AL35,"General Service*"),0))</f>
        <v>0</v>
      </c>
      <c r="AB168" s="416">
        <f ca="1">IF(SUMIFS(OFFSET('3-a.  Rate Class Allocations'!$BA:$BA,0,O35-2015+(27*(AB$36="kW"))),'3-a.  Rate Class Allocations'!$F:$F,"2015 - 2020 Conservation First Framework - Approved Province Wide Program",'3-a.  Rate Class Allocations'!$E:$E,$B168),SUMIFS(OFFSET('3-a.  Rate Class Allocations'!$BA:$BA,0,O35-2015+(27*(AB$36="kW"))),'3-a.  Rate Class Allocations'!$F:$F,"2015 - 2020 Conservation First Framework - Approved Province Wide Program",'3-a.  Rate Class Allocations'!$L:$L,AB$35,'3-a.  Rate Class Allocations'!$E:$E,$B168) / SUMIFS(OFFSET('3-a.  Rate Class Allocations'!$BA:$BA,0,O35-2015+(27*(AB$36="kW"))),'3-a.  Rate Class Allocations'!$F:$F,"2015 - 2020 Conservation First Framework - Approved Province Wide Program",'3-a.  Rate Class Allocations'!$E:$E,$B168),IF(COUNTIFS(AB$35,"General Service*"),1/COUNTIFS(Y35:AL35,"General Service*"),0))</f>
        <v>0</v>
      </c>
      <c r="AC168" s="416">
        <f ca="1">IF(SUMIFS(OFFSET('3-a.  Rate Class Allocations'!$BA:$BA,0,O35-2015+(27*(AC$36="kW"))),'3-a.  Rate Class Allocations'!$F:$F,"2015 - 2020 Conservation First Framework - Approved Province Wide Program",'3-a.  Rate Class Allocations'!$E:$E,$B168),SUMIFS(OFFSET('3-a.  Rate Class Allocations'!$BA:$BA,0,O35-2015+(27*(AC$36="kW"))),'3-a.  Rate Class Allocations'!$F:$F,"2015 - 2020 Conservation First Framework - Approved Province Wide Program",'3-a.  Rate Class Allocations'!$L:$L,AC$35,'3-a.  Rate Class Allocations'!$E:$E,$B168) / SUMIFS(OFFSET('3-a.  Rate Class Allocations'!$BA:$BA,0,O35-2015+(27*(AC$36="kW"))),'3-a.  Rate Class Allocations'!$F:$F,"2015 - 2020 Conservation First Framework - Approved Province Wide Program",'3-a.  Rate Class Allocations'!$E:$E,$B168),IF(COUNTIFS(AC$35,"General Service*"),1/COUNTIFS(Y35:AL35,"General Service*"),0))</f>
        <v>0</v>
      </c>
      <c r="AD168" s="416">
        <f ca="1">IF(SUMIFS(OFFSET('3-a.  Rate Class Allocations'!$BA:$BA,0,O35-2015+(27*(AD$36="kW"))),'3-a.  Rate Class Allocations'!$F:$F,"2015 - 2020 Conservation First Framework - Approved Province Wide Program",'3-a.  Rate Class Allocations'!$E:$E,$B168),SUMIFS(OFFSET('3-a.  Rate Class Allocations'!$BA:$BA,0,O35-2015+(27*(AD$36="kW"))),'3-a.  Rate Class Allocations'!$F:$F,"2015 - 2020 Conservation First Framework - Approved Province Wide Program",'3-a.  Rate Class Allocations'!$L:$L,AD$35,'3-a.  Rate Class Allocations'!$E:$E,$B168) / SUMIFS(OFFSET('3-a.  Rate Class Allocations'!$BA:$BA,0,O35-2015+(27*(AD$36="kW"))),'3-a.  Rate Class Allocations'!$F:$F,"2015 - 2020 Conservation First Framework - Approved Province Wide Program",'3-a.  Rate Class Allocations'!$E:$E,$B168),IF(COUNTIFS(AD$35,"General Service*"),1/COUNTIFS(Y35:AL35,"General Service*"),0))</f>
        <v>0</v>
      </c>
      <c r="AE168" s="416">
        <f ca="1">IF(SUMIFS(OFFSET('3-a.  Rate Class Allocations'!$BA:$BA,0,O35-2015+(27*(AE$36="kW"))),'3-a.  Rate Class Allocations'!$F:$F,"2015 - 2020 Conservation First Framework - Approved Province Wide Program",'3-a.  Rate Class Allocations'!$E:$E,$B168),SUMIFS(OFFSET('3-a.  Rate Class Allocations'!$BA:$BA,0,O35-2015+(27*(AE$36="kW"))),'3-a.  Rate Class Allocations'!$F:$F,"2015 - 2020 Conservation First Framework - Approved Province Wide Program",'3-a.  Rate Class Allocations'!$L:$L,AE$35,'3-a.  Rate Class Allocations'!$E:$E,$B168) / SUMIFS(OFFSET('3-a.  Rate Class Allocations'!$BA:$BA,0,O35-2015+(27*(AE$36="kW"))),'3-a.  Rate Class Allocations'!$F:$F,"2015 - 2020 Conservation First Framework - Approved Province Wide Program",'3-a.  Rate Class Allocations'!$E:$E,$B168),IF(COUNTIFS(AE$35,"General Service*"),1/COUNTIFS(Y35:AL35,"General Service*"),0))</f>
        <v>0</v>
      </c>
      <c r="AF168" s="416">
        <f ca="1">IF(SUMIFS(OFFSET('3-a.  Rate Class Allocations'!$BA:$BA,0,O35-2015+(27*(AF$36="kW"))),'3-a.  Rate Class Allocations'!$F:$F,"2015 - 2020 Conservation First Framework - Approved Province Wide Program",'3-a.  Rate Class Allocations'!$E:$E,$B168),SUMIFS(OFFSET('3-a.  Rate Class Allocations'!$BA:$BA,0,O35-2015+(27*(AF$36="kW"))),'3-a.  Rate Class Allocations'!$F:$F,"2015 - 2020 Conservation First Framework - Approved Province Wide Program",'3-a.  Rate Class Allocations'!$L:$L,AF$35,'3-a.  Rate Class Allocations'!$E:$E,$B168) / SUMIFS(OFFSET('3-a.  Rate Class Allocations'!$BA:$BA,0,O35-2015+(27*(AF$36="kW"))),'3-a.  Rate Class Allocations'!$F:$F,"2015 - 2020 Conservation First Framework - Approved Province Wide Program",'3-a.  Rate Class Allocations'!$E:$E,$B168),IF(COUNTIFS(AF$35,"General Service*"),1/COUNTIFS(Y35:AL35,"General Service*"),0))</f>
        <v>0</v>
      </c>
      <c r="AG168" s="416">
        <f ca="1">IF(SUMIFS(OFFSET('3-a.  Rate Class Allocations'!$BA:$BA,0,O35-2015+(27*(AG$36="kW"))),'3-a.  Rate Class Allocations'!$F:$F,"2015 - 2020 Conservation First Framework - Approved Province Wide Program",'3-a.  Rate Class Allocations'!$E:$E,$B168),SUMIFS(OFFSET('3-a.  Rate Class Allocations'!$BA:$BA,0,O35-2015+(27*(AG$36="kW"))),'3-a.  Rate Class Allocations'!$F:$F,"2015 - 2020 Conservation First Framework - Approved Province Wide Program",'3-a.  Rate Class Allocations'!$L:$L,AG$35,'3-a.  Rate Class Allocations'!$E:$E,$B168) / SUMIFS(OFFSET('3-a.  Rate Class Allocations'!$BA:$BA,0,O35-2015+(27*(AG$36="kW"))),'3-a.  Rate Class Allocations'!$F:$F,"2015 - 2020 Conservation First Framework - Approved Province Wide Program",'3-a.  Rate Class Allocations'!$E:$E,$B168),IF(COUNTIFS(AG$35,"General Service*"),1/COUNTIFS(Y35:AL35,"General Service*"),0))</f>
        <v>0</v>
      </c>
      <c r="AH168" s="416">
        <f ca="1">IF(SUMIFS(OFFSET('3-a.  Rate Class Allocations'!$BA:$BA,0,O35-2015+(27*(AH$36="kW"))),'3-a.  Rate Class Allocations'!$F:$F,"2015 - 2020 Conservation First Framework - Approved Province Wide Program",'3-a.  Rate Class Allocations'!$E:$E,$B168),SUMIFS(OFFSET('3-a.  Rate Class Allocations'!$BA:$BA,0,O35-2015+(27*(AH$36="kW"))),'3-a.  Rate Class Allocations'!$F:$F,"2015 - 2020 Conservation First Framework - Approved Province Wide Program",'3-a.  Rate Class Allocations'!$L:$L,AH$35,'3-a.  Rate Class Allocations'!$E:$E,$B168) / SUMIFS(OFFSET('3-a.  Rate Class Allocations'!$BA:$BA,0,O35-2015+(27*(AH$36="kW"))),'3-a.  Rate Class Allocations'!$F:$F,"2015 - 2020 Conservation First Framework - Approved Province Wide Program",'3-a.  Rate Class Allocations'!$E:$E,$B168),IF(COUNTIFS(AH$35,"General Service*"),1/COUNTIFS(Y35:AL35,"General Service*"),0))</f>
        <v>0</v>
      </c>
      <c r="AI168" s="416">
        <f ca="1">IF(SUMIFS(OFFSET('3-a.  Rate Class Allocations'!$BA:$BA,0,O35-2015+(27*(AI$36="kW"))),'3-a.  Rate Class Allocations'!$F:$F,"2015 - 2020 Conservation First Framework - Approved Province Wide Program",'3-a.  Rate Class Allocations'!$E:$E,$B168),SUMIFS(OFFSET('3-a.  Rate Class Allocations'!$BA:$BA,0,O35-2015+(27*(AI$36="kW"))),'3-a.  Rate Class Allocations'!$F:$F,"2015 - 2020 Conservation First Framework - Approved Province Wide Program",'3-a.  Rate Class Allocations'!$L:$L,AI$35,'3-a.  Rate Class Allocations'!$E:$E,$B168) / SUMIFS(OFFSET('3-a.  Rate Class Allocations'!$BA:$BA,0,O35-2015+(27*(AI$36="kW"))),'3-a.  Rate Class Allocations'!$F:$F,"2015 - 2020 Conservation First Framework - Approved Province Wide Program",'3-a.  Rate Class Allocations'!$E:$E,$B168),IF(COUNTIFS(AI$35,"General Service*"),1/COUNTIFS(Y35:AL35,"General Service*"),0))</f>
        <v>0</v>
      </c>
      <c r="AJ168" s="416">
        <f ca="1">IF(SUMIFS(OFFSET('3-a.  Rate Class Allocations'!$BA:$BA,0,O35-2015+(27*(AJ$36="kW"))),'3-a.  Rate Class Allocations'!$F:$F,"2015 - 2020 Conservation First Framework - Approved Province Wide Program",'3-a.  Rate Class Allocations'!$E:$E,$B168),SUMIFS(OFFSET('3-a.  Rate Class Allocations'!$BA:$BA,0,O35-2015+(27*(AJ$36="kW"))),'3-a.  Rate Class Allocations'!$F:$F,"2015 - 2020 Conservation First Framework - Approved Province Wide Program",'3-a.  Rate Class Allocations'!$L:$L,AJ$35,'3-a.  Rate Class Allocations'!$E:$E,$B168) / SUMIFS(OFFSET('3-a.  Rate Class Allocations'!$BA:$BA,0,O35-2015+(27*(AJ$36="kW"))),'3-a.  Rate Class Allocations'!$F:$F,"2015 - 2020 Conservation First Framework - Approved Province Wide Program",'3-a.  Rate Class Allocations'!$E:$E,$B168),IF(COUNTIFS(AJ$35,"General Service*"),1/COUNTIFS(Y35:AL35,"General Service*"),0))</f>
        <v>0</v>
      </c>
      <c r="AK168" s="416">
        <f ca="1">IF(SUMIFS(OFFSET('3-a.  Rate Class Allocations'!$BA:$BA,0,O35-2015+(27*(AK$36="kW"))),'3-a.  Rate Class Allocations'!$F:$F,"2015 - 2020 Conservation First Framework - Approved Province Wide Program",'3-a.  Rate Class Allocations'!$E:$E,$B168),SUMIFS(OFFSET('3-a.  Rate Class Allocations'!$BA:$BA,0,O35-2015+(27*(AK$36="kW"))),'3-a.  Rate Class Allocations'!$F:$F,"2015 - 2020 Conservation First Framework - Approved Province Wide Program",'3-a.  Rate Class Allocations'!$L:$L,AK$35,'3-a.  Rate Class Allocations'!$E:$E,$B168) / SUMIFS(OFFSET('3-a.  Rate Class Allocations'!$BA:$BA,0,O35-2015+(27*(AK$36="kW"))),'3-a.  Rate Class Allocations'!$F:$F,"2015 - 2020 Conservation First Framework - Approved Province Wide Program",'3-a.  Rate Class Allocations'!$E:$E,$B168),IF(COUNTIFS(AK$35,"General Service*"),1/COUNTIFS(Y35:AL35,"General Service*"),0))</f>
        <v>0</v>
      </c>
      <c r="AL168" s="416">
        <f ca="1">IF(SUMIFS(OFFSET('3-a.  Rate Class Allocations'!$BA:$BA,0,O35-2015+(27*(AL$36="kW"))),'3-a.  Rate Class Allocations'!$F:$F,"2015 - 2020 Conservation First Framework - Approved Province Wide Program",'3-a.  Rate Class Allocations'!$E:$E,$B168),SUMIFS(OFFSET('3-a.  Rate Class Allocations'!$BA:$BA,0,O35-2015+(27*(AL$36="kW"))),'3-a.  Rate Class Allocations'!$F:$F,"2015 - 2020 Conservation First Framework - Approved Province Wide Program",'3-a.  Rate Class Allocations'!$L:$L,AL$35,'3-a.  Rate Class Allocations'!$E:$E,$B168) / SUMIFS(OFFSET('3-a.  Rate Class Allocations'!$BA:$BA,0,O35-2015+(27*(AL$36="kW"))),'3-a.  Rate Class Allocations'!$F:$F,"2015 - 2020 Conservation First Framework - Approved Province Wide Program",'3-a.  Rate Class Allocations'!$E:$E,$B168),IF(COUNTIFS(AL$35,"General Service*"),1/COUNTIFS(Y35:AL35,"General Service*"),0))</f>
        <v>0</v>
      </c>
      <c r="AM168" s="298">
        <f ca="1">SUM(Y168:AL168)</f>
        <v>1</v>
      </c>
    </row>
    <row r="169" spans="1:39" outlineLevel="1">
      <c r="B169" s="296" t="s">
        <v>268</v>
      </c>
      <c r="C169" s="293" t="s">
        <v>164</v>
      </c>
      <c r="D169" s="724">
        <f>SUMIFS('7.  Persistence Report'!AU:AU,'7.  Persistence Report'!$D:$D,$B168,'7.  Persistence Report'!$H:$H,2015,'7.  Persistence Report'!$J:$J,"Adjustment")</f>
        <v>0</v>
      </c>
      <c r="E169" s="724">
        <f>SUMIFS('7.  Persistence Report'!AV:AV,'7.  Persistence Report'!$D:$D,$B168,'7.  Persistence Report'!$H:$H,2015,'7.  Persistence Report'!$J:$J,"Adjustment")</f>
        <v>0</v>
      </c>
      <c r="F169" s="724">
        <f>SUMIFS('7.  Persistence Report'!AW:AW,'7.  Persistence Report'!$D:$D,$B168,'7.  Persistence Report'!$H:$H,2015,'7.  Persistence Report'!$J:$J,"Adjustment")</f>
        <v>0</v>
      </c>
      <c r="G169" s="724">
        <f>SUMIFS('7.  Persistence Report'!AX:AX,'7.  Persistence Report'!$D:$D,$B168,'7.  Persistence Report'!$H:$H,2015,'7.  Persistence Report'!$J:$J,"Adjustment")</f>
        <v>0</v>
      </c>
      <c r="H169" s="724">
        <f>SUMIFS('7.  Persistence Report'!AY:AY,'7.  Persistence Report'!$D:$D,$B168,'7.  Persistence Report'!$H:$H,2015,'7.  Persistence Report'!$J:$J,"Adjustment")</f>
        <v>0</v>
      </c>
      <c r="I169" s="724">
        <f>SUMIFS('7.  Persistence Report'!AZ:AZ,'7.  Persistence Report'!$D:$D,$B168,'7.  Persistence Report'!$H:$H,2015,'7.  Persistence Report'!$J:$J,"Adjustment")</f>
        <v>0</v>
      </c>
      <c r="J169" s="724">
        <f>SUMIFS('7.  Persistence Report'!BA:BA,'7.  Persistence Report'!$D:$D,$B168,'7.  Persistence Report'!$H:$H,2015,'7.  Persistence Report'!$J:$J,"Adjustment")</f>
        <v>0</v>
      </c>
      <c r="K169" s="724">
        <f>SUMIFS('7.  Persistence Report'!BB:BB,'7.  Persistence Report'!$D:$D,$B168,'7.  Persistence Report'!$H:$H,2015,'7.  Persistence Report'!$J:$J,"Adjustment")</f>
        <v>0</v>
      </c>
      <c r="L169" s="724">
        <f>SUMIFS('7.  Persistence Report'!BC:BC,'7.  Persistence Report'!$D:$D,$B168,'7.  Persistence Report'!$H:$H,2015,'7.  Persistence Report'!$J:$J,"Adjustment")</f>
        <v>0</v>
      </c>
      <c r="M169" s="724">
        <f>SUMIFS('7.  Persistence Report'!BD:BD,'7.  Persistence Report'!$D:$D,$B168,'7.  Persistence Report'!$H:$H,2015,'7.  Persistence Report'!$J:$J,"Adjustment")</f>
        <v>0</v>
      </c>
      <c r="N169" s="724">
        <f>N168</f>
        <v>0</v>
      </c>
      <c r="O169" s="724">
        <f>SUMIFS('7.  Persistence Report'!P:P,'7.  Persistence Report'!$D:$D,$B168,'7.  Persistence Report'!$H:$H,2015,'7.  Persistence Report'!$J:$J,"Adjustment")</f>
        <v>0</v>
      </c>
      <c r="P169" s="724">
        <f>SUMIFS('7.  Persistence Report'!Q:Q,'7.  Persistence Report'!$D:$D,$B168,'7.  Persistence Report'!$H:$H,2015,'7.  Persistence Report'!$J:$J,"Adjustment")</f>
        <v>0</v>
      </c>
      <c r="Q169" s="724">
        <f>SUMIFS('7.  Persistence Report'!R:R,'7.  Persistence Report'!$D:$D,$B168,'7.  Persistence Report'!$H:$H,2015,'7.  Persistence Report'!$J:$J,"Adjustment")</f>
        <v>0</v>
      </c>
      <c r="R169" s="724">
        <f>SUMIFS('7.  Persistence Report'!S:S,'7.  Persistence Report'!$D:$D,$B168,'7.  Persistence Report'!$H:$H,2015,'7.  Persistence Report'!$J:$J,"Adjustment")</f>
        <v>0</v>
      </c>
      <c r="S169" s="724">
        <f>SUMIFS('7.  Persistence Report'!T:T,'7.  Persistence Report'!$D:$D,$B168,'7.  Persistence Report'!$H:$H,2015,'7.  Persistence Report'!$J:$J,"Adjustment")</f>
        <v>0</v>
      </c>
      <c r="T169" s="724">
        <f>SUMIFS('7.  Persistence Report'!U:U,'7.  Persistence Report'!$D:$D,$B168,'7.  Persistence Report'!$H:$H,2015,'7.  Persistence Report'!$J:$J,"Adjustment")</f>
        <v>0</v>
      </c>
      <c r="U169" s="724">
        <f>SUMIFS('7.  Persistence Report'!V:V,'7.  Persistence Report'!$D:$D,$B168,'7.  Persistence Report'!$H:$H,2015,'7.  Persistence Report'!$J:$J,"Adjustment")</f>
        <v>0</v>
      </c>
      <c r="V169" s="724">
        <f>SUMIFS('7.  Persistence Report'!W:W,'7.  Persistence Report'!$D:$D,$B168,'7.  Persistence Report'!$H:$H,2015,'7.  Persistence Report'!$J:$J,"Adjustment")</f>
        <v>0</v>
      </c>
      <c r="W169" s="724">
        <f>SUMIFS('7.  Persistence Report'!X:X,'7.  Persistence Report'!$D:$D,$B168,'7.  Persistence Report'!$H:$H,2015,'7.  Persistence Report'!$J:$J,"Adjustment")</f>
        <v>0</v>
      </c>
      <c r="X169" s="724">
        <f>SUMIFS('7.  Persistence Report'!Y:Y,'7.  Persistence Report'!$D:$D,$B168,'7.  Persistence Report'!$H:$H,2015,'7.  Persistence Report'!$J:$J,"Adjustment")</f>
        <v>0</v>
      </c>
      <c r="Y169" s="412">
        <f t="shared" ref="Y169:AL169" ca="1" si="42">Y168</f>
        <v>0.5</v>
      </c>
      <c r="Z169" s="412">
        <f t="shared" ca="1" si="42"/>
        <v>0.5</v>
      </c>
      <c r="AA169" s="412">
        <f t="shared" ca="1" si="42"/>
        <v>0</v>
      </c>
      <c r="AB169" s="412">
        <f t="shared" ca="1" si="42"/>
        <v>0</v>
      </c>
      <c r="AC169" s="412">
        <f t="shared" ca="1" si="42"/>
        <v>0</v>
      </c>
      <c r="AD169" s="412">
        <f t="shared" ca="1" si="42"/>
        <v>0</v>
      </c>
      <c r="AE169" s="412">
        <f t="shared" ca="1" si="42"/>
        <v>0</v>
      </c>
      <c r="AF169" s="412">
        <f t="shared" ca="1" si="42"/>
        <v>0</v>
      </c>
      <c r="AG169" s="412">
        <f t="shared" ca="1" si="42"/>
        <v>0</v>
      </c>
      <c r="AH169" s="412">
        <f t="shared" ca="1" si="42"/>
        <v>0</v>
      </c>
      <c r="AI169" s="412">
        <f t="shared" ca="1" si="42"/>
        <v>0</v>
      </c>
      <c r="AJ169" s="412">
        <f t="shared" ca="1" si="42"/>
        <v>0</v>
      </c>
      <c r="AK169" s="412">
        <f t="shared" ca="1" si="42"/>
        <v>0</v>
      </c>
      <c r="AL169" s="412">
        <f t="shared" ca="1" si="42"/>
        <v>0</v>
      </c>
      <c r="AM169" s="308"/>
    </row>
    <row r="170" spans="1:39" outlineLevel="1">
      <c r="B170" s="514"/>
      <c r="C170" s="293"/>
      <c r="D170" s="730"/>
      <c r="E170" s="730"/>
      <c r="F170" s="730"/>
      <c r="G170" s="730"/>
      <c r="H170" s="730"/>
      <c r="I170" s="730"/>
      <c r="J170" s="730"/>
      <c r="K170" s="730"/>
      <c r="L170" s="730"/>
      <c r="M170" s="730"/>
      <c r="N170" s="730"/>
      <c r="O170" s="730"/>
      <c r="P170" s="730"/>
      <c r="Q170" s="730"/>
      <c r="R170" s="730"/>
      <c r="S170" s="730"/>
      <c r="T170" s="730"/>
      <c r="U170" s="730"/>
      <c r="V170" s="730"/>
      <c r="W170" s="730"/>
      <c r="X170" s="730"/>
      <c r="Y170" s="413"/>
      <c r="Z170" s="426"/>
      <c r="AA170" s="426"/>
      <c r="AB170" s="426"/>
      <c r="AC170" s="426"/>
      <c r="AD170" s="426"/>
      <c r="AE170" s="426"/>
      <c r="AF170" s="426"/>
      <c r="AG170" s="426"/>
      <c r="AH170" s="426"/>
      <c r="AI170" s="426"/>
      <c r="AJ170" s="426"/>
      <c r="AK170" s="426"/>
      <c r="AL170" s="426"/>
      <c r="AM170" s="308"/>
    </row>
    <row r="171" spans="1:39" ht="45" outlineLevel="1">
      <c r="A171" s="516">
        <v>42</v>
      </c>
      <c r="B171" s="514" t="s">
        <v>135</v>
      </c>
      <c r="C171" s="293" t="s">
        <v>25</v>
      </c>
      <c r="D171" s="724">
        <f>SUMIFS('7.  Persistence Report'!AU:AU,'7.  Persistence Report'!$D:$D,$B171,'7.  Persistence Report'!$H:$H,2015,'7.  Persistence Report'!$J:$J,"Current Year Savings")</f>
        <v>0</v>
      </c>
      <c r="E171" s="724">
        <f>SUMIFS('7.  Persistence Report'!AV:AV,'7.  Persistence Report'!$D:$D,$B171,'7.  Persistence Report'!$H:$H,2015,'7.  Persistence Report'!$J:$J,"Current Year Savings")</f>
        <v>0</v>
      </c>
      <c r="F171" s="724">
        <f>SUMIFS('7.  Persistence Report'!AW:AW,'7.  Persistence Report'!$D:$D,$B171,'7.  Persistence Report'!$H:$H,2015,'7.  Persistence Report'!$J:$J,"Current Year Savings")</f>
        <v>0</v>
      </c>
      <c r="G171" s="724">
        <f>SUMIFS('7.  Persistence Report'!AX:AX,'7.  Persistence Report'!$D:$D,$B171,'7.  Persistence Report'!$H:$H,2015,'7.  Persistence Report'!$J:$J,"Current Year Savings")</f>
        <v>0</v>
      </c>
      <c r="H171" s="724">
        <f>SUMIFS('7.  Persistence Report'!AY:AY,'7.  Persistence Report'!$D:$D,$B171,'7.  Persistence Report'!$H:$H,2015,'7.  Persistence Report'!$J:$J,"Current Year Savings")</f>
        <v>0</v>
      </c>
      <c r="I171" s="724">
        <f>SUMIFS('7.  Persistence Report'!AZ:AZ,'7.  Persistence Report'!$D:$D,$B171,'7.  Persistence Report'!$H:$H,2015,'7.  Persistence Report'!$J:$J,"Current Year Savings")</f>
        <v>0</v>
      </c>
      <c r="J171" s="724">
        <f>SUMIFS('7.  Persistence Report'!BA:BA,'7.  Persistence Report'!$D:$D,$B171,'7.  Persistence Report'!$H:$H,2015,'7.  Persistence Report'!$J:$J,"Current Year Savings")</f>
        <v>0</v>
      </c>
      <c r="K171" s="724">
        <f>SUMIFS('7.  Persistence Report'!BB:BB,'7.  Persistence Report'!$D:$D,$B171,'7.  Persistence Report'!$H:$H,2015,'7.  Persistence Report'!$J:$J,"Current Year Savings")</f>
        <v>0</v>
      </c>
      <c r="L171" s="724">
        <f>SUMIFS('7.  Persistence Report'!BC:BC,'7.  Persistence Report'!$D:$D,$B171,'7.  Persistence Report'!$H:$H,2015,'7.  Persistence Report'!$J:$J,"Current Year Savings")</f>
        <v>0</v>
      </c>
      <c r="M171" s="724">
        <f>SUMIFS('7.  Persistence Report'!BD:BD,'7.  Persistence Report'!$D:$D,$B171,'7.  Persistence Report'!$H:$H,2015,'7.  Persistence Report'!$J:$J,"Current Year Savings")</f>
        <v>0</v>
      </c>
      <c r="N171" s="730"/>
      <c r="O171" s="724">
        <f>SUMIFS('7.  Persistence Report'!P:P,'7.  Persistence Report'!$D:$D,$B171,'7.  Persistence Report'!$H:$H,2015,'7.  Persistence Report'!$J:$J,"Current Year Savings")</f>
        <v>0</v>
      </c>
      <c r="P171" s="724">
        <f>SUMIFS('7.  Persistence Report'!Q:Q,'7.  Persistence Report'!$D:$D,$B171,'7.  Persistence Report'!$H:$H,2015,'7.  Persistence Report'!$J:$J,"Current Year Savings")</f>
        <v>0</v>
      </c>
      <c r="Q171" s="724">
        <f>SUMIFS('7.  Persistence Report'!R:R,'7.  Persistence Report'!$D:$D,$B171,'7.  Persistence Report'!$H:$H,2015,'7.  Persistence Report'!$J:$J,"Current Year Savings")</f>
        <v>0</v>
      </c>
      <c r="R171" s="724">
        <f>SUMIFS('7.  Persistence Report'!S:S,'7.  Persistence Report'!$D:$D,$B171,'7.  Persistence Report'!$H:$H,2015,'7.  Persistence Report'!$J:$J,"Current Year Savings")</f>
        <v>0</v>
      </c>
      <c r="S171" s="724">
        <f>SUMIFS('7.  Persistence Report'!T:T,'7.  Persistence Report'!$D:$D,$B171,'7.  Persistence Report'!$H:$H,2015,'7.  Persistence Report'!$J:$J,"Current Year Savings")</f>
        <v>0</v>
      </c>
      <c r="T171" s="724">
        <f>SUMIFS('7.  Persistence Report'!U:U,'7.  Persistence Report'!$D:$D,$B171,'7.  Persistence Report'!$H:$H,2015,'7.  Persistence Report'!$J:$J,"Current Year Savings")</f>
        <v>0</v>
      </c>
      <c r="U171" s="724">
        <f>SUMIFS('7.  Persistence Report'!V:V,'7.  Persistence Report'!$D:$D,$B171,'7.  Persistence Report'!$H:$H,2015,'7.  Persistence Report'!$J:$J,"Current Year Savings")</f>
        <v>0</v>
      </c>
      <c r="V171" s="724">
        <f>SUMIFS('7.  Persistence Report'!W:W,'7.  Persistence Report'!$D:$D,$B171,'7.  Persistence Report'!$H:$H,2015,'7.  Persistence Report'!$J:$J,"Current Year Savings")</f>
        <v>0</v>
      </c>
      <c r="W171" s="724">
        <f>SUMIFS('7.  Persistence Report'!X:X,'7.  Persistence Report'!$D:$D,$B171,'7.  Persistence Report'!$H:$H,2015,'7.  Persistence Report'!$J:$J,"Current Year Savings")</f>
        <v>0</v>
      </c>
      <c r="X171" s="724">
        <f>SUMIFS('7.  Persistence Report'!Y:Y,'7.  Persistence Report'!$D:$D,$B171,'7.  Persistence Report'!$H:$H,2015,'7.  Persistence Report'!$J:$J,"Current Year Savings")</f>
        <v>0</v>
      </c>
      <c r="Y171" s="416">
        <f ca="1">IF(SUMIFS(OFFSET('3-a.  Rate Class Allocations'!$BA:$BA,0,O35-2015+(27*(Y36="kW"))),'3-a.  Rate Class Allocations'!$F:$F,"2015 - 2020 Conservation First Framework - Approved Province Wide Program",'3-a.  Rate Class Allocations'!$E:$E,$B171),SUMIFS(OFFSET('3-a.  Rate Class Allocations'!$BA:$BA,0,O35-2015+(27*(Y36="kW"))),'3-a.  Rate Class Allocations'!$F:$F,"2015 - 2020 Conservation First Framework - Approved Province Wide Program",'3-a.  Rate Class Allocations'!$L:$L,Y35,'3-a.  Rate Class Allocations'!$E:$E,$B171) / SUMIFS(OFFSET('3-a.  Rate Class Allocations'!$BA:$BA,0,O35-2015+(27*(Y36="kW"))),'3-a.  Rate Class Allocations'!$F:$F,"2015 - 2020 Conservation First Framework - Approved Province Wide Program",'3-a.  Rate Class Allocations'!$E:$E,$B171),IF(COUNTIFS(Y35,"General Service*"),1/COUNTIFS(Y35:AL35,"General Service*"),0))</f>
        <v>0.5</v>
      </c>
      <c r="Z171" s="416">
        <f ca="1">IF(SUMIFS(OFFSET('3-a.  Rate Class Allocations'!$BA:$BA,0,O35-2015+(27*(Z$36="kW"))),'3-a.  Rate Class Allocations'!$F:$F,"2015 - 2020 Conservation First Framework - Approved Province Wide Program",'3-a.  Rate Class Allocations'!$E:$E,$B171),SUMIFS(OFFSET('3-a.  Rate Class Allocations'!$BA:$BA,0,O35-2015+(27*(Z$36="kW"))),'3-a.  Rate Class Allocations'!$F:$F,"2015 - 2020 Conservation First Framework - Approved Province Wide Program",'3-a.  Rate Class Allocations'!$L:$L,Z$35,'3-a.  Rate Class Allocations'!$E:$E,$B171) / SUMIFS(OFFSET('3-a.  Rate Class Allocations'!$BA:$BA,0,O35-2015+(27*(Z$36="kW"))),'3-a.  Rate Class Allocations'!$F:$F,"2015 - 2020 Conservation First Framework - Approved Province Wide Program",'3-a.  Rate Class Allocations'!$E:$E,$B171),IF(COUNTIFS(Z$35,"General Service*"),1/COUNTIFS(Y35:AL35,"General Service*"),0))</f>
        <v>0.5</v>
      </c>
      <c r="AA171" s="416">
        <f ca="1">IF(SUMIFS(OFFSET('3-a.  Rate Class Allocations'!$BA:$BA,0,O35-2015+(27*(AA$36="kW"))),'3-a.  Rate Class Allocations'!$F:$F,"2015 - 2020 Conservation First Framework - Approved Province Wide Program",'3-a.  Rate Class Allocations'!$E:$E,$B171),SUMIFS(OFFSET('3-a.  Rate Class Allocations'!$BA:$BA,0,O35-2015+(27*(AA$36="kW"))),'3-a.  Rate Class Allocations'!$F:$F,"2015 - 2020 Conservation First Framework - Approved Province Wide Program",'3-a.  Rate Class Allocations'!$L:$L,AA$35,'3-a.  Rate Class Allocations'!$E:$E,$B171) / SUMIFS(OFFSET('3-a.  Rate Class Allocations'!$BA:$BA,0,O35-2015+(27*(AA$36="kW"))),'3-a.  Rate Class Allocations'!$F:$F,"2015 - 2020 Conservation First Framework - Approved Province Wide Program",'3-a.  Rate Class Allocations'!$E:$E,$B171),IF(COUNTIFS(AA$35,"General Service*"),1/COUNTIFS(Y35:AL35,"General Service*"),0))</f>
        <v>0</v>
      </c>
      <c r="AB171" s="416">
        <f ca="1">IF(SUMIFS(OFFSET('3-a.  Rate Class Allocations'!$BA:$BA,0,O35-2015+(27*(AB$36="kW"))),'3-a.  Rate Class Allocations'!$F:$F,"2015 - 2020 Conservation First Framework - Approved Province Wide Program",'3-a.  Rate Class Allocations'!$E:$E,$B171),SUMIFS(OFFSET('3-a.  Rate Class Allocations'!$BA:$BA,0,O35-2015+(27*(AB$36="kW"))),'3-a.  Rate Class Allocations'!$F:$F,"2015 - 2020 Conservation First Framework - Approved Province Wide Program",'3-a.  Rate Class Allocations'!$L:$L,AB$35,'3-a.  Rate Class Allocations'!$E:$E,$B171) / SUMIFS(OFFSET('3-a.  Rate Class Allocations'!$BA:$BA,0,O35-2015+(27*(AB$36="kW"))),'3-a.  Rate Class Allocations'!$F:$F,"2015 - 2020 Conservation First Framework - Approved Province Wide Program",'3-a.  Rate Class Allocations'!$E:$E,$B171),IF(COUNTIFS(AB$35,"General Service*"),1/COUNTIFS(Y35:AL35,"General Service*"),0))</f>
        <v>0</v>
      </c>
      <c r="AC171" s="416">
        <f ca="1">IF(SUMIFS(OFFSET('3-a.  Rate Class Allocations'!$BA:$BA,0,O35-2015+(27*(AC$36="kW"))),'3-a.  Rate Class Allocations'!$F:$F,"2015 - 2020 Conservation First Framework - Approved Province Wide Program",'3-a.  Rate Class Allocations'!$E:$E,$B171),SUMIFS(OFFSET('3-a.  Rate Class Allocations'!$BA:$BA,0,O35-2015+(27*(AC$36="kW"))),'3-a.  Rate Class Allocations'!$F:$F,"2015 - 2020 Conservation First Framework - Approved Province Wide Program",'3-a.  Rate Class Allocations'!$L:$L,AC$35,'3-a.  Rate Class Allocations'!$E:$E,$B171) / SUMIFS(OFFSET('3-a.  Rate Class Allocations'!$BA:$BA,0,O35-2015+(27*(AC$36="kW"))),'3-a.  Rate Class Allocations'!$F:$F,"2015 - 2020 Conservation First Framework - Approved Province Wide Program",'3-a.  Rate Class Allocations'!$E:$E,$B171),IF(COUNTIFS(AC$35,"General Service*"),1/COUNTIFS(Y35:AL35,"General Service*"),0))</f>
        <v>0</v>
      </c>
      <c r="AD171" s="416">
        <f ca="1">IF(SUMIFS(OFFSET('3-a.  Rate Class Allocations'!$BA:$BA,0,O35-2015+(27*(AD$36="kW"))),'3-a.  Rate Class Allocations'!$F:$F,"2015 - 2020 Conservation First Framework - Approved Province Wide Program",'3-a.  Rate Class Allocations'!$E:$E,$B171),SUMIFS(OFFSET('3-a.  Rate Class Allocations'!$BA:$BA,0,O35-2015+(27*(AD$36="kW"))),'3-a.  Rate Class Allocations'!$F:$F,"2015 - 2020 Conservation First Framework - Approved Province Wide Program",'3-a.  Rate Class Allocations'!$L:$L,AD$35,'3-a.  Rate Class Allocations'!$E:$E,$B171) / SUMIFS(OFFSET('3-a.  Rate Class Allocations'!$BA:$BA,0,O35-2015+(27*(AD$36="kW"))),'3-a.  Rate Class Allocations'!$F:$F,"2015 - 2020 Conservation First Framework - Approved Province Wide Program",'3-a.  Rate Class Allocations'!$E:$E,$B171),IF(COUNTIFS(AD$35,"General Service*"),1/COUNTIFS(Y35:AL35,"General Service*"),0))</f>
        <v>0</v>
      </c>
      <c r="AE171" s="416">
        <f ca="1">IF(SUMIFS(OFFSET('3-a.  Rate Class Allocations'!$BA:$BA,0,O35-2015+(27*(AE$36="kW"))),'3-a.  Rate Class Allocations'!$F:$F,"2015 - 2020 Conservation First Framework - Approved Province Wide Program",'3-a.  Rate Class Allocations'!$E:$E,$B171),SUMIFS(OFFSET('3-a.  Rate Class Allocations'!$BA:$BA,0,O35-2015+(27*(AE$36="kW"))),'3-a.  Rate Class Allocations'!$F:$F,"2015 - 2020 Conservation First Framework - Approved Province Wide Program",'3-a.  Rate Class Allocations'!$L:$L,AE$35,'3-a.  Rate Class Allocations'!$E:$E,$B171) / SUMIFS(OFFSET('3-a.  Rate Class Allocations'!$BA:$BA,0,O35-2015+(27*(AE$36="kW"))),'3-a.  Rate Class Allocations'!$F:$F,"2015 - 2020 Conservation First Framework - Approved Province Wide Program",'3-a.  Rate Class Allocations'!$E:$E,$B171),IF(COUNTIFS(AE$35,"General Service*"),1/COUNTIFS(Y35:AL35,"General Service*"),0))</f>
        <v>0</v>
      </c>
      <c r="AF171" s="416">
        <f ca="1">IF(SUMIFS(OFFSET('3-a.  Rate Class Allocations'!$BA:$BA,0,O35-2015+(27*(AF$36="kW"))),'3-a.  Rate Class Allocations'!$F:$F,"2015 - 2020 Conservation First Framework - Approved Province Wide Program",'3-a.  Rate Class Allocations'!$E:$E,$B171),SUMIFS(OFFSET('3-a.  Rate Class Allocations'!$BA:$BA,0,O35-2015+(27*(AF$36="kW"))),'3-a.  Rate Class Allocations'!$F:$F,"2015 - 2020 Conservation First Framework - Approved Province Wide Program",'3-a.  Rate Class Allocations'!$L:$L,AF$35,'3-a.  Rate Class Allocations'!$E:$E,$B171) / SUMIFS(OFFSET('3-a.  Rate Class Allocations'!$BA:$BA,0,O35-2015+(27*(AF$36="kW"))),'3-a.  Rate Class Allocations'!$F:$F,"2015 - 2020 Conservation First Framework - Approved Province Wide Program",'3-a.  Rate Class Allocations'!$E:$E,$B171),IF(COUNTIFS(AF$35,"General Service*"),1/COUNTIFS(Y35:AL35,"General Service*"),0))</f>
        <v>0</v>
      </c>
      <c r="AG171" s="416">
        <f ca="1">IF(SUMIFS(OFFSET('3-a.  Rate Class Allocations'!$BA:$BA,0,O35-2015+(27*(AG$36="kW"))),'3-a.  Rate Class Allocations'!$F:$F,"2015 - 2020 Conservation First Framework - Approved Province Wide Program",'3-a.  Rate Class Allocations'!$E:$E,$B171),SUMIFS(OFFSET('3-a.  Rate Class Allocations'!$BA:$BA,0,O35-2015+(27*(AG$36="kW"))),'3-a.  Rate Class Allocations'!$F:$F,"2015 - 2020 Conservation First Framework - Approved Province Wide Program",'3-a.  Rate Class Allocations'!$L:$L,AG$35,'3-a.  Rate Class Allocations'!$E:$E,$B171) / SUMIFS(OFFSET('3-a.  Rate Class Allocations'!$BA:$BA,0,O35-2015+(27*(AG$36="kW"))),'3-a.  Rate Class Allocations'!$F:$F,"2015 - 2020 Conservation First Framework - Approved Province Wide Program",'3-a.  Rate Class Allocations'!$E:$E,$B171),IF(COUNTIFS(AG$35,"General Service*"),1/COUNTIFS(Y35:AL35,"General Service*"),0))</f>
        <v>0</v>
      </c>
      <c r="AH171" s="416">
        <f ca="1">IF(SUMIFS(OFFSET('3-a.  Rate Class Allocations'!$BA:$BA,0,O35-2015+(27*(AH$36="kW"))),'3-a.  Rate Class Allocations'!$F:$F,"2015 - 2020 Conservation First Framework - Approved Province Wide Program",'3-a.  Rate Class Allocations'!$E:$E,$B171),SUMIFS(OFFSET('3-a.  Rate Class Allocations'!$BA:$BA,0,O35-2015+(27*(AH$36="kW"))),'3-a.  Rate Class Allocations'!$F:$F,"2015 - 2020 Conservation First Framework - Approved Province Wide Program",'3-a.  Rate Class Allocations'!$L:$L,AH$35,'3-a.  Rate Class Allocations'!$E:$E,$B171) / SUMIFS(OFFSET('3-a.  Rate Class Allocations'!$BA:$BA,0,O35-2015+(27*(AH$36="kW"))),'3-a.  Rate Class Allocations'!$F:$F,"2015 - 2020 Conservation First Framework - Approved Province Wide Program",'3-a.  Rate Class Allocations'!$E:$E,$B171),IF(COUNTIFS(AH$35,"General Service*"),1/COUNTIFS(Y35:AL35,"General Service*"),0))</f>
        <v>0</v>
      </c>
      <c r="AI171" s="416">
        <f ca="1">IF(SUMIFS(OFFSET('3-a.  Rate Class Allocations'!$BA:$BA,0,O35-2015+(27*(AI$36="kW"))),'3-a.  Rate Class Allocations'!$F:$F,"2015 - 2020 Conservation First Framework - Approved Province Wide Program",'3-a.  Rate Class Allocations'!$E:$E,$B171),SUMIFS(OFFSET('3-a.  Rate Class Allocations'!$BA:$BA,0,O35-2015+(27*(AI$36="kW"))),'3-a.  Rate Class Allocations'!$F:$F,"2015 - 2020 Conservation First Framework - Approved Province Wide Program",'3-a.  Rate Class Allocations'!$L:$L,AI$35,'3-a.  Rate Class Allocations'!$E:$E,$B171) / SUMIFS(OFFSET('3-a.  Rate Class Allocations'!$BA:$BA,0,O35-2015+(27*(AI$36="kW"))),'3-a.  Rate Class Allocations'!$F:$F,"2015 - 2020 Conservation First Framework - Approved Province Wide Program",'3-a.  Rate Class Allocations'!$E:$E,$B171),IF(COUNTIFS(AI$35,"General Service*"),1/COUNTIFS(Y35:AL35,"General Service*"),0))</f>
        <v>0</v>
      </c>
      <c r="AJ171" s="416">
        <f ca="1">IF(SUMIFS(OFFSET('3-a.  Rate Class Allocations'!$BA:$BA,0,O35-2015+(27*(AJ$36="kW"))),'3-a.  Rate Class Allocations'!$F:$F,"2015 - 2020 Conservation First Framework - Approved Province Wide Program",'3-a.  Rate Class Allocations'!$E:$E,$B171),SUMIFS(OFFSET('3-a.  Rate Class Allocations'!$BA:$BA,0,O35-2015+(27*(AJ$36="kW"))),'3-a.  Rate Class Allocations'!$F:$F,"2015 - 2020 Conservation First Framework - Approved Province Wide Program",'3-a.  Rate Class Allocations'!$L:$L,AJ$35,'3-a.  Rate Class Allocations'!$E:$E,$B171) / SUMIFS(OFFSET('3-a.  Rate Class Allocations'!$BA:$BA,0,O35-2015+(27*(AJ$36="kW"))),'3-a.  Rate Class Allocations'!$F:$F,"2015 - 2020 Conservation First Framework - Approved Province Wide Program",'3-a.  Rate Class Allocations'!$E:$E,$B171),IF(COUNTIFS(AJ$35,"General Service*"),1/COUNTIFS(Y35:AL35,"General Service*"),0))</f>
        <v>0</v>
      </c>
      <c r="AK171" s="416">
        <f ca="1">IF(SUMIFS(OFFSET('3-a.  Rate Class Allocations'!$BA:$BA,0,O35-2015+(27*(AK$36="kW"))),'3-a.  Rate Class Allocations'!$F:$F,"2015 - 2020 Conservation First Framework - Approved Province Wide Program",'3-a.  Rate Class Allocations'!$E:$E,$B171),SUMIFS(OFFSET('3-a.  Rate Class Allocations'!$BA:$BA,0,O35-2015+(27*(AK$36="kW"))),'3-a.  Rate Class Allocations'!$F:$F,"2015 - 2020 Conservation First Framework - Approved Province Wide Program",'3-a.  Rate Class Allocations'!$L:$L,AK$35,'3-a.  Rate Class Allocations'!$E:$E,$B171) / SUMIFS(OFFSET('3-a.  Rate Class Allocations'!$BA:$BA,0,O35-2015+(27*(AK$36="kW"))),'3-a.  Rate Class Allocations'!$F:$F,"2015 - 2020 Conservation First Framework - Approved Province Wide Program",'3-a.  Rate Class Allocations'!$E:$E,$B171),IF(COUNTIFS(AK$35,"General Service*"),1/COUNTIFS(Y35:AL35,"General Service*"),0))</f>
        <v>0</v>
      </c>
      <c r="AL171" s="416">
        <f ca="1">IF(SUMIFS(OFFSET('3-a.  Rate Class Allocations'!$BA:$BA,0,O35-2015+(27*(AL$36="kW"))),'3-a.  Rate Class Allocations'!$F:$F,"2015 - 2020 Conservation First Framework - Approved Province Wide Program",'3-a.  Rate Class Allocations'!$E:$E,$B171),SUMIFS(OFFSET('3-a.  Rate Class Allocations'!$BA:$BA,0,O35-2015+(27*(AL$36="kW"))),'3-a.  Rate Class Allocations'!$F:$F,"2015 - 2020 Conservation First Framework - Approved Province Wide Program",'3-a.  Rate Class Allocations'!$L:$L,AL$35,'3-a.  Rate Class Allocations'!$E:$E,$B171) / SUMIFS(OFFSET('3-a.  Rate Class Allocations'!$BA:$BA,0,O35-2015+(27*(AL$36="kW"))),'3-a.  Rate Class Allocations'!$F:$F,"2015 - 2020 Conservation First Framework - Approved Province Wide Program",'3-a.  Rate Class Allocations'!$E:$E,$B171),IF(COUNTIFS(AL$35,"General Service*"),1/COUNTIFS(Y35:AL35,"General Service*"),0))</f>
        <v>0</v>
      </c>
      <c r="AM171" s="298">
        <f ca="1">SUM(Y171:AL171)</f>
        <v>1</v>
      </c>
    </row>
    <row r="172" spans="1:39" outlineLevel="1">
      <c r="B172" s="296" t="s">
        <v>268</v>
      </c>
      <c r="C172" s="293" t="s">
        <v>164</v>
      </c>
      <c r="D172" s="724">
        <f>SUMIFS('7.  Persistence Report'!AU:AU,'7.  Persistence Report'!$D:$D,$B171,'7.  Persistence Report'!$H:$H,2015,'7.  Persistence Report'!$J:$J,"Adjustment")</f>
        <v>0</v>
      </c>
      <c r="E172" s="724">
        <f>SUMIFS('7.  Persistence Report'!AV:AV,'7.  Persistence Report'!$D:$D,$B171,'7.  Persistence Report'!$H:$H,2015,'7.  Persistence Report'!$J:$J,"Adjustment")</f>
        <v>0</v>
      </c>
      <c r="F172" s="724">
        <f>SUMIFS('7.  Persistence Report'!AW:AW,'7.  Persistence Report'!$D:$D,$B171,'7.  Persistence Report'!$H:$H,2015,'7.  Persistence Report'!$J:$J,"Adjustment")</f>
        <v>0</v>
      </c>
      <c r="G172" s="724">
        <f>SUMIFS('7.  Persistence Report'!AX:AX,'7.  Persistence Report'!$D:$D,$B171,'7.  Persistence Report'!$H:$H,2015,'7.  Persistence Report'!$J:$J,"Adjustment")</f>
        <v>0</v>
      </c>
      <c r="H172" s="724">
        <f>SUMIFS('7.  Persistence Report'!AY:AY,'7.  Persistence Report'!$D:$D,$B171,'7.  Persistence Report'!$H:$H,2015,'7.  Persistence Report'!$J:$J,"Adjustment")</f>
        <v>0</v>
      </c>
      <c r="I172" s="724">
        <f>SUMIFS('7.  Persistence Report'!AZ:AZ,'7.  Persistence Report'!$D:$D,$B171,'7.  Persistence Report'!$H:$H,2015,'7.  Persistence Report'!$J:$J,"Adjustment")</f>
        <v>0</v>
      </c>
      <c r="J172" s="724">
        <f>SUMIFS('7.  Persistence Report'!BA:BA,'7.  Persistence Report'!$D:$D,$B171,'7.  Persistence Report'!$H:$H,2015,'7.  Persistence Report'!$J:$J,"Adjustment")</f>
        <v>0</v>
      </c>
      <c r="K172" s="724">
        <f>SUMIFS('7.  Persistence Report'!BB:BB,'7.  Persistence Report'!$D:$D,$B171,'7.  Persistence Report'!$H:$H,2015,'7.  Persistence Report'!$J:$J,"Adjustment")</f>
        <v>0</v>
      </c>
      <c r="L172" s="724">
        <f>SUMIFS('7.  Persistence Report'!BC:BC,'7.  Persistence Report'!$D:$D,$B171,'7.  Persistence Report'!$H:$H,2015,'7.  Persistence Report'!$J:$J,"Adjustment")</f>
        <v>0</v>
      </c>
      <c r="M172" s="724">
        <f>SUMIFS('7.  Persistence Report'!BD:BD,'7.  Persistence Report'!$D:$D,$B171,'7.  Persistence Report'!$H:$H,2015,'7.  Persistence Report'!$J:$J,"Adjustment")</f>
        <v>0</v>
      </c>
      <c r="N172" s="732"/>
      <c r="O172" s="724">
        <f>SUMIFS('7.  Persistence Report'!P:P,'7.  Persistence Report'!$D:$D,$B171,'7.  Persistence Report'!$H:$H,2015,'7.  Persistence Report'!$J:$J,"Adjustment")</f>
        <v>0</v>
      </c>
      <c r="P172" s="724">
        <f>SUMIFS('7.  Persistence Report'!Q:Q,'7.  Persistence Report'!$D:$D,$B171,'7.  Persistence Report'!$H:$H,2015,'7.  Persistence Report'!$J:$J,"Adjustment")</f>
        <v>0</v>
      </c>
      <c r="Q172" s="724">
        <f>SUMIFS('7.  Persistence Report'!R:R,'7.  Persistence Report'!$D:$D,$B171,'7.  Persistence Report'!$H:$H,2015,'7.  Persistence Report'!$J:$J,"Adjustment")</f>
        <v>0</v>
      </c>
      <c r="R172" s="724">
        <f>SUMIFS('7.  Persistence Report'!S:S,'7.  Persistence Report'!$D:$D,$B171,'7.  Persistence Report'!$H:$H,2015,'7.  Persistence Report'!$J:$J,"Adjustment")</f>
        <v>0</v>
      </c>
      <c r="S172" s="724">
        <f>SUMIFS('7.  Persistence Report'!T:T,'7.  Persistence Report'!$D:$D,$B171,'7.  Persistence Report'!$H:$H,2015,'7.  Persistence Report'!$J:$J,"Adjustment")</f>
        <v>0</v>
      </c>
      <c r="T172" s="724">
        <f>SUMIFS('7.  Persistence Report'!U:U,'7.  Persistence Report'!$D:$D,$B171,'7.  Persistence Report'!$H:$H,2015,'7.  Persistence Report'!$J:$J,"Adjustment")</f>
        <v>0</v>
      </c>
      <c r="U172" s="724">
        <f>SUMIFS('7.  Persistence Report'!V:V,'7.  Persistence Report'!$D:$D,$B171,'7.  Persistence Report'!$H:$H,2015,'7.  Persistence Report'!$J:$J,"Adjustment")</f>
        <v>0</v>
      </c>
      <c r="V172" s="724">
        <f>SUMIFS('7.  Persistence Report'!W:W,'7.  Persistence Report'!$D:$D,$B171,'7.  Persistence Report'!$H:$H,2015,'7.  Persistence Report'!$J:$J,"Adjustment")</f>
        <v>0</v>
      </c>
      <c r="W172" s="724">
        <f>SUMIFS('7.  Persistence Report'!X:X,'7.  Persistence Report'!$D:$D,$B171,'7.  Persistence Report'!$H:$H,2015,'7.  Persistence Report'!$J:$J,"Adjustment")</f>
        <v>0</v>
      </c>
      <c r="X172" s="724">
        <f>SUMIFS('7.  Persistence Report'!Y:Y,'7.  Persistence Report'!$D:$D,$B171,'7.  Persistence Report'!$H:$H,2015,'7.  Persistence Report'!$J:$J,"Adjustment")</f>
        <v>0</v>
      </c>
      <c r="Y172" s="412">
        <f t="shared" ref="Y172:AL172" ca="1" si="43">Y171</f>
        <v>0.5</v>
      </c>
      <c r="Z172" s="412">
        <f t="shared" ca="1" si="43"/>
        <v>0.5</v>
      </c>
      <c r="AA172" s="412">
        <f t="shared" ca="1" si="43"/>
        <v>0</v>
      </c>
      <c r="AB172" s="412">
        <f t="shared" ca="1" si="43"/>
        <v>0</v>
      </c>
      <c r="AC172" s="412">
        <f t="shared" ca="1" si="43"/>
        <v>0</v>
      </c>
      <c r="AD172" s="412">
        <f t="shared" ca="1" si="43"/>
        <v>0</v>
      </c>
      <c r="AE172" s="412">
        <f t="shared" ca="1" si="43"/>
        <v>0</v>
      </c>
      <c r="AF172" s="412">
        <f t="shared" ca="1" si="43"/>
        <v>0</v>
      </c>
      <c r="AG172" s="412">
        <f t="shared" ca="1" si="43"/>
        <v>0</v>
      </c>
      <c r="AH172" s="412">
        <f t="shared" ca="1" si="43"/>
        <v>0</v>
      </c>
      <c r="AI172" s="412">
        <f t="shared" ca="1" si="43"/>
        <v>0</v>
      </c>
      <c r="AJ172" s="412">
        <f t="shared" ca="1" si="43"/>
        <v>0</v>
      </c>
      <c r="AK172" s="412">
        <f t="shared" ca="1" si="43"/>
        <v>0</v>
      </c>
      <c r="AL172" s="412">
        <f t="shared" ca="1" si="43"/>
        <v>0</v>
      </c>
      <c r="AM172" s="308"/>
    </row>
    <row r="173" spans="1:39" outlineLevel="1">
      <c r="B173" s="514"/>
      <c r="C173" s="293"/>
      <c r="D173" s="730"/>
      <c r="E173" s="730"/>
      <c r="F173" s="730"/>
      <c r="G173" s="730"/>
      <c r="H173" s="730"/>
      <c r="I173" s="730"/>
      <c r="J173" s="730"/>
      <c r="K173" s="730"/>
      <c r="L173" s="730"/>
      <c r="M173" s="730"/>
      <c r="N173" s="730"/>
      <c r="O173" s="730"/>
      <c r="P173" s="730"/>
      <c r="Q173" s="730"/>
      <c r="R173" s="730"/>
      <c r="S173" s="730"/>
      <c r="T173" s="730"/>
      <c r="U173" s="730"/>
      <c r="V173" s="730"/>
      <c r="W173" s="730"/>
      <c r="X173" s="730"/>
      <c r="Y173" s="413"/>
      <c r="Z173" s="426"/>
      <c r="AA173" s="426"/>
      <c r="AB173" s="426"/>
      <c r="AC173" s="426"/>
      <c r="AD173" s="426"/>
      <c r="AE173" s="426"/>
      <c r="AF173" s="426"/>
      <c r="AG173" s="426"/>
      <c r="AH173" s="426"/>
      <c r="AI173" s="426"/>
      <c r="AJ173" s="426"/>
      <c r="AK173" s="426"/>
      <c r="AL173" s="426"/>
      <c r="AM173" s="308"/>
    </row>
    <row r="174" spans="1:39" ht="30" outlineLevel="1">
      <c r="A174" s="516">
        <v>43</v>
      </c>
      <c r="B174" s="514" t="s">
        <v>136</v>
      </c>
      <c r="C174" s="293" t="s">
        <v>25</v>
      </c>
      <c r="D174" s="724">
        <f>SUMIFS('7.  Persistence Report'!AU:AU,'7.  Persistence Report'!$D:$D,$B174,'7.  Persistence Report'!$H:$H,2015,'7.  Persistence Report'!$J:$J,"Current Year Savings")</f>
        <v>0</v>
      </c>
      <c r="E174" s="724">
        <f>SUMIFS('7.  Persistence Report'!AV:AV,'7.  Persistence Report'!$D:$D,$B174,'7.  Persistence Report'!$H:$H,2015,'7.  Persistence Report'!$J:$J,"Current Year Savings")</f>
        <v>0</v>
      </c>
      <c r="F174" s="724">
        <f>SUMIFS('7.  Persistence Report'!AW:AW,'7.  Persistence Report'!$D:$D,$B174,'7.  Persistence Report'!$H:$H,2015,'7.  Persistence Report'!$J:$J,"Current Year Savings")</f>
        <v>0</v>
      </c>
      <c r="G174" s="724">
        <f>SUMIFS('7.  Persistence Report'!AX:AX,'7.  Persistence Report'!$D:$D,$B174,'7.  Persistence Report'!$H:$H,2015,'7.  Persistence Report'!$J:$J,"Current Year Savings")</f>
        <v>0</v>
      </c>
      <c r="H174" s="724">
        <f>SUMIFS('7.  Persistence Report'!AY:AY,'7.  Persistence Report'!$D:$D,$B174,'7.  Persistence Report'!$H:$H,2015,'7.  Persistence Report'!$J:$J,"Current Year Savings")</f>
        <v>0</v>
      </c>
      <c r="I174" s="724">
        <f>SUMIFS('7.  Persistence Report'!AZ:AZ,'7.  Persistence Report'!$D:$D,$B174,'7.  Persistence Report'!$H:$H,2015,'7.  Persistence Report'!$J:$J,"Current Year Savings")</f>
        <v>0</v>
      </c>
      <c r="J174" s="724">
        <f>SUMIFS('7.  Persistence Report'!BA:BA,'7.  Persistence Report'!$D:$D,$B174,'7.  Persistence Report'!$H:$H,2015,'7.  Persistence Report'!$J:$J,"Current Year Savings")</f>
        <v>0</v>
      </c>
      <c r="K174" s="724">
        <f>SUMIFS('7.  Persistence Report'!BB:BB,'7.  Persistence Report'!$D:$D,$B174,'7.  Persistence Report'!$H:$H,2015,'7.  Persistence Report'!$J:$J,"Current Year Savings")</f>
        <v>0</v>
      </c>
      <c r="L174" s="724">
        <f>SUMIFS('7.  Persistence Report'!BC:BC,'7.  Persistence Report'!$D:$D,$B174,'7.  Persistence Report'!$H:$H,2015,'7.  Persistence Report'!$J:$J,"Current Year Savings")</f>
        <v>0</v>
      </c>
      <c r="M174" s="724">
        <f>SUMIFS('7.  Persistence Report'!BD:BD,'7.  Persistence Report'!$D:$D,$B174,'7.  Persistence Report'!$H:$H,2015,'7.  Persistence Report'!$J:$J,"Current Year Savings")</f>
        <v>0</v>
      </c>
      <c r="N174" s="724">
        <v>0</v>
      </c>
      <c r="O174" s="724">
        <f>SUMIFS('7.  Persistence Report'!P:P,'7.  Persistence Report'!$D:$D,$B174,'7.  Persistence Report'!$H:$H,2015,'7.  Persistence Report'!$J:$J,"Current Year Savings")</f>
        <v>0</v>
      </c>
      <c r="P174" s="724">
        <f>SUMIFS('7.  Persistence Report'!Q:Q,'7.  Persistence Report'!$D:$D,$B174,'7.  Persistence Report'!$H:$H,2015,'7.  Persistence Report'!$J:$J,"Current Year Savings")</f>
        <v>0</v>
      </c>
      <c r="Q174" s="724">
        <f>SUMIFS('7.  Persistence Report'!R:R,'7.  Persistence Report'!$D:$D,$B174,'7.  Persistence Report'!$H:$H,2015,'7.  Persistence Report'!$J:$J,"Current Year Savings")</f>
        <v>0</v>
      </c>
      <c r="R174" s="724">
        <f>SUMIFS('7.  Persistence Report'!S:S,'7.  Persistence Report'!$D:$D,$B174,'7.  Persistence Report'!$H:$H,2015,'7.  Persistence Report'!$J:$J,"Current Year Savings")</f>
        <v>0</v>
      </c>
      <c r="S174" s="724">
        <f>SUMIFS('7.  Persistence Report'!T:T,'7.  Persistence Report'!$D:$D,$B174,'7.  Persistence Report'!$H:$H,2015,'7.  Persistence Report'!$J:$J,"Current Year Savings")</f>
        <v>0</v>
      </c>
      <c r="T174" s="724">
        <f>SUMIFS('7.  Persistence Report'!U:U,'7.  Persistence Report'!$D:$D,$B174,'7.  Persistence Report'!$H:$H,2015,'7.  Persistence Report'!$J:$J,"Current Year Savings")</f>
        <v>0</v>
      </c>
      <c r="U174" s="724">
        <f>SUMIFS('7.  Persistence Report'!V:V,'7.  Persistence Report'!$D:$D,$B174,'7.  Persistence Report'!$H:$H,2015,'7.  Persistence Report'!$J:$J,"Current Year Savings")</f>
        <v>0</v>
      </c>
      <c r="V174" s="724">
        <f>SUMIFS('7.  Persistence Report'!W:W,'7.  Persistence Report'!$D:$D,$B174,'7.  Persistence Report'!$H:$H,2015,'7.  Persistence Report'!$J:$J,"Current Year Savings")</f>
        <v>0</v>
      </c>
      <c r="W174" s="724">
        <f>SUMIFS('7.  Persistence Report'!X:X,'7.  Persistence Report'!$D:$D,$B174,'7.  Persistence Report'!$H:$H,2015,'7.  Persistence Report'!$J:$J,"Current Year Savings")</f>
        <v>0</v>
      </c>
      <c r="X174" s="724">
        <f>SUMIFS('7.  Persistence Report'!Y:Y,'7.  Persistence Report'!$D:$D,$B174,'7.  Persistence Report'!$H:$H,2015,'7.  Persistence Report'!$J:$J,"Current Year Savings")</f>
        <v>0</v>
      </c>
      <c r="Y174" s="416">
        <f ca="1">IF(SUMIFS(OFFSET('3-a.  Rate Class Allocations'!$BA:$BA,0,O35-2015+(27*(Y36="kW"))),'3-a.  Rate Class Allocations'!$F:$F,"2015 - 2020 Conservation First Framework - Approved Province Wide Program",'3-a.  Rate Class Allocations'!$E:$E,$B174),SUMIFS(OFFSET('3-a.  Rate Class Allocations'!$BA:$BA,0,O35-2015+(27*(Y36="kW"))),'3-a.  Rate Class Allocations'!$F:$F,"2015 - 2020 Conservation First Framework - Approved Province Wide Program",'3-a.  Rate Class Allocations'!$L:$L,Y35,'3-a.  Rate Class Allocations'!$E:$E,$B174) / SUMIFS(OFFSET('3-a.  Rate Class Allocations'!$BA:$BA,0,O35-2015+(27*(Y36="kW"))),'3-a.  Rate Class Allocations'!$F:$F,"2015 - 2020 Conservation First Framework - Approved Province Wide Program",'3-a.  Rate Class Allocations'!$E:$E,$B174),IF(COUNTIFS(Y35,"General Service*"),1/COUNTIFS(Y35:AL35,"General Service*"),0))</f>
        <v>0.5</v>
      </c>
      <c r="Z174" s="416">
        <f ca="1">IF(SUMIFS(OFFSET('3-a.  Rate Class Allocations'!$BA:$BA,0,O35-2015+(27*(Z$36="kW"))),'3-a.  Rate Class Allocations'!$F:$F,"2015 - 2020 Conservation First Framework - Approved Province Wide Program",'3-a.  Rate Class Allocations'!$E:$E,$B174),SUMIFS(OFFSET('3-a.  Rate Class Allocations'!$BA:$BA,0,O35-2015+(27*(Z$36="kW"))),'3-a.  Rate Class Allocations'!$F:$F,"2015 - 2020 Conservation First Framework - Approved Province Wide Program",'3-a.  Rate Class Allocations'!$L:$L,Z$35,'3-a.  Rate Class Allocations'!$E:$E,$B174) / SUMIFS(OFFSET('3-a.  Rate Class Allocations'!$BA:$BA,0,O35-2015+(27*(Z$36="kW"))),'3-a.  Rate Class Allocations'!$F:$F,"2015 - 2020 Conservation First Framework - Approved Province Wide Program",'3-a.  Rate Class Allocations'!$E:$E,$B174),IF(COUNTIFS(Z$35,"General Service*"),1/COUNTIFS(Y35:AL35,"General Service*"),0))</f>
        <v>0.5</v>
      </c>
      <c r="AA174" s="416">
        <f ca="1">IF(SUMIFS(OFFSET('3-a.  Rate Class Allocations'!$BA:$BA,0,O35-2015+(27*(AA$36="kW"))),'3-a.  Rate Class Allocations'!$F:$F,"2015 - 2020 Conservation First Framework - Approved Province Wide Program",'3-a.  Rate Class Allocations'!$E:$E,$B174),SUMIFS(OFFSET('3-a.  Rate Class Allocations'!$BA:$BA,0,O35-2015+(27*(AA$36="kW"))),'3-a.  Rate Class Allocations'!$F:$F,"2015 - 2020 Conservation First Framework - Approved Province Wide Program",'3-a.  Rate Class Allocations'!$L:$L,AA$35,'3-a.  Rate Class Allocations'!$E:$E,$B174) / SUMIFS(OFFSET('3-a.  Rate Class Allocations'!$BA:$BA,0,O35-2015+(27*(AA$36="kW"))),'3-a.  Rate Class Allocations'!$F:$F,"2015 - 2020 Conservation First Framework - Approved Province Wide Program",'3-a.  Rate Class Allocations'!$E:$E,$B174),IF(COUNTIFS(AA$35,"General Service*"),1/COUNTIFS(Y35:AL35,"General Service*"),0))</f>
        <v>0</v>
      </c>
      <c r="AB174" s="416">
        <f ca="1">IF(SUMIFS(OFFSET('3-a.  Rate Class Allocations'!$BA:$BA,0,O35-2015+(27*(AB$36="kW"))),'3-a.  Rate Class Allocations'!$F:$F,"2015 - 2020 Conservation First Framework - Approved Province Wide Program",'3-a.  Rate Class Allocations'!$E:$E,$B174),SUMIFS(OFFSET('3-a.  Rate Class Allocations'!$BA:$BA,0,O35-2015+(27*(AB$36="kW"))),'3-a.  Rate Class Allocations'!$F:$F,"2015 - 2020 Conservation First Framework - Approved Province Wide Program",'3-a.  Rate Class Allocations'!$L:$L,AB$35,'3-a.  Rate Class Allocations'!$E:$E,$B174) / SUMIFS(OFFSET('3-a.  Rate Class Allocations'!$BA:$BA,0,O35-2015+(27*(AB$36="kW"))),'3-a.  Rate Class Allocations'!$F:$F,"2015 - 2020 Conservation First Framework - Approved Province Wide Program",'3-a.  Rate Class Allocations'!$E:$E,$B174),IF(COUNTIFS(AB$35,"General Service*"),1/COUNTIFS(Y35:AL35,"General Service*"),0))</f>
        <v>0</v>
      </c>
      <c r="AC174" s="416">
        <f ca="1">IF(SUMIFS(OFFSET('3-a.  Rate Class Allocations'!$BA:$BA,0,O35-2015+(27*(AC$36="kW"))),'3-a.  Rate Class Allocations'!$F:$F,"2015 - 2020 Conservation First Framework - Approved Province Wide Program",'3-a.  Rate Class Allocations'!$E:$E,$B174),SUMIFS(OFFSET('3-a.  Rate Class Allocations'!$BA:$BA,0,O35-2015+(27*(AC$36="kW"))),'3-a.  Rate Class Allocations'!$F:$F,"2015 - 2020 Conservation First Framework - Approved Province Wide Program",'3-a.  Rate Class Allocations'!$L:$L,AC$35,'3-a.  Rate Class Allocations'!$E:$E,$B174) / SUMIFS(OFFSET('3-a.  Rate Class Allocations'!$BA:$BA,0,O35-2015+(27*(AC$36="kW"))),'3-a.  Rate Class Allocations'!$F:$F,"2015 - 2020 Conservation First Framework - Approved Province Wide Program",'3-a.  Rate Class Allocations'!$E:$E,$B174),IF(COUNTIFS(AC$35,"General Service*"),1/COUNTIFS(Y35:AL35,"General Service*"),0))</f>
        <v>0</v>
      </c>
      <c r="AD174" s="416">
        <f ca="1">IF(SUMIFS(OFFSET('3-a.  Rate Class Allocations'!$BA:$BA,0,O35-2015+(27*(AD$36="kW"))),'3-a.  Rate Class Allocations'!$F:$F,"2015 - 2020 Conservation First Framework - Approved Province Wide Program",'3-a.  Rate Class Allocations'!$E:$E,$B174),SUMIFS(OFFSET('3-a.  Rate Class Allocations'!$BA:$BA,0,O35-2015+(27*(AD$36="kW"))),'3-a.  Rate Class Allocations'!$F:$F,"2015 - 2020 Conservation First Framework - Approved Province Wide Program",'3-a.  Rate Class Allocations'!$L:$L,AD$35,'3-a.  Rate Class Allocations'!$E:$E,$B174) / SUMIFS(OFFSET('3-a.  Rate Class Allocations'!$BA:$BA,0,O35-2015+(27*(AD$36="kW"))),'3-a.  Rate Class Allocations'!$F:$F,"2015 - 2020 Conservation First Framework - Approved Province Wide Program",'3-a.  Rate Class Allocations'!$E:$E,$B174),IF(COUNTIFS(AD$35,"General Service*"),1/COUNTIFS(Y35:AL35,"General Service*"),0))</f>
        <v>0</v>
      </c>
      <c r="AE174" s="416">
        <f ca="1">IF(SUMIFS(OFFSET('3-a.  Rate Class Allocations'!$BA:$BA,0,O35-2015+(27*(AE$36="kW"))),'3-a.  Rate Class Allocations'!$F:$F,"2015 - 2020 Conservation First Framework - Approved Province Wide Program",'3-a.  Rate Class Allocations'!$E:$E,$B174),SUMIFS(OFFSET('3-a.  Rate Class Allocations'!$BA:$BA,0,O35-2015+(27*(AE$36="kW"))),'3-a.  Rate Class Allocations'!$F:$F,"2015 - 2020 Conservation First Framework - Approved Province Wide Program",'3-a.  Rate Class Allocations'!$L:$L,AE$35,'3-a.  Rate Class Allocations'!$E:$E,$B174) / SUMIFS(OFFSET('3-a.  Rate Class Allocations'!$BA:$BA,0,O35-2015+(27*(AE$36="kW"))),'3-a.  Rate Class Allocations'!$F:$F,"2015 - 2020 Conservation First Framework - Approved Province Wide Program",'3-a.  Rate Class Allocations'!$E:$E,$B174),IF(COUNTIFS(AE$35,"General Service*"),1/COUNTIFS(Y35:AL35,"General Service*"),0))</f>
        <v>0</v>
      </c>
      <c r="AF174" s="416">
        <f ca="1">IF(SUMIFS(OFFSET('3-a.  Rate Class Allocations'!$BA:$BA,0,O35-2015+(27*(AF$36="kW"))),'3-a.  Rate Class Allocations'!$F:$F,"2015 - 2020 Conservation First Framework - Approved Province Wide Program",'3-a.  Rate Class Allocations'!$E:$E,$B174),SUMIFS(OFFSET('3-a.  Rate Class Allocations'!$BA:$BA,0,O35-2015+(27*(AF$36="kW"))),'3-a.  Rate Class Allocations'!$F:$F,"2015 - 2020 Conservation First Framework - Approved Province Wide Program",'3-a.  Rate Class Allocations'!$L:$L,AF$35,'3-a.  Rate Class Allocations'!$E:$E,$B174) / SUMIFS(OFFSET('3-a.  Rate Class Allocations'!$BA:$BA,0,O35-2015+(27*(AF$36="kW"))),'3-a.  Rate Class Allocations'!$F:$F,"2015 - 2020 Conservation First Framework - Approved Province Wide Program",'3-a.  Rate Class Allocations'!$E:$E,$B174),IF(COUNTIFS(AF$35,"General Service*"),1/COUNTIFS(Y35:AL35,"General Service*"),0))</f>
        <v>0</v>
      </c>
      <c r="AG174" s="416">
        <f ca="1">IF(SUMIFS(OFFSET('3-a.  Rate Class Allocations'!$BA:$BA,0,O35-2015+(27*(AG$36="kW"))),'3-a.  Rate Class Allocations'!$F:$F,"2015 - 2020 Conservation First Framework - Approved Province Wide Program",'3-a.  Rate Class Allocations'!$E:$E,$B174),SUMIFS(OFFSET('3-a.  Rate Class Allocations'!$BA:$BA,0,O35-2015+(27*(AG$36="kW"))),'3-a.  Rate Class Allocations'!$F:$F,"2015 - 2020 Conservation First Framework - Approved Province Wide Program",'3-a.  Rate Class Allocations'!$L:$L,AG$35,'3-a.  Rate Class Allocations'!$E:$E,$B174) / SUMIFS(OFFSET('3-a.  Rate Class Allocations'!$BA:$BA,0,O35-2015+(27*(AG$36="kW"))),'3-a.  Rate Class Allocations'!$F:$F,"2015 - 2020 Conservation First Framework - Approved Province Wide Program",'3-a.  Rate Class Allocations'!$E:$E,$B174),IF(COUNTIFS(AG$35,"General Service*"),1/COUNTIFS(Y35:AL35,"General Service*"),0))</f>
        <v>0</v>
      </c>
      <c r="AH174" s="416">
        <f ca="1">IF(SUMIFS(OFFSET('3-a.  Rate Class Allocations'!$BA:$BA,0,O35-2015+(27*(AH$36="kW"))),'3-a.  Rate Class Allocations'!$F:$F,"2015 - 2020 Conservation First Framework - Approved Province Wide Program",'3-a.  Rate Class Allocations'!$E:$E,$B174),SUMIFS(OFFSET('3-a.  Rate Class Allocations'!$BA:$BA,0,O35-2015+(27*(AH$36="kW"))),'3-a.  Rate Class Allocations'!$F:$F,"2015 - 2020 Conservation First Framework - Approved Province Wide Program",'3-a.  Rate Class Allocations'!$L:$L,AH$35,'3-a.  Rate Class Allocations'!$E:$E,$B174) / SUMIFS(OFFSET('3-a.  Rate Class Allocations'!$BA:$BA,0,O35-2015+(27*(AH$36="kW"))),'3-a.  Rate Class Allocations'!$F:$F,"2015 - 2020 Conservation First Framework - Approved Province Wide Program",'3-a.  Rate Class Allocations'!$E:$E,$B174),IF(COUNTIFS(AH$35,"General Service*"),1/COUNTIFS(Y35:AL35,"General Service*"),0))</f>
        <v>0</v>
      </c>
      <c r="AI174" s="416">
        <f ca="1">IF(SUMIFS(OFFSET('3-a.  Rate Class Allocations'!$BA:$BA,0,O35-2015+(27*(AI$36="kW"))),'3-a.  Rate Class Allocations'!$F:$F,"2015 - 2020 Conservation First Framework - Approved Province Wide Program",'3-a.  Rate Class Allocations'!$E:$E,$B174),SUMIFS(OFFSET('3-a.  Rate Class Allocations'!$BA:$BA,0,O35-2015+(27*(AI$36="kW"))),'3-a.  Rate Class Allocations'!$F:$F,"2015 - 2020 Conservation First Framework - Approved Province Wide Program",'3-a.  Rate Class Allocations'!$L:$L,AI$35,'3-a.  Rate Class Allocations'!$E:$E,$B174) / SUMIFS(OFFSET('3-a.  Rate Class Allocations'!$BA:$BA,0,O35-2015+(27*(AI$36="kW"))),'3-a.  Rate Class Allocations'!$F:$F,"2015 - 2020 Conservation First Framework - Approved Province Wide Program",'3-a.  Rate Class Allocations'!$E:$E,$B174),IF(COUNTIFS(AI$35,"General Service*"),1/COUNTIFS(Y35:AL35,"General Service*"),0))</f>
        <v>0</v>
      </c>
      <c r="AJ174" s="416">
        <f ca="1">IF(SUMIFS(OFFSET('3-a.  Rate Class Allocations'!$BA:$BA,0,O35-2015+(27*(AJ$36="kW"))),'3-a.  Rate Class Allocations'!$F:$F,"2015 - 2020 Conservation First Framework - Approved Province Wide Program",'3-a.  Rate Class Allocations'!$E:$E,$B174),SUMIFS(OFFSET('3-a.  Rate Class Allocations'!$BA:$BA,0,O35-2015+(27*(AJ$36="kW"))),'3-a.  Rate Class Allocations'!$F:$F,"2015 - 2020 Conservation First Framework - Approved Province Wide Program",'3-a.  Rate Class Allocations'!$L:$L,AJ$35,'3-a.  Rate Class Allocations'!$E:$E,$B174) / SUMIFS(OFFSET('3-a.  Rate Class Allocations'!$BA:$BA,0,O35-2015+(27*(AJ$36="kW"))),'3-a.  Rate Class Allocations'!$F:$F,"2015 - 2020 Conservation First Framework - Approved Province Wide Program",'3-a.  Rate Class Allocations'!$E:$E,$B174),IF(COUNTIFS(AJ$35,"General Service*"),1/COUNTIFS(Y35:AL35,"General Service*"),0))</f>
        <v>0</v>
      </c>
      <c r="AK174" s="416">
        <f ca="1">IF(SUMIFS(OFFSET('3-a.  Rate Class Allocations'!$BA:$BA,0,O35-2015+(27*(AK$36="kW"))),'3-a.  Rate Class Allocations'!$F:$F,"2015 - 2020 Conservation First Framework - Approved Province Wide Program",'3-a.  Rate Class Allocations'!$E:$E,$B174),SUMIFS(OFFSET('3-a.  Rate Class Allocations'!$BA:$BA,0,O35-2015+(27*(AK$36="kW"))),'3-a.  Rate Class Allocations'!$F:$F,"2015 - 2020 Conservation First Framework - Approved Province Wide Program",'3-a.  Rate Class Allocations'!$L:$L,AK$35,'3-a.  Rate Class Allocations'!$E:$E,$B174) / SUMIFS(OFFSET('3-a.  Rate Class Allocations'!$BA:$BA,0,O35-2015+(27*(AK$36="kW"))),'3-a.  Rate Class Allocations'!$F:$F,"2015 - 2020 Conservation First Framework - Approved Province Wide Program",'3-a.  Rate Class Allocations'!$E:$E,$B174),IF(COUNTIFS(AK$35,"General Service*"),1/COUNTIFS(Y35:AL35,"General Service*"),0))</f>
        <v>0</v>
      </c>
      <c r="AL174" s="416">
        <f ca="1">IF(SUMIFS(OFFSET('3-a.  Rate Class Allocations'!$BA:$BA,0,O35-2015+(27*(AL$36="kW"))),'3-a.  Rate Class Allocations'!$F:$F,"2015 - 2020 Conservation First Framework - Approved Province Wide Program",'3-a.  Rate Class Allocations'!$E:$E,$B174),SUMIFS(OFFSET('3-a.  Rate Class Allocations'!$BA:$BA,0,O35-2015+(27*(AL$36="kW"))),'3-a.  Rate Class Allocations'!$F:$F,"2015 - 2020 Conservation First Framework - Approved Province Wide Program",'3-a.  Rate Class Allocations'!$L:$L,AL$35,'3-a.  Rate Class Allocations'!$E:$E,$B174) / SUMIFS(OFFSET('3-a.  Rate Class Allocations'!$BA:$BA,0,O35-2015+(27*(AL$36="kW"))),'3-a.  Rate Class Allocations'!$F:$F,"2015 - 2020 Conservation First Framework - Approved Province Wide Program",'3-a.  Rate Class Allocations'!$E:$E,$B174),IF(COUNTIFS(AL$35,"General Service*"),1/COUNTIFS(Y35:AL35,"General Service*"),0))</f>
        <v>0</v>
      </c>
      <c r="AM174" s="298">
        <f ca="1">SUM(Y174:AL174)</f>
        <v>1</v>
      </c>
    </row>
    <row r="175" spans="1:39" outlineLevel="1">
      <c r="B175" s="296" t="s">
        <v>268</v>
      </c>
      <c r="C175" s="293" t="s">
        <v>164</v>
      </c>
      <c r="D175" s="724">
        <f>SUMIFS('7.  Persistence Report'!AU:AU,'7.  Persistence Report'!$D:$D,$B174,'7.  Persistence Report'!$H:$H,2015,'7.  Persistence Report'!$J:$J,"Adjustment")</f>
        <v>0</v>
      </c>
      <c r="E175" s="724">
        <f>SUMIFS('7.  Persistence Report'!AV:AV,'7.  Persistence Report'!$D:$D,$B174,'7.  Persistence Report'!$H:$H,2015,'7.  Persistence Report'!$J:$J,"Adjustment")</f>
        <v>0</v>
      </c>
      <c r="F175" s="724">
        <f>SUMIFS('7.  Persistence Report'!AW:AW,'7.  Persistence Report'!$D:$D,$B174,'7.  Persistence Report'!$H:$H,2015,'7.  Persistence Report'!$J:$J,"Adjustment")</f>
        <v>0</v>
      </c>
      <c r="G175" s="724">
        <f>SUMIFS('7.  Persistence Report'!AX:AX,'7.  Persistence Report'!$D:$D,$B174,'7.  Persistence Report'!$H:$H,2015,'7.  Persistence Report'!$J:$J,"Adjustment")</f>
        <v>0</v>
      </c>
      <c r="H175" s="724">
        <f>SUMIFS('7.  Persistence Report'!AY:AY,'7.  Persistence Report'!$D:$D,$B174,'7.  Persistence Report'!$H:$H,2015,'7.  Persistence Report'!$J:$J,"Adjustment")</f>
        <v>0</v>
      </c>
      <c r="I175" s="724">
        <f>SUMIFS('7.  Persistence Report'!AZ:AZ,'7.  Persistence Report'!$D:$D,$B174,'7.  Persistence Report'!$H:$H,2015,'7.  Persistence Report'!$J:$J,"Adjustment")</f>
        <v>0</v>
      </c>
      <c r="J175" s="724">
        <f>SUMIFS('7.  Persistence Report'!BA:BA,'7.  Persistence Report'!$D:$D,$B174,'7.  Persistence Report'!$H:$H,2015,'7.  Persistence Report'!$J:$J,"Adjustment")</f>
        <v>0</v>
      </c>
      <c r="K175" s="724">
        <f>SUMIFS('7.  Persistence Report'!BB:BB,'7.  Persistence Report'!$D:$D,$B174,'7.  Persistence Report'!$H:$H,2015,'7.  Persistence Report'!$J:$J,"Adjustment")</f>
        <v>0</v>
      </c>
      <c r="L175" s="724">
        <f>SUMIFS('7.  Persistence Report'!BC:BC,'7.  Persistence Report'!$D:$D,$B174,'7.  Persistence Report'!$H:$H,2015,'7.  Persistence Report'!$J:$J,"Adjustment")</f>
        <v>0</v>
      </c>
      <c r="M175" s="724">
        <f>SUMIFS('7.  Persistence Report'!BD:BD,'7.  Persistence Report'!$D:$D,$B174,'7.  Persistence Report'!$H:$H,2015,'7.  Persistence Report'!$J:$J,"Adjustment")</f>
        <v>0</v>
      </c>
      <c r="N175" s="724">
        <f>N174</f>
        <v>0</v>
      </c>
      <c r="O175" s="724">
        <f>SUMIFS('7.  Persistence Report'!P:P,'7.  Persistence Report'!$D:$D,$B174,'7.  Persistence Report'!$H:$H,2015,'7.  Persistence Report'!$J:$J,"Adjustment")</f>
        <v>0</v>
      </c>
      <c r="P175" s="724">
        <f>SUMIFS('7.  Persistence Report'!Q:Q,'7.  Persistence Report'!$D:$D,$B174,'7.  Persistence Report'!$H:$H,2015,'7.  Persistence Report'!$J:$J,"Adjustment")</f>
        <v>0</v>
      </c>
      <c r="Q175" s="724">
        <f>SUMIFS('7.  Persistence Report'!R:R,'7.  Persistence Report'!$D:$D,$B174,'7.  Persistence Report'!$H:$H,2015,'7.  Persistence Report'!$J:$J,"Adjustment")</f>
        <v>0</v>
      </c>
      <c r="R175" s="724">
        <f>SUMIFS('7.  Persistence Report'!S:S,'7.  Persistence Report'!$D:$D,$B174,'7.  Persistence Report'!$H:$H,2015,'7.  Persistence Report'!$J:$J,"Adjustment")</f>
        <v>0</v>
      </c>
      <c r="S175" s="724">
        <f>SUMIFS('7.  Persistence Report'!T:T,'7.  Persistence Report'!$D:$D,$B174,'7.  Persistence Report'!$H:$H,2015,'7.  Persistence Report'!$J:$J,"Adjustment")</f>
        <v>0</v>
      </c>
      <c r="T175" s="724">
        <f>SUMIFS('7.  Persistence Report'!U:U,'7.  Persistence Report'!$D:$D,$B174,'7.  Persistence Report'!$H:$H,2015,'7.  Persistence Report'!$J:$J,"Adjustment")</f>
        <v>0</v>
      </c>
      <c r="U175" s="724">
        <f>SUMIFS('7.  Persistence Report'!V:V,'7.  Persistence Report'!$D:$D,$B174,'7.  Persistence Report'!$H:$H,2015,'7.  Persistence Report'!$J:$J,"Adjustment")</f>
        <v>0</v>
      </c>
      <c r="V175" s="724">
        <f>SUMIFS('7.  Persistence Report'!W:W,'7.  Persistence Report'!$D:$D,$B174,'7.  Persistence Report'!$H:$H,2015,'7.  Persistence Report'!$J:$J,"Adjustment")</f>
        <v>0</v>
      </c>
      <c r="W175" s="724">
        <f>SUMIFS('7.  Persistence Report'!X:X,'7.  Persistence Report'!$D:$D,$B174,'7.  Persistence Report'!$H:$H,2015,'7.  Persistence Report'!$J:$J,"Adjustment")</f>
        <v>0</v>
      </c>
      <c r="X175" s="724">
        <f>SUMIFS('7.  Persistence Report'!Y:Y,'7.  Persistence Report'!$D:$D,$B174,'7.  Persistence Report'!$H:$H,2015,'7.  Persistence Report'!$J:$J,"Adjustment")</f>
        <v>0</v>
      </c>
      <c r="Y175" s="412">
        <f t="shared" ref="Y175:AL175" ca="1" si="44">Y174</f>
        <v>0.5</v>
      </c>
      <c r="Z175" s="412">
        <f t="shared" ca="1" si="44"/>
        <v>0.5</v>
      </c>
      <c r="AA175" s="412">
        <f t="shared" ca="1" si="44"/>
        <v>0</v>
      </c>
      <c r="AB175" s="412">
        <f t="shared" ca="1" si="44"/>
        <v>0</v>
      </c>
      <c r="AC175" s="412">
        <f t="shared" ca="1" si="44"/>
        <v>0</v>
      </c>
      <c r="AD175" s="412">
        <f t="shared" ca="1" si="44"/>
        <v>0</v>
      </c>
      <c r="AE175" s="412">
        <f t="shared" ca="1" si="44"/>
        <v>0</v>
      </c>
      <c r="AF175" s="412">
        <f t="shared" ca="1" si="44"/>
        <v>0</v>
      </c>
      <c r="AG175" s="412">
        <f t="shared" ca="1" si="44"/>
        <v>0</v>
      </c>
      <c r="AH175" s="412">
        <f t="shared" ca="1" si="44"/>
        <v>0</v>
      </c>
      <c r="AI175" s="412">
        <f t="shared" ca="1" si="44"/>
        <v>0</v>
      </c>
      <c r="AJ175" s="412">
        <f t="shared" ca="1" si="44"/>
        <v>0</v>
      </c>
      <c r="AK175" s="412">
        <f t="shared" ca="1" si="44"/>
        <v>0</v>
      </c>
      <c r="AL175" s="412">
        <f t="shared" ca="1" si="44"/>
        <v>0</v>
      </c>
      <c r="AM175" s="308"/>
    </row>
    <row r="176" spans="1:39" outlineLevel="1">
      <c r="B176" s="514"/>
      <c r="C176" s="293"/>
      <c r="D176" s="730"/>
      <c r="E176" s="730"/>
      <c r="F176" s="730"/>
      <c r="G176" s="730"/>
      <c r="H176" s="730"/>
      <c r="I176" s="730"/>
      <c r="J176" s="730"/>
      <c r="K176" s="730"/>
      <c r="L176" s="730"/>
      <c r="M176" s="730"/>
      <c r="N176" s="730"/>
      <c r="O176" s="730"/>
      <c r="P176" s="730"/>
      <c r="Q176" s="730"/>
      <c r="R176" s="730"/>
      <c r="S176" s="730"/>
      <c r="T176" s="730"/>
      <c r="U176" s="730"/>
      <c r="V176" s="730"/>
      <c r="W176" s="730"/>
      <c r="X176" s="730"/>
      <c r="Y176" s="413"/>
      <c r="Z176" s="426"/>
      <c r="AA176" s="426"/>
      <c r="AB176" s="426"/>
      <c r="AC176" s="426"/>
      <c r="AD176" s="426"/>
      <c r="AE176" s="426"/>
      <c r="AF176" s="426"/>
      <c r="AG176" s="426"/>
      <c r="AH176" s="426"/>
      <c r="AI176" s="426"/>
      <c r="AJ176" s="426"/>
      <c r="AK176" s="426"/>
      <c r="AL176" s="426"/>
      <c r="AM176" s="308"/>
    </row>
    <row r="177" spans="1:39" ht="45" outlineLevel="1">
      <c r="A177" s="516">
        <v>44</v>
      </c>
      <c r="B177" s="514" t="s">
        <v>137</v>
      </c>
      <c r="C177" s="293" t="s">
        <v>25</v>
      </c>
      <c r="D177" s="724">
        <f>SUMIFS('7.  Persistence Report'!AU:AU,'7.  Persistence Report'!$D:$D,$B177,'7.  Persistence Report'!$H:$H,2015,'7.  Persistence Report'!$J:$J,"Current Year Savings")</f>
        <v>0</v>
      </c>
      <c r="E177" s="724">
        <f>SUMIFS('7.  Persistence Report'!AV:AV,'7.  Persistence Report'!$D:$D,$B177,'7.  Persistence Report'!$H:$H,2015,'7.  Persistence Report'!$J:$J,"Current Year Savings")</f>
        <v>0</v>
      </c>
      <c r="F177" s="724">
        <f>SUMIFS('7.  Persistence Report'!AW:AW,'7.  Persistence Report'!$D:$D,$B177,'7.  Persistence Report'!$H:$H,2015,'7.  Persistence Report'!$J:$J,"Current Year Savings")</f>
        <v>0</v>
      </c>
      <c r="G177" s="724">
        <f>SUMIFS('7.  Persistence Report'!AX:AX,'7.  Persistence Report'!$D:$D,$B177,'7.  Persistence Report'!$H:$H,2015,'7.  Persistence Report'!$J:$J,"Current Year Savings")</f>
        <v>0</v>
      </c>
      <c r="H177" s="724">
        <f>SUMIFS('7.  Persistence Report'!AY:AY,'7.  Persistence Report'!$D:$D,$B177,'7.  Persistence Report'!$H:$H,2015,'7.  Persistence Report'!$J:$J,"Current Year Savings")</f>
        <v>0</v>
      </c>
      <c r="I177" s="724">
        <f>SUMIFS('7.  Persistence Report'!AZ:AZ,'7.  Persistence Report'!$D:$D,$B177,'7.  Persistence Report'!$H:$H,2015,'7.  Persistence Report'!$J:$J,"Current Year Savings")</f>
        <v>0</v>
      </c>
      <c r="J177" s="724">
        <f>SUMIFS('7.  Persistence Report'!BA:BA,'7.  Persistence Report'!$D:$D,$B177,'7.  Persistence Report'!$H:$H,2015,'7.  Persistence Report'!$J:$J,"Current Year Savings")</f>
        <v>0</v>
      </c>
      <c r="K177" s="724">
        <f>SUMIFS('7.  Persistence Report'!BB:BB,'7.  Persistence Report'!$D:$D,$B177,'7.  Persistence Report'!$H:$H,2015,'7.  Persistence Report'!$J:$J,"Current Year Savings")</f>
        <v>0</v>
      </c>
      <c r="L177" s="724">
        <f>SUMIFS('7.  Persistence Report'!BC:BC,'7.  Persistence Report'!$D:$D,$B177,'7.  Persistence Report'!$H:$H,2015,'7.  Persistence Report'!$J:$J,"Current Year Savings")</f>
        <v>0</v>
      </c>
      <c r="M177" s="724">
        <f>SUMIFS('7.  Persistence Report'!BD:BD,'7.  Persistence Report'!$D:$D,$B177,'7.  Persistence Report'!$H:$H,2015,'7.  Persistence Report'!$J:$J,"Current Year Savings")</f>
        <v>0</v>
      </c>
      <c r="N177" s="724">
        <v>0</v>
      </c>
      <c r="O177" s="724">
        <f>SUMIFS('7.  Persistence Report'!P:P,'7.  Persistence Report'!$D:$D,$B177,'7.  Persistence Report'!$H:$H,2015,'7.  Persistence Report'!$J:$J,"Current Year Savings")</f>
        <v>0</v>
      </c>
      <c r="P177" s="724">
        <f>SUMIFS('7.  Persistence Report'!Q:Q,'7.  Persistence Report'!$D:$D,$B177,'7.  Persistence Report'!$H:$H,2015,'7.  Persistence Report'!$J:$J,"Current Year Savings")</f>
        <v>0</v>
      </c>
      <c r="Q177" s="724">
        <f>SUMIFS('7.  Persistence Report'!R:R,'7.  Persistence Report'!$D:$D,$B177,'7.  Persistence Report'!$H:$H,2015,'7.  Persistence Report'!$J:$J,"Current Year Savings")</f>
        <v>0</v>
      </c>
      <c r="R177" s="724">
        <f>SUMIFS('7.  Persistence Report'!S:S,'7.  Persistence Report'!$D:$D,$B177,'7.  Persistence Report'!$H:$H,2015,'7.  Persistence Report'!$J:$J,"Current Year Savings")</f>
        <v>0</v>
      </c>
      <c r="S177" s="724">
        <f>SUMIFS('7.  Persistence Report'!T:T,'7.  Persistence Report'!$D:$D,$B177,'7.  Persistence Report'!$H:$H,2015,'7.  Persistence Report'!$J:$J,"Current Year Savings")</f>
        <v>0</v>
      </c>
      <c r="T177" s="724">
        <f>SUMIFS('7.  Persistence Report'!U:U,'7.  Persistence Report'!$D:$D,$B177,'7.  Persistence Report'!$H:$H,2015,'7.  Persistence Report'!$J:$J,"Current Year Savings")</f>
        <v>0</v>
      </c>
      <c r="U177" s="724">
        <f>SUMIFS('7.  Persistence Report'!V:V,'7.  Persistence Report'!$D:$D,$B177,'7.  Persistence Report'!$H:$H,2015,'7.  Persistence Report'!$J:$J,"Current Year Savings")</f>
        <v>0</v>
      </c>
      <c r="V177" s="724">
        <f>SUMIFS('7.  Persistence Report'!W:W,'7.  Persistence Report'!$D:$D,$B177,'7.  Persistence Report'!$H:$H,2015,'7.  Persistence Report'!$J:$J,"Current Year Savings")</f>
        <v>0</v>
      </c>
      <c r="W177" s="724">
        <f>SUMIFS('7.  Persistence Report'!X:X,'7.  Persistence Report'!$D:$D,$B177,'7.  Persistence Report'!$H:$H,2015,'7.  Persistence Report'!$J:$J,"Current Year Savings")</f>
        <v>0</v>
      </c>
      <c r="X177" s="724">
        <f>SUMIFS('7.  Persistence Report'!Y:Y,'7.  Persistence Report'!$D:$D,$B177,'7.  Persistence Report'!$H:$H,2015,'7.  Persistence Report'!$J:$J,"Current Year Savings")</f>
        <v>0</v>
      </c>
      <c r="Y177" s="416">
        <f ca="1">IF(SUMIFS(OFFSET('3-a.  Rate Class Allocations'!$BA:$BA,0,O35-2015+(27*(Y36="kW"))),'3-a.  Rate Class Allocations'!$F:$F,"2015 - 2020 Conservation First Framework - Approved Province Wide Program",'3-a.  Rate Class Allocations'!$E:$E,$B177),SUMIFS(OFFSET('3-a.  Rate Class Allocations'!$BA:$BA,0,O35-2015+(27*(Y36="kW"))),'3-a.  Rate Class Allocations'!$F:$F,"2015 - 2020 Conservation First Framework - Approved Province Wide Program",'3-a.  Rate Class Allocations'!$L:$L,Y35,'3-a.  Rate Class Allocations'!$E:$E,$B177) / SUMIFS(OFFSET('3-a.  Rate Class Allocations'!$BA:$BA,0,O35-2015+(27*(Y36="kW"))),'3-a.  Rate Class Allocations'!$F:$F,"2015 - 2020 Conservation First Framework - Approved Province Wide Program",'3-a.  Rate Class Allocations'!$E:$E,$B177),IF(COUNTIFS(Y35,"General Service*"),1/COUNTIFS(Y35:AL35,"General Service*"),0))</f>
        <v>0.5</v>
      </c>
      <c r="Z177" s="416">
        <f ca="1">IF(SUMIFS(OFFSET('3-a.  Rate Class Allocations'!$BA:$BA,0,O35-2015+(27*(Z$36="kW"))),'3-a.  Rate Class Allocations'!$F:$F,"2015 - 2020 Conservation First Framework - Approved Province Wide Program",'3-a.  Rate Class Allocations'!$E:$E,$B177),SUMIFS(OFFSET('3-a.  Rate Class Allocations'!$BA:$BA,0,O35-2015+(27*(Z$36="kW"))),'3-a.  Rate Class Allocations'!$F:$F,"2015 - 2020 Conservation First Framework - Approved Province Wide Program",'3-a.  Rate Class Allocations'!$L:$L,Z$35,'3-a.  Rate Class Allocations'!$E:$E,$B177) / SUMIFS(OFFSET('3-a.  Rate Class Allocations'!$BA:$BA,0,O35-2015+(27*(Z$36="kW"))),'3-a.  Rate Class Allocations'!$F:$F,"2015 - 2020 Conservation First Framework - Approved Province Wide Program",'3-a.  Rate Class Allocations'!$E:$E,$B177),IF(COUNTIFS(Z$35,"General Service*"),1/COUNTIFS(Y35:AL35,"General Service*"),0))</f>
        <v>0.5</v>
      </c>
      <c r="AA177" s="416">
        <f ca="1">IF(SUMIFS(OFFSET('3-a.  Rate Class Allocations'!$BA:$BA,0,O35-2015+(27*(AA$36="kW"))),'3-a.  Rate Class Allocations'!$F:$F,"2015 - 2020 Conservation First Framework - Approved Province Wide Program",'3-a.  Rate Class Allocations'!$E:$E,$B177),SUMIFS(OFFSET('3-a.  Rate Class Allocations'!$BA:$BA,0,O35-2015+(27*(AA$36="kW"))),'3-a.  Rate Class Allocations'!$F:$F,"2015 - 2020 Conservation First Framework - Approved Province Wide Program",'3-a.  Rate Class Allocations'!$L:$L,AA$35,'3-a.  Rate Class Allocations'!$E:$E,$B177) / SUMIFS(OFFSET('3-a.  Rate Class Allocations'!$BA:$BA,0,O35-2015+(27*(AA$36="kW"))),'3-a.  Rate Class Allocations'!$F:$F,"2015 - 2020 Conservation First Framework - Approved Province Wide Program",'3-a.  Rate Class Allocations'!$E:$E,$B177),IF(COUNTIFS(AA$35,"General Service*"),1/COUNTIFS(Y35:AL35,"General Service*"),0))</f>
        <v>0</v>
      </c>
      <c r="AB177" s="416">
        <f ca="1">IF(SUMIFS(OFFSET('3-a.  Rate Class Allocations'!$BA:$BA,0,O35-2015+(27*(AB$36="kW"))),'3-a.  Rate Class Allocations'!$F:$F,"2015 - 2020 Conservation First Framework - Approved Province Wide Program",'3-a.  Rate Class Allocations'!$E:$E,$B177),SUMIFS(OFFSET('3-a.  Rate Class Allocations'!$BA:$BA,0,O35-2015+(27*(AB$36="kW"))),'3-a.  Rate Class Allocations'!$F:$F,"2015 - 2020 Conservation First Framework - Approved Province Wide Program",'3-a.  Rate Class Allocations'!$L:$L,AB$35,'3-a.  Rate Class Allocations'!$E:$E,$B177) / SUMIFS(OFFSET('3-a.  Rate Class Allocations'!$BA:$BA,0,O35-2015+(27*(AB$36="kW"))),'3-a.  Rate Class Allocations'!$F:$F,"2015 - 2020 Conservation First Framework - Approved Province Wide Program",'3-a.  Rate Class Allocations'!$E:$E,$B177),IF(COUNTIFS(AB$35,"General Service*"),1/COUNTIFS(Y35:AL35,"General Service*"),0))</f>
        <v>0</v>
      </c>
      <c r="AC177" s="416">
        <f ca="1">IF(SUMIFS(OFFSET('3-a.  Rate Class Allocations'!$BA:$BA,0,O35-2015+(27*(AC$36="kW"))),'3-a.  Rate Class Allocations'!$F:$F,"2015 - 2020 Conservation First Framework - Approved Province Wide Program",'3-a.  Rate Class Allocations'!$E:$E,$B177),SUMIFS(OFFSET('3-a.  Rate Class Allocations'!$BA:$BA,0,O35-2015+(27*(AC$36="kW"))),'3-a.  Rate Class Allocations'!$F:$F,"2015 - 2020 Conservation First Framework - Approved Province Wide Program",'3-a.  Rate Class Allocations'!$L:$L,AC$35,'3-a.  Rate Class Allocations'!$E:$E,$B177) / SUMIFS(OFFSET('3-a.  Rate Class Allocations'!$BA:$BA,0,O35-2015+(27*(AC$36="kW"))),'3-a.  Rate Class Allocations'!$F:$F,"2015 - 2020 Conservation First Framework - Approved Province Wide Program",'3-a.  Rate Class Allocations'!$E:$E,$B177),IF(COUNTIFS(AC$35,"General Service*"),1/COUNTIFS(Y35:AL35,"General Service*"),0))</f>
        <v>0</v>
      </c>
      <c r="AD177" s="416">
        <f ca="1">IF(SUMIFS(OFFSET('3-a.  Rate Class Allocations'!$BA:$BA,0,O35-2015+(27*(AD$36="kW"))),'3-a.  Rate Class Allocations'!$F:$F,"2015 - 2020 Conservation First Framework - Approved Province Wide Program",'3-a.  Rate Class Allocations'!$E:$E,$B177),SUMIFS(OFFSET('3-a.  Rate Class Allocations'!$BA:$BA,0,O35-2015+(27*(AD$36="kW"))),'3-a.  Rate Class Allocations'!$F:$F,"2015 - 2020 Conservation First Framework - Approved Province Wide Program",'3-a.  Rate Class Allocations'!$L:$L,AD$35,'3-a.  Rate Class Allocations'!$E:$E,$B177) / SUMIFS(OFFSET('3-a.  Rate Class Allocations'!$BA:$BA,0,O35-2015+(27*(AD$36="kW"))),'3-a.  Rate Class Allocations'!$F:$F,"2015 - 2020 Conservation First Framework - Approved Province Wide Program",'3-a.  Rate Class Allocations'!$E:$E,$B177),IF(COUNTIFS(AD$35,"General Service*"),1/COUNTIFS(Y35:AL35,"General Service*"),0))</f>
        <v>0</v>
      </c>
      <c r="AE177" s="416">
        <f ca="1">IF(SUMIFS(OFFSET('3-a.  Rate Class Allocations'!$BA:$BA,0,O35-2015+(27*(AE$36="kW"))),'3-a.  Rate Class Allocations'!$F:$F,"2015 - 2020 Conservation First Framework - Approved Province Wide Program",'3-a.  Rate Class Allocations'!$E:$E,$B177),SUMIFS(OFFSET('3-a.  Rate Class Allocations'!$BA:$BA,0,O35-2015+(27*(AE$36="kW"))),'3-a.  Rate Class Allocations'!$F:$F,"2015 - 2020 Conservation First Framework - Approved Province Wide Program",'3-a.  Rate Class Allocations'!$L:$L,AE$35,'3-a.  Rate Class Allocations'!$E:$E,$B177) / SUMIFS(OFFSET('3-a.  Rate Class Allocations'!$BA:$BA,0,O35-2015+(27*(AE$36="kW"))),'3-a.  Rate Class Allocations'!$F:$F,"2015 - 2020 Conservation First Framework - Approved Province Wide Program",'3-a.  Rate Class Allocations'!$E:$E,$B177),IF(COUNTIFS(AE$35,"General Service*"),1/COUNTIFS(Y35:AL35,"General Service*"),0))</f>
        <v>0</v>
      </c>
      <c r="AF177" s="416">
        <f ca="1">IF(SUMIFS(OFFSET('3-a.  Rate Class Allocations'!$BA:$BA,0,O35-2015+(27*(AF$36="kW"))),'3-a.  Rate Class Allocations'!$F:$F,"2015 - 2020 Conservation First Framework - Approved Province Wide Program",'3-a.  Rate Class Allocations'!$E:$E,$B177),SUMIFS(OFFSET('3-a.  Rate Class Allocations'!$BA:$BA,0,O35-2015+(27*(AF$36="kW"))),'3-a.  Rate Class Allocations'!$F:$F,"2015 - 2020 Conservation First Framework - Approved Province Wide Program",'3-a.  Rate Class Allocations'!$L:$L,AF$35,'3-a.  Rate Class Allocations'!$E:$E,$B177) / SUMIFS(OFFSET('3-a.  Rate Class Allocations'!$BA:$BA,0,O35-2015+(27*(AF$36="kW"))),'3-a.  Rate Class Allocations'!$F:$F,"2015 - 2020 Conservation First Framework - Approved Province Wide Program",'3-a.  Rate Class Allocations'!$E:$E,$B177),IF(COUNTIFS(AF$35,"General Service*"),1/COUNTIFS(Y35:AL35,"General Service*"),0))</f>
        <v>0</v>
      </c>
      <c r="AG177" s="416">
        <f ca="1">IF(SUMIFS(OFFSET('3-a.  Rate Class Allocations'!$BA:$BA,0,O35-2015+(27*(AG$36="kW"))),'3-a.  Rate Class Allocations'!$F:$F,"2015 - 2020 Conservation First Framework - Approved Province Wide Program",'3-a.  Rate Class Allocations'!$E:$E,$B177),SUMIFS(OFFSET('3-a.  Rate Class Allocations'!$BA:$BA,0,O35-2015+(27*(AG$36="kW"))),'3-a.  Rate Class Allocations'!$F:$F,"2015 - 2020 Conservation First Framework - Approved Province Wide Program",'3-a.  Rate Class Allocations'!$L:$L,AG$35,'3-a.  Rate Class Allocations'!$E:$E,$B177) / SUMIFS(OFFSET('3-a.  Rate Class Allocations'!$BA:$BA,0,O35-2015+(27*(AG$36="kW"))),'3-a.  Rate Class Allocations'!$F:$F,"2015 - 2020 Conservation First Framework - Approved Province Wide Program",'3-a.  Rate Class Allocations'!$E:$E,$B177),IF(COUNTIFS(AG$35,"General Service*"),1/COUNTIFS(Y35:AL35,"General Service*"),0))</f>
        <v>0</v>
      </c>
      <c r="AH177" s="416">
        <f ca="1">IF(SUMIFS(OFFSET('3-a.  Rate Class Allocations'!$BA:$BA,0,O35-2015+(27*(AH$36="kW"))),'3-a.  Rate Class Allocations'!$F:$F,"2015 - 2020 Conservation First Framework - Approved Province Wide Program",'3-a.  Rate Class Allocations'!$E:$E,$B177),SUMIFS(OFFSET('3-a.  Rate Class Allocations'!$BA:$BA,0,O35-2015+(27*(AH$36="kW"))),'3-a.  Rate Class Allocations'!$F:$F,"2015 - 2020 Conservation First Framework - Approved Province Wide Program",'3-a.  Rate Class Allocations'!$L:$L,AH$35,'3-a.  Rate Class Allocations'!$E:$E,$B177) / SUMIFS(OFFSET('3-a.  Rate Class Allocations'!$BA:$BA,0,O35-2015+(27*(AH$36="kW"))),'3-a.  Rate Class Allocations'!$F:$F,"2015 - 2020 Conservation First Framework - Approved Province Wide Program",'3-a.  Rate Class Allocations'!$E:$E,$B177),IF(COUNTIFS(AH$35,"General Service*"),1/COUNTIFS(Y35:AL35,"General Service*"),0))</f>
        <v>0</v>
      </c>
      <c r="AI177" s="416">
        <f ca="1">IF(SUMIFS(OFFSET('3-a.  Rate Class Allocations'!$BA:$BA,0,O35-2015+(27*(AI$36="kW"))),'3-a.  Rate Class Allocations'!$F:$F,"2015 - 2020 Conservation First Framework - Approved Province Wide Program",'3-a.  Rate Class Allocations'!$E:$E,$B177),SUMIFS(OFFSET('3-a.  Rate Class Allocations'!$BA:$BA,0,O35-2015+(27*(AI$36="kW"))),'3-a.  Rate Class Allocations'!$F:$F,"2015 - 2020 Conservation First Framework - Approved Province Wide Program",'3-a.  Rate Class Allocations'!$L:$L,AI$35,'3-a.  Rate Class Allocations'!$E:$E,$B177) / SUMIFS(OFFSET('3-a.  Rate Class Allocations'!$BA:$BA,0,O35-2015+(27*(AI$36="kW"))),'3-a.  Rate Class Allocations'!$F:$F,"2015 - 2020 Conservation First Framework - Approved Province Wide Program",'3-a.  Rate Class Allocations'!$E:$E,$B177),IF(COUNTIFS(AI$35,"General Service*"),1/COUNTIFS(Y35:AL35,"General Service*"),0))</f>
        <v>0</v>
      </c>
      <c r="AJ177" s="416">
        <f ca="1">IF(SUMIFS(OFFSET('3-a.  Rate Class Allocations'!$BA:$BA,0,O35-2015+(27*(AJ$36="kW"))),'3-a.  Rate Class Allocations'!$F:$F,"2015 - 2020 Conservation First Framework - Approved Province Wide Program",'3-a.  Rate Class Allocations'!$E:$E,$B177),SUMIFS(OFFSET('3-a.  Rate Class Allocations'!$BA:$BA,0,O35-2015+(27*(AJ$36="kW"))),'3-a.  Rate Class Allocations'!$F:$F,"2015 - 2020 Conservation First Framework - Approved Province Wide Program",'3-a.  Rate Class Allocations'!$L:$L,AJ$35,'3-a.  Rate Class Allocations'!$E:$E,$B177) / SUMIFS(OFFSET('3-a.  Rate Class Allocations'!$BA:$BA,0,O35-2015+(27*(AJ$36="kW"))),'3-a.  Rate Class Allocations'!$F:$F,"2015 - 2020 Conservation First Framework - Approved Province Wide Program",'3-a.  Rate Class Allocations'!$E:$E,$B177),IF(COUNTIFS(AJ$35,"General Service*"),1/COUNTIFS(Y35:AL35,"General Service*"),0))</f>
        <v>0</v>
      </c>
      <c r="AK177" s="416">
        <f ca="1">IF(SUMIFS(OFFSET('3-a.  Rate Class Allocations'!$BA:$BA,0,O35-2015+(27*(AK$36="kW"))),'3-a.  Rate Class Allocations'!$F:$F,"2015 - 2020 Conservation First Framework - Approved Province Wide Program",'3-a.  Rate Class Allocations'!$E:$E,$B177),SUMIFS(OFFSET('3-a.  Rate Class Allocations'!$BA:$BA,0,O35-2015+(27*(AK$36="kW"))),'3-a.  Rate Class Allocations'!$F:$F,"2015 - 2020 Conservation First Framework - Approved Province Wide Program",'3-a.  Rate Class Allocations'!$L:$L,AK$35,'3-a.  Rate Class Allocations'!$E:$E,$B177) / SUMIFS(OFFSET('3-a.  Rate Class Allocations'!$BA:$BA,0,O35-2015+(27*(AK$36="kW"))),'3-a.  Rate Class Allocations'!$F:$F,"2015 - 2020 Conservation First Framework - Approved Province Wide Program",'3-a.  Rate Class Allocations'!$E:$E,$B177),IF(COUNTIFS(AK$35,"General Service*"),1/COUNTIFS(Y35:AL35,"General Service*"),0))</f>
        <v>0</v>
      </c>
      <c r="AL177" s="416">
        <f ca="1">IF(SUMIFS(OFFSET('3-a.  Rate Class Allocations'!$BA:$BA,0,O35-2015+(27*(AL$36="kW"))),'3-a.  Rate Class Allocations'!$F:$F,"2015 - 2020 Conservation First Framework - Approved Province Wide Program",'3-a.  Rate Class Allocations'!$E:$E,$B177),SUMIFS(OFFSET('3-a.  Rate Class Allocations'!$BA:$BA,0,O35-2015+(27*(AL$36="kW"))),'3-a.  Rate Class Allocations'!$F:$F,"2015 - 2020 Conservation First Framework - Approved Province Wide Program",'3-a.  Rate Class Allocations'!$L:$L,AL$35,'3-a.  Rate Class Allocations'!$E:$E,$B177) / SUMIFS(OFFSET('3-a.  Rate Class Allocations'!$BA:$BA,0,O35-2015+(27*(AL$36="kW"))),'3-a.  Rate Class Allocations'!$F:$F,"2015 - 2020 Conservation First Framework - Approved Province Wide Program",'3-a.  Rate Class Allocations'!$E:$E,$B177),IF(COUNTIFS(AL$35,"General Service*"),1/COUNTIFS(Y35:AL35,"General Service*"),0))</f>
        <v>0</v>
      </c>
      <c r="AM177" s="298">
        <f ca="1">SUM(Y177:AL177)</f>
        <v>1</v>
      </c>
    </row>
    <row r="178" spans="1:39" outlineLevel="1">
      <c r="B178" s="296" t="s">
        <v>268</v>
      </c>
      <c r="C178" s="293" t="s">
        <v>164</v>
      </c>
      <c r="D178" s="724">
        <f>SUMIFS('7.  Persistence Report'!AU:AU,'7.  Persistence Report'!$D:$D,$B177,'7.  Persistence Report'!$H:$H,2015,'7.  Persistence Report'!$J:$J,"Adjustment")</f>
        <v>0</v>
      </c>
      <c r="E178" s="724">
        <f>SUMIFS('7.  Persistence Report'!AV:AV,'7.  Persistence Report'!$D:$D,$B177,'7.  Persistence Report'!$H:$H,2015,'7.  Persistence Report'!$J:$J,"Adjustment")</f>
        <v>0</v>
      </c>
      <c r="F178" s="724">
        <f>SUMIFS('7.  Persistence Report'!AW:AW,'7.  Persistence Report'!$D:$D,$B177,'7.  Persistence Report'!$H:$H,2015,'7.  Persistence Report'!$J:$J,"Adjustment")</f>
        <v>0</v>
      </c>
      <c r="G178" s="724">
        <f>SUMIFS('7.  Persistence Report'!AX:AX,'7.  Persistence Report'!$D:$D,$B177,'7.  Persistence Report'!$H:$H,2015,'7.  Persistence Report'!$J:$J,"Adjustment")</f>
        <v>0</v>
      </c>
      <c r="H178" s="724">
        <f>SUMIFS('7.  Persistence Report'!AY:AY,'7.  Persistence Report'!$D:$D,$B177,'7.  Persistence Report'!$H:$H,2015,'7.  Persistence Report'!$J:$J,"Adjustment")</f>
        <v>0</v>
      </c>
      <c r="I178" s="724">
        <f>SUMIFS('7.  Persistence Report'!AZ:AZ,'7.  Persistence Report'!$D:$D,$B177,'7.  Persistence Report'!$H:$H,2015,'7.  Persistence Report'!$J:$J,"Adjustment")</f>
        <v>0</v>
      </c>
      <c r="J178" s="724">
        <f>SUMIFS('7.  Persistence Report'!BA:BA,'7.  Persistence Report'!$D:$D,$B177,'7.  Persistence Report'!$H:$H,2015,'7.  Persistence Report'!$J:$J,"Adjustment")</f>
        <v>0</v>
      </c>
      <c r="K178" s="724">
        <f>SUMIFS('7.  Persistence Report'!BB:BB,'7.  Persistence Report'!$D:$D,$B177,'7.  Persistence Report'!$H:$H,2015,'7.  Persistence Report'!$J:$J,"Adjustment")</f>
        <v>0</v>
      </c>
      <c r="L178" s="724">
        <f>SUMIFS('7.  Persistence Report'!BC:BC,'7.  Persistence Report'!$D:$D,$B177,'7.  Persistence Report'!$H:$H,2015,'7.  Persistence Report'!$J:$J,"Adjustment")</f>
        <v>0</v>
      </c>
      <c r="M178" s="724">
        <f>SUMIFS('7.  Persistence Report'!BD:BD,'7.  Persistence Report'!$D:$D,$B177,'7.  Persistence Report'!$H:$H,2015,'7.  Persistence Report'!$J:$J,"Adjustment")</f>
        <v>0</v>
      </c>
      <c r="N178" s="724">
        <f>N177</f>
        <v>0</v>
      </c>
      <c r="O178" s="724">
        <f>SUMIFS('7.  Persistence Report'!P:P,'7.  Persistence Report'!$D:$D,$B177,'7.  Persistence Report'!$H:$H,2015,'7.  Persistence Report'!$J:$J,"Adjustment")</f>
        <v>0</v>
      </c>
      <c r="P178" s="724">
        <f>SUMIFS('7.  Persistence Report'!Q:Q,'7.  Persistence Report'!$D:$D,$B177,'7.  Persistence Report'!$H:$H,2015,'7.  Persistence Report'!$J:$J,"Adjustment")</f>
        <v>0</v>
      </c>
      <c r="Q178" s="724">
        <f>SUMIFS('7.  Persistence Report'!R:R,'7.  Persistence Report'!$D:$D,$B177,'7.  Persistence Report'!$H:$H,2015,'7.  Persistence Report'!$J:$J,"Adjustment")</f>
        <v>0</v>
      </c>
      <c r="R178" s="724">
        <f>SUMIFS('7.  Persistence Report'!S:S,'7.  Persistence Report'!$D:$D,$B177,'7.  Persistence Report'!$H:$H,2015,'7.  Persistence Report'!$J:$J,"Adjustment")</f>
        <v>0</v>
      </c>
      <c r="S178" s="724">
        <f>SUMIFS('7.  Persistence Report'!T:T,'7.  Persistence Report'!$D:$D,$B177,'7.  Persistence Report'!$H:$H,2015,'7.  Persistence Report'!$J:$J,"Adjustment")</f>
        <v>0</v>
      </c>
      <c r="T178" s="724">
        <f>SUMIFS('7.  Persistence Report'!U:U,'7.  Persistence Report'!$D:$D,$B177,'7.  Persistence Report'!$H:$H,2015,'7.  Persistence Report'!$J:$J,"Adjustment")</f>
        <v>0</v>
      </c>
      <c r="U178" s="724">
        <f>SUMIFS('7.  Persistence Report'!V:V,'7.  Persistence Report'!$D:$D,$B177,'7.  Persistence Report'!$H:$H,2015,'7.  Persistence Report'!$J:$J,"Adjustment")</f>
        <v>0</v>
      </c>
      <c r="V178" s="724">
        <f>SUMIFS('7.  Persistence Report'!W:W,'7.  Persistence Report'!$D:$D,$B177,'7.  Persistence Report'!$H:$H,2015,'7.  Persistence Report'!$J:$J,"Adjustment")</f>
        <v>0</v>
      </c>
      <c r="W178" s="724">
        <f>SUMIFS('7.  Persistence Report'!X:X,'7.  Persistence Report'!$D:$D,$B177,'7.  Persistence Report'!$H:$H,2015,'7.  Persistence Report'!$J:$J,"Adjustment")</f>
        <v>0</v>
      </c>
      <c r="X178" s="724">
        <f>SUMIFS('7.  Persistence Report'!Y:Y,'7.  Persistence Report'!$D:$D,$B177,'7.  Persistence Report'!$H:$H,2015,'7.  Persistence Report'!$J:$J,"Adjustment")</f>
        <v>0</v>
      </c>
      <c r="Y178" s="412">
        <f t="shared" ref="Y178:AL178" ca="1" si="45">Y177</f>
        <v>0.5</v>
      </c>
      <c r="Z178" s="412">
        <f t="shared" ca="1" si="45"/>
        <v>0.5</v>
      </c>
      <c r="AA178" s="412">
        <f t="shared" ca="1" si="45"/>
        <v>0</v>
      </c>
      <c r="AB178" s="412">
        <f t="shared" ca="1" si="45"/>
        <v>0</v>
      </c>
      <c r="AC178" s="412">
        <f t="shared" ca="1" si="45"/>
        <v>0</v>
      </c>
      <c r="AD178" s="412">
        <f t="shared" ca="1" si="45"/>
        <v>0</v>
      </c>
      <c r="AE178" s="412">
        <f t="shared" ca="1" si="45"/>
        <v>0</v>
      </c>
      <c r="AF178" s="412">
        <f t="shared" ca="1" si="45"/>
        <v>0</v>
      </c>
      <c r="AG178" s="412">
        <f t="shared" ca="1" si="45"/>
        <v>0</v>
      </c>
      <c r="AH178" s="412">
        <f t="shared" ca="1" si="45"/>
        <v>0</v>
      </c>
      <c r="AI178" s="412">
        <f t="shared" ca="1" si="45"/>
        <v>0</v>
      </c>
      <c r="AJ178" s="412">
        <f t="shared" ca="1" si="45"/>
        <v>0</v>
      </c>
      <c r="AK178" s="412">
        <f t="shared" ca="1" si="45"/>
        <v>0</v>
      </c>
      <c r="AL178" s="412">
        <f t="shared" ca="1" si="45"/>
        <v>0</v>
      </c>
      <c r="AM178" s="308"/>
    </row>
    <row r="179" spans="1:39" outlineLevel="1">
      <c r="B179" s="514"/>
      <c r="C179" s="293"/>
      <c r="D179" s="730"/>
      <c r="E179" s="730"/>
      <c r="F179" s="730"/>
      <c r="G179" s="730"/>
      <c r="H179" s="730"/>
      <c r="I179" s="730"/>
      <c r="J179" s="730"/>
      <c r="K179" s="730"/>
      <c r="L179" s="730"/>
      <c r="M179" s="730"/>
      <c r="N179" s="730"/>
      <c r="O179" s="730"/>
      <c r="P179" s="730"/>
      <c r="Q179" s="730"/>
      <c r="R179" s="730"/>
      <c r="S179" s="730"/>
      <c r="T179" s="730"/>
      <c r="U179" s="730"/>
      <c r="V179" s="730"/>
      <c r="W179" s="730"/>
      <c r="X179" s="730"/>
      <c r="Y179" s="413"/>
      <c r="Z179" s="426"/>
      <c r="AA179" s="426"/>
      <c r="AB179" s="426"/>
      <c r="AC179" s="426"/>
      <c r="AD179" s="426"/>
      <c r="AE179" s="426"/>
      <c r="AF179" s="426"/>
      <c r="AG179" s="426"/>
      <c r="AH179" s="426"/>
      <c r="AI179" s="426"/>
      <c r="AJ179" s="426"/>
      <c r="AK179" s="426"/>
      <c r="AL179" s="426"/>
      <c r="AM179" s="308"/>
    </row>
    <row r="180" spans="1:39" ht="30" outlineLevel="1">
      <c r="A180" s="516">
        <v>45</v>
      </c>
      <c r="B180" s="514" t="s">
        <v>138</v>
      </c>
      <c r="C180" s="293" t="s">
        <v>25</v>
      </c>
      <c r="D180" s="724">
        <f>SUMIFS('7.  Persistence Report'!AU:AU,'7.  Persistence Report'!$D:$D,$B180,'7.  Persistence Report'!$H:$H,2015,'7.  Persistence Report'!$J:$J,"Current Year Savings")</f>
        <v>0</v>
      </c>
      <c r="E180" s="724">
        <f>SUMIFS('7.  Persistence Report'!AV:AV,'7.  Persistence Report'!$D:$D,$B180,'7.  Persistence Report'!$H:$H,2015,'7.  Persistence Report'!$J:$J,"Current Year Savings")</f>
        <v>0</v>
      </c>
      <c r="F180" s="724">
        <f>SUMIFS('7.  Persistence Report'!AW:AW,'7.  Persistence Report'!$D:$D,$B180,'7.  Persistence Report'!$H:$H,2015,'7.  Persistence Report'!$J:$J,"Current Year Savings")</f>
        <v>0</v>
      </c>
      <c r="G180" s="724">
        <f>SUMIFS('7.  Persistence Report'!AX:AX,'7.  Persistence Report'!$D:$D,$B180,'7.  Persistence Report'!$H:$H,2015,'7.  Persistence Report'!$J:$J,"Current Year Savings")</f>
        <v>0</v>
      </c>
      <c r="H180" s="724">
        <f>SUMIFS('7.  Persistence Report'!AY:AY,'7.  Persistence Report'!$D:$D,$B180,'7.  Persistence Report'!$H:$H,2015,'7.  Persistence Report'!$J:$J,"Current Year Savings")</f>
        <v>0</v>
      </c>
      <c r="I180" s="724">
        <f>SUMIFS('7.  Persistence Report'!AZ:AZ,'7.  Persistence Report'!$D:$D,$B180,'7.  Persistence Report'!$H:$H,2015,'7.  Persistence Report'!$J:$J,"Current Year Savings")</f>
        <v>0</v>
      </c>
      <c r="J180" s="724">
        <f>SUMIFS('7.  Persistence Report'!BA:BA,'7.  Persistence Report'!$D:$D,$B180,'7.  Persistence Report'!$H:$H,2015,'7.  Persistence Report'!$J:$J,"Current Year Savings")</f>
        <v>0</v>
      </c>
      <c r="K180" s="724">
        <f>SUMIFS('7.  Persistence Report'!BB:BB,'7.  Persistence Report'!$D:$D,$B180,'7.  Persistence Report'!$H:$H,2015,'7.  Persistence Report'!$J:$J,"Current Year Savings")</f>
        <v>0</v>
      </c>
      <c r="L180" s="724">
        <f>SUMIFS('7.  Persistence Report'!BC:BC,'7.  Persistence Report'!$D:$D,$B180,'7.  Persistence Report'!$H:$H,2015,'7.  Persistence Report'!$J:$J,"Current Year Savings")</f>
        <v>0</v>
      </c>
      <c r="M180" s="724">
        <f>SUMIFS('7.  Persistence Report'!BD:BD,'7.  Persistence Report'!$D:$D,$B180,'7.  Persistence Report'!$H:$H,2015,'7.  Persistence Report'!$J:$J,"Current Year Savings")</f>
        <v>0</v>
      </c>
      <c r="N180" s="724">
        <v>0</v>
      </c>
      <c r="O180" s="724">
        <f>SUMIFS('7.  Persistence Report'!P:P,'7.  Persistence Report'!$D:$D,$B180,'7.  Persistence Report'!$H:$H,2015,'7.  Persistence Report'!$J:$J,"Current Year Savings")</f>
        <v>0</v>
      </c>
      <c r="P180" s="724">
        <f>SUMIFS('7.  Persistence Report'!Q:Q,'7.  Persistence Report'!$D:$D,$B180,'7.  Persistence Report'!$H:$H,2015,'7.  Persistence Report'!$J:$J,"Current Year Savings")</f>
        <v>0</v>
      </c>
      <c r="Q180" s="724">
        <f>SUMIFS('7.  Persistence Report'!R:R,'7.  Persistence Report'!$D:$D,$B180,'7.  Persistence Report'!$H:$H,2015,'7.  Persistence Report'!$J:$J,"Current Year Savings")</f>
        <v>0</v>
      </c>
      <c r="R180" s="724">
        <f>SUMIFS('7.  Persistence Report'!S:S,'7.  Persistence Report'!$D:$D,$B180,'7.  Persistence Report'!$H:$H,2015,'7.  Persistence Report'!$J:$J,"Current Year Savings")</f>
        <v>0</v>
      </c>
      <c r="S180" s="724">
        <f>SUMIFS('7.  Persistence Report'!T:T,'7.  Persistence Report'!$D:$D,$B180,'7.  Persistence Report'!$H:$H,2015,'7.  Persistence Report'!$J:$J,"Current Year Savings")</f>
        <v>0</v>
      </c>
      <c r="T180" s="724">
        <f>SUMIFS('7.  Persistence Report'!U:U,'7.  Persistence Report'!$D:$D,$B180,'7.  Persistence Report'!$H:$H,2015,'7.  Persistence Report'!$J:$J,"Current Year Savings")</f>
        <v>0</v>
      </c>
      <c r="U180" s="724">
        <f>SUMIFS('7.  Persistence Report'!V:V,'7.  Persistence Report'!$D:$D,$B180,'7.  Persistence Report'!$H:$H,2015,'7.  Persistence Report'!$J:$J,"Current Year Savings")</f>
        <v>0</v>
      </c>
      <c r="V180" s="724">
        <f>SUMIFS('7.  Persistence Report'!W:W,'7.  Persistence Report'!$D:$D,$B180,'7.  Persistence Report'!$H:$H,2015,'7.  Persistence Report'!$J:$J,"Current Year Savings")</f>
        <v>0</v>
      </c>
      <c r="W180" s="724">
        <f>SUMIFS('7.  Persistence Report'!X:X,'7.  Persistence Report'!$D:$D,$B180,'7.  Persistence Report'!$H:$H,2015,'7.  Persistence Report'!$J:$J,"Current Year Savings")</f>
        <v>0</v>
      </c>
      <c r="X180" s="724">
        <f>SUMIFS('7.  Persistence Report'!Y:Y,'7.  Persistence Report'!$D:$D,$B180,'7.  Persistence Report'!$H:$H,2015,'7.  Persistence Report'!$J:$J,"Current Year Savings")</f>
        <v>0</v>
      </c>
      <c r="Y180" s="416">
        <f ca="1">IF(SUMIFS(OFFSET('3-a.  Rate Class Allocations'!$BA:$BA,0,O35-2015+(27*(Y36="kW"))),'3-a.  Rate Class Allocations'!$F:$F,"2015 - 2020 Conservation First Framework - Approved Province Wide Program",'3-a.  Rate Class Allocations'!$E:$E,$B180),SUMIFS(OFFSET('3-a.  Rate Class Allocations'!$BA:$BA,0,O35-2015+(27*(Y36="kW"))),'3-a.  Rate Class Allocations'!$F:$F,"2015 - 2020 Conservation First Framework - Approved Province Wide Program",'3-a.  Rate Class Allocations'!$L:$L,Y35,'3-a.  Rate Class Allocations'!$E:$E,$B180) / SUMIFS(OFFSET('3-a.  Rate Class Allocations'!$BA:$BA,0,O35-2015+(27*(Y36="kW"))),'3-a.  Rate Class Allocations'!$F:$F,"2015 - 2020 Conservation First Framework - Approved Province Wide Program",'3-a.  Rate Class Allocations'!$E:$E,$B180),IF(COUNTIFS(Y35,"General Service*"),1/COUNTIFS(Y35:AL35,"General Service*"),0))</f>
        <v>0.5</v>
      </c>
      <c r="Z180" s="416">
        <f ca="1">IF(SUMIFS(OFFSET('3-a.  Rate Class Allocations'!$BA:$BA,0,O35-2015+(27*(Z$36="kW"))),'3-a.  Rate Class Allocations'!$F:$F,"2015 - 2020 Conservation First Framework - Approved Province Wide Program",'3-a.  Rate Class Allocations'!$E:$E,$B180),SUMIFS(OFFSET('3-a.  Rate Class Allocations'!$BA:$BA,0,O35-2015+(27*(Z$36="kW"))),'3-a.  Rate Class Allocations'!$F:$F,"2015 - 2020 Conservation First Framework - Approved Province Wide Program",'3-a.  Rate Class Allocations'!$L:$L,Z$35,'3-a.  Rate Class Allocations'!$E:$E,$B180) / SUMIFS(OFFSET('3-a.  Rate Class Allocations'!$BA:$BA,0,O35-2015+(27*(Z$36="kW"))),'3-a.  Rate Class Allocations'!$F:$F,"2015 - 2020 Conservation First Framework - Approved Province Wide Program",'3-a.  Rate Class Allocations'!$E:$E,$B180),IF(COUNTIFS(Z$35,"General Service*"),1/COUNTIFS(Y35:AL35,"General Service*"),0))</f>
        <v>0.5</v>
      </c>
      <c r="AA180" s="416">
        <f ca="1">IF(SUMIFS(OFFSET('3-a.  Rate Class Allocations'!$BA:$BA,0,O35-2015+(27*(AA$36="kW"))),'3-a.  Rate Class Allocations'!$F:$F,"2015 - 2020 Conservation First Framework - Approved Province Wide Program",'3-a.  Rate Class Allocations'!$E:$E,$B180),SUMIFS(OFFSET('3-a.  Rate Class Allocations'!$BA:$BA,0,O35-2015+(27*(AA$36="kW"))),'3-a.  Rate Class Allocations'!$F:$F,"2015 - 2020 Conservation First Framework - Approved Province Wide Program",'3-a.  Rate Class Allocations'!$L:$L,AA$35,'3-a.  Rate Class Allocations'!$E:$E,$B180) / SUMIFS(OFFSET('3-a.  Rate Class Allocations'!$BA:$BA,0,O35-2015+(27*(AA$36="kW"))),'3-a.  Rate Class Allocations'!$F:$F,"2015 - 2020 Conservation First Framework - Approved Province Wide Program",'3-a.  Rate Class Allocations'!$E:$E,$B180),IF(COUNTIFS(AA$35,"General Service*"),1/COUNTIFS(Y35:AL35,"General Service*"),0))</f>
        <v>0</v>
      </c>
      <c r="AB180" s="416">
        <f ca="1">IF(SUMIFS(OFFSET('3-a.  Rate Class Allocations'!$BA:$BA,0,O35-2015+(27*(AB$36="kW"))),'3-a.  Rate Class Allocations'!$F:$F,"2015 - 2020 Conservation First Framework - Approved Province Wide Program",'3-a.  Rate Class Allocations'!$E:$E,$B180),SUMIFS(OFFSET('3-a.  Rate Class Allocations'!$BA:$BA,0,O35-2015+(27*(AB$36="kW"))),'3-a.  Rate Class Allocations'!$F:$F,"2015 - 2020 Conservation First Framework - Approved Province Wide Program",'3-a.  Rate Class Allocations'!$L:$L,AB$35,'3-a.  Rate Class Allocations'!$E:$E,$B180) / SUMIFS(OFFSET('3-a.  Rate Class Allocations'!$BA:$BA,0,O35-2015+(27*(AB$36="kW"))),'3-a.  Rate Class Allocations'!$F:$F,"2015 - 2020 Conservation First Framework - Approved Province Wide Program",'3-a.  Rate Class Allocations'!$E:$E,$B180),IF(COUNTIFS(AB$35,"General Service*"),1/COUNTIFS(Y35:AL35,"General Service*"),0))</f>
        <v>0</v>
      </c>
      <c r="AC180" s="416">
        <f ca="1">IF(SUMIFS(OFFSET('3-a.  Rate Class Allocations'!$BA:$BA,0,O35-2015+(27*(AC$36="kW"))),'3-a.  Rate Class Allocations'!$F:$F,"2015 - 2020 Conservation First Framework - Approved Province Wide Program",'3-a.  Rate Class Allocations'!$E:$E,$B180),SUMIFS(OFFSET('3-a.  Rate Class Allocations'!$BA:$BA,0,O35-2015+(27*(AC$36="kW"))),'3-a.  Rate Class Allocations'!$F:$F,"2015 - 2020 Conservation First Framework - Approved Province Wide Program",'3-a.  Rate Class Allocations'!$L:$L,AC$35,'3-a.  Rate Class Allocations'!$E:$E,$B180) / SUMIFS(OFFSET('3-a.  Rate Class Allocations'!$BA:$BA,0,O35-2015+(27*(AC$36="kW"))),'3-a.  Rate Class Allocations'!$F:$F,"2015 - 2020 Conservation First Framework - Approved Province Wide Program",'3-a.  Rate Class Allocations'!$E:$E,$B180),IF(COUNTIFS(AC$35,"General Service*"),1/COUNTIFS(Y35:AL35,"General Service*"),0))</f>
        <v>0</v>
      </c>
      <c r="AD180" s="416">
        <f ca="1">IF(SUMIFS(OFFSET('3-a.  Rate Class Allocations'!$BA:$BA,0,O35-2015+(27*(AD$36="kW"))),'3-a.  Rate Class Allocations'!$F:$F,"2015 - 2020 Conservation First Framework - Approved Province Wide Program",'3-a.  Rate Class Allocations'!$E:$E,$B180),SUMIFS(OFFSET('3-a.  Rate Class Allocations'!$BA:$BA,0,O35-2015+(27*(AD$36="kW"))),'3-a.  Rate Class Allocations'!$F:$F,"2015 - 2020 Conservation First Framework - Approved Province Wide Program",'3-a.  Rate Class Allocations'!$L:$L,AD$35,'3-a.  Rate Class Allocations'!$E:$E,$B180) / SUMIFS(OFFSET('3-a.  Rate Class Allocations'!$BA:$BA,0,O35-2015+(27*(AD$36="kW"))),'3-a.  Rate Class Allocations'!$F:$F,"2015 - 2020 Conservation First Framework - Approved Province Wide Program",'3-a.  Rate Class Allocations'!$E:$E,$B180),IF(COUNTIFS(AD$35,"General Service*"),1/COUNTIFS(Y35:AL35,"General Service*"),0))</f>
        <v>0</v>
      </c>
      <c r="AE180" s="416">
        <f ca="1">IF(SUMIFS(OFFSET('3-a.  Rate Class Allocations'!$BA:$BA,0,O35-2015+(27*(AE$36="kW"))),'3-a.  Rate Class Allocations'!$F:$F,"2015 - 2020 Conservation First Framework - Approved Province Wide Program",'3-a.  Rate Class Allocations'!$E:$E,$B180),SUMIFS(OFFSET('3-a.  Rate Class Allocations'!$BA:$BA,0,O35-2015+(27*(AE$36="kW"))),'3-a.  Rate Class Allocations'!$F:$F,"2015 - 2020 Conservation First Framework - Approved Province Wide Program",'3-a.  Rate Class Allocations'!$L:$L,AE$35,'3-a.  Rate Class Allocations'!$E:$E,$B180) / SUMIFS(OFFSET('3-a.  Rate Class Allocations'!$BA:$BA,0,O35-2015+(27*(AE$36="kW"))),'3-a.  Rate Class Allocations'!$F:$F,"2015 - 2020 Conservation First Framework - Approved Province Wide Program",'3-a.  Rate Class Allocations'!$E:$E,$B180),IF(COUNTIFS(AE$35,"General Service*"),1/COUNTIFS(Y35:AL35,"General Service*"),0))</f>
        <v>0</v>
      </c>
      <c r="AF180" s="416">
        <f ca="1">IF(SUMIFS(OFFSET('3-a.  Rate Class Allocations'!$BA:$BA,0,O35-2015+(27*(AF$36="kW"))),'3-a.  Rate Class Allocations'!$F:$F,"2015 - 2020 Conservation First Framework - Approved Province Wide Program",'3-a.  Rate Class Allocations'!$E:$E,$B180),SUMIFS(OFFSET('3-a.  Rate Class Allocations'!$BA:$BA,0,O35-2015+(27*(AF$36="kW"))),'3-a.  Rate Class Allocations'!$F:$F,"2015 - 2020 Conservation First Framework - Approved Province Wide Program",'3-a.  Rate Class Allocations'!$L:$L,AF$35,'3-a.  Rate Class Allocations'!$E:$E,$B180) / SUMIFS(OFFSET('3-a.  Rate Class Allocations'!$BA:$BA,0,O35-2015+(27*(AF$36="kW"))),'3-a.  Rate Class Allocations'!$F:$F,"2015 - 2020 Conservation First Framework - Approved Province Wide Program",'3-a.  Rate Class Allocations'!$E:$E,$B180),IF(COUNTIFS(AF$35,"General Service*"),1/COUNTIFS(Y35:AL35,"General Service*"),0))</f>
        <v>0</v>
      </c>
      <c r="AG180" s="416">
        <f ca="1">IF(SUMIFS(OFFSET('3-a.  Rate Class Allocations'!$BA:$BA,0,O35-2015+(27*(AG$36="kW"))),'3-a.  Rate Class Allocations'!$F:$F,"2015 - 2020 Conservation First Framework - Approved Province Wide Program",'3-a.  Rate Class Allocations'!$E:$E,$B180),SUMIFS(OFFSET('3-a.  Rate Class Allocations'!$BA:$BA,0,O35-2015+(27*(AG$36="kW"))),'3-a.  Rate Class Allocations'!$F:$F,"2015 - 2020 Conservation First Framework - Approved Province Wide Program",'3-a.  Rate Class Allocations'!$L:$L,AG$35,'3-a.  Rate Class Allocations'!$E:$E,$B180) / SUMIFS(OFFSET('3-a.  Rate Class Allocations'!$BA:$BA,0,O35-2015+(27*(AG$36="kW"))),'3-a.  Rate Class Allocations'!$F:$F,"2015 - 2020 Conservation First Framework - Approved Province Wide Program",'3-a.  Rate Class Allocations'!$E:$E,$B180),IF(COUNTIFS(AG$35,"General Service*"),1/COUNTIFS(Y35:AL35,"General Service*"),0))</f>
        <v>0</v>
      </c>
      <c r="AH180" s="416">
        <f ca="1">IF(SUMIFS(OFFSET('3-a.  Rate Class Allocations'!$BA:$BA,0,O35-2015+(27*(AH$36="kW"))),'3-a.  Rate Class Allocations'!$F:$F,"2015 - 2020 Conservation First Framework - Approved Province Wide Program",'3-a.  Rate Class Allocations'!$E:$E,$B180),SUMIFS(OFFSET('3-a.  Rate Class Allocations'!$BA:$BA,0,O35-2015+(27*(AH$36="kW"))),'3-a.  Rate Class Allocations'!$F:$F,"2015 - 2020 Conservation First Framework - Approved Province Wide Program",'3-a.  Rate Class Allocations'!$L:$L,AH$35,'3-a.  Rate Class Allocations'!$E:$E,$B180) / SUMIFS(OFFSET('3-a.  Rate Class Allocations'!$BA:$BA,0,O35-2015+(27*(AH$36="kW"))),'3-a.  Rate Class Allocations'!$F:$F,"2015 - 2020 Conservation First Framework - Approved Province Wide Program",'3-a.  Rate Class Allocations'!$E:$E,$B180),IF(COUNTIFS(AH$35,"General Service*"),1/COUNTIFS(Y35:AL35,"General Service*"),0))</f>
        <v>0</v>
      </c>
      <c r="AI180" s="416">
        <f ca="1">IF(SUMIFS(OFFSET('3-a.  Rate Class Allocations'!$BA:$BA,0,O35-2015+(27*(AI$36="kW"))),'3-a.  Rate Class Allocations'!$F:$F,"2015 - 2020 Conservation First Framework - Approved Province Wide Program",'3-a.  Rate Class Allocations'!$E:$E,$B180),SUMIFS(OFFSET('3-a.  Rate Class Allocations'!$BA:$BA,0,O35-2015+(27*(AI$36="kW"))),'3-a.  Rate Class Allocations'!$F:$F,"2015 - 2020 Conservation First Framework - Approved Province Wide Program",'3-a.  Rate Class Allocations'!$L:$L,AI$35,'3-a.  Rate Class Allocations'!$E:$E,$B180) / SUMIFS(OFFSET('3-a.  Rate Class Allocations'!$BA:$BA,0,O35-2015+(27*(AI$36="kW"))),'3-a.  Rate Class Allocations'!$F:$F,"2015 - 2020 Conservation First Framework - Approved Province Wide Program",'3-a.  Rate Class Allocations'!$E:$E,$B180),IF(COUNTIFS(AI$35,"General Service*"),1/COUNTIFS(Y35:AL35,"General Service*"),0))</f>
        <v>0</v>
      </c>
      <c r="AJ180" s="416">
        <f ca="1">IF(SUMIFS(OFFSET('3-a.  Rate Class Allocations'!$BA:$BA,0,O35-2015+(27*(AJ$36="kW"))),'3-a.  Rate Class Allocations'!$F:$F,"2015 - 2020 Conservation First Framework - Approved Province Wide Program",'3-a.  Rate Class Allocations'!$E:$E,$B180),SUMIFS(OFFSET('3-a.  Rate Class Allocations'!$BA:$BA,0,O35-2015+(27*(AJ$36="kW"))),'3-a.  Rate Class Allocations'!$F:$F,"2015 - 2020 Conservation First Framework - Approved Province Wide Program",'3-a.  Rate Class Allocations'!$L:$L,AJ$35,'3-a.  Rate Class Allocations'!$E:$E,$B180) / SUMIFS(OFFSET('3-a.  Rate Class Allocations'!$BA:$BA,0,O35-2015+(27*(AJ$36="kW"))),'3-a.  Rate Class Allocations'!$F:$F,"2015 - 2020 Conservation First Framework - Approved Province Wide Program",'3-a.  Rate Class Allocations'!$E:$E,$B180),IF(COUNTIFS(AJ$35,"General Service*"),1/COUNTIFS(Y35:AL35,"General Service*"),0))</f>
        <v>0</v>
      </c>
      <c r="AK180" s="416">
        <f ca="1">IF(SUMIFS(OFFSET('3-a.  Rate Class Allocations'!$BA:$BA,0,O35-2015+(27*(AK$36="kW"))),'3-a.  Rate Class Allocations'!$F:$F,"2015 - 2020 Conservation First Framework - Approved Province Wide Program",'3-a.  Rate Class Allocations'!$E:$E,$B180),SUMIFS(OFFSET('3-a.  Rate Class Allocations'!$BA:$BA,0,O35-2015+(27*(AK$36="kW"))),'3-a.  Rate Class Allocations'!$F:$F,"2015 - 2020 Conservation First Framework - Approved Province Wide Program",'3-a.  Rate Class Allocations'!$L:$L,AK$35,'3-a.  Rate Class Allocations'!$E:$E,$B180) / SUMIFS(OFFSET('3-a.  Rate Class Allocations'!$BA:$BA,0,O35-2015+(27*(AK$36="kW"))),'3-a.  Rate Class Allocations'!$F:$F,"2015 - 2020 Conservation First Framework - Approved Province Wide Program",'3-a.  Rate Class Allocations'!$E:$E,$B180),IF(COUNTIFS(AK$35,"General Service*"),1/COUNTIFS(Y35:AL35,"General Service*"),0))</f>
        <v>0</v>
      </c>
      <c r="AL180" s="416">
        <f ca="1">IF(SUMIFS(OFFSET('3-a.  Rate Class Allocations'!$BA:$BA,0,O35-2015+(27*(AL$36="kW"))),'3-a.  Rate Class Allocations'!$F:$F,"2015 - 2020 Conservation First Framework - Approved Province Wide Program",'3-a.  Rate Class Allocations'!$E:$E,$B180),SUMIFS(OFFSET('3-a.  Rate Class Allocations'!$BA:$BA,0,O35-2015+(27*(AL$36="kW"))),'3-a.  Rate Class Allocations'!$F:$F,"2015 - 2020 Conservation First Framework - Approved Province Wide Program",'3-a.  Rate Class Allocations'!$L:$L,AL$35,'3-a.  Rate Class Allocations'!$E:$E,$B180) / SUMIFS(OFFSET('3-a.  Rate Class Allocations'!$BA:$BA,0,O35-2015+(27*(AL$36="kW"))),'3-a.  Rate Class Allocations'!$F:$F,"2015 - 2020 Conservation First Framework - Approved Province Wide Program",'3-a.  Rate Class Allocations'!$E:$E,$B180),IF(COUNTIFS(AL$35,"General Service*"),1/COUNTIFS(Y35:AL35,"General Service*"),0))</f>
        <v>0</v>
      </c>
      <c r="AM180" s="298">
        <f ca="1">SUM(Y180:AL180)</f>
        <v>1</v>
      </c>
    </row>
    <row r="181" spans="1:39" outlineLevel="1">
      <c r="B181" s="296" t="s">
        <v>268</v>
      </c>
      <c r="C181" s="293" t="s">
        <v>164</v>
      </c>
      <c r="D181" s="724">
        <f>SUMIFS('7.  Persistence Report'!AU:AU,'7.  Persistence Report'!$D:$D,$B180,'7.  Persistence Report'!$H:$H,2015,'7.  Persistence Report'!$J:$J,"Adjustment")</f>
        <v>0</v>
      </c>
      <c r="E181" s="724">
        <f>SUMIFS('7.  Persistence Report'!AV:AV,'7.  Persistence Report'!$D:$D,$B180,'7.  Persistence Report'!$H:$H,2015,'7.  Persistence Report'!$J:$J,"Adjustment")</f>
        <v>0</v>
      </c>
      <c r="F181" s="724">
        <f>SUMIFS('7.  Persistence Report'!AW:AW,'7.  Persistence Report'!$D:$D,$B180,'7.  Persistence Report'!$H:$H,2015,'7.  Persistence Report'!$J:$J,"Adjustment")</f>
        <v>0</v>
      </c>
      <c r="G181" s="724">
        <f>SUMIFS('7.  Persistence Report'!AX:AX,'7.  Persistence Report'!$D:$D,$B180,'7.  Persistence Report'!$H:$H,2015,'7.  Persistence Report'!$J:$J,"Adjustment")</f>
        <v>0</v>
      </c>
      <c r="H181" s="724">
        <f>SUMIFS('7.  Persistence Report'!AY:AY,'7.  Persistence Report'!$D:$D,$B180,'7.  Persistence Report'!$H:$H,2015,'7.  Persistence Report'!$J:$J,"Adjustment")</f>
        <v>0</v>
      </c>
      <c r="I181" s="724">
        <f>SUMIFS('7.  Persistence Report'!AZ:AZ,'7.  Persistence Report'!$D:$D,$B180,'7.  Persistence Report'!$H:$H,2015,'7.  Persistence Report'!$J:$J,"Adjustment")</f>
        <v>0</v>
      </c>
      <c r="J181" s="724">
        <f>SUMIFS('7.  Persistence Report'!BA:BA,'7.  Persistence Report'!$D:$D,$B180,'7.  Persistence Report'!$H:$H,2015,'7.  Persistence Report'!$J:$J,"Adjustment")</f>
        <v>0</v>
      </c>
      <c r="K181" s="724">
        <f>SUMIFS('7.  Persistence Report'!BB:BB,'7.  Persistence Report'!$D:$D,$B180,'7.  Persistence Report'!$H:$H,2015,'7.  Persistence Report'!$J:$J,"Adjustment")</f>
        <v>0</v>
      </c>
      <c r="L181" s="724">
        <f>SUMIFS('7.  Persistence Report'!BC:BC,'7.  Persistence Report'!$D:$D,$B180,'7.  Persistence Report'!$H:$H,2015,'7.  Persistence Report'!$J:$J,"Adjustment")</f>
        <v>0</v>
      </c>
      <c r="M181" s="724">
        <f>SUMIFS('7.  Persistence Report'!BD:BD,'7.  Persistence Report'!$D:$D,$B180,'7.  Persistence Report'!$H:$H,2015,'7.  Persistence Report'!$J:$J,"Adjustment")</f>
        <v>0</v>
      </c>
      <c r="N181" s="724">
        <f>N180</f>
        <v>0</v>
      </c>
      <c r="O181" s="724">
        <f>SUMIFS('7.  Persistence Report'!P:P,'7.  Persistence Report'!$D:$D,$B180,'7.  Persistence Report'!$H:$H,2015,'7.  Persistence Report'!$J:$J,"Adjustment")</f>
        <v>0</v>
      </c>
      <c r="P181" s="724">
        <f>SUMIFS('7.  Persistence Report'!Q:Q,'7.  Persistence Report'!$D:$D,$B180,'7.  Persistence Report'!$H:$H,2015,'7.  Persistence Report'!$J:$J,"Adjustment")</f>
        <v>0</v>
      </c>
      <c r="Q181" s="724">
        <f>SUMIFS('7.  Persistence Report'!R:R,'7.  Persistence Report'!$D:$D,$B180,'7.  Persistence Report'!$H:$H,2015,'7.  Persistence Report'!$J:$J,"Adjustment")</f>
        <v>0</v>
      </c>
      <c r="R181" s="724">
        <f>SUMIFS('7.  Persistence Report'!S:S,'7.  Persistence Report'!$D:$D,$B180,'7.  Persistence Report'!$H:$H,2015,'7.  Persistence Report'!$J:$J,"Adjustment")</f>
        <v>0</v>
      </c>
      <c r="S181" s="724">
        <f>SUMIFS('7.  Persistence Report'!T:T,'7.  Persistence Report'!$D:$D,$B180,'7.  Persistence Report'!$H:$H,2015,'7.  Persistence Report'!$J:$J,"Adjustment")</f>
        <v>0</v>
      </c>
      <c r="T181" s="724">
        <f>SUMIFS('7.  Persistence Report'!U:U,'7.  Persistence Report'!$D:$D,$B180,'7.  Persistence Report'!$H:$H,2015,'7.  Persistence Report'!$J:$J,"Adjustment")</f>
        <v>0</v>
      </c>
      <c r="U181" s="724">
        <f>SUMIFS('7.  Persistence Report'!V:V,'7.  Persistence Report'!$D:$D,$B180,'7.  Persistence Report'!$H:$H,2015,'7.  Persistence Report'!$J:$J,"Adjustment")</f>
        <v>0</v>
      </c>
      <c r="V181" s="724">
        <f>SUMIFS('7.  Persistence Report'!W:W,'7.  Persistence Report'!$D:$D,$B180,'7.  Persistence Report'!$H:$H,2015,'7.  Persistence Report'!$J:$J,"Adjustment")</f>
        <v>0</v>
      </c>
      <c r="W181" s="724">
        <f>SUMIFS('7.  Persistence Report'!X:X,'7.  Persistence Report'!$D:$D,$B180,'7.  Persistence Report'!$H:$H,2015,'7.  Persistence Report'!$J:$J,"Adjustment")</f>
        <v>0</v>
      </c>
      <c r="X181" s="724">
        <f>SUMIFS('7.  Persistence Report'!Y:Y,'7.  Persistence Report'!$D:$D,$B180,'7.  Persistence Report'!$H:$H,2015,'7.  Persistence Report'!$J:$J,"Adjustment")</f>
        <v>0</v>
      </c>
      <c r="Y181" s="412">
        <f t="shared" ref="Y181:AL181" ca="1" si="46">Y180</f>
        <v>0.5</v>
      </c>
      <c r="Z181" s="412">
        <f t="shared" ca="1" si="46"/>
        <v>0.5</v>
      </c>
      <c r="AA181" s="412">
        <f t="shared" ca="1" si="46"/>
        <v>0</v>
      </c>
      <c r="AB181" s="412">
        <f t="shared" ca="1" si="46"/>
        <v>0</v>
      </c>
      <c r="AC181" s="412">
        <f t="shared" ca="1" si="46"/>
        <v>0</v>
      </c>
      <c r="AD181" s="412">
        <f t="shared" ca="1" si="46"/>
        <v>0</v>
      </c>
      <c r="AE181" s="412">
        <f t="shared" ca="1" si="46"/>
        <v>0</v>
      </c>
      <c r="AF181" s="412">
        <f t="shared" ca="1" si="46"/>
        <v>0</v>
      </c>
      <c r="AG181" s="412">
        <f t="shared" ca="1" si="46"/>
        <v>0</v>
      </c>
      <c r="AH181" s="412">
        <f t="shared" ca="1" si="46"/>
        <v>0</v>
      </c>
      <c r="AI181" s="412">
        <f t="shared" ca="1" si="46"/>
        <v>0</v>
      </c>
      <c r="AJ181" s="412">
        <f t="shared" ca="1" si="46"/>
        <v>0</v>
      </c>
      <c r="AK181" s="412">
        <f t="shared" ca="1" si="46"/>
        <v>0</v>
      </c>
      <c r="AL181" s="412">
        <f t="shared" ca="1" si="46"/>
        <v>0</v>
      </c>
      <c r="AM181" s="308"/>
    </row>
    <row r="182" spans="1:39" outlineLevel="1">
      <c r="B182" s="514"/>
      <c r="C182" s="293"/>
      <c r="D182" s="730"/>
      <c r="E182" s="730"/>
      <c r="F182" s="730"/>
      <c r="G182" s="730"/>
      <c r="H182" s="730"/>
      <c r="I182" s="730"/>
      <c r="J182" s="730"/>
      <c r="K182" s="730"/>
      <c r="L182" s="730"/>
      <c r="M182" s="730"/>
      <c r="N182" s="730"/>
      <c r="O182" s="730"/>
      <c r="P182" s="730"/>
      <c r="Q182" s="730"/>
      <c r="R182" s="730"/>
      <c r="S182" s="730"/>
      <c r="T182" s="730"/>
      <c r="U182" s="730"/>
      <c r="V182" s="730"/>
      <c r="W182" s="730"/>
      <c r="X182" s="730"/>
      <c r="Y182" s="413"/>
      <c r="Z182" s="426"/>
      <c r="AA182" s="426"/>
      <c r="AB182" s="426"/>
      <c r="AC182" s="426"/>
      <c r="AD182" s="426"/>
      <c r="AE182" s="426"/>
      <c r="AF182" s="426"/>
      <c r="AG182" s="426"/>
      <c r="AH182" s="426"/>
      <c r="AI182" s="426"/>
      <c r="AJ182" s="426"/>
      <c r="AK182" s="426"/>
      <c r="AL182" s="426"/>
      <c r="AM182" s="308"/>
    </row>
    <row r="183" spans="1:39" ht="30" outlineLevel="1">
      <c r="A183" s="516">
        <v>46</v>
      </c>
      <c r="B183" s="514" t="s">
        <v>139</v>
      </c>
      <c r="C183" s="293" t="s">
        <v>25</v>
      </c>
      <c r="D183" s="724">
        <f>SUMIFS('7.  Persistence Report'!AU:AU,'7.  Persistence Report'!$D:$D,$B183,'7.  Persistence Report'!$H:$H,2015,'7.  Persistence Report'!$J:$J,"Current Year Savings")</f>
        <v>0</v>
      </c>
      <c r="E183" s="724">
        <f>SUMIFS('7.  Persistence Report'!AV:AV,'7.  Persistence Report'!$D:$D,$B183,'7.  Persistence Report'!$H:$H,2015,'7.  Persistence Report'!$J:$J,"Current Year Savings")</f>
        <v>0</v>
      </c>
      <c r="F183" s="724">
        <f>SUMIFS('7.  Persistence Report'!AW:AW,'7.  Persistence Report'!$D:$D,$B183,'7.  Persistence Report'!$H:$H,2015,'7.  Persistence Report'!$J:$J,"Current Year Savings")</f>
        <v>0</v>
      </c>
      <c r="G183" s="724">
        <f>SUMIFS('7.  Persistence Report'!AX:AX,'7.  Persistence Report'!$D:$D,$B183,'7.  Persistence Report'!$H:$H,2015,'7.  Persistence Report'!$J:$J,"Current Year Savings")</f>
        <v>0</v>
      </c>
      <c r="H183" s="724">
        <f>SUMIFS('7.  Persistence Report'!AY:AY,'7.  Persistence Report'!$D:$D,$B183,'7.  Persistence Report'!$H:$H,2015,'7.  Persistence Report'!$J:$J,"Current Year Savings")</f>
        <v>0</v>
      </c>
      <c r="I183" s="724">
        <f>SUMIFS('7.  Persistence Report'!AZ:AZ,'7.  Persistence Report'!$D:$D,$B183,'7.  Persistence Report'!$H:$H,2015,'7.  Persistence Report'!$J:$J,"Current Year Savings")</f>
        <v>0</v>
      </c>
      <c r="J183" s="724">
        <f>SUMIFS('7.  Persistence Report'!BA:BA,'7.  Persistence Report'!$D:$D,$B183,'7.  Persistence Report'!$H:$H,2015,'7.  Persistence Report'!$J:$J,"Current Year Savings")</f>
        <v>0</v>
      </c>
      <c r="K183" s="724">
        <f>SUMIFS('7.  Persistence Report'!BB:BB,'7.  Persistence Report'!$D:$D,$B183,'7.  Persistence Report'!$H:$H,2015,'7.  Persistence Report'!$J:$J,"Current Year Savings")</f>
        <v>0</v>
      </c>
      <c r="L183" s="724">
        <f>SUMIFS('7.  Persistence Report'!BC:BC,'7.  Persistence Report'!$D:$D,$B183,'7.  Persistence Report'!$H:$H,2015,'7.  Persistence Report'!$J:$J,"Current Year Savings")</f>
        <v>0</v>
      </c>
      <c r="M183" s="724">
        <f>SUMIFS('7.  Persistence Report'!BD:BD,'7.  Persistence Report'!$D:$D,$B183,'7.  Persistence Report'!$H:$H,2015,'7.  Persistence Report'!$J:$J,"Current Year Savings")</f>
        <v>0</v>
      </c>
      <c r="N183" s="724">
        <v>0</v>
      </c>
      <c r="O183" s="724">
        <f>SUMIFS('7.  Persistence Report'!P:P,'7.  Persistence Report'!$D:$D,$B183,'7.  Persistence Report'!$H:$H,2015,'7.  Persistence Report'!$J:$J,"Current Year Savings")</f>
        <v>0</v>
      </c>
      <c r="P183" s="724">
        <f>SUMIFS('7.  Persistence Report'!Q:Q,'7.  Persistence Report'!$D:$D,$B183,'7.  Persistence Report'!$H:$H,2015,'7.  Persistence Report'!$J:$J,"Current Year Savings")</f>
        <v>0</v>
      </c>
      <c r="Q183" s="724">
        <f>SUMIFS('7.  Persistence Report'!R:R,'7.  Persistence Report'!$D:$D,$B183,'7.  Persistence Report'!$H:$H,2015,'7.  Persistence Report'!$J:$J,"Current Year Savings")</f>
        <v>0</v>
      </c>
      <c r="R183" s="724">
        <f>SUMIFS('7.  Persistence Report'!S:S,'7.  Persistence Report'!$D:$D,$B183,'7.  Persistence Report'!$H:$H,2015,'7.  Persistence Report'!$J:$J,"Current Year Savings")</f>
        <v>0</v>
      </c>
      <c r="S183" s="724">
        <f>SUMIFS('7.  Persistence Report'!T:T,'7.  Persistence Report'!$D:$D,$B183,'7.  Persistence Report'!$H:$H,2015,'7.  Persistence Report'!$J:$J,"Current Year Savings")</f>
        <v>0</v>
      </c>
      <c r="T183" s="724">
        <f>SUMIFS('7.  Persistence Report'!U:U,'7.  Persistence Report'!$D:$D,$B183,'7.  Persistence Report'!$H:$H,2015,'7.  Persistence Report'!$J:$J,"Current Year Savings")</f>
        <v>0</v>
      </c>
      <c r="U183" s="724">
        <f>SUMIFS('7.  Persistence Report'!V:V,'7.  Persistence Report'!$D:$D,$B183,'7.  Persistence Report'!$H:$H,2015,'7.  Persistence Report'!$J:$J,"Current Year Savings")</f>
        <v>0</v>
      </c>
      <c r="V183" s="724">
        <f>SUMIFS('7.  Persistence Report'!W:W,'7.  Persistence Report'!$D:$D,$B183,'7.  Persistence Report'!$H:$H,2015,'7.  Persistence Report'!$J:$J,"Current Year Savings")</f>
        <v>0</v>
      </c>
      <c r="W183" s="724">
        <f>SUMIFS('7.  Persistence Report'!X:X,'7.  Persistence Report'!$D:$D,$B183,'7.  Persistence Report'!$H:$H,2015,'7.  Persistence Report'!$J:$J,"Current Year Savings")</f>
        <v>0</v>
      </c>
      <c r="X183" s="724">
        <f>SUMIFS('7.  Persistence Report'!Y:Y,'7.  Persistence Report'!$D:$D,$B183,'7.  Persistence Report'!$H:$H,2015,'7.  Persistence Report'!$J:$J,"Current Year Savings")</f>
        <v>0</v>
      </c>
      <c r="Y183" s="416">
        <f ca="1">IF(SUMIFS(OFFSET('3-a.  Rate Class Allocations'!$BA:$BA,0,O35-2015+(27*(Y36="kW"))),'3-a.  Rate Class Allocations'!$F:$F,"2015 - 2020 Conservation First Framework - Approved Province Wide Program",'3-a.  Rate Class Allocations'!$E:$E,$B183),SUMIFS(OFFSET('3-a.  Rate Class Allocations'!$BA:$BA,0,O35-2015+(27*(Y36="kW"))),'3-a.  Rate Class Allocations'!$F:$F,"2015 - 2020 Conservation First Framework - Approved Province Wide Program",'3-a.  Rate Class Allocations'!$L:$L,Y35,'3-a.  Rate Class Allocations'!$E:$E,$B183) / SUMIFS(OFFSET('3-a.  Rate Class Allocations'!$BA:$BA,0,O35-2015+(27*(Y36="kW"))),'3-a.  Rate Class Allocations'!$F:$F,"2015 - 2020 Conservation First Framework - Approved Province Wide Program",'3-a.  Rate Class Allocations'!$E:$E,$B183),IF(COUNTIFS(Y35,"General Service*"),1/COUNTIFS(Y35:AL35,"General Service*"),0))</f>
        <v>0.5</v>
      </c>
      <c r="Z183" s="416">
        <f ca="1">IF(SUMIFS(OFFSET('3-a.  Rate Class Allocations'!$BA:$BA,0,O35-2015+(27*(Z$36="kW"))),'3-a.  Rate Class Allocations'!$F:$F,"2015 - 2020 Conservation First Framework - Approved Province Wide Program",'3-a.  Rate Class Allocations'!$E:$E,$B183),SUMIFS(OFFSET('3-a.  Rate Class Allocations'!$BA:$BA,0,O35-2015+(27*(Z$36="kW"))),'3-a.  Rate Class Allocations'!$F:$F,"2015 - 2020 Conservation First Framework - Approved Province Wide Program",'3-a.  Rate Class Allocations'!$L:$L,Z$35,'3-a.  Rate Class Allocations'!$E:$E,$B183) / SUMIFS(OFFSET('3-a.  Rate Class Allocations'!$BA:$BA,0,O35-2015+(27*(Z$36="kW"))),'3-a.  Rate Class Allocations'!$F:$F,"2015 - 2020 Conservation First Framework - Approved Province Wide Program",'3-a.  Rate Class Allocations'!$E:$E,$B183),IF(COUNTIFS(Z$35,"General Service*"),1/COUNTIFS(Y35:AL35,"General Service*"),0))</f>
        <v>0.5</v>
      </c>
      <c r="AA183" s="416">
        <f ca="1">IF(SUMIFS(OFFSET('3-a.  Rate Class Allocations'!$BA:$BA,0,O35-2015+(27*(AA$36="kW"))),'3-a.  Rate Class Allocations'!$F:$F,"2015 - 2020 Conservation First Framework - Approved Province Wide Program",'3-a.  Rate Class Allocations'!$E:$E,$B183),SUMIFS(OFFSET('3-a.  Rate Class Allocations'!$BA:$BA,0,O35-2015+(27*(AA$36="kW"))),'3-a.  Rate Class Allocations'!$F:$F,"2015 - 2020 Conservation First Framework - Approved Province Wide Program",'3-a.  Rate Class Allocations'!$L:$L,AA$35,'3-a.  Rate Class Allocations'!$E:$E,$B183) / SUMIFS(OFFSET('3-a.  Rate Class Allocations'!$BA:$BA,0,O35-2015+(27*(AA$36="kW"))),'3-a.  Rate Class Allocations'!$F:$F,"2015 - 2020 Conservation First Framework - Approved Province Wide Program",'3-a.  Rate Class Allocations'!$E:$E,$B183),IF(COUNTIFS(AA$35,"General Service*"),1/COUNTIFS(Y35:AL35,"General Service*"),0))</f>
        <v>0</v>
      </c>
      <c r="AB183" s="416">
        <f ca="1">IF(SUMIFS(OFFSET('3-a.  Rate Class Allocations'!$BA:$BA,0,O35-2015+(27*(AB$36="kW"))),'3-a.  Rate Class Allocations'!$F:$F,"2015 - 2020 Conservation First Framework - Approved Province Wide Program",'3-a.  Rate Class Allocations'!$E:$E,$B183),SUMIFS(OFFSET('3-a.  Rate Class Allocations'!$BA:$BA,0,O35-2015+(27*(AB$36="kW"))),'3-a.  Rate Class Allocations'!$F:$F,"2015 - 2020 Conservation First Framework - Approved Province Wide Program",'3-a.  Rate Class Allocations'!$L:$L,AB$35,'3-a.  Rate Class Allocations'!$E:$E,$B183) / SUMIFS(OFFSET('3-a.  Rate Class Allocations'!$BA:$BA,0,O35-2015+(27*(AB$36="kW"))),'3-a.  Rate Class Allocations'!$F:$F,"2015 - 2020 Conservation First Framework - Approved Province Wide Program",'3-a.  Rate Class Allocations'!$E:$E,$B183),IF(COUNTIFS(AB$35,"General Service*"),1/COUNTIFS(Y35:AL35,"General Service*"),0))</f>
        <v>0</v>
      </c>
      <c r="AC183" s="416">
        <f ca="1">IF(SUMIFS(OFFSET('3-a.  Rate Class Allocations'!$BA:$BA,0,O35-2015+(27*(AC$36="kW"))),'3-a.  Rate Class Allocations'!$F:$F,"2015 - 2020 Conservation First Framework - Approved Province Wide Program",'3-a.  Rate Class Allocations'!$E:$E,$B183),SUMIFS(OFFSET('3-a.  Rate Class Allocations'!$BA:$BA,0,O35-2015+(27*(AC$36="kW"))),'3-a.  Rate Class Allocations'!$F:$F,"2015 - 2020 Conservation First Framework - Approved Province Wide Program",'3-a.  Rate Class Allocations'!$L:$L,AC$35,'3-a.  Rate Class Allocations'!$E:$E,$B183) / SUMIFS(OFFSET('3-a.  Rate Class Allocations'!$BA:$BA,0,O35-2015+(27*(AC$36="kW"))),'3-a.  Rate Class Allocations'!$F:$F,"2015 - 2020 Conservation First Framework - Approved Province Wide Program",'3-a.  Rate Class Allocations'!$E:$E,$B183),IF(COUNTIFS(AC$35,"General Service*"),1/COUNTIFS(Y35:AL35,"General Service*"),0))</f>
        <v>0</v>
      </c>
      <c r="AD183" s="416">
        <f ca="1">IF(SUMIFS(OFFSET('3-a.  Rate Class Allocations'!$BA:$BA,0,O35-2015+(27*(AD$36="kW"))),'3-a.  Rate Class Allocations'!$F:$F,"2015 - 2020 Conservation First Framework - Approved Province Wide Program",'3-a.  Rate Class Allocations'!$E:$E,$B183),SUMIFS(OFFSET('3-a.  Rate Class Allocations'!$BA:$BA,0,O35-2015+(27*(AD$36="kW"))),'3-a.  Rate Class Allocations'!$F:$F,"2015 - 2020 Conservation First Framework - Approved Province Wide Program",'3-a.  Rate Class Allocations'!$L:$L,AD$35,'3-a.  Rate Class Allocations'!$E:$E,$B183) / SUMIFS(OFFSET('3-a.  Rate Class Allocations'!$BA:$BA,0,O35-2015+(27*(AD$36="kW"))),'3-a.  Rate Class Allocations'!$F:$F,"2015 - 2020 Conservation First Framework - Approved Province Wide Program",'3-a.  Rate Class Allocations'!$E:$E,$B183),IF(COUNTIFS(AD$35,"General Service*"),1/COUNTIFS(Y35:AL35,"General Service*"),0))</f>
        <v>0</v>
      </c>
      <c r="AE183" s="416">
        <f ca="1">IF(SUMIFS(OFFSET('3-a.  Rate Class Allocations'!$BA:$BA,0,O35-2015+(27*(AE$36="kW"))),'3-a.  Rate Class Allocations'!$F:$F,"2015 - 2020 Conservation First Framework - Approved Province Wide Program",'3-a.  Rate Class Allocations'!$E:$E,$B183),SUMIFS(OFFSET('3-a.  Rate Class Allocations'!$BA:$BA,0,O35-2015+(27*(AE$36="kW"))),'3-a.  Rate Class Allocations'!$F:$F,"2015 - 2020 Conservation First Framework - Approved Province Wide Program",'3-a.  Rate Class Allocations'!$L:$L,AE$35,'3-a.  Rate Class Allocations'!$E:$E,$B183) / SUMIFS(OFFSET('3-a.  Rate Class Allocations'!$BA:$BA,0,O35-2015+(27*(AE$36="kW"))),'3-a.  Rate Class Allocations'!$F:$F,"2015 - 2020 Conservation First Framework - Approved Province Wide Program",'3-a.  Rate Class Allocations'!$E:$E,$B183),IF(COUNTIFS(AE$35,"General Service*"),1/COUNTIFS(Y35:AL35,"General Service*"),0))</f>
        <v>0</v>
      </c>
      <c r="AF183" s="416">
        <f ca="1">IF(SUMIFS(OFFSET('3-a.  Rate Class Allocations'!$BA:$BA,0,O35-2015+(27*(AF$36="kW"))),'3-a.  Rate Class Allocations'!$F:$F,"2015 - 2020 Conservation First Framework - Approved Province Wide Program",'3-a.  Rate Class Allocations'!$E:$E,$B183),SUMIFS(OFFSET('3-a.  Rate Class Allocations'!$BA:$BA,0,O35-2015+(27*(AF$36="kW"))),'3-a.  Rate Class Allocations'!$F:$F,"2015 - 2020 Conservation First Framework - Approved Province Wide Program",'3-a.  Rate Class Allocations'!$L:$L,AF$35,'3-a.  Rate Class Allocations'!$E:$E,$B183) / SUMIFS(OFFSET('3-a.  Rate Class Allocations'!$BA:$BA,0,O35-2015+(27*(AF$36="kW"))),'3-a.  Rate Class Allocations'!$F:$F,"2015 - 2020 Conservation First Framework - Approved Province Wide Program",'3-a.  Rate Class Allocations'!$E:$E,$B183),IF(COUNTIFS(AF$35,"General Service*"),1/COUNTIFS(Y35:AL35,"General Service*"),0))</f>
        <v>0</v>
      </c>
      <c r="AG183" s="416">
        <f ca="1">IF(SUMIFS(OFFSET('3-a.  Rate Class Allocations'!$BA:$BA,0,O35-2015+(27*(AG$36="kW"))),'3-a.  Rate Class Allocations'!$F:$F,"2015 - 2020 Conservation First Framework - Approved Province Wide Program",'3-a.  Rate Class Allocations'!$E:$E,$B183),SUMIFS(OFFSET('3-a.  Rate Class Allocations'!$BA:$BA,0,O35-2015+(27*(AG$36="kW"))),'3-a.  Rate Class Allocations'!$F:$F,"2015 - 2020 Conservation First Framework - Approved Province Wide Program",'3-a.  Rate Class Allocations'!$L:$L,AG$35,'3-a.  Rate Class Allocations'!$E:$E,$B183) / SUMIFS(OFFSET('3-a.  Rate Class Allocations'!$BA:$BA,0,O35-2015+(27*(AG$36="kW"))),'3-a.  Rate Class Allocations'!$F:$F,"2015 - 2020 Conservation First Framework - Approved Province Wide Program",'3-a.  Rate Class Allocations'!$E:$E,$B183),IF(COUNTIFS(AG$35,"General Service*"),1/COUNTIFS(Y35:AL35,"General Service*"),0))</f>
        <v>0</v>
      </c>
      <c r="AH183" s="416">
        <f ca="1">IF(SUMIFS(OFFSET('3-a.  Rate Class Allocations'!$BA:$BA,0,O35-2015+(27*(AH$36="kW"))),'3-a.  Rate Class Allocations'!$F:$F,"2015 - 2020 Conservation First Framework - Approved Province Wide Program",'3-a.  Rate Class Allocations'!$E:$E,$B183),SUMIFS(OFFSET('3-a.  Rate Class Allocations'!$BA:$BA,0,O35-2015+(27*(AH$36="kW"))),'3-a.  Rate Class Allocations'!$F:$F,"2015 - 2020 Conservation First Framework - Approved Province Wide Program",'3-a.  Rate Class Allocations'!$L:$L,AH$35,'3-a.  Rate Class Allocations'!$E:$E,$B183) / SUMIFS(OFFSET('3-a.  Rate Class Allocations'!$BA:$BA,0,O35-2015+(27*(AH$36="kW"))),'3-a.  Rate Class Allocations'!$F:$F,"2015 - 2020 Conservation First Framework - Approved Province Wide Program",'3-a.  Rate Class Allocations'!$E:$E,$B183),IF(COUNTIFS(AH$35,"General Service*"),1/COUNTIFS(Y35:AL35,"General Service*"),0))</f>
        <v>0</v>
      </c>
      <c r="AI183" s="416">
        <f ca="1">IF(SUMIFS(OFFSET('3-a.  Rate Class Allocations'!$BA:$BA,0,O35-2015+(27*(AI$36="kW"))),'3-a.  Rate Class Allocations'!$F:$F,"2015 - 2020 Conservation First Framework - Approved Province Wide Program",'3-a.  Rate Class Allocations'!$E:$E,$B183),SUMIFS(OFFSET('3-a.  Rate Class Allocations'!$BA:$BA,0,O35-2015+(27*(AI$36="kW"))),'3-a.  Rate Class Allocations'!$F:$F,"2015 - 2020 Conservation First Framework - Approved Province Wide Program",'3-a.  Rate Class Allocations'!$L:$L,AI$35,'3-a.  Rate Class Allocations'!$E:$E,$B183) / SUMIFS(OFFSET('3-a.  Rate Class Allocations'!$BA:$BA,0,O35-2015+(27*(AI$36="kW"))),'3-a.  Rate Class Allocations'!$F:$F,"2015 - 2020 Conservation First Framework - Approved Province Wide Program",'3-a.  Rate Class Allocations'!$E:$E,$B183),IF(COUNTIFS(AI$35,"General Service*"),1/COUNTIFS(Y35:AL35,"General Service*"),0))</f>
        <v>0</v>
      </c>
      <c r="AJ183" s="416">
        <f ca="1">IF(SUMIFS(OFFSET('3-a.  Rate Class Allocations'!$BA:$BA,0,O35-2015+(27*(AJ$36="kW"))),'3-a.  Rate Class Allocations'!$F:$F,"2015 - 2020 Conservation First Framework - Approved Province Wide Program",'3-a.  Rate Class Allocations'!$E:$E,$B183),SUMIFS(OFFSET('3-a.  Rate Class Allocations'!$BA:$BA,0,O35-2015+(27*(AJ$36="kW"))),'3-a.  Rate Class Allocations'!$F:$F,"2015 - 2020 Conservation First Framework - Approved Province Wide Program",'3-a.  Rate Class Allocations'!$L:$L,AJ$35,'3-a.  Rate Class Allocations'!$E:$E,$B183) / SUMIFS(OFFSET('3-a.  Rate Class Allocations'!$BA:$BA,0,O35-2015+(27*(AJ$36="kW"))),'3-a.  Rate Class Allocations'!$F:$F,"2015 - 2020 Conservation First Framework - Approved Province Wide Program",'3-a.  Rate Class Allocations'!$E:$E,$B183),IF(COUNTIFS(AJ$35,"General Service*"),1/COUNTIFS(Y35:AL35,"General Service*"),0))</f>
        <v>0</v>
      </c>
      <c r="AK183" s="416">
        <f ca="1">IF(SUMIFS(OFFSET('3-a.  Rate Class Allocations'!$BA:$BA,0,O35-2015+(27*(AK$36="kW"))),'3-a.  Rate Class Allocations'!$F:$F,"2015 - 2020 Conservation First Framework - Approved Province Wide Program",'3-a.  Rate Class Allocations'!$E:$E,$B183),SUMIFS(OFFSET('3-a.  Rate Class Allocations'!$BA:$BA,0,O35-2015+(27*(AK$36="kW"))),'3-a.  Rate Class Allocations'!$F:$F,"2015 - 2020 Conservation First Framework - Approved Province Wide Program",'3-a.  Rate Class Allocations'!$L:$L,AK$35,'3-a.  Rate Class Allocations'!$E:$E,$B183) / SUMIFS(OFFSET('3-a.  Rate Class Allocations'!$BA:$BA,0,O35-2015+(27*(AK$36="kW"))),'3-a.  Rate Class Allocations'!$F:$F,"2015 - 2020 Conservation First Framework - Approved Province Wide Program",'3-a.  Rate Class Allocations'!$E:$E,$B183),IF(COUNTIFS(AK$35,"General Service*"),1/COUNTIFS(Y35:AL35,"General Service*"),0))</f>
        <v>0</v>
      </c>
      <c r="AL183" s="416">
        <f ca="1">IF(SUMIFS(OFFSET('3-a.  Rate Class Allocations'!$BA:$BA,0,O35-2015+(27*(AL$36="kW"))),'3-a.  Rate Class Allocations'!$F:$F,"2015 - 2020 Conservation First Framework - Approved Province Wide Program",'3-a.  Rate Class Allocations'!$E:$E,$B183),SUMIFS(OFFSET('3-a.  Rate Class Allocations'!$BA:$BA,0,O35-2015+(27*(AL$36="kW"))),'3-a.  Rate Class Allocations'!$F:$F,"2015 - 2020 Conservation First Framework - Approved Province Wide Program",'3-a.  Rate Class Allocations'!$L:$L,AL$35,'3-a.  Rate Class Allocations'!$E:$E,$B183) / SUMIFS(OFFSET('3-a.  Rate Class Allocations'!$BA:$BA,0,O35-2015+(27*(AL$36="kW"))),'3-a.  Rate Class Allocations'!$F:$F,"2015 - 2020 Conservation First Framework - Approved Province Wide Program",'3-a.  Rate Class Allocations'!$E:$E,$B183),IF(COUNTIFS(AL$35,"General Service*"),1/COUNTIFS(Y35:AL35,"General Service*"),0))</f>
        <v>0</v>
      </c>
      <c r="AM183" s="298">
        <f ca="1">SUM(Y183:AL183)</f>
        <v>1</v>
      </c>
    </row>
    <row r="184" spans="1:39" outlineLevel="1">
      <c r="B184" s="296" t="s">
        <v>268</v>
      </c>
      <c r="C184" s="293" t="s">
        <v>164</v>
      </c>
      <c r="D184" s="724">
        <f>SUMIFS('7.  Persistence Report'!AU:AU,'7.  Persistence Report'!$D:$D,$B183,'7.  Persistence Report'!$H:$H,2015,'7.  Persistence Report'!$J:$J,"Adjustment")</f>
        <v>0</v>
      </c>
      <c r="E184" s="724">
        <f>SUMIFS('7.  Persistence Report'!AV:AV,'7.  Persistence Report'!$D:$D,$B183,'7.  Persistence Report'!$H:$H,2015,'7.  Persistence Report'!$J:$J,"Adjustment")</f>
        <v>0</v>
      </c>
      <c r="F184" s="724">
        <f>SUMIFS('7.  Persistence Report'!AW:AW,'7.  Persistence Report'!$D:$D,$B183,'7.  Persistence Report'!$H:$H,2015,'7.  Persistence Report'!$J:$J,"Adjustment")</f>
        <v>0</v>
      </c>
      <c r="G184" s="724">
        <f>SUMIFS('7.  Persistence Report'!AX:AX,'7.  Persistence Report'!$D:$D,$B183,'7.  Persistence Report'!$H:$H,2015,'7.  Persistence Report'!$J:$J,"Adjustment")</f>
        <v>0</v>
      </c>
      <c r="H184" s="724">
        <f>SUMIFS('7.  Persistence Report'!AY:AY,'7.  Persistence Report'!$D:$D,$B183,'7.  Persistence Report'!$H:$H,2015,'7.  Persistence Report'!$J:$J,"Adjustment")</f>
        <v>0</v>
      </c>
      <c r="I184" s="724">
        <f>SUMIFS('7.  Persistence Report'!AZ:AZ,'7.  Persistence Report'!$D:$D,$B183,'7.  Persistence Report'!$H:$H,2015,'7.  Persistence Report'!$J:$J,"Adjustment")</f>
        <v>0</v>
      </c>
      <c r="J184" s="724">
        <f>SUMIFS('7.  Persistence Report'!BA:BA,'7.  Persistence Report'!$D:$D,$B183,'7.  Persistence Report'!$H:$H,2015,'7.  Persistence Report'!$J:$J,"Adjustment")</f>
        <v>0</v>
      </c>
      <c r="K184" s="724">
        <f>SUMIFS('7.  Persistence Report'!BB:BB,'7.  Persistence Report'!$D:$D,$B183,'7.  Persistence Report'!$H:$H,2015,'7.  Persistence Report'!$J:$J,"Adjustment")</f>
        <v>0</v>
      </c>
      <c r="L184" s="724">
        <f>SUMIFS('7.  Persistence Report'!BC:BC,'7.  Persistence Report'!$D:$D,$B183,'7.  Persistence Report'!$H:$H,2015,'7.  Persistence Report'!$J:$J,"Adjustment")</f>
        <v>0</v>
      </c>
      <c r="M184" s="724">
        <f>SUMIFS('7.  Persistence Report'!BD:BD,'7.  Persistence Report'!$D:$D,$B183,'7.  Persistence Report'!$H:$H,2015,'7.  Persistence Report'!$J:$J,"Adjustment")</f>
        <v>0</v>
      </c>
      <c r="N184" s="724">
        <f>N183</f>
        <v>0</v>
      </c>
      <c r="O184" s="724">
        <f>SUMIFS('7.  Persistence Report'!P:P,'7.  Persistence Report'!$D:$D,$B183,'7.  Persistence Report'!$H:$H,2015,'7.  Persistence Report'!$J:$J,"Adjustment")</f>
        <v>0</v>
      </c>
      <c r="P184" s="724">
        <f>SUMIFS('7.  Persistence Report'!Q:Q,'7.  Persistence Report'!$D:$D,$B183,'7.  Persistence Report'!$H:$H,2015,'7.  Persistence Report'!$J:$J,"Adjustment")</f>
        <v>0</v>
      </c>
      <c r="Q184" s="724">
        <f>SUMIFS('7.  Persistence Report'!R:R,'7.  Persistence Report'!$D:$D,$B183,'7.  Persistence Report'!$H:$H,2015,'7.  Persistence Report'!$J:$J,"Adjustment")</f>
        <v>0</v>
      </c>
      <c r="R184" s="724">
        <f>SUMIFS('7.  Persistence Report'!S:S,'7.  Persistence Report'!$D:$D,$B183,'7.  Persistence Report'!$H:$H,2015,'7.  Persistence Report'!$J:$J,"Adjustment")</f>
        <v>0</v>
      </c>
      <c r="S184" s="724">
        <f>SUMIFS('7.  Persistence Report'!T:T,'7.  Persistence Report'!$D:$D,$B183,'7.  Persistence Report'!$H:$H,2015,'7.  Persistence Report'!$J:$J,"Adjustment")</f>
        <v>0</v>
      </c>
      <c r="T184" s="724">
        <f>SUMIFS('7.  Persistence Report'!U:U,'7.  Persistence Report'!$D:$D,$B183,'7.  Persistence Report'!$H:$H,2015,'7.  Persistence Report'!$J:$J,"Adjustment")</f>
        <v>0</v>
      </c>
      <c r="U184" s="724">
        <f>SUMIFS('7.  Persistence Report'!V:V,'7.  Persistence Report'!$D:$D,$B183,'7.  Persistence Report'!$H:$H,2015,'7.  Persistence Report'!$J:$J,"Adjustment")</f>
        <v>0</v>
      </c>
      <c r="V184" s="724">
        <f>SUMIFS('7.  Persistence Report'!W:W,'7.  Persistence Report'!$D:$D,$B183,'7.  Persistence Report'!$H:$H,2015,'7.  Persistence Report'!$J:$J,"Adjustment")</f>
        <v>0</v>
      </c>
      <c r="W184" s="724">
        <f>SUMIFS('7.  Persistence Report'!X:X,'7.  Persistence Report'!$D:$D,$B183,'7.  Persistence Report'!$H:$H,2015,'7.  Persistence Report'!$J:$J,"Adjustment")</f>
        <v>0</v>
      </c>
      <c r="X184" s="724">
        <f>SUMIFS('7.  Persistence Report'!Y:Y,'7.  Persistence Report'!$D:$D,$B183,'7.  Persistence Report'!$H:$H,2015,'7.  Persistence Report'!$J:$J,"Adjustment")</f>
        <v>0</v>
      </c>
      <c r="Y184" s="412">
        <f t="shared" ref="Y184:AL184" ca="1" si="47">Y183</f>
        <v>0.5</v>
      </c>
      <c r="Z184" s="412">
        <f t="shared" ca="1" si="47"/>
        <v>0.5</v>
      </c>
      <c r="AA184" s="412">
        <f t="shared" ca="1" si="47"/>
        <v>0</v>
      </c>
      <c r="AB184" s="412">
        <f t="shared" ca="1" si="47"/>
        <v>0</v>
      </c>
      <c r="AC184" s="412">
        <f t="shared" ca="1" si="47"/>
        <v>0</v>
      </c>
      <c r="AD184" s="412">
        <f t="shared" ca="1" si="47"/>
        <v>0</v>
      </c>
      <c r="AE184" s="412">
        <f t="shared" ca="1" si="47"/>
        <v>0</v>
      </c>
      <c r="AF184" s="412">
        <f t="shared" ca="1" si="47"/>
        <v>0</v>
      </c>
      <c r="AG184" s="412">
        <f t="shared" ca="1" si="47"/>
        <v>0</v>
      </c>
      <c r="AH184" s="412">
        <f t="shared" ca="1" si="47"/>
        <v>0</v>
      </c>
      <c r="AI184" s="412">
        <f t="shared" ca="1" si="47"/>
        <v>0</v>
      </c>
      <c r="AJ184" s="412">
        <f t="shared" ca="1" si="47"/>
        <v>0</v>
      </c>
      <c r="AK184" s="412">
        <f t="shared" ca="1" si="47"/>
        <v>0</v>
      </c>
      <c r="AL184" s="412">
        <f t="shared" ca="1" si="47"/>
        <v>0</v>
      </c>
      <c r="AM184" s="308"/>
    </row>
    <row r="185" spans="1:39" outlineLevel="1">
      <c r="B185" s="514"/>
      <c r="C185" s="293"/>
      <c r="D185" s="730"/>
      <c r="E185" s="730"/>
      <c r="F185" s="730"/>
      <c r="G185" s="730"/>
      <c r="H185" s="730"/>
      <c r="I185" s="730"/>
      <c r="J185" s="730"/>
      <c r="K185" s="730"/>
      <c r="L185" s="730"/>
      <c r="M185" s="730"/>
      <c r="N185" s="730"/>
      <c r="O185" s="730"/>
      <c r="P185" s="730"/>
      <c r="Q185" s="730"/>
      <c r="R185" s="730"/>
      <c r="S185" s="730"/>
      <c r="T185" s="730"/>
      <c r="U185" s="730"/>
      <c r="V185" s="730"/>
      <c r="W185" s="730"/>
      <c r="X185" s="730"/>
      <c r="Y185" s="413"/>
      <c r="Z185" s="426"/>
      <c r="AA185" s="426"/>
      <c r="AB185" s="426"/>
      <c r="AC185" s="426"/>
      <c r="AD185" s="426"/>
      <c r="AE185" s="426"/>
      <c r="AF185" s="426"/>
      <c r="AG185" s="426"/>
      <c r="AH185" s="426"/>
      <c r="AI185" s="426"/>
      <c r="AJ185" s="426"/>
      <c r="AK185" s="426"/>
      <c r="AL185" s="426"/>
      <c r="AM185" s="308"/>
    </row>
    <row r="186" spans="1:39" ht="30" outlineLevel="1">
      <c r="A186" s="516">
        <v>47</v>
      </c>
      <c r="B186" s="514" t="s">
        <v>140</v>
      </c>
      <c r="C186" s="293" t="s">
        <v>25</v>
      </c>
      <c r="D186" s="724">
        <f>SUMIFS('7.  Persistence Report'!AU:AU,'7.  Persistence Report'!$D:$D,$B186,'7.  Persistence Report'!$H:$H,2015,'7.  Persistence Report'!$J:$J,"Current Year Savings")</f>
        <v>0</v>
      </c>
      <c r="E186" s="724">
        <f>SUMIFS('7.  Persistence Report'!AV:AV,'7.  Persistence Report'!$D:$D,$B186,'7.  Persistence Report'!$H:$H,2015,'7.  Persistence Report'!$J:$J,"Current Year Savings")</f>
        <v>0</v>
      </c>
      <c r="F186" s="724">
        <f>SUMIFS('7.  Persistence Report'!AW:AW,'7.  Persistence Report'!$D:$D,$B186,'7.  Persistence Report'!$H:$H,2015,'7.  Persistence Report'!$J:$J,"Current Year Savings")</f>
        <v>0</v>
      </c>
      <c r="G186" s="724">
        <f>SUMIFS('7.  Persistence Report'!AX:AX,'7.  Persistence Report'!$D:$D,$B186,'7.  Persistence Report'!$H:$H,2015,'7.  Persistence Report'!$J:$J,"Current Year Savings")</f>
        <v>0</v>
      </c>
      <c r="H186" s="724">
        <f>SUMIFS('7.  Persistence Report'!AY:AY,'7.  Persistence Report'!$D:$D,$B186,'7.  Persistence Report'!$H:$H,2015,'7.  Persistence Report'!$J:$J,"Current Year Savings")</f>
        <v>0</v>
      </c>
      <c r="I186" s="724">
        <f>SUMIFS('7.  Persistence Report'!AZ:AZ,'7.  Persistence Report'!$D:$D,$B186,'7.  Persistence Report'!$H:$H,2015,'7.  Persistence Report'!$J:$J,"Current Year Savings")</f>
        <v>0</v>
      </c>
      <c r="J186" s="724">
        <f>SUMIFS('7.  Persistence Report'!BA:BA,'7.  Persistence Report'!$D:$D,$B186,'7.  Persistence Report'!$H:$H,2015,'7.  Persistence Report'!$J:$J,"Current Year Savings")</f>
        <v>0</v>
      </c>
      <c r="K186" s="724">
        <f>SUMIFS('7.  Persistence Report'!BB:BB,'7.  Persistence Report'!$D:$D,$B186,'7.  Persistence Report'!$H:$H,2015,'7.  Persistence Report'!$J:$J,"Current Year Savings")</f>
        <v>0</v>
      </c>
      <c r="L186" s="724">
        <f>SUMIFS('7.  Persistence Report'!BC:BC,'7.  Persistence Report'!$D:$D,$B186,'7.  Persistence Report'!$H:$H,2015,'7.  Persistence Report'!$J:$J,"Current Year Savings")</f>
        <v>0</v>
      </c>
      <c r="M186" s="724">
        <f>SUMIFS('7.  Persistence Report'!BD:BD,'7.  Persistence Report'!$D:$D,$B186,'7.  Persistence Report'!$H:$H,2015,'7.  Persistence Report'!$J:$J,"Current Year Savings")</f>
        <v>0</v>
      </c>
      <c r="N186" s="724">
        <v>0</v>
      </c>
      <c r="O186" s="724">
        <f>SUMIFS('7.  Persistence Report'!P:P,'7.  Persistence Report'!$D:$D,$B186,'7.  Persistence Report'!$H:$H,2015,'7.  Persistence Report'!$J:$J,"Current Year Savings")</f>
        <v>0</v>
      </c>
      <c r="P186" s="724">
        <f>SUMIFS('7.  Persistence Report'!Q:Q,'7.  Persistence Report'!$D:$D,$B186,'7.  Persistence Report'!$H:$H,2015,'7.  Persistence Report'!$J:$J,"Current Year Savings")</f>
        <v>0</v>
      </c>
      <c r="Q186" s="724">
        <f>SUMIFS('7.  Persistence Report'!R:R,'7.  Persistence Report'!$D:$D,$B186,'7.  Persistence Report'!$H:$H,2015,'7.  Persistence Report'!$J:$J,"Current Year Savings")</f>
        <v>0</v>
      </c>
      <c r="R186" s="724">
        <f>SUMIFS('7.  Persistence Report'!S:S,'7.  Persistence Report'!$D:$D,$B186,'7.  Persistence Report'!$H:$H,2015,'7.  Persistence Report'!$J:$J,"Current Year Savings")</f>
        <v>0</v>
      </c>
      <c r="S186" s="724">
        <f>SUMIFS('7.  Persistence Report'!T:T,'7.  Persistence Report'!$D:$D,$B186,'7.  Persistence Report'!$H:$H,2015,'7.  Persistence Report'!$J:$J,"Current Year Savings")</f>
        <v>0</v>
      </c>
      <c r="T186" s="724">
        <f>SUMIFS('7.  Persistence Report'!U:U,'7.  Persistence Report'!$D:$D,$B186,'7.  Persistence Report'!$H:$H,2015,'7.  Persistence Report'!$J:$J,"Current Year Savings")</f>
        <v>0</v>
      </c>
      <c r="U186" s="724">
        <f>SUMIFS('7.  Persistence Report'!V:V,'7.  Persistence Report'!$D:$D,$B186,'7.  Persistence Report'!$H:$H,2015,'7.  Persistence Report'!$J:$J,"Current Year Savings")</f>
        <v>0</v>
      </c>
      <c r="V186" s="724">
        <f>SUMIFS('7.  Persistence Report'!W:W,'7.  Persistence Report'!$D:$D,$B186,'7.  Persistence Report'!$H:$H,2015,'7.  Persistence Report'!$J:$J,"Current Year Savings")</f>
        <v>0</v>
      </c>
      <c r="W186" s="724">
        <f>SUMIFS('7.  Persistence Report'!X:X,'7.  Persistence Report'!$D:$D,$B186,'7.  Persistence Report'!$H:$H,2015,'7.  Persistence Report'!$J:$J,"Current Year Savings")</f>
        <v>0</v>
      </c>
      <c r="X186" s="724">
        <f>SUMIFS('7.  Persistence Report'!Y:Y,'7.  Persistence Report'!$D:$D,$B186,'7.  Persistence Report'!$H:$H,2015,'7.  Persistence Report'!$J:$J,"Current Year Savings")</f>
        <v>0</v>
      </c>
      <c r="Y186" s="416">
        <f ca="1">IF(SUMIFS(OFFSET('3-a.  Rate Class Allocations'!$BA:$BA,0,O35-2015+(27*(Y36="kW"))),'3-a.  Rate Class Allocations'!$F:$F,"2015 - 2020 Conservation First Framework - Approved Province Wide Program",'3-a.  Rate Class Allocations'!$E:$E,$B186),SUMIFS(OFFSET('3-a.  Rate Class Allocations'!$BA:$BA,0,O35-2015+(27*(Y36="kW"))),'3-a.  Rate Class Allocations'!$F:$F,"2015 - 2020 Conservation First Framework - Approved Province Wide Program",'3-a.  Rate Class Allocations'!$L:$L,Y35,'3-a.  Rate Class Allocations'!$E:$E,$B186) / SUMIFS(OFFSET('3-a.  Rate Class Allocations'!$BA:$BA,0,O35-2015+(27*(Y36="kW"))),'3-a.  Rate Class Allocations'!$F:$F,"2015 - 2020 Conservation First Framework - Approved Province Wide Program",'3-a.  Rate Class Allocations'!$E:$E,$B186),IF(COUNTIFS(Y35,"General Service*"),1/COUNTIFS(Y35:AL35,"General Service*"),0))</f>
        <v>0.5</v>
      </c>
      <c r="Z186" s="416">
        <f ca="1">IF(SUMIFS(OFFSET('3-a.  Rate Class Allocations'!$BA:$BA,0,O35-2015+(27*(Z$36="kW"))),'3-a.  Rate Class Allocations'!$F:$F,"2015 - 2020 Conservation First Framework - Approved Province Wide Program",'3-a.  Rate Class Allocations'!$E:$E,$B186),SUMIFS(OFFSET('3-a.  Rate Class Allocations'!$BA:$BA,0,O35-2015+(27*(Z$36="kW"))),'3-a.  Rate Class Allocations'!$F:$F,"2015 - 2020 Conservation First Framework - Approved Province Wide Program",'3-a.  Rate Class Allocations'!$L:$L,Z$35,'3-a.  Rate Class Allocations'!$E:$E,$B186) / SUMIFS(OFFSET('3-a.  Rate Class Allocations'!$BA:$BA,0,O35-2015+(27*(Z$36="kW"))),'3-a.  Rate Class Allocations'!$F:$F,"2015 - 2020 Conservation First Framework - Approved Province Wide Program",'3-a.  Rate Class Allocations'!$E:$E,$B186),IF(COUNTIFS(Z$35,"General Service*"),1/COUNTIFS(Y35:AL35,"General Service*"),0))</f>
        <v>0.5</v>
      </c>
      <c r="AA186" s="416">
        <f ca="1">IF(SUMIFS(OFFSET('3-a.  Rate Class Allocations'!$BA:$BA,0,O35-2015+(27*(AA$36="kW"))),'3-a.  Rate Class Allocations'!$F:$F,"2015 - 2020 Conservation First Framework - Approved Province Wide Program",'3-a.  Rate Class Allocations'!$E:$E,$B186),SUMIFS(OFFSET('3-a.  Rate Class Allocations'!$BA:$BA,0,O35-2015+(27*(AA$36="kW"))),'3-a.  Rate Class Allocations'!$F:$F,"2015 - 2020 Conservation First Framework - Approved Province Wide Program",'3-a.  Rate Class Allocations'!$L:$L,AA$35,'3-a.  Rate Class Allocations'!$E:$E,$B186) / SUMIFS(OFFSET('3-a.  Rate Class Allocations'!$BA:$BA,0,O35-2015+(27*(AA$36="kW"))),'3-a.  Rate Class Allocations'!$F:$F,"2015 - 2020 Conservation First Framework - Approved Province Wide Program",'3-a.  Rate Class Allocations'!$E:$E,$B186),IF(COUNTIFS(AA$35,"General Service*"),1/COUNTIFS(Y35:AL35,"General Service*"),0))</f>
        <v>0</v>
      </c>
      <c r="AB186" s="416">
        <f ca="1">IF(SUMIFS(OFFSET('3-a.  Rate Class Allocations'!$BA:$BA,0,O35-2015+(27*(AB$36="kW"))),'3-a.  Rate Class Allocations'!$F:$F,"2015 - 2020 Conservation First Framework - Approved Province Wide Program",'3-a.  Rate Class Allocations'!$E:$E,$B186),SUMIFS(OFFSET('3-a.  Rate Class Allocations'!$BA:$BA,0,O35-2015+(27*(AB$36="kW"))),'3-a.  Rate Class Allocations'!$F:$F,"2015 - 2020 Conservation First Framework - Approved Province Wide Program",'3-a.  Rate Class Allocations'!$L:$L,AB$35,'3-a.  Rate Class Allocations'!$E:$E,$B186) / SUMIFS(OFFSET('3-a.  Rate Class Allocations'!$BA:$BA,0,O35-2015+(27*(AB$36="kW"))),'3-a.  Rate Class Allocations'!$F:$F,"2015 - 2020 Conservation First Framework - Approved Province Wide Program",'3-a.  Rate Class Allocations'!$E:$E,$B186),IF(COUNTIFS(AB$35,"General Service*"),1/COUNTIFS(Y35:AL35,"General Service*"),0))</f>
        <v>0</v>
      </c>
      <c r="AC186" s="416">
        <f ca="1">IF(SUMIFS(OFFSET('3-a.  Rate Class Allocations'!$BA:$BA,0,O35-2015+(27*(AC$36="kW"))),'3-a.  Rate Class Allocations'!$F:$F,"2015 - 2020 Conservation First Framework - Approved Province Wide Program",'3-a.  Rate Class Allocations'!$E:$E,$B186),SUMIFS(OFFSET('3-a.  Rate Class Allocations'!$BA:$BA,0,O35-2015+(27*(AC$36="kW"))),'3-a.  Rate Class Allocations'!$F:$F,"2015 - 2020 Conservation First Framework - Approved Province Wide Program",'3-a.  Rate Class Allocations'!$L:$L,AC$35,'3-a.  Rate Class Allocations'!$E:$E,$B186) / SUMIFS(OFFSET('3-a.  Rate Class Allocations'!$BA:$BA,0,O35-2015+(27*(AC$36="kW"))),'3-a.  Rate Class Allocations'!$F:$F,"2015 - 2020 Conservation First Framework - Approved Province Wide Program",'3-a.  Rate Class Allocations'!$E:$E,$B186),IF(COUNTIFS(AC$35,"General Service*"),1/COUNTIFS(Y35:AL35,"General Service*"),0))</f>
        <v>0</v>
      </c>
      <c r="AD186" s="416">
        <f ca="1">IF(SUMIFS(OFFSET('3-a.  Rate Class Allocations'!$BA:$BA,0,O35-2015+(27*(AD$36="kW"))),'3-a.  Rate Class Allocations'!$F:$F,"2015 - 2020 Conservation First Framework - Approved Province Wide Program",'3-a.  Rate Class Allocations'!$E:$E,$B186),SUMIFS(OFFSET('3-a.  Rate Class Allocations'!$BA:$BA,0,O35-2015+(27*(AD$36="kW"))),'3-a.  Rate Class Allocations'!$F:$F,"2015 - 2020 Conservation First Framework - Approved Province Wide Program",'3-a.  Rate Class Allocations'!$L:$L,AD$35,'3-a.  Rate Class Allocations'!$E:$E,$B186) / SUMIFS(OFFSET('3-a.  Rate Class Allocations'!$BA:$BA,0,O35-2015+(27*(AD$36="kW"))),'3-a.  Rate Class Allocations'!$F:$F,"2015 - 2020 Conservation First Framework - Approved Province Wide Program",'3-a.  Rate Class Allocations'!$E:$E,$B186),IF(COUNTIFS(AD$35,"General Service*"),1/COUNTIFS(Y35:AL35,"General Service*"),0))</f>
        <v>0</v>
      </c>
      <c r="AE186" s="416">
        <f ca="1">IF(SUMIFS(OFFSET('3-a.  Rate Class Allocations'!$BA:$BA,0,O35-2015+(27*(AE$36="kW"))),'3-a.  Rate Class Allocations'!$F:$F,"2015 - 2020 Conservation First Framework - Approved Province Wide Program",'3-a.  Rate Class Allocations'!$E:$E,$B186),SUMIFS(OFFSET('3-a.  Rate Class Allocations'!$BA:$BA,0,O35-2015+(27*(AE$36="kW"))),'3-a.  Rate Class Allocations'!$F:$F,"2015 - 2020 Conservation First Framework - Approved Province Wide Program",'3-a.  Rate Class Allocations'!$L:$L,AE$35,'3-a.  Rate Class Allocations'!$E:$E,$B186) / SUMIFS(OFFSET('3-a.  Rate Class Allocations'!$BA:$BA,0,O35-2015+(27*(AE$36="kW"))),'3-a.  Rate Class Allocations'!$F:$F,"2015 - 2020 Conservation First Framework - Approved Province Wide Program",'3-a.  Rate Class Allocations'!$E:$E,$B186),IF(COUNTIFS(AE$35,"General Service*"),1/COUNTIFS(Y35:AL35,"General Service*"),0))</f>
        <v>0</v>
      </c>
      <c r="AF186" s="416">
        <f ca="1">IF(SUMIFS(OFFSET('3-a.  Rate Class Allocations'!$BA:$BA,0,O35-2015+(27*(AF$36="kW"))),'3-a.  Rate Class Allocations'!$F:$F,"2015 - 2020 Conservation First Framework - Approved Province Wide Program",'3-a.  Rate Class Allocations'!$E:$E,$B186),SUMIFS(OFFSET('3-a.  Rate Class Allocations'!$BA:$BA,0,O35-2015+(27*(AF$36="kW"))),'3-a.  Rate Class Allocations'!$F:$F,"2015 - 2020 Conservation First Framework - Approved Province Wide Program",'3-a.  Rate Class Allocations'!$L:$L,AF$35,'3-a.  Rate Class Allocations'!$E:$E,$B186) / SUMIFS(OFFSET('3-a.  Rate Class Allocations'!$BA:$BA,0,O35-2015+(27*(AF$36="kW"))),'3-a.  Rate Class Allocations'!$F:$F,"2015 - 2020 Conservation First Framework - Approved Province Wide Program",'3-a.  Rate Class Allocations'!$E:$E,$B186),IF(COUNTIFS(AF$35,"General Service*"),1/COUNTIFS(Y35:AL35,"General Service*"),0))</f>
        <v>0</v>
      </c>
      <c r="AG186" s="416">
        <f ca="1">IF(SUMIFS(OFFSET('3-a.  Rate Class Allocations'!$BA:$BA,0,O35-2015+(27*(AG$36="kW"))),'3-a.  Rate Class Allocations'!$F:$F,"2015 - 2020 Conservation First Framework - Approved Province Wide Program",'3-a.  Rate Class Allocations'!$E:$E,$B186),SUMIFS(OFFSET('3-a.  Rate Class Allocations'!$BA:$BA,0,O35-2015+(27*(AG$36="kW"))),'3-a.  Rate Class Allocations'!$F:$F,"2015 - 2020 Conservation First Framework - Approved Province Wide Program",'3-a.  Rate Class Allocations'!$L:$L,AG$35,'3-a.  Rate Class Allocations'!$E:$E,$B186) / SUMIFS(OFFSET('3-a.  Rate Class Allocations'!$BA:$BA,0,O35-2015+(27*(AG$36="kW"))),'3-a.  Rate Class Allocations'!$F:$F,"2015 - 2020 Conservation First Framework - Approved Province Wide Program",'3-a.  Rate Class Allocations'!$E:$E,$B186),IF(COUNTIFS(AG$35,"General Service*"),1/COUNTIFS(Y35:AL35,"General Service*"),0))</f>
        <v>0</v>
      </c>
      <c r="AH186" s="416">
        <f ca="1">IF(SUMIFS(OFFSET('3-a.  Rate Class Allocations'!$BA:$BA,0,O35-2015+(27*(AH$36="kW"))),'3-a.  Rate Class Allocations'!$F:$F,"2015 - 2020 Conservation First Framework - Approved Province Wide Program",'3-a.  Rate Class Allocations'!$E:$E,$B186),SUMIFS(OFFSET('3-a.  Rate Class Allocations'!$BA:$BA,0,O35-2015+(27*(AH$36="kW"))),'3-a.  Rate Class Allocations'!$F:$F,"2015 - 2020 Conservation First Framework - Approved Province Wide Program",'3-a.  Rate Class Allocations'!$L:$L,AH$35,'3-a.  Rate Class Allocations'!$E:$E,$B186) / SUMIFS(OFFSET('3-a.  Rate Class Allocations'!$BA:$BA,0,O35-2015+(27*(AH$36="kW"))),'3-a.  Rate Class Allocations'!$F:$F,"2015 - 2020 Conservation First Framework - Approved Province Wide Program",'3-a.  Rate Class Allocations'!$E:$E,$B186),IF(COUNTIFS(AH$35,"General Service*"),1/COUNTIFS(Y35:AL35,"General Service*"),0))</f>
        <v>0</v>
      </c>
      <c r="AI186" s="416">
        <f ca="1">IF(SUMIFS(OFFSET('3-a.  Rate Class Allocations'!$BA:$BA,0,O35-2015+(27*(AI$36="kW"))),'3-a.  Rate Class Allocations'!$F:$F,"2015 - 2020 Conservation First Framework - Approved Province Wide Program",'3-a.  Rate Class Allocations'!$E:$E,$B186),SUMIFS(OFFSET('3-a.  Rate Class Allocations'!$BA:$BA,0,O35-2015+(27*(AI$36="kW"))),'3-a.  Rate Class Allocations'!$F:$F,"2015 - 2020 Conservation First Framework - Approved Province Wide Program",'3-a.  Rate Class Allocations'!$L:$L,AI$35,'3-a.  Rate Class Allocations'!$E:$E,$B186) / SUMIFS(OFFSET('3-a.  Rate Class Allocations'!$BA:$BA,0,O35-2015+(27*(AI$36="kW"))),'3-a.  Rate Class Allocations'!$F:$F,"2015 - 2020 Conservation First Framework - Approved Province Wide Program",'3-a.  Rate Class Allocations'!$E:$E,$B186),IF(COUNTIFS(AI$35,"General Service*"),1/COUNTIFS(Y35:AL35,"General Service*"),0))</f>
        <v>0</v>
      </c>
      <c r="AJ186" s="416">
        <f ca="1">IF(SUMIFS(OFFSET('3-a.  Rate Class Allocations'!$BA:$BA,0,O35-2015+(27*(AJ$36="kW"))),'3-a.  Rate Class Allocations'!$F:$F,"2015 - 2020 Conservation First Framework - Approved Province Wide Program",'3-a.  Rate Class Allocations'!$E:$E,$B186),SUMIFS(OFFSET('3-a.  Rate Class Allocations'!$BA:$BA,0,O35-2015+(27*(AJ$36="kW"))),'3-a.  Rate Class Allocations'!$F:$F,"2015 - 2020 Conservation First Framework - Approved Province Wide Program",'3-a.  Rate Class Allocations'!$L:$L,AJ$35,'3-a.  Rate Class Allocations'!$E:$E,$B186) / SUMIFS(OFFSET('3-a.  Rate Class Allocations'!$BA:$BA,0,O35-2015+(27*(AJ$36="kW"))),'3-a.  Rate Class Allocations'!$F:$F,"2015 - 2020 Conservation First Framework - Approved Province Wide Program",'3-a.  Rate Class Allocations'!$E:$E,$B186),IF(COUNTIFS(AJ$35,"General Service*"),1/COUNTIFS(Y35:AL35,"General Service*"),0))</f>
        <v>0</v>
      </c>
      <c r="AK186" s="416">
        <f ca="1">IF(SUMIFS(OFFSET('3-a.  Rate Class Allocations'!$BA:$BA,0,O35-2015+(27*(AK$36="kW"))),'3-a.  Rate Class Allocations'!$F:$F,"2015 - 2020 Conservation First Framework - Approved Province Wide Program",'3-a.  Rate Class Allocations'!$E:$E,$B186),SUMIFS(OFFSET('3-a.  Rate Class Allocations'!$BA:$BA,0,O35-2015+(27*(AK$36="kW"))),'3-a.  Rate Class Allocations'!$F:$F,"2015 - 2020 Conservation First Framework - Approved Province Wide Program",'3-a.  Rate Class Allocations'!$L:$L,AK$35,'3-a.  Rate Class Allocations'!$E:$E,$B186) / SUMIFS(OFFSET('3-a.  Rate Class Allocations'!$BA:$BA,0,O35-2015+(27*(AK$36="kW"))),'3-a.  Rate Class Allocations'!$F:$F,"2015 - 2020 Conservation First Framework - Approved Province Wide Program",'3-a.  Rate Class Allocations'!$E:$E,$B186),IF(COUNTIFS(AK$35,"General Service*"),1/COUNTIFS(Y35:AL35,"General Service*"),0))</f>
        <v>0</v>
      </c>
      <c r="AL186" s="416">
        <f ca="1">IF(SUMIFS(OFFSET('3-a.  Rate Class Allocations'!$BA:$BA,0,O35-2015+(27*(AL$36="kW"))),'3-a.  Rate Class Allocations'!$F:$F,"2015 - 2020 Conservation First Framework - Approved Province Wide Program",'3-a.  Rate Class Allocations'!$E:$E,$B186),SUMIFS(OFFSET('3-a.  Rate Class Allocations'!$BA:$BA,0,O35-2015+(27*(AL$36="kW"))),'3-a.  Rate Class Allocations'!$F:$F,"2015 - 2020 Conservation First Framework - Approved Province Wide Program",'3-a.  Rate Class Allocations'!$L:$L,AL$35,'3-a.  Rate Class Allocations'!$E:$E,$B186) / SUMIFS(OFFSET('3-a.  Rate Class Allocations'!$BA:$BA,0,O35-2015+(27*(AL$36="kW"))),'3-a.  Rate Class Allocations'!$F:$F,"2015 - 2020 Conservation First Framework - Approved Province Wide Program",'3-a.  Rate Class Allocations'!$E:$E,$B186),IF(COUNTIFS(AL$35,"General Service*"),1/COUNTIFS(Y35:AL35,"General Service*"),0))</f>
        <v>0</v>
      </c>
      <c r="AM186" s="298">
        <f ca="1">SUM(Y186:AL186)</f>
        <v>1</v>
      </c>
    </row>
    <row r="187" spans="1:39" outlineLevel="1">
      <c r="B187" s="296" t="s">
        <v>268</v>
      </c>
      <c r="C187" s="293" t="s">
        <v>164</v>
      </c>
      <c r="D187" s="724">
        <f>SUMIFS('7.  Persistence Report'!AU:AU,'7.  Persistence Report'!$D:$D,$B186,'7.  Persistence Report'!$H:$H,2015,'7.  Persistence Report'!$J:$J,"Adjustment")</f>
        <v>0</v>
      </c>
      <c r="E187" s="724">
        <f>SUMIFS('7.  Persistence Report'!AV:AV,'7.  Persistence Report'!$D:$D,$B186,'7.  Persistence Report'!$H:$H,2015,'7.  Persistence Report'!$J:$J,"Adjustment")</f>
        <v>0</v>
      </c>
      <c r="F187" s="724">
        <f>SUMIFS('7.  Persistence Report'!AW:AW,'7.  Persistence Report'!$D:$D,$B186,'7.  Persistence Report'!$H:$H,2015,'7.  Persistence Report'!$J:$J,"Adjustment")</f>
        <v>0</v>
      </c>
      <c r="G187" s="724">
        <f>SUMIFS('7.  Persistence Report'!AX:AX,'7.  Persistence Report'!$D:$D,$B186,'7.  Persistence Report'!$H:$H,2015,'7.  Persistence Report'!$J:$J,"Adjustment")</f>
        <v>0</v>
      </c>
      <c r="H187" s="724">
        <f>SUMIFS('7.  Persistence Report'!AY:AY,'7.  Persistence Report'!$D:$D,$B186,'7.  Persistence Report'!$H:$H,2015,'7.  Persistence Report'!$J:$J,"Adjustment")</f>
        <v>0</v>
      </c>
      <c r="I187" s="724">
        <f>SUMIFS('7.  Persistence Report'!AZ:AZ,'7.  Persistence Report'!$D:$D,$B186,'7.  Persistence Report'!$H:$H,2015,'7.  Persistence Report'!$J:$J,"Adjustment")</f>
        <v>0</v>
      </c>
      <c r="J187" s="724">
        <f>SUMIFS('7.  Persistence Report'!BA:BA,'7.  Persistence Report'!$D:$D,$B186,'7.  Persistence Report'!$H:$H,2015,'7.  Persistence Report'!$J:$J,"Adjustment")</f>
        <v>0</v>
      </c>
      <c r="K187" s="724">
        <f>SUMIFS('7.  Persistence Report'!BB:BB,'7.  Persistence Report'!$D:$D,$B186,'7.  Persistence Report'!$H:$H,2015,'7.  Persistence Report'!$J:$J,"Adjustment")</f>
        <v>0</v>
      </c>
      <c r="L187" s="724">
        <f>SUMIFS('7.  Persistence Report'!BC:BC,'7.  Persistence Report'!$D:$D,$B186,'7.  Persistence Report'!$H:$H,2015,'7.  Persistence Report'!$J:$J,"Adjustment")</f>
        <v>0</v>
      </c>
      <c r="M187" s="724">
        <f>SUMIFS('7.  Persistence Report'!BD:BD,'7.  Persistence Report'!$D:$D,$B186,'7.  Persistence Report'!$H:$H,2015,'7.  Persistence Report'!$J:$J,"Adjustment")</f>
        <v>0</v>
      </c>
      <c r="N187" s="724">
        <f>N186</f>
        <v>0</v>
      </c>
      <c r="O187" s="724">
        <f>SUMIFS('7.  Persistence Report'!P:P,'7.  Persistence Report'!$D:$D,$B186,'7.  Persistence Report'!$H:$H,2015,'7.  Persistence Report'!$J:$J,"Adjustment")</f>
        <v>0</v>
      </c>
      <c r="P187" s="724">
        <f>SUMIFS('7.  Persistence Report'!Q:Q,'7.  Persistence Report'!$D:$D,$B186,'7.  Persistence Report'!$H:$H,2015,'7.  Persistence Report'!$J:$J,"Adjustment")</f>
        <v>0</v>
      </c>
      <c r="Q187" s="724">
        <f>SUMIFS('7.  Persistence Report'!R:R,'7.  Persistence Report'!$D:$D,$B186,'7.  Persistence Report'!$H:$H,2015,'7.  Persistence Report'!$J:$J,"Adjustment")</f>
        <v>0</v>
      </c>
      <c r="R187" s="724">
        <f>SUMIFS('7.  Persistence Report'!S:S,'7.  Persistence Report'!$D:$D,$B186,'7.  Persistence Report'!$H:$H,2015,'7.  Persistence Report'!$J:$J,"Adjustment")</f>
        <v>0</v>
      </c>
      <c r="S187" s="724">
        <f>SUMIFS('7.  Persistence Report'!T:T,'7.  Persistence Report'!$D:$D,$B186,'7.  Persistence Report'!$H:$H,2015,'7.  Persistence Report'!$J:$J,"Adjustment")</f>
        <v>0</v>
      </c>
      <c r="T187" s="724">
        <f>SUMIFS('7.  Persistence Report'!U:U,'7.  Persistence Report'!$D:$D,$B186,'7.  Persistence Report'!$H:$H,2015,'7.  Persistence Report'!$J:$J,"Adjustment")</f>
        <v>0</v>
      </c>
      <c r="U187" s="724">
        <f>SUMIFS('7.  Persistence Report'!V:V,'7.  Persistence Report'!$D:$D,$B186,'7.  Persistence Report'!$H:$H,2015,'7.  Persistence Report'!$J:$J,"Adjustment")</f>
        <v>0</v>
      </c>
      <c r="V187" s="724">
        <f>SUMIFS('7.  Persistence Report'!W:W,'7.  Persistence Report'!$D:$D,$B186,'7.  Persistence Report'!$H:$H,2015,'7.  Persistence Report'!$J:$J,"Adjustment")</f>
        <v>0</v>
      </c>
      <c r="W187" s="724">
        <f>SUMIFS('7.  Persistence Report'!X:X,'7.  Persistence Report'!$D:$D,$B186,'7.  Persistence Report'!$H:$H,2015,'7.  Persistence Report'!$J:$J,"Adjustment")</f>
        <v>0</v>
      </c>
      <c r="X187" s="724">
        <f>SUMIFS('7.  Persistence Report'!Y:Y,'7.  Persistence Report'!$D:$D,$B186,'7.  Persistence Report'!$H:$H,2015,'7.  Persistence Report'!$J:$J,"Adjustment")</f>
        <v>0</v>
      </c>
      <c r="Y187" s="412">
        <f t="shared" ref="Y187:AL187" ca="1" si="48">Y186</f>
        <v>0.5</v>
      </c>
      <c r="Z187" s="412">
        <f t="shared" ca="1" si="48"/>
        <v>0.5</v>
      </c>
      <c r="AA187" s="412">
        <f t="shared" ca="1" si="48"/>
        <v>0</v>
      </c>
      <c r="AB187" s="412">
        <f t="shared" ca="1" si="48"/>
        <v>0</v>
      </c>
      <c r="AC187" s="412">
        <f t="shared" ca="1" si="48"/>
        <v>0</v>
      </c>
      <c r="AD187" s="412">
        <f t="shared" ca="1" si="48"/>
        <v>0</v>
      </c>
      <c r="AE187" s="412">
        <f t="shared" ca="1" si="48"/>
        <v>0</v>
      </c>
      <c r="AF187" s="412">
        <f t="shared" ca="1" si="48"/>
        <v>0</v>
      </c>
      <c r="AG187" s="412">
        <f t="shared" ca="1" si="48"/>
        <v>0</v>
      </c>
      <c r="AH187" s="412">
        <f t="shared" ca="1" si="48"/>
        <v>0</v>
      </c>
      <c r="AI187" s="412">
        <f t="shared" ca="1" si="48"/>
        <v>0</v>
      </c>
      <c r="AJ187" s="412">
        <f t="shared" ca="1" si="48"/>
        <v>0</v>
      </c>
      <c r="AK187" s="412">
        <f t="shared" ca="1" si="48"/>
        <v>0</v>
      </c>
      <c r="AL187" s="412">
        <f t="shared" ca="1" si="48"/>
        <v>0</v>
      </c>
      <c r="AM187" s="308"/>
    </row>
    <row r="188" spans="1:39" outlineLevel="1">
      <c r="B188" s="514"/>
      <c r="C188" s="293"/>
      <c r="D188" s="730"/>
      <c r="E188" s="730"/>
      <c r="F188" s="730"/>
      <c r="G188" s="730"/>
      <c r="H188" s="730"/>
      <c r="I188" s="730"/>
      <c r="J188" s="730"/>
      <c r="K188" s="730"/>
      <c r="L188" s="730"/>
      <c r="M188" s="730"/>
      <c r="N188" s="730"/>
      <c r="O188" s="730"/>
      <c r="P188" s="730"/>
      <c r="Q188" s="730"/>
      <c r="R188" s="730"/>
      <c r="S188" s="730"/>
      <c r="T188" s="730"/>
      <c r="U188" s="730"/>
      <c r="V188" s="730"/>
      <c r="W188" s="730"/>
      <c r="X188" s="730"/>
      <c r="Y188" s="413"/>
      <c r="Z188" s="426"/>
      <c r="AA188" s="426"/>
      <c r="AB188" s="426"/>
      <c r="AC188" s="426"/>
      <c r="AD188" s="426"/>
      <c r="AE188" s="426"/>
      <c r="AF188" s="426"/>
      <c r="AG188" s="426"/>
      <c r="AH188" s="426"/>
      <c r="AI188" s="426"/>
      <c r="AJ188" s="426"/>
      <c r="AK188" s="426"/>
      <c r="AL188" s="426"/>
      <c r="AM188" s="308"/>
    </row>
    <row r="189" spans="1:39" ht="45" outlineLevel="1">
      <c r="A189" s="516">
        <v>48</v>
      </c>
      <c r="B189" s="514" t="s">
        <v>141</v>
      </c>
      <c r="C189" s="293" t="s">
        <v>25</v>
      </c>
      <c r="D189" s="724">
        <f>SUMIFS('7.  Persistence Report'!AU:AU,'7.  Persistence Report'!$D:$D,$B189,'7.  Persistence Report'!$H:$H,2015,'7.  Persistence Report'!$J:$J,"Current Year Savings")</f>
        <v>0</v>
      </c>
      <c r="E189" s="724">
        <f>SUMIFS('7.  Persistence Report'!AV:AV,'7.  Persistence Report'!$D:$D,$B189,'7.  Persistence Report'!$H:$H,2015,'7.  Persistence Report'!$J:$J,"Current Year Savings")</f>
        <v>0</v>
      </c>
      <c r="F189" s="724">
        <f>SUMIFS('7.  Persistence Report'!AW:AW,'7.  Persistence Report'!$D:$D,$B189,'7.  Persistence Report'!$H:$H,2015,'7.  Persistence Report'!$J:$J,"Current Year Savings")</f>
        <v>0</v>
      </c>
      <c r="G189" s="724">
        <f>SUMIFS('7.  Persistence Report'!AX:AX,'7.  Persistence Report'!$D:$D,$B189,'7.  Persistence Report'!$H:$H,2015,'7.  Persistence Report'!$J:$J,"Current Year Savings")</f>
        <v>0</v>
      </c>
      <c r="H189" s="724">
        <f>SUMIFS('7.  Persistence Report'!AY:AY,'7.  Persistence Report'!$D:$D,$B189,'7.  Persistence Report'!$H:$H,2015,'7.  Persistence Report'!$J:$J,"Current Year Savings")</f>
        <v>0</v>
      </c>
      <c r="I189" s="724">
        <f>SUMIFS('7.  Persistence Report'!AZ:AZ,'7.  Persistence Report'!$D:$D,$B189,'7.  Persistence Report'!$H:$H,2015,'7.  Persistence Report'!$J:$J,"Current Year Savings")</f>
        <v>0</v>
      </c>
      <c r="J189" s="724">
        <f>SUMIFS('7.  Persistence Report'!BA:BA,'7.  Persistence Report'!$D:$D,$B189,'7.  Persistence Report'!$H:$H,2015,'7.  Persistence Report'!$J:$J,"Current Year Savings")</f>
        <v>0</v>
      </c>
      <c r="K189" s="724">
        <f>SUMIFS('7.  Persistence Report'!BB:BB,'7.  Persistence Report'!$D:$D,$B189,'7.  Persistence Report'!$H:$H,2015,'7.  Persistence Report'!$J:$J,"Current Year Savings")</f>
        <v>0</v>
      </c>
      <c r="L189" s="724">
        <f>SUMIFS('7.  Persistence Report'!BC:BC,'7.  Persistence Report'!$D:$D,$B189,'7.  Persistence Report'!$H:$H,2015,'7.  Persistence Report'!$J:$J,"Current Year Savings")</f>
        <v>0</v>
      </c>
      <c r="M189" s="724">
        <f>SUMIFS('7.  Persistence Report'!BD:BD,'7.  Persistence Report'!$D:$D,$B189,'7.  Persistence Report'!$H:$H,2015,'7.  Persistence Report'!$J:$J,"Current Year Savings")</f>
        <v>0</v>
      </c>
      <c r="N189" s="724">
        <v>0</v>
      </c>
      <c r="O189" s="724">
        <f>SUMIFS('7.  Persistence Report'!P:P,'7.  Persistence Report'!$D:$D,$B189,'7.  Persistence Report'!$H:$H,2015,'7.  Persistence Report'!$J:$J,"Current Year Savings")</f>
        <v>0</v>
      </c>
      <c r="P189" s="724">
        <f>SUMIFS('7.  Persistence Report'!Q:Q,'7.  Persistence Report'!$D:$D,$B189,'7.  Persistence Report'!$H:$H,2015,'7.  Persistence Report'!$J:$J,"Current Year Savings")</f>
        <v>0</v>
      </c>
      <c r="Q189" s="724">
        <f>SUMIFS('7.  Persistence Report'!R:R,'7.  Persistence Report'!$D:$D,$B189,'7.  Persistence Report'!$H:$H,2015,'7.  Persistence Report'!$J:$J,"Current Year Savings")</f>
        <v>0</v>
      </c>
      <c r="R189" s="724">
        <f>SUMIFS('7.  Persistence Report'!S:S,'7.  Persistence Report'!$D:$D,$B189,'7.  Persistence Report'!$H:$H,2015,'7.  Persistence Report'!$J:$J,"Current Year Savings")</f>
        <v>0</v>
      </c>
      <c r="S189" s="724">
        <f>SUMIFS('7.  Persistence Report'!T:T,'7.  Persistence Report'!$D:$D,$B189,'7.  Persistence Report'!$H:$H,2015,'7.  Persistence Report'!$J:$J,"Current Year Savings")</f>
        <v>0</v>
      </c>
      <c r="T189" s="724">
        <f>SUMIFS('7.  Persistence Report'!U:U,'7.  Persistence Report'!$D:$D,$B189,'7.  Persistence Report'!$H:$H,2015,'7.  Persistence Report'!$J:$J,"Current Year Savings")</f>
        <v>0</v>
      </c>
      <c r="U189" s="724">
        <f>SUMIFS('7.  Persistence Report'!V:V,'7.  Persistence Report'!$D:$D,$B189,'7.  Persistence Report'!$H:$H,2015,'7.  Persistence Report'!$J:$J,"Current Year Savings")</f>
        <v>0</v>
      </c>
      <c r="V189" s="724">
        <f>SUMIFS('7.  Persistence Report'!W:W,'7.  Persistence Report'!$D:$D,$B189,'7.  Persistence Report'!$H:$H,2015,'7.  Persistence Report'!$J:$J,"Current Year Savings")</f>
        <v>0</v>
      </c>
      <c r="W189" s="724">
        <f>SUMIFS('7.  Persistence Report'!X:X,'7.  Persistence Report'!$D:$D,$B189,'7.  Persistence Report'!$H:$H,2015,'7.  Persistence Report'!$J:$J,"Current Year Savings")</f>
        <v>0</v>
      </c>
      <c r="X189" s="724">
        <f>SUMIFS('7.  Persistence Report'!Y:Y,'7.  Persistence Report'!$D:$D,$B189,'7.  Persistence Report'!$H:$H,2015,'7.  Persistence Report'!$J:$J,"Current Year Savings")</f>
        <v>0</v>
      </c>
      <c r="Y189" s="416">
        <f ca="1">IF(SUMIFS(OFFSET('3-a.  Rate Class Allocations'!$BA:$BA,0,O35-2015+(27*(Y36="kW"))),'3-a.  Rate Class Allocations'!$F:$F,"2015 - 2020 Conservation First Framework - Approved Province Wide Program",'3-a.  Rate Class Allocations'!$E:$E,$B189),SUMIFS(OFFSET('3-a.  Rate Class Allocations'!$BA:$BA,0,O35-2015+(27*(Y36="kW"))),'3-a.  Rate Class Allocations'!$F:$F,"2015 - 2020 Conservation First Framework - Approved Province Wide Program",'3-a.  Rate Class Allocations'!$L:$L,Y35,'3-a.  Rate Class Allocations'!$E:$E,$B189) / SUMIFS(OFFSET('3-a.  Rate Class Allocations'!$BA:$BA,0,O35-2015+(27*(Y36="kW"))),'3-a.  Rate Class Allocations'!$F:$F,"2015 - 2020 Conservation First Framework - Approved Province Wide Program",'3-a.  Rate Class Allocations'!$E:$E,$B189),IF(COUNTIFS(Y35,"General Service*"),1/COUNTIFS(Y35:AL35,"General Service*"),0))</f>
        <v>0.5</v>
      </c>
      <c r="Z189" s="416">
        <f ca="1">IF(SUMIFS(OFFSET('3-a.  Rate Class Allocations'!$BA:$BA,0,O35-2015+(27*(Z$36="kW"))),'3-a.  Rate Class Allocations'!$F:$F,"2015 - 2020 Conservation First Framework - Approved Province Wide Program",'3-a.  Rate Class Allocations'!$E:$E,$B189),SUMIFS(OFFSET('3-a.  Rate Class Allocations'!$BA:$BA,0,O35-2015+(27*(Z$36="kW"))),'3-a.  Rate Class Allocations'!$F:$F,"2015 - 2020 Conservation First Framework - Approved Province Wide Program",'3-a.  Rate Class Allocations'!$L:$L,Z$35,'3-a.  Rate Class Allocations'!$E:$E,$B189) / SUMIFS(OFFSET('3-a.  Rate Class Allocations'!$BA:$BA,0,O35-2015+(27*(Z$36="kW"))),'3-a.  Rate Class Allocations'!$F:$F,"2015 - 2020 Conservation First Framework - Approved Province Wide Program",'3-a.  Rate Class Allocations'!$E:$E,$B189),IF(COUNTIFS(Z$35,"General Service*"),1/COUNTIFS(Y35:AL35,"General Service*"),0))</f>
        <v>0.5</v>
      </c>
      <c r="AA189" s="416">
        <f ca="1">IF(SUMIFS(OFFSET('3-a.  Rate Class Allocations'!$BA:$BA,0,O35-2015+(27*(AA$36="kW"))),'3-a.  Rate Class Allocations'!$F:$F,"2015 - 2020 Conservation First Framework - Approved Province Wide Program",'3-a.  Rate Class Allocations'!$E:$E,$B189),SUMIFS(OFFSET('3-a.  Rate Class Allocations'!$BA:$BA,0,O35-2015+(27*(AA$36="kW"))),'3-a.  Rate Class Allocations'!$F:$F,"2015 - 2020 Conservation First Framework - Approved Province Wide Program",'3-a.  Rate Class Allocations'!$L:$L,AA$35,'3-a.  Rate Class Allocations'!$E:$E,$B189) / SUMIFS(OFFSET('3-a.  Rate Class Allocations'!$BA:$BA,0,O35-2015+(27*(AA$36="kW"))),'3-a.  Rate Class Allocations'!$F:$F,"2015 - 2020 Conservation First Framework - Approved Province Wide Program",'3-a.  Rate Class Allocations'!$E:$E,$B189),IF(COUNTIFS(AA$35,"General Service*"),1/COUNTIFS(Y35:AL35,"General Service*"),0))</f>
        <v>0</v>
      </c>
      <c r="AB189" s="416">
        <f ca="1">IF(SUMIFS(OFFSET('3-a.  Rate Class Allocations'!$BA:$BA,0,O35-2015+(27*(AB$36="kW"))),'3-a.  Rate Class Allocations'!$F:$F,"2015 - 2020 Conservation First Framework - Approved Province Wide Program",'3-a.  Rate Class Allocations'!$E:$E,$B189),SUMIFS(OFFSET('3-a.  Rate Class Allocations'!$BA:$BA,0,O35-2015+(27*(AB$36="kW"))),'3-a.  Rate Class Allocations'!$F:$F,"2015 - 2020 Conservation First Framework - Approved Province Wide Program",'3-a.  Rate Class Allocations'!$L:$L,AB$35,'3-a.  Rate Class Allocations'!$E:$E,$B189) / SUMIFS(OFFSET('3-a.  Rate Class Allocations'!$BA:$BA,0,O35-2015+(27*(AB$36="kW"))),'3-a.  Rate Class Allocations'!$F:$F,"2015 - 2020 Conservation First Framework - Approved Province Wide Program",'3-a.  Rate Class Allocations'!$E:$E,$B189),IF(COUNTIFS(AB$35,"General Service*"),1/COUNTIFS(Y35:AL35,"General Service*"),0))</f>
        <v>0</v>
      </c>
      <c r="AC189" s="416">
        <f ca="1">IF(SUMIFS(OFFSET('3-a.  Rate Class Allocations'!$BA:$BA,0,O35-2015+(27*(AC$36="kW"))),'3-a.  Rate Class Allocations'!$F:$F,"2015 - 2020 Conservation First Framework - Approved Province Wide Program",'3-a.  Rate Class Allocations'!$E:$E,$B189),SUMIFS(OFFSET('3-a.  Rate Class Allocations'!$BA:$BA,0,O35-2015+(27*(AC$36="kW"))),'3-a.  Rate Class Allocations'!$F:$F,"2015 - 2020 Conservation First Framework - Approved Province Wide Program",'3-a.  Rate Class Allocations'!$L:$L,AC$35,'3-a.  Rate Class Allocations'!$E:$E,$B189) / SUMIFS(OFFSET('3-a.  Rate Class Allocations'!$BA:$BA,0,O35-2015+(27*(AC$36="kW"))),'3-a.  Rate Class Allocations'!$F:$F,"2015 - 2020 Conservation First Framework - Approved Province Wide Program",'3-a.  Rate Class Allocations'!$E:$E,$B189),IF(COUNTIFS(AC$35,"General Service*"),1/COUNTIFS(Y35:AL35,"General Service*"),0))</f>
        <v>0</v>
      </c>
      <c r="AD189" s="416">
        <f ca="1">IF(SUMIFS(OFFSET('3-a.  Rate Class Allocations'!$BA:$BA,0,O35-2015+(27*(AD$36="kW"))),'3-a.  Rate Class Allocations'!$F:$F,"2015 - 2020 Conservation First Framework - Approved Province Wide Program",'3-a.  Rate Class Allocations'!$E:$E,$B189),SUMIFS(OFFSET('3-a.  Rate Class Allocations'!$BA:$BA,0,O35-2015+(27*(AD$36="kW"))),'3-a.  Rate Class Allocations'!$F:$F,"2015 - 2020 Conservation First Framework - Approved Province Wide Program",'3-a.  Rate Class Allocations'!$L:$L,AD$35,'3-a.  Rate Class Allocations'!$E:$E,$B189) / SUMIFS(OFFSET('3-a.  Rate Class Allocations'!$BA:$BA,0,O35-2015+(27*(AD$36="kW"))),'3-a.  Rate Class Allocations'!$F:$F,"2015 - 2020 Conservation First Framework - Approved Province Wide Program",'3-a.  Rate Class Allocations'!$E:$E,$B189),IF(COUNTIFS(AD$35,"General Service*"),1/COUNTIFS(Y35:AL35,"General Service*"),0))</f>
        <v>0</v>
      </c>
      <c r="AE189" s="416">
        <f ca="1">IF(SUMIFS(OFFSET('3-a.  Rate Class Allocations'!$BA:$BA,0,O35-2015+(27*(AE$36="kW"))),'3-a.  Rate Class Allocations'!$F:$F,"2015 - 2020 Conservation First Framework - Approved Province Wide Program",'3-a.  Rate Class Allocations'!$E:$E,$B189),SUMIFS(OFFSET('3-a.  Rate Class Allocations'!$BA:$BA,0,O35-2015+(27*(AE$36="kW"))),'3-a.  Rate Class Allocations'!$F:$F,"2015 - 2020 Conservation First Framework - Approved Province Wide Program",'3-a.  Rate Class Allocations'!$L:$L,AE$35,'3-a.  Rate Class Allocations'!$E:$E,$B189) / SUMIFS(OFFSET('3-a.  Rate Class Allocations'!$BA:$BA,0,O35-2015+(27*(AE$36="kW"))),'3-a.  Rate Class Allocations'!$F:$F,"2015 - 2020 Conservation First Framework - Approved Province Wide Program",'3-a.  Rate Class Allocations'!$E:$E,$B189),IF(COUNTIFS(AE$35,"General Service*"),1/COUNTIFS(Y35:AL35,"General Service*"),0))</f>
        <v>0</v>
      </c>
      <c r="AF189" s="416">
        <f ca="1">IF(SUMIFS(OFFSET('3-a.  Rate Class Allocations'!$BA:$BA,0,O35-2015+(27*(AF$36="kW"))),'3-a.  Rate Class Allocations'!$F:$F,"2015 - 2020 Conservation First Framework - Approved Province Wide Program",'3-a.  Rate Class Allocations'!$E:$E,$B189),SUMIFS(OFFSET('3-a.  Rate Class Allocations'!$BA:$BA,0,O35-2015+(27*(AF$36="kW"))),'3-a.  Rate Class Allocations'!$F:$F,"2015 - 2020 Conservation First Framework - Approved Province Wide Program",'3-a.  Rate Class Allocations'!$L:$L,AF$35,'3-a.  Rate Class Allocations'!$E:$E,$B189) / SUMIFS(OFFSET('3-a.  Rate Class Allocations'!$BA:$BA,0,O35-2015+(27*(AF$36="kW"))),'3-a.  Rate Class Allocations'!$F:$F,"2015 - 2020 Conservation First Framework - Approved Province Wide Program",'3-a.  Rate Class Allocations'!$E:$E,$B189),IF(COUNTIFS(AF$35,"General Service*"),1/COUNTIFS(Y35:AL35,"General Service*"),0))</f>
        <v>0</v>
      </c>
      <c r="AG189" s="416">
        <f ca="1">IF(SUMIFS(OFFSET('3-a.  Rate Class Allocations'!$BA:$BA,0,O35-2015+(27*(AG$36="kW"))),'3-a.  Rate Class Allocations'!$F:$F,"2015 - 2020 Conservation First Framework - Approved Province Wide Program",'3-a.  Rate Class Allocations'!$E:$E,$B189),SUMIFS(OFFSET('3-a.  Rate Class Allocations'!$BA:$BA,0,O35-2015+(27*(AG$36="kW"))),'3-a.  Rate Class Allocations'!$F:$F,"2015 - 2020 Conservation First Framework - Approved Province Wide Program",'3-a.  Rate Class Allocations'!$L:$L,AG$35,'3-a.  Rate Class Allocations'!$E:$E,$B189) / SUMIFS(OFFSET('3-a.  Rate Class Allocations'!$BA:$BA,0,O35-2015+(27*(AG$36="kW"))),'3-a.  Rate Class Allocations'!$F:$F,"2015 - 2020 Conservation First Framework - Approved Province Wide Program",'3-a.  Rate Class Allocations'!$E:$E,$B189),IF(COUNTIFS(AG$35,"General Service*"),1/COUNTIFS(Y35:AL35,"General Service*"),0))</f>
        <v>0</v>
      </c>
      <c r="AH189" s="416">
        <f ca="1">IF(SUMIFS(OFFSET('3-a.  Rate Class Allocations'!$BA:$BA,0,O35-2015+(27*(AH$36="kW"))),'3-a.  Rate Class Allocations'!$F:$F,"2015 - 2020 Conservation First Framework - Approved Province Wide Program",'3-a.  Rate Class Allocations'!$E:$E,$B189),SUMIFS(OFFSET('3-a.  Rate Class Allocations'!$BA:$BA,0,O35-2015+(27*(AH$36="kW"))),'3-a.  Rate Class Allocations'!$F:$F,"2015 - 2020 Conservation First Framework - Approved Province Wide Program",'3-a.  Rate Class Allocations'!$L:$L,AH$35,'3-a.  Rate Class Allocations'!$E:$E,$B189) / SUMIFS(OFFSET('3-a.  Rate Class Allocations'!$BA:$BA,0,O35-2015+(27*(AH$36="kW"))),'3-a.  Rate Class Allocations'!$F:$F,"2015 - 2020 Conservation First Framework - Approved Province Wide Program",'3-a.  Rate Class Allocations'!$E:$E,$B189),IF(COUNTIFS(AH$35,"General Service*"),1/COUNTIFS(Y35:AL35,"General Service*"),0))</f>
        <v>0</v>
      </c>
      <c r="AI189" s="416">
        <f ca="1">IF(SUMIFS(OFFSET('3-a.  Rate Class Allocations'!$BA:$BA,0,O35-2015+(27*(AI$36="kW"))),'3-a.  Rate Class Allocations'!$F:$F,"2015 - 2020 Conservation First Framework - Approved Province Wide Program",'3-a.  Rate Class Allocations'!$E:$E,$B189),SUMIFS(OFFSET('3-a.  Rate Class Allocations'!$BA:$BA,0,O35-2015+(27*(AI$36="kW"))),'3-a.  Rate Class Allocations'!$F:$F,"2015 - 2020 Conservation First Framework - Approved Province Wide Program",'3-a.  Rate Class Allocations'!$L:$L,AI$35,'3-a.  Rate Class Allocations'!$E:$E,$B189) / SUMIFS(OFFSET('3-a.  Rate Class Allocations'!$BA:$BA,0,O35-2015+(27*(AI$36="kW"))),'3-a.  Rate Class Allocations'!$F:$F,"2015 - 2020 Conservation First Framework - Approved Province Wide Program",'3-a.  Rate Class Allocations'!$E:$E,$B189),IF(COUNTIFS(AI$35,"General Service*"),1/COUNTIFS(Y35:AL35,"General Service*"),0))</f>
        <v>0</v>
      </c>
      <c r="AJ189" s="416">
        <f ca="1">IF(SUMIFS(OFFSET('3-a.  Rate Class Allocations'!$BA:$BA,0,O35-2015+(27*(AJ$36="kW"))),'3-a.  Rate Class Allocations'!$F:$F,"2015 - 2020 Conservation First Framework - Approved Province Wide Program",'3-a.  Rate Class Allocations'!$E:$E,$B189),SUMIFS(OFFSET('3-a.  Rate Class Allocations'!$BA:$BA,0,O35-2015+(27*(AJ$36="kW"))),'3-a.  Rate Class Allocations'!$F:$F,"2015 - 2020 Conservation First Framework - Approved Province Wide Program",'3-a.  Rate Class Allocations'!$L:$L,AJ$35,'3-a.  Rate Class Allocations'!$E:$E,$B189) / SUMIFS(OFFSET('3-a.  Rate Class Allocations'!$BA:$BA,0,O35-2015+(27*(AJ$36="kW"))),'3-a.  Rate Class Allocations'!$F:$F,"2015 - 2020 Conservation First Framework - Approved Province Wide Program",'3-a.  Rate Class Allocations'!$E:$E,$B189),IF(COUNTIFS(AJ$35,"General Service*"),1/COUNTIFS(Y35:AL35,"General Service*"),0))</f>
        <v>0</v>
      </c>
      <c r="AK189" s="416">
        <f ca="1">IF(SUMIFS(OFFSET('3-a.  Rate Class Allocations'!$BA:$BA,0,O35-2015+(27*(AK$36="kW"))),'3-a.  Rate Class Allocations'!$F:$F,"2015 - 2020 Conservation First Framework - Approved Province Wide Program",'3-a.  Rate Class Allocations'!$E:$E,$B189),SUMIFS(OFFSET('3-a.  Rate Class Allocations'!$BA:$BA,0,O35-2015+(27*(AK$36="kW"))),'3-a.  Rate Class Allocations'!$F:$F,"2015 - 2020 Conservation First Framework - Approved Province Wide Program",'3-a.  Rate Class Allocations'!$L:$L,AK$35,'3-a.  Rate Class Allocations'!$E:$E,$B189) / SUMIFS(OFFSET('3-a.  Rate Class Allocations'!$BA:$BA,0,O35-2015+(27*(AK$36="kW"))),'3-a.  Rate Class Allocations'!$F:$F,"2015 - 2020 Conservation First Framework - Approved Province Wide Program",'3-a.  Rate Class Allocations'!$E:$E,$B189),IF(COUNTIFS(AK$35,"General Service*"),1/COUNTIFS(Y35:AL35,"General Service*"),0))</f>
        <v>0</v>
      </c>
      <c r="AL189" s="416">
        <f ca="1">IF(SUMIFS(OFFSET('3-a.  Rate Class Allocations'!$BA:$BA,0,O35-2015+(27*(AL$36="kW"))),'3-a.  Rate Class Allocations'!$F:$F,"2015 - 2020 Conservation First Framework - Approved Province Wide Program",'3-a.  Rate Class Allocations'!$E:$E,$B189),SUMIFS(OFFSET('3-a.  Rate Class Allocations'!$BA:$BA,0,O35-2015+(27*(AL$36="kW"))),'3-a.  Rate Class Allocations'!$F:$F,"2015 - 2020 Conservation First Framework - Approved Province Wide Program",'3-a.  Rate Class Allocations'!$L:$L,AL$35,'3-a.  Rate Class Allocations'!$E:$E,$B189) / SUMIFS(OFFSET('3-a.  Rate Class Allocations'!$BA:$BA,0,O35-2015+(27*(AL$36="kW"))),'3-a.  Rate Class Allocations'!$F:$F,"2015 - 2020 Conservation First Framework - Approved Province Wide Program",'3-a.  Rate Class Allocations'!$E:$E,$B189),IF(COUNTIFS(AL$35,"General Service*"),1/COUNTIFS(Y35:AL35,"General Service*"),0))</f>
        <v>0</v>
      </c>
      <c r="AM189" s="298">
        <f ca="1">SUM(Y189:AL189)</f>
        <v>1</v>
      </c>
    </row>
    <row r="190" spans="1:39" outlineLevel="1">
      <c r="B190" s="296" t="s">
        <v>268</v>
      </c>
      <c r="C190" s="293" t="s">
        <v>164</v>
      </c>
      <c r="D190" s="724">
        <f>SUMIFS('7.  Persistence Report'!AU:AU,'7.  Persistence Report'!$D:$D,$B189,'7.  Persistence Report'!$H:$H,2015,'7.  Persistence Report'!$J:$J,"Adjustment")</f>
        <v>0</v>
      </c>
      <c r="E190" s="724">
        <f>SUMIFS('7.  Persistence Report'!AV:AV,'7.  Persistence Report'!$D:$D,$B189,'7.  Persistence Report'!$H:$H,2015,'7.  Persistence Report'!$J:$J,"Adjustment")</f>
        <v>0</v>
      </c>
      <c r="F190" s="724">
        <f>SUMIFS('7.  Persistence Report'!AW:AW,'7.  Persistence Report'!$D:$D,$B189,'7.  Persistence Report'!$H:$H,2015,'7.  Persistence Report'!$J:$J,"Adjustment")</f>
        <v>0</v>
      </c>
      <c r="G190" s="724">
        <f>SUMIFS('7.  Persistence Report'!AX:AX,'7.  Persistence Report'!$D:$D,$B189,'7.  Persistence Report'!$H:$H,2015,'7.  Persistence Report'!$J:$J,"Adjustment")</f>
        <v>0</v>
      </c>
      <c r="H190" s="724">
        <f>SUMIFS('7.  Persistence Report'!AY:AY,'7.  Persistence Report'!$D:$D,$B189,'7.  Persistence Report'!$H:$H,2015,'7.  Persistence Report'!$J:$J,"Adjustment")</f>
        <v>0</v>
      </c>
      <c r="I190" s="724">
        <f>SUMIFS('7.  Persistence Report'!AZ:AZ,'7.  Persistence Report'!$D:$D,$B189,'7.  Persistence Report'!$H:$H,2015,'7.  Persistence Report'!$J:$J,"Adjustment")</f>
        <v>0</v>
      </c>
      <c r="J190" s="724">
        <f>SUMIFS('7.  Persistence Report'!BA:BA,'7.  Persistence Report'!$D:$D,$B189,'7.  Persistence Report'!$H:$H,2015,'7.  Persistence Report'!$J:$J,"Adjustment")</f>
        <v>0</v>
      </c>
      <c r="K190" s="724">
        <f>SUMIFS('7.  Persistence Report'!BB:BB,'7.  Persistence Report'!$D:$D,$B189,'7.  Persistence Report'!$H:$H,2015,'7.  Persistence Report'!$J:$J,"Adjustment")</f>
        <v>0</v>
      </c>
      <c r="L190" s="724">
        <f>SUMIFS('7.  Persistence Report'!BC:BC,'7.  Persistence Report'!$D:$D,$B189,'7.  Persistence Report'!$H:$H,2015,'7.  Persistence Report'!$J:$J,"Adjustment")</f>
        <v>0</v>
      </c>
      <c r="M190" s="724">
        <f>SUMIFS('7.  Persistence Report'!BD:BD,'7.  Persistence Report'!$D:$D,$B189,'7.  Persistence Report'!$H:$H,2015,'7.  Persistence Report'!$J:$J,"Adjustment")</f>
        <v>0</v>
      </c>
      <c r="N190" s="724">
        <f>N189</f>
        <v>0</v>
      </c>
      <c r="O190" s="724">
        <f>SUMIFS('7.  Persistence Report'!P:P,'7.  Persistence Report'!$D:$D,$B189,'7.  Persistence Report'!$H:$H,2015,'7.  Persistence Report'!$J:$J,"Adjustment")</f>
        <v>0</v>
      </c>
      <c r="P190" s="724">
        <f>SUMIFS('7.  Persistence Report'!Q:Q,'7.  Persistence Report'!$D:$D,$B189,'7.  Persistence Report'!$H:$H,2015,'7.  Persistence Report'!$J:$J,"Adjustment")</f>
        <v>0</v>
      </c>
      <c r="Q190" s="724">
        <f>SUMIFS('7.  Persistence Report'!R:R,'7.  Persistence Report'!$D:$D,$B189,'7.  Persistence Report'!$H:$H,2015,'7.  Persistence Report'!$J:$J,"Adjustment")</f>
        <v>0</v>
      </c>
      <c r="R190" s="724">
        <f>SUMIFS('7.  Persistence Report'!S:S,'7.  Persistence Report'!$D:$D,$B189,'7.  Persistence Report'!$H:$H,2015,'7.  Persistence Report'!$J:$J,"Adjustment")</f>
        <v>0</v>
      </c>
      <c r="S190" s="724">
        <f>SUMIFS('7.  Persistence Report'!T:T,'7.  Persistence Report'!$D:$D,$B189,'7.  Persistence Report'!$H:$H,2015,'7.  Persistence Report'!$J:$J,"Adjustment")</f>
        <v>0</v>
      </c>
      <c r="T190" s="724">
        <f>SUMIFS('7.  Persistence Report'!U:U,'7.  Persistence Report'!$D:$D,$B189,'7.  Persistence Report'!$H:$H,2015,'7.  Persistence Report'!$J:$J,"Adjustment")</f>
        <v>0</v>
      </c>
      <c r="U190" s="724">
        <f>SUMIFS('7.  Persistence Report'!V:V,'7.  Persistence Report'!$D:$D,$B189,'7.  Persistence Report'!$H:$H,2015,'7.  Persistence Report'!$J:$J,"Adjustment")</f>
        <v>0</v>
      </c>
      <c r="V190" s="724">
        <f>SUMIFS('7.  Persistence Report'!W:W,'7.  Persistence Report'!$D:$D,$B189,'7.  Persistence Report'!$H:$H,2015,'7.  Persistence Report'!$J:$J,"Adjustment")</f>
        <v>0</v>
      </c>
      <c r="W190" s="724">
        <f>SUMIFS('7.  Persistence Report'!X:X,'7.  Persistence Report'!$D:$D,$B189,'7.  Persistence Report'!$H:$H,2015,'7.  Persistence Report'!$J:$J,"Adjustment")</f>
        <v>0</v>
      </c>
      <c r="X190" s="724">
        <f>SUMIFS('7.  Persistence Report'!Y:Y,'7.  Persistence Report'!$D:$D,$B189,'7.  Persistence Report'!$H:$H,2015,'7.  Persistence Report'!$J:$J,"Adjustment")</f>
        <v>0</v>
      </c>
      <c r="Y190" s="412">
        <f t="shared" ref="Y190:AL190" ca="1" si="49">Y189</f>
        <v>0.5</v>
      </c>
      <c r="Z190" s="412">
        <f t="shared" ca="1" si="49"/>
        <v>0.5</v>
      </c>
      <c r="AA190" s="412">
        <f t="shared" ca="1" si="49"/>
        <v>0</v>
      </c>
      <c r="AB190" s="412">
        <f t="shared" ca="1" si="49"/>
        <v>0</v>
      </c>
      <c r="AC190" s="412">
        <f t="shared" ca="1" si="49"/>
        <v>0</v>
      </c>
      <c r="AD190" s="412">
        <f t="shared" ca="1" si="49"/>
        <v>0</v>
      </c>
      <c r="AE190" s="412">
        <f t="shared" ca="1" si="49"/>
        <v>0</v>
      </c>
      <c r="AF190" s="412">
        <f t="shared" ca="1" si="49"/>
        <v>0</v>
      </c>
      <c r="AG190" s="412">
        <f t="shared" ca="1" si="49"/>
        <v>0</v>
      </c>
      <c r="AH190" s="412">
        <f t="shared" ca="1" si="49"/>
        <v>0</v>
      </c>
      <c r="AI190" s="412">
        <f t="shared" ca="1" si="49"/>
        <v>0</v>
      </c>
      <c r="AJ190" s="412">
        <f t="shared" ca="1" si="49"/>
        <v>0</v>
      </c>
      <c r="AK190" s="412">
        <f t="shared" ca="1" si="49"/>
        <v>0</v>
      </c>
      <c r="AL190" s="412">
        <f t="shared" ca="1" si="49"/>
        <v>0</v>
      </c>
      <c r="AM190" s="308"/>
    </row>
    <row r="191" spans="1:39" outlineLevel="1">
      <c r="B191" s="514"/>
      <c r="C191" s="293"/>
      <c r="D191" s="730"/>
      <c r="E191" s="730"/>
      <c r="F191" s="730"/>
      <c r="G191" s="730"/>
      <c r="H191" s="730"/>
      <c r="I191" s="730"/>
      <c r="J191" s="730"/>
      <c r="K191" s="730"/>
      <c r="L191" s="730"/>
      <c r="M191" s="730"/>
      <c r="N191" s="730"/>
      <c r="O191" s="730"/>
      <c r="P191" s="730"/>
      <c r="Q191" s="730"/>
      <c r="R191" s="730"/>
      <c r="S191" s="730"/>
      <c r="T191" s="730"/>
      <c r="U191" s="730"/>
      <c r="V191" s="730"/>
      <c r="W191" s="730"/>
      <c r="X191" s="730"/>
      <c r="Y191" s="413"/>
      <c r="Z191" s="426"/>
      <c r="AA191" s="426"/>
      <c r="AB191" s="426"/>
      <c r="AC191" s="426"/>
      <c r="AD191" s="426"/>
      <c r="AE191" s="426"/>
      <c r="AF191" s="426"/>
      <c r="AG191" s="426"/>
      <c r="AH191" s="426"/>
      <c r="AI191" s="426"/>
      <c r="AJ191" s="426"/>
      <c r="AK191" s="426"/>
      <c r="AL191" s="426"/>
      <c r="AM191" s="308"/>
    </row>
    <row r="192" spans="1:39" ht="30" outlineLevel="1">
      <c r="A192" s="516">
        <v>49</v>
      </c>
      <c r="B192" s="514" t="s">
        <v>142</v>
      </c>
      <c r="C192" s="293" t="s">
        <v>25</v>
      </c>
      <c r="D192" s="724">
        <f>SUMIFS('7.  Persistence Report'!AU:AU,'7.  Persistence Report'!$D:$D,$B192,'7.  Persistence Report'!$H:$H,2015,'7.  Persistence Report'!$J:$J,"Current Year Savings")</f>
        <v>0</v>
      </c>
      <c r="E192" s="724">
        <f>SUMIFS('7.  Persistence Report'!AV:AV,'7.  Persistence Report'!$D:$D,$B192,'7.  Persistence Report'!$H:$H,2015,'7.  Persistence Report'!$J:$J,"Current Year Savings")</f>
        <v>0</v>
      </c>
      <c r="F192" s="724">
        <f>SUMIFS('7.  Persistence Report'!AW:AW,'7.  Persistence Report'!$D:$D,$B192,'7.  Persistence Report'!$H:$H,2015,'7.  Persistence Report'!$J:$J,"Current Year Savings")</f>
        <v>0</v>
      </c>
      <c r="G192" s="724">
        <f>SUMIFS('7.  Persistence Report'!AX:AX,'7.  Persistence Report'!$D:$D,$B192,'7.  Persistence Report'!$H:$H,2015,'7.  Persistence Report'!$J:$J,"Current Year Savings")</f>
        <v>0</v>
      </c>
      <c r="H192" s="724">
        <f>SUMIFS('7.  Persistence Report'!AY:AY,'7.  Persistence Report'!$D:$D,$B192,'7.  Persistence Report'!$H:$H,2015,'7.  Persistence Report'!$J:$J,"Current Year Savings")</f>
        <v>0</v>
      </c>
      <c r="I192" s="724">
        <f>SUMIFS('7.  Persistence Report'!AZ:AZ,'7.  Persistence Report'!$D:$D,$B192,'7.  Persistence Report'!$H:$H,2015,'7.  Persistence Report'!$J:$J,"Current Year Savings")</f>
        <v>0</v>
      </c>
      <c r="J192" s="724">
        <f>SUMIFS('7.  Persistence Report'!BA:BA,'7.  Persistence Report'!$D:$D,$B192,'7.  Persistence Report'!$H:$H,2015,'7.  Persistence Report'!$J:$J,"Current Year Savings")</f>
        <v>0</v>
      </c>
      <c r="K192" s="724">
        <f>SUMIFS('7.  Persistence Report'!BB:BB,'7.  Persistence Report'!$D:$D,$B192,'7.  Persistence Report'!$H:$H,2015,'7.  Persistence Report'!$J:$J,"Current Year Savings")</f>
        <v>0</v>
      </c>
      <c r="L192" s="724">
        <f>SUMIFS('7.  Persistence Report'!BC:BC,'7.  Persistence Report'!$D:$D,$B192,'7.  Persistence Report'!$H:$H,2015,'7.  Persistence Report'!$J:$J,"Current Year Savings")</f>
        <v>0</v>
      </c>
      <c r="M192" s="724">
        <f>SUMIFS('7.  Persistence Report'!BD:BD,'7.  Persistence Report'!$D:$D,$B192,'7.  Persistence Report'!$H:$H,2015,'7.  Persistence Report'!$J:$J,"Current Year Savings")</f>
        <v>0</v>
      </c>
      <c r="N192" s="724">
        <v>0</v>
      </c>
      <c r="O192" s="724">
        <f>SUMIFS('7.  Persistence Report'!P:P,'7.  Persistence Report'!$D:$D,$B192,'7.  Persistence Report'!$H:$H,2015,'7.  Persistence Report'!$J:$J,"Current Year Savings")</f>
        <v>0</v>
      </c>
      <c r="P192" s="724">
        <f>SUMIFS('7.  Persistence Report'!Q:Q,'7.  Persistence Report'!$D:$D,$B192,'7.  Persistence Report'!$H:$H,2015,'7.  Persistence Report'!$J:$J,"Current Year Savings")</f>
        <v>0</v>
      </c>
      <c r="Q192" s="724">
        <f>SUMIFS('7.  Persistence Report'!R:R,'7.  Persistence Report'!$D:$D,$B192,'7.  Persistence Report'!$H:$H,2015,'7.  Persistence Report'!$J:$J,"Current Year Savings")</f>
        <v>0</v>
      </c>
      <c r="R192" s="724">
        <f>SUMIFS('7.  Persistence Report'!S:S,'7.  Persistence Report'!$D:$D,$B192,'7.  Persistence Report'!$H:$H,2015,'7.  Persistence Report'!$J:$J,"Current Year Savings")</f>
        <v>0</v>
      </c>
      <c r="S192" s="724">
        <f>SUMIFS('7.  Persistence Report'!T:T,'7.  Persistence Report'!$D:$D,$B192,'7.  Persistence Report'!$H:$H,2015,'7.  Persistence Report'!$J:$J,"Current Year Savings")</f>
        <v>0</v>
      </c>
      <c r="T192" s="724">
        <f>SUMIFS('7.  Persistence Report'!U:U,'7.  Persistence Report'!$D:$D,$B192,'7.  Persistence Report'!$H:$H,2015,'7.  Persistence Report'!$J:$J,"Current Year Savings")</f>
        <v>0</v>
      </c>
      <c r="U192" s="724">
        <f>SUMIFS('7.  Persistence Report'!V:V,'7.  Persistence Report'!$D:$D,$B192,'7.  Persistence Report'!$H:$H,2015,'7.  Persistence Report'!$J:$J,"Current Year Savings")</f>
        <v>0</v>
      </c>
      <c r="V192" s="724">
        <f>SUMIFS('7.  Persistence Report'!W:W,'7.  Persistence Report'!$D:$D,$B192,'7.  Persistence Report'!$H:$H,2015,'7.  Persistence Report'!$J:$J,"Current Year Savings")</f>
        <v>0</v>
      </c>
      <c r="W192" s="724">
        <f>SUMIFS('7.  Persistence Report'!X:X,'7.  Persistence Report'!$D:$D,$B192,'7.  Persistence Report'!$H:$H,2015,'7.  Persistence Report'!$J:$J,"Current Year Savings")</f>
        <v>0</v>
      </c>
      <c r="X192" s="724">
        <f>SUMIFS('7.  Persistence Report'!Y:Y,'7.  Persistence Report'!$D:$D,$B192,'7.  Persistence Report'!$H:$H,2015,'7.  Persistence Report'!$J:$J,"Current Year Savings")</f>
        <v>0</v>
      </c>
      <c r="Y192" s="416">
        <f ca="1">IF(SUMIFS(OFFSET('3-a.  Rate Class Allocations'!$BA:$BA,0,O35-2015+(27*(Y36="kW"))),'3-a.  Rate Class Allocations'!$F:$F,"2015 - 2020 Conservation First Framework - Approved Province Wide Program",'3-a.  Rate Class Allocations'!$E:$E,$B192),SUMIFS(OFFSET('3-a.  Rate Class Allocations'!$BA:$BA,0,O35-2015+(27*(Y36="kW"))),'3-a.  Rate Class Allocations'!$F:$F,"2015 - 2020 Conservation First Framework - Approved Province Wide Program",'3-a.  Rate Class Allocations'!$L:$L,Y35,'3-a.  Rate Class Allocations'!$E:$E,$B192) / SUMIFS(OFFSET('3-a.  Rate Class Allocations'!$BA:$BA,0,O35-2015+(27*(Y36="kW"))),'3-a.  Rate Class Allocations'!$F:$F,"2015 - 2020 Conservation First Framework - Approved Province Wide Program",'3-a.  Rate Class Allocations'!$E:$E,$B192),IF(COUNTIFS(Y35,"General Service*"),1/COUNTIFS(Y35:AL35,"General Service*"),0))</f>
        <v>0.5</v>
      </c>
      <c r="Z192" s="416">
        <f ca="1">IF(SUMIFS(OFFSET('3-a.  Rate Class Allocations'!$BA:$BA,0,O35-2015+(27*(Z$36="kW"))),'3-a.  Rate Class Allocations'!$F:$F,"2015 - 2020 Conservation First Framework - Approved Province Wide Program",'3-a.  Rate Class Allocations'!$E:$E,$B192),SUMIFS(OFFSET('3-a.  Rate Class Allocations'!$BA:$BA,0,O35-2015+(27*(Z$36="kW"))),'3-a.  Rate Class Allocations'!$F:$F,"2015 - 2020 Conservation First Framework - Approved Province Wide Program",'3-a.  Rate Class Allocations'!$L:$L,Z$35,'3-a.  Rate Class Allocations'!$E:$E,$B192) / SUMIFS(OFFSET('3-a.  Rate Class Allocations'!$BA:$BA,0,O35-2015+(27*(Z$36="kW"))),'3-a.  Rate Class Allocations'!$F:$F,"2015 - 2020 Conservation First Framework - Approved Province Wide Program",'3-a.  Rate Class Allocations'!$E:$E,$B192),IF(COUNTIFS(Z$35,"General Service*"),1/COUNTIFS(Y35:AL35,"General Service*"),0))</f>
        <v>0.5</v>
      </c>
      <c r="AA192" s="416">
        <f ca="1">IF(SUMIFS(OFFSET('3-a.  Rate Class Allocations'!$BA:$BA,0,O35-2015+(27*(AA$36="kW"))),'3-a.  Rate Class Allocations'!$F:$F,"2015 - 2020 Conservation First Framework - Approved Province Wide Program",'3-a.  Rate Class Allocations'!$E:$E,$B192),SUMIFS(OFFSET('3-a.  Rate Class Allocations'!$BA:$BA,0,O35-2015+(27*(AA$36="kW"))),'3-a.  Rate Class Allocations'!$F:$F,"2015 - 2020 Conservation First Framework - Approved Province Wide Program",'3-a.  Rate Class Allocations'!$L:$L,AA$35,'3-a.  Rate Class Allocations'!$E:$E,$B192) / SUMIFS(OFFSET('3-a.  Rate Class Allocations'!$BA:$BA,0,O35-2015+(27*(AA$36="kW"))),'3-a.  Rate Class Allocations'!$F:$F,"2015 - 2020 Conservation First Framework - Approved Province Wide Program",'3-a.  Rate Class Allocations'!$E:$E,$B192),IF(COUNTIFS(AA$35,"General Service*"),1/COUNTIFS(Y35:AL35,"General Service*"),0))</f>
        <v>0</v>
      </c>
      <c r="AB192" s="416">
        <f ca="1">IF(SUMIFS(OFFSET('3-a.  Rate Class Allocations'!$BA:$BA,0,O35-2015+(27*(AB$36="kW"))),'3-a.  Rate Class Allocations'!$F:$F,"2015 - 2020 Conservation First Framework - Approved Province Wide Program",'3-a.  Rate Class Allocations'!$E:$E,$B192),SUMIFS(OFFSET('3-a.  Rate Class Allocations'!$BA:$BA,0,O35-2015+(27*(AB$36="kW"))),'3-a.  Rate Class Allocations'!$F:$F,"2015 - 2020 Conservation First Framework - Approved Province Wide Program",'3-a.  Rate Class Allocations'!$L:$L,AB$35,'3-a.  Rate Class Allocations'!$E:$E,$B192) / SUMIFS(OFFSET('3-a.  Rate Class Allocations'!$BA:$BA,0,O35-2015+(27*(AB$36="kW"))),'3-a.  Rate Class Allocations'!$F:$F,"2015 - 2020 Conservation First Framework - Approved Province Wide Program",'3-a.  Rate Class Allocations'!$E:$E,$B192),IF(COUNTIFS(AB$35,"General Service*"),1/COUNTIFS(Y35:AL35,"General Service*"),0))</f>
        <v>0</v>
      </c>
      <c r="AC192" s="416">
        <f ca="1">IF(SUMIFS(OFFSET('3-a.  Rate Class Allocations'!$BA:$BA,0,O35-2015+(27*(AC$36="kW"))),'3-a.  Rate Class Allocations'!$F:$F,"2015 - 2020 Conservation First Framework - Approved Province Wide Program",'3-a.  Rate Class Allocations'!$E:$E,$B192),SUMIFS(OFFSET('3-a.  Rate Class Allocations'!$BA:$BA,0,O35-2015+(27*(AC$36="kW"))),'3-a.  Rate Class Allocations'!$F:$F,"2015 - 2020 Conservation First Framework - Approved Province Wide Program",'3-a.  Rate Class Allocations'!$L:$L,AC$35,'3-a.  Rate Class Allocations'!$E:$E,$B192) / SUMIFS(OFFSET('3-a.  Rate Class Allocations'!$BA:$BA,0,O35-2015+(27*(AC$36="kW"))),'3-a.  Rate Class Allocations'!$F:$F,"2015 - 2020 Conservation First Framework - Approved Province Wide Program",'3-a.  Rate Class Allocations'!$E:$E,$B192),IF(COUNTIFS(AC$35,"General Service*"),1/COUNTIFS(Y35:AL35,"General Service*"),0))</f>
        <v>0</v>
      </c>
      <c r="AD192" s="416">
        <f ca="1">IF(SUMIFS(OFFSET('3-a.  Rate Class Allocations'!$BA:$BA,0,O35-2015+(27*(AD$36="kW"))),'3-a.  Rate Class Allocations'!$F:$F,"2015 - 2020 Conservation First Framework - Approved Province Wide Program",'3-a.  Rate Class Allocations'!$E:$E,$B192),SUMIFS(OFFSET('3-a.  Rate Class Allocations'!$BA:$BA,0,O35-2015+(27*(AD$36="kW"))),'3-a.  Rate Class Allocations'!$F:$F,"2015 - 2020 Conservation First Framework - Approved Province Wide Program",'3-a.  Rate Class Allocations'!$L:$L,AD$35,'3-a.  Rate Class Allocations'!$E:$E,$B192) / SUMIFS(OFFSET('3-a.  Rate Class Allocations'!$BA:$BA,0,O35-2015+(27*(AD$36="kW"))),'3-a.  Rate Class Allocations'!$F:$F,"2015 - 2020 Conservation First Framework - Approved Province Wide Program",'3-a.  Rate Class Allocations'!$E:$E,$B192),IF(COUNTIFS(AD$35,"General Service*"),1/COUNTIFS(Y35:AL35,"General Service*"),0))</f>
        <v>0</v>
      </c>
      <c r="AE192" s="416">
        <f ca="1">IF(SUMIFS(OFFSET('3-a.  Rate Class Allocations'!$BA:$BA,0,O35-2015+(27*(AE$36="kW"))),'3-a.  Rate Class Allocations'!$F:$F,"2015 - 2020 Conservation First Framework - Approved Province Wide Program",'3-a.  Rate Class Allocations'!$E:$E,$B192),SUMIFS(OFFSET('3-a.  Rate Class Allocations'!$BA:$BA,0,O35-2015+(27*(AE$36="kW"))),'3-a.  Rate Class Allocations'!$F:$F,"2015 - 2020 Conservation First Framework - Approved Province Wide Program",'3-a.  Rate Class Allocations'!$L:$L,AE$35,'3-a.  Rate Class Allocations'!$E:$E,$B192) / SUMIFS(OFFSET('3-a.  Rate Class Allocations'!$BA:$BA,0,O35-2015+(27*(AE$36="kW"))),'3-a.  Rate Class Allocations'!$F:$F,"2015 - 2020 Conservation First Framework - Approved Province Wide Program",'3-a.  Rate Class Allocations'!$E:$E,$B192),IF(COUNTIFS(AE$35,"General Service*"),1/COUNTIFS(Y35:AL35,"General Service*"),0))</f>
        <v>0</v>
      </c>
      <c r="AF192" s="416">
        <f ca="1">IF(SUMIFS(OFFSET('3-a.  Rate Class Allocations'!$BA:$BA,0,O35-2015+(27*(AF$36="kW"))),'3-a.  Rate Class Allocations'!$F:$F,"2015 - 2020 Conservation First Framework - Approved Province Wide Program",'3-a.  Rate Class Allocations'!$E:$E,$B192),SUMIFS(OFFSET('3-a.  Rate Class Allocations'!$BA:$BA,0,O35-2015+(27*(AF$36="kW"))),'3-a.  Rate Class Allocations'!$F:$F,"2015 - 2020 Conservation First Framework - Approved Province Wide Program",'3-a.  Rate Class Allocations'!$L:$L,AF$35,'3-a.  Rate Class Allocations'!$E:$E,$B192) / SUMIFS(OFFSET('3-a.  Rate Class Allocations'!$BA:$BA,0,O35-2015+(27*(AF$36="kW"))),'3-a.  Rate Class Allocations'!$F:$F,"2015 - 2020 Conservation First Framework - Approved Province Wide Program",'3-a.  Rate Class Allocations'!$E:$E,$B192),IF(COUNTIFS(AF$35,"General Service*"),1/COUNTIFS(Y35:AL35,"General Service*"),0))</f>
        <v>0</v>
      </c>
      <c r="AG192" s="416">
        <f ca="1">IF(SUMIFS(OFFSET('3-a.  Rate Class Allocations'!$BA:$BA,0,O35-2015+(27*(AG$36="kW"))),'3-a.  Rate Class Allocations'!$F:$F,"2015 - 2020 Conservation First Framework - Approved Province Wide Program",'3-a.  Rate Class Allocations'!$E:$E,$B192),SUMIFS(OFFSET('3-a.  Rate Class Allocations'!$BA:$BA,0,O35-2015+(27*(AG$36="kW"))),'3-a.  Rate Class Allocations'!$F:$F,"2015 - 2020 Conservation First Framework - Approved Province Wide Program",'3-a.  Rate Class Allocations'!$L:$L,AG$35,'3-a.  Rate Class Allocations'!$E:$E,$B192) / SUMIFS(OFFSET('3-a.  Rate Class Allocations'!$BA:$BA,0,O35-2015+(27*(AG$36="kW"))),'3-a.  Rate Class Allocations'!$F:$F,"2015 - 2020 Conservation First Framework - Approved Province Wide Program",'3-a.  Rate Class Allocations'!$E:$E,$B192),IF(COUNTIFS(AG$35,"General Service*"),1/COUNTIFS(Y35:AL35,"General Service*"),0))</f>
        <v>0</v>
      </c>
      <c r="AH192" s="416">
        <f ca="1">IF(SUMIFS(OFFSET('3-a.  Rate Class Allocations'!$BA:$BA,0,O35-2015+(27*(AH$36="kW"))),'3-a.  Rate Class Allocations'!$F:$F,"2015 - 2020 Conservation First Framework - Approved Province Wide Program",'3-a.  Rate Class Allocations'!$E:$E,$B192),SUMIFS(OFFSET('3-a.  Rate Class Allocations'!$BA:$BA,0,O35-2015+(27*(AH$36="kW"))),'3-a.  Rate Class Allocations'!$F:$F,"2015 - 2020 Conservation First Framework - Approved Province Wide Program",'3-a.  Rate Class Allocations'!$L:$L,AH$35,'3-a.  Rate Class Allocations'!$E:$E,$B192) / SUMIFS(OFFSET('3-a.  Rate Class Allocations'!$BA:$BA,0,O35-2015+(27*(AH$36="kW"))),'3-a.  Rate Class Allocations'!$F:$F,"2015 - 2020 Conservation First Framework - Approved Province Wide Program",'3-a.  Rate Class Allocations'!$E:$E,$B192),IF(COUNTIFS(AH$35,"General Service*"),1/COUNTIFS(Y35:AL35,"General Service*"),0))</f>
        <v>0</v>
      </c>
      <c r="AI192" s="416">
        <f ca="1">IF(SUMIFS(OFFSET('3-a.  Rate Class Allocations'!$BA:$BA,0,O35-2015+(27*(AI$36="kW"))),'3-a.  Rate Class Allocations'!$F:$F,"2015 - 2020 Conservation First Framework - Approved Province Wide Program",'3-a.  Rate Class Allocations'!$E:$E,$B192),SUMIFS(OFFSET('3-a.  Rate Class Allocations'!$BA:$BA,0,O35-2015+(27*(AI$36="kW"))),'3-a.  Rate Class Allocations'!$F:$F,"2015 - 2020 Conservation First Framework - Approved Province Wide Program",'3-a.  Rate Class Allocations'!$L:$L,AI$35,'3-a.  Rate Class Allocations'!$E:$E,$B192) / SUMIFS(OFFSET('3-a.  Rate Class Allocations'!$BA:$BA,0,O35-2015+(27*(AI$36="kW"))),'3-a.  Rate Class Allocations'!$F:$F,"2015 - 2020 Conservation First Framework - Approved Province Wide Program",'3-a.  Rate Class Allocations'!$E:$E,$B192),IF(COUNTIFS(AI$35,"General Service*"),1/COUNTIFS(Y35:AL35,"General Service*"),0))</f>
        <v>0</v>
      </c>
      <c r="AJ192" s="416">
        <f ca="1">IF(SUMIFS(OFFSET('3-a.  Rate Class Allocations'!$BA:$BA,0,O35-2015+(27*(AJ$36="kW"))),'3-a.  Rate Class Allocations'!$F:$F,"2015 - 2020 Conservation First Framework - Approved Province Wide Program",'3-a.  Rate Class Allocations'!$E:$E,$B192),SUMIFS(OFFSET('3-a.  Rate Class Allocations'!$BA:$BA,0,O35-2015+(27*(AJ$36="kW"))),'3-a.  Rate Class Allocations'!$F:$F,"2015 - 2020 Conservation First Framework - Approved Province Wide Program",'3-a.  Rate Class Allocations'!$L:$L,AJ$35,'3-a.  Rate Class Allocations'!$E:$E,$B192) / SUMIFS(OFFSET('3-a.  Rate Class Allocations'!$BA:$BA,0,O35-2015+(27*(AJ$36="kW"))),'3-a.  Rate Class Allocations'!$F:$F,"2015 - 2020 Conservation First Framework - Approved Province Wide Program",'3-a.  Rate Class Allocations'!$E:$E,$B192),IF(COUNTIFS(AJ$35,"General Service*"),1/COUNTIFS(Y35:AL35,"General Service*"),0))</f>
        <v>0</v>
      </c>
      <c r="AK192" s="416">
        <f ca="1">IF(SUMIFS(OFFSET('3-a.  Rate Class Allocations'!$BA:$BA,0,O35-2015+(27*(AK$36="kW"))),'3-a.  Rate Class Allocations'!$F:$F,"2015 - 2020 Conservation First Framework - Approved Province Wide Program",'3-a.  Rate Class Allocations'!$E:$E,$B192),SUMIFS(OFFSET('3-a.  Rate Class Allocations'!$BA:$BA,0,O35-2015+(27*(AK$36="kW"))),'3-a.  Rate Class Allocations'!$F:$F,"2015 - 2020 Conservation First Framework - Approved Province Wide Program",'3-a.  Rate Class Allocations'!$L:$L,AK$35,'3-a.  Rate Class Allocations'!$E:$E,$B192) / SUMIFS(OFFSET('3-a.  Rate Class Allocations'!$BA:$BA,0,O35-2015+(27*(AK$36="kW"))),'3-a.  Rate Class Allocations'!$F:$F,"2015 - 2020 Conservation First Framework - Approved Province Wide Program",'3-a.  Rate Class Allocations'!$E:$E,$B192),IF(COUNTIFS(AK$35,"General Service*"),1/COUNTIFS(Y35:AL35,"General Service*"),0))</f>
        <v>0</v>
      </c>
      <c r="AL192" s="416">
        <f ca="1">IF(SUMIFS(OFFSET('3-a.  Rate Class Allocations'!$BA:$BA,0,O35-2015+(27*(AL$36="kW"))),'3-a.  Rate Class Allocations'!$F:$F,"2015 - 2020 Conservation First Framework - Approved Province Wide Program",'3-a.  Rate Class Allocations'!$E:$E,$B192),SUMIFS(OFFSET('3-a.  Rate Class Allocations'!$BA:$BA,0,O35-2015+(27*(AL$36="kW"))),'3-a.  Rate Class Allocations'!$F:$F,"2015 - 2020 Conservation First Framework - Approved Province Wide Program",'3-a.  Rate Class Allocations'!$L:$L,AL$35,'3-a.  Rate Class Allocations'!$E:$E,$B192) / SUMIFS(OFFSET('3-a.  Rate Class Allocations'!$BA:$BA,0,O35-2015+(27*(AL$36="kW"))),'3-a.  Rate Class Allocations'!$F:$F,"2015 - 2020 Conservation First Framework - Approved Province Wide Program",'3-a.  Rate Class Allocations'!$E:$E,$B192),IF(COUNTIFS(AL$35,"General Service*"),1/COUNTIFS(Y35:AL35,"General Service*"),0))</f>
        <v>0</v>
      </c>
      <c r="AM192" s="298">
        <f ca="1">SUM(Y192:AL192)</f>
        <v>1</v>
      </c>
    </row>
    <row r="193" spans="2:39" outlineLevel="1">
      <c r="B193" s="296" t="s">
        <v>268</v>
      </c>
      <c r="C193" s="293" t="s">
        <v>164</v>
      </c>
      <c r="D193" s="724">
        <f>SUMIFS('7.  Persistence Report'!AU:AU,'7.  Persistence Report'!$D:$D,$B192,'7.  Persistence Report'!$H:$H,2015,'7.  Persistence Report'!$J:$J,"Adjustment")</f>
        <v>0</v>
      </c>
      <c r="E193" s="724">
        <f>SUMIFS('7.  Persistence Report'!AV:AV,'7.  Persistence Report'!$D:$D,$B192,'7.  Persistence Report'!$H:$H,2015,'7.  Persistence Report'!$J:$J,"Adjustment")</f>
        <v>0</v>
      </c>
      <c r="F193" s="724">
        <f>SUMIFS('7.  Persistence Report'!AW:AW,'7.  Persistence Report'!$D:$D,$B192,'7.  Persistence Report'!$H:$H,2015,'7.  Persistence Report'!$J:$J,"Adjustment")</f>
        <v>0</v>
      </c>
      <c r="G193" s="724">
        <f>SUMIFS('7.  Persistence Report'!AX:AX,'7.  Persistence Report'!$D:$D,$B192,'7.  Persistence Report'!$H:$H,2015,'7.  Persistence Report'!$J:$J,"Adjustment")</f>
        <v>0</v>
      </c>
      <c r="H193" s="724">
        <f>SUMIFS('7.  Persistence Report'!AY:AY,'7.  Persistence Report'!$D:$D,$B192,'7.  Persistence Report'!$H:$H,2015,'7.  Persistence Report'!$J:$J,"Adjustment")</f>
        <v>0</v>
      </c>
      <c r="I193" s="724">
        <f>SUMIFS('7.  Persistence Report'!AZ:AZ,'7.  Persistence Report'!$D:$D,$B192,'7.  Persistence Report'!$H:$H,2015,'7.  Persistence Report'!$J:$J,"Adjustment")</f>
        <v>0</v>
      </c>
      <c r="J193" s="724">
        <f>SUMIFS('7.  Persistence Report'!BA:BA,'7.  Persistence Report'!$D:$D,$B192,'7.  Persistence Report'!$H:$H,2015,'7.  Persistence Report'!$J:$J,"Adjustment")</f>
        <v>0</v>
      </c>
      <c r="K193" s="724">
        <f>SUMIFS('7.  Persistence Report'!BB:BB,'7.  Persistence Report'!$D:$D,$B192,'7.  Persistence Report'!$H:$H,2015,'7.  Persistence Report'!$J:$J,"Adjustment")</f>
        <v>0</v>
      </c>
      <c r="L193" s="724">
        <f>SUMIFS('7.  Persistence Report'!BC:BC,'7.  Persistence Report'!$D:$D,$B192,'7.  Persistence Report'!$H:$H,2015,'7.  Persistence Report'!$J:$J,"Adjustment")</f>
        <v>0</v>
      </c>
      <c r="M193" s="724">
        <f>SUMIFS('7.  Persistence Report'!BD:BD,'7.  Persistence Report'!$D:$D,$B192,'7.  Persistence Report'!$H:$H,2015,'7.  Persistence Report'!$J:$J,"Adjustment")</f>
        <v>0</v>
      </c>
      <c r="N193" s="724">
        <f>N192</f>
        <v>0</v>
      </c>
      <c r="O193" s="724">
        <f>SUMIFS('7.  Persistence Report'!P:P,'7.  Persistence Report'!$D:$D,$B192,'7.  Persistence Report'!$H:$H,2015,'7.  Persistence Report'!$J:$J,"Adjustment")</f>
        <v>0</v>
      </c>
      <c r="P193" s="724">
        <f>SUMIFS('7.  Persistence Report'!Q:Q,'7.  Persistence Report'!$D:$D,$B192,'7.  Persistence Report'!$H:$H,2015,'7.  Persistence Report'!$J:$J,"Adjustment")</f>
        <v>0</v>
      </c>
      <c r="Q193" s="724">
        <f>SUMIFS('7.  Persistence Report'!R:R,'7.  Persistence Report'!$D:$D,$B192,'7.  Persistence Report'!$H:$H,2015,'7.  Persistence Report'!$J:$J,"Adjustment")</f>
        <v>0</v>
      </c>
      <c r="R193" s="724">
        <f>SUMIFS('7.  Persistence Report'!S:S,'7.  Persistence Report'!$D:$D,$B192,'7.  Persistence Report'!$H:$H,2015,'7.  Persistence Report'!$J:$J,"Adjustment")</f>
        <v>0</v>
      </c>
      <c r="S193" s="724">
        <f>SUMIFS('7.  Persistence Report'!T:T,'7.  Persistence Report'!$D:$D,$B192,'7.  Persistence Report'!$H:$H,2015,'7.  Persistence Report'!$J:$J,"Adjustment")</f>
        <v>0</v>
      </c>
      <c r="T193" s="724">
        <f>SUMIFS('7.  Persistence Report'!U:U,'7.  Persistence Report'!$D:$D,$B192,'7.  Persistence Report'!$H:$H,2015,'7.  Persistence Report'!$J:$J,"Adjustment")</f>
        <v>0</v>
      </c>
      <c r="U193" s="724">
        <f>SUMIFS('7.  Persistence Report'!V:V,'7.  Persistence Report'!$D:$D,$B192,'7.  Persistence Report'!$H:$H,2015,'7.  Persistence Report'!$J:$J,"Adjustment")</f>
        <v>0</v>
      </c>
      <c r="V193" s="724">
        <f>SUMIFS('7.  Persistence Report'!W:W,'7.  Persistence Report'!$D:$D,$B192,'7.  Persistence Report'!$H:$H,2015,'7.  Persistence Report'!$J:$J,"Adjustment")</f>
        <v>0</v>
      </c>
      <c r="W193" s="724">
        <f>SUMIFS('7.  Persistence Report'!X:X,'7.  Persistence Report'!$D:$D,$B192,'7.  Persistence Report'!$H:$H,2015,'7.  Persistence Report'!$J:$J,"Adjustment")</f>
        <v>0</v>
      </c>
      <c r="X193" s="724">
        <f>SUMIFS('7.  Persistence Report'!Y:Y,'7.  Persistence Report'!$D:$D,$B192,'7.  Persistence Report'!$H:$H,2015,'7.  Persistence Report'!$J:$J,"Adjustment")</f>
        <v>0</v>
      </c>
      <c r="Y193" s="412">
        <f t="shared" ref="Y193:AL193" ca="1" si="50">Y192</f>
        <v>0.5</v>
      </c>
      <c r="Z193" s="412">
        <f t="shared" ca="1" si="50"/>
        <v>0.5</v>
      </c>
      <c r="AA193" s="412">
        <f t="shared" ca="1" si="50"/>
        <v>0</v>
      </c>
      <c r="AB193" s="412">
        <f t="shared" ca="1" si="50"/>
        <v>0</v>
      </c>
      <c r="AC193" s="412">
        <f t="shared" ca="1" si="50"/>
        <v>0</v>
      </c>
      <c r="AD193" s="412">
        <f t="shared" ca="1" si="50"/>
        <v>0</v>
      </c>
      <c r="AE193" s="412">
        <f t="shared" ca="1" si="50"/>
        <v>0</v>
      </c>
      <c r="AF193" s="412">
        <f t="shared" ca="1" si="50"/>
        <v>0</v>
      </c>
      <c r="AG193" s="412">
        <f t="shared" ca="1" si="50"/>
        <v>0</v>
      </c>
      <c r="AH193" s="412">
        <f t="shared" ca="1" si="50"/>
        <v>0</v>
      </c>
      <c r="AI193" s="412">
        <f t="shared" ca="1" si="50"/>
        <v>0</v>
      </c>
      <c r="AJ193" s="412">
        <f t="shared" ca="1" si="50"/>
        <v>0</v>
      </c>
      <c r="AK193" s="412">
        <f t="shared" ca="1" si="50"/>
        <v>0</v>
      </c>
      <c r="AL193" s="412">
        <f t="shared" ca="1" si="50"/>
        <v>0</v>
      </c>
      <c r="AM193" s="308"/>
    </row>
    <row r="194" spans="2:39" outlineLevel="1">
      <c r="B194" s="296"/>
      <c r="C194" s="307"/>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303"/>
      <c r="Z194" s="303"/>
      <c r="AA194" s="303"/>
      <c r="AB194" s="303"/>
      <c r="AC194" s="303"/>
      <c r="AD194" s="303"/>
      <c r="AE194" s="303"/>
      <c r="AF194" s="303"/>
      <c r="AG194" s="303"/>
      <c r="AH194" s="303"/>
      <c r="AI194" s="303"/>
      <c r="AJ194" s="303"/>
      <c r="AK194" s="303"/>
      <c r="AL194" s="303"/>
      <c r="AM194" s="308"/>
    </row>
    <row r="195" spans="2:39" ht="15.75">
      <c r="B195" s="328" t="s">
        <v>272</v>
      </c>
      <c r="C195" s="330"/>
      <c r="D195" s="330">
        <f>SUM(D38:D193)</f>
        <v>7106750</v>
      </c>
      <c r="E195" s="330"/>
      <c r="F195" s="330"/>
      <c r="G195" s="330"/>
      <c r="H195" s="330"/>
      <c r="I195" s="330"/>
      <c r="J195" s="330"/>
      <c r="K195" s="330"/>
      <c r="L195" s="330"/>
      <c r="M195" s="330"/>
      <c r="N195" s="330"/>
      <c r="O195" s="330">
        <f>SUM(O38:O193)</f>
        <v>901</v>
      </c>
      <c r="P195" s="330"/>
      <c r="Q195" s="330"/>
      <c r="R195" s="330"/>
      <c r="S195" s="330"/>
      <c r="T195" s="330"/>
      <c r="U195" s="330"/>
      <c r="V195" s="330"/>
      <c r="W195" s="330"/>
      <c r="X195" s="330"/>
      <c r="Y195" s="330">
        <f ca="1">IF(LOWER(Y36)="kw",SUMPRODUCT($N38:$N193,$O38:$O193,Y38:Y193),SUMPRODUCT($D38:$D193,Y38:Y193))</f>
        <v>6669.813836100594</v>
      </c>
      <c r="Z195" s="330">
        <f t="shared" ref="Z195:AL195" ca="1" si="51">IF(LOWER(Z36)="kw",SUMPRODUCT($N38:$N193,$O38:$O193,Z38:Z193),SUMPRODUCT($D38:$D193,Z38:Z193))</f>
        <v>844898.27376387676</v>
      </c>
      <c r="AA195" s="330">
        <f t="shared" ca="1" si="51"/>
        <v>0</v>
      </c>
      <c r="AB195" s="330">
        <f t="shared" ca="1" si="51"/>
        <v>833191</v>
      </c>
      <c r="AC195" s="330">
        <f t="shared" ca="1" si="51"/>
        <v>0</v>
      </c>
      <c r="AD195" s="330">
        <f t="shared" ca="1" si="51"/>
        <v>0</v>
      </c>
      <c r="AE195" s="330">
        <f t="shared" ca="1" si="51"/>
        <v>0</v>
      </c>
      <c r="AF195" s="330">
        <f t="shared" ca="1" si="51"/>
        <v>0</v>
      </c>
      <c r="AG195" s="330">
        <f t="shared" ca="1" si="51"/>
        <v>0</v>
      </c>
      <c r="AH195" s="330">
        <f t="shared" ca="1" si="51"/>
        <v>0</v>
      </c>
      <c r="AI195" s="330">
        <f t="shared" ca="1" si="51"/>
        <v>0</v>
      </c>
      <c r="AJ195" s="330">
        <f t="shared" ca="1" si="51"/>
        <v>0</v>
      </c>
      <c r="AK195" s="330">
        <f t="shared" ca="1" si="51"/>
        <v>0</v>
      </c>
      <c r="AL195" s="330">
        <f t="shared" ca="1" si="51"/>
        <v>0</v>
      </c>
      <c r="AM195" s="331"/>
    </row>
    <row r="196" spans="2:39" ht="15.75">
      <c r="B196" s="392" t="s">
        <v>273</v>
      </c>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f>HLOOKUP(Y35,'2. LRAMVA Threshold'!$B$42:$Q$53,7,FALSE)</f>
        <v>7880</v>
      </c>
      <c r="Z196" s="393">
        <f>HLOOKUP(Z35,'2. LRAMVA Threshold'!$B$42:$Q$53,7,FALSE)</f>
        <v>467426</v>
      </c>
      <c r="AA196" s="393">
        <f>HLOOKUP(AA35,'2. LRAMVA Threshold'!$B$42:$Q$53,7,FALSE)</f>
        <v>287</v>
      </c>
      <c r="AB196" s="393">
        <f>HLOOKUP(AB35,'2. LRAMVA Threshold'!$B$42:$Q$53,7,FALSE)</f>
        <v>1026191</v>
      </c>
      <c r="AC196" s="393">
        <f>HLOOKUP(AC35,'2. LRAMVA Threshold'!$B$42:$Q$53,7,FALSE)</f>
        <v>2</v>
      </c>
      <c r="AD196" s="393">
        <f>HLOOKUP(AD35,'2. LRAMVA Threshold'!$B$42:$Q$53,7,FALSE)</f>
        <v>92</v>
      </c>
      <c r="AE196" s="393">
        <f>HLOOKUP(AE35,'2. LRAMVA Threshold'!$B$42:$Q$53,7,FALSE)</f>
        <v>4414</v>
      </c>
      <c r="AF196" s="393">
        <f>HLOOKUP(AF35,'2. LRAMVA Threshold'!$B$42:$Q$53,7,FALSE)</f>
        <v>0</v>
      </c>
      <c r="AG196" s="393">
        <f>HLOOKUP(AG35,'2. LRAMVA Threshold'!$B$42:$Q$53,7,FALSE)</f>
        <v>0</v>
      </c>
      <c r="AH196" s="393">
        <f>HLOOKUP(AH35,'2. LRAMVA Threshold'!$B$42:$Q$53,7,FALSE)</f>
        <v>0</v>
      </c>
      <c r="AI196" s="393">
        <f>HLOOKUP(AI35,'2. LRAMVA Threshold'!$B$42:$Q$53,7,FALSE)</f>
        <v>0</v>
      </c>
      <c r="AJ196" s="393">
        <f>HLOOKUP(AJ35,'2. LRAMVA Threshold'!$B$42:$Q$53,7,FALSE)</f>
        <v>0</v>
      </c>
      <c r="AK196" s="393">
        <f>HLOOKUP(AK35,'2. LRAMVA Threshold'!$B$42:$Q$53,7,FALSE)</f>
        <v>0</v>
      </c>
      <c r="AL196" s="393">
        <f>HLOOKUP(AL35,'2. LRAMVA Threshold'!$B$42:$Q$53,7,FALSE)</f>
        <v>0</v>
      </c>
      <c r="AM196" s="394"/>
    </row>
    <row r="197" spans="2:39">
      <c r="B197" s="515"/>
      <c r="C197" s="433"/>
      <c r="D197" s="434"/>
      <c r="E197" s="434"/>
      <c r="F197" s="434"/>
      <c r="G197" s="434"/>
      <c r="H197" s="434"/>
      <c r="I197" s="434"/>
      <c r="J197" s="434"/>
      <c r="K197" s="434"/>
      <c r="L197" s="434"/>
      <c r="M197" s="434"/>
      <c r="N197" s="434"/>
      <c r="O197" s="435"/>
      <c r="P197" s="434"/>
      <c r="Q197" s="434"/>
      <c r="R197" s="434"/>
      <c r="S197" s="436"/>
      <c r="T197" s="436"/>
      <c r="U197" s="436"/>
      <c r="V197" s="436"/>
      <c r="W197" s="434"/>
      <c r="X197" s="434"/>
      <c r="Y197" s="437"/>
      <c r="Z197" s="437"/>
      <c r="AA197" s="437"/>
      <c r="AB197" s="437"/>
      <c r="AC197" s="437"/>
      <c r="AD197" s="437"/>
      <c r="AE197" s="437"/>
      <c r="AF197" s="400"/>
      <c r="AG197" s="400"/>
      <c r="AH197" s="400"/>
      <c r="AI197" s="400"/>
      <c r="AJ197" s="400"/>
      <c r="AK197" s="400"/>
      <c r="AL197" s="400"/>
      <c r="AM197" s="401"/>
    </row>
    <row r="198" spans="2:39">
      <c r="B198" s="325" t="s">
        <v>169</v>
      </c>
      <c r="C198" s="339"/>
      <c r="D198" s="339"/>
      <c r="E198" s="377"/>
      <c r="F198" s="377"/>
      <c r="G198" s="377"/>
      <c r="H198" s="377"/>
      <c r="I198" s="377"/>
      <c r="J198" s="377"/>
      <c r="K198" s="377"/>
      <c r="L198" s="377"/>
      <c r="M198" s="377"/>
      <c r="N198" s="377"/>
      <c r="O198" s="293"/>
      <c r="P198" s="341"/>
      <c r="Q198" s="341"/>
      <c r="R198" s="341"/>
      <c r="S198" s="340"/>
      <c r="T198" s="340"/>
      <c r="U198" s="340"/>
      <c r="V198" s="340"/>
      <c r="W198" s="341"/>
      <c r="X198" s="341"/>
      <c r="Y198" s="342">
        <f>HLOOKUP(Y35,'3.  Distribution Rates'!$C$122:$P$133,7,FALSE)</f>
        <v>2.4156</v>
      </c>
      <c r="Z198" s="342">
        <f>HLOOKUP(Z$35,'3.  Distribution Rates'!$C$122:$P$133,7,FALSE)</f>
        <v>1.5100000000000001E-2</v>
      </c>
      <c r="AA198" s="342">
        <f>HLOOKUP(AA$35,'3.  Distribution Rates'!$C$122:$P$133,7,FALSE)</f>
        <v>1.0914999999999999</v>
      </c>
      <c r="AB198" s="342">
        <f>HLOOKUP(AB$35,'3.  Distribution Rates'!$C$122:$P$133,7,FALSE)</f>
        <v>1.6500000000000001E-2</v>
      </c>
      <c r="AC198" s="342">
        <f>HLOOKUP(AC$35,'3.  Distribution Rates'!$C$122:$P$133,7,FALSE)</f>
        <v>3.6065999999999998</v>
      </c>
      <c r="AD198" s="342">
        <f>HLOOKUP(AD$35,'3.  Distribution Rates'!$C$122:$P$133,7,FALSE)</f>
        <v>3.8809999999999998</v>
      </c>
      <c r="AE198" s="342">
        <f>HLOOKUP(AE$35,'3.  Distribution Rates'!$C$122:$P$133,7,FALSE)</f>
        <v>0</v>
      </c>
      <c r="AF198" s="342">
        <f>HLOOKUP(AF$35,'3.  Distribution Rates'!$C$122:$P$133,7,FALSE)</f>
        <v>0</v>
      </c>
      <c r="AG198" s="342">
        <f>HLOOKUP(AG$35,'3.  Distribution Rates'!$C$122:$P$133,7,FALSE)</f>
        <v>0</v>
      </c>
      <c r="AH198" s="342">
        <f>HLOOKUP(AH$35,'3.  Distribution Rates'!$C$122:$P$133,7,FALSE)</f>
        <v>0</v>
      </c>
      <c r="AI198" s="342">
        <f>HLOOKUP(AI$35,'3.  Distribution Rates'!$C$122:$P$133,7,FALSE)</f>
        <v>0</v>
      </c>
      <c r="AJ198" s="342">
        <f>HLOOKUP(AJ$35,'3.  Distribution Rates'!$C$122:$P$133,7,FALSE)</f>
        <v>0</v>
      </c>
      <c r="AK198" s="342">
        <f>HLOOKUP(AK$35,'3.  Distribution Rates'!$C$122:$P$133,7,FALSE)</f>
        <v>0</v>
      </c>
      <c r="AL198" s="342">
        <f>HLOOKUP(AL$35,'3.  Distribution Rates'!$C$122:$P$133,7,FALSE)</f>
        <v>0</v>
      </c>
      <c r="AM198" s="349"/>
    </row>
    <row r="199" spans="2:39">
      <c r="B199" s="325" t="s">
        <v>150</v>
      </c>
      <c r="C199" s="346"/>
      <c r="D199" s="311"/>
      <c r="E199" s="281"/>
      <c r="F199" s="281"/>
      <c r="G199" s="281"/>
      <c r="H199" s="281"/>
      <c r="I199" s="281"/>
      <c r="J199" s="281"/>
      <c r="K199" s="281"/>
      <c r="L199" s="281"/>
      <c r="M199" s="281"/>
      <c r="N199" s="281"/>
      <c r="O199" s="293"/>
      <c r="P199" s="281"/>
      <c r="Q199" s="281"/>
      <c r="R199" s="281"/>
      <c r="S199" s="311"/>
      <c r="T199" s="311"/>
      <c r="U199" s="311"/>
      <c r="V199" s="311"/>
      <c r="W199" s="281"/>
      <c r="X199" s="281"/>
      <c r="Y199" s="379">
        <f ca="1">'4.  2011-2014 LRAM'!Y138*Y198</f>
        <v>12584.012547455373</v>
      </c>
      <c r="Z199" s="379">
        <f ca="1">'4.  2011-2014 LRAM'!Z138*Z198</f>
        <v>10044.299875993913</v>
      </c>
      <c r="AA199" s="379">
        <f ca="1">'4.  2011-2014 LRAM'!AA138*AA198</f>
        <v>7196.9405672552502</v>
      </c>
      <c r="AB199" s="379">
        <f ca="1">'4.  2011-2014 LRAM'!AB138*AB198</f>
        <v>7951.9256719062523</v>
      </c>
      <c r="AC199" s="379">
        <f ca="1">'4.  2011-2014 LRAM'!AC138*AC198</f>
        <v>0</v>
      </c>
      <c r="AD199" s="379">
        <f ca="1">'4.  2011-2014 LRAM'!AD138*AD198</f>
        <v>0</v>
      </c>
      <c r="AE199" s="379">
        <f ca="1">'4.  2011-2014 LRAM'!AE138*AE198</f>
        <v>0</v>
      </c>
      <c r="AF199" s="379">
        <f ca="1">'4.  2011-2014 LRAM'!AF138*AF198</f>
        <v>0</v>
      </c>
      <c r="AG199" s="379">
        <f ca="1">'4.  2011-2014 LRAM'!AG138*AG198</f>
        <v>0</v>
      </c>
      <c r="AH199" s="379">
        <f ca="1">'4.  2011-2014 LRAM'!AH138*AH198</f>
        <v>0</v>
      </c>
      <c r="AI199" s="379">
        <f ca="1">'4.  2011-2014 LRAM'!AI138*AI198</f>
        <v>0</v>
      </c>
      <c r="AJ199" s="379">
        <f ca="1">'4.  2011-2014 LRAM'!AJ138*AJ198</f>
        <v>0</v>
      </c>
      <c r="AK199" s="379">
        <f ca="1">'4.  2011-2014 LRAM'!AK138*AK198</f>
        <v>0</v>
      </c>
      <c r="AL199" s="379">
        <f ca="1">'4.  2011-2014 LRAM'!AL138*AL198</f>
        <v>0</v>
      </c>
      <c r="AM199" s="621">
        <f ca="1">SUM(Y199:AL199)</f>
        <v>37777.178662610786</v>
      </c>
    </row>
    <row r="200" spans="2:39">
      <c r="B200" s="325" t="s">
        <v>151</v>
      </c>
      <c r="C200" s="346"/>
      <c r="D200" s="311"/>
      <c r="E200" s="281"/>
      <c r="F200" s="281"/>
      <c r="G200" s="281"/>
      <c r="H200" s="281"/>
      <c r="I200" s="281"/>
      <c r="J200" s="281"/>
      <c r="K200" s="281"/>
      <c r="L200" s="281"/>
      <c r="M200" s="281"/>
      <c r="N200" s="281"/>
      <c r="O200" s="293"/>
      <c r="P200" s="281"/>
      <c r="Q200" s="281"/>
      <c r="R200" s="281"/>
      <c r="S200" s="311"/>
      <c r="T200" s="311"/>
      <c r="U200" s="311"/>
      <c r="V200" s="311"/>
      <c r="W200" s="281"/>
      <c r="X200" s="281"/>
      <c r="Y200" s="379">
        <f ca="1">'4.  2011-2014 LRAM'!Y267*Y198</f>
        <v>11543.09823644117</v>
      </c>
      <c r="Z200" s="379">
        <f ca="1">'4.  2011-2014 LRAM'!Z267*Z198</f>
        <v>5811.8125610735769</v>
      </c>
      <c r="AA200" s="379">
        <f ca="1">'4.  2011-2014 LRAM'!AA267*AA198</f>
        <v>0</v>
      </c>
      <c r="AB200" s="379">
        <f ca="1">'4.  2011-2014 LRAM'!AB267*AB198</f>
        <v>5959.237579842611</v>
      </c>
      <c r="AC200" s="379">
        <f ca="1">'4.  2011-2014 LRAM'!AC267*AC198</f>
        <v>0</v>
      </c>
      <c r="AD200" s="379">
        <f ca="1">'4.  2011-2014 LRAM'!AD267*AD198</f>
        <v>0</v>
      </c>
      <c r="AE200" s="379">
        <f ca="1">'4.  2011-2014 LRAM'!AE267*AE198</f>
        <v>0</v>
      </c>
      <c r="AF200" s="379">
        <f ca="1">'4.  2011-2014 LRAM'!AF267*AF198</f>
        <v>0</v>
      </c>
      <c r="AG200" s="379">
        <f ca="1">'4.  2011-2014 LRAM'!AG267*AG198</f>
        <v>0</v>
      </c>
      <c r="AH200" s="379">
        <f ca="1">'4.  2011-2014 LRAM'!AH267*AH198</f>
        <v>0</v>
      </c>
      <c r="AI200" s="379">
        <f ca="1">'4.  2011-2014 LRAM'!AI267*AI198</f>
        <v>0</v>
      </c>
      <c r="AJ200" s="379">
        <f ca="1">'4.  2011-2014 LRAM'!AJ267*AJ198</f>
        <v>0</v>
      </c>
      <c r="AK200" s="379">
        <f ca="1">'4.  2011-2014 LRAM'!AK267*AK198</f>
        <v>0</v>
      </c>
      <c r="AL200" s="379">
        <f ca="1">'4.  2011-2014 LRAM'!AL267*AL198</f>
        <v>0</v>
      </c>
      <c r="AM200" s="621">
        <f ca="1">SUM(Y200:AL200)</f>
        <v>23314.14837735736</v>
      </c>
    </row>
    <row r="201" spans="2:39">
      <c r="B201" s="325" t="s">
        <v>152</v>
      </c>
      <c r="C201" s="346"/>
      <c r="D201" s="311"/>
      <c r="E201" s="281"/>
      <c r="F201" s="281"/>
      <c r="G201" s="281"/>
      <c r="H201" s="281"/>
      <c r="I201" s="281"/>
      <c r="J201" s="281"/>
      <c r="K201" s="281"/>
      <c r="L201" s="281"/>
      <c r="M201" s="281"/>
      <c r="N201" s="281"/>
      <c r="O201" s="293"/>
      <c r="P201" s="281"/>
      <c r="Q201" s="281"/>
      <c r="R201" s="281"/>
      <c r="S201" s="311"/>
      <c r="T201" s="311"/>
      <c r="U201" s="311"/>
      <c r="V201" s="311"/>
      <c r="W201" s="281"/>
      <c r="X201" s="281"/>
      <c r="Y201" s="379">
        <f ca="1">'4.  2011-2014 LRAM'!Y396*Y198</f>
        <v>11528.116464849312</v>
      </c>
      <c r="Z201" s="379">
        <f ca="1">'4.  2011-2014 LRAM'!Z396*Z198</f>
        <v>14759.123930050258</v>
      </c>
      <c r="AA201" s="379">
        <f ca="1">'4.  2011-2014 LRAM'!AA396*AA198</f>
        <v>0</v>
      </c>
      <c r="AB201" s="379">
        <f ca="1">'4.  2011-2014 LRAM'!AB396*AB198</f>
        <v>8846.577674847269</v>
      </c>
      <c r="AC201" s="379">
        <f ca="1">'4.  2011-2014 LRAM'!AC396*AC198</f>
        <v>0</v>
      </c>
      <c r="AD201" s="379">
        <f ca="1">'4.  2011-2014 LRAM'!AD396*AD198</f>
        <v>0</v>
      </c>
      <c r="AE201" s="379">
        <f ca="1">'4.  2011-2014 LRAM'!AE396*AE198</f>
        <v>0</v>
      </c>
      <c r="AF201" s="379">
        <f ca="1">'4.  2011-2014 LRAM'!AF396*AF198</f>
        <v>0</v>
      </c>
      <c r="AG201" s="379">
        <f ca="1">'4.  2011-2014 LRAM'!AG396*AG198</f>
        <v>0</v>
      </c>
      <c r="AH201" s="379">
        <f ca="1">'4.  2011-2014 LRAM'!AH396*AH198</f>
        <v>0</v>
      </c>
      <c r="AI201" s="379">
        <f ca="1">'4.  2011-2014 LRAM'!AI396*AI198</f>
        <v>0</v>
      </c>
      <c r="AJ201" s="379">
        <f ca="1">'4.  2011-2014 LRAM'!AJ396*AJ198</f>
        <v>0</v>
      </c>
      <c r="AK201" s="379">
        <f ca="1">'4.  2011-2014 LRAM'!AK396*AK198</f>
        <v>0</v>
      </c>
      <c r="AL201" s="379">
        <f ca="1">'4.  2011-2014 LRAM'!AL396*AL198</f>
        <v>0</v>
      </c>
      <c r="AM201" s="621">
        <f ca="1">SUM(Y201:AL201)</f>
        <v>35133.818069746842</v>
      </c>
    </row>
    <row r="202" spans="2:39">
      <c r="B202" s="325" t="s">
        <v>153</v>
      </c>
      <c r="C202" s="346"/>
      <c r="D202" s="311"/>
      <c r="E202" s="281"/>
      <c r="F202" s="281"/>
      <c r="G202" s="281"/>
      <c r="H202" s="281"/>
      <c r="I202" s="281"/>
      <c r="J202" s="281"/>
      <c r="K202" s="281"/>
      <c r="L202" s="281"/>
      <c r="M202" s="281"/>
      <c r="N202" s="281"/>
      <c r="O202" s="293"/>
      <c r="P202" s="281"/>
      <c r="Q202" s="281"/>
      <c r="R202" s="281"/>
      <c r="S202" s="311"/>
      <c r="T202" s="311"/>
      <c r="U202" s="311"/>
      <c r="V202" s="311"/>
      <c r="W202" s="281"/>
      <c r="X202" s="281"/>
      <c r="Y202" s="379">
        <f ca="1">'4.  2011-2014 LRAM'!Y526*Y198</f>
        <v>16110.511213606709</v>
      </c>
      <c r="Z202" s="379">
        <f ca="1">'4.  2011-2014 LRAM'!Z526*Z198</f>
        <v>10701.065306644219</v>
      </c>
      <c r="AA202" s="379">
        <f ca="1">'4.  2011-2014 LRAM'!AA526*AA198</f>
        <v>0</v>
      </c>
      <c r="AB202" s="379">
        <f ca="1">'4.  2011-2014 LRAM'!AB526*AB198</f>
        <v>13139.378301960289</v>
      </c>
      <c r="AC202" s="379">
        <f ca="1">'4.  2011-2014 LRAM'!AC526*AC198</f>
        <v>0</v>
      </c>
      <c r="AD202" s="379">
        <f ca="1">'4.  2011-2014 LRAM'!AD526*AD198</f>
        <v>0</v>
      </c>
      <c r="AE202" s="379">
        <f ca="1">'4.  2011-2014 LRAM'!AE526*AE198</f>
        <v>0</v>
      </c>
      <c r="AF202" s="379">
        <f ca="1">'4.  2011-2014 LRAM'!AF526*AF198</f>
        <v>0</v>
      </c>
      <c r="AG202" s="379">
        <f ca="1">'4.  2011-2014 LRAM'!AG526*AG198</f>
        <v>0</v>
      </c>
      <c r="AH202" s="379">
        <f ca="1">'4.  2011-2014 LRAM'!AH526*AH198</f>
        <v>0</v>
      </c>
      <c r="AI202" s="379">
        <f ca="1">'4.  2011-2014 LRAM'!AI526*AI198</f>
        <v>0</v>
      </c>
      <c r="AJ202" s="379">
        <f ca="1">'4.  2011-2014 LRAM'!AJ526*AJ198</f>
        <v>0</v>
      </c>
      <c r="AK202" s="379">
        <f ca="1">'4.  2011-2014 LRAM'!AK526*AK198</f>
        <v>0</v>
      </c>
      <c r="AL202" s="379">
        <f ca="1">'4.  2011-2014 LRAM'!AL526*AL198</f>
        <v>0</v>
      </c>
      <c r="AM202" s="621">
        <f ca="1">SUM(Y202:AL202)</f>
        <v>39950.954822211221</v>
      </c>
    </row>
    <row r="203" spans="2:39">
      <c r="B203" s="325" t="s">
        <v>154</v>
      </c>
      <c r="C203" s="346"/>
      <c r="D203" s="311"/>
      <c r="E203" s="281"/>
      <c r="F203" s="281"/>
      <c r="G203" s="281"/>
      <c r="H203" s="281"/>
      <c r="I203" s="281"/>
      <c r="J203" s="281"/>
      <c r="K203" s="281"/>
      <c r="L203" s="281"/>
      <c r="M203" s="281"/>
      <c r="N203" s="281"/>
      <c r="O203" s="293"/>
      <c r="P203" s="281"/>
      <c r="Q203" s="281"/>
      <c r="R203" s="281"/>
      <c r="S203" s="311"/>
      <c r="T203" s="311"/>
      <c r="U203" s="311"/>
      <c r="V203" s="311"/>
      <c r="W203" s="281"/>
      <c r="X203" s="281"/>
      <c r="Y203" s="379">
        <f ca="1">Y195*Y198</f>
        <v>16111.602302484594</v>
      </c>
      <c r="Z203" s="379">
        <f t="shared" ref="Z203:AL203" ca="1" si="52">Z195*Z198</f>
        <v>12757.963933834539</v>
      </c>
      <c r="AA203" s="379">
        <f t="shared" ca="1" si="52"/>
        <v>0</v>
      </c>
      <c r="AB203" s="379">
        <f t="shared" ca="1" si="52"/>
        <v>13747.6515</v>
      </c>
      <c r="AC203" s="379">
        <f t="shared" ca="1" si="52"/>
        <v>0</v>
      </c>
      <c r="AD203" s="379">
        <f t="shared" ca="1" si="52"/>
        <v>0</v>
      </c>
      <c r="AE203" s="379">
        <f t="shared" ca="1" si="52"/>
        <v>0</v>
      </c>
      <c r="AF203" s="379">
        <f t="shared" ca="1" si="52"/>
        <v>0</v>
      </c>
      <c r="AG203" s="379">
        <f t="shared" ca="1" si="52"/>
        <v>0</v>
      </c>
      <c r="AH203" s="379">
        <f t="shared" ca="1" si="52"/>
        <v>0</v>
      </c>
      <c r="AI203" s="379">
        <f t="shared" ca="1" si="52"/>
        <v>0</v>
      </c>
      <c r="AJ203" s="379">
        <f t="shared" ca="1" si="52"/>
        <v>0</v>
      </c>
      <c r="AK203" s="379">
        <f t="shared" ca="1" si="52"/>
        <v>0</v>
      </c>
      <c r="AL203" s="379">
        <f t="shared" ca="1" si="52"/>
        <v>0</v>
      </c>
      <c r="AM203" s="621">
        <f ca="1">SUM(Y203:AL203)</f>
        <v>42617.217736319129</v>
      </c>
    </row>
    <row r="204" spans="2:39" ht="15.75">
      <c r="B204" s="350" t="s">
        <v>269</v>
      </c>
      <c r="C204" s="346"/>
      <c r="D204" s="337"/>
      <c r="E204" s="335"/>
      <c r="F204" s="335"/>
      <c r="G204" s="335"/>
      <c r="H204" s="335"/>
      <c r="I204" s="335"/>
      <c r="J204" s="335"/>
      <c r="K204" s="335"/>
      <c r="L204" s="335"/>
      <c r="M204" s="335"/>
      <c r="N204" s="335"/>
      <c r="O204" s="302"/>
      <c r="P204" s="335"/>
      <c r="Q204" s="335"/>
      <c r="R204" s="335"/>
      <c r="S204" s="337"/>
      <c r="T204" s="337"/>
      <c r="U204" s="337"/>
      <c r="V204" s="337"/>
      <c r="W204" s="335"/>
      <c r="X204" s="335"/>
      <c r="Y204" s="347">
        <f t="shared" ref="Y204:AM204" ca="1" si="53">SUM(Y199:Y203)</f>
        <v>67877.340764837165</v>
      </c>
      <c r="Z204" s="347">
        <f t="shared" ca="1" si="53"/>
        <v>54074.265607596506</v>
      </c>
      <c r="AA204" s="347">
        <f t="shared" ca="1" si="53"/>
        <v>7196.9405672552502</v>
      </c>
      <c r="AB204" s="347">
        <f t="shared" ca="1" si="53"/>
        <v>49644.770728556417</v>
      </c>
      <c r="AC204" s="347">
        <f t="shared" ca="1" si="53"/>
        <v>0</v>
      </c>
      <c r="AD204" s="347">
        <f t="shared" ca="1" si="53"/>
        <v>0</v>
      </c>
      <c r="AE204" s="347">
        <f t="shared" ca="1" si="53"/>
        <v>0</v>
      </c>
      <c r="AF204" s="347">
        <f t="shared" ca="1" si="53"/>
        <v>0</v>
      </c>
      <c r="AG204" s="347">
        <f t="shared" ca="1" si="53"/>
        <v>0</v>
      </c>
      <c r="AH204" s="347">
        <f t="shared" ca="1" si="53"/>
        <v>0</v>
      </c>
      <c r="AI204" s="347">
        <f t="shared" ca="1" si="53"/>
        <v>0</v>
      </c>
      <c r="AJ204" s="347">
        <f t="shared" ca="1" si="53"/>
        <v>0</v>
      </c>
      <c r="AK204" s="347">
        <f t="shared" ca="1" si="53"/>
        <v>0</v>
      </c>
      <c r="AL204" s="347">
        <f t="shared" ca="1" si="53"/>
        <v>0</v>
      </c>
      <c r="AM204" s="408">
        <f t="shared" ca="1" si="53"/>
        <v>178793.31766824535</v>
      </c>
    </row>
    <row r="205" spans="2:39" ht="15.75">
      <c r="B205" s="350" t="s">
        <v>270</v>
      </c>
      <c r="C205" s="346"/>
      <c r="D205" s="351"/>
      <c r="E205" s="335"/>
      <c r="F205" s="335"/>
      <c r="G205" s="335"/>
      <c r="H205" s="335"/>
      <c r="I205" s="335"/>
      <c r="J205" s="335"/>
      <c r="K205" s="335"/>
      <c r="L205" s="335"/>
      <c r="M205" s="335"/>
      <c r="N205" s="335"/>
      <c r="O205" s="302"/>
      <c r="P205" s="335"/>
      <c r="Q205" s="335"/>
      <c r="R205" s="335"/>
      <c r="S205" s="337"/>
      <c r="T205" s="337"/>
      <c r="U205" s="337"/>
      <c r="V205" s="337"/>
      <c r="W205" s="335"/>
      <c r="X205" s="335"/>
      <c r="Y205" s="348">
        <f>Y196*Y198</f>
        <v>19034.928</v>
      </c>
      <c r="Z205" s="348">
        <f t="shared" ref="Z205:AE205" si="54">Z196*Z198</f>
        <v>7058.1325999999999</v>
      </c>
      <c r="AA205" s="348">
        <f t="shared" si="54"/>
        <v>313.26049999999998</v>
      </c>
      <c r="AB205" s="348">
        <f t="shared" si="54"/>
        <v>16932.1515</v>
      </c>
      <c r="AC205" s="348">
        <f t="shared" si="54"/>
        <v>7.2131999999999996</v>
      </c>
      <c r="AD205" s="348">
        <f t="shared" si="54"/>
        <v>357.05199999999996</v>
      </c>
      <c r="AE205" s="348">
        <f t="shared" si="54"/>
        <v>0</v>
      </c>
      <c r="AF205" s="348">
        <f>AF196*AF198</f>
        <v>0</v>
      </c>
      <c r="AG205" s="348">
        <f t="shared" ref="AG205:AL205" si="55">AG196*AG198</f>
        <v>0</v>
      </c>
      <c r="AH205" s="348">
        <f t="shared" si="55"/>
        <v>0</v>
      </c>
      <c r="AI205" s="348">
        <f t="shared" si="55"/>
        <v>0</v>
      </c>
      <c r="AJ205" s="348">
        <f t="shared" si="55"/>
        <v>0</v>
      </c>
      <c r="AK205" s="348">
        <f t="shared" si="55"/>
        <v>0</v>
      </c>
      <c r="AL205" s="348">
        <f t="shared" si="55"/>
        <v>0</v>
      </c>
      <c r="AM205" s="408">
        <f>SUM(Y205:AL205)</f>
        <v>43702.737800000003</v>
      </c>
    </row>
    <row r="206" spans="2:39" ht="15.75">
      <c r="B206" s="350" t="s">
        <v>271</v>
      </c>
      <c r="C206" s="346"/>
      <c r="D206" s="351"/>
      <c r="E206" s="335"/>
      <c r="F206" s="335"/>
      <c r="G206" s="335"/>
      <c r="H206" s="335"/>
      <c r="I206" s="335"/>
      <c r="J206" s="335"/>
      <c r="K206" s="335"/>
      <c r="L206" s="335"/>
      <c r="M206" s="335"/>
      <c r="N206" s="335"/>
      <c r="O206" s="302"/>
      <c r="P206" s="335"/>
      <c r="Q206" s="335"/>
      <c r="R206" s="335"/>
      <c r="S206" s="351"/>
      <c r="T206" s="351"/>
      <c r="U206" s="351"/>
      <c r="V206" s="351"/>
      <c r="W206" s="335"/>
      <c r="X206" s="335"/>
      <c r="Y206" s="352"/>
      <c r="Z206" s="352"/>
      <c r="AA206" s="352"/>
      <c r="AB206" s="352"/>
      <c r="AC206" s="352"/>
      <c r="AD206" s="352"/>
      <c r="AE206" s="352"/>
      <c r="AF206" s="352"/>
      <c r="AG206" s="352"/>
      <c r="AH206" s="352"/>
      <c r="AI206" s="352"/>
      <c r="AJ206" s="352"/>
      <c r="AK206" s="352"/>
      <c r="AL206" s="352"/>
      <c r="AM206" s="408">
        <f ca="1">AM204-AM205</f>
        <v>135090.57986824535</v>
      </c>
    </row>
    <row r="207" spans="2:39">
      <c r="B207" s="325"/>
      <c r="C207" s="351"/>
      <c r="D207" s="351"/>
      <c r="E207" s="335"/>
      <c r="F207" s="335"/>
      <c r="G207" s="335"/>
      <c r="H207" s="335"/>
      <c r="I207" s="335"/>
      <c r="J207" s="335"/>
      <c r="K207" s="335"/>
      <c r="L207" s="335"/>
      <c r="M207" s="335"/>
      <c r="N207" s="335"/>
      <c r="O207" s="302"/>
      <c r="P207" s="335"/>
      <c r="Q207" s="335"/>
      <c r="R207" s="335"/>
      <c r="S207" s="351"/>
      <c r="T207" s="346"/>
      <c r="U207" s="351"/>
      <c r="V207" s="351"/>
      <c r="W207" s="335"/>
      <c r="X207" s="335"/>
      <c r="Y207" s="353"/>
      <c r="Z207" s="353"/>
      <c r="AA207" s="353"/>
      <c r="AB207" s="353"/>
      <c r="AC207" s="353"/>
      <c r="AD207" s="353"/>
      <c r="AE207" s="353"/>
      <c r="AF207" s="353"/>
      <c r="AG207" s="353"/>
      <c r="AH207" s="353"/>
      <c r="AI207" s="353"/>
      <c r="AJ207" s="353"/>
      <c r="AK207" s="353"/>
      <c r="AL207" s="353"/>
      <c r="AM207" s="349"/>
    </row>
    <row r="208" spans="2:39">
      <c r="B208" s="296" t="s">
        <v>145</v>
      </c>
      <c r="C208" s="306"/>
      <c r="D208" s="281"/>
      <c r="E208" s="281"/>
      <c r="F208" s="281"/>
      <c r="G208" s="281"/>
      <c r="H208" s="281"/>
      <c r="I208" s="281"/>
      <c r="J208" s="281"/>
      <c r="K208" s="281"/>
      <c r="L208" s="281"/>
      <c r="M208" s="281"/>
      <c r="N208" s="281"/>
      <c r="O208" s="358"/>
      <c r="P208" s="281"/>
      <c r="Q208" s="281"/>
      <c r="R208" s="281"/>
      <c r="S208" s="306"/>
      <c r="T208" s="311"/>
      <c r="U208" s="311"/>
      <c r="V208" s="281"/>
      <c r="W208" s="281"/>
      <c r="X208" s="311"/>
      <c r="Y208" s="293">
        <f ca="1">IF(LOWER(Y36)="kw",SUMPRODUCT(N38:N193,P38:P193,Y38:Y193),SUMPRODUCT(E38:E193,Y38:Y193))</f>
        <v>6669.813836100594</v>
      </c>
      <c r="Z208" s="293">
        <f ca="1">IF(LOWER(Z36)="kw",SUMPRODUCT(N38:N193,P38:P193,Z38:Z193),SUMPRODUCT(E38:E193,Z38:Z193))</f>
        <v>816450.27376387676</v>
      </c>
      <c r="AA208" s="293">
        <f ca="1">IF(LOWER(AA36)="kw",SUMPRODUCT(N38:N193,P38:P193,AA38:AA193),SUMPRODUCT(E38:E193,AA38:AA193))</f>
        <v>0</v>
      </c>
      <c r="AB208" s="293">
        <f ca="1">IF(LOWER(AB36)="kw",SUMPRODUCT(N38:N193,P38:P193,AB38:AB193),SUMPRODUCT(E38:E193,AB38:AB193))</f>
        <v>820410</v>
      </c>
      <c r="AC208" s="293">
        <f ca="1">IF(LOWER(AC36)="kw",SUMPRODUCT(N38:N193,P38:P193,AC38:AC193),SUMPRODUCT(E38:E193,AC38:AC193))</f>
        <v>0</v>
      </c>
      <c r="AD208" s="293">
        <f ca="1">IF(LOWER(AD36)="kw",SUMPRODUCT(N38:N193,P38:P193,AD38:AD193),SUMPRODUCT(E38:E193,AD38:AD193))</f>
        <v>0</v>
      </c>
      <c r="AE208" s="293">
        <f ca="1">IF(LOWER(AE36)="kw",SUMPRODUCT(N38:N193,P38:P193,AE38:AE193),SUMPRODUCT(E38:E193,AE38:AE193))</f>
        <v>0</v>
      </c>
      <c r="AF208" s="293">
        <f ca="1">IF(LOWER(AF36)="kw",SUMPRODUCT(N38:N193,P38:P193,AF38:AF193),SUMPRODUCT(E38:E193,AF38:AF193))</f>
        <v>0</v>
      </c>
      <c r="AG208" s="293">
        <f ca="1">IF(LOWER(AG36)="kw",SUMPRODUCT(N38:N193,P38:P193,AG38:AG193),SUMPRODUCT(E38:E193,AG38:AG193))</f>
        <v>0</v>
      </c>
      <c r="AH208" s="293">
        <f ca="1">IF(LOWER(AH36)="kw",SUMPRODUCT(N38:N193,P38:P193,AH38:AH193),SUMPRODUCT(E38:E193,AH38:AH193))</f>
        <v>0</v>
      </c>
      <c r="AI208" s="293">
        <f ca="1">IF(LOWER(AI36)="kw",SUMPRODUCT(N38:N193,P38:P193,AI38:AI193),SUMPRODUCT(E38:E193,AI38:AI193))</f>
        <v>0</v>
      </c>
      <c r="AJ208" s="293">
        <f ca="1">IF(LOWER(AJ36)="kw",SUMPRODUCT(N38:N193,P38:P193,AJ38:AJ193),SUMPRODUCT(E38:E193,AJ38:AJ193))</f>
        <v>0</v>
      </c>
      <c r="AK208" s="293">
        <f ca="1">IF(LOWER(AK36)="kw",SUMPRODUCT(N38:N193,P38:P193,AK38:AK193),SUMPRODUCT(E38:E193,AK38:AK193))</f>
        <v>0</v>
      </c>
      <c r="AL208" s="293">
        <f ca="1">IF(LOWER(AL36)="kw",SUMPRODUCT(N38:N193,P38:P193,AL38:AL193),SUMPRODUCT(E38:E193,AL38:AL193))</f>
        <v>0</v>
      </c>
      <c r="AM208" s="349"/>
    </row>
    <row r="209" spans="1:39">
      <c r="B209" s="296" t="s">
        <v>146</v>
      </c>
      <c r="C209" s="306"/>
      <c r="D209" s="281"/>
      <c r="E209" s="281"/>
      <c r="F209" s="281"/>
      <c r="G209" s="281"/>
      <c r="H209" s="281"/>
      <c r="I209" s="281"/>
      <c r="J209" s="281"/>
      <c r="K209" s="281"/>
      <c r="L209" s="281"/>
      <c r="M209" s="281"/>
      <c r="N209" s="281"/>
      <c r="O209" s="358"/>
      <c r="P209" s="281"/>
      <c r="Q209" s="281"/>
      <c r="R209" s="281"/>
      <c r="S209" s="306"/>
      <c r="T209" s="311"/>
      <c r="U209" s="311"/>
      <c r="V209" s="281"/>
      <c r="W209" s="281"/>
      <c r="X209" s="311"/>
      <c r="Y209" s="293">
        <f ca="1">IF(LOWER(Y36)="kw",SUMPRODUCT(N38:N193,Q38:Q193,Y38:Y193),SUMPRODUCT(F38:F193,Y38:Y193))</f>
        <v>6669.813836100594</v>
      </c>
      <c r="Z209" s="293">
        <f ca="1">IF(LOWER(Z36)="kw",SUMPRODUCT(N38:N193,Q38:Q193,Z38:Z193),SUMPRODUCT(F38:F193,Z38:Z193))</f>
        <v>711672.28592478414</v>
      </c>
      <c r="AA209" s="293">
        <f ca="1">IF(LOWER(AA36)="kw",SUMPRODUCT(N38:N193,Q38:Q193,AA38:AA193),SUMPRODUCT(F38:F193,AA38:AA193))</f>
        <v>0</v>
      </c>
      <c r="AB209" s="293">
        <f ca="1">IF(LOWER(AB36)="kw",SUMPRODUCT(N38:N193,Q38:Q193,AB38:AB193),SUMPRODUCT(F38:F193,AB38:AB193))</f>
        <v>819430</v>
      </c>
      <c r="AC209" s="293">
        <f ca="1">IF(LOWER(AC36)="kw",SUMPRODUCT(N38:N193,Q38:Q193,AC38:AC193),SUMPRODUCT(F38:F193,AC38:AC193))</f>
        <v>0</v>
      </c>
      <c r="AD209" s="293">
        <f ca="1">IF(LOWER(AD36)="kw",SUMPRODUCT(N38:N193,Q38:Q193,AD38:AD193),SUMPRODUCT(F38:F193,AD38:AD193))</f>
        <v>0</v>
      </c>
      <c r="AE209" s="293">
        <f ca="1">IF(LOWER(AE36)="kw",SUMPRODUCT(N38:N193,Q38:Q193,AE38:AE193),SUMPRODUCT(F38:F193,AE38:AE193))</f>
        <v>0</v>
      </c>
      <c r="AF209" s="293">
        <f ca="1">IF(LOWER(AF36)="kw",SUMPRODUCT(N38:N193,Q38:Q193,AF38:AF193),SUMPRODUCT(F38:F193,AF38:AF193))</f>
        <v>0</v>
      </c>
      <c r="AG209" s="293">
        <f ca="1">IF(LOWER(AG36)="kw",SUMPRODUCT(N38:N193,Q38:Q193,AG38:AG193),SUMPRODUCT(F38:F193,AG38:AG193))</f>
        <v>0</v>
      </c>
      <c r="AH209" s="293">
        <f ca="1">IF(LOWER(AH36)="kw",SUMPRODUCT(N38:N193,Q38:Q193,AH38:AH193),SUMPRODUCT(F38:F193,AH38:AH193))</f>
        <v>0</v>
      </c>
      <c r="AI209" s="293">
        <f ca="1">IF(LOWER(AI36)="kw",SUMPRODUCT(N38:N193,Q38:Q193,AI38:AI193),SUMPRODUCT(F38:F193,AI38:AI193))</f>
        <v>0</v>
      </c>
      <c r="AJ209" s="293">
        <f ca="1">IF(LOWER(AJ36)="kw",SUMPRODUCT(N38:N193,Q38:Q193,AJ38:AJ193),SUMPRODUCT(F38:F193,AJ38:AJ193))</f>
        <v>0</v>
      </c>
      <c r="AK209" s="293">
        <f ca="1">IF(LOWER(AK36)="kw",SUMPRODUCT(N38:N193,Q38:Q193,AK38:AK193),SUMPRODUCT(F38:F193,AK38:AK193))</f>
        <v>0</v>
      </c>
      <c r="AL209" s="293">
        <f ca="1">IF(LOWER(AL36)="kw",SUMPRODUCT(N38:N193,Q38:Q193,AL38:AL193),SUMPRODUCT(F38:F193,AL38:AL193))</f>
        <v>0</v>
      </c>
      <c r="AM209" s="338"/>
    </row>
    <row r="210" spans="1:39">
      <c r="B210" s="296" t="s">
        <v>147</v>
      </c>
      <c r="C210" s="306"/>
      <c r="D210" s="281"/>
      <c r="E210" s="281"/>
      <c r="F210" s="281"/>
      <c r="G210" s="281"/>
      <c r="H210" s="281"/>
      <c r="I210" s="281"/>
      <c r="J210" s="281"/>
      <c r="K210" s="281"/>
      <c r="L210" s="281"/>
      <c r="M210" s="281"/>
      <c r="N210" s="281"/>
      <c r="O210" s="358"/>
      <c r="P210" s="281"/>
      <c r="Q210" s="281"/>
      <c r="R210" s="281"/>
      <c r="S210" s="306"/>
      <c r="T210" s="311"/>
      <c r="U210" s="311"/>
      <c r="V210" s="281"/>
      <c r="W210" s="281"/>
      <c r="X210" s="311"/>
      <c r="Y210" s="293">
        <f ca="1">IF(LOWER(Y36)="kw",SUMPRODUCT(N38:N193,R38:R193,Y38:Y193),SUMPRODUCT(G38:G193,Y38:Y193))</f>
        <v>6669.813836100594</v>
      </c>
      <c r="Z210" s="293">
        <f ca="1">IF(LOWER(Z36)="kw",SUMPRODUCT(N38:N193,R38:R193,Z38:Z193),SUMPRODUCT(G38:G193,Z38:Z193))</f>
        <v>711672.28592478414</v>
      </c>
      <c r="AA210" s="293">
        <f ca="1">IF(LOWER(AA36)="kw",SUMPRODUCT(N38:N193,R38:R193,AA38:AA193),SUMPRODUCT(G38:G193,AA38:AA193))</f>
        <v>0</v>
      </c>
      <c r="AB210" s="293">
        <f ca="1">IF(LOWER(AB36)="kw",SUMPRODUCT(N38:N193,R38:R193,AB38:AB193),SUMPRODUCT(G38:G193,AB38:AB193))</f>
        <v>817931</v>
      </c>
      <c r="AC210" s="293">
        <f ca="1">IF(LOWER(AC36)="kw",SUMPRODUCT(N38:N193,R38:R193,AC38:AC193),SUMPRODUCT(G38:G193,AC38:AC193))</f>
        <v>0</v>
      </c>
      <c r="AD210" s="293">
        <f ca="1">IF(LOWER(AD36)="kw",SUMPRODUCT(N38:N193,R38:R193,AD38:AD193),SUMPRODUCT(G38:G193,AD38:AD193))</f>
        <v>0</v>
      </c>
      <c r="AE210" s="293">
        <f ca="1">IF(LOWER(AE36)="kw",SUMPRODUCT(N38:N193,R38:R193,AE38:AE193),SUMPRODUCT(G38:G193,AE38:AE193))</f>
        <v>0</v>
      </c>
      <c r="AF210" s="293">
        <f ca="1">IF(LOWER(AF36)="kw",SUMPRODUCT(N38:N193,R38:R193,AF38:AF193),SUMPRODUCT(G38:G193,AF38:AF193))</f>
        <v>0</v>
      </c>
      <c r="AG210" s="293">
        <f ca="1">IF(LOWER(AG36)="kw",SUMPRODUCT(N38:N193,R38:R193,AG38:AG193),SUMPRODUCT(G38:G193,AG38:AG193))</f>
        <v>0</v>
      </c>
      <c r="AH210" s="293">
        <f ca="1">IF(LOWER(AH36)="kw",SUMPRODUCT(N38:N193,R38:R193,AH38:AH193),SUMPRODUCT(G38:G193,AH38:AH193))</f>
        <v>0</v>
      </c>
      <c r="AI210" s="293">
        <f ca="1">IF(LOWER(AI36)="kw",SUMPRODUCT(N38:N193,R38:R193,AI38:AI193),SUMPRODUCT(G38:G193,AI38:AI193))</f>
        <v>0</v>
      </c>
      <c r="AJ210" s="293">
        <f ca="1">IF(LOWER(AJ36)="kw",SUMPRODUCT(N38:N193,R38:R193,AJ38:AJ193),SUMPRODUCT(G38:G193,AJ38:AJ193))</f>
        <v>0</v>
      </c>
      <c r="AK210" s="293">
        <f ca="1">IF(LOWER(AK36)="kw",SUMPRODUCT(N38:N193,R38:R193,AK38:AK193),SUMPRODUCT(G38:G193,AK38:AK193))</f>
        <v>0</v>
      </c>
      <c r="AL210" s="293">
        <f ca="1">IF(LOWER(AL36)="kw",SUMPRODUCT(N38:N193,R38:R193,AL38:AL193),SUMPRODUCT(G38:G193,AL38:AL193))</f>
        <v>0</v>
      </c>
      <c r="AM210" s="338"/>
    </row>
    <row r="211" spans="1:39">
      <c r="B211" s="296" t="s">
        <v>148</v>
      </c>
      <c r="C211" s="306"/>
      <c r="D211" s="281"/>
      <c r="E211" s="281"/>
      <c r="F211" s="281"/>
      <c r="G211" s="281"/>
      <c r="H211" s="281"/>
      <c r="I211" s="281"/>
      <c r="J211" s="281"/>
      <c r="K211" s="281"/>
      <c r="L211" s="281"/>
      <c r="M211" s="281"/>
      <c r="N211" s="281"/>
      <c r="O211" s="358"/>
      <c r="P211" s="281"/>
      <c r="Q211" s="281"/>
      <c r="R211" s="281"/>
      <c r="S211" s="306"/>
      <c r="T211" s="311"/>
      <c r="U211" s="311"/>
      <c r="V211" s="281"/>
      <c r="W211" s="281"/>
      <c r="X211" s="311"/>
      <c r="Y211" s="293">
        <f ca="1">IF(LOWER(Y36)="kw",SUMPRODUCT(N38:N193,S38:S193,Y38:Y193),SUMPRODUCT(H38:H193,Y38:Y193))</f>
        <v>6669.813836100594</v>
      </c>
      <c r="Z211" s="293">
        <f ca="1">IF(LOWER(Z36)="kw",SUMPRODUCT(N38:N193,S38:S193,Z38:Z193),SUMPRODUCT(H38:H193,Z38:Z193))</f>
        <v>711672.92228842049</v>
      </c>
      <c r="AA211" s="293">
        <f ca="1">IF(LOWER(AA36)="kw",SUMPRODUCT(N38:N193,S38:S193,AA38:AA193),SUMPRODUCT(H38:H193,AA38:AA193))</f>
        <v>0</v>
      </c>
      <c r="AB211" s="293">
        <f ca="1">IF(LOWER(AB36)="kw",SUMPRODUCT(N38:N193,S38:S193,AB38:AB193),SUMPRODUCT(H38:H193,AB38:AB193))</f>
        <v>799727</v>
      </c>
      <c r="AC211" s="293">
        <f ca="1">IF(LOWER(AC36)="kw",SUMPRODUCT(N38:N193,S38:S193,AC38:AC193),SUMPRODUCT(H38:H193,AC38:AC193))</f>
        <v>0</v>
      </c>
      <c r="AD211" s="293">
        <f ca="1">IF(LOWER(AD36)="kw",SUMPRODUCT(N38:N193,S38:S193,AD38:AD193),SUMPRODUCT(H38:H193,AD38:AD193))</f>
        <v>0</v>
      </c>
      <c r="AE211" s="293">
        <f ca="1">IF(LOWER(AE36)="kw",SUMPRODUCT(N38:N193,S38:S193,AE38:AE193),SUMPRODUCT(H38:H193,AE38:AE193))</f>
        <v>0</v>
      </c>
      <c r="AF211" s="293">
        <f ca="1">IF(LOWER(AF36)="kw",SUMPRODUCT(N38:N193,S38:S193,AF38:AF193),SUMPRODUCT(H38:H193,AF38:AF193))</f>
        <v>0</v>
      </c>
      <c r="AG211" s="293">
        <f ca="1">IF(LOWER(AG36)="kw",SUMPRODUCT(N38:N193,S38:S193,AG38:AG193),SUMPRODUCT(H38:H193,AG38:AG193))</f>
        <v>0</v>
      </c>
      <c r="AH211" s="293">
        <f ca="1">IF(LOWER(AH36)="kw",SUMPRODUCT(N38:N193,S38:S193,AH38:AH193),SUMPRODUCT(H38:H193,AH38:AH193))</f>
        <v>0</v>
      </c>
      <c r="AI211" s="293">
        <f ca="1">IF(LOWER(AI36)="kw",SUMPRODUCT(N38:N193,S38:S193,AI38:AI193),SUMPRODUCT(H38:H193,AI38:AI193))</f>
        <v>0</v>
      </c>
      <c r="AJ211" s="293">
        <f ca="1">IF(LOWER(AJ36)="kw",SUMPRODUCT(N38:N193,S38:S193,AJ38:AJ193),SUMPRODUCT(H38:H193,AJ38:AJ193))</f>
        <v>0</v>
      </c>
      <c r="AK211" s="293">
        <f ca="1">IF(LOWER(AK36)="kw",SUMPRODUCT(N38:N193,S38:S193,AK38:AK193),SUMPRODUCT(H38:H193,AK38:AK193))</f>
        <v>0</v>
      </c>
      <c r="AL211" s="293">
        <f ca="1">IF(LOWER(AL36)="kw",SUMPRODUCT(N38:N193,S38:S193,AL38:AL193),SUMPRODUCT(H38:H193,AL38:AL193))</f>
        <v>0</v>
      </c>
      <c r="AM211" s="338"/>
    </row>
    <row r="212" spans="1:39">
      <c r="B212" s="438" t="s">
        <v>149</v>
      </c>
      <c r="C212" s="365"/>
      <c r="D212" s="385"/>
      <c r="E212" s="385"/>
      <c r="F212" s="385"/>
      <c r="G212" s="385"/>
      <c r="H212" s="385"/>
      <c r="I212" s="385"/>
      <c r="J212" s="385"/>
      <c r="K212" s="385"/>
      <c r="L212" s="385"/>
      <c r="M212" s="385"/>
      <c r="N212" s="385"/>
      <c r="O212" s="384"/>
      <c r="P212" s="385"/>
      <c r="Q212" s="385"/>
      <c r="R212" s="385"/>
      <c r="S212" s="365"/>
      <c r="T212" s="386"/>
      <c r="U212" s="386"/>
      <c r="V212" s="385"/>
      <c r="W212" s="385"/>
      <c r="X212" s="386"/>
      <c r="Y212" s="327">
        <f ca="1">IF(LOWER(Y36)="kw",SUMPRODUCT(N38:N193,T38:T193,Y38:Y193),SUMPRODUCT(I38:I193,Y38:Y193))</f>
        <v>6669.813836100594</v>
      </c>
      <c r="Z212" s="327">
        <f ca="1">IF(LOWER(Z36)="kw",SUMPRODUCT(N38:N193,T38:T193,Z38:Z193),SUMPRODUCT(I38:I193,Z38:Z193))</f>
        <v>711672.92228842049</v>
      </c>
      <c r="AA212" s="327">
        <f ca="1">IF(LOWER(AA36)="kw",SUMPRODUCT(N38:N193,T38:T193,AA38:AA193),SUMPRODUCT(I38:I193,AA38:AA193))</f>
        <v>0</v>
      </c>
      <c r="AB212" s="327">
        <f ca="1">IF(LOWER(AB36)="kw",SUMPRODUCT(N38:N193,T38:T193,AB38:AB193),SUMPRODUCT(I38:I193,AB38:AB193))</f>
        <v>772460</v>
      </c>
      <c r="AC212" s="327">
        <f ca="1">IF(LOWER(AC36)="kw",SUMPRODUCT(N38:N193,T38:T193,AC38:AC193),SUMPRODUCT(I38:I193,AC38:AC193))</f>
        <v>0</v>
      </c>
      <c r="AD212" s="327">
        <f ca="1">IF(LOWER(AD36)="kw",SUMPRODUCT(N38:N193,T38:T193,AD38:AD193),SUMPRODUCT(I38:I193,AD38:AD193))</f>
        <v>0</v>
      </c>
      <c r="AE212" s="327">
        <f ca="1">IF(LOWER(AE36)="kw",SUMPRODUCT(N38:N193,T38:T193,AE38:AE193),SUMPRODUCT(I38:I193,AE38:AE193))</f>
        <v>0</v>
      </c>
      <c r="AF212" s="327">
        <f ca="1">IF(LOWER(AF36)="kw",SUMPRODUCT(N38:N193,T38:T193,AF38:AF193),SUMPRODUCT(I38:I193,AF38:AF193))</f>
        <v>0</v>
      </c>
      <c r="AG212" s="327">
        <f ca="1">IF(LOWER(AG36)="kw",SUMPRODUCT(N38:N193,T38:T193,AG38:AG193),SUMPRODUCT(I38:I193,AG38:AG193))</f>
        <v>0</v>
      </c>
      <c r="AH212" s="327">
        <f ca="1">IF(LOWER(AH36)="kw",SUMPRODUCT(N38:N193,T38:T193,AH38:AH193),SUMPRODUCT(I38:I193,AH38:AH193))</f>
        <v>0</v>
      </c>
      <c r="AI212" s="327">
        <f ca="1">IF(LOWER(AI36)="kw",SUMPRODUCT(N38:N193,T38:T193,AI38:AI193),SUMPRODUCT(I38:I193,AI38:AI193))</f>
        <v>0</v>
      </c>
      <c r="AJ212" s="327">
        <f ca="1">IF(LOWER(AJ36)="kw",SUMPRODUCT(N38:N193,T38:T193,AJ38:AJ193),SUMPRODUCT(I38:I193,AJ38:AJ193))</f>
        <v>0</v>
      </c>
      <c r="AK212" s="327">
        <f ca="1">IF(LOWER(AK36)="kw",SUMPRODUCT(N38:N193,T38:T193,AK38:AK193),SUMPRODUCT(I38:I193,AK38:AK193))</f>
        <v>0</v>
      </c>
      <c r="AL212" s="327">
        <f ca="1">IF(LOWER(AL36)="kw",SUMPRODUCT(N38:N193,T38:T193,AL38:AL193),SUMPRODUCT(I38:I193,AL38:AL193))</f>
        <v>0</v>
      </c>
      <c r="AM212" s="387"/>
    </row>
    <row r="213" spans="1:39" ht="20.25" customHeight="1">
      <c r="B213" s="369" t="s">
        <v>592</v>
      </c>
      <c r="C213" s="388"/>
      <c r="D213" s="389"/>
      <c r="E213" s="389"/>
      <c r="F213" s="389"/>
      <c r="G213" s="389"/>
      <c r="H213" s="389"/>
      <c r="I213" s="389"/>
      <c r="J213" s="389"/>
      <c r="K213" s="389"/>
      <c r="L213" s="389"/>
      <c r="M213" s="389"/>
      <c r="N213" s="389"/>
      <c r="O213" s="389"/>
      <c r="P213" s="389"/>
      <c r="Q213" s="389"/>
      <c r="R213" s="389"/>
      <c r="S213" s="372"/>
      <c r="T213" s="373"/>
      <c r="U213" s="389"/>
      <c r="V213" s="389"/>
      <c r="W213" s="389"/>
      <c r="X213" s="389"/>
      <c r="Y213" s="410"/>
      <c r="Z213" s="410"/>
      <c r="AA213" s="410"/>
      <c r="AB213" s="410"/>
      <c r="AC213" s="410"/>
      <c r="AD213" s="410"/>
      <c r="AE213" s="410"/>
      <c r="AF213" s="410"/>
      <c r="AG213" s="410"/>
      <c r="AH213" s="410"/>
      <c r="AI213" s="410"/>
      <c r="AJ213" s="410"/>
      <c r="AK213" s="410"/>
      <c r="AL213" s="410"/>
      <c r="AM213" s="390"/>
    </row>
    <row r="214" spans="1:39" ht="15.75">
      <c r="B214" s="439"/>
    </row>
    <row r="215" spans="1:39" ht="15.75">
      <c r="B215" s="439"/>
    </row>
    <row r="216" spans="1:39" ht="15.75">
      <c r="B216" s="282" t="s">
        <v>274</v>
      </c>
      <c r="C216" s="283"/>
      <c r="D216" s="583" t="s">
        <v>527</v>
      </c>
      <c r="E216" s="255"/>
      <c r="F216" s="583"/>
      <c r="G216" s="255"/>
      <c r="H216" s="255"/>
      <c r="I216" s="255"/>
      <c r="J216" s="255"/>
      <c r="K216" s="255"/>
      <c r="L216" s="255"/>
      <c r="M216" s="255"/>
      <c r="N216" s="255"/>
      <c r="O216" s="283"/>
      <c r="P216" s="255"/>
      <c r="Q216" s="255"/>
      <c r="R216" s="255"/>
      <c r="S216" s="255"/>
      <c r="T216" s="255"/>
      <c r="U216" s="255"/>
      <c r="V216" s="255"/>
      <c r="W216" s="255"/>
      <c r="X216" s="255"/>
      <c r="Y216" s="272"/>
      <c r="Z216" s="269"/>
      <c r="AA216" s="269"/>
      <c r="AB216" s="269"/>
      <c r="AC216" s="269"/>
      <c r="AD216" s="269"/>
      <c r="AE216" s="269"/>
      <c r="AF216" s="269"/>
      <c r="AG216" s="269"/>
      <c r="AH216" s="269"/>
      <c r="AI216" s="269"/>
      <c r="AJ216" s="269"/>
      <c r="AK216" s="269"/>
      <c r="AL216" s="269"/>
      <c r="AM216" s="284"/>
    </row>
    <row r="217" spans="1:39" ht="34.5" customHeight="1">
      <c r="B217" s="937" t="s">
        <v>212</v>
      </c>
      <c r="C217" s="939" t="s">
        <v>33</v>
      </c>
      <c r="D217" s="286" t="s">
        <v>423</v>
      </c>
      <c r="E217" s="941" t="s">
        <v>210</v>
      </c>
      <c r="F217" s="942"/>
      <c r="G217" s="942"/>
      <c r="H217" s="942"/>
      <c r="I217" s="942"/>
      <c r="J217" s="942"/>
      <c r="K217" s="942"/>
      <c r="L217" s="942"/>
      <c r="M217" s="943"/>
      <c r="N217" s="944" t="s">
        <v>214</v>
      </c>
      <c r="O217" s="286" t="s">
        <v>424</v>
      </c>
      <c r="P217" s="941" t="s">
        <v>213</v>
      </c>
      <c r="Q217" s="942"/>
      <c r="R217" s="942"/>
      <c r="S217" s="942"/>
      <c r="T217" s="942"/>
      <c r="U217" s="942"/>
      <c r="V217" s="942"/>
      <c r="W217" s="942"/>
      <c r="X217" s="943"/>
      <c r="Y217" s="934" t="s">
        <v>244</v>
      </c>
      <c r="Z217" s="935"/>
      <c r="AA217" s="935"/>
      <c r="AB217" s="935"/>
      <c r="AC217" s="935"/>
      <c r="AD217" s="935"/>
      <c r="AE217" s="935"/>
      <c r="AF217" s="935"/>
      <c r="AG217" s="935"/>
      <c r="AH217" s="935"/>
      <c r="AI217" s="935"/>
      <c r="AJ217" s="935"/>
      <c r="AK217" s="935"/>
      <c r="AL217" s="935"/>
      <c r="AM217" s="936"/>
    </row>
    <row r="218" spans="1:39" ht="60.75" customHeight="1">
      <c r="B218" s="938"/>
      <c r="C218" s="940"/>
      <c r="D218" s="287">
        <v>2016</v>
      </c>
      <c r="E218" s="287">
        <v>2017</v>
      </c>
      <c r="F218" s="287">
        <v>2018</v>
      </c>
      <c r="G218" s="287">
        <v>2019</v>
      </c>
      <c r="H218" s="287">
        <v>2020</v>
      </c>
      <c r="I218" s="287">
        <v>2021</v>
      </c>
      <c r="J218" s="287">
        <v>2022</v>
      </c>
      <c r="K218" s="287">
        <v>2023</v>
      </c>
      <c r="L218" s="287">
        <v>2024</v>
      </c>
      <c r="M218" s="287">
        <v>2025</v>
      </c>
      <c r="N218" s="945"/>
      <c r="O218" s="287">
        <v>2016</v>
      </c>
      <c r="P218" s="287">
        <v>2017</v>
      </c>
      <c r="Q218" s="287">
        <v>2018</v>
      </c>
      <c r="R218" s="287">
        <v>2019</v>
      </c>
      <c r="S218" s="287">
        <v>2020</v>
      </c>
      <c r="T218" s="287">
        <v>2021</v>
      </c>
      <c r="U218" s="287">
        <v>2022</v>
      </c>
      <c r="V218" s="287">
        <v>2023</v>
      </c>
      <c r="W218" s="287">
        <v>2024</v>
      </c>
      <c r="X218" s="287">
        <v>2025</v>
      </c>
      <c r="Y218" s="287" t="str">
        <f>'1.  LRAMVA Summary'!D50</f>
        <v>General Service 50 to 4,999 kW</v>
      </c>
      <c r="Z218" s="287" t="str">
        <f>'1.  LRAMVA Summary'!E50</f>
        <v>General Service Less Than 50 kW</v>
      </c>
      <c r="AA218" s="287" t="str">
        <f>'1.  LRAMVA Summary'!F50</f>
        <v>Large Use</v>
      </c>
      <c r="AB218" s="287" t="str">
        <f>'1.  LRAMVA Summary'!G50</f>
        <v>Residential</v>
      </c>
      <c r="AC218" s="287" t="str">
        <f>'1.  LRAMVA Summary'!H50</f>
        <v>Sentinel Lighting</v>
      </c>
      <c r="AD218" s="287" t="str">
        <f>'1.  LRAMVA Summary'!I50</f>
        <v>Street Lighting</v>
      </c>
      <c r="AE218" s="287" t="str">
        <f>'1.  LRAMVA Summary'!J50</f>
        <v>Unmetered Scattered Load</v>
      </c>
      <c r="AF218" s="287" t="str">
        <f>'1.  LRAMVA Summary'!K50</f>
        <v/>
      </c>
      <c r="AG218" s="287" t="str">
        <f>'1.  LRAMVA Summary'!L50</f>
        <v/>
      </c>
      <c r="AH218" s="287" t="str">
        <f>'1.  LRAMVA Summary'!M50</f>
        <v/>
      </c>
      <c r="AI218" s="287" t="str">
        <f>'1.  LRAMVA Summary'!N50</f>
        <v/>
      </c>
      <c r="AJ218" s="287" t="str">
        <f>'1.  LRAMVA Summary'!O50</f>
        <v/>
      </c>
      <c r="AK218" s="287" t="str">
        <f>'1.  LRAMVA Summary'!P50</f>
        <v/>
      </c>
      <c r="AL218" s="287" t="str">
        <f>'1.  LRAMVA Summary'!Q50</f>
        <v/>
      </c>
      <c r="AM218" s="289" t="str">
        <f>'1.  LRAMVA Summary'!R50</f>
        <v>Total</v>
      </c>
    </row>
    <row r="219" spans="1:39" ht="15.75" customHeight="1">
      <c r="B219" s="512" t="s">
        <v>505</v>
      </c>
      <c r="C219" s="291"/>
      <c r="D219" s="291"/>
      <c r="E219" s="291"/>
      <c r="F219" s="291"/>
      <c r="G219" s="291"/>
      <c r="H219" s="291"/>
      <c r="I219" s="291"/>
      <c r="J219" s="291"/>
      <c r="K219" s="291"/>
      <c r="L219" s="291"/>
      <c r="M219" s="291"/>
      <c r="N219" s="292"/>
      <c r="O219" s="291"/>
      <c r="P219" s="291"/>
      <c r="Q219" s="291"/>
      <c r="R219" s="291"/>
      <c r="S219" s="291"/>
      <c r="T219" s="291"/>
      <c r="U219" s="291"/>
      <c r="V219" s="291"/>
      <c r="W219" s="291"/>
      <c r="X219" s="291"/>
      <c r="Y219" s="293" t="str">
        <f>'1.  LRAMVA Summary'!D51</f>
        <v>kW</v>
      </c>
      <c r="Z219" s="293" t="str">
        <f>'1.  LRAMVA Summary'!E51</f>
        <v>kWh</v>
      </c>
      <c r="AA219" s="293" t="str">
        <f>'1.  LRAMVA Summary'!F51</f>
        <v>kW</v>
      </c>
      <c r="AB219" s="293" t="str">
        <f>'1.  LRAMVA Summary'!G51</f>
        <v>kWh</v>
      </c>
      <c r="AC219" s="293" t="str">
        <f>'1.  LRAMVA Summary'!H51</f>
        <v>kW</v>
      </c>
      <c r="AD219" s="293" t="str">
        <f>'1.  LRAMVA Summary'!I51</f>
        <v>kW</v>
      </c>
      <c r="AE219" s="293" t="str">
        <f>'1.  LRAMVA Summary'!J51</f>
        <v>kWh</v>
      </c>
      <c r="AF219" s="293" t="str">
        <f>'1.  LRAMVA Summary'!K51</f>
        <v/>
      </c>
      <c r="AG219" s="293" t="str">
        <f>'1.  LRAMVA Summary'!L51</f>
        <v/>
      </c>
      <c r="AH219" s="293" t="str">
        <f>'1.  LRAMVA Summary'!M51</f>
        <v/>
      </c>
      <c r="AI219" s="293" t="str">
        <f>'1.  LRAMVA Summary'!N51</f>
        <v/>
      </c>
      <c r="AJ219" s="293" t="str">
        <f>'1.  LRAMVA Summary'!O51</f>
        <v/>
      </c>
      <c r="AK219" s="293" t="str">
        <f>'1.  LRAMVA Summary'!P51</f>
        <v/>
      </c>
      <c r="AL219" s="293" t="str">
        <f>'1.  LRAMVA Summary'!Q51</f>
        <v/>
      </c>
      <c r="AM219" s="294"/>
    </row>
    <row r="220" spans="1:39" ht="15.75" outlineLevel="1">
      <c r="B220" s="290" t="s">
        <v>498</v>
      </c>
      <c r="C220" s="291"/>
      <c r="D220" s="291"/>
      <c r="E220" s="291"/>
      <c r="F220" s="291"/>
      <c r="G220" s="291"/>
      <c r="H220" s="291"/>
      <c r="I220" s="291"/>
      <c r="J220" s="291"/>
      <c r="K220" s="291"/>
      <c r="L220" s="291"/>
      <c r="M220" s="291"/>
      <c r="N220" s="292"/>
      <c r="O220" s="291"/>
      <c r="P220" s="291"/>
      <c r="Q220" s="291"/>
      <c r="R220" s="291"/>
      <c r="S220" s="291"/>
      <c r="T220" s="291"/>
      <c r="U220" s="291"/>
      <c r="V220" s="291"/>
      <c r="W220" s="291"/>
      <c r="X220" s="291"/>
      <c r="Y220" s="293"/>
      <c r="Z220" s="293"/>
      <c r="AA220" s="293"/>
      <c r="AB220" s="293"/>
      <c r="AC220" s="293"/>
      <c r="AD220" s="293"/>
      <c r="AE220" s="293"/>
      <c r="AF220" s="293"/>
      <c r="AG220" s="293"/>
      <c r="AH220" s="293"/>
      <c r="AI220" s="293"/>
      <c r="AJ220" s="293"/>
      <c r="AK220" s="293"/>
      <c r="AL220" s="293"/>
      <c r="AM220" s="294"/>
    </row>
    <row r="221" spans="1:39" outlineLevel="1">
      <c r="A221" s="516">
        <v>1</v>
      </c>
      <c r="B221" s="514" t="s">
        <v>95</v>
      </c>
      <c r="C221" s="293" t="s">
        <v>25</v>
      </c>
      <c r="D221" s="724">
        <f>SUMIFS('7.  Persistence Report'!AV:AV,'7.  Persistence Report'!$D:$D,$B221,'7.  Persistence Report'!$H:$H,2016,'7.  Persistence Report'!$J:$J,"Current Year Savings")</f>
        <v>0</v>
      </c>
      <c r="E221" s="724">
        <f>SUMIFS('7.  Persistence Report'!AW:AW,'7.  Persistence Report'!$D:$D,$B221,'7.  Persistence Report'!$H:$H,2016,'7.  Persistence Report'!$J:$J,"Current Year Savings")</f>
        <v>0</v>
      </c>
      <c r="F221" s="724">
        <f>SUMIFS('7.  Persistence Report'!AX:AX,'7.  Persistence Report'!$D:$D,$B221,'7.  Persistence Report'!$H:$H,2016,'7.  Persistence Report'!$J:$J,"Current Year Savings")</f>
        <v>0</v>
      </c>
      <c r="G221" s="724">
        <f>SUMIFS('7.  Persistence Report'!AY:AY,'7.  Persistence Report'!$D:$D,$B221,'7.  Persistence Report'!$H:$H,2016,'7.  Persistence Report'!$J:$J,"Current Year Savings")</f>
        <v>0</v>
      </c>
      <c r="H221" s="724">
        <f>SUMIFS('7.  Persistence Report'!AZ:AZ,'7.  Persistence Report'!$D:$D,$B221,'7.  Persistence Report'!$H:$H,2016,'7.  Persistence Report'!$J:$J,"Current Year Savings")</f>
        <v>0</v>
      </c>
      <c r="I221" s="724">
        <f>SUMIFS('7.  Persistence Report'!BA:BA,'7.  Persistence Report'!$D:$D,$B221,'7.  Persistence Report'!$H:$H,2016,'7.  Persistence Report'!$J:$J,"Current Year Savings")</f>
        <v>0</v>
      </c>
      <c r="J221" s="724">
        <f>SUMIFS('7.  Persistence Report'!BB:BB,'7.  Persistence Report'!$D:$D,$B221,'7.  Persistence Report'!$H:$H,2016,'7.  Persistence Report'!$J:$J,"Current Year Savings")</f>
        <v>0</v>
      </c>
      <c r="K221" s="724">
        <f>SUMIFS('7.  Persistence Report'!BC:BC,'7.  Persistence Report'!$D:$D,$B221,'7.  Persistence Report'!$H:$H,2016,'7.  Persistence Report'!$J:$J,"Current Year Savings")</f>
        <v>0</v>
      </c>
      <c r="L221" s="724">
        <f>SUMIFS('7.  Persistence Report'!BD:BD,'7.  Persistence Report'!$D:$D,$B221,'7.  Persistence Report'!$H:$H,2016,'7.  Persistence Report'!$J:$J,"Current Year Savings")</f>
        <v>0</v>
      </c>
      <c r="M221" s="724">
        <f>SUMIFS('7.  Persistence Report'!BE:BE,'7.  Persistence Report'!$D:$D,$B221,'7.  Persistence Report'!$H:$H,2016,'7.  Persistence Report'!$J:$J,"Current Year Savings")</f>
        <v>0</v>
      </c>
      <c r="N221" s="730"/>
      <c r="O221" s="724">
        <f>SUMIFS('7.  Persistence Report'!Q:Q,'7.  Persistence Report'!$D:$D,$B221,'7.  Persistence Report'!$H:$H,2016,'7.  Persistence Report'!$J:$J,"Current Year Savings")</f>
        <v>0</v>
      </c>
      <c r="P221" s="724">
        <f>SUMIFS('7.  Persistence Report'!R:R,'7.  Persistence Report'!$D:$D,$B221,'7.  Persistence Report'!$H:$H,2016,'7.  Persistence Report'!$J:$J,"Current Year Savings")</f>
        <v>0</v>
      </c>
      <c r="Q221" s="724">
        <f>SUMIFS('7.  Persistence Report'!S:S,'7.  Persistence Report'!$D:$D,$B221,'7.  Persistence Report'!$H:$H,2016,'7.  Persistence Report'!$J:$J,"Current Year Savings")</f>
        <v>0</v>
      </c>
      <c r="R221" s="724">
        <f>SUMIFS('7.  Persistence Report'!T:T,'7.  Persistence Report'!$D:$D,$B221,'7.  Persistence Report'!$H:$H,2016,'7.  Persistence Report'!$J:$J,"Current Year Savings")</f>
        <v>0</v>
      </c>
      <c r="S221" s="724">
        <f>SUMIFS('7.  Persistence Report'!U:U,'7.  Persistence Report'!$D:$D,$B221,'7.  Persistence Report'!$H:$H,2016,'7.  Persistence Report'!$J:$J,"Current Year Savings")</f>
        <v>0</v>
      </c>
      <c r="T221" s="724">
        <f>SUMIFS('7.  Persistence Report'!V:V,'7.  Persistence Report'!$D:$D,$B221,'7.  Persistence Report'!$H:$H,2016,'7.  Persistence Report'!$J:$J,"Current Year Savings")</f>
        <v>0</v>
      </c>
      <c r="U221" s="724">
        <f>SUMIFS('7.  Persistence Report'!W:W,'7.  Persistence Report'!$D:$D,$B221,'7.  Persistence Report'!$H:$H,2016,'7.  Persistence Report'!$J:$J,"Current Year Savings")</f>
        <v>0</v>
      </c>
      <c r="V221" s="724">
        <f>SUMIFS('7.  Persistence Report'!X:X,'7.  Persistence Report'!$D:$D,$B221,'7.  Persistence Report'!$H:$H,2016,'7.  Persistence Report'!$J:$J,"Current Year Savings")</f>
        <v>0</v>
      </c>
      <c r="W221" s="724">
        <f>SUMIFS('7.  Persistence Report'!Y:Y,'7.  Persistence Report'!$D:$D,$B221,'7.  Persistence Report'!$H:$H,2016,'7.  Persistence Report'!$J:$J,"Current Year Savings")</f>
        <v>0</v>
      </c>
      <c r="X221" s="724">
        <f>SUMIFS('7.  Persistence Report'!Z:Z,'7.  Persistence Report'!$D:$D,$B221,'7.  Persistence Report'!$H:$H,2016,'7.  Persistence Report'!$J:$J,"Current Year Savings")</f>
        <v>0</v>
      </c>
      <c r="Y221" s="411">
        <f>IF(COUNTIFS(Y218,"Res*"),1/COUNTIFS(Y218:AL218,"Res*"),0)</f>
        <v>0</v>
      </c>
      <c r="Z221" s="411">
        <f>IF(COUNTIFS(Z$35,"Res*"),1/COUNTIFS(Y218:AL218,"Res*"),0)</f>
        <v>0</v>
      </c>
      <c r="AA221" s="411">
        <f>IF(COUNTIFS(AA$35,"Res*"),1/COUNTIFS(Y218:AL218,"Res*"),0)</f>
        <v>0</v>
      </c>
      <c r="AB221" s="411">
        <f>IF(COUNTIFS(AB$35,"Res*"),1/COUNTIFS(Y218:AL218,"Res*"),0)</f>
        <v>1</v>
      </c>
      <c r="AC221" s="411">
        <f>IF(COUNTIFS(AC$35,"Res*"),1/COUNTIFS(Y218:AL218,"Res*"),0)</f>
        <v>0</v>
      </c>
      <c r="AD221" s="411">
        <f>IF(COUNTIFS(AD$35,"Res*"),1/COUNTIFS(Y218:AL218,"Res*"),0)</f>
        <v>0</v>
      </c>
      <c r="AE221" s="411">
        <f>IF(COUNTIFS(AE$35,"Res*"),1/COUNTIFS(Y218:AL218,"Res*"),0)</f>
        <v>0</v>
      </c>
      <c r="AF221" s="411">
        <f>IF(COUNTIFS(AF$35,"Res*"),1/COUNTIFS(Y218:AL218,"Res*"),0)</f>
        <v>0</v>
      </c>
      <c r="AG221" s="411">
        <f>IF(COUNTIFS(AG$35,"Res*"),1/COUNTIFS(Y218:AL218,"Res*"),0)</f>
        <v>0</v>
      </c>
      <c r="AH221" s="411">
        <f>IF(COUNTIFS(AH$35,"Res*"),1/COUNTIFS(Y218:AL218,"Res*"),0)</f>
        <v>0</v>
      </c>
      <c r="AI221" s="411">
        <f>IF(COUNTIFS(AI$35,"Res*"),1/COUNTIFS(Y218:AL218,"Res*"),0)</f>
        <v>0</v>
      </c>
      <c r="AJ221" s="411">
        <f>IF(COUNTIFS(AJ$35,"Res*"),1/COUNTIFS(Y218:AL218,"Res*"),0)</f>
        <v>0</v>
      </c>
      <c r="AK221" s="411">
        <f>IF(COUNTIFS(AK$35,"Res*"),1/COUNTIFS(Y218:AL218,"Res*"),0)</f>
        <v>0</v>
      </c>
      <c r="AL221" s="411">
        <f>IF(COUNTIFS(AL$35,"Res*"),1/COUNTIFS(Y218:AL218,"Res*"),0)</f>
        <v>0</v>
      </c>
      <c r="AM221" s="298">
        <f>SUM(Y221:AL221)</f>
        <v>1</v>
      </c>
    </row>
    <row r="222" spans="1:39" outlineLevel="1">
      <c r="B222" s="296" t="s">
        <v>290</v>
      </c>
      <c r="C222" s="293" t="s">
        <v>164</v>
      </c>
      <c r="D222" s="724">
        <f>SUMIFS('7.  Persistence Report'!AV:AV,'7.  Persistence Report'!$D:$D,$B221,'7.  Persistence Report'!$H:$H,2016,'7.  Persistence Report'!$J:$J,"Adjustment")</f>
        <v>0</v>
      </c>
      <c r="E222" s="724">
        <f>SUMIFS('7.  Persistence Report'!AW:AW,'7.  Persistence Report'!$D:$D,$B221,'7.  Persistence Report'!$H:$H,2016,'7.  Persistence Report'!$J:$J,"Adjustment")</f>
        <v>0</v>
      </c>
      <c r="F222" s="724">
        <f>SUMIFS('7.  Persistence Report'!AX:AX,'7.  Persistence Report'!$D:$D,$B221,'7.  Persistence Report'!$H:$H,2016,'7.  Persistence Report'!$J:$J,"Adjustment")</f>
        <v>0</v>
      </c>
      <c r="G222" s="724">
        <f>SUMIFS('7.  Persistence Report'!AY:AY,'7.  Persistence Report'!$D:$D,$B221,'7.  Persistence Report'!$H:$H,2016,'7.  Persistence Report'!$J:$J,"Adjustment")</f>
        <v>0</v>
      </c>
      <c r="H222" s="724">
        <f>SUMIFS('7.  Persistence Report'!AZ:AZ,'7.  Persistence Report'!$D:$D,$B221,'7.  Persistence Report'!$H:$H,2016,'7.  Persistence Report'!$J:$J,"Adjustment")</f>
        <v>0</v>
      </c>
      <c r="I222" s="724">
        <f>SUMIFS('7.  Persistence Report'!BA:BA,'7.  Persistence Report'!$D:$D,$B221,'7.  Persistence Report'!$H:$H,2016,'7.  Persistence Report'!$J:$J,"Adjustment")</f>
        <v>0</v>
      </c>
      <c r="J222" s="724">
        <f>SUMIFS('7.  Persistence Report'!BB:BB,'7.  Persistence Report'!$D:$D,$B221,'7.  Persistence Report'!$H:$H,2016,'7.  Persistence Report'!$J:$J,"Adjustment")</f>
        <v>0</v>
      </c>
      <c r="K222" s="724">
        <f>SUMIFS('7.  Persistence Report'!BC:BC,'7.  Persistence Report'!$D:$D,$B221,'7.  Persistence Report'!$H:$H,2016,'7.  Persistence Report'!$J:$J,"Adjustment")</f>
        <v>0</v>
      </c>
      <c r="L222" s="724">
        <f>SUMIFS('7.  Persistence Report'!BD:BD,'7.  Persistence Report'!$D:$D,$B221,'7.  Persistence Report'!$H:$H,2016,'7.  Persistence Report'!$J:$J,"Adjustment")</f>
        <v>0</v>
      </c>
      <c r="M222" s="724">
        <f>SUMIFS('7.  Persistence Report'!BE:BE,'7.  Persistence Report'!$D:$D,$B221,'7.  Persistence Report'!$H:$H,2016,'7.  Persistence Report'!$J:$J,"Adjustment")</f>
        <v>0</v>
      </c>
      <c r="N222" s="732"/>
      <c r="O222" s="724">
        <f>SUMIFS('7.  Persistence Report'!Q:Q,'7.  Persistence Report'!$D:$D,$B221,'7.  Persistence Report'!$H:$H,2016,'7.  Persistence Report'!$J:$J,"Adjustment")</f>
        <v>0</v>
      </c>
      <c r="P222" s="724">
        <f>SUMIFS('7.  Persistence Report'!R:R,'7.  Persistence Report'!$D:$D,$B221,'7.  Persistence Report'!$H:$H,2016,'7.  Persistence Report'!$J:$J,"Adjustment")</f>
        <v>0</v>
      </c>
      <c r="Q222" s="724">
        <f>SUMIFS('7.  Persistence Report'!S:S,'7.  Persistence Report'!$D:$D,$B221,'7.  Persistence Report'!$H:$H,2016,'7.  Persistence Report'!$J:$J,"Adjustment")</f>
        <v>0</v>
      </c>
      <c r="R222" s="724">
        <f>SUMIFS('7.  Persistence Report'!T:T,'7.  Persistence Report'!$D:$D,$B221,'7.  Persistence Report'!$H:$H,2016,'7.  Persistence Report'!$J:$J,"Adjustment")</f>
        <v>0</v>
      </c>
      <c r="S222" s="724">
        <f>SUMIFS('7.  Persistence Report'!U:U,'7.  Persistence Report'!$D:$D,$B221,'7.  Persistence Report'!$H:$H,2016,'7.  Persistence Report'!$J:$J,"Adjustment")</f>
        <v>0</v>
      </c>
      <c r="T222" s="724">
        <f>SUMIFS('7.  Persistence Report'!V:V,'7.  Persistence Report'!$D:$D,$B221,'7.  Persistence Report'!$H:$H,2016,'7.  Persistence Report'!$J:$J,"Adjustment")</f>
        <v>0</v>
      </c>
      <c r="U222" s="724">
        <f>SUMIFS('7.  Persistence Report'!W:W,'7.  Persistence Report'!$D:$D,$B221,'7.  Persistence Report'!$H:$H,2016,'7.  Persistence Report'!$J:$J,"Adjustment")</f>
        <v>0</v>
      </c>
      <c r="V222" s="724">
        <f>SUMIFS('7.  Persistence Report'!X:X,'7.  Persistence Report'!$D:$D,$B221,'7.  Persistence Report'!$H:$H,2016,'7.  Persistence Report'!$J:$J,"Adjustment")</f>
        <v>0</v>
      </c>
      <c r="W222" s="724">
        <f>SUMIFS('7.  Persistence Report'!Y:Y,'7.  Persistence Report'!$D:$D,$B221,'7.  Persistence Report'!$H:$H,2016,'7.  Persistence Report'!$J:$J,"Adjustment")</f>
        <v>0</v>
      </c>
      <c r="X222" s="724">
        <f>SUMIFS('7.  Persistence Report'!Z:Z,'7.  Persistence Report'!$D:$D,$B221,'7.  Persistence Report'!$H:$H,2016,'7.  Persistence Report'!$J:$J,"Adjustment")</f>
        <v>0</v>
      </c>
      <c r="Y222" s="412">
        <f>Y221</f>
        <v>0</v>
      </c>
      <c r="Z222" s="412">
        <f t="shared" ref="Z222:AL222" si="56">Z221</f>
        <v>0</v>
      </c>
      <c r="AA222" s="412">
        <f t="shared" si="56"/>
        <v>0</v>
      </c>
      <c r="AB222" s="412">
        <f t="shared" si="56"/>
        <v>1</v>
      </c>
      <c r="AC222" s="412">
        <f t="shared" si="56"/>
        <v>0</v>
      </c>
      <c r="AD222" s="412">
        <f t="shared" si="56"/>
        <v>0</v>
      </c>
      <c r="AE222" s="412">
        <f t="shared" si="56"/>
        <v>0</v>
      </c>
      <c r="AF222" s="412">
        <f t="shared" si="56"/>
        <v>0</v>
      </c>
      <c r="AG222" s="412">
        <f t="shared" si="56"/>
        <v>0</v>
      </c>
      <c r="AH222" s="412">
        <f t="shared" si="56"/>
        <v>0</v>
      </c>
      <c r="AI222" s="412">
        <f t="shared" si="56"/>
        <v>0</v>
      </c>
      <c r="AJ222" s="412">
        <f t="shared" si="56"/>
        <v>0</v>
      </c>
      <c r="AK222" s="412">
        <f t="shared" si="56"/>
        <v>0</v>
      </c>
      <c r="AL222" s="412">
        <f t="shared" si="56"/>
        <v>0</v>
      </c>
      <c r="AM222" s="299"/>
    </row>
    <row r="223" spans="1:39" ht="15.75" outlineLevel="1">
      <c r="B223" s="300"/>
      <c r="C223" s="301"/>
      <c r="D223" s="733"/>
      <c r="E223" s="733"/>
      <c r="F223" s="733"/>
      <c r="G223" s="733"/>
      <c r="H223" s="733"/>
      <c r="I223" s="733"/>
      <c r="J223" s="733"/>
      <c r="K223" s="733"/>
      <c r="L223" s="733"/>
      <c r="M223" s="733"/>
      <c r="N223" s="745"/>
      <c r="O223" s="733"/>
      <c r="P223" s="733"/>
      <c r="Q223" s="733"/>
      <c r="R223" s="733"/>
      <c r="S223" s="733"/>
      <c r="T223" s="733"/>
      <c r="U223" s="733"/>
      <c r="V223" s="733"/>
      <c r="W223" s="733"/>
      <c r="X223" s="733"/>
      <c r="Y223" s="413"/>
      <c r="Z223" s="414"/>
      <c r="AA223" s="414"/>
      <c r="AB223" s="414"/>
      <c r="AC223" s="414"/>
      <c r="AD223" s="414"/>
      <c r="AE223" s="414"/>
      <c r="AF223" s="414"/>
      <c r="AG223" s="414"/>
      <c r="AH223" s="414"/>
      <c r="AI223" s="414"/>
      <c r="AJ223" s="414"/>
      <c r="AK223" s="414"/>
      <c r="AL223" s="414"/>
      <c r="AM223" s="304"/>
    </row>
    <row r="224" spans="1:39" outlineLevel="1">
      <c r="A224" s="516">
        <v>2</v>
      </c>
      <c r="B224" s="514" t="s">
        <v>96</v>
      </c>
      <c r="C224" s="293" t="s">
        <v>25</v>
      </c>
      <c r="D224" s="724">
        <f>SUMIFS('7.  Persistence Report'!AV:AV,'7.  Persistence Report'!$D:$D,$B224,'7.  Persistence Report'!$H:$H,2016,'7.  Persistence Report'!$J:$J,"Current Year Savings")</f>
        <v>0</v>
      </c>
      <c r="E224" s="724">
        <f>SUMIFS('7.  Persistence Report'!AW:AW,'7.  Persistence Report'!$D:$D,$B224,'7.  Persistence Report'!$H:$H,2016,'7.  Persistence Report'!$J:$J,"Current Year Savings")</f>
        <v>0</v>
      </c>
      <c r="F224" s="724">
        <f>SUMIFS('7.  Persistence Report'!AX:AX,'7.  Persistence Report'!$D:$D,$B224,'7.  Persistence Report'!$H:$H,2016,'7.  Persistence Report'!$J:$J,"Current Year Savings")</f>
        <v>0</v>
      </c>
      <c r="G224" s="724">
        <f>SUMIFS('7.  Persistence Report'!AY:AY,'7.  Persistence Report'!$D:$D,$B224,'7.  Persistence Report'!$H:$H,2016,'7.  Persistence Report'!$J:$J,"Current Year Savings")</f>
        <v>0</v>
      </c>
      <c r="H224" s="724">
        <f>SUMIFS('7.  Persistence Report'!AZ:AZ,'7.  Persistence Report'!$D:$D,$B224,'7.  Persistence Report'!$H:$H,2016,'7.  Persistence Report'!$J:$J,"Current Year Savings")</f>
        <v>0</v>
      </c>
      <c r="I224" s="724">
        <f>SUMIFS('7.  Persistence Report'!BA:BA,'7.  Persistence Report'!$D:$D,$B224,'7.  Persistence Report'!$H:$H,2016,'7.  Persistence Report'!$J:$J,"Current Year Savings")</f>
        <v>0</v>
      </c>
      <c r="J224" s="724">
        <f>SUMIFS('7.  Persistence Report'!BB:BB,'7.  Persistence Report'!$D:$D,$B224,'7.  Persistence Report'!$H:$H,2016,'7.  Persistence Report'!$J:$J,"Current Year Savings")</f>
        <v>0</v>
      </c>
      <c r="K224" s="724">
        <f>SUMIFS('7.  Persistence Report'!BC:BC,'7.  Persistence Report'!$D:$D,$B224,'7.  Persistence Report'!$H:$H,2016,'7.  Persistence Report'!$J:$J,"Current Year Savings")</f>
        <v>0</v>
      </c>
      <c r="L224" s="724">
        <f>SUMIFS('7.  Persistence Report'!BD:BD,'7.  Persistence Report'!$D:$D,$B224,'7.  Persistence Report'!$H:$H,2016,'7.  Persistence Report'!$J:$J,"Current Year Savings")</f>
        <v>0</v>
      </c>
      <c r="M224" s="724">
        <f>SUMIFS('7.  Persistence Report'!BE:BE,'7.  Persistence Report'!$D:$D,$B224,'7.  Persistence Report'!$H:$H,2016,'7.  Persistence Report'!$J:$J,"Current Year Savings")</f>
        <v>0</v>
      </c>
      <c r="N224" s="730"/>
      <c r="O224" s="724">
        <f>SUMIFS('7.  Persistence Report'!Q:Q,'7.  Persistence Report'!$D:$D,$B224,'7.  Persistence Report'!$H:$H,2016,'7.  Persistence Report'!$J:$J,"Current Year Savings")</f>
        <v>0</v>
      </c>
      <c r="P224" s="724">
        <f>SUMIFS('7.  Persistence Report'!R:R,'7.  Persistence Report'!$D:$D,$B224,'7.  Persistence Report'!$H:$H,2016,'7.  Persistence Report'!$J:$J,"Current Year Savings")</f>
        <v>0</v>
      </c>
      <c r="Q224" s="724">
        <f>SUMIFS('7.  Persistence Report'!S:S,'7.  Persistence Report'!$D:$D,$B224,'7.  Persistence Report'!$H:$H,2016,'7.  Persistence Report'!$J:$J,"Current Year Savings")</f>
        <v>0</v>
      </c>
      <c r="R224" s="724">
        <f>SUMIFS('7.  Persistence Report'!T:T,'7.  Persistence Report'!$D:$D,$B224,'7.  Persistence Report'!$H:$H,2016,'7.  Persistence Report'!$J:$J,"Current Year Savings")</f>
        <v>0</v>
      </c>
      <c r="S224" s="724">
        <f>SUMIFS('7.  Persistence Report'!U:U,'7.  Persistence Report'!$D:$D,$B224,'7.  Persistence Report'!$H:$H,2016,'7.  Persistence Report'!$J:$J,"Current Year Savings")</f>
        <v>0</v>
      </c>
      <c r="T224" s="724">
        <f>SUMIFS('7.  Persistence Report'!V:V,'7.  Persistence Report'!$D:$D,$B224,'7.  Persistence Report'!$H:$H,2016,'7.  Persistence Report'!$J:$J,"Current Year Savings")</f>
        <v>0</v>
      </c>
      <c r="U224" s="724">
        <f>SUMIFS('7.  Persistence Report'!W:W,'7.  Persistence Report'!$D:$D,$B224,'7.  Persistence Report'!$H:$H,2016,'7.  Persistence Report'!$J:$J,"Current Year Savings")</f>
        <v>0</v>
      </c>
      <c r="V224" s="724">
        <f>SUMIFS('7.  Persistence Report'!X:X,'7.  Persistence Report'!$D:$D,$B224,'7.  Persistence Report'!$H:$H,2016,'7.  Persistence Report'!$J:$J,"Current Year Savings")</f>
        <v>0</v>
      </c>
      <c r="W224" s="724">
        <f>SUMIFS('7.  Persistence Report'!Y:Y,'7.  Persistence Report'!$D:$D,$B224,'7.  Persistence Report'!$H:$H,2016,'7.  Persistence Report'!$J:$J,"Current Year Savings")</f>
        <v>0</v>
      </c>
      <c r="X224" s="724">
        <f>SUMIFS('7.  Persistence Report'!Z:Z,'7.  Persistence Report'!$D:$D,$B224,'7.  Persistence Report'!$H:$H,2016,'7.  Persistence Report'!$J:$J,"Current Year Savings")</f>
        <v>0</v>
      </c>
      <c r="Y224" s="411">
        <f>IF(COUNTIFS(Y218,"Res*"),1/COUNTIFS(Y218:AL218,"Res*"),0)</f>
        <v>0</v>
      </c>
      <c r="Z224" s="411">
        <f>IF(COUNTIFS(Z$35,"Res*"),1/COUNTIFS(Y218:AL218,"Res*"),0)</f>
        <v>0</v>
      </c>
      <c r="AA224" s="411">
        <f>IF(COUNTIFS(AA$35,"Res*"),1/COUNTIFS(Y218:AL218,"Res*"),0)</f>
        <v>0</v>
      </c>
      <c r="AB224" s="411">
        <f>IF(COUNTIFS(AB$35,"Res*"),1/COUNTIFS(Y218:AL218,"Res*"),0)</f>
        <v>1</v>
      </c>
      <c r="AC224" s="411">
        <f>IF(COUNTIFS(AC$35,"Res*"),1/COUNTIFS(Y218:AL218,"Res*"),0)</f>
        <v>0</v>
      </c>
      <c r="AD224" s="411">
        <f>IF(COUNTIFS(AD$35,"Res*"),1/COUNTIFS(Y218:AL218,"Res*"),0)</f>
        <v>0</v>
      </c>
      <c r="AE224" s="411">
        <f>IF(COUNTIFS(AE$35,"Res*"),1/COUNTIFS(Y218:AL218,"Res*"),0)</f>
        <v>0</v>
      </c>
      <c r="AF224" s="411">
        <f>IF(COUNTIFS(AF$35,"Res*"),1/COUNTIFS(Y218:AL218,"Res*"),0)</f>
        <v>0</v>
      </c>
      <c r="AG224" s="411">
        <f>IF(COUNTIFS(AG$35,"Res*"),1/COUNTIFS(Y218:AL218,"Res*"),0)</f>
        <v>0</v>
      </c>
      <c r="AH224" s="411">
        <f>IF(COUNTIFS(AH$35,"Res*"),1/COUNTIFS(Y218:AL218,"Res*"),0)</f>
        <v>0</v>
      </c>
      <c r="AI224" s="411">
        <f>IF(COUNTIFS(AI$35,"Res*"),1/COUNTIFS(Y218:AL218,"Res*"),0)</f>
        <v>0</v>
      </c>
      <c r="AJ224" s="411">
        <f>IF(COUNTIFS(AJ$35,"Res*"),1/COUNTIFS(Y218:AL218,"Res*"),0)</f>
        <v>0</v>
      </c>
      <c r="AK224" s="411">
        <f>IF(COUNTIFS(AK$35,"Res*"),1/COUNTIFS(Y218:AL218,"Res*"),0)</f>
        <v>0</v>
      </c>
      <c r="AL224" s="411">
        <f>IF(COUNTIFS(AL$35,"Res*"),1/COUNTIFS(Y218:AL218,"Res*"),0)</f>
        <v>0</v>
      </c>
      <c r="AM224" s="298">
        <f>SUM(Y224:AL224)</f>
        <v>1</v>
      </c>
    </row>
    <row r="225" spans="1:39" outlineLevel="1">
      <c r="B225" s="296" t="s">
        <v>290</v>
      </c>
      <c r="C225" s="293" t="s">
        <v>164</v>
      </c>
      <c r="D225" s="724">
        <f>SUMIFS('7.  Persistence Report'!AV:AV,'7.  Persistence Report'!$D:$D,$B224,'7.  Persistence Report'!$H:$H,2016,'7.  Persistence Report'!$J:$J,"Adjustment")</f>
        <v>0</v>
      </c>
      <c r="E225" s="724">
        <f>SUMIFS('7.  Persistence Report'!AW:AW,'7.  Persistence Report'!$D:$D,$B224,'7.  Persistence Report'!$H:$H,2016,'7.  Persistence Report'!$J:$J,"Adjustment")</f>
        <v>0</v>
      </c>
      <c r="F225" s="724">
        <f>SUMIFS('7.  Persistence Report'!AX:AX,'7.  Persistence Report'!$D:$D,$B224,'7.  Persistence Report'!$H:$H,2016,'7.  Persistence Report'!$J:$J,"Adjustment")</f>
        <v>0</v>
      </c>
      <c r="G225" s="724">
        <f>SUMIFS('7.  Persistence Report'!AY:AY,'7.  Persistence Report'!$D:$D,$B224,'7.  Persistence Report'!$H:$H,2016,'7.  Persistence Report'!$J:$J,"Adjustment")</f>
        <v>0</v>
      </c>
      <c r="H225" s="724">
        <f>SUMIFS('7.  Persistence Report'!AZ:AZ,'7.  Persistence Report'!$D:$D,$B224,'7.  Persistence Report'!$H:$H,2016,'7.  Persistence Report'!$J:$J,"Adjustment")</f>
        <v>0</v>
      </c>
      <c r="I225" s="724">
        <f>SUMIFS('7.  Persistence Report'!BA:BA,'7.  Persistence Report'!$D:$D,$B224,'7.  Persistence Report'!$H:$H,2016,'7.  Persistence Report'!$J:$J,"Adjustment")</f>
        <v>0</v>
      </c>
      <c r="J225" s="724">
        <f>SUMIFS('7.  Persistence Report'!BB:BB,'7.  Persistence Report'!$D:$D,$B224,'7.  Persistence Report'!$H:$H,2016,'7.  Persistence Report'!$J:$J,"Adjustment")</f>
        <v>0</v>
      </c>
      <c r="K225" s="724">
        <f>SUMIFS('7.  Persistence Report'!BC:BC,'7.  Persistence Report'!$D:$D,$B224,'7.  Persistence Report'!$H:$H,2016,'7.  Persistence Report'!$J:$J,"Adjustment")</f>
        <v>0</v>
      </c>
      <c r="L225" s="724">
        <f>SUMIFS('7.  Persistence Report'!BD:BD,'7.  Persistence Report'!$D:$D,$B224,'7.  Persistence Report'!$H:$H,2016,'7.  Persistence Report'!$J:$J,"Adjustment")</f>
        <v>0</v>
      </c>
      <c r="M225" s="724">
        <f>SUMIFS('7.  Persistence Report'!BE:BE,'7.  Persistence Report'!$D:$D,$B224,'7.  Persistence Report'!$H:$H,2016,'7.  Persistence Report'!$J:$J,"Adjustment")</f>
        <v>0</v>
      </c>
      <c r="N225" s="732"/>
      <c r="O225" s="724">
        <f>SUMIFS('7.  Persistence Report'!Q:Q,'7.  Persistence Report'!$D:$D,$B224,'7.  Persistence Report'!$H:$H,2016,'7.  Persistence Report'!$J:$J,"Adjustment")</f>
        <v>0</v>
      </c>
      <c r="P225" s="724">
        <f>SUMIFS('7.  Persistence Report'!R:R,'7.  Persistence Report'!$D:$D,$B224,'7.  Persistence Report'!$H:$H,2016,'7.  Persistence Report'!$J:$J,"Adjustment")</f>
        <v>0</v>
      </c>
      <c r="Q225" s="724">
        <f>SUMIFS('7.  Persistence Report'!S:S,'7.  Persistence Report'!$D:$D,$B224,'7.  Persistence Report'!$H:$H,2016,'7.  Persistence Report'!$J:$J,"Adjustment")</f>
        <v>0</v>
      </c>
      <c r="R225" s="724">
        <f>SUMIFS('7.  Persistence Report'!T:T,'7.  Persistence Report'!$D:$D,$B224,'7.  Persistence Report'!$H:$H,2016,'7.  Persistence Report'!$J:$J,"Adjustment")</f>
        <v>0</v>
      </c>
      <c r="S225" s="724">
        <f>SUMIFS('7.  Persistence Report'!U:U,'7.  Persistence Report'!$D:$D,$B224,'7.  Persistence Report'!$H:$H,2016,'7.  Persistence Report'!$J:$J,"Adjustment")</f>
        <v>0</v>
      </c>
      <c r="T225" s="724">
        <f>SUMIFS('7.  Persistence Report'!V:V,'7.  Persistence Report'!$D:$D,$B224,'7.  Persistence Report'!$H:$H,2016,'7.  Persistence Report'!$J:$J,"Adjustment")</f>
        <v>0</v>
      </c>
      <c r="U225" s="724">
        <f>SUMIFS('7.  Persistence Report'!W:W,'7.  Persistence Report'!$D:$D,$B224,'7.  Persistence Report'!$H:$H,2016,'7.  Persistence Report'!$J:$J,"Adjustment")</f>
        <v>0</v>
      </c>
      <c r="V225" s="724">
        <f>SUMIFS('7.  Persistence Report'!X:X,'7.  Persistence Report'!$D:$D,$B224,'7.  Persistence Report'!$H:$H,2016,'7.  Persistence Report'!$J:$J,"Adjustment")</f>
        <v>0</v>
      </c>
      <c r="W225" s="724">
        <f>SUMIFS('7.  Persistence Report'!Y:Y,'7.  Persistence Report'!$D:$D,$B224,'7.  Persistence Report'!$H:$H,2016,'7.  Persistence Report'!$J:$J,"Adjustment")</f>
        <v>0</v>
      </c>
      <c r="X225" s="724">
        <f>SUMIFS('7.  Persistence Report'!Z:Z,'7.  Persistence Report'!$D:$D,$B224,'7.  Persistence Report'!$H:$H,2016,'7.  Persistence Report'!$J:$J,"Adjustment")</f>
        <v>0</v>
      </c>
      <c r="Y225" s="412">
        <f>Y224</f>
        <v>0</v>
      </c>
      <c r="Z225" s="412">
        <f t="shared" ref="Z225:AL225" si="57">Z224</f>
        <v>0</v>
      </c>
      <c r="AA225" s="412">
        <f t="shared" si="57"/>
        <v>0</v>
      </c>
      <c r="AB225" s="412">
        <f t="shared" si="57"/>
        <v>1</v>
      </c>
      <c r="AC225" s="412">
        <f t="shared" si="57"/>
        <v>0</v>
      </c>
      <c r="AD225" s="412">
        <f t="shared" si="57"/>
        <v>0</v>
      </c>
      <c r="AE225" s="412">
        <f t="shared" si="57"/>
        <v>0</v>
      </c>
      <c r="AF225" s="412">
        <f t="shared" si="57"/>
        <v>0</v>
      </c>
      <c r="AG225" s="412">
        <f t="shared" si="57"/>
        <v>0</v>
      </c>
      <c r="AH225" s="412">
        <f t="shared" si="57"/>
        <v>0</v>
      </c>
      <c r="AI225" s="412">
        <f t="shared" si="57"/>
        <v>0</v>
      </c>
      <c r="AJ225" s="412">
        <f t="shared" si="57"/>
        <v>0</v>
      </c>
      <c r="AK225" s="412">
        <f t="shared" si="57"/>
        <v>0</v>
      </c>
      <c r="AL225" s="412">
        <f t="shared" si="57"/>
        <v>0</v>
      </c>
      <c r="AM225" s="299"/>
    </row>
    <row r="226" spans="1:39" ht="15.75" outlineLevel="1">
      <c r="B226" s="300"/>
      <c r="C226" s="301"/>
      <c r="D226" s="735"/>
      <c r="E226" s="735"/>
      <c r="F226" s="735"/>
      <c r="G226" s="735"/>
      <c r="H226" s="735"/>
      <c r="I226" s="735"/>
      <c r="J226" s="735"/>
      <c r="K226" s="735"/>
      <c r="L226" s="735"/>
      <c r="M226" s="735"/>
      <c r="N226" s="745"/>
      <c r="O226" s="735"/>
      <c r="P226" s="735"/>
      <c r="Q226" s="735"/>
      <c r="R226" s="735"/>
      <c r="S226" s="735"/>
      <c r="T226" s="735"/>
      <c r="U226" s="735"/>
      <c r="V226" s="735"/>
      <c r="W226" s="735"/>
      <c r="X226" s="735"/>
      <c r="Y226" s="413"/>
      <c r="Z226" s="414"/>
      <c r="AA226" s="414"/>
      <c r="AB226" s="414"/>
      <c r="AC226" s="414"/>
      <c r="AD226" s="414"/>
      <c r="AE226" s="414"/>
      <c r="AF226" s="414"/>
      <c r="AG226" s="414"/>
      <c r="AH226" s="414"/>
      <c r="AI226" s="414"/>
      <c r="AJ226" s="414"/>
      <c r="AK226" s="414"/>
      <c r="AL226" s="414"/>
      <c r="AM226" s="304"/>
    </row>
    <row r="227" spans="1:39" outlineLevel="1">
      <c r="A227" s="516">
        <v>3</v>
      </c>
      <c r="B227" s="514" t="s">
        <v>97</v>
      </c>
      <c r="C227" s="293" t="s">
        <v>25</v>
      </c>
      <c r="D227" s="724">
        <f>SUMIFS('7.  Persistence Report'!AV:AV,'7.  Persistence Report'!$D:$D,$B227,'7.  Persistence Report'!$H:$H,2016,'7.  Persistence Report'!$J:$J,"Current Year Savings")</f>
        <v>0</v>
      </c>
      <c r="E227" s="724">
        <f>SUMIFS('7.  Persistence Report'!AW:AW,'7.  Persistence Report'!$D:$D,$B227,'7.  Persistence Report'!$H:$H,2016,'7.  Persistence Report'!$J:$J,"Current Year Savings")</f>
        <v>0</v>
      </c>
      <c r="F227" s="724">
        <f>SUMIFS('7.  Persistence Report'!AX:AX,'7.  Persistence Report'!$D:$D,$B227,'7.  Persistence Report'!$H:$H,2016,'7.  Persistence Report'!$J:$J,"Current Year Savings")</f>
        <v>0</v>
      </c>
      <c r="G227" s="724">
        <f>SUMIFS('7.  Persistence Report'!AY:AY,'7.  Persistence Report'!$D:$D,$B227,'7.  Persistence Report'!$H:$H,2016,'7.  Persistence Report'!$J:$J,"Current Year Savings")</f>
        <v>0</v>
      </c>
      <c r="H227" s="724">
        <f>SUMIFS('7.  Persistence Report'!AZ:AZ,'7.  Persistence Report'!$D:$D,$B227,'7.  Persistence Report'!$H:$H,2016,'7.  Persistence Report'!$J:$J,"Current Year Savings")</f>
        <v>0</v>
      </c>
      <c r="I227" s="724">
        <f>SUMIFS('7.  Persistence Report'!BA:BA,'7.  Persistence Report'!$D:$D,$B227,'7.  Persistence Report'!$H:$H,2016,'7.  Persistence Report'!$J:$J,"Current Year Savings")</f>
        <v>0</v>
      </c>
      <c r="J227" s="724">
        <f>SUMIFS('7.  Persistence Report'!BB:BB,'7.  Persistence Report'!$D:$D,$B227,'7.  Persistence Report'!$H:$H,2016,'7.  Persistence Report'!$J:$J,"Current Year Savings")</f>
        <v>0</v>
      </c>
      <c r="K227" s="724">
        <f>SUMIFS('7.  Persistence Report'!BC:BC,'7.  Persistence Report'!$D:$D,$B227,'7.  Persistence Report'!$H:$H,2016,'7.  Persistence Report'!$J:$J,"Current Year Savings")</f>
        <v>0</v>
      </c>
      <c r="L227" s="724">
        <f>SUMIFS('7.  Persistence Report'!BD:BD,'7.  Persistence Report'!$D:$D,$B227,'7.  Persistence Report'!$H:$H,2016,'7.  Persistence Report'!$J:$J,"Current Year Savings")</f>
        <v>0</v>
      </c>
      <c r="M227" s="724">
        <f>SUMIFS('7.  Persistence Report'!BE:BE,'7.  Persistence Report'!$D:$D,$B227,'7.  Persistence Report'!$H:$H,2016,'7.  Persistence Report'!$J:$J,"Current Year Savings")</f>
        <v>0</v>
      </c>
      <c r="N227" s="730"/>
      <c r="O227" s="724">
        <f>SUMIFS('7.  Persistence Report'!Q:Q,'7.  Persistence Report'!$D:$D,$B227,'7.  Persistence Report'!$H:$H,2016,'7.  Persistence Report'!$J:$J,"Current Year Savings")</f>
        <v>0</v>
      </c>
      <c r="P227" s="724">
        <f>SUMIFS('7.  Persistence Report'!R:R,'7.  Persistence Report'!$D:$D,$B227,'7.  Persistence Report'!$H:$H,2016,'7.  Persistence Report'!$J:$J,"Current Year Savings")</f>
        <v>0</v>
      </c>
      <c r="Q227" s="724">
        <f>SUMIFS('7.  Persistence Report'!S:S,'7.  Persistence Report'!$D:$D,$B227,'7.  Persistence Report'!$H:$H,2016,'7.  Persistence Report'!$J:$J,"Current Year Savings")</f>
        <v>0</v>
      </c>
      <c r="R227" s="724">
        <f>SUMIFS('7.  Persistence Report'!T:T,'7.  Persistence Report'!$D:$D,$B227,'7.  Persistence Report'!$H:$H,2016,'7.  Persistence Report'!$J:$J,"Current Year Savings")</f>
        <v>0</v>
      </c>
      <c r="S227" s="724">
        <f>SUMIFS('7.  Persistence Report'!U:U,'7.  Persistence Report'!$D:$D,$B227,'7.  Persistence Report'!$H:$H,2016,'7.  Persistence Report'!$J:$J,"Current Year Savings")</f>
        <v>0</v>
      </c>
      <c r="T227" s="724">
        <f>SUMIFS('7.  Persistence Report'!V:V,'7.  Persistence Report'!$D:$D,$B227,'7.  Persistence Report'!$H:$H,2016,'7.  Persistence Report'!$J:$J,"Current Year Savings")</f>
        <v>0</v>
      </c>
      <c r="U227" s="724">
        <f>SUMIFS('7.  Persistence Report'!W:W,'7.  Persistence Report'!$D:$D,$B227,'7.  Persistence Report'!$H:$H,2016,'7.  Persistence Report'!$J:$J,"Current Year Savings")</f>
        <v>0</v>
      </c>
      <c r="V227" s="724">
        <f>SUMIFS('7.  Persistence Report'!X:X,'7.  Persistence Report'!$D:$D,$B227,'7.  Persistence Report'!$H:$H,2016,'7.  Persistence Report'!$J:$J,"Current Year Savings")</f>
        <v>0</v>
      </c>
      <c r="W227" s="724">
        <f>SUMIFS('7.  Persistence Report'!Y:Y,'7.  Persistence Report'!$D:$D,$B227,'7.  Persistence Report'!$H:$H,2016,'7.  Persistence Report'!$J:$J,"Current Year Savings")</f>
        <v>0</v>
      </c>
      <c r="X227" s="724">
        <f>SUMIFS('7.  Persistence Report'!Z:Z,'7.  Persistence Report'!$D:$D,$B227,'7.  Persistence Report'!$H:$H,2016,'7.  Persistence Report'!$J:$J,"Current Year Savings")</f>
        <v>0</v>
      </c>
      <c r="Y227" s="411">
        <f>IF(COUNTIFS(Y218,"Res*"),1/COUNTIFS(Y218:AL218,"Res*"),0)</f>
        <v>0</v>
      </c>
      <c r="Z227" s="411">
        <f>IF(COUNTIFS(Z$35,"Res*"),1/COUNTIFS(Y218:AL218,"Res*"),0)</f>
        <v>0</v>
      </c>
      <c r="AA227" s="411">
        <f>IF(COUNTIFS(AA$35,"Res*"),1/COUNTIFS(Y218:AL218,"Res*"),0)</f>
        <v>0</v>
      </c>
      <c r="AB227" s="411">
        <f>IF(COUNTIFS(AB$35,"Res*"),1/COUNTIFS(Y218:AL218,"Res*"),0)</f>
        <v>1</v>
      </c>
      <c r="AC227" s="411">
        <f>IF(COUNTIFS(AC$35,"Res*"),1/COUNTIFS(Y218:AL218,"Res*"),0)</f>
        <v>0</v>
      </c>
      <c r="AD227" s="411">
        <f>IF(COUNTIFS(AD$35,"Res*"),1/COUNTIFS(Y218:AL218,"Res*"),0)</f>
        <v>0</v>
      </c>
      <c r="AE227" s="411">
        <f>IF(COUNTIFS(AE$35,"Res*"),1/COUNTIFS(Y218:AL218,"Res*"),0)</f>
        <v>0</v>
      </c>
      <c r="AF227" s="411">
        <f>IF(COUNTIFS(AF$35,"Res*"),1/COUNTIFS(Y218:AL218,"Res*"),0)</f>
        <v>0</v>
      </c>
      <c r="AG227" s="411">
        <f>IF(COUNTIFS(AG$35,"Res*"),1/COUNTIFS(Y218:AL218,"Res*"),0)</f>
        <v>0</v>
      </c>
      <c r="AH227" s="411">
        <f>IF(COUNTIFS(AH$35,"Res*"),1/COUNTIFS(Y218:AL218,"Res*"),0)</f>
        <v>0</v>
      </c>
      <c r="AI227" s="411">
        <f>IF(COUNTIFS(AI$35,"Res*"),1/COUNTIFS(Y218:AL218,"Res*"),0)</f>
        <v>0</v>
      </c>
      <c r="AJ227" s="411">
        <f>IF(COUNTIFS(AJ$35,"Res*"),1/COUNTIFS(Y218:AL218,"Res*"),0)</f>
        <v>0</v>
      </c>
      <c r="AK227" s="411">
        <f>IF(COUNTIFS(AK$35,"Res*"),1/COUNTIFS(Y218:AL218,"Res*"),0)</f>
        <v>0</v>
      </c>
      <c r="AL227" s="411">
        <f>IF(COUNTIFS(AL$35,"Res*"),1/COUNTIFS(Y218:AL218,"Res*"),0)</f>
        <v>0</v>
      </c>
      <c r="AM227" s="298">
        <f>SUM(Y227:AL227)</f>
        <v>1</v>
      </c>
    </row>
    <row r="228" spans="1:39" outlineLevel="1">
      <c r="B228" s="296" t="s">
        <v>290</v>
      </c>
      <c r="C228" s="293" t="s">
        <v>164</v>
      </c>
      <c r="D228" s="724">
        <f>SUMIFS('7.  Persistence Report'!AV:AV,'7.  Persistence Report'!$D:$D,$B227,'7.  Persistence Report'!$H:$H,2016,'7.  Persistence Report'!$J:$J,"Adjustment")</f>
        <v>0</v>
      </c>
      <c r="E228" s="724">
        <f>SUMIFS('7.  Persistence Report'!AW:AW,'7.  Persistence Report'!$D:$D,$B227,'7.  Persistence Report'!$H:$H,2016,'7.  Persistence Report'!$J:$J,"Adjustment")</f>
        <v>0</v>
      </c>
      <c r="F228" s="724">
        <f>SUMIFS('7.  Persistence Report'!AX:AX,'7.  Persistence Report'!$D:$D,$B227,'7.  Persistence Report'!$H:$H,2016,'7.  Persistence Report'!$J:$J,"Adjustment")</f>
        <v>0</v>
      </c>
      <c r="G228" s="724">
        <f>SUMIFS('7.  Persistence Report'!AY:AY,'7.  Persistence Report'!$D:$D,$B227,'7.  Persistence Report'!$H:$H,2016,'7.  Persistence Report'!$J:$J,"Adjustment")</f>
        <v>0</v>
      </c>
      <c r="H228" s="724">
        <f>SUMIFS('7.  Persistence Report'!AZ:AZ,'7.  Persistence Report'!$D:$D,$B227,'7.  Persistence Report'!$H:$H,2016,'7.  Persistence Report'!$J:$J,"Adjustment")</f>
        <v>0</v>
      </c>
      <c r="I228" s="724">
        <f>SUMIFS('7.  Persistence Report'!BA:BA,'7.  Persistence Report'!$D:$D,$B227,'7.  Persistence Report'!$H:$H,2016,'7.  Persistence Report'!$J:$J,"Adjustment")</f>
        <v>0</v>
      </c>
      <c r="J228" s="724">
        <f>SUMIFS('7.  Persistence Report'!BB:BB,'7.  Persistence Report'!$D:$D,$B227,'7.  Persistence Report'!$H:$H,2016,'7.  Persistence Report'!$J:$J,"Adjustment")</f>
        <v>0</v>
      </c>
      <c r="K228" s="724">
        <f>SUMIFS('7.  Persistence Report'!BC:BC,'7.  Persistence Report'!$D:$D,$B227,'7.  Persistence Report'!$H:$H,2016,'7.  Persistence Report'!$J:$J,"Adjustment")</f>
        <v>0</v>
      </c>
      <c r="L228" s="724">
        <f>SUMIFS('7.  Persistence Report'!BD:BD,'7.  Persistence Report'!$D:$D,$B227,'7.  Persistence Report'!$H:$H,2016,'7.  Persistence Report'!$J:$J,"Adjustment")</f>
        <v>0</v>
      </c>
      <c r="M228" s="724">
        <f>SUMIFS('7.  Persistence Report'!BE:BE,'7.  Persistence Report'!$D:$D,$B227,'7.  Persistence Report'!$H:$H,2016,'7.  Persistence Report'!$J:$J,"Adjustment")</f>
        <v>0</v>
      </c>
      <c r="N228" s="732"/>
      <c r="O228" s="724">
        <f>SUMIFS('7.  Persistence Report'!Q:Q,'7.  Persistence Report'!$D:$D,$B227,'7.  Persistence Report'!$H:$H,2016,'7.  Persistence Report'!$J:$J,"Adjustment")</f>
        <v>0</v>
      </c>
      <c r="P228" s="724">
        <f>SUMIFS('7.  Persistence Report'!R:R,'7.  Persistence Report'!$D:$D,$B227,'7.  Persistence Report'!$H:$H,2016,'7.  Persistence Report'!$J:$J,"Adjustment")</f>
        <v>0</v>
      </c>
      <c r="Q228" s="724">
        <f>SUMIFS('7.  Persistence Report'!S:S,'7.  Persistence Report'!$D:$D,$B227,'7.  Persistence Report'!$H:$H,2016,'7.  Persistence Report'!$J:$J,"Adjustment")</f>
        <v>0</v>
      </c>
      <c r="R228" s="724">
        <f>SUMIFS('7.  Persistence Report'!T:T,'7.  Persistence Report'!$D:$D,$B227,'7.  Persistence Report'!$H:$H,2016,'7.  Persistence Report'!$J:$J,"Adjustment")</f>
        <v>0</v>
      </c>
      <c r="S228" s="724">
        <f>SUMIFS('7.  Persistence Report'!U:U,'7.  Persistence Report'!$D:$D,$B227,'7.  Persistence Report'!$H:$H,2016,'7.  Persistence Report'!$J:$J,"Adjustment")</f>
        <v>0</v>
      </c>
      <c r="T228" s="724">
        <f>SUMIFS('7.  Persistence Report'!V:V,'7.  Persistence Report'!$D:$D,$B227,'7.  Persistence Report'!$H:$H,2016,'7.  Persistence Report'!$J:$J,"Adjustment")</f>
        <v>0</v>
      </c>
      <c r="U228" s="724">
        <f>SUMIFS('7.  Persistence Report'!W:W,'7.  Persistence Report'!$D:$D,$B227,'7.  Persistence Report'!$H:$H,2016,'7.  Persistence Report'!$J:$J,"Adjustment")</f>
        <v>0</v>
      </c>
      <c r="V228" s="724">
        <f>SUMIFS('7.  Persistence Report'!X:X,'7.  Persistence Report'!$D:$D,$B227,'7.  Persistence Report'!$H:$H,2016,'7.  Persistence Report'!$J:$J,"Adjustment")</f>
        <v>0</v>
      </c>
      <c r="W228" s="724">
        <f>SUMIFS('7.  Persistence Report'!Y:Y,'7.  Persistence Report'!$D:$D,$B227,'7.  Persistence Report'!$H:$H,2016,'7.  Persistence Report'!$J:$J,"Adjustment")</f>
        <v>0</v>
      </c>
      <c r="X228" s="724">
        <f>SUMIFS('7.  Persistence Report'!Z:Z,'7.  Persistence Report'!$D:$D,$B227,'7.  Persistence Report'!$H:$H,2016,'7.  Persistence Report'!$J:$J,"Adjustment")</f>
        <v>0</v>
      </c>
      <c r="Y228" s="412">
        <f>Y227</f>
        <v>0</v>
      </c>
      <c r="Z228" s="412">
        <f t="shared" ref="Z228:AL228" si="58">Z227</f>
        <v>0</v>
      </c>
      <c r="AA228" s="412">
        <f t="shared" si="58"/>
        <v>0</v>
      </c>
      <c r="AB228" s="412">
        <f t="shared" si="58"/>
        <v>1</v>
      </c>
      <c r="AC228" s="412">
        <f t="shared" si="58"/>
        <v>0</v>
      </c>
      <c r="AD228" s="412">
        <f t="shared" si="58"/>
        <v>0</v>
      </c>
      <c r="AE228" s="412">
        <f t="shared" si="58"/>
        <v>0</v>
      </c>
      <c r="AF228" s="412">
        <f t="shared" si="58"/>
        <v>0</v>
      </c>
      <c r="AG228" s="412">
        <f t="shared" si="58"/>
        <v>0</v>
      </c>
      <c r="AH228" s="412">
        <f t="shared" si="58"/>
        <v>0</v>
      </c>
      <c r="AI228" s="412">
        <f t="shared" si="58"/>
        <v>0</v>
      </c>
      <c r="AJ228" s="412">
        <f t="shared" si="58"/>
        <v>0</v>
      </c>
      <c r="AK228" s="412">
        <f t="shared" si="58"/>
        <v>0</v>
      </c>
      <c r="AL228" s="412">
        <f t="shared" si="58"/>
        <v>0</v>
      </c>
      <c r="AM228" s="299"/>
    </row>
    <row r="229" spans="1:39" outlineLevel="1">
      <c r="B229" s="296"/>
      <c r="C229" s="307"/>
      <c r="D229" s="730"/>
      <c r="E229" s="730"/>
      <c r="F229" s="730"/>
      <c r="G229" s="730"/>
      <c r="H229" s="730"/>
      <c r="I229" s="730"/>
      <c r="J229" s="730"/>
      <c r="K229" s="730"/>
      <c r="L229" s="730"/>
      <c r="M229" s="730"/>
      <c r="N229" s="730"/>
      <c r="O229" s="730"/>
      <c r="P229" s="730"/>
      <c r="Q229" s="730"/>
      <c r="R229" s="730"/>
      <c r="S229" s="730"/>
      <c r="T229" s="730"/>
      <c r="U229" s="730"/>
      <c r="V229" s="730"/>
      <c r="W229" s="730"/>
      <c r="X229" s="730"/>
      <c r="Y229" s="413"/>
      <c r="Z229" s="413"/>
      <c r="AA229" s="413"/>
      <c r="AB229" s="413"/>
      <c r="AC229" s="413"/>
      <c r="AD229" s="413"/>
      <c r="AE229" s="413"/>
      <c r="AF229" s="413"/>
      <c r="AG229" s="413"/>
      <c r="AH229" s="413"/>
      <c r="AI229" s="413"/>
      <c r="AJ229" s="413"/>
      <c r="AK229" s="413"/>
      <c r="AL229" s="413"/>
      <c r="AM229" s="308"/>
    </row>
    <row r="230" spans="1:39" outlineLevel="1">
      <c r="A230" s="516">
        <v>4</v>
      </c>
      <c r="B230" s="514" t="s">
        <v>98</v>
      </c>
      <c r="C230" s="293" t="s">
        <v>25</v>
      </c>
      <c r="D230" s="724">
        <f>SUMIFS('7.  Persistence Report'!AV:AV,'7.  Persistence Report'!$D:$D,$B230,'7.  Persistence Report'!$H:$H,2016,'7.  Persistence Report'!$J:$J,"Current Year Savings")</f>
        <v>0</v>
      </c>
      <c r="E230" s="724">
        <f>SUMIFS('7.  Persistence Report'!AW:AW,'7.  Persistence Report'!$D:$D,$B230,'7.  Persistence Report'!$H:$H,2016,'7.  Persistence Report'!$J:$J,"Current Year Savings")</f>
        <v>0</v>
      </c>
      <c r="F230" s="724">
        <f>SUMIFS('7.  Persistence Report'!AX:AX,'7.  Persistence Report'!$D:$D,$B230,'7.  Persistence Report'!$H:$H,2016,'7.  Persistence Report'!$J:$J,"Current Year Savings")</f>
        <v>0</v>
      </c>
      <c r="G230" s="724">
        <f>SUMIFS('7.  Persistence Report'!AY:AY,'7.  Persistence Report'!$D:$D,$B230,'7.  Persistence Report'!$H:$H,2016,'7.  Persistence Report'!$J:$J,"Current Year Savings")</f>
        <v>0</v>
      </c>
      <c r="H230" s="724">
        <f>SUMIFS('7.  Persistence Report'!AZ:AZ,'7.  Persistence Report'!$D:$D,$B230,'7.  Persistence Report'!$H:$H,2016,'7.  Persistence Report'!$J:$J,"Current Year Savings")</f>
        <v>0</v>
      </c>
      <c r="I230" s="724">
        <f>SUMIFS('7.  Persistence Report'!BA:BA,'7.  Persistence Report'!$D:$D,$B230,'7.  Persistence Report'!$H:$H,2016,'7.  Persistence Report'!$J:$J,"Current Year Savings")</f>
        <v>0</v>
      </c>
      <c r="J230" s="724">
        <f>SUMIFS('7.  Persistence Report'!BB:BB,'7.  Persistence Report'!$D:$D,$B230,'7.  Persistence Report'!$H:$H,2016,'7.  Persistence Report'!$J:$J,"Current Year Savings")</f>
        <v>0</v>
      </c>
      <c r="K230" s="724">
        <f>SUMIFS('7.  Persistence Report'!BC:BC,'7.  Persistence Report'!$D:$D,$B230,'7.  Persistence Report'!$H:$H,2016,'7.  Persistence Report'!$J:$J,"Current Year Savings")</f>
        <v>0</v>
      </c>
      <c r="L230" s="724">
        <f>SUMIFS('7.  Persistence Report'!BD:BD,'7.  Persistence Report'!$D:$D,$B230,'7.  Persistence Report'!$H:$H,2016,'7.  Persistence Report'!$J:$J,"Current Year Savings")</f>
        <v>0</v>
      </c>
      <c r="M230" s="724">
        <f>SUMIFS('7.  Persistence Report'!BE:BE,'7.  Persistence Report'!$D:$D,$B230,'7.  Persistence Report'!$H:$H,2016,'7.  Persistence Report'!$J:$J,"Current Year Savings")</f>
        <v>0</v>
      </c>
      <c r="N230" s="730"/>
      <c r="O230" s="724">
        <f>SUMIFS('7.  Persistence Report'!Q:Q,'7.  Persistence Report'!$D:$D,$B230,'7.  Persistence Report'!$H:$H,2016,'7.  Persistence Report'!$J:$J,"Current Year Savings")</f>
        <v>0</v>
      </c>
      <c r="P230" s="724">
        <f>SUMIFS('7.  Persistence Report'!R:R,'7.  Persistence Report'!$D:$D,$B230,'7.  Persistence Report'!$H:$H,2016,'7.  Persistence Report'!$J:$J,"Current Year Savings")</f>
        <v>0</v>
      </c>
      <c r="Q230" s="724">
        <f>SUMIFS('7.  Persistence Report'!S:S,'7.  Persistence Report'!$D:$D,$B230,'7.  Persistence Report'!$H:$H,2016,'7.  Persistence Report'!$J:$J,"Current Year Savings")</f>
        <v>0</v>
      </c>
      <c r="R230" s="724">
        <f>SUMIFS('7.  Persistence Report'!T:T,'7.  Persistence Report'!$D:$D,$B230,'7.  Persistence Report'!$H:$H,2016,'7.  Persistence Report'!$J:$J,"Current Year Savings")</f>
        <v>0</v>
      </c>
      <c r="S230" s="724">
        <f>SUMIFS('7.  Persistence Report'!U:U,'7.  Persistence Report'!$D:$D,$B230,'7.  Persistence Report'!$H:$H,2016,'7.  Persistence Report'!$J:$J,"Current Year Savings")</f>
        <v>0</v>
      </c>
      <c r="T230" s="724">
        <f>SUMIFS('7.  Persistence Report'!V:V,'7.  Persistence Report'!$D:$D,$B230,'7.  Persistence Report'!$H:$H,2016,'7.  Persistence Report'!$J:$J,"Current Year Savings")</f>
        <v>0</v>
      </c>
      <c r="U230" s="724">
        <f>SUMIFS('7.  Persistence Report'!W:W,'7.  Persistence Report'!$D:$D,$B230,'7.  Persistence Report'!$H:$H,2016,'7.  Persistence Report'!$J:$J,"Current Year Savings")</f>
        <v>0</v>
      </c>
      <c r="V230" s="724">
        <f>SUMIFS('7.  Persistence Report'!X:X,'7.  Persistence Report'!$D:$D,$B230,'7.  Persistence Report'!$H:$H,2016,'7.  Persistence Report'!$J:$J,"Current Year Savings")</f>
        <v>0</v>
      </c>
      <c r="W230" s="724">
        <f>SUMIFS('7.  Persistence Report'!Y:Y,'7.  Persistence Report'!$D:$D,$B230,'7.  Persistence Report'!$H:$H,2016,'7.  Persistence Report'!$J:$J,"Current Year Savings")</f>
        <v>0</v>
      </c>
      <c r="X230" s="724">
        <f>SUMIFS('7.  Persistence Report'!Z:Z,'7.  Persistence Report'!$D:$D,$B230,'7.  Persistence Report'!$H:$H,2016,'7.  Persistence Report'!$J:$J,"Current Year Savings")</f>
        <v>0</v>
      </c>
      <c r="Y230" s="411">
        <f>IF(COUNTIFS(Y218,"Res*"),1/COUNTIFS(Y218:AL218,"Res*"),0)</f>
        <v>0</v>
      </c>
      <c r="Z230" s="411">
        <f>IF(COUNTIFS(Z$35,"Res*"),1/COUNTIFS(Y218:AL218,"Res*"),0)</f>
        <v>0</v>
      </c>
      <c r="AA230" s="411">
        <f>IF(COUNTIFS(AA$35,"Res*"),1/COUNTIFS(Y218:AL218,"Res*"),0)</f>
        <v>0</v>
      </c>
      <c r="AB230" s="411">
        <f>IF(COUNTIFS(AB$35,"Res*"),1/COUNTIFS(Y218:AL218,"Res*"),0)</f>
        <v>1</v>
      </c>
      <c r="AC230" s="411">
        <f>IF(COUNTIFS(AC$35,"Res*"),1/COUNTIFS(Y218:AL218,"Res*"),0)</f>
        <v>0</v>
      </c>
      <c r="AD230" s="411">
        <f>IF(COUNTIFS(AD$35,"Res*"),1/COUNTIFS(Y218:AL218,"Res*"),0)</f>
        <v>0</v>
      </c>
      <c r="AE230" s="411">
        <f>IF(COUNTIFS(AE$35,"Res*"),1/COUNTIFS(Y218:AL218,"Res*"),0)</f>
        <v>0</v>
      </c>
      <c r="AF230" s="411">
        <f>IF(COUNTIFS(AF$35,"Res*"),1/COUNTIFS(Y218:AL218,"Res*"),0)</f>
        <v>0</v>
      </c>
      <c r="AG230" s="411">
        <f>IF(COUNTIFS(AG$35,"Res*"),1/COUNTIFS(Y218:AL218,"Res*"),0)</f>
        <v>0</v>
      </c>
      <c r="AH230" s="411">
        <f>IF(COUNTIFS(AH$35,"Res*"),1/COUNTIFS(Y218:AL218,"Res*"),0)</f>
        <v>0</v>
      </c>
      <c r="AI230" s="411">
        <f>IF(COUNTIFS(AI$35,"Res*"),1/COUNTIFS(Y218:AL218,"Res*"),0)</f>
        <v>0</v>
      </c>
      <c r="AJ230" s="411">
        <f>IF(COUNTIFS(AJ$35,"Res*"),1/COUNTIFS(Y218:AL218,"Res*"),0)</f>
        <v>0</v>
      </c>
      <c r="AK230" s="411">
        <f>IF(COUNTIFS(AK$35,"Res*"),1/COUNTIFS(Y218:AL218,"Res*"),0)</f>
        <v>0</v>
      </c>
      <c r="AL230" s="411">
        <f>IF(COUNTIFS(AL$35,"Res*"),1/COUNTIFS(Y218:AL218,"Res*"),0)</f>
        <v>0</v>
      </c>
      <c r="AM230" s="298">
        <f>SUM(Y230:AL230)</f>
        <v>1</v>
      </c>
    </row>
    <row r="231" spans="1:39" outlineLevel="1">
      <c r="B231" s="296" t="s">
        <v>290</v>
      </c>
      <c r="C231" s="293" t="s">
        <v>164</v>
      </c>
      <c r="D231" s="724">
        <f>SUMIFS('7.  Persistence Report'!AV:AV,'7.  Persistence Report'!$D:$D,$B230,'7.  Persistence Report'!$H:$H,2016,'7.  Persistence Report'!$J:$J,"Adjustment")</f>
        <v>0</v>
      </c>
      <c r="E231" s="724">
        <f>SUMIFS('7.  Persistence Report'!AW:AW,'7.  Persistence Report'!$D:$D,$B230,'7.  Persistence Report'!$H:$H,2016,'7.  Persistence Report'!$J:$J,"Adjustment")</f>
        <v>0</v>
      </c>
      <c r="F231" s="724">
        <f>SUMIFS('7.  Persistence Report'!AX:AX,'7.  Persistence Report'!$D:$D,$B230,'7.  Persistence Report'!$H:$H,2016,'7.  Persistence Report'!$J:$J,"Adjustment")</f>
        <v>0</v>
      </c>
      <c r="G231" s="724">
        <f>SUMIFS('7.  Persistence Report'!AY:AY,'7.  Persistence Report'!$D:$D,$B230,'7.  Persistence Report'!$H:$H,2016,'7.  Persistence Report'!$J:$J,"Adjustment")</f>
        <v>0</v>
      </c>
      <c r="H231" s="724">
        <f>SUMIFS('7.  Persistence Report'!AZ:AZ,'7.  Persistence Report'!$D:$D,$B230,'7.  Persistence Report'!$H:$H,2016,'7.  Persistence Report'!$J:$J,"Adjustment")</f>
        <v>0</v>
      </c>
      <c r="I231" s="724">
        <f>SUMIFS('7.  Persistence Report'!BA:BA,'7.  Persistence Report'!$D:$D,$B230,'7.  Persistence Report'!$H:$H,2016,'7.  Persistence Report'!$J:$J,"Adjustment")</f>
        <v>0</v>
      </c>
      <c r="J231" s="724">
        <f>SUMIFS('7.  Persistence Report'!BB:BB,'7.  Persistence Report'!$D:$D,$B230,'7.  Persistence Report'!$H:$H,2016,'7.  Persistence Report'!$J:$J,"Adjustment")</f>
        <v>0</v>
      </c>
      <c r="K231" s="724">
        <f>SUMIFS('7.  Persistence Report'!BC:BC,'7.  Persistence Report'!$D:$D,$B230,'7.  Persistence Report'!$H:$H,2016,'7.  Persistence Report'!$J:$J,"Adjustment")</f>
        <v>0</v>
      </c>
      <c r="L231" s="724">
        <f>SUMIFS('7.  Persistence Report'!BD:BD,'7.  Persistence Report'!$D:$D,$B230,'7.  Persistence Report'!$H:$H,2016,'7.  Persistence Report'!$J:$J,"Adjustment")</f>
        <v>0</v>
      </c>
      <c r="M231" s="724">
        <f>SUMIFS('7.  Persistence Report'!BE:BE,'7.  Persistence Report'!$D:$D,$B230,'7.  Persistence Report'!$H:$H,2016,'7.  Persistence Report'!$J:$J,"Adjustment")</f>
        <v>0</v>
      </c>
      <c r="N231" s="732"/>
      <c r="O231" s="724">
        <f>SUMIFS('7.  Persistence Report'!Q:Q,'7.  Persistence Report'!$D:$D,$B230,'7.  Persistence Report'!$H:$H,2016,'7.  Persistence Report'!$J:$J,"Adjustment")</f>
        <v>0</v>
      </c>
      <c r="P231" s="724">
        <f>SUMIFS('7.  Persistence Report'!R:R,'7.  Persistence Report'!$D:$D,$B230,'7.  Persistence Report'!$H:$H,2016,'7.  Persistence Report'!$J:$J,"Adjustment")</f>
        <v>0</v>
      </c>
      <c r="Q231" s="724">
        <f>SUMIFS('7.  Persistence Report'!S:S,'7.  Persistence Report'!$D:$D,$B230,'7.  Persistence Report'!$H:$H,2016,'7.  Persistence Report'!$J:$J,"Adjustment")</f>
        <v>0</v>
      </c>
      <c r="R231" s="724">
        <f>SUMIFS('7.  Persistence Report'!T:T,'7.  Persistence Report'!$D:$D,$B230,'7.  Persistence Report'!$H:$H,2016,'7.  Persistence Report'!$J:$J,"Adjustment")</f>
        <v>0</v>
      </c>
      <c r="S231" s="724">
        <f>SUMIFS('7.  Persistence Report'!U:U,'7.  Persistence Report'!$D:$D,$B230,'7.  Persistence Report'!$H:$H,2016,'7.  Persistence Report'!$J:$J,"Adjustment")</f>
        <v>0</v>
      </c>
      <c r="T231" s="724">
        <f>SUMIFS('7.  Persistence Report'!V:V,'7.  Persistence Report'!$D:$D,$B230,'7.  Persistence Report'!$H:$H,2016,'7.  Persistence Report'!$J:$J,"Adjustment")</f>
        <v>0</v>
      </c>
      <c r="U231" s="724">
        <f>SUMIFS('7.  Persistence Report'!W:W,'7.  Persistence Report'!$D:$D,$B230,'7.  Persistence Report'!$H:$H,2016,'7.  Persistence Report'!$J:$J,"Adjustment")</f>
        <v>0</v>
      </c>
      <c r="V231" s="724">
        <f>SUMIFS('7.  Persistence Report'!X:X,'7.  Persistence Report'!$D:$D,$B230,'7.  Persistence Report'!$H:$H,2016,'7.  Persistence Report'!$J:$J,"Adjustment")</f>
        <v>0</v>
      </c>
      <c r="W231" s="724">
        <f>SUMIFS('7.  Persistence Report'!Y:Y,'7.  Persistence Report'!$D:$D,$B230,'7.  Persistence Report'!$H:$H,2016,'7.  Persistence Report'!$J:$J,"Adjustment")</f>
        <v>0</v>
      </c>
      <c r="X231" s="724">
        <f>SUMIFS('7.  Persistence Report'!Z:Z,'7.  Persistence Report'!$D:$D,$B230,'7.  Persistence Report'!$H:$H,2016,'7.  Persistence Report'!$J:$J,"Adjustment")</f>
        <v>0</v>
      </c>
      <c r="Y231" s="412">
        <f>Y230</f>
        <v>0</v>
      </c>
      <c r="Z231" s="412">
        <f t="shared" ref="Z231:AL231" si="59">Z230</f>
        <v>0</v>
      </c>
      <c r="AA231" s="412">
        <f t="shared" si="59"/>
        <v>0</v>
      </c>
      <c r="AB231" s="412">
        <f t="shared" si="59"/>
        <v>1</v>
      </c>
      <c r="AC231" s="412">
        <f t="shared" si="59"/>
        <v>0</v>
      </c>
      <c r="AD231" s="412">
        <f t="shared" si="59"/>
        <v>0</v>
      </c>
      <c r="AE231" s="412">
        <f t="shared" si="59"/>
        <v>0</v>
      </c>
      <c r="AF231" s="412">
        <f t="shared" si="59"/>
        <v>0</v>
      </c>
      <c r="AG231" s="412">
        <f t="shared" si="59"/>
        <v>0</v>
      </c>
      <c r="AH231" s="412">
        <f t="shared" si="59"/>
        <v>0</v>
      </c>
      <c r="AI231" s="412">
        <f t="shared" si="59"/>
        <v>0</v>
      </c>
      <c r="AJ231" s="412">
        <f t="shared" si="59"/>
        <v>0</v>
      </c>
      <c r="AK231" s="412">
        <f t="shared" si="59"/>
        <v>0</v>
      </c>
      <c r="AL231" s="412">
        <f t="shared" si="59"/>
        <v>0</v>
      </c>
      <c r="AM231" s="299"/>
    </row>
    <row r="232" spans="1:39" outlineLevel="1">
      <c r="B232" s="296"/>
      <c r="C232" s="307"/>
      <c r="D232" s="735"/>
      <c r="E232" s="735"/>
      <c r="F232" s="735"/>
      <c r="G232" s="735"/>
      <c r="H232" s="735"/>
      <c r="I232" s="735"/>
      <c r="J232" s="735"/>
      <c r="K232" s="735"/>
      <c r="L232" s="735"/>
      <c r="M232" s="735"/>
      <c r="N232" s="730"/>
      <c r="O232" s="735"/>
      <c r="P232" s="735"/>
      <c r="Q232" s="735"/>
      <c r="R232" s="735"/>
      <c r="S232" s="735"/>
      <c r="T232" s="735"/>
      <c r="U232" s="735"/>
      <c r="V232" s="735"/>
      <c r="W232" s="735"/>
      <c r="X232" s="735"/>
      <c r="Y232" s="413"/>
      <c r="Z232" s="413"/>
      <c r="AA232" s="413"/>
      <c r="AB232" s="413"/>
      <c r="AC232" s="413"/>
      <c r="AD232" s="413"/>
      <c r="AE232" s="413"/>
      <c r="AF232" s="413"/>
      <c r="AG232" s="413"/>
      <c r="AH232" s="413"/>
      <c r="AI232" s="413"/>
      <c r="AJ232" s="413"/>
      <c r="AK232" s="413"/>
      <c r="AL232" s="413"/>
      <c r="AM232" s="308"/>
    </row>
    <row r="233" spans="1:39" ht="30" outlineLevel="1">
      <c r="A233" s="516">
        <v>5</v>
      </c>
      <c r="B233" s="514" t="s">
        <v>99</v>
      </c>
      <c r="C233" s="293" t="s">
        <v>25</v>
      </c>
      <c r="D233" s="724">
        <f>SUMIFS('7.  Persistence Report'!AV:AV,'7.  Persistence Report'!$D:$D,$B233,'7.  Persistence Report'!$H:$H,2016,'7.  Persistence Report'!$J:$J,"Current Year Savings")</f>
        <v>0</v>
      </c>
      <c r="E233" s="724">
        <f>SUMIFS('7.  Persistence Report'!AW:AW,'7.  Persistence Report'!$D:$D,$B233,'7.  Persistence Report'!$H:$H,2016,'7.  Persistence Report'!$J:$J,"Current Year Savings")</f>
        <v>0</v>
      </c>
      <c r="F233" s="724">
        <f>SUMIFS('7.  Persistence Report'!AX:AX,'7.  Persistence Report'!$D:$D,$B233,'7.  Persistence Report'!$H:$H,2016,'7.  Persistence Report'!$J:$J,"Current Year Savings")</f>
        <v>0</v>
      </c>
      <c r="G233" s="724">
        <f>SUMIFS('7.  Persistence Report'!AY:AY,'7.  Persistence Report'!$D:$D,$B233,'7.  Persistence Report'!$H:$H,2016,'7.  Persistence Report'!$J:$J,"Current Year Savings")</f>
        <v>0</v>
      </c>
      <c r="H233" s="724">
        <f>SUMIFS('7.  Persistence Report'!AZ:AZ,'7.  Persistence Report'!$D:$D,$B233,'7.  Persistence Report'!$H:$H,2016,'7.  Persistence Report'!$J:$J,"Current Year Savings")</f>
        <v>0</v>
      </c>
      <c r="I233" s="724">
        <f>SUMIFS('7.  Persistence Report'!BA:BA,'7.  Persistence Report'!$D:$D,$B233,'7.  Persistence Report'!$H:$H,2016,'7.  Persistence Report'!$J:$J,"Current Year Savings")</f>
        <v>0</v>
      </c>
      <c r="J233" s="724">
        <f>SUMIFS('7.  Persistence Report'!BB:BB,'7.  Persistence Report'!$D:$D,$B233,'7.  Persistence Report'!$H:$H,2016,'7.  Persistence Report'!$J:$J,"Current Year Savings")</f>
        <v>0</v>
      </c>
      <c r="K233" s="724">
        <f>SUMIFS('7.  Persistence Report'!BC:BC,'7.  Persistence Report'!$D:$D,$B233,'7.  Persistence Report'!$H:$H,2016,'7.  Persistence Report'!$J:$J,"Current Year Savings")</f>
        <v>0</v>
      </c>
      <c r="L233" s="724">
        <f>SUMIFS('7.  Persistence Report'!BD:BD,'7.  Persistence Report'!$D:$D,$B233,'7.  Persistence Report'!$H:$H,2016,'7.  Persistence Report'!$J:$J,"Current Year Savings")</f>
        <v>0</v>
      </c>
      <c r="M233" s="724">
        <f>SUMIFS('7.  Persistence Report'!BE:BE,'7.  Persistence Report'!$D:$D,$B233,'7.  Persistence Report'!$H:$H,2016,'7.  Persistence Report'!$J:$J,"Current Year Savings")</f>
        <v>0</v>
      </c>
      <c r="N233" s="730"/>
      <c r="O233" s="724">
        <f>SUMIFS('7.  Persistence Report'!Q:Q,'7.  Persistence Report'!$D:$D,$B233,'7.  Persistence Report'!$H:$H,2016,'7.  Persistence Report'!$J:$J,"Current Year Savings")</f>
        <v>0</v>
      </c>
      <c r="P233" s="724">
        <f>SUMIFS('7.  Persistence Report'!R:R,'7.  Persistence Report'!$D:$D,$B233,'7.  Persistence Report'!$H:$H,2016,'7.  Persistence Report'!$J:$J,"Current Year Savings")</f>
        <v>0</v>
      </c>
      <c r="Q233" s="724">
        <f>SUMIFS('7.  Persistence Report'!S:S,'7.  Persistence Report'!$D:$D,$B233,'7.  Persistence Report'!$H:$H,2016,'7.  Persistence Report'!$J:$J,"Current Year Savings")</f>
        <v>0</v>
      </c>
      <c r="R233" s="724">
        <f>SUMIFS('7.  Persistence Report'!T:T,'7.  Persistence Report'!$D:$D,$B233,'7.  Persistence Report'!$H:$H,2016,'7.  Persistence Report'!$J:$J,"Current Year Savings")</f>
        <v>0</v>
      </c>
      <c r="S233" s="724">
        <f>SUMIFS('7.  Persistence Report'!U:U,'7.  Persistence Report'!$D:$D,$B233,'7.  Persistence Report'!$H:$H,2016,'7.  Persistence Report'!$J:$J,"Current Year Savings")</f>
        <v>0</v>
      </c>
      <c r="T233" s="724">
        <f>SUMIFS('7.  Persistence Report'!V:V,'7.  Persistence Report'!$D:$D,$B233,'7.  Persistence Report'!$H:$H,2016,'7.  Persistence Report'!$J:$J,"Current Year Savings")</f>
        <v>0</v>
      </c>
      <c r="U233" s="724">
        <f>SUMIFS('7.  Persistence Report'!W:W,'7.  Persistence Report'!$D:$D,$B233,'7.  Persistence Report'!$H:$H,2016,'7.  Persistence Report'!$J:$J,"Current Year Savings")</f>
        <v>0</v>
      </c>
      <c r="V233" s="724">
        <f>SUMIFS('7.  Persistence Report'!X:X,'7.  Persistence Report'!$D:$D,$B233,'7.  Persistence Report'!$H:$H,2016,'7.  Persistence Report'!$J:$J,"Current Year Savings")</f>
        <v>0</v>
      </c>
      <c r="W233" s="724">
        <f>SUMIFS('7.  Persistence Report'!Y:Y,'7.  Persistence Report'!$D:$D,$B233,'7.  Persistence Report'!$H:$H,2016,'7.  Persistence Report'!$J:$J,"Current Year Savings")</f>
        <v>0</v>
      </c>
      <c r="X233" s="724">
        <f>SUMIFS('7.  Persistence Report'!Z:Z,'7.  Persistence Report'!$D:$D,$B233,'7.  Persistence Report'!$H:$H,2016,'7.  Persistence Report'!$J:$J,"Current Year Savings")</f>
        <v>0</v>
      </c>
      <c r="Y233" s="411">
        <f>IF(COUNTIFS(Y218,"Res*"),1/COUNTIFS(Y218:AL218,"Res*"),0)</f>
        <v>0</v>
      </c>
      <c r="Z233" s="411">
        <f>IF(COUNTIFS(Z$35,"Res*"),1/COUNTIFS(Y218:AL218,"Res*"),0)</f>
        <v>0</v>
      </c>
      <c r="AA233" s="411">
        <f>IF(COUNTIFS(AA$35,"Res*"),1/COUNTIFS(Y218:AL218,"Res*"),0)</f>
        <v>0</v>
      </c>
      <c r="AB233" s="411">
        <f>IF(COUNTIFS(AB$35,"Res*"),1/COUNTIFS(Y218:AL218,"Res*"),0)</f>
        <v>1</v>
      </c>
      <c r="AC233" s="411">
        <f>IF(COUNTIFS(AC$35,"Res*"),1/COUNTIFS(Y218:AL218,"Res*"),0)</f>
        <v>0</v>
      </c>
      <c r="AD233" s="411">
        <f>IF(COUNTIFS(AD$35,"Res*"),1/COUNTIFS(Y218:AL218,"Res*"),0)</f>
        <v>0</v>
      </c>
      <c r="AE233" s="411">
        <f>IF(COUNTIFS(AE$35,"Res*"),1/COUNTIFS(Y218:AL218,"Res*"),0)</f>
        <v>0</v>
      </c>
      <c r="AF233" s="411">
        <f>IF(COUNTIFS(AF$35,"Res*"),1/COUNTIFS(Y218:AL218,"Res*"),0)</f>
        <v>0</v>
      </c>
      <c r="AG233" s="411">
        <f>IF(COUNTIFS(AG$35,"Res*"),1/COUNTIFS(Y218:AL218,"Res*"),0)</f>
        <v>0</v>
      </c>
      <c r="AH233" s="411">
        <f>IF(COUNTIFS(AH$35,"Res*"),1/COUNTIFS(Y218:AL218,"Res*"),0)</f>
        <v>0</v>
      </c>
      <c r="AI233" s="411">
        <f>IF(COUNTIFS(AI$35,"Res*"),1/COUNTIFS(Y218:AL218,"Res*"),0)</f>
        <v>0</v>
      </c>
      <c r="AJ233" s="411">
        <f>IF(COUNTIFS(AJ$35,"Res*"),1/COUNTIFS(Y218:AL218,"Res*"),0)</f>
        <v>0</v>
      </c>
      <c r="AK233" s="411">
        <f>IF(COUNTIFS(AK$35,"Res*"),1/COUNTIFS(Y218:AL218,"Res*"),0)</f>
        <v>0</v>
      </c>
      <c r="AL233" s="411">
        <f>IF(COUNTIFS(AL$35,"Res*"),1/COUNTIFS(Y218:AL218,"Res*"),0)</f>
        <v>0</v>
      </c>
      <c r="AM233" s="298">
        <f>SUM(Y233:AL233)</f>
        <v>1</v>
      </c>
    </row>
    <row r="234" spans="1:39" outlineLevel="1">
      <c r="B234" s="296" t="s">
        <v>290</v>
      </c>
      <c r="C234" s="293" t="s">
        <v>164</v>
      </c>
      <c r="D234" s="724">
        <f>SUMIFS('7.  Persistence Report'!AV:AV,'7.  Persistence Report'!$D:$D,$B233,'7.  Persistence Report'!$H:$H,2016,'7.  Persistence Report'!$J:$J,"Adjustment")</f>
        <v>0</v>
      </c>
      <c r="E234" s="724">
        <f>SUMIFS('7.  Persistence Report'!AW:AW,'7.  Persistence Report'!$D:$D,$B233,'7.  Persistence Report'!$H:$H,2016,'7.  Persistence Report'!$J:$J,"Adjustment")</f>
        <v>0</v>
      </c>
      <c r="F234" s="724">
        <f>SUMIFS('7.  Persistence Report'!AX:AX,'7.  Persistence Report'!$D:$D,$B233,'7.  Persistence Report'!$H:$H,2016,'7.  Persistence Report'!$J:$J,"Adjustment")</f>
        <v>0</v>
      </c>
      <c r="G234" s="724">
        <f>SUMIFS('7.  Persistence Report'!AY:AY,'7.  Persistence Report'!$D:$D,$B233,'7.  Persistence Report'!$H:$H,2016,'7.  Persistence Report'!$J:$J,"Adjustment")</f>
        <v>0</v>
      </c>
      <c r="H234" s="724">
        <f>SUMIFS('7.  Persistence Report'!AZ:AZ,'7.  Persistence Report'!$D:$D,$B233,'7.  Persistence Report'!$H:$H,2016,'7.  Persistence Report'!$J:$J,"Adjustment")</f>
        <v>0</v>
      </c>
      <c r="I234" s="724">
        <f>SUMIFS('7.  Persistence Report'!BA:BA,'7.  Persistence Report'!$D:$D,$B233,'7.  Persistence Report'!$H:$H,2016,'7.  Persistence Report'!$J:$J,"Adjustment")</f>
        <v>0</v>
      </c>
      <c r="J234" s="724">
        <f>SUMIFS('7.  Persistence Report'!BB:BB,'7.  Persistence Report'!$D:$D,$B233,'7.  Persistence Report'!$H:$H,2016,'7.  Persistence Report'!$J:$J,"Adjustment")</f>
        <v>0</v>
      </c>
      <c r="K234" s="724">
        <f>SUMIFS('7.  Persistence Report'!BC:BC,'7.  Persistence Report'!$D:$D,$B233,'7.  Persistence Report'!$H:$H,2016,'7.  Persistence Report'!$J:$J,"Adjustment")</f>
        <v>0</v>
      </c>
      <c r="L234" s="724">
        <f>SUMIFS('7.  Persistence Report'!BD:BD,'7.  Persistence Report'!$D:$D,$B233,'7.  Persistence Report'!$H:$H,2016,'7.  Persistence Report'!$J:$J,"Adjustment")</f>
        <v>0</v>
      </c>
      <c r="M234" s="724">
        <f>SUMIFS('7.  Persistence Report'!BE:BE,'7.  Persistence Report'!$D:$D,$B233,'7.  Persistence Report'!$H:$H,2016,'7.  Persistence Report'!$J:$J,"Adjustment")</f>
        <v>0</v>
      </c>
      <c r="N234" s="732"/>
      <c r="O234" s="724">
        <f>SUMIFS('7.  Persistence Report'!Q:Q,'7.  Persistence Report'!$D:$D,$B233,'7.  Persistence Report'!$H:$H,2016,'7.  Persistence Report'!$J:$J,"Adjustment")</f>
        <v>0</v>
      </c>
      <c r="P234" s="724">
        <f>SUMIFS('7.  Persistence Report'!R:R,'7.  Persistence Report'!$D:$D,$B233,'7.  Persistence Report'!$H:$H,2016,'7.  Persistence Report'!$J:$J,"Adjustment")</f>
        <v>0</v>
      </c>
      <c r="Q234" s="724">
        <f>SUMIFS('7.  Persistence Report'!S:S,'7.  Persistence Report'!$D:$D,$B233,'7.  Persistence Report'!$H:$H,2016,'7.  Persistence Report'!$J:$J,"Adjustment")</f>
        <v>0</v>
      </c>
      <c r="R234" s="724">
        <f>SUMIFS('7.  Persistence Report'!T:T,'7.  Persistence Report'!$D:$D,$B233,'7.  Persistence Report'!$H:$H,2016,'7.  Persistence Report'!$J:$J,"Adjustment")</f>
        <v>0</v>
      </c>
      <c r="S234" s="724">
        <f>SUMIFS('7.  Persistence Report'!U:U,'7.  Persistence Report'!$D:$D,$B233,'7.  Persistence Report'!$H:$H,2016,'7.  Persistence Report'!$J:$J,"Adjustment")</f>
        <v>0</v>
      </c>
      <c r="T234" s="724">
        <f>SUMIFS('7.  Persistence Report'!V:V,'7.  Persistence Report'!$D:$D,$B233,'7.  Persistence Report'!$H:$H,2016,'7.  Persistence Report'!$J:$J,"Adjustment")</f>
        <v>0</v>
      </c>
      <c r="U234" s="724">
        <f>SUMIFS('7.  Persistence Report'!W:W,'7.  Persistence Report'!$D:$D,$B233,'7.  Persistence Report'!$H:$H,2016,'7.  Persistence Report'!$J:$J,"Adjustment")</f>
        <v>0</v>
      </c>
      <c r="V234" s="724">
        <f>SUMIFS('7.  Persistence Report'!X:X,'7.  Persistence Report'!$D:$D,$B233,'7.  Persistence Report'!$H:$H,2016,'7.  Persistence Report'!$J:$J,"Adjustment")</f>
        <v>0</v>
      </c>
      <c r="W234" s="724">
        <f>SUMIFS('7.  Persistence Report'!Y:Y,'7.  Persistence Report'!$D:$D,$B233,'7.  Persistence Report'!$H:$H,2016,'7.  Persistence Report'!$J:$J,"Adjustment")</f>
        <v>0</v>
      </c>
      <c r="X234" s="724">
        <f>SUMIFS('7.  Persistence Report'!Z:Z,'7.  Persistence Report'!$D:$D,$B233,'7.  Persistence Report'!$H:$H,2016,'7.  Persistence Report'!$J:$J,"Adjustment")</f>
        <v>0</v>
      </c>
      <c r="Y234" s="412">
        <f>Y233</f>
        <v>0</v>
      </c>
      <c r="Z234" s="412">
        <f t="shared" ref="Z234:AL234" si="60">Z233</f>
        <v>0</v>
      </c>
      <c r="AA234" s="412">
        <f t="shared" si="60"/>
        <v>0</v>
      </c>
      <c r="AB234" s="412">
        <f t="shared" si="60"/>
        <v>1</v>
      </c>
      <c r="AC234" s="412">
        <f t="shared" si="60"/>
        <v>0</v>
      </c>
      <c r="AD234" s="412">
        <f t="shared" si="60"/>
        <v>0</v>
      </c>
      <c r="AE234" s="412">
        <f t="shared" si="60"/>
        <v>0</v>
      </c>
      <c r="AF234" s="412">
        <f t="shared" si="60"/>
        <v>0</v>
      </c>
      <c r="AG234" s="412">
        <f t="shared" si="60"/>
        <v>0</v>
      </c>
      <c r="AH234" s="412">
        <f t="shared" si="60"/>
        <v>0</v>
      </c>
      <c r="AI234" s="412">
        <f t="shared" si="60"/>
        <v>0</v>
      </c>
      <c r="AJ234" s="412">
        <f t="shared" si="60"/>
        <v>0</v>
      </c>
      <c r="AK234" s="412">
        <f t="shared" si="60"/>
        <v>0</v>
      </c>
      <c r="AL234" s="412">
        <f t="shared" si="60"/>
        <v>0</v>
      </c>
      <c r="AM234" s="299"/>
    </row>
    <row r="235" spans="1:39" outlineLevel="1">
      <c r="B235" s="296"/>
      <c r="C235" s="293"/>
      <c r="D235" s="730"/>
      <c r="E235" s="730"/>
      <c r="F235" s="730"/>
      <c r="G235" s="730"/>
      <c r="H235" s="730"/>
      <c r="I235" s="730"/>
      <c r="J235" s="730"/>
      <c r="K235" s="730"/>
      <c r="L235" s="730"/>
      <c r="M235" s="730"/>
      <c r="N235" s="730"/>
      <c r="O235" s="730"/>
      <c r="P235" s="730"/>
      <c r="Q235" s="730"/>
      <c r="R235" s="730"/>
      <c r="S235" s="730"/>
      <c r="T235" s="730"/>
      <c r="U235" s="730"/>
      <c r="V235" s="730"/>
      <c r="W235" s="730"/>
      <c r="X235" s="730"/>
      <c r="Y235" s="423"/>
      <c r="Z235" s="424"/>
      <c r="AA235" s="424"/>
      <c r="AB235" s="424"/>
      <c r="AC235" s="424"/>
      <c r="AD235" s="424"/>
      <c r="AE235" s="424"/>
      <c r="AF235" s="424"/>
      <c r="AG235" s="424"/>
      <c r="AH235" s="424"/>
      <c r="AI235" s="424"/>
      <c r="AJ235" s="424"/>
      <c r="AK235" s="424"/>
      <c r="AL235" s="424"/>
      <c r="AM235" s="299"/>
    </row>
    <row r="236" spans="1:39" ht="15.75" outlineLevel="1">
      <c r="B236" s="320" t="s">
        <v>499</v>
      </c>
      <c r="C236" s="291"/>
      <c r="D236" s="738"/>
      <c r="E236" s="738"/>
      <c r="F236" s="738"/>
      <c r="G236" s="738"/>
      <c r="H236" s="738"/>
      <c r="I236" s="738"/>
      <c r="J236" s="738"/>
      <c r="K236" s="738"/>
      <c r="L236" s="738"/>
      <c r="M236" s="738"/>
      <c r="N236" s="742"/>
      <c r="O236" s="738"/>
      <c r="P236" s="738"/>
      <c r="Q236" s="738"/>
      <c r="R236" s="738"/>
      <c r="S236" s="738"/>
      <c r="T236" s="738"/>
      <c r="U236" s="738"/>
      <c r="V236" s="738"/>
      <c r="W236" s="738"/>
      <c r="X236" s="738"/>
      <c r="Y236" s="415"/>
      <c r="Z236" s="415"/>
      <c r="AA236" s="415"/>
      <c r="AB236" s="415"/>
      <c r="AC236" s="415"/>
      <c r="AD236" s="415"/>
      <c r="AE236" s="415"/>
      <c r="AF236" s="415"/>
      <c r="AG236" s="415"/>
      <c r="AH236" s="415"/>
      <c r="AI236" s="415"/>
      <c r="AJ236" s="415"/>
      <c r="AK236" s="415"/>
      <c r="AL236" s="415"/>
      <c r="AM236" s="294"/>
    </row>
    <row r="237" spans="1:39" outlineLevel="1">
      <c r="A237" s="516">
        <v>6</v>
      </c>
      <c r="B237" s="514" t="s">
        <v>100</v>
      </c>
      <c r="C237" s="293" t="s">
        <v>25</v>
      </c>
      <c r="D237" s="724">
        <f>SUMIFS('7.  Persistence Report'!AV:AV,'7.  Persistence Report'!$D:$D,$B237,'7.  Persistence Report'!$H:$H,2016,'7.  Persistence Report'!$J:$J,"Current Year Savings")</f>
        <v>0</v>
      </c>
      <c r="E237" s="724">
        <f>SUMIFS('7.  Persistence Report'!AW:AW,'7.  Persistence Report'!$D:$D,$B237,'7.  Persistence Report'!$H:$H,2016,'7.  Persistence Report'!$J:$J,"Current Year Savings")</f>
        <v>0</v>
      </c>
      <c r="F237" s="724">
        <f>SUMIFS('7.  Persistence Report'!AX:AX,'7.  Persistence Report'!$D:$D,$B237,'7.  Persistence Report'!$H:$H,2016,'7.  Persistence Report'!$J:$J,"Current Year Savings")</f>
        <v>0</v>
      </c>
      <c r="G237" s="724">
        <f>SUMIFS('7.  Persistence Report'!AY:AY,'7.  Persistence Report'!$D:$D,$B237,'7.  Persistence Report'!$H:$H,2016,'7.  Persistence Report'!$J:$J,"Current Year Savings")</f>
        <v>0</v>
      </c>
      <c r="H237" s="724">
        <f>SUMIFS('7.  Persistence Report'!AZ:AZ,'7.  Persistence Report'!$D:$D,$B237,'7.  Persistence Report'!$H:$H,2016,'7.  Persistence Report'!$J:$J,"Current Year Savings")</f>
        <v>0</v>
      </c>
      <c r="I237" s="724">
        <f>SUMIFS('7.  Persistence Report'!BA:BA,'7.  Persistence Report'!$D:$D,$B237,'7.  Persistence Report'!$H:$H,2016,'7.  Persistence Report'!$J:$J,"Current Year Savings")</f>
        <v>0</v>
      </c>
      <c r="J237" s="724">
        <f>SUMIFS('7.  Persistence Report'!BB:BB,'7.  Persistence Report'!$D:$D,$B237,'7.  Persistence Report'!$H:$H,2016,'7.  Persistence Report'!$J:$J,"Current Year Savings")</f>
        <v>0</v>
      </c>
      <c r="K237" s="724">
        <f>SUMIFS('7.  Persistence Report'!BC:BC,'7.  Persistence Report'!$D:$D,$B237,'7.  Persistence Report'!$H:$H,2016,'7.  Persistence Report'!$J:$J,"Current Year Savings")</f>
        <v>0</v>
      </c>
      <c r="L237" s="724">
        <f>SUMIFS('7.  Persistence Report'!BD:BD,'7.  Persistence Report'!$D:$D,$B237,'7.  Persistence Report'!$H:$H,2016,'7.  Persistence Report'!$J:$J,"Current Year Savings")</f>
        <v>0</v>
      </c>
      <c r="M237" s="724">
        <f>SUMIFS('7.  Persistence Report'!BE:BE,'7.  Persistence Report'!$D:$D,$B237,'7.  Persistence Report'!$H:$H,2016,'7.  Persistence Report'!$J:$J,"Current Year Savings")</f>
        <v>0</v>
      </c>
      <c r="N237" s="724">
        <v>12</v>
      </c>
      <c r="O237" s="724">
        <f>SUMIFS('7.  Persistence Report'!Q:Q,'7.  Persistence Report'!$D:$D,$B237,'7.  Persistence Report'!$H:$H,2016,'7.  Persistence Report'!$J:$J,"Current Year Savings")</f>
        <v>0</v>
      </c>
      <c r="P237" s="724">
        <f>SUMIFS('7.  Persistence Report'!R:R,'7.  Persistence Report'!$D:$D,$B237,'7.  Persistence Report'!$H:$H,2016,'7.  Persistence Report'!$J:$J,"Current Year Savings")</f>
        <v>0</v>
      </c>
      <c r="Q237" s="724">
        <f>SUMIFS('7.  Persistence Report'!S:S,'7.  Persistence Report'!$D:$D,$B237,'7.  Persistence Report'!$H:$H,2016,'7.  Persistence Report'!$J:$J,"Current Year Savings")</f>
        <v>0</v>
      </c>
      <c r="R237" s="724">
        <f>SUMIFS('7.  Persistence Report'!T:T,'7.  Persistence Report'!$D:$D,$B237,'7.  Persistence Report'!$H:$H,2016,'7.  Persistence Report'!$J:$J,"Current Year Savings")</f>
        <v>0</v>
      </c>
      <c r="S237" s="724">
        <f>SUMIFS('7.  Persistence Report'!U:U,'7.  Persistence Report'!$D:$D,$B237,'7.  Persistence Report'!$H:$H,2016,'7.  Persistence Report'!$J:$J,"Current Year Savings")</f>
        <v>0</v>
      </c>
      <c r="T237" s="724">
        <f>SUMIFS('7.  Persistence Report'!V:V,'7.  Persistence Report'!$D:$D,$B237,'7.  Persistence Report'!$H:$H,2016,'7.  Persistence Report'!$J:$J,"Current Year Savings")</f>
        <v>0</v>
      </c>
      <c r="U237" s="724">
        <f>SUMIFS('7.  Persistence Report'!W:W,'7.  Persistence Report'!$D:$D,$B237,'7.  Persistence Report'!$H:$H,2016,'7.  Persistence Report'!$J:$J,"Current Year Savings")</f>
        <v>0</v>
      </c>
      <c r="V237" s="724">
        <f>SUMIFS('7.  Persistence Report'!X:X,'7.  Persistence Report'!$D:$D,$B237,'7.  Persistence Report'!$H:$H,2016,'7.  Persistence Report'!$J:$J,"Current Year Savings")</f>
        <v>0</v>
      </c>
      <c r="W237" s="724">
        <f>SUMIFS('7.  Persistence Report'!Y:Y,'7.  Persistence Report'!$D:$D,$B237,'7.  Persistence Report'!$H:$H,2016,'7.  Persistence Report'!$J:$J,"Current Year Savings")</f>
        <v>0</v>
      </c>
      <c r="X237" s="724">
        <f>SUMIFS('7.  Persistence Report'!Z:Z,'7.  Persistence Report'!$D:$D,$B237,'7.  Persistence Report'!$H:$H,2016,'7.  Persistence Report'!$J:$J,"Current Year Savings")</f>
        <v>0</v>
      </c>
      <c r="Y237" s="416">
        <f ca="1">IF(SUMIFS(OFFSET('3-a.  Rate Class Allocations'!$BA:$BA,0,O218-2015+(27*(Y219="kW"))),'3-a.  Rate Class Allocations'!$F:$F,"2011 - 2014 + 2015 Extension Legacy Green Energy Act Framework - Province Wide Program",'3-a.  Rate Class Allocations'!$E:$E,$B237),SUMIFS(OFFSET('3-a.  Rate Class Allocations'!$BA:$BA,0,O218-2015+(27*(Y219="kW"))),'3-a.  Rate Class Allocations'!$F:$F,"2011 - 2014 + 2015 Extension Legacy Green Energy Act Framework - Province Wide Program",'3-a.  Rate Class Allocations'!$L:$L,Y218,'3-a.  Rate Class Allocations'!$E:$E,$B237) / SUMIFS(OFFSET('3-a.  Rate Class Allocations'!$BA:$BA,0,O218-2015+(27*(Y219="kW"))),'3-a.  Rate Class Allocations'!$F:$F,"2011 - 2014 + 2015 Extension Legacy Green Energy Act Framework - Province Wide Program",'3-a.  Rate Class Allocations'!$E:$E,$B237),IF(COUNTIFS(Y218,"General Service*"),1/COUNTIFS(Y218:AL218,"General Service*"),0))</f>
        <v>0.3654016320488605</v>
      </c>
      <c r="Z237" s="416">
        <f ca="1">IF(SUMIFS(OFFSET('3-a.  Rate Class Allocations'!$BA:$BA,0,O218-2015+(27*(Z$36="kW"))),'3-a.  Rate Class Allocations'!$F:$F,"2011 - 2014 + 2015 Extension Legacy Green Energy Act Framework - Province Wide Program",'3-a.  Rate Class Allocations'!$E:$E,$B237),SUMIFS(OFFSET('3-a.  Rate Class Allocations'!$BA:$BA,0,O218-2015+(27*(Z$36="kW"))),'3-a.  Rate Class Allocations'!$F:$F,"2011 - 2014 + 2015 Extension Legacy Green Energy Act Framework - Province Wide Program",'3-a.  Rate Class Allocations'!$L:$L,Z$35,'3-a.  Rate Class Allocations'!$E:$E,$B237) / SUMIFS(OFFSET('3-a.  Rate Class Allocations'!$BA:$BA,0,O218-2015+(27*(Z$36="kW"))),'3-a.  Rate Class Allocations'!$F:$F,"2011 - 2014 + 2015 Extension Legacy Green Energy Act Framework - Province Wide Program",'3-a.  Rate Class Allocations'!$E:$E,$B237),IF(COUNTIFS(Z$35,"General Service*"),1/COUNTIFS(Y218:AL218,"General Service*"),0))</f>
        <v>0.63636363636363646</v>
      </c>
      <c r="AA237" s="416">
        <f ca="1">IF(SUMIFS(OFFSET('3-a.  Rate Class Allocations'!$BA:$BA,0,O218-2015+(27*(AA$36="kW"))),'3-a.  Rate Class Allocations'!$F:$F,"2011 - 2014 + 2015 Extension Legacy Green Energy Act Framework - Province Wide Program",'3-a.  Rate Class Allocations'!$E:$E,$B237),SUMIFS(OFFSET('3-a.  Rate Class Allocations'!$BA:$BA,0,O218-2015+(27*(AA$36="kW"))),'3-a.  Rate Class Allocations'!$F:$F,"2011 - 2014 + 2015 Extension Legacy Green Energy Act Framework - Province Wide Program",'3-a.  Rate Class Allocations'!$L:$L,AA$35,'3-a.  Rate Class Allocations'!$E:$E,$B237) / SUMIFS(OFFSET('3-a.  Rate Class Allocations'!$BA:$BA,0,O218-2015+(27*(AA$36="kW"))),'3-a.  Rate Class Allocations'!$F:$F,"2011 - 2014 + 2015 Extension Legacy Green Energy Act Framework - Province Wide Program",'3-a.  Rate Class Allocations'!$E:$E,$B237),IF(COUNTIFS(AA$35,"General Service*"),1/COUNTIFS(Y218:AL218,"General Service*"),0))</f>
        <v>0</v>
      </c>
      <c r="AB237" s="416">
        <f ca="1">IF(SUMIFS(OFFSET('3-a.  Rate Class Allocations'!$BA:$BA,0,O218-2015+(27*(AB$36="kW"))),'3-a.  Rate Class Allocations'!$F:$F,"2011 - 2014 + 2015 Extension Legacy Green Energy Act Framework - Province Wide Program",'3-a.  Rate Class Allocations'!$E:$E,$B237),SUMIFS(OFFSET('3-a.  Rate Class Allocations'!$BA:$BA,0,O218-2015+(27*(AB$36="kW"))),'3-a.  Rate Class Allocations'!$F:$F,"2011 - 2014 + 2015 Extension Legacy Green Energy Act Framework - Province Wide Program",'3-a.  Rate Class Allocations'!$L:$L,AB$35,'3-a.  Rate Class Allocations'!$E:$E,$B237) / SUMIFS(OFFSET('3-a.  Rate Class Allocations'!$BA:$BA,0,O218-2015+(27*(AB$36="kW"))),'3-a.  Rate Class Allocations'!$F:$F,"2011 - 2014 + 2015 Extension Legacy Green Energy Act Framework - Province Wide Program",'3-a.  Rate Class Allocations'!$E:$E,$B237),IF(COUNTIFS(AB$35,"General Service*"),1/COUNTIFS(Y218:AL218,"General Service*"),0))</f>
        <v>0</v>
      </c>
      <c r="AC237" s="416">
        <f ca="1">IF(SUMIFS(OFFSET('3-a.  Rate Class Allocations'!$BA:$BA,0,O218-2015+(27*(AC$36="kW"))),'3-a.  Rate Class Allocations'!$F:$F,"2011 - 2014 + 2015 Extension Legacy Green Energy Act Framework - Province Wide Program",'3-a.  Rate Class Allocations'!$E:$E,$B237),SUMIFS(OFFSET('3-a.  Rate Class Allocations'!$BA:$BA,0,O218-2015+(27*(AC$36="kW"))),'3-a.  Rate Class Allocations'!$F:$F,"2011 - 2014 + 2015 Extension Legacy Green Energy Act Framework - Province Wide Program",'3-a.  Rate Class Allocations'!$L:$L,AC$35,'3-a.  Rate Class Allocations'!$E:$E,$B237) / SUMIFS(OFFSET('3-a.  Rate Class Allocations'!$BA:$BA,0,O218-2015+(27*(AC$36="kW"))),'3-a.  Rate Class Allocations'!$F:$F,"2011 - 2014 + 2015 Extension Legacy Green Energy Act Framework - Province Wide Program",'3-a.  Rate Class Allocations'!$E:$E,$B237),IF(COUNTIFS(AC$35,"General Service*"),1/COUNTIFS(Y218:AL218,"General Service*"),0))</f>
        <v>0</v>
      </c>
      <c r="AD237" s="416">
        <f ca="1">IF(SUMIFS(OFFSET('3-a.  Rate Class Allocations'!$BA:$BA,0,O218-2015+(27*(AD$36="kW"))),'3-a.  Rate Class Allocations'!$F:$F,"2011 - 2014 + 2015 Extension Legacy Green Energy Act Framework - Province Wide Program",'3-a.  Rate Class Allocations'!$E:$E,$B237),SUMIFS(OFFSET('3-a.  Rate Class Allocations'!$BA:$BA,0,O218-2015+(27*(AD$36="kW"))),'3-a.  Rate Class Allocations'!$F:$F,"2011 - 2014 + 2015 Extension Legacy Green Energy Act Framework - Province Wide Program",'3-a.  Rate Class Allocations'!$L:$L,AD$35,'3-a.  Rate Class Allocations'!$E:$E,$B237) / SUMIFS(OFFSET('3-a.  Rate Class Allocations'!$BA:$BA,0,O218-2015+(27*(AD$36="kW"))),'3-a.  Rate Class Allocations'!$F:$F,"2011 - 2014 + 2015 Extension Legacy Green Energy Act Framework - Province Wide Program",'3-a.  Rate Class Allocations'!$E:$E,$B237),IF(COUNTIFS(AD$35,"General Service*"),1/COUNTIFS(Y218:AL218,"General Service*"),0))</f>
        <v>0</v>
      </c>
      <c r="AE237" s="416">
        <f ca="1">IF(SUMIFS(OFFSET('3-a.  Rate Class Allocations'!$BA:$BA,0,O218-2015+(27*(AE$36="kW"))),'3-a.  Rate Class Allocations'!$F:$F,"2011 - 2014 + 2015 Extension Legacy Green Energy Act Framework - Province Wide Program",'3-a.  Rate Class Allocations'!$E:$E,$B237),SUMIFS(OFFSET('3-a.  Rate Class Allocations'!$BA:$BA,0,O218-2015+(27*(AE$36="kW"))),'3-a.  Rate Class Allocations'!$F:$F,"2011 - 2014 + 2015 Extension Legacy Green Energy Act Framework - Province Wide Program",'3-a.  Rate Class Allocations'!$L:$L,AE$35,'3-a.  Rate Class Allocations'!$E:$E,$B237) / SUMIFS(OFFSET('3-a.  Rate Class Allocations'!$BA:$BA,0,O218-2015+(27*(AE$36="kW"))),'3-a.  Rate Class Allocations'!$F:$F,"2011 - 2014 + 2015 Extension Legacy Green Energy Act Framework - Province Wide Program",'3-a.  Rate Class Allocations'!$E:$E,$B237),IF(COUNTIFS(AE$35,"General Service*"),1/COUNTIFS(Y218:AL218,"General Service*"),0))</f>
        <v>0</v>
      </c>
      <c r="AF237" s="416">
        <f ca="1">IF(SUMIFS(OFFSET('3-a.  Rate Class Allocations'!$BA:$BA,0,O218-2015+(27*(AF$36="kW"))),'3-a.  Rate Class Allocations'!$F:$F,"2011 - 2014 + 2015 Extension Legacy Green Energy Act Framework - Province Wide Program",'3-a.  Rate Class Allocations'!$E:$E,$B237),SUMIFS(OFFSET('3-a.  Rate Class Allocations'!$BA:$BA,0,O218-2015+(27*(AF$36="kW"))),'3-a.  Rate Class Allocations'!$F:$F,"2011 - 2014 + 2015 Extension Legacy Green Energy Act Framework - Province Wide Program",'3-a.  Rate Class Allocations'!$L:$L,AF$35,'3-a.  Rate Class Allocations'!$E:$E,$B237) / SUMIFS(OFFSET('3-a.  Rate Class Allocations'!$BA:$BA,0,O218-2015+(27*(AF$36="kW"))),'3-a.  Rate Class Allocations'!$F:$F,"2011 - 2014 + 2015 Extension Legacy Green Energy Act Framework - Province Wide Program",'3-a.  Rate Class Allocations'!$E:$E,$B237),IF(COUNTIFS(AF$35,"General Service*"),1/COUNTIFS(Y218:AL218,"General Service*"),0))</f>
        <v>0</v>
      </c>
      <c r="AG237" s="416">
        <f ca="1">IF(SUMIFS(OFFSET('3-a.  Rate Class Allocations'!$BA:$BA,0,O218-2015+(27*(AG$36="kW"))),'3-a.  Rate Class Allocations'!$F:$F,"2011 - 2014 + 2015 Extension Legacy Green Energy Act Framework - Province Wide Program",'3-a.  Rate Class Allocations'!$E:$E,$B237),SUMIFS(OFFSET('3-a.  Rate Class Allocations'!$BA:$BA,0,O218-2015+(27*(AG$36="kW"))),'3-a.  Rate Class Allocations'!$F:$F,"2011 - 2014 + 2015 Extension Legacy Green Energy Act Framework - Province Wide Program",'3-a.  Rate Class Allocations'!$L:$L,AG$35,'3-a.  Rate Class Allocations'!$E:$E,$B237) / SUMIFS(OFFSET('3-a.  Rate Class Allocations'!$BA:$BA,0,O218-2015+(27*(AG$36="kW"))),'3-a.  Rate Class Allocations'!$F:$F,"2011 - 2014 + 2015 Extension Legacy Green Energy Act Framework - Province Wide Program",'3-a.  Rate Class Allocations'!$E:$E,$B237),IF(COUNTIFS(AG$35,"General Service*"),1/COUNTIFS(Y218:AL218,"General Service*"),0))</f>
        <v>0</v>
      </c>
      <c r="AH237" s="416">
        <f ca="1">IF(SUMIFS(OFFSET('3-a.  Rate Class Allocations'!$BA:$BA,0,O218-2015+(27*(AH$36="kW"))),'3-a.  Rate Class Allocations'!$F:$F,"2011 - 2014 + 2015 Extension Legacy Green Energy Act Framework - Province Wide Program",'3-a.  Rate Class Allocations'!$E:$E,$B237),SUMIFS(OFFSET('3-a.  Rate Class Allocations'!$BA:$BA,0,O218-2015+(27*(AH$36="kW"))),'3-a.  Rate Class Allocations'!$F:$F,"2011 - 2014 + 2015 Extension Legacy Green Energy Act Framework - Province Wide Program",'3-a.  Rate Class Allocations'!$L:$L,AH$35,'3-a.  Rate Class Allocations'!$E:$E,$B237) / SUMIFS(OFFSET('3-a.  Rate Class Allocations'!$BA:$BA,0,O218-2015+(27*(AH$36="kW"))),'3-a.  Rate Class Allocations'!$F:$F,"2011 - 2014 + 2015 Extension Legacy Green Energy Act Framework - Province Wide Program",'3-a.  Rate Class Allocations'!$E:$E,$B237),IF(COUNTIFS(AH$35,"General Service*"),1/COUNTIFS(Y218:AL218,"General Service*"),0))</f>
        <v>0</v>
      </c>
      <c r="AI237" s="416">
        <f ca="1">IF(SUMIFS(OFFSET('3-a.  Rate Class Allocations'!$BA:$BA,0,O218-2015+(27*(AI$36="kW"))),'3-a.  Rate Class Allocations'!$F:$F,"2011 - 2014 + 2015 Extension Legacy Green Energy Act Framework - Province Wide Program",'3-a.  Rate Class Allocations'!$E:$E,$B237),SUMIFS(OFFSET('3-a.  Rate Class Allocations'!$BA:$BA,0,O218-2015+(27*(AI$36="kW"))),'3-a.  Rate Class Allocations'!$F:$F,"2011 - 2014 + 2015 Extension Legacy Green Energy Act Framework - Province Wide Program",'3-a.  Rate Class Allocations'!$L:$L,AI$35,'3-a.  Rate Class Allocations'!$E:$E,$B237) / SUMIFS(OFFSET('3-a.  Rate Class Allocations'!$BA:$BA,0,O218-2015+(27*(AI$36="kW"))),'3-a.  Rate Class Allocations'!$F:$F,"2011 - 2014 + 2015 Extension Legacy Green Energy Act Framework - Province Wide Program",'3-a.  Rate Class Allocations'!$E:$E,$B237),IF(COUNTIFS(AI$35,"General Service*"),1/COUNTIFS(Y218:AL218,"General Service*"),0))</f>
        <v>0</v>
      </c>
      <c r="AJ237" s="416">
        <f ca="1">IF(SUMIFS(OFFSET('3-a.  Rate Class Allocations'!$BA:$BA,0,O218-2015+(27*(AJ$36="kW"))),'3-a.  Rate Class Allocations'!$F:$F,"2011 - 2014 + 2015 Extension Legacy Green Energy Act Framework - Province Wide Program",'3-a.  Rate Class Allocations'!$E:$E,$B237),SUMIFS(OFFSET('3-a.  Rate Class Allocations'!$BA:$BA,0,O218-2015+(27*(AJ$36="kW"))),'3-a.  Rate Class Allocations'!$F:$F,"2011 - 2014 + 2015 Extension Legacy Green Energy Act Framework - Province Wide Program",'3-a.  Rate Class Allocations'!$L:$L,AJ$35,'3-a.  Rate Class Allocations'!$E:$E,$B237) / SUMIFS(OFFSET('3-a.  Rate Class Allocations'!$BA:$BA,0,O218-2015+(27*(AJ$36="kW"))),'3-a.  Rate Class Allocations'!$F:$F,"2011 - 2014 + 2015 Extension Legacy Green Energy Act Framework - Province Wide Program",'3-a.  Rate Class Allocations'!$E:$E,$B237),IF(COUNTIFS(AJ$35,"General Service*"),1/COUNTIFS(Y218:AL218,"General Service*"),0))</f>
        <v>0</v>
      </c>
      <c r="AK237" s="416">
        <f ca="1">IF(SUMIFS(OFFSET('3-a.  Rate Class Allocations'!$BA:$BA,0,O218-2015+(27*(AK$36="kW"))),'3-a.  Rate Class Allocations'!$F:$F,"2011 - 2014 + 2015 Extension Legacy Green Energy Act Framework - Province Wide Program",'3-a.  Rate Class Allocations'!$E:$E,$B237),SUMIFS(OFFSET('3-a.  Rate Class Allocations'!$BA:$BA,0,O218-2015+(27*(AK$36="kW"))),'3-a.  Rate Class Allocations'!$F:$F,"2011 - 2014 + 2015 Extension Legacy Green Energy Act Framework - Province Wide Program",'3-a.  Rate Class Allocations'!$L:$L,AK$35,'3-a.  Rate Class Allocations'!$E:$E,$B237) / SUMIFS(OFFSET('3-a.  Rate Class Allocations'!$BA:$BA,0,O218-2015+(27*(AK$36="kW"))),'3-a.  Rate Class Allocations'!$F:$F,"2011 - 2014 + 2015 Extension Legacy Green Energy Act Framework - Province Wide Program",'3-a.  Rate Class Allocations'!$E:$E,$B237),IF(COUNTIFS(AK$35,"General Service*"),1/COUNTIFS(Y218:AL218,"General Service*"),0))</f>
        <v>0</v>
      </c>
      <c r="AL237" s="416">
        <f ca="1">IF(SUMIFS(OFFSET('3-a.  Rate Class Allocations'!$BA:$BA,0,O218-2015+(27*(AL$36="kW"))),'3-a.  Rate Class Allocations'!$F:$F,"2011 - 2014 + 2015 Extension Legacy Green Energy Act Framework - Province Wide Program",'3-a.  Rate Class Allocations'!$E:$E,$B237),SUMIFS(OFFSET('3-a.  Rate Class Allocations'!$BA:$BA,0,O218-2015+(27*(AL$36="kW"))),'3-a.  Rate Class Allocations'!$F:$F,"2011 - 2014 + 2015 Extension Legacy Green Energy Act Framework - Province Wide Program",'3-a.  Rate Class Allocations'!$L:$L,AL$35,'3-a.  Rate Class Allocations'!$E:$E,$B237) / SUMIFS(OFFSET('3-a.  Rate Class Allocations'!$BA:$BA,0,O218-2015+(27*(AL$36="kW"))),'3-a.  Rate Class Allocations'!$F:$F,"2011 - 2014 + 2015 Extension Legacy Green Energy Act Framework - Province Wide Program",'3-a.  Rate Class Allocations'!$E:$E,$B237),IF(COUNTIFS(AL$35,"General Service*"),1/COUNTIFS(Y218:AL218,"General Service*"),0))</f>
        <v>0</v>
      </c>
      <c r="AM237" s="298">
        <f ca="1">SUM(Y237:AL237)</f>
        <v>1.0017652684124969</v>
      </c>
    </row>
    <row r="238" spans="1:39" outlineLevel="1">
      <c r="B238" s="296" t="s">
        <v>290</v>
      </c>
      <c r="C238" s="293" t="s">
        <v>164</v>
      </c>
      <c r="D238" s="724">
        <f>SUMIFS('7.  Persistence Report'!AV:AV,'7.  Persistence Report'!$D:$D,$B237,'7.  Persistence Report'!$H:$H,2016,'7.  Persistence Report'!$J:$J,"Adjustment")</f>
        <v>0</v>
      </c>
      <c r="E238" s="724">
        <f>SUMIFS('7.  Persistence Report'!AW:AW,'7.  Persistence Report'!$D:$D,$B237,'7.  Persistence Report'!$H:$H,2016,'7.  Persistence Report'!$J:$J,"Adjustment")</f>
        <v>0</v>
      </c>
      <c r="F238" s="724">
        <f>SUMIFS('7.  Persistence Report'!AX:AX,'7.  Persistence Report'!$D:$D,$B237,'7.  Persistence Report'!$H:$H,2016,'7.  Persistence Report'!$J:$J,"Adjustment")</f>
        <v>0</v>
      </c>
      <c r="G238" s="724">
        <f>SUMIFS('7.  Persistence Report'!AY:AY,'7.  Persistence Report'!$D:$D,$B237,'7.  Persistence Report'!$H:$H,2016,'7.  Persistence Report'!$J:$J,"Adjustment")</f>
        <v>0</v>
      </c>
      <c r="H238" s="724">
        <f>SUMIFS('7.  Persistence Report'!AZ:AZ,'7.  Persistence Report'!$D:$D,$B237,'7.  Persistence Report'!$H:$H,2016,'7.  Persistence Report'!$J:$J,"Adjustment")</f>
        <v>0</v>
      </c>
      <c r="I238" s="724">
        <f>SUMIFS('7.  Persistence Report'!BA:BA,'7.  Persistence Report'!$D:$D,$B237,'7.  Persistence Report'!$H:$H,2016,'7.  Persistence Report'!$J:$J,"Adjustment")</f>
        <v>0</v>
      </c>
      <c r="J238" s="724">
        <f>SUMIFS('7.  Persistence Report'!BB:BB,'7.  Persistence Report'!$D:$D,$B237,'7.  Persistence Report'!$H:$H,2016,'7.  Persistence Report'!$J:$J,"Adjustment")</f>
        <v>0</v>
      </c>
      <c r="K238" s="724">
        <f>SUMIFS('7.  Persistence Report'!BC:BC,'7.  Persistence Report'!$D:$D,$B237,'7.  Persistence Report'!$H:$H,2016,'7.  Persistence Report'!$J:$J,"Adjustment")</f>
        <v>0</v>
      </c>
      <c r="L238" s="724">
        <f>SUMIFS('7.  Persistence Report'!BD:BD,'7.  Persistence Report'!$D:$D,$B237,'7.  Persistence Report'!$H:$H,2016,'7.  Persistence Report'!$J:$J,"Adjustment")</f>
        <v>0</v>
      </c>
      <c r="M238" s="724">
        <f>SUMIFS('7.  Persistence Report'!BE:BE,'7.  Persistence Report'!$D:$D,$B237,'7.  Persistence Report'!$H:$H,2016,'7.  Persistence Report'!$J:$J,"Adjustment")</f>
        <v>0</v>
      </c>
      <c r="N238" s="724">
        <f>N237</f>
        <v>12</v>
      </c>
      <c r="O238" s="724">
        <f>SUMIFS('7.  Persistence Report'!Q:Q,'7.  Persistence Report'!$D:$D,$B237,'7.  Persistence Report'!$H:$H,2016,'7.  Persistence Report'!$J:$J,"Adjustment")</f>
        <v>0</v>
      </c>
      <c r="P238" s="724">
        <f>SUMIFS('7.  Persistence Report'!R:R,'7.  Persistence Report'!$D:$D,$B237,'7.  Persistence Report'!$H:$H,2016,'7.  Persistence Report'!$J:$J,"Adjustment")</f>
        <v>0</v>
      </c>
      <c r="Q238" s="724">
        <f>SUMIFS('7.  Persistence Report'!S:S,'7.  Persistence Report'!$D:$D,$B237,'7.  Persistence Report'!$H:$H,2016,'7.  Persistence Report'!$J:$J,"Adjustment")</f>
        <v>0</v>
      </c>
      <c r="R238" s="724">
        <f>SUMIFS('7.  Persistence Report'!T:T,'7.  Persistence Report'!$D:$D,$B237,'7.  Persistence Report'!$H:$H,2016,'7.  Persistence Report'!$J:$J,"Adjustment")</f>
        <v>0</v>
      </c>
      <c r="S238" s="724">
        <f>SUMIFS('7.  Persistence Report'!U:U,'7.  Persistence Report'!$D:$D,$B237,'7.  Persistence Report'!$H:$H,2016,'7.  Persistence Report'!$J:$J,"Adjustment")</f>
        <v>0</v>
      </c>
      <c r="T238" s="724">
        <f>SUMIFS('7.  Persistence Report'!V:V,'7.  Persistence Report'!$D:$D,$B237,'7.  Persistence Report'!$H:$H,2016,'7.  Persistence Report'!$J:$J,"Adjustment")</f>
        <v>0</v>
      </c>
      <c r="U238" s="724">
        <f>SUMIFS('7.  Persistence Report'!W:W,'7.  Persistence Report'!$D:$D,$B237,'7.  Persistence Report'!$H:$H,2016,'7.  Persistence Report'!$J:$J,"Adjustment")</f>
        <v>0</v>
      </c>
      <c r="V238" s="724">
        <f>SUMIFS('7.  Persistence Report'!X:X,'7.  Persistence Report'!$D:$D,$B237,'7.  Persistence Report'!$H:$H,2016,'7.  Persistence Report'!$J:$J,"Adjustment")</f>
        <v>0</v>
      </c>
      <c r="W238" s="724">
        <f>SUMIFS('7.  Persistence Report'!Y:Y,'7.  Persistence Report'!$D:$D,$B237,'7.  Persistence Report'!$H:$H,2016,'7.  Persistence Report'!$J:$J,"Adjustment")</f>
        <v>0</v>
      </c>
      <c r="X238" s="724">
        <f>SUMIFS('7.  Persistence Report'!Z:Z,'7.  Persistence Report'!$D:$D,$B237,'7.  Persistence Report'!$H:$H,2016,'7.  Persistence Report'!$J:$J,"Adjustment")</f>
        <v>0</v>
      </c>
      <c r="Y238" s="412">
        <f ca="1">Y237</f>
        <v>0.3654016320488605</v>
      </c>
      <c r="Z238" s="412">
        <f t="shared" ref="Z238:AL238" ca="1" si="61">Z237</f>
        <v>0.63636363636363646</v>
      </c>
      <c r="AA238" s="412">
        <f t="shared" ca="1" si="61"/>
        <v>0</v>
      </c>
      <c r="AB238" s="412">
        <f t="shared" ca="1" si="61"/>
        <v>0</v>
      </c>
      <c r="AC238" s="412">
        <f t="shared" ca="1" si="61"/>
        <v>0</v>
      </c>
      <c r="AD238" s="412">
        <f t="shared" ca="1" si="61"/>
        <v>0</v>
      </c>
      <c r="AE238" s="412">
        <f t="shared" ca="1" si="61"/>
        <v>0</v>
      </c>
      <c r="AF238" s="412">
        <f t="shared" ca="1" si="61"/>
        <v>0</v>
      </c>
      <c r="AG238" s="412">
        <f t="shared" ca="1" si="61"/>
        <v>0</v>
      </c>
      <c r="AH238" s="412">
        <f t="shared" ca="1" si="61"/>
        <v>0</v>
      </c>
      <c r="AI238" s="412">
        <f t="shared" ca="1" si="61"/>
        <v>0</v>
      </c>
      <c r="AJ238" s="412">
        <f t="shared" ca="1" si="61"/>
        <v>0</v>
      </c>
      <c r="AK238" s="412">
        <f t="shared" ca="1" si="61"/>
        <v>0</v>
      </c>
      <c r="AL238" s="412">
        <f t="shared" ca="1" si="61"/>
        <v>0</v>
      </c>
      <c r="AM238" s="313"/>
    </row>
    <row r="239" spans="1:39" outlineLevel="1">
      <c r="B239" s="312"/>
      <c r="C239" s="314"/>
      <c r="D239" s="730"/>
      <c r="E239" s="730"/>
      <c r="F239" s="730"/>
      <c r="G239" s="730"/>
      <c r="H239" s="730"/>
      <c r="I239" s="730"/>
      <c r="J239" s="730"/>
      <c r="K239" s="730"/>
      <c r="L239" s="730"/>
      <c r="M239" s="730"/>
      <c r="N239" s="730"/>
      <c r="O239" s="730"/>
      <c r="P239" s="730"/>
      <c r="Q239" s="730"/>
      <c r="R239" s="730"/>
      <c r="S239" s="730"/>
      <c r="T239" s="730"/>
      <c r="U239" s="730"/>
      <c r="V239" s="730"/>
      <c r="W239" s="730"/>
      <c r="X239" s="730"/>
      <c r="Y239" s="417"/>
      <c r="Z239" s="417"/>
      <c r="AA239" s="417"/>
      <c r="AB239" s="417"/>
      <c r="AC239" s="417"/>
      <c r="AD239" s="417"/>
      <c r="AE239" s="417"/>
      <c r="AF239" s="417"/>
      <c r="AG239" s="417"/>
      <c r="AH239" s="417"/>
      <c r="AI239" s="417"/>
      <c r="AJ239" s="417"/>
      <c r="AK239" s="417"/>
      <c r="AL239" s="417"/>
      <c r="AM239" s="315"/>
    </row>
    <row r="240" spans="1:39" ht="30" outlineLevel="1">
      <c r="A240" s="516">
        <v>7</v>
      </c>
      <c r="B240" s="514" t="s">
        <v>101</v>
      </c>
      <c r="C240" s="293" t="s">
        <v>25</v>
      </c>
      <c r="D240" s="724">
        <f>SUMIFS('7.  Persistence Report'!AV:AV,'7.  Persistence Report'!$D:$D,$B240,'7.  Persistence Report'!$H:$H,2016,'7.  Persistence Report'!$J:$J,"Current Year Savings")</f>
        <v>0</v>
      </c>
      <c r="E240" s="724">
        <f>SUMIFS('7.  Persistence Report'!AW:AW,'7.  Persistence Report'!$D:$D,$B240,'7.  Persistence Report'!$H:$H,2016,'7.  Persistence Report'!$J:$J,"Current Year Savings")</f>
        <v>0</v>
      </c>
      <c r="F240" s="724">
        <f>SUMIFS('7.  Persistence Report'!AX:AX,'7.  Persistence Report'!$D:$D,$B240,'7.  Persistence Report'!$H:$H,2016,'7.  Persistence Report'!$J:$J,"Current Year Savings")</f>
        <v>0</v>
      </c>
      <c r="G240" s="724">
        <f>SUMIFS('7.  Persistence Report'!AY:AY,'7.  Persistence Report'!$D:$D,$B240,'7.  Persistence Report'!$H:$H,2016,'7.  Persistence Report'!$J:$J,"Current Year Savings")</f>
        <v>0</v>
      </c>
      <c r="H240" s="724">
        <f>SUMIFS('7.  Persistence Report'!AZ:AZ,'7.  Persistence Report'!$D:$D,$B240,'7.  Persistence Report'!$H:$H,2016,'7.  Persistence Report'!$J:$J,"Current Year Savings")</f>
        <v>0</v>
      </c>
      <c r="I240" s="724">
        <f>SUMIFS('7.  Persistence Report'!BA:BA,'7.  Persistence Report'!$D:$D,$B240,'7.  Persistence Report'!$H:$H,2016,'7.  Persistence Report'!$J:$J,"Current Year Savings")</f>
        <v>0</v>
      </c>
      <c r="J240" s="724">
        <f>SUMIFS('7.  Persistence Report'!BB:BB,'7.  Persistence Report'!$D:$D,$B240,'7.  Persistence Report'!$H:$H,2016,'7.  Persistence Report'!$J:$J,"Current Year Savings")</f>
        <v>0</v>
      </c>
      <c r="K240" s="724">
        <f>SUMIFS('7.  Persistence Report'!BC:BC,'7.  Persistence Report'!$D:$D,$B240,'7.  Persistence Report'!$H:$H,2016,'7.  Persistence Report'!$J:$J,"Current Year Savings")</f>
        <v>0</v>
      </c>
      <c r="L240" s="724">
        <f>SUMIFS('7.  Persistence Report'!BD:BD,'7.  Persistence Report'!$D:$D,$B240,'7.  Persistence Report'!$H:$H,2016,'7.  Persistence Report'!$J:$J,"Current Year Savings")</f>
        <v>0</v>
      </c>
      <c r="M240" s="724">
        <f>SUMIFS('7.  Persistence Report'!BE:BE,'7.  Persistence Report'!$D:$D,$B240,'7.  Persistence Report'!$H:$H,2016,'7.  Persistence Report'!$J:$J,"Current Year Savings")</f>
        <v>0</v>
      </c>
      <c r="N240" s="724">
        <v>12</v>
      </c>
      <c r="O240" s="724">
        <f>SUMIFS('7.  Persistence Report'!Q:Q,'7.  Persistence Report'!$D:$D,$B240,'7.  Persistence Report'!$H:$H,2016,'7.  Persistence Report'!$J:$J,"Current Year Savings")</f>
        <v>0</v>
      </c>
      <c r="P240" s="724">
        <f>SUMIFS('7.  Persistence Report'!R:R,'7.  Persistence Report'!$D:$D,$B240,'7.  Persistence Report'!$H:$H,2016,'7.  Persistence Report'!$J:$J,"Current Year Savings")</f>
        <v>0</v>
      </c>
      <c r="Q240" s="724">
        <f>SUMIFS('7.  Persistence Report'!S:S,'7.  Persistence Report'!$D:$D,$B240,'7.  Persistence Report'!$H:$H,2016,'7.  Persistence Report'!$J:$J,"Current Year Savings")</f>
        <v>0</v>
      </c>
      <c r="R240" s="724">
        <f>SUMIFS('7.  Persistence Report'!T:T,'7.  Persistence Report'!$D:$D,$B240,'7.  Persistence Report'!$H:$H,2016,'7.  Persistence Report'!$J:$J,"Current Year Savings")</f>
        <v>0</v>
      </c>
      <c r="S240" s="724">
        <f>SUMIFS('7.  Persistence Report'!U:U,'7.  Persistence Report'!$D:$D,$B240,'7.  Persistence Report'!$H:$H,2016,'7.  Persistence Report'!$J:$J,"Current Year Savings")</f>
        <v>0</v>
      </c>
      <c r="T240" s="724">
        <f>SUMIFS('7.  Persistence Report'!V:V,'7.  Persistence Report'!$D:$D,$B240,'7.  Persistence Report'!$H:$H,2016,'7.  Persistence Report'!$J:$J,"Current Year Savings")</f>
        <v>0</v>
      </c>
      <c r="U240" s="724">
        <f>SUMIFS('7.  Persistence Report'!W:W,'7.  Persistence Report'!$D:$D,$B240,'7.  Persistence Report'!$H:$H,2016,'7.  Persistence Report'!$J:$J,"Current Year Savings")</f>
        <v>0</v>
      </c>
      <c r="V240" s="724">
        <f>SUMIFS('7.  Persistence Report'!X:X,'7.  Persistence Report'!$D:$D,$B240,'7.  Persistence Report'!$H:$H,2016,'7.  Persistence Report'!$J:$J,"Current Year Savings")</f>
        <v>0</v>
      </c>
      <c r="W240" s="724">
        <f>SUMIFS('7.  Persistence Report'!Y:Y,'7.  Persistence Report'!$D:$D,$B240,'7.  Persistence Report'!$H:$H,2016,'7.  Persistence Report'!$J:$J,"Current Year Savings")</f>
        <v>0</v>
      </c>
      <c r="X240" s="724">
        <f>SUMIFS('7.  Persistence Report'!Z:Z,'7.  Persistence Report'!$D:$D,$B240,'7.  Persistence Report'!$H:$H,2016,'7.  Persistence Report'!$J:$J,"Current Year Savings")</f>
        <v>0</v>
      </c>
      <c r="Y240" s="416">
        <f ca="1">IF(SUMIFS(OFFSET('3-a.  Rate Class Allocations'!$BA:$BA,0,O218-2015+(27*(Y219="kW"))),'3-a.  Rate Class Allocations'!$F:$F,"2011 - 2014 + 2015 Extension Legacy Green Energy Act Framework - Province Wide Program",'3-a.  Rate Class Allocations'!$E:$E,$B240),SUMIFS(OFFSET('3-a.  Rate Class Allocations'!$BA:$BA,0,O218-2015+(27*(Y219="kW"))),'3-a.  Rate Class Allocations'!$F:$F,"2011 - 2014 + 2015 Extension Legacy Green Energy Act Framework - Province Wide Program",'3-a.  Rate Class Allocations'!$L:$L,Y218,'3-a.  Rate Class Allocations'!$E:$E,$B240) / SUMIFS(OFFSET('3-a.  Rate Class Allocations'!$BA:$BA,0,O218-2015+(27*(Y219="kW"))),'3-a.  Rate Class Allocations'!$F:$F,"2011 - 2014 + 2015 Extension Legacy Green Energy Act Framework - Province Wide Program",'3-a.  Rate Class Allocations'!$E:$E,$B240),IF(COUNTIFS(Y218,"General Service*"),1/COUNTIFS(Y218:AL218,"General Service*"),0))</f>
        <v>0.99471617864959883</v>
      </c>
      <c r="Z240" s="416">
        <f ca="1">IF(SUMIFS(OFFSET('3-a.  Rate Class Allocations'!$BA:$BA,0,O218-2015+(27*(Z$36="kW"))),'3-a.  Rate Class Allocations'!$F:$F,"2011 - 2014 + 2015 Extension Legacy Green Energy Act Framework - Province Wide Program",'3-a.  Rate Class Allocations'!$E:$E,$B240),SUMIFS(OFFSET('3-a.  Rate Class Allocations'!$BA:$BA,0,O218-2015+(27*(Z$36="kW"))),'3-a.  Rate Class Allocations'!$F:$F,"2011 - 2014 + 2015 Extension Legacy Green Energy Act Framework - Province Wide Program",'3-a.  Rate Class Allocations'!$L:$L,Z$35,'3-a.  Rate Class Allocations'!$E:$E,$B240) / SUMIFS(OFFSET('3-a.  Rate Class Allocations'!$BA:$BA,0,O218-2015+(27*(Z$36="kW"))),'3-a.  Rate Class Allocations'!$F:$F,"2011 - 2014 + 2015 Extension Legacy Green Energy Act Framework - Province Wide Program",'3-a.  Rate Class Allocations'!$E:$E,$B240),IF(COUNTIFS(Z$35,"General Service*"),1/COUNTIFS(Y218:AL218,"General Service*"),0))</f>
        <v>3.0333391803130535E-3</v>
      </c>
      <c r="AA240" s="416">
        <f ca="1">IF(SUMIFS(OFFSET('3-a.  Rate Class Allocations'!$BA:$BA,0,O218-2015+(27*(AA$36="kW"))),'3-a.  Rate Class Allocations'!$F:$F,"2011 - 2014 + 2015 Extension Legacy Green Energy Act Framework - Province Wide Program",'3-a.  Rate Class Allocations'!$E:$E,$B240),SUMIFS(OFFSET('3-a.  Rate Class Allocations'!$BA:$BA,0,O218-2015+(27*(AA$36="kW"))),'3-a.  Rate Class Allocations'!$F:$F,"2011 - 2014 + 2015 Extension Legacy Green Energy Act Framework - Province Wide Program",'3-a.  Rate Class Allocations'!$L:$L,AA$35,'3-a.  Rate Class Allocations'!$E:$E,$B240) / SUMIFS(OFFSET('3-a.  Rate Class Allocations'!$BA:$BA,0,O218-2015+(27*(AA$36="kW"))),'3-a.  Rate Class Allocations'!$F:$F,"2011 - 2014 + 2015 Extension Legacy Green Energy Act Framework - Province Wide Program",'3-a.  Rate Class Allocations'!$E:$E,$B240),IF(COUNTIFS(AA$35,"General Service*"),1/COUNTIFS(Y218:AL218,"General Service*"),0))</f>
        <v>0</v>
      </c>
      <c r="AB240" s="416">
        <f ca="1">IF(SUMIFS(OFFSET('3-a.  Rate Class Allocations'!$BA:$BA,0,O218-2015+(27*(AB$36="kW"))),'3-a.  Rate Class Allocations'!$F:$F,"2011 - 2014 + 2015 Extension Legacy Green Energy Act Framework - Province Wide Program",'3-a.  Rate Class Allocations'!$E:$E,$B240),SUMIFS(OFFSET('3-a.  Rate Class Allocations'!$BA:$BA,0,O218-2015+(27*(AB$36="kW"))),'3-a.  Rate Class Allocations'!$F:$F,"2011 - 2014 + 2015 Extension Legacy Green Energy Act Framework - Province Wide Program",'3-a.  Rate Class Allocations'!$L:$L,AB$35,'3-a.  Rate Class Allocations'!$E:$E,$B240) / SUMIFS(OFFSET('3-a.  Rate Class Allocations'!$BA:$BA,0,O218-2015+(27*(AB$36="kW"))),'3-a.  Rate Class Allocations'!$F:$F,"2011 - 2014 + 2015 Extension Legacy Green Energy Act Framework - Province Wide Program",'3-a.  Rate Class Allocations'!$E:$E,$B240),IF(COUNTIFS(AB$35,"General Service*"),1/COUNTIFS(Y218:AL218,"General Service*"),0))</f>
        <v>0</v>
      </c>
      <c r="AC240" s="416">
        <f ca="1">IF(SUMIFS(OFFSET('3-a.  Rate Class Allocations'!$BA:$BA,0,O218-2015+(27*(AC$36="kW"))),'3-a.  Rate Class Allocations'!$F:$F,"2011 - 2014 + 2015 Extension Legacy Green Energy Act Framework - Province Wide Program",'3-a.  Rate Class Allocations'!$E:$E,$B240),SUMIFS(OFFSET('3-a.  Rate Class Allocations'!$BA:$BA,0,O218-2015+(27*(AC$36="kW"))),'3-a.  Rate Class Allocations'!$F:$F,"2011 - 2014 + 2015 Extension Legacy Green Energy Act Framework - Province Wide Program",'3-a.  Rate Class Allocations'!$L:$L,AC$35,'3-a.  Rate Class Allocations'!$E:$E,$B240) / SUMIFS(OFFSET('3-a.  Rate Class Allocations'!$BA:$BA,0,O218-2015+(27*(AC$36="kW"))),'3-a.  Rate Class Allocations'!$F:$F,"2011 - 2014 + 2015 Extension Legacy Green Energy Act Framework - Province Wide Program",'3-a.  Rate Class Allocations'!$E:$E,$B240),IF(COUNTIFS(AC$35,"General Service*"),1/COUNTIFS(Y218:AL218,"General Service*"),0))</f>
        <v>0</v>
      </c>
      <c r="AD240" s="416">
        <f ca="1">IF(SUMIFS(OFFSET('3-a.  Rate Class Allocations'!$BA:$BA,0,O218-2015+(27*(AD$36="kW"))),'3-a.  Rate Class Allocations'!$F:$F,"2011 - 2014 + 2015 Extension Legacy Green Energy Act Framework - Province Wide Program",'3-a.  Rate Class Allocations'!$E:$E,$B240),SUMIFS(OFFSET('3-a.  Rate Class Allocations'!$BA:$BA,0,O218-2015+(27*(AD$36="kW"))),'3-a.  Rate Class Allocations'!$F:$F,"2011 - 2014 + 2015 Extension Legacy Green Energy Act Framework - Province Wide Program",'3-a.  Rate Class Allocations'!$L:$L,AD$35,'3-a.  Rate Class Allocations'!$E:$E,$B240) / SUMIFS(OFFSET('3-a.  Rate Class Allocations'!$BA:$BA,0,O218-2015+(27*(AD$36="kW"))),'3-a.  Rate Class Allocations'!$F:$F,"2011 - 2014 + 2015 Extension Legacy Green Energy Act Framework - Province Wide Program",'3-a.  Rate Class Allocations'!$E:$E,$B240),IF(COUNTIFS(AD$35,"General Service*"),1/COUNTIFS(Y218:AL218,"General Service*"),0))</f>
        <v>0</v>
      </c>
      <c r="AE240" s="416">
        <f ca="1">IF(SUMIFS(OFFSET('3-a.  Rate Class Allocations'!$BA:$BA,0,O218-2015+(27*(AE$36="kW"))),'3-a.  Rate Class Allocations'!$F:$F,"2011 - 2014 + 2015 Extension Legacy Green Energy Act Framework - Province Wide Program",'3-a.  Rate Class Allocations'!$E:$E,$B240),SUMIFS(OFFSET('3-a.  Rate Class Allocations'!$BA:$BA,0,O218-2015+(27*(AE$36="kW"))),'3-a.  Rate Class Allocations'!$F:$F,"2011 - 2014 + 2015 Extension Legacy Green Energy Act Framework - Province Wide Program",'3-a.  Rate Class Allocations'!$L:$L,AE$35,'3-a.  Rate Class Allocations'!$E:$E,$B240) / SUMIFS(OFFSET('3-a.  Rate Class Allocations'!$BA:$BA,0,O218-2015+(27*(AE$36="kW"))),'3-a.  Rate Class Allocations'!$F:$F,"2011 - 2014 + 2015 Extension Legacy Green Energy Act Framework - Province Wide Program",'3-a.  Rate Class Allocations'!$E:$E,$B240),IF(COUNTIFS(AE$35,"General Service*"),1/COUNTIFS(Y218:AL218,"General Service*"),0))</f>
        <v>0</v>
      </c>
      <c r="AF240" s="416">
        <f ca="1">IF(SUMIFS(OFFSET('3-a.  Rate Class Allocations'!$BA:$BA,0,O218-2015+(27*(AF$36="kW"))),'3-a.  Rate Class Allocations'!$F:$F,"2011 - 2014 + 2015 Extension Legacy Green Energy Act Framework - Province Wide Program",'3-a.  Rate Class Allocations'!$E:$E,$B240),SUMIFS(OFFSET('3-a.  Rate Class Allocations'!$BA:$BA,0,O218-2015+(27*(AF$36="kW"))),'3-a.  Rate Class Allocations'!$F:$F,"2011 - 2014 + 2015 Extension Legacy Green Energy Act Framework - Province Wide Program",'3-a.  Rate Class Allocations'!$L:$L,AF$35,'3-a.  Rate Class Allocations'!$E:$E,$B240) / SUMIFS(OFFSET('3-a.  Rate Class Allocations'!$BA:$BA,0,O218-2015+(27*(AF$36="kW"))),'3-a.  Rate Class Allocations'!$F:$F,"2011 - 2014 + 2015 Extension Legacy Green Energy Act Framework - Province Wide Program",'3-a.  Rate Class Allocations'!$E:$E,$B240),IF(COUNTIFS(AF$35,"General Service*"),1/COUNTIFS(Y218:AL218,"General Service*"),0))</f>
        <v>0</v>
      </c>
      <c r="AG240" s="416">
        <f ca="1">IF(SUMIFS(OFFSET('3-a.  Rate Class Allocations'!$BA:$BA,0,O218-2015+(27*(AG$36="kW"))),'3-a.  Rate Class Allocations'!$F:$F,"2011 - 2014 + 2015 Extension Legacy Green Energy Act Framework - Province Wide Program",'3-a.  Rate Class Allocations'!$E:$E,$B240),SUMIFS(OFFSET('3-a.  Rate Class Allocations'!$BA:$BA,0,O218-2015+(27*(AG$36="kW"))),'3-a.  Rate Class Allocations'!$F:$F,"2011 - 2014 + 2015 Extension Legacy Green Energy Act Framework - Province Wide Program",'3-a.  Rate Class Allocations'!$L:$L,AG$35,'3-a.  Rate Class Allocations'!$E:$E,$B240) / SUMIFS(OFFSET('3-a.  Rate Class Allocations'!$BA:$BA,0,O218-2015+(27*(AG$36="kW"))),'3-a.  Rate Class Allocations'!$F:$F,"2011 - 2014 + 2015 Extension Legacy Green Energy Act Framework - Province Wide Program",'3-a.  Rate Class Allocations'!$E:$E,$B240),IF(COUNTIFS(AG$35,"General Service*"),1/COUNTIFS(Y218:AL218,"General Service*"),0))</f>
        <v>0</v>
      </c>
      <c r="AH240" s="416">
        <f ca="1">IF(SUMIFS(OFFSET('3-a.  Rate Class Allocations'!$BA:$BA,0,O218-2015+(27*(AH$36="kW"))),'3-a.  Rate Class Allocations'!$F:$F,"2011 - 2014 + 2015 Extension Legacy Green Energy Act Framework - Province Wide Program",'3-a.  Rate Class Allocations'!$E:$E,$B240),SUMIFS(OFFSET('3-a.  Rate Class Allocations'!$BA:$BA,0,O218-2015+(27*(AH$36="kW"))),'3-a.  Rate Class Allocations'!$F:$F,"2011 - 2014 + 2015 Extension Legacy Green Energy Act Framework - Province Wide Program",'3-a.  Rate Class Allocations'!$L:$L,AH$35,'3-a.  Rate Class Allocations'!$E:$E,$B240) / SUMIFS(OFFSET('3-a.  Rate Class Allocations'!$BA:$BA,0,O218-2015+(27*(AH$36="kW"))),'3-a.  Rate Class Allocations'!$F:$F,"2011 - 2014 + 2015 Extension Legacy Green Energy Act Framework - Province Wide Program",'3-a.  Rate Class Allocations'!$E:$E,$B240),IF(COUNTIFS(AH$35,"General Service*"),1/COUNTIFS(Y218:AL218,"General Service*"),0))</f>
        <v>0</v>
      </c>
      <c r="AI240" s="416">
        <f ca="1">IF(SUMIFS(OFFSET('3-a.  Rate Class Allocations'!$BA:$BA,0,O218-2015+(27*(AI$36="kW"))),'3-a.  Rate Class Allocations'!$F:$F,"2011 - 2014 + 2015 Extension Legacy Green Energy Act Framework - Province Wide Program",'3-a.  Rate Class Allocations'!$E:$E,$B240),SUMIFS(OFFSET('3-a.  Rate Class Allocations'!$BA:$BA,0,O218-2015+(27*(AI$36="kW"))),'3-a.  Rate Class Allocations'!$F:$F,"2011 - 2014 + 2015 Extension Legacy Green Energy Act Framework - Province Wide Program",'3-a.  Rate Class Allocations'!$L:$L,AI$35,'3-a.  Rate Class Allocations'!$E:$E,$B240) / SUMIFS(OFFSET('3-a.  Rate Class Allocations'!$BA:$BA,0,O218-2015+(27*(AI$36="kW"))),'3-a.  Rate Class Allocations'!$F:$F,"2011 - 2014 + 2015 Extension Legacy Green Energy Act Framework - Province Wide Program",'3-a.  Rate Class Allocations'!$E:$E,$B240),IF(COUNTIFS(AI$35,"General Service*"),1/COUNTIFS(Y218:AL218,"General Service*"),0))</f>
        <v>0</v>
      </c>
      <c r="AJ240" s="416">
        <f ca="1">IF(SUMIFS(OFFSET('3-a.  Rate Class Allocations'!$BA:$BA,0,O218-2015+(27*(AJ$36="kW"))),'3-a.  Rate Class Allocations'!$F:$F,"2011 - 2014 + 2015 Extension Legacy Green Energy Act Framework - Province Wide Program",'3-a.  Rate Class Allocations'!$E:$E,$B240),SUMIFS(OFFSET('3-a.  Rate Class Allocations'!$BA:$BA,0,O218-2015+(27*(AJ$36="kW"))),'3-a.  Rate Class Allocations'!$F:$F,"2011 - 2014 + 2015 Extension Legacy Green Energy Act Framework - Province Wide Program",'3-a.  Rate Class Allocations'!$L:$L,AJ$35,'3-a.  Rate Class Allocations'!$E:$E,$B240) / SUMIFS(OFFSET('3-a.  Rate Class Allocations'!$BA:$BA,0,O218-2015+(27*(AJ$36="kW"))),'3-a.  Rate Class Allocations'!$F:$F,"2011 - 2014 + 2015 Extension Legacy Green Energy Act Framework - Province Wide Program",'3-a.  Rate Class Allocations'!$E:$E,$B240),IF(COUNTIFS(AJ$35,"General Service*"),1/COUNTIFS(Y218:AL218,"General Service*"),0))</f>
        <v>0</v>
      </c>
      <c r="AK240" s="416">
        <f ca="1">IF(SUMIFS(OFFSET('3-a.  Rate Class Allocations'!$BA:$BA,0,O218-2015+(27*(AK$36="kW"))),'3-a.  Rate Class Allocations'!$F:$F,"2011 - 2014 + 2015 Extension Legacy Green Energy Act Framework - Province Wide Program",'3-a.  Rate Class Allocations'!$E:$E,$B240),SUMIFS(OFFSET('3-a.  Rate Class Allocations'!$BA:$BA,0,O218-2015+(27*(AK$36="kW"))),'3-a.  Rate Class Allocations'!$F:$F,"2011 - 2014 + 2015 Extension Legacy Green Energy Act Framework - Province Wide Program",'3-a.  Rate Class Allocations'!$L:$L,AK$35,'3-a.  Rate Class Allocations'!$E:$E,$B240) / SUMIFS(OFFSET('3-a.  Rate Class Allocations'!$BA:$BA,0,O218-2015+(27*(AK$36="kW"))),'3-a.  Rate Class Allocations'!$F:$F,"2011 - 2014 + 2015 Extension Legacy Green Energy Act Framework - Province Wide Program",'3-a.  Rate Class Allocations'!$E:$E,$B240),IF(COUNTIFS(AK$35,"General Service*"),1/COUNTIFS(Y218:AL218,"General Service*"),0))</f>
        <v>0</v>
      </c>
      <c r="AL240" s="416">
        <f ca="1">IF(SUMIFS(OFFSET('3-a.  Rate Class Allocations'!$BA:$BA,0,O218-2015+(27*(AL$36="kW"))),'3-a.  Rate Class Allocations'!$F:$F,"2011 - 2014 + 2015 Extension Legacy Green Energy Act Framework - Province Wide Program",'3-a.  Rate Class Allocations'!$E:$E,$B240),SUMIFS(OFFSET('3-a.  Rate Class Allocations'!$BA:$BA,0,O218-2015+(27*(AL$36="kW"))),'3-a.  Rate Class Allocations'!$F:$F,"2011 - 2014 + 2015 Extension Legacy Green Energy Act Framework - Province Wide Program",'3-a.  Rate Class Allocations'!$L:$L,AL$35,'3-a.  Rate Class Allocations'!$E:$E,$B240) / SUMIFS(OFFSET('3-a.  Rate Class Allocations'!$BA:$BA,0,O218-2015+(27*(AL$36="kW"))),'3-a.  Rate Class Allocations'!$F:$F,"2011 - 2014 + 2015 Extension Legacy Green Energy Act Framework - Province Wide Program",'3-a.  Rate Class Allocations'!$E:$E,$B240),IF(COUNTIFS(AL$35,"General Service*"),1/COUNTIFS(Y218:AL218,"General Service*"),0))</f>
        <v>0</v>
      </c>
      <c r="AM240" s="298">
        <f ca="1">SUM(Y240:AL240)</f>
        <v>0.99774951782991184</v>
      </c>
    </row>
    <row r="241" spans="1:39" outlineLevel="1">
      <c r="B241" s="296" t="s">
        <v>290</v>
      </c>
      <c r="C241" s="293" t="s">
        <v>164</v>
      </c>
      <c r="D241" s="724">
        <f>SUMIFS('7.  Persistence Report'!AV:AV,'7.  Persistence Report'!$D:$D,$B240,'7.  Persistence Report'!$H:$H,2016,'7.  Persistence Report'!$J:$J,"Adjustment")</f>
        <v>0</v>
      </c>
      <c r="E241" s="724">
        <f>SUMIFS('7.  Persistence Report'!AW:AW,'7.  Persistence Report'!$D:$D,$B240,'7.  Persistence Report'!$H:$H,2016,'7.  Persistence Report'!$J:$J,"Adjustment")</f>
        <v>0</v>
      </c>
      <c r="F241" s="724">
        <f>SUMIFS('7.  Persistence Report'!AX:AX,'7.  Persistence Report'!$D:$D,$B240,'7.  Persistence Report'!$H:$H,2016,'7.  Persistence Report'!$J:$J,"Adjustment")</f>
        <v>0</v>
      </c>
      <c r="G241" s="724">
        <f>SUMIFS('7.  Persistence Report'!AY:AY,'7.  Persistence Report'!$D:$D,$B240,'7.  Persistence Report'!$H:$H,2016,'7.  Persistence Report'!$J:$J,"Adjustment")</f>
        <v>0</v>
      </c>
      <c r="H241" s="724">
        <f>SUMIFS('7.  Persistence Report'!AZ:AZ,'7.  Persistence Report'!$D:$D,$B240,'7.  Persistence Report'!$H:$H,2016,'7.  Persistence Report'!$J:$J,"Adjustment")</f>
        <v>0</v>
      </c>
      <c r="I241" s="724">
        <f>SUMIFS('7.  Persistence Report'!BA:BA,'7.  Persistence Report'!$D:$D,$B240,'7.  Persistence Report'!$H:$H,2016,'7.  Persistence Report'!$J:$J,"Adjustment")</f>
        <v>0</v>
      </c>
      <c r="J241" s="724">
        <f>SUMIFS('7.  Persistence Report'!BB:BB,'7.  Persistence Report'!$D:$D,$B240,'7.  Persistence Report'!$H:$H,2016,'7.  Persistence Report'!$J:$J,"Adjustment")</f>
        <v>0</v>
      </c>
      <c r="K241" s="724">
        <f>SUMIFS('7.  Persistence Report'!BC:BC,'7.  Persistence Report'!$D:$D,$B240,'7.  Persistence Report'!$H:$H,2016,'7.  Persistence Report'!$J:$J,"Adjustment")</f>
        <v>0</v>
      </c>
      <c r="L241" s="724">
        <f>SUMIFS('7.  Persistence Report'!BD:BD,'7.  Persistence Report'!$D:$D,$B240,'7.  Persistence Report'!$H:$H,2016,'7.  Persistence Report'!$J:$J,"Adjustment")</f>
        <v>0</v>
      </c>
      <c r="M241" s="724">
        <f>SUMIFS('7.  Persistence Report'!BE:BE,'7.  Persistence Report'!$D:$D,$B240,'7.  Persistence Report'!$H:$H,2016,'7.  Persistence Report'!$J:$J,"Adjustment")</f>
        <v>0</v>
      </c>
      <c r="N241" s="724">
        <f>N240</f>
        <v>12</v>
      </c>
      <c r="O241" s="724">
        <f>SUMIFS('7.  Persistence Report'!Q:Q,'7.  Persistence Report'!$D:$D,$B240,'7.  Persistence Report'!$H:$H,2016,'7.  Persistence Report'!$J:$J,"Adjustment")</f>
        <v>0</v>
      </c>
      <c r="P241" s="724">
        <f>SUMIFS('7.  Persistence Report'!R:R,'7.  Persistence Report'!$D:$D,$B240,'7.  Persistence Report'!$H:$H,2016,'7.  Persistence Report'!$J:$J,"Adjustment")</f>
        <v>0</v>
      </c>
      <c r="Q241" s="724">
        <f>SUMIFS('7.  Persistence Report'!S:S,'7.  Persistence Report'!$D:$D,$B240,'7.  Persistence Report'!$H:$H,2016,'7.  Persistence Report'!$J:$J,"Adjustment")</f>
        <v>0</v>
      </c>
      <c r="R241" s="724">
        <f>SUMIFS('7.  Persistence Report'!T:T,'7.  Persistence Report'!$D:$D,$B240,'7.  Persistence Report'!$H:$H,2016,'7.  Persistence Report'!$J:$J,"Adjustment")</f>
        <v>0</v>
      </c>
      <c r="S241" s="724">
        <f>SUMIFS('7.  Persistence Report'!U:U,'7.  Persistence Report'!$D:$D,$B240,'7.  Persistence Report'!$H:$H,2016,'7.  Persistence Report'!$J:$J,"Adjustment")</f>
        <v>0</v>
      </c>
      <c r="T241" s="724">
        <f>SUMIFS('7.  Persistence Report'!V:V,'7.  Persistence Report'!$D:$D,$B240,'7.  Persistence Report'!$H:$H,2016,'7.  Persistence Report'!$J:$J,"Adjustment")</f>
        <v>0</v>
      </c>
      <c r="U241" s="724">
        <f>SUMIFS('7.  Persistence Report'!W:W,'7.  Persistence Report'!$D:$D,$B240,'7.  Persistence Report'!$H:$H,2016,'7.  Persistence Report'!$J:$J,"Adjustment")</f>
        <v>0</v>
      </c>
      <c r="V241" s="724">
        <f>SUMIFS('7.  Persistence Report'!X:X,'7.  Persistence Report'!$D:$D,$B240,'7.  Persistence Report'!$H:$H,2016,'7.  Persistence Report'!$J:$J,"Adjustment")</f>
        <v>0</v>
      </c>
      <c r="W241" s="724">
        <f>SUMIFS('7.  Persistence Report'!Y:Y,'7.  Persistence Report'!$D:$D,$B240,'7.  Persistence Report'!$H:$H,2016,'7.  Persistence Report'!$J:$J,"Adjustment")</f>
        <v>0</v>
      </c>
      <c r="X241" s="724">
        <f>SUMIFS('7.  Persistence Report'!Z:Z,'7.  Persistence Report'!$D:$D,$B240,'7.  Persistence Report'!$H:$H,2016,'7.  Persistence Report'!$J:$J,"Adjustment")</f>
        <v>0</v>
      </c>
      <c r="Y241" s="412">
        <f ca="1">Y240</f>
        <v>0.99471617864959883</v>
      </c>
      <c r="Z241" s="412">
        <f ca="1">Z240</f>
        <v>3.0333391803130535E-3</v>
      </c>
      <c r="AA241" s="412">
        <f t="shared" ref="AA241:AL241" ca="1" si="62">AA240</f>
        <v>0</v>
      </c>
      <c r="AB241" s="412">
        <f t="shared" ca="1" si="62"/>
        <v>0</v>
      </c>
      <c r="AC241" s="412">
        <f t="shared" ca="1" si="62"/>
        <v>0</v>
      </c>
      <c r="AD241" s="412">
        <f t="shared" ca="1" si="62"/>
        <v>0</v>
      </c>
      <c r="AE241" s="412">
        <f t="shared" ca="1" si="62"/>
        <v>0</v>
      </c>
      <c r="AF241" s="412">
        <f t="shared" ca="1" si="62"/>
        <v>0</v>
      </c>
      <c r="AG241" s="412">
        <f t="shared" ca="1" si="62"/>
        <v>0</v>
      </c>
      <c r="AH241" s="412">
        <f t="shared" ca="1" si="62"/>
        <v>0</v>
      </c>
      <c r="AI241" s="412">
        <f t="shared" ca="1" si="62"/>
        <v>0</v>
      </c>
      <c r="AJ241" s="412">
        <f t="shared" ca="1" si="62"/>
        <v>0</v>
      </c>
      <c r="AK241" s="412">
        <f t="shared" ca="1" si="62"/>
        <v>0</v>
      </c>
      <c r="AL241" s="412">
        <f t="shared" ca="1" si="62"/>
        <v>0</v>
      </c>
      <c r="AM241" s="313"/>
    </row>
    <row r="242" spans="1:39" outlineLevel="1">
      <c r="B242" s="316"/>
      <c r="C242" s="314"/>
      <c r="D242" s="730"/>
      <c r="E242" s="730"/>
      <c r="F242" s="730"/>
      <c r="G242" s="730"/>
      <c r="H242" s="730"/>
      <c r="I242" s="730"/>
      <c r="J242" s="730"/>
      <c r="K242" s="730"/>
      <c r="L242" s="730"/>
      <c r="M242" s="730"/>
      <c r="N242" s="730"/>
      <c r="O242" s="730"/>
      <c r="P242" s="730"/>
      <c r="Q242" s="730"/>
      <c r="R242" s="730"/>
      <c r="S242" s="730"/>
      <c r="T242" s="730"/>
      <c r="U242" s="730"/>
      <c r="V242" s="730"/>
      <c r="W242" s="730"/>
      <c r="X242" s="730"/>
      <c r="Y242" s="417"/>
      <c r="Z242" s="418"/>
      <c r="AA242" s="417"/>
      <c r="AB242" s="417"/>
      <c r="AC242" s="417"/>
      <c r="AD242" s="417"/>
      <c r="AE242" s="417"/>
      <c r="AF242" s="417"/>
      <c r="AG242" s="417"/>
      <c r="AH242" s="417"/>
      <c r="AI242" s="417"/>
      <c r="AJ242" s="417"/>
      <c r="AK242" s="417"/>
      <c r="AL242" s="417"/>
      <c r="AM242" s="315"/>
    </row>
    <row r="243" spans="1:39" ht="30" outlineLevel="1">
      <c r="A243" s="516">
        <v>8</v>
      </c>
      <c r="B243" s="514" t="s">
        <v>102</v>
      </c>
      <c r="C243" s="293" t="s">
        <v>25</v>
      </c>
      <c r="D243" s="724">
        <f>SUMIFS('7.  Persistence Report'!AV:AV,'7.  Persistence Report'!$D:$D,$B243,'7.  Persistence Report'!$H:$H,2016,'7.  Persistence Report'!$J:$J,"Current Year Savings")</f>
        <v>0</v>
      </c>
      <c r="E243" s="724">
        <f>SUMIFS('7.  Persistence Report'!AW:AW,'7.  Persistence Report'!$D:$D,$B243,'7.  Persistence Report'!$H:$H,2016,'7.  Persistence Report'!$J:$J,"Current Year Savings")</f>
        <v>0</v>
      </c>
      <c r="F243" s="724">
        <f>SUMIFS('7.  Persistence Report'!AX:AX,'7.  Persistence Report'!$D:$D,$B243,'7.  Persistence Report'!$H:$H,2016,'7.  Persistence Report'!$J:$J,"Current Year Savings")</f>
        <v>0</v>
      </c>
      <c r="G243" s="724">
        <f>SUMIFS('7.  Persistence Report'!AY:AY,'7.  Persistence Report'!$D:$D,$B243,'7.  Persistence Report'!$H:$H,2016,'7.  Persistence Report'!$J:$J,"Current Year Savings")</f>
        <v>0</v>
      </c>
      <c r="H243" s="724">
        <f>SUMIFS('7.  Persistence Report'!AZ:AZ,'7.  Persistence Report'!$D:$D,$B243,'7.  Persistence Report'!$H:$H,2016,'7.  Persistence Report'!$J:$J,"Current Year Savings")</f>
        <v>0</v>
      </c>
      <c r="I243" s="724">
        <f>SUMIFS('7.  Persistence Report'!BA:BA,'7.  Persistence Report'!$D:$D,$B243,'7.  Persistence Report'!$H:$H,2016,'7.  Persistence Report'!$J:$J,"Current Year Savings")</f>
        <v>0</v>
      </c>
      <c r="J243" s="724">
        <f>SUMIFS('7.  Persistence Report'!BB:BB,'7.  Persistence Report'!$D:$D,$B243,'7.  Persistence Report'!$H:$H,2016,'7.  Persistence Report'!$J:$J,"Current Year Savings")</f>
        <v>0</v>
      </c>
      <c r="K243" s="724">
        <f>SUMIFS('7.  Persistence Report'!BC:BC,'7.  Persistence Report'!$D:$D,$B243,'7.  Persistence Report'!$H:$H,2016,'7.  Persistence Report'!$J:$J,"Current Year Savings")</f>
        <v>0</v>
      </c>
      <c r="L243" s="724">
        <f>SUMIFS('7.  Persistence Report'!BD:BD,'7.  Persistence Report'!$D:$D,$B243,'7.  Persistence Report'!$H:$H,2016,'7.  Persistence Report'!$J:$J,"Current Year Savings")</f>
        <v>0</v>
      </c>
      <c r="M243" s="724">
        <f>SUMIFS('7.  Persistence Report'!BE:BE,'7.  Persistence Report'!$D:$D,$B243,'7.  Persistence Report'!$H:$H,2016,'7.  Persistence Report'!$J:$J,"Current Year Savings")</f>
        <v>0</v>
      </c>
      <c r="N243" s="724">
        <v>12</v>
      </c>
      <c r="O243" s="724">
        <f>SUMIFS('7.  Persistence Report'!Q:Q,'7.  Persistence Report'!$D:$D,$B243,'7.  Persistence Report'!$H:$H,2016,'7.  Persistence Report'!$J:$J,"Current Year Savings")</f>
        <v>0</v>
      </c>
      <c r="P243" s="724">
        <f>SUMIFS('7.  Persistence Report'!R:R,'7.  Persistence Report'!$D:$D,$B243,'7.  Persistence Report'!$H:$H,2016,'7.  Persistence Report'!$J:$J,"Current Year Savings")</f>
        <v>0</v>
      </c>
      <c r="Q243" s="724">
        <f>SUMIFS('7.  Persistence Report'!S:S,'7.  Persistence Report'!$D:$D,$B243,'7.  Persistence Report'!$H:$H,2016,'7.  Persistence Report'!$J:$J,"Current Year Savings")</f>
        <v>0</v>
      </c>
      <c r="R243" s="724">
        <f>SUMIFS('7.  Persistence Report'!T:T,'7.  Persistence Report'!$D:$D,$B243,'7.  Persistence Report'!$H:$H,2016,'7.  Persistence Report'!$J:$J,"Current Year Savings")</f>
        <v>0</v>
      </c>
      <c r="S243" s="724">
        <f>SUMIFS('7.  Persistence Report'!U:U,'7.  Persistence Report'!$D:$D,$B243,'7.  Persistence Report'!$H:$H,2016,'7.  Persistence Report'!$J:$J,"Current Year Savings")</f>
        <v>0</v>
      </c>
      <c r="T243" s="724">
        <f>SUMIFS('7.  Persistence Report'!V:V,'7.  Persistence Report'!$D:$D,$B243,'7.  Persistence Report'!$H:$H,2016,'7.  Persistence Report'!$J:$J,"Current Year Savings")</f>
        <v>0</v>
      </c>
      <c r="U243" s="724">
        <f>SUMIFS('7.  Persistence Report'!W:W,'7.  Persistence Report'!$D:$D,$B243,'7.  Persistence Report'!$H:$H,2016,'7.  Persistence Report'!$J:$J,"Current Year Savings")</f>
        <v>0</v>
      </c>
      <c r="V243" s="724">
        <f>SUMIFS('7.  Persistence Report'!X:X,'7.  Persistence Report'!$D:$D,$B243,'7.  Persistence Report'!$H:$H,2016,'7.  Persistence Report'!$J:$J,"Current Year Savings")</f>
        <v>0</v>
      </c>
      <c r="W243" s="724">
        <f>SUMIFS('7.  Persistence Report'!Y:Y,'7.  Persistence Report'!$D:$D,$B243,'7.  Persistence Report'!$H:$H,2016,'7.  Persistence Report'!$J:$J,"Current Year Savings")</f>
        <v>0</v>
      </c>
      <c r="X243" s="724">
        <f>SUMIFS('7.  Persistence Report'!Z:Z,'7.  Persistence Report'!$D:$D,$B243,'7.  Persistence Report'!$H:$H,2016,'7.  Persistence Report'!$J:$J,"Current Year Savings")</f>
        <v>0</v>
      </c>
      <c r="Y243" s="416">
        <f ca="1">IF(SUMIFS(OFFSET('3-a.  Rate Class Allocations'!$BA:$BA,0,O218-2015+(27*(Y219="kW"))),'3-a.  Rate Class Allocations'!$F:$F,"2011 - 2014 + 2015 Extension Legacy Green Energy Act Framework - Province Wide Program",'3-a.  Rate Class Allocations'!$E:$E,$B243),SUMIFS(OFFSET('3-a.  Rate Class Allocations'!$BA:$BA,0,O218-2015+(27*(Y219="kW"))),'3-a.  Rate Class Allocations'!$F:$F,"2011 - 2014 + 2015 Extension Legacy Green Energy Act Framework - Province Wide Program",'3-a.  Rate Class Allocations'!$L:$L,Y218,'3-a.  Rate Class Allocations'!$E:$E,$B243) / SUMIFS(OFFSET('3-a.  Rate Class Allocations'!$BA:$BA,0,O218-2015+(27*(Y219="kW"))),'3-a.  Rate Class Allocations'!$F:$F,"2011 - 2014 + 2015 Extension Legacy Green Energy Act Framework - Province Wide Program",'3-a.  Rate Class Allocations'!$E:$E,$B243),IF(COUNTIFS(Y218,"*Less Than*"),1/COUNTIFS(Y218:AL218,"*Less Than*"),0))</f>
        <v>0</v>
      </c>
      <c r="Z243" s="416">
        <f ca="1">IF(SUMIFS(OFFSET('3-a.  Rate Class Allocations'!$BA:$BA,0,O218-2015+(27*(Z$36="kW"))),'3-a.  Rate Class Allocations'!$F:$F,"2011 - 2014 + 2015 Extension Legacy Green Energy Act Framework - Province Wide Program",'3-a.  Rate Class Allocations'!$E:$E,$B243),SUMIFS(OFFSET('3-a.  Rate Class Allocations'!$BA:$BA,0,O218-2015+(27*(Z$36="kW"))),'3-a.  Rate Class Allocations'!$F:$F,"2011 - 2014 + 2015 Extension Legacy Green Energy Act Framework - Province Wide Program",'3-a.  Rate Class Allocations'!$L:$L,Z$35,'3-a.  Rate Class Allocations'!$E:$E,$B243) / SUMIFS(OFFSET('3-a.  Rate Class Allocations'!$BA:$BA,0,O218-2015+(27*(Z$36="kW"))),'3-a.  Rate Class Allocations'!$F:$F,"2011 - 2014 + 2015 Extension Legacy Green Energy Act Framework - Province Wide Program",'3-a.  Rate Class Allocations'!$E:$E,$B243),IF(COUNTIFS(Z$35,"*Less Than*"),1/COUNTIFS(Y218:AL218,"*Less Than*"),0))</f>
        <v>1</v>
      </c>
      <c r="AA243" s="416">
        <f ca="1">IF(SUMIFS(OFFSET('3-a.  Rate Class Allocations'!$BA:$BA,0,O218-2015+(27*(AA$36="kW"))),'3-a.  Rate Class Allocations'!$F:$F,"2011 - 2014 + 2015 Extension Legacy Green Energy Act Framework - Province Wide Program",'3-a.  Rate Class Allocations'!$E:$E,$B243),SUMIFS(OFFSET('3-a.  Rate Class Allocations'!$BA:$BA,0,O218-2015+(27*(AA$36="kW"))),'3-a.  Rate Class Allocations'!$F:$F,"2011 - 2014 + 2015 Extension Legacy Green Energy Act Framework - Province Wide Program",'3-a.  Rate Class Allocations'!$L:$L,AA$35,'3-a.  Rate Class Allocations'!$E:$E,$B243) / SUMIFS(OFFSET('3-a.  Rate Class Allocations'!$BA:$BA,0,O218-2015+(27*(AA$36="kW"))),'3-a.  Rate Class Allocations'!$F:$F,"2011 - 2014 + 2015 Extension Legacy Green Energy Act Framework - Province Wide Program",'3-a.  Rate Class Allocations'!$E:$E,$B243),IF(COUNTIFS(AA$35,"*Less Than*"),1/COUNTIFS(Y218:AL218,"*Less Than*"),0))</f>
        <v>0</v>
      </c>
      <c r="AB243" s="416">
        <f ca="1">IF(SUMIFS(OFFSET('3-a.  Rate Class Allocations'!$BA:$BA,0,O218-2015+(27*(AB$36="kW"))),'3-a.  Rate Class Allocations'!$F:$F,"2011 - 2014 + 2015 Extension Legacy Green Energy Act Framework - Province Wide Program",'3-a.  Rate Class Allocations'!$E:$E,$B243),SUMIFS(OFFSET('3-a.  Rate Class Allocations'!$BA:$BA,0,O218-2015+(27*(AB$36="kW"))),'3-a.  Rate Class Allocations'!$F:$F,"2011 - 2014 + 2015 Extension Legacy Green Energy Act Framework - Province Wide Program",'3-a.  Rate Class Allocations'!$L:$L,AB$35,'3-a.  Rate Class Allocations'!$E:$E,$B243) / SUMIFS(OFFSET('3-a.  Rate Class Allocations'!$BA:$BA,0,O218-2015+(27*(AB$36="kW"))),'3-a.  Rate Class Allocations'!$F:$F,"2011 - 2014 + 2015 Extension Legacy Green Energy Act Framework - Province Wide Program",'3-a.  Rate Class Allocations'!$E:$E,$B243),IF(COUNTIFS(AB$35,"*Less Than*"),1/COUNTIFS(Y218:AL218,"*Less Than*"),0))</f>
        <v>0</v>
      </c>
      <c r="AC243" s="416">
        <f ca="1">IF(SUMIFS(OFFSET('3-a.  Rate Class Allocations'!$BA:$BA,0,O218-2015+(27*(AC$36="kW"))),'3-a.  Rate Class Allocations'!$F:$F,"2011 - 2014 + 2015 Extension Legacy Green Energy Act Framework - Province Wide Program",'3-a.  Rate Class Allocations'!$E:$E,$B243),SUMIFS(OFFSET('3-a.  Rate Class Allocations'!$BA:$BA,0,O218-2015+(27*(AC$36="kW"))),'3-a.  Rate Class Allocations'!$F:$F,"2011 - 2014 + 2015 Extension Legacy Green Energy Act Framework - Province Wide Program",'3-a.  Rate Class Allocations'!$L:$L,AC$35,'3-a.  Rate Class Allocations'!$E:$E,$B243) / SUMIFS(OFFSET('3-a.  Rate Class Allocations'!$BA:$BA,0,O218-2015+(27*(AC$36="kW"))),'3-a.  Rate Class Allocations'!$F:$F,"2011 - 2014 + 2015 Extension Legacy Green Energy Act Framework - Province Wide Program",'3-a.  Rate Class Allocations'!$E:$E,$B243),IF(COUNTIFS(AC$35,"*Less Than*"),1/COUNTIFS(Y218:AL218,"*Less Than*"),0))</f>
        <v>0</v>
      </c>
      <c r="AD243" s="416">
        <f ca="1">IF(SUMIFS(OFFSET('3-a.  Rate Class Allocations'!$BA:$BA,0,O218-2015+(27*(AD$36="kW"))),'3-a.  Rate Class Allocations'!$F:$F,"2011 - 2014 + 2015 Extension Legacy Green Energy Act Framework - Province Wide Program",'3-a.  Rate Class Allocations'!$E:$E,$B243),SUMIFS(OFFSET('3-a.  Rate Class Allocations'!$BA:$BA,0,O218-2015+(27*(AD$36="kW"))),'3-a.  Rate Class Allocations'!$F:$F,"2011 - 2014 + 2015 Extension Legacy Green Energy Act Framework - Province Wide Program",'3-a.  Rate Class Allocations'!$L:$L,AD$35,'3-a.  Rate Class Allocations'!$E:$E,$B243) / SUMIFS(OFFSET('3-a.  Rate Class Allocations'!$BA:$BA,0,O218-2015+(27*(AD$36="kW"))),'3-a.  Rate Class Allocations'!$F:$F,"2011 - 2014 + 2015 Extension Legacy Green Energy Act Framework - Province Wide Program",'3-a.  Rate Class Allocations'!$E:$E,$B243),IF(COUNTIFS(AD$35,"*Less Than*"),1/COUNTIFS(Y218:AL218,"*Less Than*"),0))</f>
        <v>0</v>
      </c>
      <c r="AE243" s="416">
        <f ca="1">IF(SUMIFS(OFFSET('3-a.  Rate Class Allocations'!$BA:$BA,0,O218-2015+(27*(AE$36="kW"))),'3-a.  Rate Class Allocations'!$F:$F,"2011 - 2014 + 2015 Extension Legacy Green Energy Act Framework - Province Wide Program",'3-a.  Rate Class Allocations'!$E:$E,$B243),SUMIFS(OFFSET('3-a.  Rate Class Allocations'!$BA:$BA,0,O218-2015+(27*(AE$36="kW"))),'3-a.  Rate Class Allocations'!$F:$F,"2011 - 2014 + 2015 Extension Legacy Green Energy Act Framework - Province Wide Program",'3-a.  Rate Class Allocations'!$L:$L,AE$35,'3-a.  Rate Class Allocations'!$E:$E,$B243) / SUMIFS(OFFSET('3-a.  Rate Class Allocations'!$BA:$BA,0,O218-2015+(27*(AE$36="kW"))),'3-a.  Rate Class Allocations'!$F:$F,"2011 - 2014 + 2015 Extension Legacy Green Energy Act Framework - Province Wide Program",'3-a.  Rate Class Allocations'!$E:$E,$B243),IF(COUNTIFS(AE$35,"*Less Than*"),1/COUNTIFS(Y218:AL218,"*Less Than*"),0))</f>
        <v>0</v>
      </c>
      <c r="AF243" s="416">
        <f ca="1">IF(SUMIFS(OFFSET('3-a.  Rate Class Allocations'!$BA:$BA,0,O218-2015+(27*(AF$36="kW"))),'3-a.  Rate Class Allocations'!$F:$F,"2011 - 2014 + 2015 Extension Legacy Green Energy Act Framework - Province Wide Program",'3-a.  Rate Class Allocations'!$E:$E,$B243),SUMIFS(OFFSET('3-a.  Rate Class Allocations'!$BA:$BA,0,O218-2015+(27*(AF$36="kW"))),'3-a.  Rate Class Allocations'!$F:$F,"2011 - 2014 + 2015 Extension Legacy Green Energy Act Framework - Province Wide Program",'3-a.  Rate Class Allocations'!$L:$L,AF$35,'3-a.  Rate Class Allocations'!$E:$E,$B243) / SUMIFS(OFFSET('3-a.  Rate Class Allocations'!$BA:$BA,0,O218-2015+(27*(AF$36="kW"))),'3-a.  Rate Class Allocations'!$F:$F,"2011 - 2014 + 2015 Extension Legacy Green Energy Act Framework - Province Wide Program",'3-a.  Rate Class Allocations'!$E:$E,$B243),IF(COUNTIFS(AF$35,"*Less Than*"),1/COUNTIFS(Y218:AL218,"*Less Than*"),0))</f>
        <v>0</v>
      </c>
      <c r="AG243" s="416">
        <f ca="1">IF(SUMIFS(OFFSET('3-a.  Rate Class Allocations'!$BA:$BA,0,O218-2015+(27*(AG$36="kW"))),'3-a.  Rate Class Allocations'!$F:$F,"2011 - 2014 + 2015 Extension Legacy Green Energy Act Framework - Province Wide Program",'3-a.  Rate Class Allocations'!$E:$E,$B243),SUMIFS(OFFSET('3-a.  Rate Class Allocations'!$BA:$BA,0,O218-2015+(27*(AG$36="kW"))),'3-a.  Rate Class Allocations'!$F:$F,"2011 - 2014 + 2015 Extension Legacy Green Energy Act Framework - Province Wide Program",'3-a.  Rate Class Allocations'!$L:$L,AG$35,'3-a.  Rate Class Allocations'!$E:$E,$B243) / SUMIFS(OFFSET('3-a.  Rate Class Allocations'!$BA:$BA,0,O218-2015+(27*(AG$36="kW"))),'3-a.  Rate Class Allocations'!$F:$F,"2011 - 2014 + 2015 Extension Legacy Green Energy Act Framework - Province Wide Program",'3-a.  Rate Class Allocations'!$E:$E,$B243),IF(COUNTIFS(AG$35,"*Less Than*"),1/COUNTIFS(Y218:AL218,"*Less Than*"),0))</f>
        <v>0</v>
      </c>
      <c r="AH243" s="416">
        <f ca="1">IF(SUMIFS(OFFSET('3-a.  Rate Class Allocations'!$BA:$BA,0,O218-2015+(27*(AH$36="kW"))),'3-a.  Rate Class Allocations'!$F:$F,"2011 - 2014 + 2015 Extension Legacy Green Energy Act Framework - Province Wide Program",'3-a.  Rate Class Allocations'!$E:$E,$B243),SUMIFS(OFFSET('3-a.  Rate Class Allocations'!$BA:$BA,0,O218-2015+(27*(AH$36="kW"))),'3-a.  Rate Class Allocations'!$F:$F,"2011 - 2014 + 2015 Extension Legacy Green Energy Act Framework - Province Wide Program",'3-a.  Rate Class Allocations'!$L:$L,AH$35,'3-a.  Rate Class Allocations'!$E:$E,$B243) / SUMIFS(OFFSET('3-a.  Rate Class Allocations'!$BA:$BA,0,O218-2015+(27*(AH$36="kW"))),'3-a.  Rate Class Allocations'!$F:$F,"2011 - 2014 + 2015 Extension Legacy Green Energy Act Framework - Province Wide Program",'3-a.  Rate Class Allocations'!$E:$E,$B243),IF(COUNTIFS(AH$35,"*Less Than*"),1/COUNTIFS(Y218:AL218,"*Less Than*"),0))</f>
        <v>0</v>
      </c>
      <c r="AI243" s="416">
        <f ca="1">IF(SUMIFS(OFFSET('3-a.  Rate Class Allocations'!$BA:$BA,0,O218-2015+(27*(AI$36="kW"))),'3-a.  Rate Class Allocations'!$F:$F,"2011 - 2014 + 2015 Extension Legacy Green Energy Act Framework - Province Wide Program",'3-a.  Rate Class Allocations'!$E:$E,$B243),SUMIFS(OFFSET('3-a.  Rate Class Allocations'!$BA:$BA,0,O218-2015+(27*(AI$36="kW"))),'3-a.  Rate Class Allocations'!$F:$F,"2011 - 2014 + 2015 Extension Legacy Green Energy Act Framework - Province Wide Program",'3-a.  Rate Class Allocations'!$L:$L,AI$35,'3-a.  Rate Class Allocations'!$E:$E,$B243) / SUMIFS(OFFSET('3-a.  Rate Class Allocations'!$BA:$BA,0,O218-2015+(27*(AI$36="kW"))),'3-a.  Rate Class Allocations'!$F:$F,"2011 - 2014 + 2015 Extension Legacy Green Energy Act Framework - Province Wide Program",'3-a.  Rate Class Allocations'!$E:$E,$B243),IF(COUNTIFS(AI$35,"*Less Than*"),1/COUNTIFS(Y218:AL218,"*Less Than*"),0))</f>
        <v>0</v>
      </c>
      <c r="AJ243" s="416">
        <f ca="1">IF(SUMIFS(OFFSET('3-a.  Rate Class Allocations'!$BA:$BA,0,O218-2015+(27*(AJ$36="kW"))),'3-a.  Rate Class Allocations'!$F:$F,"2011 - 2014 + 2015 Extension Legacy Green Energy Act Framework - Province Wide Program",'3-a.  Rate Class Allocations'!$E:$E,$B243),SUMIFS(OFFSET('3-a.  Rate Class Allocations'!$BA:$BA,0,O218-2015+(27*(AJ$36="kW"))),'3-a.  Rate Class Allocations'!$F:$F,"2011 - 2014 + 2015 Extension Legacy Green Energy Act Framework - Province Wide Program",'3-a.  Rate Class Allocations'!$L:$L,AJ$35,'3-a.  Rate Class Allocations'!$E:$E,$B243) / SUMIFS(OFFSET('3-a.  Rate Class Allocations'!$BA:$BA,0,O218-2015+(27*(AJ$36="kW"))),'3-a.  Rate Class Allocations'!$F:$F,"2011 - 2014 + 2015 Extension Legacy Green Energy Act Framework - Province Wide Program",'3-a.  Rate Class Allocations'!$E:$E,$B243),IF(COUNTIFS(AJ$35,"*Less Than*"),1/COUNTIFS(Y218:AL218,"*Less Than*"),0))</f>
        <v>0</v>
      </c>
      <c r="AK243" s="416">
        <f ca="1">IF(SUMIFS(OFFSET('3-a.  Rate Class Allocations'!$BA:$BA,0,O218-2015+(27*(AK$36="kW"))),'3-a.  Rate Class Allocations'!$F:$F,"2011 - 2014 + 2015 Extension Legacy Green Energy Act Framework - Province Wide Program",'3-a.  Rate Class Allocations'!$E:$E,$B243),SUMIFS(OFFSET('3-a.  Rate Class Allocations'!$BA:$BA,0,O218-2015+(27*(AK$36="kW"))),'3-a.  Rate Class Allocations'!$F:$F,"2011 - 2014 + 2015 Extension Legacy Green Energy Act Framework - Province Wide Program",'3-a.  Rate Class Allocations'!$L:$L,AK$35,'3-a.  Rate Class Allocations'!$E:$E,$B243) / SUMIFS(OFFSET('3-a.  Rate Class Allocations'!$BA:$BA,0,O218-2015+(27*(AK$36="kW"))),'3-a.  Rate Class Allocations'!$F:$F,"2011 - 2014 + 2015 Extension Legacy Green Energy Act Framework - Province Wide Program",'3-a.  Rate Class Allocations'!$E:$E,$B243),IF(COUNTIFS(AK$35,"*Less Than*"),1/COUNTIFS(Y218:AL218,"*Less Than*"),0))</f>
        <v>0</v>
      </c>
      <c r="AL243" s="416">
        <f ca="1">IF(SUMIFS(OFFSET('3-a.  Rate Class Allocations'!$BA:$BA,0,O218-2015+(27*(AL$36="kW"))),'3-a.  Rate Class Allocations'!$F:$F,"2011 - 2014 + 2015 Extension Legacy Green Energy Act Framework - Province Wide Program",'3-a.  Rate Class Allocations'!$E:$E,$B243),SUMIFS(OFFSET('3-a.  Rate Class Allocations'!$BA:$BA,0,O218-2015+(27*(AL$36="kW"))),'3-a.  Rate Class Allocations'!$F:$F,"2011 - 2014 + 2015 Extension Legacy Green Energy Act Framework - Province Wide Program",'3-a.  Rate Class Allocations'!$L:$L,AL$35,'3-a.  Rate Class Allocations'!$E:$E,$B243) / SUMIFS(OFFSET('3-a.  Rate Class Allocations'!$BA:$BA,0,O218-2015+(27*(AL$36="kW"))),'3-a.  Rate Class Allocations'!$F:$F,"2011 - 2014 + 2015 Extension Legacy Green Energy Act Framework - Province Wide Program",'3-a.  Rate Class Allocations'!$E:$E,$B243),IF(COUNTIFS(AL$35,"*Less Than*"),1/COUNTIFS(Y218:AL218,"*Less Than*"),0))</f>
        <v>0</v>
      </c>
      <c r="AM243" s="298">
        <f ca="1">SUM(Y243:AL243)</f>
        <v>1</v>
      </c>
    </row>
    <row r="244" spans="1:39" outlineLevel="1">
      <c r="B244" s="296" t="s">
        <v>290</v>
      </c>
      <c r="C244" s="293" t="s">
        <v>164</v>
      </c>
      <c r="D244" s="724">
        <f>SUMIFS('7.  Persistence Report'!AV:AV,'7.  Persistence Report'!$D:$D,$B243,'7.  Persistence Report'!$H:$H,2016,'7.  Persistence Report'!$J:$J,"Adjustment")</f>
        <v>0</v>
      </c>
      <c r="E244" s="724">
        <f>SUMIFS('7.  Persistence Report'!AW:AW,'7.  Persistence Report'!$D:$D,$B243,'7.  Persistence Report'!$H:$H,2016,'7.  Persistence Report'!$J:$J,"Adjustment")</f>
        <v>0</v>
      </c>
      <c r="F244" s="724">
        <f>SUMIFS('7.  Persistence Report'!AX:AX,'7.  Persistence Report'!$D:$D,$B243,'7.  Persistence Report'!$H:$H,2016,'7.  Persistence Report'!$J:$J,"Adjustment")</f>
        <v>0</v>
      </c>
      <c r="G244" s="724">
        <f>SUMIFS('7.  Persistence Report'!AY:AY,'7.  Persistence Report'!$D:$D,$B243,'7.  Persistence Report'!$H:$H,2016,'7.  Persistence Report'!$J:$J,"Adjustment")</f>
        <v>0</v>
      </c>
      <c r="H244" s="724">
        <f>SUMIFS('7.  Persistence Report'!AZ:AZ,'7.  Persistence Report'!$D:$D,$B243,'7.  Persistence Report'!$H:$H,2016,'7.  Persistence Report'!$J:$J,"Adjustment")</f>
        <v>0</v>
      </c>
      <c r="I244" s="724">
        <f>SUMIFS('7.  Persistence Report'!BA:BA,'7.  Persistence Report'!$D:$D,$B243,'7.  Persistence Report'!$H:$H,2016,'7.  Persistence Report'!$J:$J,"Adjustment")</f>
        <v>0</v>
      </c>
      <c r="J244" s="724">
        <f>SUMIFS('7.  Persistence Report'!BB:BB,'7.  Persistence Report'!$D:$D,$B243,'7.  Persistence Report'!$H:$H,2016,'7.  Persistence Report'!$J:$J,"Adjustment")</f>
        <v>0</v>
      </c>
      <c r="K244" s="724">
        <f>SUMIFS('7.  Persistence Report'!BC:BC,'7.  Persistence Report'!$D:$D,$B243,'7.  Persistence Report'!$H:$H,2016,'7.  Persistence Report'!$J:$J,"Adjustment")</f>
        <v>0</v>
      </c>
      <c r="L244" s="724">
        <f>SUMIFS('7.  Persistence Report'!BD:BD,'7.  Persistence Report'!$D:$D,$B243,'7.  Persistence Report'!$H:$H,2016,'7.  Persistence Report'!$J:$J,"Adjustment")</f>
        <v>0</v>
      </c>
      <c r="M244" s="724">
        <f>SUMIFS('7.  Persistence Report'!BE:BE,'7.  Persistence Report'!$D:$D,$B243,'7.  Persistence Report'!$H:$H,2016,'7.  Persistence Report'!$J:$J,"Adjustment")</f>
        <v>0</v>
      </c>
      <c r="N244" s="724">
        <f>N243</f>
        <v>12</v>
      </c>
      <c r="O244" s="724">
        <f>SUMIFS('7.  Persistence Report'!Q:Q,'7.  Persistence Report'!$D:$D,$B243,'7.  Persistence Report'!$H:$H,2016,'7.  Persistence Report'!$J:$J,"Adjustment")</f>
        <v>0</v>
      </c>
      <c r="P244" s="724">
        <f>SUMIFS('7.  Persistence Report'!R:R,'7.  Persistence Report'!$D:$D,$B243,'7.  Persistence Report'!$H:$H,2016,'7.  Persistence Report'!$J:$J,"Adjustment")</f>
        <v>0</v>
      </c>
      <c r="Q244" s="724">
        <f>SUMIFS('7.  Persistence Report'!S:S,'7.  Persistence Report'!$D:$D,$B243,'7.  Persistence Report'!$H:$H,2016,'7.  Persistence Report'!$J:$J,"Adjustment")</f>
        <v>0</v>
      </c>
      <c r="R244" s="724">
        <f>SUMIFS('7.  Persistence Report'!T:T,'7.  Persistence Report'!$D:$D,$B243,'7.  Persistence Report'!$H:$H,2016,'7.  Persistence Report'!$J:$J,"Adjustment")</f>
        <v>0</v>
      </c>
      <c r="S244" s="724">
        <f>SUMIFS('7.  Persistence Report'!U:U,'7.  Persistence Report'!$D:$D,$B243,'7.  Persistence Report'!$H:$H,2016,'7.  Persistence Report'!$J:$J,"Adjustment")</f>
        <v>0</v>
      </c>
      <c r="T244" s="724">
        <f>SUMIFS('7.  Persistence Report'!V:V,'7.  Persistence Report'!$D:$D,$B243,'7.  Persistence Report'!$H:$H,2016,'7.  Persistence Report'!$J:$J,"Adjustment")</f>
        <v>0</v>
      </c>
      <c r="U244" s="724">
        <f>SUMIFS('7.  Persistence Report'!W:W,'7.  Persistence Report'!$D:$D,$B243,'7.  Persistence Report'!$H:$H,2016,'7.  Persistence Report'!$J:$J,"Adjustment")</f>
        <v>0</v>
      </c>
      <c r="V244" s="724">
        <f>SUMIFS('7.  Persistence Report'!X:X,'7.  Persistence Report'!$D:$D,$B243,'7.  Persistence Report'!$H:$H,2016,'7.  Persistence Report'!$J:$J,"Adjustment")</f>
        <v>0</v>
      </c>
      <c r="W244" s="724">
        <f>SUMIFS('7.  Persistence Report'!Y:Y,'7.  Persistence Report'!$D:$D,$B243,'7.  Persistence Report'!$H:$H,2016,'7.  Persistence Report'!$J:$J,"Adjustment")</f>
        <v>0</v>
      </c>
      <c r="X244" s="724">
        <f>SUMIFS('7.  Persistence Report'!Z:Z,'7.  Persistence Report'!$D:$D,$B243,'7.  Persistence Report'!$H:$H,2016,'7.  Persistence Report'!$J:$J,"Adjustment")</f>
        <v>0</v>
      </c>
      <c r="Y244" s="412">
        <f ca="1">Y243</f>
        <v>0</v>
      </c>
      <c r="Z244" s="412">
        <f t="shared" ref="Z244:AL244" ca="1" si="63">Z243</f>
        <v>1</v>
      </c>
      <c r="AA244" s="412">
        <f t="shared" ca="1" si="63"/>
        <v>0</v>
      </c>
      <c r="AB244" s="412">
        <f t="shared" ca="1" si="63"/>
        <v>0</v>
      </c>
      <c r="AC244" s="412">
        <f t="shared" ca="1" si="63"/>
        <v>0</v>
      </c>
      <c r="AD244" s="412">
        <f t="shared" ca="1" si="63"/>
        <v>0</v>
      </c>
      <c r="AE244" s="412">
        <f t="shared" ca="1" si="63"/>
        <v>0</v>
      </c>
      <c r="AF244" s="412">
        <f t="shared" ca="1" si="63"/>
        <v>0</v>
      </c>
      <c r="AG244" s="412">
        <f t="shared" ca="1" si="63"/>
        <v>0</v>
      </c>
      <c r="AH244" s="412">
        <f t="shared" ca="1" si="63"/>
        <v>0</v>
      </c>
      <c r="AI244" s="412">
        <f t="shared" ca="1" si="63"/>
        <v>0</v>
      </c>
      <c r="AJ244" s="412">
        <f t="shared" ca="1" si="63"/>
        <v>0</v>
      </c>
      <c r="AK244" s="412">
        <f t="shared" ca="1" si="63"/>
        <v>0</v>
      </c>
      <c r="AL244" s="412">
        <f t="shared" ca="1" si="63"/>
        <v>0</v>
      </c>
      <c r="AM244" s="313"/>
    </row>
    <row r="245" spans="1:39" outlineLevel="1">
      <c r="B245" s="316"/>
      <c r="C245" s="314"/>
      <c r="D245" s="740"/>
      <c r="E245" s="740"/>
      <c r="F245" s="740"/>
      <c r="G245" s="740"/>
      <c r="H245" s="740"/>
      <c r="I245" s="740"/>
      <c r="J245" s="740"/>
      <c r="K245" s="740"/>
      <c r="L245" s="740"/>
      <c r="M245" s="740"/>
      <c r="N245" s="730"/>
      <c r="O245" s="740"/>
      <c r="P245" s="740"/>
      <c r="Q245" s="740"/>
      <c r="R245" s="740"/>
      <c r="S245" s="740"/>
      <c r="T245" s="740"/>
      <c r="U245" s="740"/>
      <c r="V245" s="740"/>
      <c r="W245" s="740"/>
      <c r="X245" s="740"/>
      <c r="Y245" s="417"/>
      <c r="Z245" s="418"/>
      <c r="AA245" s="417"/>
      <c r="AB245" s="417"/>
      <c r="AC245" s="417"/>
      <c r="AD245" s="417"/>
      <c r="AE245" s="417"/>
      <c r="AF245" s="417"/>
      <c r="AG245" s="417"/>
      <c r="AH245" s="417"/>
      <c r="AI245" s="417"/>
      <c r="AJ245" s="417"/>
      <c r="AK245" s="417"/>
      <c r="AL245" s="417"/>
      <c r="AM245" s="315"/>
    </row>
    <row r="246" spans="1:39" ht="30" outlineLevel="1">
      <c r="A246" s="516">
        <v>9</v>
      </c>
      <c r="B246" s="514" t="s">
        <v>103</v>
      </c>
      <c r="C246" s="293" t="s">
        <v>25</v>
      </c>
      <c r="D246" s="724">
        <f>SUMIFS('7.  Persistence Report'!AV:AV,'7.  Persistence Report'!$D:$D,$B246,'7.  Persistence Report'!$H:$H,2016,'7.  Persistence Report'!$J:$J,"Current Year Savings")</f>
        <v>0</v>
      </c>
      <c r="E246" s="724">
        <f>SUMIFS('7.  Persistence Report'!AW:AW,'7.  Persistence Report'!$D:$D,$B246,'7.  Persistence Report'!$H:$H,2016,'7.  Persistence Report'!$J:$J,"Current Year Savings")</f>
        <v>0</v>
      </c>
      <c r="F246" s="724">
        <f>SUMIFS('7.  Persistence Report'!AX:AX,'7.  Persistence Report'!$D:$D,$B246,'7.  Persistence Report'!$H:$H,2016,'7.  Persistence Report'!$J:$J,"Current Year Savings")</f>
        <v>0</v>
      </c>
      <c r="G246" s="724">
        <f>SUMIFS('7.  Persistence Report'!AY:AY,'7.  Persistence Report'!$D:$D,$B246,'7.  Persistence Report'!$H:$H,2016,'7.  Persistence Report'!$J:$J,"Current Year Savings")</f>
        <v>0</v>
      </c>
      <c r="H246" s="724">
        <f>SUMIFS('7.  Persistence Report'!AZ:AZ,'7.  Persistence Report'!$D:$D,$B246,'7.  Persistence Report'!$H:$H,2016,'7.  Persistence Report'!$J:$J,"Current Year Savings")</f>
        <v>0</v>
      </c>
      <c r="I246" s="724">
        <f>SUMIFS('7.  Persistence Report'!BA:BA,'7.  Persistence Report'!$D:$D,$B246,'7.  Persistence Report'!$H:$H,2016,'7.  Persistence Report'!$J:$J,"Current Year Savings")</f>
        <v>0</v>
      </c>
      <c r="J246" s="724">
        <f>SUMIFS('7.  Persistence Report'!BB:BB,'7.  Persistence Report'!$D:$D,$B246,'7.  Persistence Report'!$H:$H,2016,'7.  Persistence Report'!$J:$J,"Current Year Savings")</f>
        <v>0</v>
      </c>
      <c r="K246" s="724">
        <f>SUMIFS('7.  Persistence Report'!BC:BC,'7.  Persistence Report'!$D:$D,$B246,'7.  Persistence Report'!$H:$H,2016,'7.  Persistence Report'!$J:$J,"Current Year Savings")</f>
        <v>0</v>
      </c>
      <c r="L246" s="724">
        <f>SUMIFS('7.  Persistence Report'!BD:BD,'7.  Persistence Report'!$D:$D,$B246,'7.  Persistence Report'!$H:$H,2016,'7.  Persistence Report'!$J:$J,"Current Year Savings")</f>
        <v>0</v>
      </c>
      <c r="M246" s="724">
        <f>SUMIFS('7.  Persistence Report'!BE:BE,'7.  Persistence Report'!$D:$D,$B246,'7.  Persistence Report'!$H:$H,2016,'7.  Persistence Report'!$J:$J,"Current Year Savings")</f>
        <v>0</v>
      </c>
      <c r="N246" s="724">
        <v>12</v>
      </c>
      <c r="O246" s="724">
        <f>SUMIFS('7.  Persistence Report'!Q:Q,'7.  Persistence Report'!$D:$D,$B246,'7.  Persistence Report'!$H:$H,2016,'7.  Persistence Report'!$J:$J,"Current Year Savings")</f>
        <v>0</v>
      </c>
      <c r="P246" s="724">
        <f>SUMIFS('7.  Persistence Report'!R:R,'7.  Persistence Report'!$D:$D,$B246,'7.  Persistence Report'!$H:$H,2016,'7.  Persistence Report'!$J:$J,"Current Year Savings")</f>
        <v>0</v>
      </c>
      <c r="Q246" s="724">
        <f>SUMIFS('7.  Persistence Report'!S:S,'7.  Persistence Report'!$D:$D,$B246,'7.  Persistence Report'!$H:$H,2016,'7.  Persistence Report'!$J:$J,"Current Year Savings")</f>
        <v>0</v>
      </c>
      <c r="R246" s="724">
        <f>SUMIFS('7.  Persistence Report'!T:T,'7.  Persistence Report'!$D:$D,$B246,'7.  Persistence Report'!$H:$H,2016,'7.  Persistence Report'!$J:$J,"Current Year Savings")</f>
        <v>0</v>
      </c>
      <c r="S246" s="724">
        <f>SUMIFS('7.  Persistence Report'!U:U,'7.  Persistence Report'!$D:$D,$B246,'7.  Persistence Report'!$H:$H,2016,'7.  Persistence Report'!$J:$J,"Current Year Savings")</f>
        <v>0</v>
      </c>
      <c r="T246" s="724">
        <f>SUMIFS('7.  Persistence Report'!V:V,'7.  Persistence Report'!$D:$D,$B246,'7.  Persistence Report'!$H:$H,2016,'7.  Persistence Report'!$J:$J,"Current Year Savings")</f>
        <v>0</v>
      </c>
      <c r="U246" s="724">
        <f>SUMIFS('7.  Persistence Report'!W:W,'7.  Persistence Report'!$D:$D,$B246,'7.  Persistence Report'!$H:$H,2016,'7.  Persistence Report'!$J:$J,"Current Year Savings")</f>
        <v>0</v>
      </c>
      <c r="V246" s="724">
        <f>SUMIFS('7.  Persistence Report'!X:X,'7.  Persistence Report'!$D:$D,$B246,'7.  Persistence Report'!$H:$H,2016,'7.  Persistence Report'!$J:$J,"Current Year Savings")</f>
        <v>0</v>
      </c>
      <c r="W246" s="724">
        <f>SUMIFS('7.  Persistence Report'!Y:Y,'7.  Persistence Report'!$D:$D,$B246,'7.  Persistence Report'!$H:$H,2016,'7.  Persistence Report'!$J:$J,"Current Year Savings")</f>
        <v>0</v>
      </c>
      <c r="X246" s="724">
        <f>SUMIFS('7.  Persistence Report'!Z:Z,'7.  Persistence Report'!$D:$D,$B246,'7.  Persistence Report'!$H:$H,2016,'7.  Persistence Report'!$J:$J,"Current Year Savings")</f>
        <v>0</v>
      </c>
      <c r="Y246" s="416">
        <f ca="1">IF(SUMIFS(OFFSET('3-a.  Rate Class Allocations'!$BA:$BA,0,O218-2015+(27*(Y219="kW"))),'3-a.  Rate Class Allocations'!$F:$F,"2011 - 2014 + 2015 Extension Legacy Green Energy Act Framework - Province Wide Program",'3-a.  Rate Class Allocations'!$E:$E,$B246),SUMIFS(OFFSET('3-a.  Rate Class Allocations'!$BA:$BA,0,O218-2015+(27*(Y219="kW"))),'3-a.  Rate Class Allocations'!$F:$F,"2011 - 2014 + 2015 Extension Legacy Green Energy Act Framework - Province Wide Program",'3-a.  Rate Class Allocations'!$L:$L,Y218,'3-a.  Rate Class Allocations'!$E:$E,$B246) / SUMIFS(OFFSET('3-a.  Rate Class Allocations'!$BA:$BA,0,O218-2015+(27*(Y219="kW"))),'3-a.  Rate Class Allocations'!$F:$F,"2011 - 2014 + 2015 Extension Legacy Green Energy Act Framework - Province Wide Program",'3-a.  Rate Class Allocations'!$E:$E,$B246),IF(COUNTIFS(Y218,"General Service*"),1/COUNTIFS(Y218:AL218,"General Service*"),0))</f>
        <v>1</v>
      </c>
      <c r="Z246" s="416">
        <f ca="1">IF(SUMIFS(OFFSET('3-a.  Rate Class Allocations'!$BA:$BA,0,O218-2015+(27*(Z$36="kW"))),'3-a.  Rate Class Allocations'!$F:$F,"2011 - 2014 + 2015 Extension Legacy Green Energy Act Framework - Province Wide Program",'3-a.  Rate Class Allocations'!$E:$E,$B246),SUMIFS(OFFSET('3-a.  Rate Class Allocations'!$BA:$BA,0,O218-2015+(27*(Z$36="kW"))),'3-a.  Rate Class Allocations'!$F:$F,"2011 - 2014 + 2015 Extension Legacy Green Energy Act Framework - Province Wide Program",'3-a.  Rate Class Allocations'!$L:$L,Z$35,'3-a.  Rate Class Allocations'!$E:$E,$B246) / SUMIFS(OFFSET('3-a.  Rate Class Allocations'!$BA:$BA,0,O218-2015+(27*(Z$36="kW"))),'3-a.  Rate Class Allocations'!$F:$F,"2011 - 2014 + 2015 Extension Legacy Green Energy Act Framework - Province Wide Program",'3-a.  Rate Class Allocations'!$E:$E,$B246),IF(COUNTIFS(Z$35,"General Service*"),1/COUNTIFS(Y218:AL218,"General Service*"),0))</f>
        <v>0</v>
      </c>
      <c r="AA246" s="416">
        <f ca="1">IF(SUMIFS(OFFSET('3-a.  Rate Class Allocations'!$BA:$BA,0,O218-2015+(27*(AA$36="kW"))),'3-a.  Rate Class Allocations'!$F:$F,"2011 - 2014 + 2015 Extension Legacy Green Energy Act Framework - Province Wide Program",'3-a.  Rate Class Allocations'!$E:$E,$B246),SUMIFS(OFFSET('3-a.  Rate Class Allocations'!$BA:$BA,0,O218-2015+(27*(AA$36="kW"))),'3-a.  Rate Class Allocations'!$F:$F,"2011 - 2014 + 2015 Extension Legacy Green Energy Act Framework - Province Wide Program",'3-a.  Rate Class Allocations'!$L:$L,AA$35,'3-a.  Rate Class Allocations'!$E:$E,$B246) / SUMIFS(OFFSET('3-a.  Rate Class Allocations'!$BA:$BA,0,O218-2015+(27*(AA$36="kW"))),'3-a.  Rate Class Allocations'!$F:$F,"2011 - 2014 + 2015 Extension Legacy Green Energy Act Framework - Province Wide Program",'3-a.  Rate Class Allocations'!$E:$E,$B246),IF(COUNTIFS(AA$35,"General Service*"),1/COUNTIFS(Y218:AL218,"General Service*"),0))</f>
        <v>0</v>
      </c>
      <c r="AB246" s="416">
        <f ca="1">IF(SUMIFS(OFFSET('3-a.  Rate Class Allocations'!$BA:$BA,0,O218-2015+(27*(AB$36="kW"))),'3-a.  Rate Class Allocations'!$F:$F,"2011 - 2014 + 2015 Extension Legacy Green Energy Act Framework - Province Wide Program",'3-a.  Rate Class Allocations'!$E:$E,$B246),SUMIFS(OFFSET('3-a.  Rate Class Allocations'!$BA:$BA,0,O218-2015+(27*(AB$36="kW"))),'3-a.  Rate Class Allocations'!$F:$F,"2011 - 2014 + 2015 Extension Legacy Green Energy Act Framework - Province Wide Program",'3-a.  Rate Class Allocations'!$L:$L,AB$35,'3-a.  Rate Class Allocations'!$E:$E,$B246) / SUMIFS(OFFSET('3-a.  Rate Class Allocations'!$BA:$BA,0,O218-2015+(27*(AB$36="kW"))),'3-a.  Rate Class Allocations'!$F:$F,"2011 - 2014 + 2015 Extension Legacy Green Energy Act Framework - Province Wide Program",'3-a.  Rate Class Allocations'!$E:$E,$B246),IF(COUNTIFS(AB$35,"General Service*"),1/COUNTIFS(Y218:AL218,"General Service*"),0))</f>
        <v>0</v>
      </c>
      <c r="AC246" s="416">
        <f ca="1">IF(SUMIFS(OFFSET('3-a.  Rate Class Allocations'!$BA:$BA,0,O218-2015+(27*(AC$36="kW"))),'3-a.  Rate Class Allocations'!$F:$F,"2011 - 2014 + 2015 Extension Legacy Green Energy Act Framework - Province Wide Program",'3-a.  Rate Class Allocations'!$E:$E,$B246),SUMIFS(OFFSET('3-a.  Rate Class Allocations'!$BA:$BA,0,O218-2015+(27*(AC$36="kW"))),'3-a.  Rate Class Allocations'!$F:$F,"2011 - 2014 + 2015 Extension Legacy Green Energy Act Framework - Province Wide Program",'3-a.  Rate Class Allocations'!$L:$L,AC$35,'3-a.  Rate Class Allocations'!$E:$E,$B246) / SUMIFS(OFFSET('3-a.  Rate Class Allocations'!$BA:$BA,0,O218-2015+(27*(AC$36="kW"))),'3-a.  Rate Class Allocations'!$F:$F,"2011 - 2014 + 2015 Extension Legacy Green Energy Act Framework - Province Wide Program",'3-a.  Rate Class Allocations'!$E:$E,$B246),IF(COUNTIFS(AC$35,"General Service*"),1/COUNTIFS(Y218:AL218,"General Service*"),0))</f>
        <v>0</v>
      </c>
      <c r="AD246" s="416">
        <f ca="1">IF(SUMIFS(OFFSET('3-a.  Rate Class Allocations'!$BA:$BA,0,O218-2015+(27*(AD$36="kW"))),'3-a.  Rate Class Allocations'!$F:$F,"2011 - 2014 + 2015 Extension Legacy Green Energy Act Framework - Province Wide Program",'3-a.  Rate Class Allocations'!$E:$E,$B246),SUMIFS(OFFSET('3-a.  Rate Class Allocations'!$BA:$BA,0,O218-2015+(27*(AD$36="kW"))),'3-a.  Rate Class Allocations'!$F:$F,"2011 - 2014 + 2015 Extension Legacy Green Energy Act Framework - Province Wide Program",'3-a.  Rate Class Allocations'!$L:$L,AD$35,'3-a.  Rate Class Allocations'!$E:$E,$B246) / SUMIFS(OFFSET('3-a.  Rate Class Allocations'!$BA:$BA,0,O218-2015+(27*(AD$36="kW"))),'3-a.  Rate Class Allocations'!$F:$F,"2011 - 2014 + 2015 Extension Legacy Green Energy Act Framework - Province Wide Program",'3-a.  Rate Class Allocations'!$E:$E,$B246),IF(COUNTIFS(AD$35,"General Service*"),1/COUNTIFS(Y218:AL218,"General Service*"),0))</f>
        <v>0</v>
      </c>
      <c r="AE246" s="416">
        <f ca="1">IF(SUMIFS(OFFSET('3-a.  Rate Class Allocations'!$BA:$BA,0,O218-2015+(27*(AE$36="kW"))),'3-a.  Rate Class Allocations'!$F:$F,"2011 - 2014 + 2015 Extension Legacy Green Energy Act Framework - Province Wide Program",'3-a.  Rate Class Allocations'!$E:$E,$B246),SUMIFS(OFFSET('3-a.  Rate Class Allocations'!$BA:$BA,0,O218-2015+(27*(AE$36="kW"))),'3-a.  Rate Class Allocations'!$F:$F,"2011 - 2014 + 2015 Extension Legacy Green Energy Act Framework - Province Wide Program",'3-a.  Rate Class Allocations'!$L:$L,AE$35,'3-a.  Rate Class Allocations'!$E:$E,$B246) / SUMIFS(OFFSET('3-a.  Rate Class Allocations'!$BA:$BA,0,O218-2015+(27*(AE$36="kW"))),'3-a.  Rate Class Allocations'!$F:$F,"2011 - 2014 + 2015 Extension Legacy Green Energy Act Framework - Province Wide Program",'3-a.  Rate Class Allocations'!$E:$E,$B246),IF(COUNTIFS(AE$35,"General Service*"),1/COUNTIFS(Y218:AL218,"General Service*"),0))</f>
        <v>0</v>
      </c>
      <c r="AF246" s="416">
        <f ca="1">IF(SUMIFS(OFFSET('3-a.  Rate Class Allocations'!$BA:$BA,0,O218-2015+(27*(AF$36="kW"))),'3-a.  Rate Class Allocations'!$F:$F,"2011 - 2014 + 2015 Extension Legacy Green Energy Act Framework - Province Wide Program",'3-a.  Rate Class Allocations'!$E:$E,$B246),SUMIFS(OFFSET('3-a.  Rate Class Allocations'!$BA:$BA,0,O218-2015+(27*(AF$36="kW"))),'3-a.  Rate Class Allocations'!$F:$F,"2011 - 2014 + 2015 Extension Legacy Green Energy Act Framework - Province Wide Program",'3-a.  Rate Class Allocations'!$L:$L,AF$35,'3-a.  Rate Class Allocations'!$E:$E,$B246) / SUMIFS(OFFSET('3-a.  Rate Class Allocations'!$BA:$BA,0,O218-2015+(27*(AF$36="kW"))),'3-a.  Rate Class Allocations'!$F:$F,"2011 - 2014 + 2015 Extension Legacy Green Energy Act Framework - Province Wide Program",'3-a.  Rate Class Allocations'!$E:$E,$B246),IF(COUNTIFS(AF$35,"General Service*"),1/COUNTIFS(Y218:AL218,"General Service*"),0))</f>
        <v>0</v>
      </c>
      <c r="AG246" s="416">
        <f ca="1">IF(SUMIFS(OFFSET('3-a.  Rate Class Allocations'!$BA:$BA,0,O218-2015+(27*(AG$36="kW"))),'3-a.  Rate Class Allocations'!$F:$F,"2011 - 2014 + 2015 Extension Legacy Green Energy Act Framework - Province Wide Program",'3-a.  Rate Class Allocations'!$E:$E,$B246),SUMIFS(OFFSET('3-a.  Rate Class Allocations'!$BA:$BA,0,O218-2015+(27*(AG$36="kW"))),'3-a.  Rate Class Allocations'!$F:$F,"2011 - 2014 + 2015 Extension Legacy Green Energy Act Framework - Province Wide Program",'3-a.  Rate Class Allocations'!$L:$L,AG$35,'3-a.  Rate Class Allocations'!$E:$E,$B246) / SUMIFS(OFFSET('3-a.  Rate Class Allocations'!$BA:$BA,0,O218-2015+(27*(AG$36="kW"))),'3-a.  Rate Class Allocations'!$F:$F,"2011 - 2014 + 2015 Extension Legacy Green Energy Act Framework - Province Wide Program",'3-a.  Rate Class Allocations'!$E:$E,$B246),IF(COUNTIFS(AG$35,"General Service*"),1/COUNTIFS(Y218:AL218,"General Service*"),0))</f>
        <v>0</v>
      </c>
      <c r="AH246" s="416">
        <f ca="1">IF(SUMIFS(OFFSET('3-a.  Rate Class Allocations'!$BA:$BA,0,O218-2015+(27*(AH$36="kW"))),'3-a.  Rate Class Allocations'!$F:$F,"2011 - 2014 + 2015 Extension Legacy Green Energy Act Framework - Province Wide Program",'3-a.  Rate Class Allocations'!$E:$E,$B246),SUMIFS(OFFSET('3-a.  Rate Class Allocations'!$BA:$BA,0,O218-2015+(27*(AH$36="kW"))),'3-a.  Rate Class Allocations'!$F:$F,"2011 - 2014 + 2015 Extension Legacy Green Energy Act Framework - Province Wide Program",'3-a.  Rate Class Allocations'!$L:$L,AH$35,'3-a.  Rate Class Allocations'!$E:$E,$B246) / SUMIFS(OFFSET('3-a.  Rate Class Allocations'!$BA:$BA,0,O218-2015+(27*(AH$36="kW"))),'3-a.  Rate Class Allocations'!$F:$F,"2011 - 2014 + 2015 Extension Legacy Green Energy Act Framework - Province Wide Program",'3-a.  Rate Class Allocations'!$E:$E,$B246),IF(COUNTIFS(AH$35,"General Service*"),1/COUNTIFS(Y218:AL218,"General Service*"),0))</f>
        <v>0</v>
      </c>
      <c r="AI246" s="416">
        <f ca="1">IF(SUMIFS(OFFSET('3-a.  Rate Class Allocations'!$BA:$BA,0,O218-2015+(27*(AI$36="kW"))),'3-a.  Rate Class Allocations'!$F:$F,"2011 - 2014 + 2015 Extension Legacy Green Energy Act Framework - Province Wide Program",'3-a.  Rate Class Allocations'!$E:$E,$B246),SUMIFS(OFFSET('3-a.  Rate Class Allocations'!$BA:$BA,0,O218-2015+(27*(AI$36="kW"))),'3-a.  Rate Class Allocations'!$F:$F,"2011 - 2014 + 2015 Extension Legacy Green Energy Act Framework - Province Wide Program",'3-a.  Rate Class Allocations'!$L:$L,AI$35,'3-a.  Rate Class Allocations'!$E:$E,$B246) / SUMIFS(OFFSET('3-a.  Rate Class Allocations'!$BA:$BA,0,O218-2015+(27*(AI$36="kW"))),'3-a.  Rate Class Allocations'!$F:$F,"2011 - 2014 + 2015 Extension Legacy Green Energy Act Framework - Province Wide Program",'3-a.  Rate Class Allocations'!$E:$E,$B246),IF(COUNTIFS(AI$35,"General Service*"),1/COUNTIFS(Y218:AL218,"General Service*"),0))</f>
        <v>0</v>
      </c>
      <c r="AJ246" s="416">
        <f ca="1">IF(SUMIFS(OFFSET('3-a.  Rate Class Allocations'!$BA:$BA,0,O218-2015+(27*(AJ$36="kW"))),'3-a.  Rate Class Allocations'!$F:$F,"2011 - 2014 + 2015 Extension Legacy Green Energy Act Framework - Province Wide Program",'3-a.  Rate Class Allocations'!$E:$E,$B246),SUMIFS(OFFSET('3-a.  Rate Class Allocations'!$BA:$BA,0,O218-2015+(27*(AJ$36="kW"))),'3-a.  Rate Class Allocations'!$F:$F,"2011 - 2014 + 2015 Extension Legacy Green Energy Act Framework - Province Wide Program",'3-a.  Rate Class Allocations'!$L:$L,AJ$35,'3-a.  Rate Class Allocations'!$E:$E,$B246) / SUMIFS(OFFSET('3-a.  Rate Class Allocations'!$BA:$BA,0,O218-2015+(27*(AJ$36="kW"))),'3-a.  Rate Class Allocations'!$F:$F,"2011 - 2014 + 2015 Extension Legacy Green Energy Act Framework - Province Wide Program",'3-a.  Rate Class Allocations'!$E:$E,$B246),IF(COUNTIFS(AJ$35,"General Service*"),1/COUNTIFS(Y218:AL218,"General Service*"),0))</f>
        <v>0</v>
      </c>
      <c r="AK246" s="416">
        <f ca="1">IF(SUMIFS(OFFSET('3-a.  Rate Class Allocations'!$BA:$BA,0,O218-2015+(27*(AK$36="kW"))),'3-a.  Rate Class Allocations'!$F:$F,"2011 - 2014 + 2015 Extension Legacy Green Energy Act Framework - Province Wide Program",'3-a.  Rate Class Allocations'!$E:$E,$B246),SUMIFS(OFFSET('3-a.  Rate Class Allocations'!$BA:$BA,0,O218-2015+(27*(AK$36="kW"))),'3-a.  Rate Class Allocations'!$F:$F,"2011 - 2014 + 2015 Extension Legacy Green Energy Act Framework - Province Wide Program",'3-a.  Rate Class Allocations'!$L:$L,AK$35,'3-a.  Rate Class Allocations'!$E:$E,$B246) / SUMIFS(OFFSET('3-a.  Rate Class Allocations'!$BA:$BA,0,O218-2015+(27*(AK$36="kW"))),'3-a.  Rate Class Allocations'!$F:$F,"2011 - 2014 + 2015 Extension Legacy Green Energy Act Framework - Province Wide Program",'3-a.  Rate Class Allocations'!$E:$E,$B246),IF(COUNTIFS(AK$35,"General Service*"),1/COUNTIFS(Y218:AL218,"General Service*"),0))</f>
        <v>0</v>
      </c>
      <c r="AL246" s="416">
        <f ca="1">IF(SUMIFS(OFFSET('3-a.  Rate Class Allocations'!$BA:$BA,0,O218-2015+(27*(AL$36="kW"))),'3-a.  Rate Class Allocations'!$F:$F,"2011 - 2014 + 2015 Extension Legacy Green Energy Act Framework - Province Wide Program",'3-a.  Rate Class Allocations'!$E:$E,$B246),SUMIFS(OFFSET('3-a.  Rate Class Allocations'!$BA:$BA,0,O218-2015+(27*(AL$36="kW"))),'3-a.  Rate Class Allocations'!$F:$F,"2011 - 2014 + 2015 Extension Legacy Green Energy Act Framework - Province Wide Program",'3-a.  Rate Class Allocations'!$L:$L,AL$35,'3-a.  Rate Class Allocations'!$E:$E,$B246) / SUMIFS(OFFSET('3-a.  Rate Class Allocations'!$BA:$BA,0,O218-2015+(27*(AL$36="kW"))),'3-a.  Rate Class Allocations'!$F:$F,"2011 - 2014 + 2015 Extension Legacy Green Energy Act Framework - Province Wide Program",'3-a.  Rate Class Allocations'!$E:$E,$B246),IF(COUNTIFS(AL$35,"General Service*"),1/COUNTIFS(Y218:AL218,"General Service*"),0))</f>
        <v>0</v>
      </c>
      <c r="AM246" s="298">
        <f ca="1">SUM(Y246:AL246)</f>
        <v>1</v>
      </c>
    </row>
    <row r="247" spans="1:39" outlineLevel="1">
      <c r="B247" s="296" t="s">
        <v>290</v>
      </c>
      <c r="C247" s="293" t="s">
        <v>164</v>
      </c>
      <c r="D247" s="724">
        <f>SUMIFS('7.  Persistence Report'!AV:AV,'7.  Persistence Report'!$D:$D,$B246,'7.  Persistence Report'!$H:$H,2016,'7.  Persistence Report'!$J:$J,"Adjustment")</f>
        <v>0</v>
      </c>
      <c r="E247" s="724">
        <f>SUMIFS('7.  Persistence Report'!AW:AW,'7.  Persistence Report'!$D:$D,$B246,'7.  Persistence Report'!$H:$H,2016,'7.  Persistence Report'!$J:$J,"Adjustment")</f>
        <v>0</v>
      </c>
      <c r="F247" s="724">
        <f>SUMIFS('7.  Persistence Report'!AX:AX,'7.  Persistence Report'!$D:$D,$B246,'7.  Persistence Report'!$H:$H,2016,'7.  Persistence Report'!$J:$J,"Adjustment")</f>
        <v>0</v>
      </c>
      <c r="G247" s="724">
        <f>SUMIFS('7.  Persistence Report'!AY:AY,'7.  Persistence Report'!$D:$D,$B246,'7.  Persistence Report'!$H:$H,2016,'7.  Persistence Report'!$J:$J,"Adjustment")</f>
        <v>0</v>
      </c>
      <c r="H247" s="724">
        <f>SUMIFS('7.  Persistence Report'!AZ:AZ,'7.  Persistence Report'!$D:$D,$B246,'7.  Persistence Report'!$H:$H,2016,'7.  Persistence Report'!$J:$J,"Adjustment")</f>
        <v>0</v>
      </c>
      <c r="I247" s="724">
        <f>SUMIFS('7.  Persistence Report'!BA:BA,'7.  Persistence Report'!$D:$D,$B246,'7.  Persistence Report'!$H:$H,2016,'7.  Persistence Report'!$J:$J,"Adjustment")</f>
        <v>0</v>
      </c>
      <c r="J247" s="724">
        <f>SUMIFS('7.  Persistence Report'!BB:BB,'7.  Persistence Report'!$D:$D,$B246,'7.  Persistence Report'!$H:$H,2016,'7.  Persistence Report'!$J:$J,"Adjustment")</f>
        <v>0</v>
      </c>
      <c r="K247" s="724">
        <f>SUMIFS('7.  Persistence Report'!BC:BC,'7.  Persistence Report'!$D:$D,$B246,'7.  Persistence Report'!$H:$H,2016,'7.  Persistence Report'!$J:$J,"Adjustment")</f>
        <v>0</v>
      </c>
      <c r="L247" s="724">
        <f>SUMIFS('7.  Persistence Report'!BD:BD,'7.  Persistence Report'!$D:$D,$B246,'7.  Persistence Report'!$H:$H,2016,'7.  Persistence Report'!$J:$J,"Adjustment")</f>
        <v>0</v>
      </c>
      <c r="M247" s="724">
        <f>SUMIFS('7.  Persistence Report'!BE:BE,'7.  Persistence Report'!$D:$D,$B246,'7.  Persistence Report'!$H:$H,2016,'7.  Persistence Report'!$J:$J,"Adjustment")</f>
        <v>0</v>
      </c>
      <c r="N247" s="724">
        <f>N246</f>
        <v>12</v>
      </c>
      <c r="O247" s="724">
        <f>SUMIFS('7.  Persistence Report'!Q:Q,'7.  Persistence Report'!$D:$D,$B246,'7.  Persistence Report'!$H:$H,2016,'7.  Persistence Report'!$J:$J,"Adjustment")</f>
        <v>0</v>
      </c>
      <c r="P247" s="724">
        <f>SUMIFS('7.  Persistence Report'!R:R,'7.  Persistence Report'!$D:$D,$B246,'7.  Persistence Report'!$H:$H,2016,'7.  Persistence Report'!$J:$J,"Adjustment")</f>
        <v>0</v>
      </c>
      <c r="Q247" s="724">
        <f>SUMIFS('7.  Persistence Report'!S:S,'7.  Persistence Report'!$D:$D,$B246,'7.  Persistence Report'!$H:$H,2016,'7.  Persistence Report'!$J:$J,"Adjustment")</f>
        <v>0</v>
      </c>
      <c r="R247" s="724">
        <f>SUMIFS('7.  Persistence Report'!T:T,'7.  Persistence Report'!$D:$D,$B246,'7.  Persistence Report'!$H:$H,2016,'7.  Persistence Report'!$J:$J,"Adjustment")</f>
        <v>0</v>
      </c>
      <c r="S247" s="724">
        <f>SUMIFS('7.  Persistence Report'!U:U,'7.  Persistence Report'!$D:$D,$B246,'7.  Persistence Report'!$H:$H,2016,'7.  Persistence Report'!$J:$J,"Adjustment")</f>
        <v>0</v>
      </c>
      <c r="T247" s="724">
        <f>SUMIFS('7.  Persistence Report'!V:V,'7.  Persistence Report'!$D:$D,$B246,'7.  Persistence Report'!$H:$H,2016,'7.  Persistence Report'!$J:$J,"Adjustment")</f>
        <v>0</v>
      </c>
      <c r="U247" s="724">
        <f>SUMIFS('7.  Persistence Report'!W:W,'7.  Persistence Report'!$D:$D,$B246,'7.  Persistence Report'!$H:$H,2016,'7.  Persistence Report'!$J:$J,"Adjustment")</f>
        <v>0</v>
      </c>
      <c r="V247" s="724">
        <f>SUMIFS('7.  Persistence Report'!X:X,'7.  Persistence Report'!$D:$D,$B246,'7.  Persistence Report'!$H:$H,2016,'7.  Persistence Report'!$J:$J,"Adjustment")</f>
        <v>0</v>
      </c>
      <c r="W247" s="724">
        <f>SUMIFS('7.  Persistence Report'!Y:Y,'7.  Persistence Report'!$D:$D,$B246,'7.  Persistence Report'!$H:$H,2016,'7.  Persistence Report'!$J:$J,"Adjustment")</f>
        <v>0</v>
      </c>
      <c r="X247" s="724">
        <f>SUMIFS('7.  Persistence Report'!Z:Z,'7.  Persistence Report'!$D:$D,$B246,'7.  Persistence Report'!$H:$H,2016,'7.  Persistence Report'!$J:$J,"Adjustment")</f>
        <v>0</v>
      </c>
      <c r="Y247" s="412">
        <f ca="1">Y246</f>
        <v>1</v>
      </c>
      <c r="Z247" s="412">
        <f t="shared" ref="Z247:AL247" ca="1" si="64">Z246</f>
        <v>0</v>
      </c>
      <c r="AA247" s="412">
        <f t="shared" ca="1" si="64"/>
        <v>0</v>
      </c>
      <c r="AB247" s="412">
        <f t="shared" ca="1" si="64"/>
        <v>0</v>
      </c>
      <c r="AC247" s="412">
        <f t="shared" ca="1" si="64"/>
        <v>0</v>
      </c>
      <c r="AD247" s="412">
        <f t="shared" ca="1" si="64"/>
        <v>0</v>
      </c>
      <c r="AE247" s="412">
        <f t="shared" ca="1" si="64"/>
        <v>0</v>
      </c>
      <c r="AF247" s="412">
        <f t="shared" ca="1" si="64"/>
        <v>0</v>
      </c>
      <c r="AG247" s="412">
        <f t="shared" ca="1" si="64"/>
        <v>0</v>
      </c>
      <c r="AH247" s="412">
        <f t="shared" ca="1" si="64"/>
        <v>0</v>
      </c>
      <c r="AI247" s="412">
        <f t="shared" ca="1" si="64"/>
        <v>0</v>
      </c>
      <c r="AJ247" s="412">
        <f t="shared" ca="1" si="64"/>
        <v>0</v>
      </c>
      <c r="AK247" s="412">
        <f t="shared" ca="1" si="64"/>
        <v>0</v>
      </c>
      <c r="AL247" s="412">
        <f t="shared" ca="1" si="64"/>
        <v>0</v>
      </c>
      <c r="AM247" s="313"/>
    </row>
    <row r="248" spans="1:39" outlineLevel="1">
      <c r="B248" s="316"/>
      <c r="C248" s="314"/>
      <c r="D248" s="740"/>
      <c r="E248" s="740"/>
      <c r="F248" s="740"/>
      <c r="G248" s="740"/>
      <c r="H248" s="740"/>
      <c r="I248" s="740"/>
      <c r="J248" s="740"/>
      <c r="K248" s="740"/>
      <c r="L248" s="740"/>
      <c r="M248" s="740"/>
      <c r="N248" s="730"/>
      <c r="O248" s="740"/>
      <c r="P248" s="740"/>
      <c r="Q248" s="740"/>
      <c r="R248" s="740"/>
      <c r="S248" s="740"/>
      <c r="T248" s="740"/>
      <c r="U248" s="740"/>
      <c r="V248" s="740"/>
      <c r="W248" s="740"/>
      <c r="X248" s="740"/>
      <c r="Y248" s="417"/>
      <c r="Z248" s="417"/>
      <c r="AA248" s="417"/>
      <c r="AB248" s="417"/>
      <c r="AC248" s="417"/>
      <c r="AD248" s="417"/>
      <c r="AE248" s="417"/>
      <c r="AF248" s="417"/>
      <c r="AG248" s="417"/>
      <c r="AH248" s="417"/>
      <c r="AI248" s="417"/>
      <c r="AJ248" s="417"/>
      <c r="AK248" s="417"/>
      <c r="AL248" s="417"/>
      <c r="AM248" s="315"/>
    </row>
    <row r="249" spans="1:39" ht="30" outlineLevel="1">
      <c r="A249" s="516">
        <v>10</v>
      </c>
      <c r="B249" s="514" t="s">
        <v>104</v>
      </c>
      <c r="C249" s="293" t="s">
        <v>25</v>
      </c>
      <c r="D249" s="724">
        <f>SUMIFS('7.  Persistence Report'!AV:AV,'7.  Persistence Report'!$D:$D,$B249,'7.  Persistence Report'!$H:$H,2016,'7.  Persistence Report'!$J:$J,"Current Year Savings")</f>
        <v>0</v>
      </c>
      <c r="E249" s="724">
        <f>SUMIFS('7.  Persistence Report'!AW:AW,'7.  Persistence Report'!$D:$D,$B249,'7.  Persistence Report'!$H:$H,2016,'7.  Persistence Report'!$J:$J,"Current Year Savings")</f>
        <v>0</v>
      </c>
      <c r="F249" s="724">
        <f>SUMIFS('7.  Persistence Report'!AX:AX,'7.  Persistence Report'!$D:$D,$B249,'7.  Persistence Report'!$H:$H,2016,'7.  Persistence Report'!$J:$J,"Current Year Savings")</f>
        <v>0</v>
      </c>
      <c r="G249" s="724">
        <f>SUMIFS('7.  Persistence Report'!AY:AY,'7.  Persistence Report'!$D:$D,$B249,'7.  Persistence Report'!$H:$H,2016,'7.  Persistence Report'!$J:$J,"Current Year Savings")</f>
        <v>0</v>
      </c>
      <c r="H249" s="724">
        <f>SUMIFS('7.  Persistence Report'!AZ:AZ,'7.  Persistence Report'!$D:$D,$B249,'7.  Persistence Report'!$H:$H,2016,'7.  Persistence Report'!$J:$J,"Current Year Savings")</f>
        <v>0</v>
      </c>
      <c r="I249" s="724">
        <f>SUMIFS('7.  Persistence Report'!BA:BA,'7.  Persistence Report'!$D:$D,$B249,'7.  Persistence Report'!$H:$H,2016,'7.  Persistence Report'!$J:$J,"Current Year Savings")</f>
        <v>0</v>
      </c>
      <c r="J249" s="724">
        <f>SUMIFS('7.  Persistence Report'!BB:BB,'7.  Persistence Report'!$D:$D,$B249,'7.  Persistence Report'!$H:$H,2016,'7.  Persistence Report'!$J:$J,"Current Year Savings")</f>
        <v>0</v>
      </c>
      <c r="K249" s="724">
        <f>SUMIFS('7.  Persistence Report'!BC:BC,'7.  Persistence Report'!$D:$D,$B249,'7.  Persistence Report'!$H:$H,2016,'7.  Persistence Report'!$J:$J,"Current Year Savings")</f>
        <v>0</v>
      </c>
      <c r="L249" s="724">
        <f>SUMIFS('7.  Persistence Report'!BD:BD,'7.  Persistence Report'!$D:$D,$B249,'7.  Persistence Report'!$H:$H,2016,'7.  Persistence Report'!$J:$J,"Current Year Savings")</f>
        <v>0</v>
      </c>
      <c r="M249" s="724">
        <f>SUMIFS('7.  Persistence Report'!BE:BE,'7.  Persistence Report'!$D:$D,$B249,'7.  Persistence Report'!$H:$H,2016,'7.  Persistence Report'!$J:$J,"Current Year Savings")</f>
        <v>0</v>
      </c>
      <c r="N249" s="724">
        <v>3</v>
      </c>
      <c r="O249" s="724">
        <f>SUMIFS('7.  Persistence Report'!Q:Q,'7.  Persistence Report'!$D:$D,$B249,'7.  Persistence Report'!$H:$H,2016,'7.  Persistence Report'!$J:$J,"Current Year Savings")</f>
        <v>0</v>
      </c>
      <c r="P249" s="724">
        <f>SUMIFS('7.  Persistence Report'!R:R,'7.  Persistence Report'!$D:$D,$B249,'7.  Persistence Report'!$H:$H,2016,'7.  Persistence Report'!$J:$J,"Current Year Savings")</f>
        <v>0</v>
      </c>
      <c r="Q249" s="724">
        <f>SUMIFS('7.  Persistence Report'!S:S,'7.  Persistence Report'!$D:$D,$B249,'7.  Persistence Report'!$H:$H,2016,'7.  Persistence Report'!$J:$J,"Current Year Savings")</f>
        <v>0</v>
      </c>
      <c r="R249" s="724">
        <f>SUMIFS('7.  Persistence Report'!T:T,'7.  Persistence Report'!$D:$D,$B249,'7.  Persistence Report'!$H:$H,2016,'7.  Persistence Report'!$J:$J,"Current Year Savings")</f>
        <v>0</v>
      </c>
      <c r="S249" s="724">
        <f>SUMIFS('7.  Persistence Report'!U:U,'7.  Persistence Report'!$D:$D,$B249,'7.  Persistence Report'!$H:$H,2016,'7.  Persistence Report'!$J:$J,"Current Year Savings")</f>
        <v>0</v>
      </c>
      <c r="T249" s="724">
        <f>SUMIFS('7.  Persistence Report'!V:V,'7.  Persistence Report'!$D:$D,$B249,'7.  Persistence Report'!$H:$H,2016,'7.  Persistence Report'!$J:$J,"Current Year Savings")</f>
        <v>0</v>
      </c>
      <c r="U249" s="724">
        <f>SUMIFS('7.  Persistence Report'!W:W,'7.  Persistence Report'!$D:$D,$B249,'7.  Persistence Report'!$H:$H,2016,'7.  Persistence Report'!$J:$J,"Current Year Savings")</f>
        <v>0</v>
      </c>
      <c r="V249" s="724">
        <f>SUMIFS('7.  Persistence Report'!X:X,'7.  Persistence Report'!$D:$D,$B249,'7.  Persistence Report'!$H:$H,2016,'7.  Persistence Report'!$J:$J,"Current Year Savings")</f>
        <v>0</v>
      </c>
      <c r="W249" s="724">
        <f>SUMIFS('7.  Persistence Report'!Y:Y,'7.  Persistence Report'!$D:$D,$B249,'7.  Persistence Report'!$H:$H,2016,'7.  Persistence Report'!$J:$J,"Current Year Savings")</f>
        <v>0</v>
      </c>
      <c r="X249" s="724">
        <f>SUMIFS('7.  Persistence Report'!Z:Z,'7.  Persistence Report'!$D:$D,$B249,'7.  Persistence Report'!$H:$H,2016,'7.  Persistence Report'!$J:$J,"Current Year Savings")</f>
        <v>0</v>
      </c>
      <c r="Y249" s="416">
        <f ca="1">IF(SUMIFS(OFFSET('3-a.  Rate Class Allocations'!$BA:$BA,0,O218-2015+(27*(Y219="kW"))),'3-a.  Rate Class Allocations'!$F:$F,"2011 - 2014 + 2015 Extension Legacy Green Energy Act Framework - Province Wide Program",'3-a.  Rate Class Allocations'!$E:$E,$B249),SUMIFS(OFFSET('3-a.  Rate Class Allocations'!$BA:$BA,0,O218-2015+(27*(Y219="kW"))),'3-a.  Rate Class Allocations'!$F:$F,"2011 - 2014 + 2015 Extension Legacy Green Energy Act Framework - Province Wide Program",'3-a.  Rate Class Allocations'!$L:$L,Y218,'3-a.  Rate Class Allocations'!$E:$E,$B249) / SUMIFS(OFFSET('3-a.  Rate Class Allocations'!$BA:$BA,0,O218-2015+(27*(Y219="kW"))),'3-a.  Rate Class Allocations'!$F:$F,"2011 - 2014 + 2015 Extension Legacy Green Energy Act Framework - Province Wide Program",'3-a.  Rate Class Allocations'!$E:$E,$B249),IF(COUNTIFS(Y218,"General Service*"),1/COUNTIFS(Y218:AL218,"General Service*"),0))</f>
        <v>0.5</v>
      </c>
      <c r="Z249" s="416">
        <f ca="1">IF(SUMIFS(OFFSET('3-a.  Rate Class Allocations'!$BA:$BA,0,O218-2015+(27*(Z$36="kW"))),'3-a.  Rate Class Allocations'!$F:$F,"2011 - 2014 + 2015 Extension Legacy Green Energy Act Framework - Province Wide Program",'3-a.  Rate Class Allocations'!$E:$E,$B249),SUMIFS(OFFSET('3-a.  Rate Class Allocations'!$BA:$BA,0,O218-2015+(27*(Z$36="kW"))),'3-a.  Rate Class Allocations'!$F:$F,"2011 - 2014 + 2015 Extension Legacy Green Energy Act Framework - Province Wide Program",'3-a.  Rate Class Allocations'!$L:$L,Z$35,'3-a.  Rate Class Allocations'!$E:$E,$B249) / SUMIFS(OFFSET('3-a.  Rate Class Allocations'!$BA:$BA,0,O218-2015+(27*(Z$36="kW"))),'3-a.  Rate Class Allocations'!$F:$F,"2011 - 2014 + 2015 Extension Legacy Green Energy Act Framework - Province Wide Program",'3-a.  Rate Class Allocations'!$E:$E,$B249),IF(COUNTIFS(Z$35,"General Service*"),1/COUNTIFS(Y218:AL218,"General Service*"),0))</f>
        <v>0.5</v>
      </c>
      <c r="AA249" s="416">
        <f ca="1">IF(SUMIFS(OFFSET('3-a.  Rate Class Allocations'!$BA:$BA,0,O218-2015+(27*(AA$36="kW"))),'3-a.  Rate Class Allocations'!$F:$F,"2011 - 2014 + 2015 Extension Legacy Green Energy Act Framework - Province Wide Program",'3-a.  Rate Class Allocations'!$E:$E,$B249),SUMIFS(OFFSET('3-a.  Rate Class Allocations'!$BA:$BA,0,O218-2015+(27*(AA$36="kW"))),'3-a.  Rate Class Allocations'!$F:$F,"2011 - 2014 + 2015 Extension Legacy Green Energy Act Framework - Province Wide Program",'3-a.  Rate Class Allocations'!$L:$L,AA$35,'3-a.  Rate Class Allocations'!$E:$E,$B249) / SUMIFS(OFFSET('3-a.  Rate Class Allocations'!$BA:$BA,0,O218-2015+(27*(AA$36="kW"))),'3-a.  Rate Class Allocations'!$F:$F,"2011 - 2014 + 2015 Extension Legacy Green Energy Act Framework - Province Wide Program",'3-a.  Rate Class Allocations'!$E:$E,$B249),IF(COUNTIFS(AA$35,"General Service*"),1/COUNTIFS(Y218:AL218,"General Service*"),0))</f>
        <v>0</v>
      </c>
      <c r="AB249" s="416">
        <f ca="1">IF(SUMIFS(OFFSET('3-a.  Rate Class Allocations'!$BA:$BA,0,O218-2015+(27*(AB$36="kW"))),'3-a.  Rate Class Allocations'!$F:$F,"2011 - 2014 + 2015 Extension Legacy Green Energy Act Framework - Province Wide Program",'3-a.  Rate Class Allocations'!$E:$E,$B249),SUMIFS(OFFSET('3-a.  Rate Class Allocations'!$BA:$BA,0,O218-2015+(27*(AB$36="kW"))),'3-a.  Rate Class Allocations'!$F:$F,"2011 - 2014 + 2015 Extension Legacy Green Energy Act Framework - Province Wide Program",'3-a.  Rate Class Allocations'!$L:$L,AB$35,'3-a.  Rate Class Allocations'!$E:$E,$B249) / SUMIFS(OFFSET('3-a.  Rate Class Allocations'!$BA:$BA,0,O218-2015+(27*(AB$36="kW"))),'3-a.  Rate Class Allocations'!$F:$F,"2011 - 2014 + 2015 Extension Legacy Green Energy Act Framework - Province Wide Program",'3-a.  Rate Class Allocations'!$E:$E,$B249),IF(COUNTIFS(AB$35,"General Service*"),1/COUNTIFS(Y218:AL218,"General Service*"),0))</f>
        <v>0</v>
      </c>
      <c r="AC249" s="416">
        <f ca="1">IF(SUMIFS(OFFSET('3-a.  Rate Class Allocations'!$BA:$BA,0,O218-2015+(27*(AC$36="kW"))),'3-a.  Rate Class Allocations'!$F:$F,"2011 - 2014 + 2015 Extension Legacy Green Energy Act Framework - Province Wide Program",'3-a.  Rate Class Allocations'!$E:$E,$B249),SUMIFS(OFFSET('3-a.  Rate Class Allocations'!$BA:$BA,0,O218-2015+(27*(AC$36="kW"))),'3-a.  Rate Class Allocations'!$F:$F,"2011 - 2014 + 2015 Extension Legacy Green Energy Act Framework - Province Wide Program",'3-a.  Rate Class Allocations'!$L:$L,AC$35,'3-a.  Rate Class Allocations'!$E:$E,$B249) / SUMIFS(OFFSET('3-a.  Rate Class Allocations'!$BA:$BA,0,O218-2015+(27*(AC$36="kW"))),'3-a.  Rate Class Allocations'!$F:$F,"2011 - 2014 + 2015 Extension Legacy Green Energy Act Framework - Province Wide Program",'3-a.  Rate Class Allocations'!$E:$E,$B249),IF(COUNTIFS(AC$35,"General Service*"),1/COUNTIFS(Y218:AL218,"General Service*"),0))</f>
        <v>0</v>
      </c>
      <c r="AD249" s="416">
        <f ca="1">IF(SUMIFS(OFFSET('3-a.  Rate Class Allocations'!$BA:$BA,0,O218-2015+(27*(AD$36="kW"))),'3-a.  Rate Class Allocations'!$F:$F,"2011 - 2014 + 2015 Extension Legacy Green Energy Act Framework - Province Wide Program",'3-a.  Rate Class Allocations'!$E:$E,$B249),SUMIFS(OFFSET('3-a.  Rate Class Allocations'!$BA:$BA,0,O218-2015+(27*(AD$36="kW"))),'3-a.  Rate Class Allocations'!$F:$F,"2011 - 2014 + 2015 Extension Legacy Green Energy Act Framework - Province Wide Program",'3-a.  Rate Class Allocations'!$L:$L,AD$35,'3-a.  Rate Class Allocations'!$E:$E,$B249) / SUMIFS(OFFSET('3-a.  Rate Class Allocations'!$BA:$BA,0,O218-2015+(27*(AD$36="kW"))),'3-a.  Rate Class Allocations'!$F:$F,"2011 - 2014 + 2015 Extension Legacy Green Energy Act Framework - Province Wide Program",'3-a.  Rate Class Allocations'!$E:$E,$B249),IF(COUNTIFS(AD$35,"General Service*"),1/COUNTIFS(Y218:AL218,"General Service*"),0))</f>
        <v>0</v>
      </c>
      <c r="AE249" s="416">
        <f ca="1">IF(SUMIFS(OFFSET('3-a.  Rate Class Allocations'!$BA:$BA,0,O218-2015+(27*(AE$36="kW"))),'3-a.  Rate Class Allocations'!$F:$F,"2011 - 2014 + 2015 Extension Legacy Green Energy Act Framework - Province Wide Program",'3-a.  Rate Class Allocations'!$E:$E,$B249),SUMIFS(OFFSET('3-a.  Rate Class Allocations'!$BA:$BA,0,O218-2015+(27*(AE$36="kW"))),'3-a.  Rate Class Allocations'!$F:$F,"2011 - 2014 + 2015 Extension Legacy Green Energy Act Framework - Province Wide Program",'3-a.  Rate Class Allocations'!$L:$L,AE$35,'3-a.  Rate Class Allocations'!$E:$E,$B249) / SUMIFS(OFFSET('3-a.  Rate Class Allocations'!$BA:$BA,0,O218-2015+(27*(AE$36="kW"))),'3-a.  Rate Class Allocations'!$F:$F,"2011 - 2014 + 2015 Extension Legacy Green Energy Act Framework - Province Wide Program",'3-a.  Rate Class Allocations'!$E:$E,$B249),IF(COUNTIFS(AE$35,"General Service*"),1/COUNTIFS(Y218:AL218,"General Service*"),0))</f>
        <v>0</v>
      </c>
      <c r="AF249" s="416">
        <f ca="1">IF(SUMIFS(OFFSET('3-a.  Rate Class Allocations'!$BA:$BA,0,O218-2015+(27*(AF$36="kW"))),'3-a.  Rate Class Allocations'!$F:$F,"2011 - 2014 + 2015 Extension Legacy Green Energy Act Framework - Province Wide Program",'3-a.  Rate Class Allocations'!$E:$E,$B249),SUMIFS(OFFSET('3-a.  Rate Class Allocations'!$BA:$BA,0,O218-2015+(27*(AF$36="kW"))),'3-a.  Rate Class Allocations'!$F:$F,"2011 - 2014 + 2015 Extension Legacy Green Energy Act Framework - Province Wide Program",'3-a.  Rate Class Allocations'!$L:$L,AF$35,'3-a.  Rate Class Allocations'!$E:$E,$B249) / SUMIFS(OFFSET('3-a.  Rate Class Allocations'!$BA:$BA,0,O218-2015+(27*(AF$36="kW"))),'3-a.  Rate Class Allocations'!$F:$F,"2011 - 2014 + 2015 Extension Legacy Green Energy Act Framework - Province Wide Program",'3-a.  Rate Class Allocations'!$E:$E,$B249),IF(COUNTIFS(AF$35,"General Service*"),1/COUNTIFS(Y218:AL218,"General Service*"),0))</f>
        <v>0</v>
      </c>
      <c r="AG249" s="416">
        <f ca="1">IF(SUMIFS(OFFSET('3-a.  Rate Class Allocations'!$BA:$BA,0,O218-2015+(27*(AG$36="kW"))),'3-a.  Rate Class Allocations'!$F:$F,"2011 - 2014 + 2015 Extension Legacy Green Energy Act Framework - Province Wide Program",'3-a.  Rate Class Allocations'!$E:$E,$B249),SUMIFS(OFFSET('3-a.  Rate Class Allocations'!$BA:$BA,0,O218-2015+(27*(AG$36="kW"))),'3-a.  Rate Class Allocations'!$F:$F,"2011 - 2014 + 2015 Extension Legacy Green Energy Act Framework - Province Wide Program",'3-a.  Rate Class Allocations'!$L:$L,AG$35,'3-a.  Rate Class Allocations'!$E:$E,$B249) / SUMIFS(OFFSET('3-a.  Rate Class Allocations'!$BA:$BA,0,O218-2015+(27*(AG$36="kW"))),'3-a.  Rate Class Allocations'!$F:$F,"2011 - 2014 + 2015 Extension Legacy Green Energy Act Framework - Province Wide Program",'3-a.  Rate Class Allocations'!$E:$E,$B249),IF(COUNTIFS(AG$35,"General Service*"),1/COUNTIFS(Y218:AL218,"General Service*"),0))</f>
        <v>0</v>
      </c>
      <c r="AH249" s="416">
        <f ca="1">IF(SUMIFS(OFFSET('3-a.  Rate Class Allocations'!$BA:$BA,0,O218-2015+(27*(AH$36="kW"))),'3-a.  Rate Class Allocations'!$F:$F,"2011 - 2014 + 2015 Extension Legacy Green Energy Act Framework - Province Wide Program",'3-a.  Rate Class Allocations'!$E:$E,$B249),SUMIFS(OFFSET('3-a.  Rate Class Allocations'!$BA:$BA,0,O218-2015+(27*(AH$36="kW"))),'3-a.  Rate Class Allocations'!$F:$F,"2011 - 2014 + 2015 Extension Legacy Green Energy Act Framework - Province Wide Program",'3-a.  Rate Class Allocations'!$L:$L,AH$35,'3-a.  Rate Class Allocations'!$E:$E,$B249) / SUMIFS(OFFSET('3-a.  Rate Class Allocations'!$BA:$BA,0,O218-2015+(27*(AH$36="kW"))),'3-a.  Rate Class Allocations'!$F:$F,"2011 - 2014 + 2015 Extension Legacy Green Energy Act Framework - Province Wide Program",'3-a.  Rate Class Allocations'!$E:$E,$B249),IF(COUNTIFS(AH$35,"General Service*"),1/COUNTIFS(Y218:AL218,"General Service*"),0))</f>
        <v>0</v>
      </c>
      <c r="AI249" s="416">
        <f ca="1">IF(SUMIFS(OFFSET('3-a.  Rate Class Allocations'!$BA:$BA,0,O218-2015+(27*(AI$36="kW"))),'3-a.  Rate Class Allocations'!$F:$F,"2011 - 2014 + 2015 Extension Legacy Green Energy Act Framework - Province Wide Program",'3-a.  Rate Class Allocations'!$E:$E,$B249),SUMIFS(OFFSET('3-a.  Rate Class Allocations'!$BA:$BA,0,O218-2015+(27*(AI$36="kW"))),'3-a.  Rate Class Allocations'!$F:$F,"2011 - 2014 + 2015 Extension Legacy Green Energy Act Framework - Province Wide Program",'3-a.  Rate Class Allocations'!$L:$L,AI$35,'3-a.  Rate Class Allocations'!$E:$E,$B249) / SUMIFS(OFFSET('3-a.  Rate Class Allocations'!$BA:$BA,0,O218-2015+(27*(AI$36="kW"))),'3-a.  Rate Class Allocations'!$F:$F,"2011 - 2014 + 2015 Extension Legacy Green Energy Act Framework - Province Wide Program",'3-a.  Rate Class Allocations'!$E:$E,$B249),IF(COUNTIFS(AI$35,"General Service*"),1/COUNTIFS(Y218:AL218,"General Service*"),0))</f>
        <v>0</v>
      </c>
      <c r="AJ249" s="416">
        <f ca="1">IF(SUMIFS(OFFSET('3-a.  Rate Class Allocations'!$BA:$BA,0,O218-2015+(27*(AJ$36="kW"))),'3-a.  Rate Class Allocations'!$F:$F,"2011 - 2014 + 2015 Extension Legacy Green Energy Act Framework - Province Wide Program",'3-a.  Rate Class Allocations'!$E:$E,$B249),SUMIFS(OFFSET('3-a.  Rate Class Allocations'!$BA:$BA,0,O218-2015+(27*(AJ$36="kW"))),'3-a.  Rate Class Allocations'!$F:$F,"2011 - 2014 + 2015 Extension Legacy Green Energy Act Framework - Province Wide Program",'3-a.  Rate Class Allocations'!$L:$L,AJ$35,'3-a.  Rate Class Allocations'!$E:$E,$B249) / SUMIFS(OFFSET('3-a.  Rate Class Allocations'!$BA:$BA,0,O218-2015+(27*(AJ$36="kW"))),'3-a.  Rate Class Allocations'!$F:$F,"2011 - 2014 + 2015 Extension Legacy Green Energy Act Framework - Province Wide Program",'3-a.  Rate Class Allocations'!$E:$E,$B249),IF(COUNTIFS(AJ$35,"General Service*"),1/COUNTIFS(Y218:AL218,"General Service*"),0))</f>
        <v>0</v>
      </c>
      <c r="AK249" s="416">
        <f ca="1">IF(SUMIFS(OFFSET('3-a.  Rate Class Allocations'!$BA:$BA,0,O218-2015+(27*(AK$36="kW"))),'3-a.  Rate Class Allocations'!$F:$F,"2011 - 2014 + 2015 Extension Legacy Green Energy Act Framework - Province Wide Program",'3-a.  Rate Class Allocations'!$E:$E,$B249),SUMIFS(OFFSET('3-a.  Rate Class Allocations'!$BA:$BA,0,O218-2015+(27*(AK$36="kW"))),'3-a.  Rate Class Allocations'!$F:$F,"2011 - 2014 + 2015 Extension Legacy Green Energy Act Framework - Province Wide Program",'3-a.  Rate Class Allocations'!$L:$L,AK$35,'3-a.  Rate Class Allocations'!$E:$E,$B249) / SUMIFS(OFFSET('3-a.  Rate Class Allocations'!$BA:$BA,0,O218-2015+(27*(AK$36="kW"))),'3-a.  Rate Class Allocations'!$F:$F,"2011 - 2014 + 2015 Extension Legacy Green Energy Act Framework - Province Wide Program",'3-a.  Rate Class Allocations'!$E:$E,$B249),IF(COUNTIFS(AK$35,"General Service*"),1/COUNTIFS(Y218:AL218,"General Service*"),0))</f>
        <v>0</v>
      </c>
      <c r="AL249" s="416">
        <f ca="1">IF(SUMIFS(OFFSET('3-a.  Rate Class Allocations'!$BA:$BA,0,O218-2015+(27*(AL$36="kW"))),'3-a.  Rate Class Allocations'!$F:$F,"2011 - 2014 + 2015 Extension Legacy Green Energy Act Framework - Province Wide Program",'3-a.  Rate Class Allocations'!$E:$E,$B249),SUMIFS(OFFSET('3-a.  Rate Class Allocations'!$BA:$BA,0,O218-2015+(27*(AL$36="kW"))),'3-a.  Rate Class Allocations'!$F:$F,"2011 - 2014 + 2015 Extension Legacy Green Energy Act Framework - Province Wide Program",'3-a.  Rate Class Allocations'!$L:$L,AL$35,'3-a.  Rate Class Allocations'!$E:$E,$B249) / SUMIFS(OFFSET('3-a.  Rate Class Allocations'!$BA:$BA,0,O218-2015+(27*(AL$36="kW"))),'3-a.  Rate Class Allocations'!$F:$F,"2011 - 2014 + 2015 Extension Legacy Green Energy Act Framework - Province Wide Program",'3-a.  Rate Class Allocations'!$E:$E,$B249),IF(COUNTIFS(AL$35,"General Service*"),1/COUNTIFS(Y218:AL218,"General Service*"),0))</f>
        <v>0</v>
      </c>
      <c r="AM249" s="298">
        <f ca="1">SUM(Y249:AL249)</f>
        <v>1</v>
      </c>
    </row>
    <row r="250" spans="1:39" outlineLevel="1">
      <c r="B250" s="296" t="s">
        <v>290</v>
      </c>
      <c r="C250" s="293" t="s">
        <v>164</v>
      </c>
      <c r="D250" s="724">
        <f>SUMIFS('7.  Persistence Report'!AV:AV,'7.  Persistence Report'!$D:$D,$B249,'7.  Persistence Report'!$H:$H,2016,'7.  Persistence Report'!$J:$J,"Adjustment")</f>
        <v>0</v>
      </c>
      <c r="E250" s="724">
        <f>SUMIFS('7.  Persistence Report'!AW:AW,'7.  Persistence Report'!$D:$D,$B249,'7.  Persistence Report'!$H:$H,2016,'7.  Persistence Report'!$J:$J,"Adjustment")</f>
        <v>0</v>
      </c>
      <c r="F250" s="724">
        <f>SUMIFS('7.  Persistence Report'!AX:AX,'7.  Persistence Report'!$D:$D,$B249,'7.  Persistence Report'!$H:$H,2016,'7.  Persistence Report'!$J:$J,"Adjustment")</f>
        <v>0</v>
      </c>
      <c r="G250" s="724">
        <f>SUMIFS('7.  Persistence Report'!AY:AY,'7.  Persistence Report'!$D:$D,$B249,'7.  Persistence Report'!$H:$H,2016,'7.  Persistence Report'!$J:$J,"Adjustment")</f>
        <v>0</v>
      </c>
      <c r="H250" s="724">
        <f>SUMIFS('7.  Persistence Report'!AZ:AZ,'7.  Persistence Report'!$D:$D,$B249,'7.  Persistence Report'!$H:$H,2016,'7.  Persistence Report'!$J:$J,"Adjustment")</f>
        <v>0</v>
      </c>
      <c r="I250" s="724">
        <f>SUMIFS('7.  Persistence Report'!BA:BA,'7.  Persistence Report'!$D:$D,$B249,'7.  Persistence Report'!$H:$H,2016,'7.  Persistence Report'!$J:$J,"Adjustment")</f>
        <v>0</v>
      </c>
      <c r="J250" s="724">
        <f>SUMIFS('7.  Persistence Report'!BB:BB,'7.  Persistence Report'!$D:$D,$B249,'7.  Persistence Report'!$H:$H,2016,'7.  Persistence Report'!$J:$J,"Adjustment")</f>
        <v>0</v>
      </c>
      <c r="K250" s="724">
        <f>SUMIFS('7.  Persistence Report'!BC:BC,'7.  Persistence Report'!$D:$D,$B249,'7.  Persistence Report'!$H:$H,2016,'7.  Persistence Report'!$J:$J,"Adjustment")</f>
        <v>0</v>
      </c>
      <c r="L250" s="724">
        <f>SUMIFS('7.  Persistence Report'!BD:BD,'7.  Persistence Report'!$D:$D,$B249,'7.  Persistence Report'!$H:$H,2016,'7.  Persistence Report'!$J:$J,"Adjustment")</f>
        <v>0</v>
      </c>
      <c r="M250" s="724">
        <f>SUMIFS('7.  Persistence Report'!BE:BE,'7.  Persistence Report'!$D:$D,$B249,'7.  Persistence Report'!$H:$H,2016,'7.  Persistence Report'!$J:$J,"Adjustment")</f>
        <v>0</v>
      </c>
      <c r="N250" s="724">
        <f>N249</f>
        <v>3</v>
      </c>
      <c r="O250" s="724">
        <f>SUMIFS('7.  Persistence Report'!Q:Q,'7.  Persistence Report'!$D:$D,$B249,'7.  Persistence Report'!$H:$H,2016,'7.  Persistence Report'!$J:$J,"Adjustment")</f>
        <v>0</v>
      </c>
      <c r="P250" s="724">
        <f>SUMIFS('7.  Persistence Report'!R:R,'7.  Persistence Report'!$D:$D,$B249,'7.  Persistence Report'!$H:$H,2016,'7.  Persistence Report'!$J:$J,"Adjustment")</f>
        <v>0</v>
      </c>
      <c r="Q250" s="724">
        <f>SUMIFS('7.  Persistence Report'!S:S,'7.  Persistence Report'!$D:$D,$B249,'7.  Persistence Report'!$H:$H,2016,'7.  Persistence Report'!$J:$J,"Adjustment")</f>
        <v>0</v>
      </c>
      <c r="R250" s="724">
        <f>SUMIFS('7.  Persistence Report'!T:T,'7.  Persistence Report'!$D:$D,$B249,'7.  Persistence Report'!$H:$H,2016,'7.  Persistence Report'!$J:$J,"Adjustment")</f>
        <v>0</v>
      </c>
      <c r="S250" s="724">
        <f>SUMIFS('7.  Persistence Report'!U:U,'7.  Persistence Report'!$D:$D,$B249,'7.  Persistence Report'!$H:$H,2016,'7.  Persistence Report'!$J:$J,"Adjustment")</f>
        <v>0</v>
      </c>
      <c r="T250" s="724">
        <f>SUMIFS('7.  Persistence Report'!V:V,'7.  Persistence Report'!$D:$D,$B249,'7.  Persistence Report'!$H:$H,2016,'7.  Persistence Report'!$J:$J,"Adjustment")</f>
        <v>0</v>
      </c>
      <c r="U250" s="724">
        <f>SUMIFS('7.  Persistence Report'!W:W,'7.  Persistence Report'!$D:$D,$B249,'7.  Persistence Report'!$H:$H,2016,'7.  Persistence Report'!$J:$J,"Adjustment")</f>
        <v>0</v>
      </c>
      <c r="V250" s="724">
        <f>SUMIFS('7.  Persistence Report'!X:X,'7.  Persistence Report'!$D:$D,$B249,'7.  Persistence Report'!$H:$H,2016,'7.  Persistence Report'!$J:$J,"Adjustment")</f>
        <v>0</v>
      </c>
      <c r="W250" s="724">
        <f>SUMIFS('7.  Persistence Report'!Y:Y,'7.  Persistence Report'!$D:$D,$B249,'7.  Persistence Report'!$H:$H,2016,'7.  Persistence Report'!$J:$J,"Adjustment")</f>
        <v>0</v>
      </c>
      <c r="X250" s="724">
        <f>SUMIFS('7.  Persistence Report'!Z:Z,'7.  Persistence Report'!$D:$D,$B249,'7.  Persistence Report'!$H:$H,2016,'7.  Persistence Report'!$J:$J,"Adjustment")</f>
        <v>0</v>
      </c>
      <c r="Y250" s="412">
        <f ca="1">Y249</f>
        <v>0.5</v>
      </c>
      <c r="Z250" s="412">
        <f t="shared" ref="Z250:AL250" ca="1" si="65">Z249</f>
        <v>0.5</v>
      </c>
      <c r="AA250" s="412">
        <f t="shared" ca="1" si="65"/>
        <v>0</v>
      </c>
      <c r="AB250" s="412">
        <f t="shared" ca="1" si="65"/>
        <v>0</v>
      </c>
      <c r="AC250" s="412">
        <f t="shared" ca="1" si="65"/>
        <v>0</v>
      </c>
      <c r="AD250" s="412">
        <f t="shared" ca="1" si="65"/>
        <v>0</v>
      </c>
      <c r="AE250" s="412">
        <f t="shared" ca="1" si="65"/>
        <v>0</v>
      </c>
      <c r="AF250" s="412">
        <f t="shared" ca="1" si="65"/>
        <v>0</v>
      </c>
      <c r="AG250" s="412">
        <f t="shared" ca="1" si="65"/>
        <v>0</v>
      </c>
      <c r="AH250" s="412">
        <f t="shared" ca="1" si="65"/>
        <v>0</v>
      </c>
      <c r="AI250" s="412">
        <f t="shared" ca="1" si="65"/>
        <v>0</v>
      </c>
      <c r="AJ250" s="412">
        <f t="shared" ca="1" si="65"/>
        <v>0</v>
      </c>
      <c r="AK250" s="412">
        <f t="shared" ca="1" si="65"/>
        <v>0</v>
      </c>
      <c r="AL250" s="412">
        <f t="shared" ca="1" si="65"/>
        <v>0</v>
      </c>
      <c r="AM250" s="313"/>
    </row>
    <row r="251" spans="1:39" outlineLevel="1">
      <c r="B251" s="316"/>
      <c r="C251" s="314"/>
      <c r="D251" s="740"/>
      <c r="E251" s="740"/>
      <c r="F251" s="740"/>
      <c r="G251" s="740"/>
      <c r="H251" s="740"/>
      <c r="I251" s="740"/>
      <c r="J251" s="740"/>
      <c r="K251" s="740"/>
      <c r="L251" s="740"/>
      <c r="M251" s="740"/>
      <c r="N251" s="730"/>
      <c r="O251" s="740"/>
      <c r="P251" s="740"/>
      <c r="Q251" s="740"/>
      <c r="R251" s="740"/>
      <c r="S251" s="740"/>
      <c r="T251" s="740"/>
      <c r="U251" s="740"/>
      <c r="V251" s="740"/>
      <c r="W251" s="740"/>
      <c r="X251" s="740"/>
      <c r="Y251" s="417"/>
      <c r="Z251" s="418"/>
      <c r="AA251" s="417"/>
      <c r="AB251" s="417"/>
      <c r="AC251" s="417"/>
      <c r="AD251" s="417"/>
      <c r="AE251" s="417"/>
      <c r="AF251" s="417"/>
      <c r="AG251" s="417"/>
      <c r="AH251" s="417"/>
      <c r="AI251" s="417"/>
      <c r="AJ251" s="417"/>
      <c r="AK251" s="417"/>
      <c r="AL251" s="417"/>
      <c r="AM251" s="315"/>
    </row>
    <row r="252" spans="1:39" ht="15.75" outlineLevel="1">
      <c r="B252" s="290" t="s">
        <v>10</v>
      </c>
      <c r="C252" s="291"/>
      <c r="D252" s="738"/>
      <c r="E252" s="738"/>
      <c r="F252" s="738"/>
      <c r="G252" s="738"/>
      <c r="H252" s="738"/>
      <c r="I252" s="738"/>
      <c r="J252" s="738"/>
      <c r="K252" s="738"/>
      <c r="L252" s="738"/>
      <c r="M252" s="738"/>
      <c r="N252" s="742"/>
      <c r="O252" s="738"/>
      <c r="P252" s="738"/>
      <c r="Q252" s="738"/>
      <c r="R252" s="738"/>
      <c r="S252" s="738"/>
      <c r="T252" s="738"/>
      <c r="U252" s="738"/>
      <c r="V252" s="738"/>
      <c r="W252" s="738"/>
      <c r="X252" s="738"/>
      <c r="Y252" s="415"/>
      <c r="Z252" s="415"/>
      <c r="AA252" s="415"/>
      <c r="AB252" s="415"/>
      <c r="AC252" s="415"/>
      <c r="AD252" s="415"/>
      <c r="AE252" s="415"/>
      <c r="AF252" s="415"/>
      <c r="AG252" s="415"/>
      <c r="AH252" s="415"/>
      <c r="AI252" s="415"/>
      <c r="AJ252" s="415"/>
      <c r="AK252" s="415"/>
      <c r="AL252" s="415"/>
      <c r="AM252" s="294"/>
    </row>
    <row r="253" spans="1:39" ht="30" outlineLevel="1">
      <c r="A253" s="516">
        <v>11</v>
      </c>
      <c r="B253" s="514" t="s">
        <v>105</v>
      </c>
      <c r="C253" s="293" t="s">
        <v>25</v>
      </c>
      <c r="D253" s="724">
        <f>SUMIFS('7.  Persistence Report'!AV:AV,'7.  Persistence Report'!$D:$D,$B253,'7.  Persistence Report'!$H:$H,2016,'7.  Persistence Report'!$J:$J,"Current Year Savings")</f>
        <v>0</v>
      </c>
      <c r="E253" s="724">
        <f>SUMIFS('7.  Persistence Report'!AW:AW,'7.  Persistence Report'!$D:$D,$B253,'7.  Persistence Report'!$H:$H,2016,'7.  Persistence Report'!$J:$J,"Current Year Savings")</f>
        <v>0</v>
      </c>
      <c r="F253" s="724">
        <f>SUMIFS('7.  Persistence Report'!AX:AX,'7.  Persistence Report'!$D:$D,$B253,'7.  Persistence Report'!$H:$H,2016,'7.  Persistence Report'!$J:$J,"Current Year Savings")</f>
        <v>0</v>
      </c>
      <c r="G253" s="724">
        <f>SUMIFS('7.  Persistence Report'!AY:AY,'7.  Persistence Report'!$D:$D,$B253,'7.  Persistence Report'!$H:$H,2016,'7.  Persistence Report'!$J:$J,"Current Year Savings")</f>
        <v>0</v>
      </c>
      <c r="H253" s="724">
        <f>SUMIFS('7.  Persistence Report'!AZ:AZ,'7.  Persistence Report'!$D:$D,$B253,'7.  Persistence Report'!$H:$H,2016,'7.  Persistence Report'!$J:$J,"Current Year Savings")</f>
        <v>0</v>
      </c>
      <c r="I253" s="724">
        <f>SUMIFS('7.  Persistence Report'!BA:BA,'7.  Persistence Report'!$D:$D,$B253,'7.  Persistence Report'!$H:$H,2016,'7.  Persistence Report'!$J:$J,"Current Year Savings")</f>
        <v>0</v>
      </c>
      <c r="J253" s="724">
        <f>SUMIFS('7.  Persistence Report'!BB:BB,'7.  Persistence Report'!$D:$D,$B253,'7.  Persistence Report'!$H:$H,2016,'7.  Persistence Report'!$J:$J,"Current Year Savings")</f>
        <v>0</v>
      </c>
      <c r="K253" s="724">
        <f>SUMIFS('7.  Persistence Report'!BC:BC,'7.  Persistence Report'!$D:$D,$B253,'7.  Persistence Report'!$H:$H,2016,'7.  Persistence Report'!$J:$J,"Current Year Savings")</f>
        <v>0</v>
      </c>
      <c r="L253" s="724">
        <f>SUMIFS('7.  Persistence Report'!BD:BD,'7.  Persistence Report'!$D:$D,$B253,'7.  Persistence Report'!$H:$H,2016,'7.  Persistence Report'!$J:$J,"Current Year Savings")</f>
        <v>0</v>
      </c>
      <c r="M253" s="724">
        <f>SUMIFS('7.  Persistence Report'!BE:BE,'7.  Persistence Report'!$D:$D,$B253,'7.  Persistence Report'!$H:$H,2016,'7.  Persistence Report'!$J:$J,"Current Year Savings")</f>
        <v>0</v>
      </c>
      <c r="N253" s="724">
        <v>12</v>
      </c>
      <c r="O253" s="724">
        <f>SUMIFS('7.  Persistence Report'!Q:Q,'7.  Persistence Report'!$D:$D,$B253,'7.  Persistence Report'!$H:$H,2016,'7.  Persistence Report'!$J:$J,"Current Year Savings")</f>
        <v>0</v>
      </c>
      <c r="P253" s="724">
        <f>SUMIFS('7.  Persistence Report'!R:R,'7.  Persistence Report'!$D:$D,$B253,'7.  Persistence Report'!$H:$H,2016,'7.  Persistence Report'!$J:$J,"Current Year Savings")</f>
        <v>0</v>
      </c>
      <c r="Q253" s="724">
        <f>SUMIFS('7.  Persistence Report'!S:S,'7.  Persistence Report'!$D:$D,$B253,'7.  Persistence Report'!$H:$H,2016,'7.  Persistence Report'!$J:$J,"Current Year Savings")</f>
        <v>0</v>
      </c>
      <c r="R253" s="724">
        <f>SUMIFS('7.  Persistence Report'!T:T,'7.  Persistence Report'!$D:$D,$B253,'7.  Persistence Report'!$H:$H,2016,'7.  Persistence Report'!$J:$J,"Current Year Savings")</f>
        <v>0</v>
      </c>
      <c r="S253" s="724">
        <f>SUMIFS('7.  Persistence Report'!U:U,'7.  Persistence Report'!$D:$D,$B253,'7.  Persistence Report'!$H:$H,2016,'7.  Persistence Report'!$J:$J,"Current Year Savings")</f>
        <v>0</v>
      </c>
      <c r="T253" s="724">
        <f>SUMIFS('7.  Persistence Report'!V:V,'7.  Persistence Report'!$D:$D,$B253,'7.  Persistence Report'!$H:$H,2016,'7.  Persistence Report'!$J:$J,"Current Year Savings")</f>
        <v>0</v>
      </c>
      <c r="U253" s="724">
        <f>SUMIFS('7.  Persistence Report'!W:W,'7.  Persistence Report'!$D:$D,$B253,'7.  Persistence Report'!$H:$H,2016,'7.  Persistence Report'!$J:$J,"Current Year Savings")</f>
        <v>0</v>
      </c>
      <c r="V253" s="724">
        <f>SUMIFS('7.  Persistence Report'!X:X,'7.  Persistence Report'!$D:$D,$B253,'7.  Persistence Report'!$H:$H,2016,'7.  Persistence Report'!$J:$J,"Current Year Savings")</f>
        <v>0</v>
      </c>
      <c r="W253" s="724">
        <f>SUMIFS('7.  Persistence Report'!Y:Y,'7.  Persistence Report'!$D:$D,$B253,'7.  Persistence Report'!$H:$H,2016,'7.  Persistence Report'!$J:$J,"Current Year Savings")</f>
        <v>0</v>
      </c>
      <c r="X253" s="724">
        <f>SUMIFS('7.  Persistence Report'!Z:Z,'7.  Persistence Report'!$D:$D,$B253,'7.  Persistence Report'!$H:$H,2016,'7.  Persistence Report'!$J:$J,"Current Year Savings")</f>
        <v>0</v>
      </c>
      <c r="Y253" s="416">
        <f ca="1">IF(SUMIFS(OFFSET('3-a.  Rate Class Allocations'!$BA:$BA,0,O218-2015+(27*(Y219="kW"))),'3-a.  Rate Class Allocations'!$F:$F,"2011 - 2014 + 2015 Extension Legacy Green Energy Act Framework - Province Wide Program",'3-a.  Rate Class Allocations'!$E:$E,$B253),SUMIFS(OFFSET('3-a.  Rate Class Allocations'!$BA:$BA,0,O218-2015+(27*(Y219="kW"))),'3-a.  Rate Class Allocations'!$F:$F,"2011 - 2014 + 2015 Extension Legacy Green Energy Act Framework - Province Wide Program",'3-a.  Rate Class Allocations'!$L:$L,Y218,'3-a.  Rate Class Allocations'!$E:$E,$B253) / SUMIFS(OFFSET('3-a.  Rate Class Allocations'!$BA:$BA,0,O218-2015+(27*(Y219="kW"))),'3-a.  Rate Class Allocations'!$F:$F,"2011 - 2014 + 2015 Extension Legacy Green Energy Act Framework - Province Wide Program",'3-a.  Rate Class Allocations'!$E:$E,$B253),IF(COUNTIFS(Y218,"General Service*"),1/COUNTIFS(Y218:AL218,"General Service*"),0))</f>
        <v>0.5</v>
      </c>
      <c r="Z253" s="416">
        <f ca="1">IF(SUMIFS(OFFSET('3-a.  Rate Class Allocations'!$BA:$BA,0,O218-2015+(27*(Z$36="kW"))),'3-a.  Rate Class Allocations'!$F:$F,"2011 - 2014 + 2015 Extension Legacy Green Energy Act Framework - Province Wide Program",'3-a.  Rate Class Allocations'!$E:$E,$B253),SUMIFS(OFFSET('3-a.  Rate Class Allocations'!$BA:$BA,0,O218-2015+(27*(Z$36="kW"))),'3-a.  Rate Class Allocations'!$F:$F,"2011 - 2014 + 2015 Extension Legacy Green Energy Act Framework - Province Wide Program",'3-a.  Rate Class Allocations'!$L:$L,Z$35,'3-a.  Rate Class Allocations'!$E:$E,$B253) / SUMIFS(OFFSET('3-a.  Rate Class Allocations'!$BA:$BA,0,O218-2015+(27*(Z$36="kW"))),'3-a.  Rate Class Allocations'!$F:$F,"2011 - 2014 + 2015 Extension Legacy Green Energy Act Framework - Province Wide Program",'3-a.  Rate Class Allocations'!$E:$E,$B253),IF(COUNTIFS(Z$35,"General Service*"),1/COUNTIFS(Y218:AL218,"General Service*"),0))</f>
        <v>0.5</v>
      </c>
      <c r="AA253" s="416">
        <f ca="1">IF(SUMIFS(OFFSET('3-a.  Rate Class Allocations'!$BA:$BA,0,O218-2015+(27*(AA$36="kW"))),'3-a.  Rate Class Allocations'!$F:$F,"2011 - 2014 + 2015 Extension Legacy Green Energy Act Framework - Province Wide Program",'3-a.  Rate Class Allocations'!$E:$E,$B253),SUMIFS(OFFSET('3-a.  Rate Class Allocations'!$BA:$BA,0,O218-2015+(27*(AA$36="kW"))),'3-a.  Rate Class Allocations'!$F:$F,"2011 - 2014 + 2015 Extension Legacy Green Energy Act Framework - Province Wide Program",'3-a.  Rate Class Allocations'!$L:$L,AA$35,'3-a.  Rate Class Allocations'!$E:$E,$B253) / SUMIFS(OFFSET('3-a.  Rate Class Allocations'!$BA:$BA,0,O218-2015+(27*(AA$36="kW"))),'3-a.  Rate Class Allocations'!$F:$F,"2011 - 2014 + 2015 Extension Legacy Green Energy Act Framework - Province Wide Program",'3-a.  Rate Class Allocations'!$E:$E,$B253),IF(COUNTIFS(AA$35,"General Service*"),1/COUNTIFS(Y218:AL218,"General Service*"),0))</f>
        <v>0</v>
      </c>
      <c r="AB253" s="416">
        <f ca="1">IF(SUMIFS(OFFSET('3-a.  Rate Class Allocations'!$BA:$BA,0,O218-2015+(27*(AB$36="kW"))),'3-a.  Rate Class Allocations'!$F:$F,"2011 - 2014 + 2015 Extension Legacy Green Energy Act Framework - Province Wide Program",'3-a.  Rate Class Allocations'!$E:$E,$B253),SUMIFS(OFFSET('3-a.  Rate Class Allocations'!$BA:$BA,0,O218-2015+(27*(AB$36="kW"))),'3-a.  Rate Class Allocations'!$F:$F,"2011 - 2014 + 2015 Extension Legacy Green Energy Act Framework - Province Wide Program",'3-a.  Rate Class Allocations'!$L:$L,AB$35,'3-a.  Rate Class Allocations'!$E:$E,$B253) / SUMIFS(OFFSET('3-a.  Rate Class Allocations'!$BA:$BA,0,O218-2015+(27*(AB$36="kW"))),'3-a.  Rate Class Allocations'!$F:$F,"2011 - 2014 + 2015 Extension Legacy Green Energy Act Framework - Province Wide Program",'3-a.  Rate Class Allocations'!$E:$E,$B253),IF(COUNTIFS(AB$35,"General Service*"),1/COUNTIFS(Y218:AL218,"General Service*"),0))</f>
        <v>0</v>
      </c>
      <c r="AC253" s="416">
        <f ca="1">IF(SUMIFS(OFFSET('3-a.  Rate Class Allocations'!$BA:$BA,0,O218-2015+(27*(AC$36="kW"))),'3-a.  Rate Class Allocations'!$F:$F,"2011 - 2014 + 2015 Extension Legacy Green Energy Act Framework - Province Wide Program",'3-a.  Rate Class Allocations'!$E:$E,$B253),SUMIFS(OFFSET('3-a.  Rate Class Allocations'!$BA:$BA,0,O218-2015+(27*(AC$36="kW"))),'3-a.  Rate Class Allocations'!$F:$F,"2011 - 2014 + 2015 Extension Legacy Green Energy Act Framework - Province Wide Program",'3-a.  Rate Class Allocations'!$L:$L,AC$35,'3-a.  Rate Class Allocations'!$E:$E,$B253) / SUMIFS(OFFSET('3-a.  Rate Class Allocations'!$BA:$BA,0,O218-2015+(27*(AC$36="kW"))),'3-a.  Rate Class Allocations'!$F:$F,"2011 - 2014 + 2015 Extension Legacy Green Energy Act Framework - Province Wide Program",'3-a.  Rate Class Allocations'!$E:$E,$B253),IF(COUNTIFS(AC$35,"General Service*"),1/COUNTIFS(Y218:AL218,"General Service*"),0))</f>
        <v>0</v>
      </c>
      <c r="AD253" s="416">
        <f ca="1">IF(SUMIFS(OFFSET('3-a.  Rate Class Allocations'!$BA:$BA,0,O218-2015+(27*(AD$36="kW"))),'3-a.  Rate Class Allocations'!$F:$F,"2011 - 2014 + 2015 Extension Legacy Green Energy Act Framework - Province Wide Program",'3-a.  Rate Class Allocations'!$E:$E,$B253),SUMIFS(OFFSET('3-a.  Rate Class Allocations'!$BA:$BA,0,O218-2015+(27*(AD$36="kW"))),'3-a.  Rate Class Allocations'!$F:$F,"2011 - 2014 + 2015 Extension Legacy Green Energy Act Framework - Province Wide Program",'3-a.  Rate Class Allocations'!$L:$L,AD$35,'3-a.  Rate Class Allocations'!$E:$E,$B253) / SUMIFS(OFFSET('3-a.  Rate Class Allocations'!$BA:$BA,0,O218-2015+(27*(AD$36="kW"))),'3-a.  Rate Class Allocations'!$F:$F,"2011 - 2014 + 2015 Extension Legacy Green Energy Act Framework - Province Wide Program",'3-a.  Rate Class Allocations'!$E:$E,$B253),IF(COUNTIFS(AD$35,"General Service*"),1/COUNTIFS(Y218:AL218,"General Service*"),0))</f>
        <v>0</v>
      </c>
      <c r="AE253" s="416">
        <f ca="1">IF(SUMIFS(OFFSET('3-a.  Rate Class Allocations'!$BA:$BA,0,O218-2015+(27*(AE$36="kW"))),'3-a.  Rate Class Allocations'!$F:$F,"2011 - 2014 + 2015 Extension Legacy Green Energy Act Framework - Province Wide Program",'3-a.  Rate Class Allocations'!$E:$E,$B253),SUMIFS(OFFSET('3-a.  Rate Class Allocations'!$BA:$BA,0,O218-2015+(27*(AE$36="kW"))),'3-a.  Rate Class Allocations'!$F:$F,"2011 - 2014 + 2015 Extension Legacy Green Energy Act Framework - Province Wide Program",'3-a.  Rate Class Allocations'!$L:$L,AE$35,'3-a.  Rate Class Allocations'!$E:$E,$B253) / SUMIFS(OFFSET('3-a.  Rate Class Allocations'!$BA:$BA,0,O218-2015+(27*(AE$36="kW"))),'3-a.  Rate Class Allocations'!$F:$F,"2011 - 2014 + 2015 Extension Legacy Green Energy Act Framework - Province Wide Program",'3-a.  Rate Class Allocations'!$E:$E,$B253),IF(COUNTIFS(AE$35,"General Service*"),1/COUNTIFS(Y218:AL218,"General Service*"),0))</f>
        <v>0</v>
      </c>
      <c r="AF253" s="416">
        <f ca="1">IF(SUMIFS(OFFSET('3-a.  Rate Class Allocations'!$BA:$BA,0,O218-2015+(27*(AF$36="kW"))),'3-a.  Rate Class Allocations'!$F:$F,"2011 - 2014 + 2015 Extension Legacy Green Energy Act Framework - Province Wide Program",'3-a.  Rate Class Allocations'!$E:$E,$B253),SUMIFS(OFFSET('3-a.  Rate Class Allocations'!$BA:$BA,0,O218-2015+(27*(AF$36="kW"))),'3-a.  Rate Class Allocations'!$F:$F,"2011 - 2014 + 2015 Extension Legacy Green Energy Act Framework - Province Wide Program",'3-a.  Rate Class Allocations'!$L:$L,AF$35,'3-a.  Rate Class Allocations'!$E:$E,$B253) / SUMIFS(OFFSET('3-a.  Rate Class Allocations'!$BA:$BA,0,O218-2015+(27*(AF$36="kW"))),'3-a.  Rate Class Allocations'!$F:$F,"2011 - 2014 + 2015 Extension Legacy Green Energy Act Framework - Province Wide Program",'3-a.  Rate Class Allocations'!$E:$E,$B253),IF(COUNTIFS(AF$35,"General Service*"),1/COUNTIFS(Y218:AL218,"General Service*"),0))</f>
        <v>0</v>
      </c>
      <c r="AG253" s="416">
        <f ca="1">IF(SUMIFS(OFFSET('3-a.  Rate Class Allocations'!$BA:$BA,0,O218-2015+(27*(AG$36="kW"))),'3-a.  Rate Class Allocations'!$F:$F,"2011 - 2014 + 2015 Extension Legacy Green Energy Act Framework - Province Wide Program",'3-a.  Rate Class Allocations'!$E:$E,$B253),SUMIFS(OFFSET('3-a.  Rate Class Allocations'!$BA:$BA,0,O218-2015+(27*(AG$36="kW"))),'3-a.  Rate Class Allocations'!$F:$F,"2011 - 2014 + 2015 Extension Legacy Green Energy Act Framework - Province Wide Program",'3-a.  Rate Class Allocations'!$L:$L,AG$35,'3-a.  Rate Class Allocations'!$E:$E,$B253) / SUMIFS(OFFSET('3-a.  Rate Class Allocations'!$BA:$BA,0,O218-2015+(27*(AG$36="kW"))),'3-a.  Rate Class Allocations'!$F:$F,"2011 - 2014 + 2015 Extension Legacy Green Energy Act Framework - Province Wide Program",'3-a.  Rate Class Allocations'!$E:$E,$B253),IF(COUNTIFS(AG$35,"General Service*"),1/COUNTIFS(Y218:AL218,"General Service*"),0))</f>
        <v>0</v>
      </c>
      <c r="AH253" s="416">
        <f ca="1">IF(SUMIFS(OFFSET('3-a.  Rate Class Allocations'!$BA:$BA,0,O218-2015+(27*(AH$36="kW"))),'3-a.  Rate Class Allocations'!$F:$F,"2011 - 2014 + 2015 Extension Legacy Green Energy Act Framework - Province Wide Program",'3-a.  Rate Class Allocations'!$E:$E,$B253),SUMIFS(OFFSET('3-a.  Rate Class Allocations'!$BA:$BA,0,O218-2015+(27*(AH$36="kW"))),'3-a.  Rate Class Allocations'!$F:$F,"2011 - 2014 + 2015 Extension Legacy Green Energy Act Framework - Province Wide Program",'3-a.  Rate Class Allocations'!$L:$L,AH$35,'3-a.  Rate Class Allocations'!$E:$E,$B253) / SUMIFS(OFFSET('3-a.  Rate Class Allocations'!$BA:$BA,0,O218-2015+(27*(AH$36="kW"))),'3-a.  Rate Class Allocations'!$F:$F,"2011 - 2014 + 2015 Extension Legacy Green Energy Act Framework - Province Wide Program",'3-a.  Rate Class Allocations'!$E:$E,$B253),IF(COUNTIFS(AH$35,"General Service*"),1/COUNTIFS(Y218:AL218,"General Service*"),0))</f>
        <v>0</v>
      </c>
      <c r="AI253" s="416">
        <f ca="1">IF(SUMIFS(OFFSET('3-a.  Rate Class Allocations'!$BA:$BA,0,O218-2015+(27*(AI$36="kW"))),'3-a.  Rate Class Allocations'!$F:$F,"2011 - 2014 + 2015 Extension Legacy Green Energy Act Framework - Province Wide Program",'3-a.  Rate Class Allocations'!$E:$E,$B253),SUMIFS(OFFSET('3-a.  Rate Class Allocations'!$BA:$BA,0,O218-2015+(27*(AI$36="kW"))),'3-a.  Rate Class Allocations'!$F:$F,"2011 - 2014 + 2015 Extension Legacy Green Energy Act Framework - Province Wide Program",'3-a.  Rate Class Allocations'!$L:$L,AI$35,'3-a.  Rate Class Allocations'!$E:$E,$B253) / SUMIFS(OFFSET('3-a.  Rate Class Allocations'!$BA:$BA,0,O218-2015+(27*(AI$36="kW"))),'3-a.  Rate Class Allocations'!$F:$F,"2011 - 2014 + 2015 Extension Legacy Green Energy Act Framework - Province Wide Program",'3-a.  Rate Class Allocations'!$E:$E,$B253),IF(COUNTIFS(AI$35,"General Service*"),1/COUNTIFS(Y218:AL218,"General Service*"),0))</f>
        <v>0</v>
      </c>
      <c r="AJ253" s="416">
        <f ca="1">IF(SUMIFS(OFFSET('3-a.  Rate Class Allocations'!$BA:$BA,0,O218-2015+(27*(AJ$36="kW"))),'3-a.  Rate Class Allocations'!$F:$F,"2011 - 2014 + 2015 Extension Legacy Green Energy Act Framework - Province Wide Program",'3-a.  Rate Class Allocations'!$E:$E,$B253),SUMIFS(OFFSET('3-a.  Rate Class Allocations'!$BA:$BA,0,O218-2015+(27*(AJ$36="kW"))),'3-a.  Rate Class Allocations'!$F:$F,"2011 - 2014 + 2015 Extension Legacy Green Energy Act Framework - Province Wide Program",'3-a.  Rate Class Allocations'!$L:$L,AJ$35,'3-a.  Rate Class Allocations'!$E:$E,$B253) / SUMIFS(OFFSET('3-a.  Rate Class Allocations'!$BA:$BA,0,O218-2015+(27*(AJ$36="kW"))),'3-a.  Rate Class Allocations'!$F:$F,"2011 - 2014 + 2015 Extension Legacy Green Energy Act Framework - Province Wide Program",'3-a.  Rate Class Allocations'!$E:$E,$B253),IF(COUNTIFS(AJ$35,"General Service*"),1/COUNTIFS(Y218:AL218,"General Service*"),0))</f>
        <v>0</v>
      </c>
      <c r="AK253" s="416">
        <f ca="1">IF(SUMIFS(OFFSET('3-a.  Rate Class Allocations'!$BA:$BA,0,O218-2015+(27*(AK$36="kW"))),'3-a.  Rate Class Allocations'!$F:$F,"2011 - 2014 + 2015 Extension Legacy Green Energy Act Framework - Province Wide Program",'3-a.  Rate Class Allocations'!$E:$E,$B253),SUMIFS(OFFSET('3-a.  Rate Class Allocations'!$BA:$BA,0,O218-2015+(27*(AK$36="kW"))),'3-a.  Rate Class Allocations'!$F:$F,"2011 - 2014 + 2015 Extension Legacy Green Energy Act Framework - Province Wide Program",'3-a.  Rate Class Allocations'!$L:$L,AK$35,'3-a.  Rate Class Allocations'!$E:$E,$B253) / SUMIFS(OFFSET('3-a.  Rate Class Allocations'!$BA:$BA,0,O218-2015+(27*(AK$36="kW"))),'3-a.  Rate Class Allocations'!$F:$F,"2011 - 2014 + 2015 Extension Legacy Green Energy Act Framework - Province Wide Program",'3-a.  Rate Class Allocations'!$E:$E,$B253),IF(COUNTIFS(AK$35,"General Service*"),1/COUNTIFS(Y218:AL218,"General Service*"),0))</f>
        <v>0</v>
      </c>
      <c r="AL253" s="416">
        <f ca="1">IF(SUMIFS(OFFSET('3-a.  Rate Class Allocations'!$BA:$BA,0,O218-2015+(27*(AL$36="kW"))),'3-a.  Rate Class Allocations'!$F:$F,"2011 - 2014 + 2015 Extension Legacy Green Energy Act Framework - Province Wide Program",'3-a.  Rate Class Allocations'!$E:$E,$B253),SUMIFS(OFFSET('3-a.  Rate Class Allocations'!$BA:$BA,0,O218-2015+(27*(AL$36="kW"))),'3-a.  Rate Class Allocations'!$F:$F,"2011 - 2014 + 2015 Extension Legacy Green Energy Act Framework - Province Wide Program",'3-a.  Rate Class Allocations'!$L:$L,AL$35,'3-a.  Rate Class Allocations'!$E:$E,$B253) / SUMIFS(OFFSET('3-a.  Rate Class Allocations'!$BA:$BA,0,O218-2015+(27*(AL$36="kW"))),'3-a.  Rate Class Allocations'!$F:$F,"2011 - 2014 + 2015 Extension Legacy Green Energy Act Framework - Province Wide Program",'3-a.  Rate Class Allocations'!$E:$E,$B253),IF(COUNTIFS(AL$35,"General Service*"),1/COUNTIFS(Y218:AL218,"General Service*"),0))</f>
        <v>0</v>
      </c>
      <c r="AM253" s="298">
        <f ca="1">SUM(Y253:AL253)</f>
        <v>1</v>
      </c>
    </row>
    <row r="254" spans="1:39" outlineLevel="1">
      <c r="B254" s="296" t="s">
        <v>290</v>
      </c>
      <c r="C254" s="293" t="s">
        <v>164</v>
      </c>
      <c r="D254" s="724">
        <f>SUMIFS('7.  Persistence Report'!AV:AV,'7.  Persistence Report'!$D:$D,$B253,'7.  Persistence Report'!$H:$H,2016,'7.  Persistence Report'!$J:$J,"Adjustment")</f>
        <v>0</v>
      </c>
      <c r="E254" s="724">
        <f>SUMIFS('7.  Persistence Report'!AW:AW,'7.  Persistence Report'!$D:$D,$B253,'7.  Persistence Report'!$H:$H,2016,'7.  Persistence Report'!$J:$J,"Adjustment")</f>
        <v>0</v>
      </c>
      <c r="F254" s="724">
        <f>SUMIFS('7.  Persistence Report'!AX:AX,'7.  Persistence Report'!$D:$D,$B253,'7.  Persistence Report'!$H:$H,2016,'7.  Persistence Report'!$J:$J,"Adjustment")</f>
        <v>0</v>
      </c>
      <c r="G254" s="724">
        <f>SUMIFS('7.  Persistence Report'!AY:AY,'7.  Persistence Report'!$D:$D,$B253,'7.  Persistence Report'!$H:$H,2016,'7.  Persistence Report'!$J:$J,"Adjustment")</f>
        <v>0</v>
      </c>
      <c r="H254" s="724">
        <f>SUMIFS('7.  Persistence Report'!AZ:AZ,'7.  Persistence Report'!$D:$D,$B253,'7.  Persistence Report'!$H:$H,2016,'7.  Persistence Report'!$J:$J,"Adjustment")</f>
        <v>0</v>
      </c>
      <c r="I254" s="724">
        <f>SUMIFS('7.  Persistence Report'!BA:BA,'7.  Persistence Report'!$D:$D,$B253,'7.  Persistence Report'!$H:$H,2016,'7.  Persistence Report'!$J:$J,"Adjustment")</f>
        <v>0</v>
      </c>
      <c r="J254" s="724">
        <f>SUMIFS('7.  Persistence Report'!BB:BB,'7.  Persistence Report'!$D:$D,$B253,'7.  Persistence Report'!$H:$H,2016,'7.  Persistence Report'!$J:$J,"Adjustment")</f>
        <v>0</v>
      </c>
      <c r="K254" s="724">
        <f>SUMIFS('7.  Persistence Report'!BC:BC,'7.  Persistence Report'!$D:$D,$B253,'7.  Persistence Report'!$H:$H,2016,'7.  Persistence Report'!$J:$J,"Adjustment")</f>
        <v>0</v>
      </c>
      <c r="L254" s="724">
        <f>SUMIFS('7.  Persistence Report'!BD:BD,'7.  Persistence Report'!$D:$D,$B253,'7.  Persistence Report'!$H:$H,2016,'7.  Persistence Report'!$J:$J,"Adjustment")</f>
        <v>0</v>
      </c>
      <c r="M254" s="724">
        <f>SUMIFS('7.  Persistence Report'!BE:BE,'7.  Persistence Report'!$D:$D,$B253,'7.  Persistence Report'!$H:$H,2016,'7.  Persistence Report'!$J:$J,"Adjustment")</f>
        <v>0</v>
      </c>
      <c r="N254" s="724">
        <f>N253</f>
        <v>12</v>
      </c>
      <c r="O254" s="724">
        <f>SUMIFS('7.  Persistence Report'!Q:Q,'7.  Persistence Report'!$D:$D,$B253,'7.  Persistence Report'!$H:$H,2016,'7.  Persistence Report'!$J:$J,"Adjustment")</f>
        <v>0</v>
      </c>
      <c r="P254" s="724">
        <f>SUMIFS('7.  Persistence Report'!R:R,'7.  Persistence Report'!$D:$D,$B253,'7.  Persistence Report'!$H:$H,2016,'7.  Persistence Report'!$J:$J,"Adjustment")</f>
        <v>0</v>
      </c>
      <c r="Q254" s="724">
        <f>SUMIFS('7.  Persistence Report'!S:S,'7.  Persistence Report'!$D:$D,$B253,'7.  Persistence Report'!$H:$H,2016,'7.  Persistence Report'!$J:$J,"Adjustment")</f>
        <v>0</v>
      </c>
      <c r="R254" s="724">
        <f>SUMIFS('7.  Persistence Report'!T:T,'7.  Persistence Report'!$D:$D,$B253,'7.  Persistence Report'!$H:$H,2016,'7.  Persistence Report'!$J:$J,"Adjustment")</f>
        <v>0</v>
      </c>
      <c r="S254" s="724">
        <f>SUMIFS('7.  Persistence Report'!U:U,'7.  Persistence Report'!$D:$D,$B253,'7.  Persistence Report'!$H:$H,2016,'7.  Persistence Report'!$J:$J,"Adjustment")</f>
        <v>0</v>
      </c>
      <c r="T254" s="724">
        <f>SUMIFS('7.  Persistence Report'!V:V,'7.  Persistence Report'!$D:$D,$B253,'7.  Persistence Report'!$H:$H,2016,'7.  Persistence Report'!$J:$J,"Adjustment")</f>
        <v>0</v>
      </c>
      <c r="U254" s="724">
        <f>SUMIFS('7.  Persistence Report'!W:W,'7.  Persistence Report'!$D:$D,$B253,'7.  Persistence Report'!$H:$H,2016,'7.  Persistence Report'!$J:$J,"Adjustment")</f>
        <v>0</v>
      </c>
      <c r="V254" s="724">
        <f>SUMIFS('7.  Persistence Report'!X:X,'7.  Persistence Report'!$D:$D,$B253,'7.  Persistence Report'!$H:$H,2016,'7.  Persistence Report'!$J:$J,"Adjustment")</f>
        <v>0</v>
      </c>
      <c r="W254" s="724">
        <f>SUMIFS('7.  Persistence Report'!Y:Y,'7.  Persistence Report'!$D:$D,$B253,'7.  Persistence Report'!$H:$H,2016,'7.  Persistence Report'!$J:$J,"Adjustment")</f>
        <v>0</v>
      </c>
      <c r="X254" s="724">
        <f>SUMIFS('7.  Persistence Report'!Z:Z,'7.  Persistence Report'!$D:$D,$B253,'7.  Persistence Report'!$H:$H,2016,'7.  Persistence Report'!$J:$J,"Adjustment")</f>
        <v>0</v>
      </c>
      <c r="Y254" s="412">
        <f ca="1">Y253</f>
        <v>0.5</v>
      </c>
      <c r="Z254" s="412">
        <f t="shared" ref="Z254:AL254" ca="1" si="66">Z253</f>
        <v>0.5</v>
      </c>
      <c r="AA254" s="412">
        <f t="shared" ca="1" si="66"/>
        <v>0</v>
      </c>
      <c r="AB254" s="412">
        <f t="shared" ca="1" si="66"/>
        <v>0</v>
      </c>
      <c r="AC254" s="412">
        <f t="shared" ca="1" si="66"/>
        <v>0</v>
      </c>
      <c r="AD254" s="412">
        <f t="shared" ca="1" si="66"/>
        <v>0</v>
      </c>
      <c r="AE254" s="412">
        <f t="shared" ca="1" si="66"/>
        <v>0</v>
      </c>
      <c r="AF254" s="412">
        <f t="shared" ca="1" si="66"/>
        <v>0</v>
      </c>
      <c r="AG254" s="412">
        <f t="shared" ca="1" si="66"/>
        <v>0</v>
      </c>
      <c r="AH254" s="412">
        <f t="shared" ca="1" si="66"/>
        <v>0</v>
      </c>
      <c r="AI254" s="412">
        <f t="shared" ca="1" si="66"/>
        <v>0</v>
      </c>
      <c r="AJ254" s="412">
        <f t="shared" ca="1" si="66"/>
        <v>0</v>
      </c>
      <c r="AK254" s="412">
        <f t="shared" ca="1" si="66"/>
        <v>0</v>
      </c>
      <c r="AL254" s="412">
        <f t="shared" ca="1" si="66"/>
        <v>0</v>
      </c>
      <c r="AM254" s="299"/>
    </row>
    <row r="255" spans="1:39" outlineLevel="1">
      <c r="B255" s="317"/>
      <c r="C255" s="307"/>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413"/>
      <c r="Z255" s="422"/>
      <c r="AA255" s="422"/>
      <c r="AB255" s="422"/>
      <c r="AC255" s="422"/>
      <c r="AD255" s="422"/>
      <c r="AE255" s="422"/>
      <c r="AF255" s="422"/>
      <c r="AG255" s="422"/>
      <c r="AH255" s="422"/>
      <c r="AI255" s="422"/>
      <c r="AJ255" s="422"/>
      <c r="AK255" s="422"/>
      <c r="AL255" s="422"/>
      <c r="AM255" s="308"/>
    </row>
    <row r="256" spans="1:39" ht="45" outlineLevel="1">
      <c r="A256" s="516">
        <v>12</v>
      </c>
      <c r="B256" s="514" t="s">
        <v>106</v>
      </c>
      <c r="C256" s="293" t="s">
        <v>25</v>
      </c>
      <c r="D256" s="724">
        <f>SUMIFS('7.  Persistence Report'!AV:AV,'7.  Persistence Report'!$D:$D,$B256,'7.  Persistence Report'!$H:$H,2016,'7.  Persistence Report'!$J:$J,"Current Year Savings")</f>
        <v>0</v>
      </c>
      <c r="E256" s="724">
        <f>SUMIFS('7.  Persistence Report'!AW:AW,'7.  Persistence Report'!$D:$D,$B256,'7.  Persistence Report'!$H:$H,2016,'7.  Persistence Report'!$J:$J,"Current Year Savings")</f>
        <v>0</v>
      </c>
      <c r="F256" s="724">
        <f>SUMIFS('7.  Persistence Report'!AX:AX,'7.  Persistence Report'!$D:$D,$B256,'7.  Persistence Report'!$H:$H,2016,'7.  Persistence Report'!$J:$J,"Current Year Savings")</f>
        <v>0</v>
      </c>
      <c r="G256" s="724">
        <f>SUMIFS('7.  Persistence Report'!AY:AY,'7.  Persistence Report'!$D:$D,$B256,'7.  Persistence Report'!$H:$H,2016,'7.  Persistence Report'!$J:$J,"Current Year Savings")</f>
        <v>0</v>
      </c>
      <c r="H256" s="724">
        <f>SUMIFS('7.  Persistence Report'!AZ:AZ,'7.  Persistence Report'!$D:$D,$B256,'7.  Persistence Report'!$H:$H,2016,'7.  Persistence Report'!$J:$J,"Current Year Savings")</f>
        <v>0</v>
      </c>
      <c r="I256" s="724">
        <f>SUMIFS('7.  Persistence Report'!BA:BA,'7.  Persistence Report'!$D:$D,$B256,'7.  Persistence Report'!$H:$H,2016,'7.  Persistence Report'!$J:$J,"Current Year Savings")</f>
        <v>0</v>
      </c>
      <c r="J256" s="724">
        <f>SUMIFS('7.  Persistence Report'!BB:BB,'7.  Persistence Report'!$D:$D,$B256,'7.  Persistence Report'!$H:$H,2016,'7.  Persistence Report'!$J:$J,"Current Year Savings")</f>
        <v>0</v>
      </c>
      <c r="K256" s="724">
        <f>SUMIFS('7.  Persistence Report'!BC:BC,'7.  Persistence Report'!$D:$D,$B256,'7.  Persistence Report'!$H:$H,2016,'7.  Persistence Report'!$J:$J,"Current Year Savings")</f>
        <v>0</v>
      </c>
      <c r="L256" s="724">
        <f>SUMIFS('7.  Persistence Report'!BD:BD,'7.  Persistence Report'!$D:$D,$B256,'7.  Persistence Report'!$H:$H,2016,'7.  Persistence Report'!$J:$J,"Current Year Savings")</f>
        <v>0</v>
      </c>
      <c r="M256" s="724">
        <f>SUMIFS('7.  Persistence Report'!BE:BE,'7.  Persistence Report'!$D:$D,$B256,'7.  Persistence Report'!$H:$H,2016,'7.  Persistence Report'!$J:$J,"Current Year Savings")</f>
        <v>0</v>
      </c>
      <c r="N256" s="724">
        <v>12</v>
      </c>
      <c r="O256" s="724">
        <f>SUMIFS('7.  Persistence Report'!Q:Q,'7.  Persistence Report'!$D:$D,$B256,'7.  Persistence Report'!$H:$H,2016,'7.  Persistence Report'!$J:$J,"Current Year Savings")</f>
        <v>0</v>
      </c>
      <c r="P256" s="724">
        <f>SUMIFS('7.  Persistence Report'!R:R,'7.  Persistence Report'!$D:$D,$B256,'7.  Persistence Report'!$H:$H,2016,'7.  Persistence Report'!$J:$J,"Current Year Savings")</f>
        <v>0</v>
      </c>
      <c r="Q256" s="724">
        <f>SUMIFS('7.  Persistence Report'!S:S,'7.  Persistence Report'!$D:$D,$B256,'7.  Persistence Report'!$H:$H,2016,'7.  Persistence Report'!$J:$J,"Current Year Savings")</f>
        <v>0</v>
      </c>
      <c r="R256" s="724">
        <f>SUMIFS('7.  Persistence Report'!T:T,'7.  Persistence Report'!$D:$D,$B256,'7.  Persistence Report'!$H:$H,2016,'7.  Persistence Report'!$J:$J,"Current Year Savings")</f>
        <v>0</v>
      </c>
      <c r="S256" s="724">
        <f>SUMIFS('7.  Persistence Report'!U:U,'7.  Persistence Report'!$D:$D,$B256,'7.  Persistence Report'!$H:$H,2016,'7.  Persistence Report'!$J:$J,"Current Year Savings")</f>
        <v>0</v>
      </c>
      <c r="T256" s="724">
        <f>SUMIFS('7.  Persistence Report'!V:V,'7.  Persistence Report'!$D:$D,$B256,'7.  Persistence Report'!$H:$H,2016,'7.  Persistence Report'!$J:$J,"Current Year Savings")</f>
        <v>0</v>
      </c>
      <c r="U256" s="724">
        <f>SUMIFS('7.  Persistence Report'!W:W,'7.  Persistence Report'!$D:$D,$B256,'7.  Persistence Report'!$H:$H,2016,'7.  Persistence Report'!$J:$J,"Current Year Savings")</f>
        <v>0</v>
      </c>
      <c r="V256" s="724">
        <f>SUMIFS('7.  Persistence Report'!X:X,'7.  Persistence Report'!$D:$D,$B256,'7.  Persistence Report'!$H:$H,2016,'7.  Persistence Report'!$J:$J,"Current Year Savings")</f>
        <v>0</v>
      </c>
      <c r="W256" s="724">
        <f>SUMIFS('7.  Persistence Report'!Y:Y,'7.  Persistence Report'!$D:$D,$B256,'7.  Persistence Report'!$H:$H,2016,'7.  Persistence Report'!$J:$J,"Current Year Savings")</f>
        <v>0</v>
      </c>
      <c r="X256" s="724">
        <f>SUMIFS('7.  Persistence Report'!Z:Z,'7.  Persistence Report'!$D:$D,$B256,'7.  Persistence Report'!$H:$H,2016,'7.  Persistence Report'!$J:$J,"Current Year Savings")</f>
        <v>0</v>
      </c>
      <c r="Y256" s="416">
        <f ca="1">IF(SUMIFS(OFFSET('3-a.  Rate Class Allocations'!$BA:$BA,0,O218-2015+(27*(Y219="kW"))),'3-a.  Rate Class Allocations'!$F:$F,"2011 - 2014 + 2015 Extension Legacy Green Energy Act Framework - Province Wide Program",'3-a.  Rate Class Allocations'!$E:$E,$B256),SUMIFS(OFFSET('3-a.  Rate Class Allocations'!$BA:$BA,0,O218-2015+(27*(Y219="kW"))),'3-a.  Rate Class Allocations'!$F:$F,"2011 - 2014 + 2015 Extension Legacy Green Energy Act Framework - Province Wide Program",'3-a.  Rate Class Allocations'!$L:$L,Y218,'3-a.  Rate Class Allocations'!$E:$E,$B256) / SUMIFS(OFFSET('3-a.  Rate Class Allocations'!$BA:$BA,0,O218-2015+(27*(Y219="kW"))),'3-a.  Rate Class Allocations'!$F:$F,"2011 - 2014 + 2015 Extension Legacy Green Energy Act Framework - Province Wide Program",'3-a.  Rate Class Allocations'!$E:$E,$B256),IF(COUNTIFS(Y218,"General Service*"),1/COUNTIFS(Y218:AL218,"General Service*"),0))</f>
        <v>0.5</v>
      </c>
      <c r="Z256" s="416">
        <f ca="1">IF(SUMIFS(OFFSET('3-a.  Rate Class Allocations'!$BA:$BA,0,O218-2015+(27*(Z$36="kW"))),'3-a.  Rate Class Allocations'!$F:$F,"2011 - 2014 + 2015 Extension Legacy Green Energy Act Framework - Province Wide Program",'3-a.  Rate Class Allocations'!$E:$E,$B256),SUMIFS(OFFSET('3-a.  Rate Class Allocations'!$BA:$BA,0,O218-2015+(27*(Z$36="kW"))),'3-a.  Rate Class Allocations'!$F:$F,"2011 - 2014 + 2015 Extension Legacy Green Energy Act Framework - Province Wide Program",'3-a.  Rate Class Allocations'!$L:$L,Z$35,'3-a.  Rate Class Allocations'!$E:$E,$B256) / SUMIFS(OFFSET('3-a.  Rate Class Allocations'!$BA:$BA,0,O218-2015+(27*(Z$36="kW"))),'3-a.  Rate Class Allocations'!$F:$F,"2011 - 2014 + 2015 Extension Legacy Green Energy Act Framework - Province Wide Program",'3-a.  Rate Class Allocations'!$E:$E,$B256),IF(COUNTIFS(Z$35,"General Service*"),1/COUNTIFS(Y218:AL218,"General Service*"),0))</f>
        <v>0.5</v>
      </c>
      <c r="AA256" s="416">
        <f ca="1">IF(SUMIFS(OFFSET('3-a.  Rate Class Allocations'!$BA:$BA,0,O218-2015+(27*(AA$36="kW"))),'3-a.  Rate Class Allocations'!$F:$F,"2011 - 2014 + 2015 Extension Legacy Green Energy Act Framework - Province Wide Program",'3-a.  Rate Class Allocations'!$E:$E,$B256),SUMIFS(OFFSET('3-a.  Rate Class Allocations'!$BA:$BA,0,O218-2015+(27*(AA$36="kW"))),'3-a.  Rate Class Allocations'!$F:$F,"2011 - 2014 + 2015 Extension Legacy Green Energy Act Framework - Province Wide Program",'3-a.  Rate Class Allocations'!$L:$L,AA$35,'3-a.  Rate Class Allocations'!$E:$E,$B256) / SUMIFS(OFFSET('3-a.  Rate Class Allocations'!$BA:$BA,0,O218-2015+(27*(AA$36="kW"))),'3-a.  Rate Class Allocations'!$F:$F,"2011 - 2014 + 2015 Extension Legacy Green Energy Act Framework - Province Wide Program",'3-a.  Rate Class Allocations'!$E:$E,$B256),IF(COUNTIFS(AA$35,"General Service*"),1/COUNTIFS(Y218:AL218,"General Service*"),0))</f>
        <v>0</v>
      </c>
      <c r="AB256" s="416">
        <f ca="1">IF(SUMIFS(OFFSET('3-a.  Rate Class Allocations'!$BA:$BA,0,O218-2015+(27*(AB$36="kW"))),'3-a.  Rate Class Allocations'!$F:$F,"2011 - 2014 + 2015 Extension Legacy Green Energy Act Framework - Province Wide Program",'3-a.  Rate Class Allocations'!$E:$E,$B256),SUMIFS(OFFSET('3-a.  Rate Class Allocations'!$BA:$BA,0,O218-2015+(27*(AB$36="kW"))),'3-a.  Rate Class Allocations'!$F:$F,"2011 - 2014 + 2015 Extension Legacy Green Energy Act Framework - Province Wide Program",'3-a.  Rate Class Allocations'!$L:$L,AB$35,'3-a.  Rate Class Allocations'!$E:$E,$B256) / SUMIFS(OFFSET('3-a.  Rate Class Allocations'!$BA:$BA,0,O218-2015+(27*(AB$36="kW"))),'3-a.  Rate Class Allocations'!$F:$F,"2011 - 2014 + 2015 Extension Legacy Green Energy Act Framework - Province Wide Program",'3-a.  Rate Class Allocations'!$E:$E,$B256),IF(COUNTIFS(AB$35,"General Service*"),1/COUNTIFS(Y218:AL218,"General Service*"),0))</f>
        <v>0</v>
      </c>
      <c r="AC256" s="416">
        <f ca="1">IF(SUMIFS(OFFSET('3-a.  Rate Class Allocations'!$BA:$BA,0,O218-2015+(27*(AC$36="kW"))),'3-a.  Rate Class Allocations'!$F:$F,"2011 - 2014 + 2015 Extension Legacy Green Energy Act Framework - Province Wide Program",'3-a.  Rate Class Allocations'!$E:$E,$B256),SUMIFS(OFFSET('3-a.  Rate Class Allocations'!$BA:$BA,0,O218-2015+(27*(AC$36="kW"))),'3-a.  Rate Class Allocations'!$F:$F,"2011 - 2014 + 2015 Extension Legacy Green Energy Act Framework - Province Wide Program",'3-a.  Rate Class Allocations'!$L:$L,AC$35,'3-a.  Rate Class Allocations'!$E:$E,$B256) / SUMIFS(OFFSET('3-a.  Rate Class Allocations'!$BA:$BA,0,O218-2015+(27*(AC$36="kW"))),'3-a.  Rate Class Allocations'!$F:$F,"2011 - 2014 + 2015 Extension Legacy Green Energy Act Framework - Province Wide Program",'3-a.  Rate Class Allocations'!$E:$E,$B256),IF(COUNTIFS(AC$35,"General Service*"),1/COUNTIFS(Y218:AL218,"General Service*"),0))</f>
        <v>0</v>
      </c>
      <c r="AD256" s="416">
        <f ca="1">IF(SUMIFS(OFFSET('3-a.  Rate Class Allocations'!$BA:$BA,0,O218-2015+(27*(AD$36="kW"))),'3-a.  Rate Class Allocations'!$F:$F,"2011 - 2014 + 2015 Extension Legacy Green Energy Act Framework - Province Wide Program",'3-a.  Rate Class Allocations'!$E:$E,$B256),SUMIFS(OFFSET('3-a.  Rate Class Allocations'!$BA:$BA,0,O218-2015+(27*(AD$36="kW"))),'3-a.  Rate Class Allocations'!$F:$F,"2011 - 2014 + 2015 Extension Legacy Green Energy Act Framework - Province Wide Program",'3-a.  Rate Class Allocations'!$L:$L,AD$35,'3-a.  Rate Class Allocations'!$E:$E,$B256) / SUMIFS(OFFSET('3-a.  Rate Class Allocations'!$BA:$BA,0,O218-2015+(27*(AD$36="kW"))),'3-a.  Rate Class Allocations'!$F:$F,"2011 - 2014 + 2015 Extension Legacy Green Energy Act Framework - Province Wide Program",'3-a.  Rate Class Allocations'!$E:$E,$B256),IF(COUNTIFS(AD$35,"General Service*"),1/COUNTIFS(Y218:AL218,"General Service*"),0))</f>
        <v>0</v>
      </c>
      <c r="AE256" s="416">
        <f ca="1">IF(SUMIFS(OFFSET('3-a.  Rate Class Allocations'!$BA:$BA,0,O218-2015+(27*(AE$36="kW"))),'3-a.  Rate Class Allocations'!$F:$F,"2011 - 2014 + 2015 Extension Legacy Green Energy Act Framework - Province Wide Program",'3-a.  Rate Class Allocations'!$E:$E,$B256),SUMIFS(OFFSET('3-a.  Rate Class Allocations'!$BA:$BA,0,O218-2015+(27*(AE$36="kW"))),'3-a.  Rate Class Allocations'!$F:$F,"2011 - 2014 + 2015 Extension Legacy Green Energy Act Framework - Province Wide Program",'3-a.  Rate Class Allocations'!$L:$L,AE$35,'3-a.  Rate Class Allocations'!$E:$E,$B256) / SUMIFS(OFFSET('3-a.  Rate Class Allocations'!$BA:$BA,0,O218-2015+(27*(AE$36="kW"))),'3-a.  Rate Class Allocations'!$F:$F,"2011 - 2014 + 2015 Extension Legacy Green Energy Act Framework - Province Wide Program",'3-a.  Rate Class Allocations'!$E:$E,$B256),IF(COUNTIFS(AE$35,"General Service*"),1/COUNTIFS(Y218:AL218,"General Service*"),0))</f>
        <v>0</v>
      </c>
      <c r="AF256" s="416">
        <f ca="1">IF(SUMIFS(OFFSET('3-a.  Rate Class Allocations'!$BA:$BA,0,O218-2015+(27*(AF$36="kW"))),'3-a.  Rate Class Allocations'!$F:$F,"2011 - 2014 + 2015 Extension Legacy Green Energy Act Framework - Province Wide Program",'3-a.  Rate Class Allocations'!$E:$E,$B256),SUMIFS(OFFSET('3-a.  Rate Class Allocations'!$BA:$BA,0,O218-2015+(27*(AF$36="kW"))),'3-a.  Rate Class Allocations'!$F:$F,"2011 - 2014 + 2015 Extension Legacy Green Energy Act Framework - Province Wide Program",'3-a.  Rate Class Allocations'!$L:$L,AF$35,'3-a.  Rate Class Allocations'!$E:$E,$B256) / SUMIFS(OFFSET('3-a.  Rate Class Allocations'!$BA:$BA,0,O218-2015+(27*(AF$36="kW"))),'3-a.  Rate Class Allocations'!$F:$F,"2011 - 2014 + 2015 Extension Legacy Green Energy Act Framework - Province Wide Program",'3-a.  Rate Class Allocations'!$E:$E,$B256),IF(COUNTIFS(AF$35,"General Service*"),1/COUNTIFS(Y218:AL218,"General Service*"),0))</f>
        <v>0</v>
      </c>
      <c r="AG256" s="416">
        <f ca="1">IF(SUMIFS(OFFSET('3-a.  Rate Class Allocations'!$BA:$BA,0,O218-2015+(27*(AG$36="kW"))),'3-a.  Rate Class Allocations'!$F:$F,"2011 - 2014 + 2015 Extension Legacy Green Energy Act Framework - Province Wide Program",'3-a.  Rate Class Allocations'!$E:$E,$B256),SUMIFS(OFFSET('3-a.  Rate Class Allocations'!$BA:$BA,0,O218-2015+(27*(AG$36="kW"))),'3-a.  Rate Class Allocations'!$F:$F,"2011 - 2014 + 2015 Extension Legacy Green Energy Act Framework - Province Wide Program",'3-a.  Rate Class Allocations'!$L:$L,AG$35,'3-a.  Rate Class Allocations'!$E:$E,$B256) / SUMIFS(OFFSET('3-a.  Rate Class Allocations'!$BA:$BA,0,O218-2015+(27*(AG$36="kW"))),'3-a.  Rate Class Allocations'!$F:$F,"2011 - 2014 + 2015 Extension Legacy Green Energy Act Framework - Province Wide Program",'3-a.  Rate Class Allocations'!$E:$E,$B256),IF(COUNTIFS(AG$35,"General Service*"),1/COUNTIFS(Y218:AL218,"General Service*"),0))</f>
        <v>0</v>
      </c>
      <c r="AH256" s="416">
        <f ca="1">IF(SUMIFS(OFFSET('3-a.  Rate Class Allocations'!$BA:$BA,0,O218-2015+(27*(AH$36="kW"))),'3-a.  Rate Class Allocations'!$F:$F,"2011 - 2014 + 2015 Extension Legacy Green Energy Act Framework - Province Wide Program",'3-a.  Rate Class Allocations'!$E:$E,$B256),SUMIFS(OFFSET('3-a.  Rate Class Allocations'!$BA:$BA,0,O218-2015+(27*(AH$36="kW"))),'3-a.  Rate Class Allocations'!$F:$F,"2011 - 2014 + 2015 Extension Legacy Green Energy Act Framework - Province Wide Program",'3-a.  Rate Class Allocations'!$L:$L,AH$35,'3-a.  Rate Class Allocations'!$E:$E,$B256) / SUMIFS(OFFSET('3-a.  Rate Class Allocations'!$BA:$BA,0,O218-2015+(27*(AH$36="kW"))),'3-a.  Rate Class Allocations'!$F:$F,"2011 - 2014 + 2015 Extension Legacy Green Energy Act Framework - Province Wide Program",'3-a.  Rate Class Allocations'!$E:$E,$B256),IF(COUNTIFS(AH$35,"General Service*"),1/COUNTIFS(Y218:AL218,"General Service*"),0))</f>
        <v>0</v>
      </c>
      <c r="AI256" s="416">
        <f ca="1">IF(SUMIFS(OFFSET('3-a.  Rate Class Allocations'!$BA:$BA,0,O218-2015+(27*(AI$36="kW"))),'3-a.  Rate Class Allocations'!$F:$F,"2011 - 2014 + 2015 Extension Legacy Green Energy Act Framework - Province Wide Program",'3-a.  Rate Class Allocations'!$E:$E,$B256),SUMIFS(OFFSET('3-a.  Rate Class Allocations'!$BA:$BA,0,O218-2015+(27*(AI$36="kW"))),'3-a.  Rate Class Allocations'!$F:$F,"2011 - 2014 + 2015 Extension Legacy Green Energy Act Framework - Province Wide Program",'3-a.  Rate Class Allocations'!$L:$L,AI$35,'3-a.  Rate Class Allocations'!$E:$E,$B256) / SUMIFS(OFFSET('3-a.  Rate Class Allocations'!$BA:$BA,0,O218-2015+(27*(AI$36="kW"))),'3-a.  Rate Class Allocations'!$F:$F,"2011 - 2014 + 2015 Extension Legacy Green Energy Act Framework - Province Wide Program",'3-a.  Rate Class Allocations'!$E:$E,$B256),IF(COUNTIFS(AI$35,"General Service*"),1/COUNTIFS(Y218:AL218,"General Service*"),0))</f>
        <v>0</v>
      </c>
      <c r="AJ256" s="416">
        <f ca="1">IF(SUMIFS(OFFSET('3-a.  Rate Class Allocations'!$BA:$BA,0,O218-2015+(27*(AJ$36="kW"))),'3-a.  Rate Class Allocations'!$F:$F,"2011 - 2014 + 2015 Extension Legacy Green Energy Act Framework - Province Wide Program",'3-a.  Rate Class Allocations'!$E:$E,$B256),SUMIFS(OFFSET('3-a.  Rate Class Allocations'!$BA:$BA,0,O218-2015+(27*(AJ$36="kW"))),'3-a.  Rate Class Allocations'!$F:$F,"2011 - 2014 + 2015 Extension Legacy Green Energy Act Framework - Province Wide Program",'3-a.  Rate Class Allocations'!$L:$L,AJ$35,'3-a.  Rate Class Allocations'!$E:$E,$B256) / SUMIFS(OFFSET('3-a.  Rate Class Allocations'!$BA:$BA,0,O218-2015+(27*(AJ$36="kW"))),'3-a.  Rate Class Allocations'!$F:$F,"2011 - 2014 + 2015 Extension Legacy Green Energy Act Framework - Province Wide Program",'3-a.  Rate Class Allocations'!$E:$E,$B256),IF(COUNTIFS(AJ$35,"General Service*"),1/COUNTIFS(Y218:AL218,"General Service*"),0))</f>
        <v>0</v>
      </c>
      <c r="AK256" s="416">
        <f ca="1">IF(SUMIFS(OFFSET('3-a.  Rate Class Allocations'!$BA:$BA,0,O218-2015+(27*(AK$36="kW"))),'3-a.  Rate Class Allocations'!$F:$F,"2011 - 2014 + 2015 Extension Legacy Green Energy Act Framework - Province Wide Program",'3-a.  Rate Class Allocations'!$E:$E,$B256),SUMIFS(OFFSET('3-a.  Rate Class Allocations'!$BA:$BA,0,O218-2015+(27*(AK$36="kW"))),'3-a.  Rate Class Allocations'!$F:$F,"2011 - 2014 + 2015 Extension Legacy Green Energy Act Framework - Province Wide Program",'3-a.  Rate Class Allocations'!$L:$L,AK$35,'3-a.  Rate Class Allocations'!$E:$E,$B256) / SUMIFS(OFFSET('3-a.  Rate Class Allocations'!$BA:$BA,0,O218-2015+(27*(AK$36="kW"))),'3-a.  Rate Class Allocations'!$F:$F,"2011 - 2014 + 2015 Extension Legacy Green Energy Act Framework - Province Wide Program",'3-a.  Rate Class Allocations'!$E:$E,$B256),IF(COUNTIFS(AK$35,"General Service*"),1/COUNTIFS(Y218:AL218,"General Service*"),0))</f>
        <v>0</v>
      </c>
      <c r="AL256" s="416">
        <f ca="1">IF(SUMIFS(OFFSET('3-a.  Rate Class Allocations'!$BA:$BA,0,O218-2015+(27*(AL$36="kW"))),'3-a.  Rate Class Allocations'!$F:$F,"2011 - 2014 + 2015 Extension Legacy Green Energy Act Framework - Province Wide Program",'3-a.  Rate Class Allocations'!$E:$E,$B256),SUMIFS(OFFSET('3-a.  Rate Class Allocations'!$BA:$BA,0,O218-2015+(27*(AL$36="kW"))),'3-a.  Rate Class Allocations'!$F:$F,"2011 - 2014 + 2015 Extension Legacy Green Energy Act Framework - Province Wide Program",'3-a.  Rate Class Allocations'!$L:$L,AL$35,'3-a.  Rate Class Allocations'!$E:$E,$B256) / SUMIFS(OFFSET('3-a.  Rate Class Allocations'!$BA:$BA,0,O218-2015+(27*(AL$36="kW"))),'3-a.  Rate Class Allocations'!$F:$F,"2011 - 2014 + 2015 Extension Legacy Green Energy Act Framework - Province Wide Program",'3-a.  Rate Class Allocations'!$E:$E,$B256),IF(COUNTIFS(AL$35,"General Service*"),1/COUNTIFS(Y218:AL218,"General Service*"),0))</f>
        <v>0</v>
      </c>
      <c r="AM256" s="298">
        <f ca="1">SUM(Y256:AL256)</f>
        <v>1</v>
      </c>
    </row>
    <row r="257" spans="1:40" outlineLevel="1">
      <c r="B257" s="296" t="s">
        <v>290</v>
      </c>
      <c r="C257" s="293" t="s">
        <v>164</v>
      </c>
      <c r="D257" s="724">
        <f>SUMIFS('7.  Persistence Report'!AV:AV,'7.  Persistence Report'!$D:$D,$B256,'7.  Persistence Report'!$H:$H,2016,'7.  Persistence Report'!$J:$J,"Adjustment")</f>
        <v>0</v>
      </c>
      <c r="E257" s="724">
        <f>SUMIFS('7.  Persistence Report'!AW:AW,'7.  Persistence Report'!$D:$D,$B256,'7.  Persistence Report'!$H:$H,2016,'7.  Persistence Report'!$J:$J,"Adjustment")</f>
        <v>0</v>
      </c>
      <c r="F257" s="724">
        <f>SUMIFS('7.  Persistence Report'!AX:AX,'7.  Persistence Report'!$D:$D,$B256,'7.  Persistence Report'!$H:$H,2016,'7.  Persistence Report'!$J:$J,"Adjustment")</f>
        <v>0</v>
      </c>
      <c r="G257" s="724">
        <f>SUMIFS('7.  Persistence Report'!AY:AY,'7.  Persistence Report'!$D:$D,$B256,'7.  Persistence Report'!$H:$H,2016,'7.  Persistence Report'!$J:$J,"Adjustment")</f>
        <v>0</v>
      </c>
      <c r="H257" s="724">
        <f>SUMIFS('7.  Persistence Report'!AZ:AZ,'7.  Persistence Report'!$D:$D,$B256,'7.  Persistence Report'!$H:$H,2016,'7.  Persistence Report'!$J:$J,"Adjustment")</f>
        <v>0</v>
      </c>
      <c r="I257" s="724">
        <f>SUMIFS('7.  Persistence Report'!BA:BA,'7.  Persistence Report'!$D:$D,$B256,'7.  Persistence Report'!$H:$H,2016,'7.  Persistence Report'!$J:$J,"Adjustment")</f>
        <v>0</v>
      </c>
      <c r="J257" s="724">
        <f>SUMIFS('7.  Persistence Report'!BB:BB,'7.  Persistence Report'!$D:$D,$B256,'7.  Persistence Report'!$H:$H,2016,'7.  Persistence Report'!$J:$J,"Adjustment")</f>
        <v>0</v>
      </c>
      <c r="K257" s="724">
        <f>SUMIFS('7.  Persistence Report'!BC:BC,'7.  Persistence Report'!$D:$D,$B256,'7.  Persistence Report'!$H:$H,2016,'7.  Persistence Report'!$J:$J,"Adjustment")</f>
        <v>0</v>
      </c>
      <c r="L257" s="724">
        <f>SUMIFS('7.  Persistence Report'!BD:BD,'7.  Persistence Report'!$D:$D,$B256,'7.  Persistence Report'!$H:$H,2016,'7.  Persistence Report'!$J:$J,"Adjustment")</f>
        <v>0</v>
      </c>
      <c r="M257" s="724">
        <f>SUMIFS('7.  Persistence Report'!BE:BE,'7.  Persistence Report'!$D:$D,$B256,'7.  Persistence Report'!$H:$H,2016,'7.  Persistence Report'!$J:$J,"Adjustment")</f>
        <v>0</v>
      </c>
      <c r="N257" s="724">
        <f>N256</f>
        <v>12</v>
      </c>
      <c r="O257" s="724">
        <f>SUMIFS('7.  Persistence Report'!Q:Q,'7.  Persistence Report'!$D:$D,$B256,'7.  Persistence Report'!$H:$H,2016,'7.  Persistence Report'!$J:$J,"Adjustment")</f>
        <v>0</v>
      </c>
      <c r="P257" s="724">
        <f>SUMIFS('7.  Persistence Report'!R:R,'7.  Persistence Report'!$D:$D,$B256,'7.  Persistence Report'!$H:$H,2016,'7.  Persistence Report'!$J:$J,"Adjustment")</f>
        <v>0</v>
      </c>
      <c r="Q257" s="724">
        <f>SUMIFS('7.  Persistence Report'!S:S,'7.  Persistence Report'!$D:$D,$B256,'7.  Persistence Report'!$H:$H,2016,'7.  Persistence Report'!$J:$J,"Adjustment")</f>
        <v>0</v>
      </c>
      <c r="R257" s="724">
        <f>SUMIFS('7.  Persistence Report'!T:T,'7.  Persistence Report'!$D:$D,$B256,'7.  Persistence Report'!$H:$H,2016,'7.  Persistence Report'!$J:$J,"Adjustment")</f>
        <v>0</v>
      </c>
      <c r="S257" s="724">
        <f>SUMIFS('7.  Persistence Report'!U:U,'7.  Persistence Report'!$D:$D,$B256,'7.  Persistence Report'!$H:$H,2016,'7.  Persistence Report'!$J:$J,"Adjustment")</f>
        <v>0</v>
      </c>
      <c r="T257" s="724">
        <f>SUMIFS('7.  Persistence Report'!V:V,'7.  Persistence Report'!$D:$D,$B256,'7.  Persistence Report'!$H:$H,2016,'7.  Persistence Report'!$J:$J,"Adjustment")</f>
        <v>0</v>
      </c>
      <c r="U257" s="724">
        <f>SUMIFS('7.  Persistence Report'!W:W,'7.  Persistence Report'!$D:$D,$B256,'7.  Persistence Report'!$H:$H,2016,'7.  Persistence Report'!$J:$J,"Adjustment")</f>
        <v>0</v>
      </c>
      <c r="V257" s="724">
        <f>SUMIFS('7.  Persistence Report'!X:X,'7.  Persistence Report'!$D:$D,$B256,'7.  Persistence Report'!$H:$H,2016,'7.  Persistence Report'!$J:$J,"Adjustment")</f>
        <v>0</v>
      </c>
      <c r="W257" s="724">
        <f>SUMIFS('7.  Persistence Report'!Y:Y,'7.  Persistence Report'!$D:$D,$B256,'7.  Persistence Report'!$H:$H,2016,'7.  Persistence Report'!$J:$J,"Adjustment")</f>
        <v>0</v>
      </c>
      <c r="X257" s="724">
        <f>SUMIFS('7.  Persistence Report'!Z:Z,'7.  Persistence Report'!$D:$D,$B256,'7.  Persistence Report'!$H:$H,2016,'7.  Persistence Report'!$J:$J,"Adjustment")</f>
        <v>0</v>
      </c>
      <c r="Y257" s="412">
        <f ca="1">Y256</f>
        <v>0.5</v>
      </c>
      <c r="Z257" s="412">
        <f t="shared" ref="Z257:AL257" ca="1" si="67">Z256</f>
        <v>0.5</v>
      </c>
      <c r="AA257" s="412">
        <f t="shared" ca="1" si="67"/>
        <v>0</v>
      </c>
      <c r="AB257" s="412">
        <f t="shared" ca="1" si="67"/>
        <v>0</v>
      </c>
      <c r="AC257" s="412">
        <f t="shared" ca="1" si="67"/>
        <v>0</v>
      </c>
      <c r="AD257" s="412">
        <f t="shared" ca="1" si="67"/>
        <v>0</v>
      </c>
      <c r="AE257" s="412">
        <f t="shared" ca="1" si="67"/>
        <v>0</v>
      </c>
      <c r="AF257" s="412">
        <f t="shared" ca="1" si="67"/>
        <v>0</v>
      </c>
      <c r="AG257" s="412">
        <f t="shared" ca="1" si="67"/>
        <v>0</v>
      </c>
      <c r="AH257" s="412">
        <f t="shared" ca="1" si="67"/>
        <v>0</v>
      </c>
      <c r="AI257" s="412">
        <f t="shared" ca="1" si="67"/>
        <v>0</v>
      </c>
      <c r="AJ257" s="412">
        <f t="shared" ca="1" si="67"/>
        <v>0</v>
      </c>
      <c r="AK257" s="412">
        <f t="shared" ca="1" si="67"/>
        <v>0</v>
      </c>
      <c r="AL257" s="412">
        <f t="shared" ca="1" si="67"/>
        <v>0</v>
      </c>
      <c r="AM257" s="299"/>
    </row>
    <row r="258" spans="1:40" outlineLevel="1">
      <c r="B258" s="317"/>
      <c r="C258" s="307"/>
      <c r="D258" s="730"/>
      <c r="E258" s="730"/>
      <c r="F258" s="730"/>
      <c r="G258" s="730"/>
      <c r="H258" s="730"/>
      <c r="I258" s="730"/>
      <c r="J258" s="730"/>
      <c r="K258" s="730"/>
      <c r="L258" s="730"/>
      <c r="M258" s="730"/>
      <c r="N258" s="730"/>
      <c r="O258" s="730"/>
      <c r="P258" s="730"/>
      <c r="Q258" s="730"/>
      <c r="R258" s="730"/>
      <c r="S258" s="730"/>
      <c r="T258" s="730"/>
      <c r="U258" s="730"/>
      <c r="V258" s="730"/>
      <c r="W258" s="730"/>
      <c r="X258" s="730"/>
      <c r="Y258" s="423"/>
      <c r="Z258" s="423"/>
      <c r="AA258" s="413"/>
      <c r="AB258" s="413"/>
      <c r="AC258" s="413"/>
      <c r="AD258" s="413"/>
      <c r="AE258" s="413"/>
      <c r="AF258" s="413"/>
      <c r="AG258" s="413"/>
      <c r="AH258" s="413"/>
      <c r="AI258" s="413"/>
      <c r="AJ258" s="413"/>
      <c r="AK258" s="413"/>
      <c r="AL258" s="413"/>
      <c r="AM258" s="308"/>
    </row>
    <row r="259" spans="1:40" ht="30" outlineLevel="1">
      <c r="A259" s="516">
        <v>13</v>
      </c>
      <c r="B259" s="514" t="s">
        <v>107</v>
      </c>
      <c r="C259" s="293" t="s">
        <v>25</v>
      </c>
      <c r="D259" s="724">
        <f>SUMIFS('7.  Persistence Report'!AV:AV,'7.  Persistence Report'!$D:$D,$B259,'7.  Persistence Report'!$H:$H,2016,'7.  Persistence Report'!$J:$J,"Current Year Savings")</f>
        <v>0</v>
      </c>
      <c r="E259" s="724">
        <f>SUMIFS('7.  Persistence Report'!AW:AW,'7.  Persistence Report'!$D:$D,$B259,'7.  Persistence Report'!$H:$H,2016,'7.  Persistence Report'!$J:$J,"Current Year Savings")</f>
        <v>0</v>
      </c>
      <c r="F259" s="724">
        <f>SUMIFS('7.  Persistence Report'!AX:AX,'7.  Persistence Report'!$D:$D,$B259,'7.  Persistence Report'!$H:$H,2016,'7.  Persistence Report'!$J:$J,"Current Year Savings")</f>
        <v>0</v>
      </c>
      <c r="G259" s="724">
        <f>SUMIFS('7.  Persistence Report'!AY:AY,'7.  Persistence Report'!$D:$D,$B259,'7.  Persistence Report'!$H:$H,2016,'7.  Persistence Report'!$J:$J,"Current Year Savings")</f>
        <v>0</v>
      </c>
      <c r="H259" s="724">
        <f>SUMIFS('7.  Persistence Report'!AZ:AZ,'7.  Persistence Report'!$D:$D,$B259,'7.  Persistence Report'!$H:$H,2016,'7.  Persistence Report'!$J:$J,"Current Year Savings")</f>
        <v>0</v>
      </c>
      <c r="I259" s="724">
        <f>SUMIFS('7.  Persistence Report'!BA:BA,'7.  Persistence Report'!$D:$D,$B259,'7.  Persistence Report'!$H:$H,2016,'7.  Persistence Report'!$J:$J,"Current Year Savings")</f>
        <v>0</v>
      </c>
      <c r="J259" s="724">
        <f>SUMIFS('7.  Persistence Report'!BB:BB,'7.  Persistence Report'!$D:$D,$B259,'7.  Persistence Report'!$H:$H,2016,'7.  Persistence Report'!$J:$J,"Current Year Savings")</f>
        <v>0</v>
      </c>
      <c r="K259" s="724">
        <f>SUMIFS('7.  Persistence Report'!BC:BC,'7.  Persistence Report'!$D:$D,$B259,'7.  Persistence Report'!$H:$H,2016,'7.  Persistence Report'!$J:$J,"Current Year Savings")</f>
        <v>0</v>
      </c>
      <c r="L259" s="724">
        <f>SUMIFS('7.  Persistence Report'!BD:BD,'7.  Persistence Report'!$D:$D,$B259,'7.  Persistence Report'!$H:$H,2016,'7.  Persistence Report'!$J:$J,"Current Year Savings")</f>
        <v>0</v>
      </c>
      <c r="M259" s="724">
        <f>SUMIFS('7.  Persistence Report'!BE:BE,'7.  Persistence Report'!$D:$D,$B259,'7.  Persistence Report'!$H:$H,2016,'7.  Persistence Report'!$J:$J,"Current Year Savings")</f>
        <v>0</v>
      </c>
      <c r="N259" s="724">
        <v>12</v>
      </c>
      <c r="O259" s="724">
        <f>SUMIFS('7.  Persistence Report'!Q:Q,'7.  Persistence Report'!$D:$D,$B259,'7.  Persistence Report'!$H:$H,2016,'7.  Persistence Report'!$J:$J,"Current Year Savings")</f>
        <v>0</v>
      </c>
      <c r="P259" s="724">
        <f>SUMIFS('7.  Persistence Report'!R:R,'7.  Persistence Report'!$D:$D,$B259,'7.  Persistence Report'!$H:$H,2016,'7.  Persistence Report'!$J:$J,"Current Year Savings")</f>
        <v>0</v>
      </c>
      <c r="Q259" s="724">
        <f>SUMIFS('7.  Persistence Report'!S:S,'7.  Persistence Report'!$D:$D,$B259,'7.  Persistence Report'!$H:$H,2016,'7.  Persistence Report'!$J:$J,"Current Year Savings")</f>
        <v>0</v>
      </c>
      <c r="R259" s="724">
        <f>SUMIFS('7.  Persistence Report'!T:T,'7.  Persistence Report'!$D:$D,$B259,'7.  Persistence Report'!$H:$H,2016,'7.  Persistence Report'!$J:$J,"Current Year Savings")</f>
        <v>0</v>
      </c>
      <c r="S259" s="724">
        <f>SUMIFS('7.  Persistence Report'!U:U,'7.  Persistence Report'!$D:$D,$B259,'7.  Persistence Report'!$H:$H,2016,'7.  Persistence Report'!$J:$J,"Current Year Savings")</f>
        <v>0</v>
      </c>
      <c r="T259" s="724">
        <f>SUMIFS('7.  Persistence Report'!V:V,'7.  Persistence Report'!$D:$D,$B259,'7.  Persistence Report'!$H:$H,2016,'7.  Persistence Report'!$J:$J,"Current Year Savings")</f>
        <v>0</v>
      </c>
      <c r="U259" s="724">
        <f>SUMIFS('7.  Persistence Report'!W:W,'7.  Persistence Report'!$D:$D,$B259,'7.  Persistence Report'!$H:$H,2016,'7.  Persistence Report'!$J:$J,"Current Year Savings")</f>
        <v>0</v>
      </c>
      <c r="V259" s="724">
        <f>SUMIFS('7.  Persistence Report'!X:X,'7.  Persistence Report'!$D:$D,$B259,'7.  Persistence Report'!$H:$H,2016,'7.  Persistence Report'!$J:$J,"Current Year Savings")</f>
        <v>0</v>
      </c>
      <c r="W259" s="724">
        <f>SUMIFS('7.  Persistence Report'!Y:Y,'7.  Persistence Report'!$D:$D,$B259,'7.  Persistence Report'!$H:$H,2016,'7.  Persistence Report'!$J:$J,"Current Year Savings")</f>
        <v>0</v>
      </c>
      <c r="X259" s="724">
        <f>SUMIFS('7.  Persistence Report'!Z:Z,'7.  Persistence Report'!$D:$D,$B259,'7.  Persistence Report'!$H:$H,2016,'7.  Persistence Report'!$J:$J,"Current Year Savings")</f>
        <v>0</v>
      </c>
      <c r="Y259" s="416">
        <f ca="1">IF(SUMIFS(OFFSET('3-a.  Rate Class Allocations'!$BA:$BA,0,O218-2015+(27*(Y219="kW"))),'3-a.  Rate Class Allocations'!$F:$F,"2011 - 2014 + 2015 Extension Legacy Green Energy Act Framework - Province Wide Program",'3-a.  Rate Class Allocations'!$E:$E,$B259),SUMIFS(OFFSET('3-a.  Rate Class Allocations'!$BA:$BA,0,O218-2015+(27*(Y219="kW"))),'3-a.  Rate Class Allocations'!$F:$F,"2011 - 2014 + 2015 Extension Legacy Green Energy Act Framework - Province Wide Program",'3-a.  Rate Class Allocations'!$L:$L,Y218,'3-a.  Rate Class Allocations'!$E:$E,$B259) / SUMIFS(OFFSET('3-a.  Rate Class Allocations'!$BA:$BA,0,O218-2015+(27*(Y219="kW"))),'3-a.  Rate Class Allocations'!$F:$F,"2011 - 2014 + 2015 Extension Legacy Green Energy Act Framework - Province Wide Program",'3-a.  Rate Class Allocations'!$E:$E,$B259),IF(COUNTIFS(Y218,"General Service*"),1/COUNTIFS(Y218:AL218,"General Service*"),0))</f>
        <v>0.5</v>
      </c>
      <c r="Z259" s="416">
        <f ca="1">IF(SUMIFS(OFFSET('3-a.  Rate Class Allocations'!$BA:$BA,0,O218-2015+(27*(Z$36="kW"))),'3-a.  Rate Class Allocations'!$F:$F,"2011 - 2014 + 2015 Extension Legacy Green Energy Act Framework - Province Wide Program",'3-a.  Rate Class Allocations'!$E:$E,$B259),SUMIFS(OFFSET('3-a.  Rate Class Allocations'!$BA:$BA,0,O218-2015+(27*(Z$36="kW"))),'3-a.  Rate Class Allocations'!$F:$F,"2011 - 2014 + 2015 Extension Legacy Green Energy Act Framework - Province Wide Program",'3-a.  Rate Class Allocations'!$L:$L,Z$35,'3-a.  Rate Class Allocations'!$E:$E,$B259) / SUMIFS(OFFSET('3-a.  Rate Class Allocations'!$BA:$BA,0,O218-2015+(27*(Z$36="kW"))),'3-a.  Rate Class Allocations'!$F:$F,"2011 - 2014 + 2015 Extension Legacy Green Energy Act Framework - Province Wide Program",'3-a.  Rate Class Allocations'!$E:$E,$B259),IF(COUNTIFS(Z$35,"General Service*"),1/COUNTIFS(Y218:AL218,"General Service*"),0))</f>
        <v>0.5</v>
      </c>
      <c r="AA259" s="416">
        <f ca="1">IF(SUMIFS(OFFSET('3-a.  Rate Class Allocations'!$BA:$BA,0,O218-2015+(27*(AA$36="kW"))),'3-a.  Rate Class Allocations'!$F:$F,"2011 - 2014 + 2015 Extension Legacy Green Energy Act Framework - Province Wide Program",'3-a.  Rate Class Allocations'!$E:$E,$B259),SUMIFS(OFFSET('3-a.  Rate Class Allocations'!$BA:$BA,0,O218-2015+(27*(AA$36="kW"))),'3-a.  Rate Class Allocations'!$F:$F,"2011 - 2014 + 2015 Extension Legacy Green Energy Act Framework - Province Wide Program",'3-a.  Rate Class Allocations'!$L:$L,AA$35,'3-a.  Rate Class Allocations'!$E:$E,$B259) / SUMIFS(OFFSET('3-a.  Rate Class Allocations'!$BA:$BA,0,O218-2015+(27*(AA$36="kW"))),'3-a.  Rate Class Allocations'!$F:$F,"2011 - 2014 + 2015 Extension Legacy Green Energy Act Framework - Province Wide Program",'3-a.  Rate Class Allocations'!$E:$E,$B259),IF(COUNTIFS(AA$35,"General Service*"),1/COUNTIFS(Y218:AL218,"General Service*"),0))</f>
        <v>0</v>
      </c>
      <c r="AB259" s="416">
        <f ca="1">IF(SUMIFS(OFFSET('3-a.  Rate Class Allocations'!$BA:$BA,0,O218-2015+(27*(AB$36="kW"))),'3-a.  Rate Class Allocations'!$F:$F,"2011 - 2014 + 2015 Extension Legacy Green Energy Act Framework - Province Wide Program",'3-a.  Rate Class Allocations'!$E:$E,$B259),SUMIFS(OFFSET('3-a.  Rate Class Allocations'!$BA:$BA,0,O218-2015+(27*(AB$36="kW"))),'3-a.  Rate Class Allocations'!$F:$F,"2011 - 2014 + 2015 Extension Legacy Green Energy Act Framework - Province Wide Program",'3-a.  Rate Class Allocations'!$L:$L,AB$35,'3-a.  Rate Class Allocations'!$E:$E,$B259) / SUMIFS(OFFSET('3-a.  Rate Class Allocations'!$BA:$BA,0,O218-2015+(27*(AB$36="kW"))),'3-a.  Rate Class Allocations'!$F:$F,"2011 - 2014 + 2015 Extension Legacy Green Energy Act Framework - Province Wide Program",'3-a.  Rate Class Allocations'!$E:$E,$B259),IF(COUNTIFS(AB$35,"General Service*"),1/COUNTIFS(Y218:AL218,"General Service*"),0))</f>
        <v>0</v>
      </c>
      <c r="AC259" s="416">
        <f ca="1">IF(SUMIFS(OFFSET('3-a.  Rate Class Allocations'!$BA:$BA,0,O218-2015+(27*(AC$36="kW"))),'3-a.  Rate Class Allocations'!$F:$F,"2011 - 2014 + 2015 Extension Legacy Green Energy Act Framework - Province Wide Program",'3-a.  Rate Class Allocations'!$E:$E,$B259),SUMIFS(OFFSET('3-a.  Rate Class Allocations'!$BA:$BA,0,O218-2015+(27*(AC$36="kW"))),'3-a.  Rate Class Allocations'!$F:$F,"2011 - 2014 + 2015 Extension Legacy Green Energy Act Framework - Province Wide Program",'3-a.  Rate Class Allocations'!$L:$L,AC$35,'3-a.  Rate Class Allocations'!$E:$E,$B259) / SUMIFS(OFFSET('3-a.  Rate Class Allocations'!$BA:$BA,0,O218-2015+(27*(AC$36="kW"))),'3-a.  Rate Class Allocations'!$F:$F,"2011 - 2014 + 2015 Extension Legacy Green Energy Act Framework - Province Wide Program",'3-a.  Rate Class Allocations'!$E:$E,$B259),IF(COUNTIFS(AC$35,"General Service*"),1/COUNTIFS(Y218:AL218,"General Service*"),0))</f>
        <v>0</v>
      </c>
      <c r="AD259" s="416">
        <f ca="1">IF(SUMIFS(OFFSET('3-a.  Rate Class Allocations'!$BA:$BA,0,O218-2015+(27*(AD$36="kW"))),'3-a.  Rate Class Allocations'!$F:$F,"2011 - 2014 + 2015 Extension Legacy Green Energy Act Framework - Province Wide Program",'3-a.  Rate Class Allocations'!$E:$E,$B259),SUMIFS(OFFSET('3-a.  Rate Class Allocations'!$BA:$BA,0,O218-2015+(27*(AD$36="kW"))),'3-a.  Rate Class Allocations'!$F:$F,"2011 - 2014 + 2015 Extension Legacy Green Energy Act Framework - Province Wide Program",'3-a.  Rate Class Allocations'!$L:$L,AD$35,'3-a.  Rate Class Allocations'!$E:$E,$B259) / SUMIFS(OFFSET('3-a.  Rate Class Allocations'!$BA:$BA,0,O218-2015+(27*(AD$36="kW"))),'3-a.  Rate Class Allocations'!$F:$F,"2011 - 2014 + 2015 Extension Legacy Green Energy Act Framework - Province Wide Program",'3-a.  Rate Class Allocations'!$E:$E,$B259),IF(COUNTIFS(AD$35,"General Service*"),1/COUNTIFS(Y218:AL218,"General Service*"),0))</f>
        <v>0</v>
      </c>
      <c r="AE259" s="416">
        <f ca="1">IF(SUMIFS(OFFSET('3-a.  Rate Class Allocations'!$BA:$BA,0,O218-2015+(27*(AE$36="kW"))),'3-a.  Rate Class Allocations'!$F:$F,"2011 - 2014 + 2015 Extension Legacy Green Energy Act Framework - Province Wide Program",'3-a.  Rate Class Allocations'!$E:$E,$B259),SUMIFS(OFFSET('3-a.  Rate Class Allocations'!$BA:$BA,0,O218-2015+(27*(AE$36="kW"))),'3-a.  Rate Class Allocations'!$F:$F,"2011 - 2014 + 2015 Extension Legacy Green Energy Act Framework - Province Wide Program",'3-a.  Rate Class Allocations'!$L:$L,AE$35,'3-a.  Rate Class Allocations'!$E:$E,$B259) / SUMIFS(OFFSET('3-a.  Rate Class Allocations'!$BA:$BA,0,O218-2015+(27*(AE$36="kW"))),'3-a.  Rate Class Allocations'!$F:$F,"2011 - 2014 + 2015 Extension Legacy Green Energy Act Framework - Province Wide Program",'3-a.  Rate Class Allocations'!$E:$E,$B259),IF(COUNTIFS(AE$35,"General Service*"),1/COUNTIFS(Y218:AL218,"General Service*"),0))</f>
        <v>0</v>
      </c>
      <c r="AF259" s="416">
        <f ca="1">IF(SUMIFS(OFFSET('3-a.  Rate Class Allocations'!$BA:$BA,0,O218-2015+(27*(AF$36="kW"))),'3-a.  Rate Class Allocations'!$F:$F,"2011 - 2014 + 2015 Extension Legacy Green Energy Act Framework - Province Wide Program",'3-a.  Rate Class Allocations'!$E:$E,$B259),SUMIFS(OFFSET('3-a.  Rate Class Allocations'!$BA:$BA,0,O218-2015+(27*(AF$36="kW"))),'3-a.  Rate Class Allocations'!$F:$F,"2011 - 2014 + 2015 Extension Legacy Green Energy Act Framework - Province Wide Program",'3-a.  Rate Class Allocations'!$L:$L,AF$35,'3-a.  Rate Class Allocations'!$E:$E,$B259) / SUMIFS(OFFSET('3-a.  Rate Class Allocations'!$BA:$BA,0,O218-2015+(27*(AF$36="kW"))),'3-a.  Rate Class Allocations'!$F:$F,"2011 - 2014 + 2015 Extension Legacy Green Energy Act Framework - Province Wide Program",'3-a.  Rate Class Allocations'!$E:$E,$B259),IF(COUNTIFS(AF$35,"General Service*"),1/COUNTIFS(Y218:AL218,"General Service*"),0))</f>
        <v>0</v>
      </c>
      <c r="AG259" s="416">
        <f ca="1">IF(SUMIFS(OFFSET('3-a.  Rate Class Allocations'!$BA:$BA,0,O218-2015+(27*(AG$36="kW"))),'3-a.  Rate Class Allocations'!$F:$F,"2011 - 2014 + 2015 Extension Legacy Green Energy Act Framework - Province Wide Program",'3-a.  Rate Class Allocations'!$E:$E,$B259),SUMIFS(OFFSET('3-a.  Rate Class Allocations'!$BA:$BA,0,O218-2015+(27*(AG$36="kW"))),'3-a.  Rate Class Allocations'!$F:$F,"2011 - 2014 + 2015 Extension Legacy Green Energy Act Framework - Province Wide Program",'3-a.  Rate Class Allocations'!$L:$L,AG$35,'3-a.  Rate Class Allocations'!$E:$E,$B259) / SUMIFS(OFFSET('3-a.  Rate Class Allocations'!$BA:$BA,0,O218-2015+(27*(AG$36="kW"))),'3-a.  Rate Class Allocations'!$F:$F,"2011 - 2014 + 2015 Extension Legacy Green Energy Act Framework - Province Wide Program",'3-a.  Rate Class Allocations'!$E:$E,$B259),IF(COUNTIFS(AG$35,"General Service*"),1/COUNTIFS(Y218:AL218,"General Service*"),0))</f>
        <v>0</v>
      </c>
      <c r="AH259" s="416">
        <f ca="1">IF(SUMIFS(OFFSET('3-a.  Rate Class Allocations'!$BA:$BA,0,O218-2015+(27*(AH$36="kW"))),'3-a.  Rate Class Allocations'!$F:$F,"2011 - 2014 + 2015 Extension Legacy Green Energy Act Framework - Province Wide Program",'3-a.  Rate Class Allocations'!$E:$E,$B259),SUMIFS(OFFSET('3-a.  Rate Class Allocations'!$BA:$BA,0,O218-2015+(27*(AH$36="kW"))),'3-a.  Rate Class Allocations'!$F:$F,"2011 - 2014 + 2015 Extension Legacy Green Energy Act Framework - Province Wide Program",'3-a.  Rate Class Allocations'!$L:$L,AH$35,'3-a.  Rate Class Allocations'!$E:$E,$B259) / SUMIFS(OFFSET('3-a.  Rate Class Allocations'!$BA:$BA,0,O218-2015+(27*(AH$36="kW"))),'3-a.  Rate Class Allocations'!$F:$F,"2011 - 2014 + 2015 Extension Legacy Green Energy Act Framework - Province Wide Program",'3-a.  Rate Class Allocations'!$E:$E,$B259),IF(COUNTIFS(AH$35,"General Service*"),1/COUNTIFS(Y218:AL218,"General Service*"),0))</f>
        <v>0</v>
      </c>
      <c r="AI259" s="416">
        <f ca="1">IF(SUMIFS(OFFSET('3-a.  Rate Class Allocations'!$BA:$BA,0,O218-2015+(27*(AI$36="kW"))),'3-a.  Rate Class Allocations'!$F:$F,"2011 - 2014 + 2015 Extension Legacy Green Energy Act Framework - Province Wide Program",'3-a.  Rate Class Allocations'!$E:$E,$B259),SUMIFS(OFFSET('3-a.  Rate Class Allocations'!$BA:$BA,0,O218-2015+(27*(AI$36="kW"))),'3-a.  Rate Class Allocations'!$F:$F,"2011 - 2014 + 2015 Extension Legacy Green Energy Act Framework - Province Wide Program",'3-a.  Rate Class Allocations'!$L:$L,AI$35,'3-a.  Rate Class Allocations'!$E:$E,$B259) / SUMIFS(OFFSET('3-a.  Rate Class Allocations'!$BA:$BA,0,O218-2015+(27*(AI$36="kW"))),'3-a.  Rate Class Allocations'!$F:$F,"2011 - 2014 + 2015 Extension Legacy Green Energy Act Framework - Province Wide Program",'3-a.  Rate Class Allocations'!$E:$E,$B259),IF(COUNTIFS(AI$35,"General Service*"),1/COUNTIFS(Y218:AL218,"General Service*"),0))</f>
        <v>0</v>
      </c>
      <c r="AJ259" s="416">
        <f ca="1">IF(SUMIFS(OFFSET('3-a.  Rate Class Allocations'!$BA:$BA,0,O218-2015+(27*(AJ$36="kW"))),'3-a.  Rate Class Allocations'!$F:$F,"2011 - 2014 + 2015 Extension Legacy Green Energy Act Framework - Province Wide Program",'3-a.  Rate Class Allocations'!$E:$E,$B259),SUMIFS(OFFSET('3-a.  Rate Class Allocations'!$BA:$BA,0,O218-2015+(27*(AJ$36="kW"))),'3-a.  Rate Class Allocations'!$F:$F,"2011 - 2014 + 2015 Extension Legacy Green Energy Act Framework - Province Wide Program",'3-a.  Rate Class Allocations'!$L:$L,AJ$35,'3-a.  Rate Class Allocations'!$E:$E,$B259) / SUMIFS(OFFSET('3-a.  Rate Class Allocations'!$BA:$BA,0,O218-2015+(27*(AJ$36="kW"))),'3-a.  Rate Class Allocations'!$F:$F,"2011 - 2014 + 2015 Extension Legacy Green Energy Act Framework - Province Wide Program",'3-a.  Rate Class Allocations'!$E:$E,$B259),IF(COUNTIFS(AJ$35,"General Service*"),1/COUNTIFS(Y218:AL218,"General Service*"),0))</f>
        <v>0</v>
      </c>
      <c r="AK259" s="416">
        <f ca="1">IF(SUMIFS(OFFSET('3-a.  Rate Class Allocations'!$BA:$BA,0,O218-2015+(27*(AK$36="kW"))),'3-a.  Rate Class Allocations'!$F:$F,"2011 - 2014 + 2015 Extension Legacy Green Energy Act Framework - Province Wide Program",'3-a.  Rate Class Allocations'!$E:$E,$B259),SUMIFS(OFFSET('3-a.  Rate Class Allocations'!$BA:$BA,0,O218-2015+(27*(AK$36="kW"))),'3-a.  Rate Class Allocations'!$F:$F,"2011 - 2014 + 2015 Extension Legacy Green Energy Act Framework - Province Wide Program",'3-a.  Rate Class Allocations'!$L:$L,AK$35,'3-a.  Rate Class Allocations'!$E:$E,$B259) / SUMIFS(OFFSET('3-a.  Rate Class Allocations'!$BA:$BA,0,O218-2015+(27*(AK$36="kW"))),'3-a.  Rate Class Allocations'!$F:$F,"2011 - 2014 + 2015 Extension Legacy Green Energy Act Framework - Province Wide Program",'3-a.  Rate Class Allocations'!$E:$E,$B259),IF(COUNTIFS(AK$35,"General Service*"),1/COUNTIFS(Y218:AL218,"General Service*"),0))</f>
        <v>0</v>
      </c>
      <c r="AL259" s="416">
        <f ca="1">IF(SUMIFS(OFFSET('3-a.  Rate Class Allocations'!$BA:$BA,0,O218-2015+(27*(AL$36="kW"))),'3-a.  Rate Class Allocations'!$F:$F,"2011 - 2014 + 2015 Extension Legacy Green Energy Act Framework - Province Wide Program",'3-a.  Rate Class Allocations'!$E:$E,$B259),SUMIFS(OFFSET('3-a.  Rate Class Allocations'!$BA:$BA,0,O218-2015+(27*(AL$36="kW"))),'3-a.  Rate Class Allocations'!$F:$F,"2011 - 2014 + 2015 Extension Legacy Green Energy Act Framework - Province Wide Program",'3-a.  Rate Class Allocations'!$L:$L,AL$35,'3-a.  Rate Class Allocations'!$E:$E,$B259) / SUMIFS(OFFSET('3-a.  Rate Class Allocations'!$BA:$BA,0,O218-2015+(27*(AL$36="kW"))),'3-a.  Rate Class Allocations'!$F:$F,"2011 - 2014 + 2015 Extension Legacy Green Energy Act Framework - Province Wide Program",'3-a.  Rate Class Allocations'!$E:$E,$B259),IF(COUNTIFS(AL$35,"General Service*"),1/COUNTIFS(Y218:AL218,"General Service*"),0))</f>
        <v>0</v>
      </c>
      <c r="AM259" s="298">
        <f ca="1">SUM(Y259:AL259)</f>
        <v>1</v>
      </c>
    </row>
    <row r="260" spans="1:40" outlineLevel="1">
      <c r="B260" s="296" t="s">
        <v>290</v>
      </c>
      <c r="C260" s="293" t="s">
        <v>164</v>
      </c>
      <c r="D260" s="724">
        <f>SUMIFS('7.  Persistence Report'!AV:AV,'7.  Persistence Report'!$D:$D,$B259,'7.  Persistence Report'!$H:$H,2016,'7.  Persistence Report'!$J:$J,"Adjustment")</f>
        <v>0</v>
      </c>
      <c r="E260" s="724">
        <f>SUMIFS('7.  Persistence Report'!AW:AW,'7.  Persistence Report'!$D:$D,$B259,'7.  Persistence Report'!$H:$H,2016,'7.  Persistence Report'!$J:$J,"Adjustment")</f>
        <v>0</v>
      </c>
      <c r="F260" s="724">
        <f>SUMIFS('7.  Persistence Report'!AX:AX,'7.  Persistence Report'!$D:$D,$B259,'7.  Persistence Report'!$H:$H,2016,'7.  Persistence Report'!$J:$J,"Adjustment")</f>
        <v>0</v>
      </c>
      <c r="G260" s="724">
        <f>SUMIFS('7.  Persistence Report'!AY:AY,'7.  Persistence Report'!$D:$D,$B259,'7.  Persistence Report'!$H:$H,2016,'7.  Persistence Report'!$J:$J,"Adjustment")</f>
        <v>0</v>
      </c>
      <c r="H260" s="724">
        <f>SUMIFS('7.  Persistence Report'!AZ:AZ,'7.  Persistence Report'!$D:$D,$B259,'7.  Persistence Report'!$H:$H,2016,'7.  Persistence Report'!$J:$J,"Adjustment")</f>
        <v>0</v>
      </c>
      <c r="I260" s="724">
        <f>SUMIFS('7.  Persistence Report'!BA:BA,'7.  Persistence Report'!$D:$D,$B259,'7.  Persistence Report'!$H:$H,2016,'7.  Persistence Report'!$J:$J,"Adjustment")</f>
        <v>0</v>
      </c>
      <c r="J260" s="724">
        <f>SUMIFS('7.  Persistence Report'!BB:BB,'7.  Persistence Report'!$D:$D,$B259,'7.  Persistence Report'!$H:$H,2016,'7.  Persistence Report'!$J:$J,"Adjustment")</f>
        <v>0</v>
      </c>
      <c r="K260" s="724">
        <f>SUMIFS('7.  Persistence Report'!BC:BC,'7.  Persistence Report'!$D:$D,$B259,'7.  Persistence Report'!$H:$H,2016,'7.  Persistence Report'!$J:$J,"Adjustment")</f>
        <v>0</v>
      </c>
      <c r="L260" s="724">
        <f>SUMIFS('7.  Persistence Report'!BD:BD,'7.  Persistence Report'!$D:$D,$B259,'7.  Persistence Report'!$H:$H,2016,'7.  Persistence Report'!$J:$J,"Adjustment")</f>
        <v>0</v>
      </c>
      <c r="M260" s="724">
        <f>SUMIFS('7.  Persistence Report'!BE:BE,'7.  Persistence Report'!$D:$D,$B259,'7.  Persistence Report'!$H:$H,2016,'7.  Persistence Report'!$J:$J,"Adjustment")</f>
        <v>0</v>
      </c>
      <c r="N260" s="724">
        <f>N259</f>
        <v>12</v>
      </c>
      <c r="O260" s="724">
        <f>SUMIFS('7.  Persistence Report'!Q:Q,'7.  Persistence Report'!$D:$D,$B259,'7.  Persistence Report'!$H:$H,2016,'7.  Persistence Report'!$J:$J,"Adjustment")</f>
        <v>0</v>
      </c>
      <c r="P260" s="724">
        <f>SUMIFS('7.  Persistence Report'!R:R,'7.  Persistence Report'!$D:$D,$B259,'7.  Persistence Report'!$H:$H,2016,'7.  Persistence Report'!$J:$J,"Adjustment")</f>
        <v>0</v>
      </c>
      <c r="Q260" s="724">
        <f>SUMIFS('7.  Persistence Report'!S:S,'7.  Persistence Report'!$D:$D,$B259,'7.  Persistence Report'!$H:$H,2016,'7.  Persistence Report'!$J:$J,"Adjustment")</f>
        <v>0</v>
      </c>
      <c r="R260" s="724">
        <f>SUMIFS('7.  Persistence Report'!T:T,'7.  Persistence Report'!$D:$D,$B259,'7.  Persistence Report'!$H:$H,2016,'7.  Persistence Report'!$J:$J,"Adjustment")</f>
        <v>0</v>
      </c>
      <c r="S260" s="724">
        <f>SUMIFS('7.  Persistence Report'!U:U,'7.  Persistence Report'!$D:$D,$B259,'7.  Persistence Report'!$H:$H,2016,'7.  Persistence Report'!$J:$J,"Adjustment")</f>
        <v>0</v>
      </c>
      <c r="T260" s="724">
        <f>SUMIFS('7.  Persistence Report'!V:V,'7.  Persistence Report'!$D:$D,$B259,'7.  Persistence Report'!$H:$H,2016,'7.  Persistence Report'!$J:$J,"Adjustment")</f>
        <v>0</v>
      </c>
      <c r="U260" s="724">
        <f>SUMIFS('7.  Persistence Report'!W:W,'7.  Persistence Report'!$D:$D,$B259,'7.  Persistence Report'!$H:$H,2016,'7.  Persistence Report'!$J:$J,"Adjustment")</f>
        <v>0</v>
      </c>
      <c r="V260" s="724">
        <f>SUMIFS('7.  Persistence Report'!X:X,'7.  Persistence Report'!$D:$D,$B259,'7.  Persistence Report'!$H:$H,2016,'7.  Persistence Report'!$J:$J,"Adjustment")</f>
        <v>0</v>
      </c>
      <c r="W260" s="724">
        <f>SUMIFS('7.  Persistence Report'!Y:Y,'7.  Persistence Report'!$D:$D,$B259,'7.  Persistence Report'!$H:$H,2016,'7.  Persistence Report'!$J:$J,"Adjustment")</f>
        <v>0</v>
      </c>
      <c r="X260" s="724">
        <f>SUMIFS('7.  Persistence Report'!Z:Z,'7.  Persistence Report'!$D:$D,$B259,'7.  Persistence Report'!$H:$H,2016,'7.  Persistence Report'!$J:$J,"Adjustment")</f>
        <v>0</v>
      </c>
      <c r="Y260" s="412">
        <f ca="1">Y259</f>
        <v>0.5</v>
      </c>
      <c r="Z260" s="412">
        <f t="shared" ref="Z260:AL260" ca="1" si="68">Z259</f>
        <v>0.5</v>
      </c>
      <c r="AA260" s="412">
        <f t="shared" ca="1" si="68"/>
        <v>0</v>
      </c>
      <c r="AB260" s="412">
        <f t="shared" ca="1" si="68"/>
        <v>0</v>
      </c>
      <c r="AC260" s="412">
        <f t="shared" ca="1" si="68"/>
        <v>0</v>
      </c>
      <c r="AD260" s="412">
        <f t="shared" ca="1" si="68"/>
        <v>0</v>
      </c>
      <c r="AE260" s="412">
        <f t="shared" ca="1" si="68"/>
        <v>0</v>
      </c>
      <c r="AF260" s="412">
        <f t="shared" ca="1" si="68"/>
        <v>0</v>
      </c>
      <c r="AG260" s="412">
        <f t="shared" ca="1" si="68"/>
        <v>0</v>
      </c>
      <c r="AH260" s="412">
        <f t="shared" ca="1" si="68"/>
        <v>0</v>
      </c>
      <c r="AI260" s="412">
        <f t="shared" ca="1" si="68"/>
        <v>0</v>
      </c>
      <c r="AJ260" s="412">
        <f t="shared" ca="1" si="68"/>
        <v>0</v>
      </c>
      <c r="AK260" s="412">
        <f t="shared" ca="1" si="68"/>
        <v>0</v>
      </c>
      <c r="AL260" s="412">
        <f t="shared" ca="1" si="68"/>
        <v>0</v>
      </c>
      <c r="AM260" s="308"/>
    </row>
    <row r="261" spans="1:40" outlineLevel="1">
      <c r="B261" s="317"/>
      <c r="C261" s="307"/>
      <c r="D261" s="730"/>
      <c r="E261" s="730"/>
      <c r="F261" s="730"/>
      <c r="G261" s="730"/>
      <c r="H261" s="730"/>
      <c r="I261" s="730"/>
      <c r="J261" s="730"/>
      <c r="K261" s="730"/>
      <c r="L261" s="730"/>
      <c r="M261" s="730"/>
      <c r="N261" s="730"/>
      <c r="O261" s="730"/>
      <c r="P261" s="730"/>
      <c r="Q261" s="730"/>
      <c r="R261" s="730"/>
      <c r="S261" s="730"/>
      <c r="T261" s="730"/>
      <c r="U261" s="730"/>
      <c r="V261" s="730"/>
      <c r="W261" s="730"/>
      <c r="X261" s="730"/>
      <c r="Y261" s="413"/>
      <c r="Z261" s="413"/>
      <c r="AA261" s="413"/>
      <c r="AB261" s="413"/>
      <c r="AC261" s="413"/>
      <c r="AD261" s="413"/>
      <c r="AE261" s="413"/>
      <c r="AF261" s="413"/>
      <c r="AG261" s="413"/>
      <c r="AH261" s="413"/>
      <c r="AI261" s="413"/>
      <c r="AJ261" s="413"/>
      <c r="AK261" s="413"/>
      <c r="AL261" s="413"/>
      <c r="AM261" s="308"/>
    </row>
    <row r="262" spans="1:40" ht="15.75" outlineLevel="1">
      <c r="B262" s="290" t="s">
        <v>108</v>
      </c>
      <c r="C262" s="291"/>
      <c r="D262" s="742"/>
      <c r="E262" s="742"/>
      <c r="F262" s="742"/>
      <c r="G262" s="742"/>
      <c r="H262" s="742"/>
      <c r="I262" s="742"/>
      <c r="J262" s="742"/>
      <c r="K262" s="742"/>
      <c r="L262" s="742"/>
      <c r="M262" s="742"/>
      <c r="N262" s="742"/>
      <c r="O262" s="742"/>
      <c r="P262" s="738"/>
      <c r="Q262" s="738"/>
      <c r="R262" s="738"/>
      <c r="S262" s="738"/>
      <c r="T262" s="738"/>
      <c r="U262" s="738"/>
      <c r="V262" s="738"/>
      <c r="W262" s="738"/>
      <c r="X262" s="738"/>
      <c r="Y262" s="415"/>
      <c r="Z262" s="415"/>
      <c r="AA262" s="415"/>
      <c r="AB262" s="415"/>
      <c r="AC262" s="415"/>
      <c r="AD262" s="415"/>
      <c r="AE262" s="415"/>
      <c r="AF262" s="415"/>
      <c r="AG262" s="415"/>
      <c r="AH262" s="415"/>
      <c r="AI262" s="415"/>
      <c r="AJ262" s="415"/>
      <c r="AK262" s="415"/>
      <c r="AL262" s="415"/>
      <c r="AM262" s="294"/>
    </row>
    <row r="263" spans="1:40" outlineLevel="1">
      <c r="A263" s="516">
        <v>14</v>
      </c>
      <c r="B263" s="317" t="s">
        <v>109</v>
      </c>
      <c r="C263" s="293" t="s">
        <v>25</v>
      </c>
      <c r="D263" s="724">
        <f>SUMIFS('7.  Persistence Report'!AV:AV,'7.  Persistence Report'!$D:$D,$B263,'7.  Persistence Report'!$H:$H,2016,'7.  Persistence Report'!$J:$J,"Current Year Savings")</f>
        <v>0</v>
      </c>
      <c r="E263" s="724">
        <f>SUMIFS('7.  Persistence Report'!AW:AW,'7.  Persistence Report'!$D:$D,$B263,'7.  Persistence Report'!$H:$H,2016,'7.  Persistence Report'!$J:$J,"Current Year Savings")</f>
        <v>0</v>
      </c>
      <c r="F263" s="724">
        <f>SUMIFS('7.  Persistence Report'!AX:AX,'7.  Persistence Report'!$D:$D,$B263,'7.  Persistence Report'!$H:$H,2016,'7.  Persistence Report'!$J:$J,"Current Year Savings")</f>
        <v>0</v>
      </c>
      <c r="G263" s="724">
        <f>SUMIFS('7.  Persistence Report'!AY:AY,'7.  Persistence Report'!$D:$D,$B263,'7.  Persistence Report'!$H:$H,2016,'7.  Persistence Report'!$J:$J,"Current Year Savings")</f>
        <v>0</v>
      </c>
      <c r="H263" s="724">
        <f>SUMIFS('7.  Persistence Report'!AZ:AZ,'7.  Persistence Report'!$D:$D,$B263,'7.  Persistence Report'!$H:$H,2016,'7.  Persistence Report'!$J:$J,"Current Year Savings")</f>
        <v>0</v>
      </c>
      <c r="I263" s="724">
        <f>SUMIFS('7.  Persistence Report'!BA:BA,'7.  Persistence Report'!$D:$D,$B263,'7.  Persistence Report'!$H:$H,2016,'7.  Persistence Report'!$J:$J,"Current Year Savings")</f>
        <v>0</v>
      </c>
      <c r="J263" s="724">
        <f>SUMIFS('7.  Persistence Report'!BB:BB,'7.  Persistence Report'!$D:$D,$B263,'7.  Persistence Report'!$H:$H,2016,'7.  Persistence Report'!$J:$J,"Current Year Savings")</f>
        <v>0</v>
      </c>
      <c r="K263" s="724">
        <f>SUMIFS('7.  Persistence Report'!BC:BC,'7.  Persistence Report'!$D:$D,$B263,'7.  Persistence Report'!$H:$H,2016,'7.  Persistence Report'!$J:$J,"Current Year Savings")</f>
        <v>0</v>
      </c>
      <c r="L263" s="724">
        <f>SUMIFS('7.  Persistence Report'!BD:BD,'7.  Persistence Report'!$D:$D,$B263,'7.  Persistence Report'!$H:$H,2016,'7.  Persistence Report'!$J:$J,"Current Year Savings")</f>
        <v>0</v>
      </c>
      <c r="M263" s="724">
        <f>SUMIFS('7.  Persistence Report'!BE:BE,'7.  Persistence Report'!$D:$D,$B263,'7.  Persistence Report'!$H:$H,2016,'7.  Persistence Report'!$J:$J,"Current Year Savings")</f>
        <v>0</v>
      </c>
      <c r="N263" s="724">
        <v>12</v>
      </c>
      <c r="O263" s="724">
        <f>SUMIFS('7.  Persistence Report'!Q:Q,'7.  Persistence Report'!$D:$D,$B263,'7.  Persistence Report'!$H:$H,2016,'7.  Persistence Report'!$J:$J,"Current Year Savings")</f>
        <v>0</v>
      </c>
      <c r="P263" s="724">
        <f>SUMIFS('7.  Persistence Report'!R:R,'7.  Persistence Report'!$D:$D,$B263,'7.  Persistence Report'!$H:$H,2016,'7.  Persistence Report'!$J:$J,"Current Year Savings")</f>
        <v>0</v>
      </c>
      <c r="Q263" s="724">
        <f>SUMIFS('7.  Persistence Report'!S:S,'7.  Persistence Report'!$D:$D,$B263,'7.  Persistence Report'!$H:$H,2016,'7.  Persistence Report'!$J:$J,"Current Year Savings")</f>
        <v>0</v>
      </c>
      <c r="R263" s="724">
        <f>SUMIFS('7.  Persistence Report'!T:T,'7.  Persistence Report'!$D:$D,$B263,'7.  Persistence Report'!$H:$H,2016,'7.  Persistence Report'!$J:$J,"Current Year Savings")</f>
        <v>0</v>
      </c>
      <c r="S263" s="724">
        <f>SUMIFS('7.  Persistence Report'!U:U,'7.  Persistence Report'!$D:$D,$B263,'7.  Persistence Report'!$H:$H,2016,'7.  Persistence Report'!$J:$J,"Current Year Savings")</f>
        <v>0</v>
      </c>
      <c r="T263" s="724">
        <f>SUMIFS('7.  Persistence Report'!V:V,'7.  Persistence Report'!$D:$D,$B263,'7.  Persistence Report'!$H:$H,2016,'7.  Persistence Report'!$J:$J,"Current Year Savings")</f>
        <v>0</v>
      </c>
      <c r="U263" s="724">
        <f>SUMIFS('7.  Persistence Report'!W:W,'7.  Persistence Report'!$D:$D,$B263,'7.  Persistence Report'!$H:$H,2016,'7.  Persistence Report'!$J:$J,"Current Year Savings")</f>
        <v>0</v>
      </c>
      <c r="V263" s="724">
        <f>SUMIFS('7.  Persistence Report'!X:X,'7.  Persistence Report'!$D:$D,$B263,'7.  Persistence Report'!$H:$H,2016,'7.  Persistence Report'!$J:$J,"Current Year Savings")</f>
        <v>0</v>
      </c>
      <c r="W263" s="724">
        <f>SUMIFS('7.  Persistence Report'!Y:Y,'7.  Persistence Report'!$D:$D,$B263,'7.  Persistence Report'!$H:$H,2016,'7.  Persistence Report'!$J:$J,"Current Year Savings")</f>
        <v>0</v>
      </c>
      <c r="X263" s="724">
        <f>SUMIFS('7.  Persistence Report'!Z:Z,'7.  Persistence Report'!$D:$D,$B263,'7.  Persistence Report'!$H:$H,2016,'7.  Persistence Report'!$J:$J,"Current Year Savings")</f>
        <v>0</v>
      </c>
      <c r="Y263" s="411">
        <f>IF(COUNTIFS(Y218,"Res*"),1/COUNTIFS(Y218:AL218,"Res*"),0)</f>
        <v>0</v>
      </c>
      <c r="Z263" s="411">
        <f>IF(COUNTIFS(Z$35,"Res*"),1/COUNTIFS(Y218:AL218,"Res*"),0)</f>
        <v>0</v>
      </c>
      <c r="AA263" s="411">
        <f>IF(COUNTIFS(AA$35,"Res*"),1/COUNTIFS(Y218:AL218,"Res*"),0)</f>
        <v>0</v>
      </c>
      <c r="AB263" s="411">
        <f>IF(COUNTIFS(AB$35,"Res*"),1/COUNTIFS(Y218:AL218,"Res*"),0)</f>
        <v>1</v>
      </c>
      <c r="AC263" s="411">
        <f>IF(COUNTIFS(AC$35,"Res*"),1/COUNTIFS(Y218:AL218,"Res*"),0)</f>
        <v>0</v>
      </c>
      <c r="AD263" s="411">
        <f>IF(COUNTIFS(AD$35,"Res*"),1/COUNTIFS(Y218:AL218,"Res*"),0)</f>
        <v>0</v>
      </c>
      <c r="AE263" s="411">
        <f>IF(COUNTIFS(AE$35,"Res*"),1/COUNTIFS(Y218:AL218,"Res*"),0)</f>
        <v>0</v>
      </c>
      <c r="AF263" s="411">
        <f>IF(COUNTIFS(AF$35,"Res*"),1/COUNTIFS(Y218:AL218,"Res*"),0)</f>
        <v>0</v>
      </c>
      <c r="AG263" s="411">
        <f>IF(COUNTIFS(AG$35,"Res*"),1/COUNTIFS(Y218:AL218,"Res*"),0)</f>
        <v>0</v>
      </c>
      <c r="AH263" s="411">
        <f>IF(COUNTIFS(AH$35,"Res*"),1/COUNTIFS(Y218:AL218,"Res*"),0)</f>
        <v>0</v>
      </c>
      <c r="AI263" s="411">
        <f>IF(COUNTIFS(AI$35,"Res*"),1/COUNTIFS(Y218:AL218,"Res*"),0)</f>
        <v>0</v>
      </c>
      <c r="AJ263" s="411">
        <f>IF(COUNTIFS(AJ$35,"Res*"),1/COUNTIFS(Y218:AL218,"Res*"),0)</f>
        <v>0</v>
      </c>
      <c r="AK263" s="411">
        <f>IF(COUNTIFS(AK$35,"Res*"),1/COUNTIFS(Y218:AL218,"Res*"),0)</f>
        <v>0</v>
      </c>
      <c r="AL263" s="411">
        <f>IF(COUNTIFS(AL$35,"Res*"),1/COUNTIFS(Y218:AL218,"Res*"),0)</f>
        <v>0</v>
      </c>
      <c r="AM263" s="298">
        <f>SUM(Y263:AL263)</f>
        <v>1</v>
      </c>
    </row>
    <row r="264" spans="1:40" outlineLevel="1">
      <c r="B264" s="296" t="s">
        <v>290</v>
      </c>
      <c r="C264" s="293" t="s">
        <v>164</v>
      </c>
      <c r="D264" s="724">
        <f>SUMIFS('7.  Persistence Report'!AV:AV,'7.  Persistence Report'!$D:$D,$B263,'7.  Persistence Report'!$H:$H,2016,'7.  Persistence Report'!$J:$J,"Adjustment")</f>
        <v>0</v>
      </c>
      <c r="E264" s="724">
        <f>SUMIFS('7.  Persistence Report'!AW:AW,'7.  Persistence Report'!$D:$D,$B263,'7.  Persistence Report'!$H:$H,2016,'7.  Persistence Report'!$J:$J,"Adjustment")</f>
        <v>0</v>
      </c>
      <c r="F264" s="724">
        <f>SUMIFS('7.  Persistence Report'!AX:AX,'7.  Persistence Report'!$D:$D,$B263,'7.  Persistence Report'!$H:$H,2016,'7.  Persistence Report'!$J:$J,"Adjustment")</f>
        <v>0</v>
      </c>
      <c r="G264" s="724">
        <f>SUMIFS('7.  Persistence Report'!AY:AY,'7.  Persistence Report'!$D:$D,$B263,'7.  Persistence Report'!$H:$H,2016,'7.  Persistence Report'!$J:$J,"Adjustment")</f>
        <v>0</v>
      </c>
      <c r="H264" s="724">
        <f>SUMIFS('7.  Persistence Report'!AZ:AZ,'7.  Persistence Report'!$D:$D,$B263,'7.  Persistence Report'!$H:$H,2016,'7.  Persistence Report'!$J:$J,"Adjustment")</f>
        <v>0</v>
      </c>
      <c r="I264" s="724">
        <f>SUMIFS('7.  Persistence Report'!BA:BA,'7.  Persistence Report'!$D:$D,$B263,'7.  Persistence Report'!$H:$H,2016,'7.  Persistence Report'!$J:$J,"Adjustment")</f>
        <v>0</v>
      </c>
      <c r="J264" s="724">
        <f>SUMIFS('7.  Persistence Report'!BB:BB,'7.  Persistence Report'!$D:$D,$B263,'7.  Persistence Report'!$H:$H,2016,'7.  Persistence Report'!$J:$J,"Adjustment")</f>
        <v>0</v>
      </c>
      <c r="K264" s="724">
        <f>SUMIFS('7.  Persistence Report'!BC:BC,'7.  Persistence Report'!$D:$D,$B263,'7.  Persistence Report'!$H:$H,2016,'7.  Persistence Report'!$J:$J,"Adjustment")</f>
        <v>0</v>
      </c>
      <c r="L264" s="724">
        <f>SUMIFS('7.  Persistence Report'!BD:BD,'7.  Persistence Report'!$D:$D,$B263,'7.  Persistence Report'!$H:$H,2016,'7.  Persistence Report'!$J:$J,"Adjustment")</f>
        <v>0</v>
      </c>
      <c r="M264" s="724">
        <f>SUMIFS('7.  Persistence Report'!BE:BE,'7.  Persistence Report'!$D:$D,$B263,'7.  Persistence Report'!$H:$H,2016,'7.  Persistence Report'!$J:$J,"Adjustment")</f>
        <v>0</v>
      </c>
      <c r="N264" s="724">
        <f>N263</f>
        <v>12</v>
      </c>
      <c r="O264" s="724">
        <f>SUMIFS('7.  Persistence Report'!Q:Q,'7.  Persistence Report'!$D:$D,$B263,'7.  Persistence Report'!$H:$H,2016,'7.  Persistence Report'!$J:$J,"Adjustment")</f>
        <v>0</v>
      </c>
      <c r="P264" s="724">
        <f>SUMIFS('7.  Persistence Report'!R:R,'7.  Persistence Report'!$D:$D,$B263,'7.  Persistence Report'!$H:$H,2016,'7.  Persistence Report'!$J:$J,"Adjustment")</f>
        <v>0</v>
      </c>
      <c r="Q264" s="724">
        <f>SUMIFS('7.  Persistence Report'!S:S,'7.  Persistence Report'!$D:$D,$B263,'7.  Persistence Report'!$H:$H,2016,'7.  Persistence Report'!$J:$J,"Adjustment")</f>
        <v>0</v>
      </c>
      <c r="R264" s="724">
        <f>SUMIFS('7.  Persistence Report'!T:T,'7.  Persistence Report'!$D:$D,$B263,'7.  Persistence Report'!$H:$H,2016,'7.  Persistence Report'!$J:$J,"Adjustment")</f>
        <v>0</v>
      </c>
      <c r="S264" s="724">
        <f>SUMIFS('7.  Persistence Report'!U:U,'7.  Persistence Report'!$D:$D,$B263,'7.  Persistence Report'!$H:$H,2016,'7.  Persistence Report'!$J:$J,"Adjustment")</f>
        <v>0</v>
      </c>
      <c r="T264" s="724">
        <f>SUMIFS('7.  Persistence Report'!V:V,'7.  Persistence Report'!$D:$D,$B263,'7.  Persistence Report'!$H:$H,2016,'7.  Persistence Report'!$J:$J,"Adjustment")</f>
        <v>0</v>
      </c>
      <c r="U264" s="724">
        <f>SUMIFS('7.  Persistence Report'!W:W,'7.  Persistence Report'!$D:$D,$B263,'7.  Persistence Report'!$H:$H,2016,'7.  Persistence Report'!$J:$J,"Adjustment")</f>
        <v>0</v>
      </c>
      <c r="V264" s="724">
        <f>SUMIFS('7.  Persistence Report'!X:X,'7.  Persistence Report'!$D:$D,$B263,'7.  Persistence Report'!$H:$H,2016,'7.  Persistence Report'!$J:$J,"Adjustment")</f>
        <v>0</v>
      </c>
      <c r="W264" s="724">
        <f>SUMIFS('7.  Persistence Report'!Y:Y,'7.  Persistence Report'!$D:$D,$B263,'7.  Persistence Report'!$H:$H,2016,'7.  Persistence Report'!$J:$J,"Adjustment")</f>
        <v>0</v>
      </c>
      <c r="X264" s="724">
        <f>SUMIFS('7.  Persistence Report'!Z:Z,'7.  Persistence Report'!$D:$D,$B263,'7.  Persistence Report'!$H:$H,2016,'7.  Persistence Report'!$J:$J,"Adjustment")</f>
        <v>0</v>
      </c>
      <c r="Y264" s="412">
        <f t="shared" ref="Y264:AD264" si="69">Y263</f>
        <v>0</v>
      </c>
      <c r="Z264" s="412">
        <f t="shared" si="69"/>
        <v>0</v>
      </c>
      <c r="AA264" s="412">
        <f t="shared" si="69"/>
        <v>0</v>
      </c>
      <c r="AB264" s="412">
        <f t="shared" si="69"/>
        <v>1</v>
      </c>
      <c r="AC264" s="412">
        <f t="shared" si="69"/>
        <v>0</v>
      </c>
      <c r="AD264" s="412">
        <f t="shared" si="69"/>
        <v>0</v>
      </c>
      <c r="AE264" s="412">
        <f t="shared" ref="AE264:AL264" si="70">AE263</f>
        <v>0</v>
      </c>
      <c r="AF264" s="412">
        <f t="shared" si="70"/>
        <v>0</v>
      </c>
      <c r="AG264" s="412">
        <f t="shared" si="70"/>
        <v>0</v>
      </c>
      <c r="AH264" s="412">
        <f t="shared" si="70"/>
        <v>0</v>
      </c>
      <c r="AI264" s="412">
        <f t="shared" si="70"/>
        <v>0</v>
      </c>
      <c r="AJ264" s="412">
        <f t="shared" si="70"/>
        <v>0</v>
      </c>
      <c r="AK264" s="412">
        <f t="shared" si="70"/>
        <v>0</v>
      </c>
      <c r="AL264" s="412">
        <f t="shared" si="70"/>
        <v>0</v>
      </c>
      <c r="AM264" s="299"/>
    </row>
    <row r="265" spans="1:40" outlineLevel="1">
      <c r="A265" s="517"/>
      <c r="B265" s="317"/>
      <c r="C265" s="307"/>
      <c r="D265" s="730"/>
      <c r="E265" s="730"/>
      <c r="F265" s="730"/>
      <c r="G265" s="730"/>
      <c r="H265" s="730"/>
      <c r="I265" s="730"/>
      <c r="J265" s="730"/>
      <c r="K265" s="730"/>
      <c r="L265" s="730"/>
      <c r="M265" s="730"/>
      <c r="N265" s="732"/>
      <c r="O265" s="730"/>
      <c r="P265" s="730"/>
      <c r="Q265" s="730"/>
      <c r="R265" s="730"/>
      <c r="S265" s="730"/>
      <c r="T265" s="730"/>
      <c r="U265" s="730"/>
      <c r="V265" s="730"/>
      <c r="W265" s="730"/>
      <c r="X265" s="730"/>
      <c r="Y265" s="412"/>
      <c r="Z265" s="412"/>
      <c r="AA265" s="412"/>
      <c r="AB265" s="412"/>
      <c r="AC265" s="412"/>
      <c r="AD265" s="412"/>
      <c r="AE265" s="412"/>
      <c r="AF265" s="412"/>
      <c r="AG265" s="412"/>
      <c r="AH265" s="412"/>
      <c r="AI265" s="412"/>
      <c r="AJ265" s="412"/>
      <c r="AK265" s="412"/>
      <c r="AL265" s="412"/>
      <c r="AM265" s="303"/>
      <c r="AN265" s="622"/>
    </row>
    <row r="266" spans="1:40" s="311" customFormat="1" ht="15.75" outlineLevel="1">
      <c r="A266" s="517"/>
      <c r="B266" s="290" t="s">
        <v>491</v>
      </c>
      <c r="C266" s="293"/>
      <c r="D266" s="730"/>
      <c r="E266" s="730"/>
      <c r="F266" s="730"/>
      <c r="G266" s="730"/>
      <c r="H266" s="730"/>
      <c r="I266" s="730"/>
      <c r="J266" s="730"/>
      <c r="K266" s="730"/>
      <c r="L266" s="730"/>
      <c r="M266" s="730"/>
      <c r="N266" s="730"/>
      <c r="O266" s="730"/>
      <c r="P266" s="730"/>
      <c r="Q266" s="730"/>
      <c r="R266" s="730"/>
      <c r="S266" s="730"/>
      <c r="T266" s="730"/>
      <c r="U266" s="730"/>
      <c r="V266" s="730"/>
      <c r="W266" s="730"/>
      <c r="X266" s="730"/>
      <c r="Y266" s="413"/>
      <c r="Z266" s="413"/>
      <c r="AA266" s="413"/>
      <c r="AB266" s="413"/>
      <c r="AC266" s="413"/>
      <c r="AD266" s="413"/>
      <c r="AE266" s="417"/>
      <c r="AF266" s="417"/>
      <c r="AG266" s="417"/>
      <c r="AH266" s="417"/>
      <c r="AI266" s="417"/>
      <c r="AJ266" s="417"/>
      <c r="AK266" s="417"/>
      <c r="AL266" s="417"/>
      <c r="AM266" s="511"/>
      <c r="AN266" s="623"/>
    </row>
    <row r="267" spans="1:40" outlineLevel="1">
      <c r="A267" s="516">
        <v>15</v>
      </c>
      <c r="B267" s="296" t="s">
        <v>496</v>
      </c>
      <c r="C267" s="293" t="s">
        <v>25</v>
      </c>
      <c r="D267" s="724">
        <f>SUMIFS('7.  Persistence Report'!AV:AV,'7.  Persistence Report'!$D:$D,$B267,'7.  Persistence Report'!$H:$H,2016,'7.  Persistence Report'!$J:$J,"Current Year Savings")</f>
        <v>0</v>
      </c>
      <c r="E267" s="724">
        <f>SUMIFS('7.  Persistence Report'!AW:AW,'7.  Persistence Report'!$D:$D,$B267,'7.  Persistence Report'!$H:$H,2016,'7.  Persistence Report'!$J:$J,"Current Year Savings")</f>
        <v>0</v>
      </c>
      <c r="F267" s="724">
        <f>SUMIFS('7.  Persistence Report'!AX:AX,'7.  Persistence Report'!$D:$D,$B267,'7.  Persistence Report'!$H:$H,2016,'7.  Persistence Report'!$J:$J,"Current Year Savings")</f>
        <v>0</v>
      </c>
      <c r="G267" s="724">
        <f>SUMIFS('7.  Persistence Report'!AY:AY,'7.  Persistence Report'!$D:$D,$B267,'7.  Persistence Report'!$H:$H,2016,'7.  Persistence Report'!$J:$J,"Current Year Savings")</f>
        <v>0</v>
      </c>
      <c r="H267" s="724">
        <f>SUMIFS('7.  Persistence Report'!AZ:AZ,'7.  Persistence Report'!$D:$D,$B267,'7.  Persistence Report'!$H:$H,2016,'7.  Persistence Report'!$J:$J,"Current Year Savings")</f>
        <v>0</v>
      </c>
      <c r="I267" s="724">
        <f>SUMIFS('7.  Persistence Report'!BA:BA,'7.  Persistence Report'!$D:$D,$B267,'7.  Persistence Report'!$H:$H,2016,'7.  Persistence Report'!$J:$J,"Current Year Savings")</f>
        <v>0</v>
      </c>
      <c r="J267" s="724">
        <f>SUMIFS('7.  Persistence Report'!BB:BB,'7.  Persistence Report'!$D:$D,$B267,'7.  Persistence Report'!$H:$H,2016,'7.  Persistence Report'!$J:$J,"Current Year Savings")</f>
        <v>0</v>
      </c>
      <c r="K267" s="724">
        <f>SUMIFS('7.  Persistence Report'!BC:BC,'7.  Persistence Report'!$D:$D,$B267,'7.  Persistence Report'!$H:$H,2016,'7.  Persistence Report'!$J:$J,"Current Year Savings")</f>
        <v>0</v>
      </c>
      <c r="L267" s="724">
        <f>SUMIFS('7.  Persistence Report'!BD:BD,'7.  Persistence Report'!$D:$D,$B267,'7.  Persistence Report'!$H:$H,2016,'7.  Persistence Report'!$J:$J,"Current Year Savings")</f>
        <v>0</v>
      </c>
      <c r="M267" s="724">
        <f>SUMIFS('7.  Persistence Report'!BE:BE,'7.  Persistence Report'!$D:$D,$B267,'7.  Persistence Report'!$H:$H,2016,'7.  Persistence Report'!$J:$J,"Current Year Savings")</f>
        <v>0</v>
      </c>
      <c r="N267" s="724">
        <v>0</v>
      </c>
      <c r="O267" s="724">
        <f>SUMIFS('7.  Persistence Report'!Q:Q,'7.  Persistence Report'!$D:$D,$B267,'7.  Persistence Report'!$H:$H,2016,'7.  Persistence Report'!$J:$J,"Current Year Savings")</f>
        <v>0</v>
      </c>
      <c r="P267" s="724">
        <f>SUMIFS('7.  Persistence Report'!R:R,'7.  Persistence Report'!$D:$D,$B267,'7.  Persistence Report'!$H:$H,2016,'7.  Persistence Report'!$J:$J,"Current Year Savings")</f>
        <v>0</v>
      </c>
      <c r="Q267" s="724">
        <f>SUMIFS('7.  Persistence Report'!S:S,'7.  Persistence Report'!$D:$D,$B267,'7.  Persistence Report'!$H:$H,2016,'7.  Persistence Report'!$J:$J,"Current Year Savings")</f>
        <v>0</v>
      </c>
      <c r="R267" s="724">
        <f>SUMIFS('7.  Persistence Report'!T:T,'7.  Persistence Report'!$D:$D,$B267,'7.  Persistence Report'!$H:$H,2016,'7.  Persistence Report'!$J:$J,"Current Year Savings")</f>
        <v>0</v>
      </c>
      <c r="S267" s="724">
        <f>SUMIFS('7.  Persistence Report'!U:U,'7.  Persistence Report'!$D:$D,$B267,'7.  Persistence Report'!$H:$H,2016,'7.  Persistence Report'!$J:$J,"Current Year Savings")</f>
        <v>0</v>
      </c>
      <c r="T267" s="724">
        <f>SUMIFS('7.  Persistence Report'!V:V,'7.  Persistence Report'!$D:$D,$B267,'7.  Persistence Report'!$H:$H,2016,'7.  Persistence Report'!$J:$J,"Current Year Savings")</f>
        <v>0</v>
      </c>
      <c r="U267" s="724">
        <f>SUMIFS('7.  Persistence Report'!W:W,'7.  Persistence Report'!$D:$D,$B267,'7.  Persistence Report'!$H:$H,2016,'7.  Persistence Report'!$J:$J,"Current Year Savings")</f>
        <v>0</v>
      </c>
      <c r="V267" s="724">
        <f>SUMIFS('7.  Persistence Report'!X:X,'7.  Persistence Report'!$D:$D,$B267,'7.  Persistence Report'!$H:$H,2016,'7.  Persistence Report'!$J:$J,"Current Year Savings")</f>
        <v>0</v>
      </c>
      <c r="W267" s="724">
        <f>SUMIFS('7.  Persistence Report'!Y:Y,'7.  Persistence Report'!$D:$D,$B267,'7.  Persistence Report'!$H:$H,2016,'7.  Persistence Report'!$J:$J,"Current Year Savings")</f>
        <v>0</v>
      </c>
      <c r="X267" s="724">
        <f>SUMIFS('7.  Persistence Report'!Z:Z,'7.  Persistence Report'!$D:$D,$B267,'7.  Persistence Report'!$H:$H,2016,'7.  Persistence Report'!$J:$J,"Current Year Savings")</f>
        <v>0</v>
      </c>
      <c r="Y267" s="411">
        <f>IF(COUNTIFS(Y218,"Res*"),1/COUNTIFS(Y218:AL218,"Res*"),0)</f>
        <v>0</v>
      </c>
      <c r="Z267" s="411">
        <f>IF(COUNTIFS(Z$35,"Res*"),1/COUNTIFS(Y218:AL218,"Res*"),0)</f>
        <v>0</v>
      </c>
      <c r="AA267" s="411">
        <f>IF(COUNTIFS(AA$35,"Res*"),1/COUNTIFS(Y218:AL218,"Res*"),0)</f>
        <v>0</v>
      </c>
      <c r="AB267" s="411">
        <f>IF(COUNTIFS(AB$35,"Res*"),1/COUNTIFS(Y218:AL218,"Res*"),0)</f>
        <v>1</v>
      </c>
      <c r="AC267" s="411">
        <f>IF(COUNTIFS(AC$35,"Res*"),1/COUNTIFS(Y218:AL218,"Res*"),0)</f>
        <v>0</v>
      </c>
      <c r="AD267" s="411">
        <f>IF(COUNTIFS(AD$35,"Res*"),1/COUNTIFS(Y218:AL218,"Res*"),0)</f>
        <v>0</v>
      </c>
      <c r="AE267" s="411">
        <f>IF(COUNTIFS(AE$35,"Res*"),1/COUNTIFS(Y218:AL218,"Res*"),0)</f>
        <v>0</v>
      </c>
      <c r="AF267" s="411">
        <f>IF(COUNTIFS(AF$35,"Res*"),1/COUNTIFS(Y218:AL218,"Res*"),0)</f>
        <v>0</v>
      </c>
      <c r="AG267" s="411">
        <f>IF(COUNTIFS(AG$35,"Res*"),1/COUNTIFS(Y218:AL218,"Res*"),0)</f>
        <v>0</v>
      </c>
      <c r="AH267" s="411">
        <f>IF(COUNTIFS(AH$35,"Res*"),1/COUNTIFS(Y218:AL218,"Res*"),0)</f>
        <v>0</v>
      </c>
      <c r="AI267" s="411">
        <f>IF(COUNTIFS(AI$35,"Res*"),1/COUNTIFS(Y218:AL218,"Res*"),0)</f>
        <v>0</v>
      </c>
      <c r="AJ267" s="411">
        <f>IF(COUNTIFS(AJ$35,"Res*"),1/COUNTIFS(Y218:AL218,"Res*"),0)</f>
        <v>0</v>
      </c>
      <c r="AK267" s="411">
        <f>IF(COUNTIFS(AK$35,"Res*"),1/COUNTIFS(Y218:AL218,"Res*"),0)</f>
        <v>0</v>
      </c>
      <c r="AL267" s="411">
        <f>IF(COUNTIFS(AL$35,"Res*"),1/COUNTIFS(Y218:AL218,"Res*"),0)</f>
        <v>0</v>
      </c>
      <c r="AM267" s="298">
        <f>SUM(Y267:AL267)</f>
        <v>1</v>
      </c>
    </row>
    <row r="268" spans="1:40" outlineLevel="1">
      <c r="B268" s="296" t="s">
        <v>290</v>
      </c>
      <c r="C268" s="293" t="s">
        <v>164</v>
      </c>
      <c r="D268" s="724">
        <f>SUMIFS('7.  Persistence Report'!AV:AV,'7.  Persistence Report'!$D:$D,$B267,'7.  Persistence Report'!$H:$H,2016,'7.  Persistence Report'!$J:$J,"Adjustment")</f>
        <v>0</v>
      </c>
      <c r="E268" s="724">
        <f>SUMIFS('7.  Persistence Report'!AW:AW,'7.  Persistence Report'!$D:$D,$B267,'7.  Persistence Report'!$H:$H,2016,'7.  Persistence Report'!$J:$J,"Adjustment")</f>
        <v>0</v>
      </c>
      <c r="F268" s="724">
        <f>SUMIFS('7.  Persistence Report'!AX:AX,'7.  Persistence Report'!$D:$D,$B267,'7.  Persistence Report'!$H:$H,2016,'7.  Persistence Report'!$J:$J,"Adjustment")</f>
        <v>0</v>
      </c>
      <c r="G268" s="724">
        <f>SUMIFS('7.  Persistence Report'!AY:AY,'7.  Persistence Report'!$D:$D,$B267,'7.  Persistence Report'!$H:$H,2016,'7.  Persistence Report'!$J:$J,"Adjustment")</f>
        <v>0</v>
      </c>
      <c r="H268" s="724">
        <f>SUMIFS('7.  Persistence Report'!AZ:AZ,'7.  Persistence Report'!$D:$D,$B267,'7.  Persistence Report'!$H:$H,2016,'7.  Persistence Report'!$J:$J,"Adjustment")</f>
        <v>0</v>
      </c>
      <c r="I268" s="724">
        <f>SUMIFS('7.  Persistence Report'!BA:BA,'7.  Persistence Report'!$D:$D,$B267,'7.  Persistence Report'!$H:$H,2016,'7.  Persistence Report'!$J:$J,"Adjustment")</f>
        <v>0</v>
      </c>
      <c r="J268" s="724">
        <f>SUMIFS('7.  Persistence Report'!BB:BB,'7.  Persistence Report'!$D:$D,$B267,'7.  Persistence Report'!$H:$H,2016,'7.  Persistence Report'!$J:$J,"Adjustment")</f>
        <v>0</v>
      </c>
      <c r="K268" s="724">
        <f>SUMIFS('7.  Persistence Report'!BC:BC,'7.  Persistence Report'!$D:$D,$B267,'7.  Persistence Report'!$H:$H,2016,'7.  Persistence Report'!$J:$J,"Adjustment")</f>
        <v>0</v>
      </c>
      <c r="L268" s="724">
        <f>SUMIFS('7.  Persistence Report'!BD:BD,'7.  Persistence Report'!$D:$D,$B267,'7.  Persistence Report'!$H:$H,2016,'7.  Persistence Report'!$J:$J,"Adjustment")</f>
        <v>0</v>
      </c>
      <c r="M268" s="724">
        <f>SUMIFS('7.  Persistence Report'!BE:BE,'7.  Persistence Report'!$D:$D,$B267,'7.  Persistence Report'!$H:$H,2016,'7.  Persistence Report'!$J:$J,"Adjustment")</f>
        <v>0</v>
      </c>
      <c r="N268" s="724">
        <f>N267</f>
        <v>0</v>
      </c>
      <c r="O268" s="724">
        <f>SUMIFS('7.  Persistence Report'!Q:Q,'7.  Persistence Report'!$D:$D,$B267,'7.  Persistence Report'!$H:$H,2016,'7.  Persistence Report'!$J:$J,"Adjustment")</f>
        <v>0</v>
      </c>
      <c r="P268" s="724">
        <f>SUMIFS('7.  Persistence Report'!R:R,'7.  Persistence Report'!$D:$D,$B267,'7.  Persistence Report'!$H:$H,2016,'7.  Persistence Report'!$J:$J,"Adjustment")</f>
        <v>0</v>
      </c>
      <c r="Q268" s="724">
        <f>SUMIFS('7.  Persistence Report'!S:S,'7.  Persistence Report'!$D:$D,$B267,'7.  Persistence Report'!$H:$H,2016,'7.  Persistence Report'!$J:$J,"Adjustment")</f>
        <v>0</v>
      </c>
      <c r="R268" s="724">
        <f>SUMIFS('7.  Persistence Report'!T:T,'7.  Persistence Report'!$D:$D,$B267,'7.  Persistence Report'!$H:$H,2016,'7.  Persistence Report'!$J:$J,"Adjustment")</f>
        <v>0</v>
      </c>
      <c r="S268" s="724">
        <f>SUMIFS('7.  Persistence Report'!U:U,'7.  Persistence Report'!$D:$D,$B267,'7.  Persistence Report'!$H:$H,2016,'7.  Persistence Report'!$J:$J,"Adjustment")</f>
        <v>0</v>
      </c>
      <c r="T268" s="724">
        <f>SUMIFS('7.  Persistence Report'!V:V,'7.  Persistence Report'!$D:$D,$B267,'7.  Persistence Report'!$H:$H,2016,'7.  Persistence Report'!$J:$J,"Adjustment")</f>
        <v>0</v>
      </c>
      <c r="U268" s="724">
        <f>SUMIFS('7.  Persistence Report'!W:W,'7.  Persistence Report'!$D:$D,$B267,'7.  Persistence Report'!$H:$H,2016,'7.  Persistence Report'!$J:$J,"Adjustment")</f>
        <v>0</v>
      </c>
      <c r="V268" s="724">
        <f>SUMIFS('7.  Persistence Report'!X:X,'7.  Persistence Report'!$D:$D,$B267,'7.  Persistence Report'!$H:$H,2016,'7.  Persistence Report'!$J:$J,"Adjustment")</f>
        <v>0</v>
      </c>
      <c r="W268" s="724">
        <f>SUMIFS('7.  Persistence Report'!Y:Y,'7.  Persistence Report'!$D:$D,$B267,'7.  Persistence Report'!$H:$H,2016,'7.  Persistence Report'!$J:$J,"Adjustment")</f>
        <v>0</v>
      </c>
      <c r="X268" s="724">
        <f>SUMIFS('7.  Persistence Report'!Z:Z,'7.  Persistence Report'!$D:$D,$B267,'7.  Persistence Report'!$H:$H,2016,'7.  Persistence Report'!$J:$J,"Adjustment")</f>
        <v>0</v>
      </c>
      <c r="Y268" s="412">
        <f t="shared" ref="Y268:AD268" si="71">Y267</f>
        <v>0</v>
      </c>
      <c r="Z268" s="412">
        <f t="shared" si="71"/>
        <v>0</v>
      </c>
      <c r="AA268" s="412">
        <f t="shared" si="71"/>
        <v>0</v>
      </c>
      <c r="AB268" s="412">
        <f t="shared" si="71"/>
        <v>1</v>
      </c>
      <c r="AC268" s="412">
        <f t="shared" si="71"/>
        <v>0</v>
      </c>
      <c r="AD268" s="412">
        <f t="shared" si="71"/>
        <v>0</v>
      </c>
      <c r="AE268" s="412">
        <f t="shared" ref="AE268:AL268" si="72">AE267</f>
        <v>0</v>
      </c>
      <c r="AF268" s="412">
        <f t="shared" si="72"/>
        <v>0</v>
      </c>
      <c r="AG268" s="412">
        <f t="shared" si="72"/>
        <v>0</v>
      </c>
      <c r="AH268" s="412">
        <f t="shared" si="72"/>
        <v>0</v>
      </c>
      <c r="AI268" s="412">
        <f t="shared" si="72"/>
        <v>0</v>
      </c>
      <c r="AJ268" s="412">
        <f t="shared" si="72"/>
        <v>0</v>
      </c>
      <c r="AK268" s="412">
        <f t="shared" si="72"/>
        <v>0</v>
      </c>
      <c r="AL268" s="412">
        <f t="shared" si="72"/>
        <v>0</v>
      </c>
      <c r="AM268" s="299"/>
    </row>
    <row r="269" spans="1:40" outlineLevel="1">
      <c r="B269" s="317"/>
      <c r="C269" s="307"/>
      <c r="D269" s="730"/>
      <c r="E269" s="730"/>
      <c r="F269" s="730"/>
      <c r="G269" s="730"/>
      <c r="H269" s="730"/>
      <c r="I269" s="730"/>
      <c r="J269" s="730"/>
      <c r="K269" s="730"/>
      <c r="L269" s="730"/>
      <c r="M269" s="730"/>
      <c r="N269" s="730"/>
      <c r="O269" s="730"/>
      <c r="P269" s="730"/>
      <c r="Q269" s="730"/>
      <c r="R269" s="730"/>
      <c r="S269" s="730"/>
      <c r="T269" s="730"/>
      <c r="U269" s="730"/>
      <c r="V269" s="730"/>
      <c r="W269" s="730"/>
      <c r="X269" s="730"/>
      <c r="Y269" s="413"/>
      <c r="Z269" s="413"/>
      <c r="AA269" s="413"/>
      <c r="AB269" s="413"/>
      <c r="AC269" s="413"/>
      <c r="AD269" s="413"/>
      <c r="AE269" s="413"/>
      <c r="AF269" s="413"/>
      <c r="AG269" s="413"/>
      <c r="AH269" s="413"/>
      <c r="AI269" s="413"/>
      <c r="AJ269" s="413"/>
      <c r="AK269" s="413"/>
      <c r="AL269" s="413"/>
      <c r="AM269" s="308"/>
    </row>
    <row r="270" spans="1:40" s="285" customFormat="1" outlineLevel="1">
      <c r="A270" s="516">
        <v>16</v>
      </c>
      <c r="B270" s="325" t="s">
        <v>492</v>
      </c>
      <c r="C270" s="293" t="s">
        <v>25</v>
      </c>
      <c r="D270" s="724">
        <f>SUMIFS('7.  Persistence Report'!AV:AV,'7.  Persistence Report'!$D:$D,$B270,'7.  Persistence Report'!$H:$H,2016,'7.  Persistence Report'!$J:$J,"Current Year Savings")</f>
        <v>0</v>
      </c>
      <c r="E270" s="724">
        <f>SUMIFS('7.  Persistence Report'!AW:AW,'7.  Persistence Report'!$D:$D,$B270,'7.  Persistence Report'!$H:$H,2016,'7.  Persistence Report'!$J:$J,"Current Year Savings")</f>
        <v>0</v>
      </c>
      <c r="F270" s="724">
        <f>SUMIFS('7.  Persistence Report'!AX:AX,'7.  Persistence Report'!$D:$D,$B270,'7.  Persistence Report'!$H:$H,2016,'7.  Persistence Report'!$J:$J,"Current Year Savings")</f>
        <v>0</v>
      </c>
      <c r="G270" s="724">
        <f>SUMIFS('7.  Persistence Report'!AY:AY,'7.  Persistence Report'!$D:$D,$B270,'7.  Persistence Report'!$H:$H,2016,'7.  Persistence Report'!$J:$J,"Current Year Savings")</f>
        <v>0</v>
      </c>
      <c r="H270" s="724">
        <f>SUMIFS('7.  Persistence Report'!AZ:AZ,'7.  Persistence Report'!$D:$D,$B270,'7.  Persistence Report'!$H:$H,2016,'7.  Persistence Report'!$J:$J,"Current Year Savings")</f>
        <v>0</v>
      </c>
      <c r="I270" s="724">
        <f>SUMIFS('7.  Persistence Report'!BA:BA,'7.  Persistence Report'!$D:$D,$B270,'7.  Persistence Report'!$H:$H,2016,'7.  Persistence Report'!$J:$J,"Current Year Savings")</f>
        <v>0</v>
      </c>
      <c r="J270" s="724">
        <f>SUMIFS('7.  Persistence Report'!BB:BB,'7.  Persistence Report'!$D:$D,$B270,'7.  Persistence Report'!$H:$H,2016,'7.  Persistence Report'!$J:$J,"Current Year Savings")</f>
        <v>0</v>
      </c>
      <c r="K270" s="724">
        <f>SUMIFS('7.  Persistence Report'!BC:BC,'7.  Persistence Report'!$D:$D,$B270,'7.  Persistence Report'!$H:$H,2016,'7.  Persistence Report'!$J:$J,"Current Year Savings")</f>
        <v>0</v>
      </c>
      <c r="L270" s="724">
        <f>SUMIFS('7.  Persistence Report'!BD:BD,'7.  Persistence Report'!$D:$D,$B270,'7.  Persistence Report'!$H:$H,2016,'7.  Persistence Report'!$J:$J,"Current Year Savings")</f>
        <v>0</v>
      </c>
      <c r="M270" s="724">
        <f>SUMIFS('7.  Persistence Report'!BE:BE,'7.  Persistence Report'!$D:$D,$B270,'7.  Persistence Report'!$H:$H,2016,'7.  Persistence Report'!$J:$J,"Current Year Savings")</f>
        <v>0</v>
      </c>
      <c r="N270" s="724">
        <v>0</v>
      </c>
      <c r="O270" s="724">
        <f>SUMIFS('7.  Persistence Report'!Q:Q,'7.  Persistence Report'!$D:$D,$B270,'7.  Persistence Report'!$H:$H,2016,'7.  Persistence Report'!$J:$J,"Current Year Savings")</f>
        <v>0</v>
      </c>
      <c r="P270" s="724">
        <f>SUMIFS('7.  Persistence Report'!R:R,'7.  Persistence Report'!$D:$D,$B270,'7.  Persistence Report'!$H:$H,2016,'7.  Persistence Report'!$J:$J,"Current Year Savings")</f>
        <v>0</v>
      </c>
      <c r="Q270" s="724">
        <f>SUMIFS('7.  Persistence Report'!S:S,'7.  Persistence Report'!$D:$D,$B270,'7.  Persistence Report'!$H:$H,2016,'7.  Persistence Report'!$J:$J,"Current Year Savings")</f>
        <v>0</v>
      </c>
      <c r="R270" s="724">
        <f>SUMIFS('7.  Persistence Report'!T:T,'7.  Persistence Report'!$D:$D,$B270,'7.  Persistence Report'!$H:$H,2016,'7.  Persistence Report'!$J:$J,"Current Year Savings")</f>
        <v>0</v>
      </c>
      <c r="S270" s="724">
        <f>SUMIFS('7.  Persistence Report'!U:U,'7.  Persistence Report'!$D:$D,$B270,'7.  Persistence Report'!$H:$H,2016,'7.  Persistence Report'!$J:$J,"Current Year Savings")</f>
        <v>0</v>
      </c>
      <c r="T270" s="724">
        <f>SUMIFS('7.  Persistence Report'!V:V,'7.  Persistence Report'!$D:$D,$B270,'7.  Persistence Report'!$H:$H,2016,'7.  Persistence Report'!$J:$J,"Current Year Savings")</f>
        <v>0</v>
      </c>
      <c r="U270" s="724">
        <f>SUMIFS('7.  Persistence Report'!W:W,'7.  Persistence Report'!$D:$D,$B270,'7.  Persistence Report'!$H:$H,2016,'7.  Persistence Report'!$J:$J,"Current Year Savings")</f>
        <v>0</v>
      </c>
      <c r="V270" s="724">
        <f>SUMIFS('7.  Persistence Report'!X:X,'7.  Persistence Report'!$D:$D,$B270,'7.  Persistence Report'!$H:$H,2016,'7.  Persistence Report'!$J:$J,"Current Year Savings")</f>
        <v>0</v>
      </c>
      <c r="W270" s="724">
        <f>SUMIFS('7.  Persistence Report'!Y:Y,'7.  Persistence Report'!$D:$D,$B270,'7.  Persistence Report'!$H:$H,2016,'7.  Persistence Report'!$J:$J,"Current Year Savings")</f>
        <v>0</v>
      </c>
      <c r="X270" s="724">
        <f>SUMIFS('7.  Persistence Report'!Z:Z,'7.  Persistence Report'!$D:$D,$B270,'7.  Persistence Report'!$H:$H,2016,'7.  Persistence Report'!$J:$J,"Current Year Savings")</f>
        <v>0</v>
      </c>
      <c r="Y270" s="416">
        <f ca="1">IF(SUMIFS(OFFSET('3-a.  Rate Class Allocations'!$BA:$BA,0,O218-2015+(27*(Y219="kW"))),'3-a.  Rate Class Allocations'!$F:$F,"2011 - 2014 + 2015 Extension Legacy Green Energy Act Framework - Province Wide Program",'3-a.  Rate Class Allocations'!$E:$E,$B270),SUMIFS(OFFSET('3-a.  Rate Class Allocations'!$BA:$BA,0,O218-2015+(27*(Y219="kW"))),'3-a.  Rate Class Allocations'!$F:$F,"2011 - 2014 + 2015 Extension Legacy Green Energy Act Framework - Province Wide Program",'3-a.  Rate Class Allocations'!$L:$L,Y218,'3-a.  Rate Class Allocations'!$E:$E,$B270) / SUMIFS(OFFSET('3-a.  Rate Class Allocations'!$BA:$BA,0,O218-2015+(27*(Y219="kW"))),'3-a.  Rate Class Allocations'!$F:$F,"2011 - 2014 + 2015 Extension Legacy Green Energy Act Framework - Province Wide Program",'3-a.  Rate Class Allocations'!$E:$E,$B270),IF(COUNTIFS(Y218,"General Service*"),1/COUNTIFS(Y218:AL218,"General Service*"),0))</f>
        <v>1</v>
      </c>
      <c r="Z270" s="416">
        <f ca="1">IF(SUMIFS(OFFSET('3-a.  Rate Class Allocations'!$BA:$BA,0,O218-2015+(27*(Z$36="kW"))),'3-a.  Rate Class Allocations'!$F:$F,"2011 - 2014 + 2015 Extension Legacy Green Energy Act Framework - Province Wide Program",'3-a.  Rate Class Allocations'!$E:$E,$B270),SUMIFS(OFFSET('3-a.  Rate Class Allocations'!$BA:$BA,0,O218-2015+(27*(Z$36="kW"))),'3-a.  Rate Class Allocations'!$F:$F,"2011 - 2014 + 2015 Extension Legacy Green Energy Act Framework - Province Wide Program",'3-a.  Rate Class Allocations'!$L:$L,Z$35,'3-a.  Rate Class Allocations'!$E:$E,$B270) / SUMIFS(OFFSET('3-a.  Rate Class Allocations'!$BA:$BA,0,O218-2015+(27*(Z$36="kW"))),'3-a.  Rate Class Allocations'!$F:$F,"2011 - 2014 + 2015 Extension Legacy Green Energy Act Framework - Province Wide Program",'3-a.  Rate Class Allocations'!$E:$E,$B270),IF(COUNTIFS(Z$35,"General Service*"),1/COUNTIFS(Y218:AL218,"General Service*"),0))</f>
        <v>0</v>
      </c>
      <c r="AA270" s="416">
        <f ca="1">IF(SUMIFS(OFFSET('3-a.  Rate Class Allocations'!$BA:$BA,0,O218-2015+(27*(AA$36="kW"))),'3-a.  Rate Class Allocations'!$F:$F,"2011 - 2014 + 2015 Extension Legacy Green Energy Act Framework - Province Wide Program",'3-a.  Rate Class Allocations'!$E:$E,$B270),SUMIFS(OFFSET('3-a.  Rate Class Allocations'!$BA:$BA,0,O218-2015+(27*(AA$36="kW"))),'3-a.  Rate Class Allocations'!$F:$F,"2011 - 2014 + 2015 Extension Legacy Green Energy Act Framework - Province Wide Program",'3-a.  Rate Class Allocations'!$L:$L,AA$35,'3-a.  Rate Class Allocations'!$E:$E,$B270) / SUMIFS(OFFSET('3-a.  Rate Class Allocations'!$BA:$BA,0,O218-2015+(27*(AA$36="kW"))),'3-a.  Rate Class Allocations'!$F:$F,"2011 - 2014 + 2015 Extension Legacy Green Energy Act Framework - Province Wide Program",'3-a.  Rate Class Allocations'!$E:$E,$B270),IF(COUNTIFS(AA$35,"General Service*"),1/COUNTIFS(Y218:AL218,"General Service*"),0))</f>
        <v>0</v>
      </c>
      <c r="AB270" s="416">
        <f ca="1">IF(SUMIFS(OFFSET('3-a.  Rate Class Allocations'!$BA:$BA,0,O218-2015+(27*(AB$36="kW"))),'3-a.  Rate Class Allocations'!$F:$F,"2011 - 2014 + 2015 Extension Legacy Green Energy Act Framework - Province Wide Program",'3-a.  Rate Class Allocations'!$E:$E,$B270),SUMIFS(OFFSET('3-a.  Rate Class Allocations'!$BA:$BA,0,O218-2015+(27*(AB$36="kW"))),'3-a.  Rate Class Allocations'!$F:$F,"2011 - 2014 + 2015 Extension Legacy Green Energy Act Framework - Province Wide Program",'3-a.  Rate Class Allocations'!$L:$L,AB$35,'3-a.  Rate Class Allocations'!$E:$E,$B270) / SUMIFS(OFFSET('3-a.  Rate Class Allocations'!$BA:$BA,0,O218-2015+(27*(AB$36="kW"))),'3-a.  Rate Class Allocations'!$F:$F,"2011 - 2014 + 2015 Extension Legacy Green Energy Act Framework - Province Wide Program",'3-a.  Rate Class Allocations'!$E:$E,$B270),IF(COUNTIFS(AB$35,"General Service*"),1/COUNTIFS(Y218:AL218,"General Service*"),0))</f>
        <v>0</v>
      </c>
      <c r="AC270" s="416">
        <f ca="1">IF(SUMIFS(OFFSET('3-a.  Rate Class Allocations'!$BA:$BA,0,O218-2015+(27*(AC$36="kW"))),'3-a.  Rate Class Allocations'!$F:$F,"2011 - 2014 + 2015 Extension Legacy Green Energy Act Framework - Province Wide Program",'3-a.  Rate Class Allocations'!$E:$E,$B270),SUMIFS(OFFSET('3-a.  Rate Class Allocations'!$BA:$BA,0,O218-2015+(27*(AC$36="kW"))),'3-a.  Rate Class Allocations'!$F:$F,"2011 - 2014 + 2015 Extension Legacy Green Energy Act Framework - Province Wide Program",'3-a.  Rate Class Allocations'!$L:$L,AC$35,'3-a.  Rate Class Allocations'!$E:$E,$B270) / SUMIFS(OFFSET('3-a.  Rate Class Allocations'!$BA:$BA,0,O218-2015+(27*(AC$36="kW"))),'3-a.  Rate Class Allocations'!$F:$F,"2011 - 2014 + 2015 Extension Legacy Green Energy Act Framework - Province Wide Program",'3-a.  Rate Class Allocations'!$E:$E,$B270),IF(COUNTIFS(AC$35,"General Service*"),1/COUNTIFS(Y218:AL218,"General Service*"),0))</f>
        <v>0</v>
      </c>
      <c r="AD270" s="416">
        <f ca="1">IF(SUMIFS(OFFSET('3-a.  Rate Class Allocations'!$BA:$BA,0,O218-2015+(27*(AD$36="kW"))),'3-a.  Rate Class Allocations'!$F:$F,"2011 - 2014 + 2015 Extension Legacy Green Energy Act Framework - Province Wide Program",'3-a.  Rate Class Allocations'!$E:$E,$B270),SUMIFS(OFFSET('3-a.  Rate Class Allocations'!$BA:$BA,0,O218-2015+(27*(AD$36="kW"))),'3-a.  Rate Class Allocations'!$F:$F,"2011 - 2014 + 2015 Extension Legacy Green Energy Act Framework - Province Wide Program",'3-a.  Rate Class Allocations'!$L:$L,AD$35,'3-a.  Rate Class Allocations'!$E:$E,$B270) / SUMIFS(OFFSET('3-a.  Rate Class Allocations'!$BA:$BA,0,O218-2015+(27*(AD$36="kW"))),'3-a.  Rate Class Allocations'!$F:$F,"2011 - 2014 + 2015 Extension Legacy Green Energy Act Framework - Province Wide Program",'3-a.  Rate Class Allocations'!$E:$E,$B270),IF(COUNTIFS(AD$35,"General Service*"),1/COUNTIFS(Y218:AL218,"General Service*"),0))</f>
        <v>0</v>
      </c>
      <c r="AE270" s="416">
        <f ca="1">IF(SUMIFS(OFFSET('3-a.  Rate Class Allocations'!$BA:$BA,0,O218-2015+(27*(AE$36="kW"))),'3-a.  Rate Class Allocations'!$F:$F,"2011 - 2014 + 2015 Extension Legacy Green Energy Act Framework - Province Wide Program",'3-a.  Rate Class Allocations'!$E:$E,$B270),SUMIFS(OFFSET('3-a.  Rate Class Allocations'!$BA:$BA,0,O218-2015+(27*(AE$36="kW"))),'3-a.  Rate Class Allocations'!$F:$F,"2011 - 2014 + 2015 Extension Legacy Green Energy Act Framework - Province Wide Program",'3-a.  Rate Class Allocations'!$L:$L,AE$35,'3-a.  Rate Class Allocations'!$E:$E,$B270) / SUMIFS(OFFSET('3-a.  Rate Class Allocations'!$BA:$BA,0,O218-2015+(27*(AE$36="kW"))),'3-a.  Rate Class Allocations'!$F:$F,"2011 - 2014 + 2015 Extension Legacy Green Energy Act Framework - Province Wide Program",'3-a.  Rate Class Allocations'!$E:$E,$B270),IF(COUNTIFS(AE$35,"General Service*"),1/COUNTIFS(Y218:AL218,"General Service*"),0))</f>
        <v>0</v>
      </c>
      <c r="AF270" s="416">
        <f ca="1">IF(SUMIFS(OFFSET('3-a.  Rate Class Allocations'!$BA:$BA,0,O218-2015+(27*(AF$36="kW"))),'3-a.  Rate Class Allocations'!$F:$F,"2011 - 2014 + 2015 Extension Legacy Green Energy Act Framework - Province Wide Program",'3-a.  Rate Class Allocations'!$E:$E,$B270),SUMIFS(OFFSET('3-a.  Rate Class Allocations'!$BA:$BA,0,O218-2015+(27*(AF$36="kW"))),'3-a.  Rate Class Allocations'!$F:$F,"2011 - 2014 + 2015 Extension Legacy Green Energy Act Framework - Province Wide Program",'3-a.  Rate Class Allocations'!$L:$L,AF$35,'3-a.  Rate Class Allocations'!$E:$E,$B270) / SUMIFS(OFFSET('3-a.  Rate Class Allocations'!$BA:$BA,0,O218-2015+(27*(AF$36="kW"))),'3-a.  Rate Class Allocations'!$F:$F,"2011 - 2014 + 2015 Extension Legacy Green Energy Act Framework - Province Wide Program",'3-a.  Rate Class Allocations'!$E:$E,$B270),IF(COUNTIFS(AF$35,"General Service*"),1/COUNTIFS(Y218:AL218,"General Service*"),0))</f>
        <v>0</v>
      </c>
      <c r="AG270" s="416">
        <f ca="1">IF(SUMIFS(OFFSET('3-a.  Rate Class Allocations'!$BA:$BA,0,O218-2015+(27*(AG$36="kW"))),'3-a.  Rate Class Allocations'!$F:$F,"2011 - 2014 + 2015 Extension Legacy Green Energy Act Framework - Province Wide Program",'3-a.  Rate Class Allocations'!$E:$E,$B270),SUMIFS(OFFSET('3-a.  Rate Class Allocations'!$BA:$BA,0,O218-2015+(27*(AG$36="kW"))),'3-a.  Rate Class Allocations'!$F:$F,"2011 - 2014 + 2015 Extension Legacy Green Energy Act Framework - Province Wide Program",'3-a.  Rate Class Allocations'!$L:$L,AG$35,'3-a.  Rate Class Allocations'!$E:$E,$B270) / SUMIFS(OFFSET('3-a.  Rate Class Allocations'!$BA:$BA,0,O218-2015+(27*(AG$36="kW"))),'3-a.  Rate Class Allocations'!$F:$F,"2011 - 2014 + 2015 Extension Legacy Green Energy Act Framework - Province Wide Program",'3-a.  Rate Class Allocations'!$E:$E,$B270),IF(COUNTIFS(AG$35,"General Service*"),1/COUNTIFS(Y218:AL218,"General Service*"),0))</f>
        <v>0</v>
      </c>
      <c r="AH270" s="416">
        <f ca="1">IF(SUMIFS(OFFSET('3-a.  Rate Class Allocations'!$BA:$BA,0,O218-2015+(27*(AH$36="kW"))),'3-a.  Rate Class Allocations'!$F:$F,"2011 - 2014 + 2015 Extension Legacy Green Energy Act Framework - Province Wide Program",'3-a.  Rate Class Allocations'!$E:$E,$B270),SUMIFS(OFFSET('3-a.  Rate Class Allocations'!$BA:$BA,0,O218-2015+(27*(AH$36="kW"))),'3-a.  Rate Class Allocations'!$F:$F,"2011 - 2014 + 2015 Extension Legacy Green Energy Act Framework - Province Wide Program",'3-a.  Rate Class Allocations'!$L:$L,AH$35,'3-a.  Rate Class Allocations'!$E:$E,$B270) / SUMIFS(OFFSET('3-a.  Rate Class Allocations'!$BA:$BA,0,O218-2015+(27*(AH$36="kW"))),'3-a.  Rate Class Allocations'!$F:$F,"2011 - 2014 + 2015 Extension Legacy Green Energy Act Framework - Province Wide Program",'3-a.  Rate Class Allocations'!$E:$E,$B270),IF(COUNTIFS(AH$35,"General Service*"),1/COUNTIFS(Y218:AL218,"General Service*"),0))</f>
        <v>0</v>
      </c>
      <c r="AI270" s="416">
        <f ca="1">IF(SUMIFS(OFFSET('3-a.  Rate Class Allocations'!$BA:$BA,0,O218-2015+(27*(AI$36="kW"))),'3-a.  Rate Class Allocations'!$F:$F,"2011 - 2014 + 2015 Extension Legacy Green Energy Act Framework - Province Wide Program",'3-a.  Rate Class Allocations'!$E:$E,$B270),SUMIFS(OFFSET('3-a.  Rate Class Allocations'!$BA:$BA,0,O218-2015+(27*(AI$36="kW"))),'3-a.  Rate Class Allocations'!$F:$F,"2011 - 2014 + 2015 Extension Legacy Green Energy Act Framework - Province Wide Program",'3-a.  Rate Class Allocations'!$L:$L,AI$35,'3-a.  Rate Class Allocations'!$E:$E,$B270) / SUMIFS(OFFSET('3-a.  Rate Class Allocations'!$BA:$BA,0,O218-2015+(27*(AI$36="kW"))),'3-a.  Rate Class Allocations'!$F:$F,"2011 - 2014 + 2015 Extension Legacy Green Energy Act Framework - Province Wide Program",'3-a.  Rate Class Allocations'!$E:$E,$B270),IF(COUNTIFS(AI$35,"General Service*"),1/COUNTIFS(Y218:AL218,"General Service*"),0))</f>
        <v>0</v>
      </c>
      <c r="AJ270" s="416">
        <f ca="1">IF(SUMIFS(OFFSET('3-a.  Rate Class Allocations'!$BA:$BA,0,O218-2015+(27*(AJ$36="kW"))),'3-a.  Rate Class Allocations'!$F:$F,"2011 - 2014 + 2015 Extension Legacy Green Energy Act Framework - Province Wide Program",'3-a.  Rate Class Allocations'!$E:$E,$B270),SUMIFS(OFFSET('3-a.  Rate Class Allocations'!$BA:$BA,0,O218-2015+(27*(AJ$36="kW"))),'3-a.  Rate Class Allocations'!$F:$F,"2011 - 2014 + 2015 Extension Legacy Green Energy Act Framework - Province Wide Program",'3-a.  Rate Class Allocations'!$L:$L,AJ$35,'3-a.  Rate Class Allocations'!$E:$E,$B270) / SUMIFS(OFFSET('3-a.  Rate Class Allocations'!$BA:$BA,0,O218-2015+(27*(AJ$36="kW"))),'3-a.  Rate Class Allocations'!$F:$F,"2011 - 2014 + 2015 Extension Legacy Green Energy Act Framework - Province Wide Program",'3-a.  Rate Class Allocations'!$E:$E,$B270),IF(COUNTIFS(AJ$35,"General Service*"),1/COUNTIFS(Y218:AL218,"General Service*"),0))</f>
        <v>0</v>
      </c>
      <c r="AK270" s="416">
        <f ca="1">IF(SUMIFS(OFFSET('3-a.  Rate Class Allocations'!$BA:$BA,0,O218-2015+(27*(AK$36="kW"))),'3-a.  Rate Class Allocations'!$F:$F,"2011 - 2014 + 2015 Extension Legacy Green Energy Act Framework - Province Wide Program",'3-a.  Rate Class Allocations'!$E:$E,$B270),SUMIFS(OFFSET('3-a.  Rate Class Allocations'!$BA:$BA,0,O218-2015+(27*(AK$36="kW"))),'3-a.  Rate Class Allocations'!$F:$F,"2011 - 2014 + 2015 Extension Legacy Green Energy Act Framework - Province Wide Program",'3-a.  Rate Class Allocations'!$L:$L,AK$35,'3-a.  Rate Class Allocations'!$E:$E,$B270) / SUMIFS(OFFSET('3-a.  Rate Class Allocations'!$BA:$BA,0,O218-2015+(27*(AK$36="kW"))),'3-a.  Rate Class Allocations'!$F:$F,"2011 - 2014 + 2015 Extension Legacy Green Energy Act Framework - Province Wide Program",'3-a.  Rate Class Allocations'!$E:$E,$B270),IF(COUNTIFS(AK$35,"General Service*"),1/COUNTIFS(Y218:AL218,"General Service*"),0))</f>
        <v>0</v>
      </c>
      <c r="AL270" s="416">
        <f ca="1">IF(SUMIFS(OFFSET('3-a.  Rate Class Allocations'!$BA:$BA,0,O218-2015+(27*(AL$36="kW"))),'3-a.  Rate Class Allocations'!$F:$F,"2011 - 2014 + 2015 Extension Legacy Green Energy Act Framework - Province Wide Program",'3-a.  Rate Class Allocations'!$E:$E,$B270),SUMIFS(OFFSET('3-a.  Rate Class Allocations'!$BA:$BA,0,O218-2015+(27*(AL$36="kW"))),'3-a.  Rate Class Allocations'!$F:$F,"2011 - 2014 + 2015 Extension Legacy Green Energy Act Framework - Province Wide Program",'3-a.  Rate Class Allocations'!$L:$L,AL$35,'3-a.  Rate Class Allocations'!$E:$E,$B270) / SUMIFS(OFFSET('3-a.  Rate Class Allocations'!$BA:$BA,0,O218-2015+(27*(AL$36="kW"))),'3-a.  Rate Class Allocations'!$F:$F,"2011 - 2014 + 2015 Extension Legacy Green Energy Act Framework - Province Wide Program",'3-a.  Rate Class Allocations'!$E:$E,$B270),IF(COUNTIFS(AL$35,"General Service*"),1/COUNTIFS(Y218:AL218,"General Service*"),0))</f>
        <v>0</v>
      </c>
      <c r="AM270" s="298">
        <f ca="1">SUM(Y270:AL270)</f>
        <v>1</v>
      </c>
    </row>
    <row r="271" spans="1:40" s="285" customFormat="1" outlineLevel="1">
      <c r="A271" s="516"/>
      <c r="B271" s="325" t="s">
        <v>290</v>
      </c>
      <c r="C271" s="293" t="s">
        <v>164</v>
      </c>
      <c r="D271" s="724">
        <f>SUMIFS('7.  Persistence Report'!AV:AV,'7.  Persistence Report'!$D:$D,$B270,'7.  Persistence Report'!$H:$H,2016,'7.  Persistence Report'!$J:$J,"Adjustment")</f>
        <v>0</v>
      </c>
      <c r="E271" s="724">
        <f>SUMIFS('7.  Persistence Report'!AW:AW,'7.  Persistence Report'!$D:$D,$B270,'7.  Persistence Report'!$H:$H,2016,'7.  Persistence Report'!$J:$J,"Adjustment")</f>
        <v>0</v>
      </c>
      <c r="F271" s="724">
        <f>SUMIFS('7.  Persistence Report'!AX:AX,'7.  Persistence Report'!$D:$D,$B270,'7.  Persistence Report'!$H:$H,2016,'7.  Persistence Report'!$J:$J,"Adjustment")</f>
        <v>0</v>
      </c>
      <c r="G271" s="724">
        <f>SUMIFS('7.  Persistence Report'!AY:AY,'7.  Persistence Report'!$D:$D,$B270,'7.  Persistence Report'!$H:$H,2016,'7.  Persistence Report'!$J:$J,"Adjustment")</f>
        <v>0</v>
      </c>
      <c r="H271" s="724">
        <f>SUMIFS('7.  Persistence Report'!AZ:AZ,'7.  Persistence Report'!$D:$D,$B270,'7.  Persistence Report'!$H:$H,2016,'7.  Persistence Report'!$J:$J,"Adjustment")</f>
        <v>0</v>
      </c>
      <c r="I271" s="724">
        <f>SUMIFS('7.  Persistence Report'!BA:BA,'7.  Persistence Report'!$D:$D,$B270,'7.  Persistence Report'!$H:$H,2016,'7.  Persistence Report'!$J:$J,"Adjustment")</f>
        <v>0</v>
      </c>
      <c r="J271" s="724">
        <f>SUMIFS('7.  Persistence Report'!BB:BB,'7.  Persistence Report'!$D:$D,$B270,'7.  Persistence Report'!$H:$H,2016,'7.  Persistence Report'!$J:$J,"Adjustment")</f>
        <v>0</v>
      </c>
      <c r="K271" s="724">
        <f>SUMIFS('7.  Persistence Report'!BC:BC,'7.  Persistence Report'!$D:$D,$B270,'7.  Persistence Report'!$H:$H,2016,'7.  Persistence Report'!$J:$J,"Adjustment")</f>
        <v>0</v>
      </c>
      <c r="L271" s="724">
        <f>SUMIFS('7.  Persistence Report'!BD:BD,'7.  Persistence Report'!$D:$D,$B270,'7.  Persistence Report'!$H:$H,2016,'7.  Persistence Report'!$J:$J,"Adjustment")</f>
        <v>0</v>
      </c>
      <c r="M271" s="724">
        <f>SUMIFS('7.  Persistence Report'!BE:BE,'7.  Persistence Report'!$D:$D,$B270,'7.  Persistence Report'!$H:$H,2016,'7.  Persistence Report'!$J:$J,"Adjustment")</f>
        <v>0</v>
      </c>
      <c r="N271" s="724">
        <f>N270</f>
        <v>0</v>
      </c>
      <c r="O271" s="724">
        <f>SUMIFS('7.  Persistence Report'!Q:Q,'7.  Persistence Report'!$D:$D,$B270,'7.  Persistence Report'!$H:$H,2016,'7.  Persistence Report'!$J:$J,"Adjustment")</f>
        <v>0</v>
      </c>
      <c r="P271" s="724">
        <f>SUMIFS('7.  Persistence Report'!R:R,'7.  Persistence Report'!$D:$D,$B270,'7.  Persistence Report'!$H:$H,2016,'7.  Persistence Report'!$J:$J,"Adjustment")</f>
        <v>0</v>
      </c>
      <c r="Q271" s="724">
        <f>SUMIFS('7.  Persistence Report'!S:S,'7.  Persistence Report'!$D:$D,$B270,'7.  Persistence Report'!$H:$H,2016,'7.  Persistence Report'!$J:$J,"Adjustment")</f>
        <v>0</v>
      </c>
      <c r="R271" s="724">
        <f>SUMIFS('7.  Persistence Report'!T:T,'7.  Persistence Report'!$D:$D,$B270,'7.  Persistence Report'!$H:$H,2016,'7.  Persistence Report'!$J:$J,"Adjustment")</f>
        <v>0</v>
      </c>
      <c r="S271" s="724">
        <f>SUMIFS('7.  Persistence Report'!U:U,'7.  Persistence Report'!$D:$D,$B270,'7.  Persistence Report'!$H:$H,2016,'7.  Persistence Report'!$J:$J,"Adjustment")</f>
        <v>0</v>
      </c>
      <c r="T271" s="724">
        <f>SUMIFS('7.  Persistence Report'!V:V,'7.  Persistence Report'!$D:$D,$B270,'7.  Persistence Report'!$H:$H,2016,'7.  Persistence Report'!$J:$J,"Adjustment")</f>
        <v>0</v>
      </c>
      <c r="U271" s="724">
        <f>SUMIFS('7.  Persistence Report'!W:W,'7.  Persistence Report'!$D:$D,$B270,'7.  Persistence Report'!$H:$H,2016,'7.  Persistence Report'!$J:$J,"Adjustment")</f>
        <v>0</v>
      </c>
      <c r="V271" s="724">
        <f>SUMIFS('7.  Persistence Report'!X:X,'7.  Persistence Report'!$D:$D,$B270,'7.  Persistence Report'!$H:$H,2016,'7.  Persistence Report'!$J:$J,"Adjustment")</f>
        <v>0</v>
      </c>
      <c r="W271" s="724">
        <f>SUMIFS('7.  Persistence Report'!Y:Y,'7.  Persistence Report'!$D:$D,$B270,'7.  Persistence Report'!$H:$H,2016,'7.  Persistence Report'!$J:$J,"Adjustment")</f>
        <v>0</v>
      </c>
      <c r="X271" s="724">
        <f>SUMIFS('7.  Persistence Report'!Z:Z,'7.  Persistence Report'!$D:$D,$B270,'7.  Persistence Report'!$H:$H,2016,'7.  Persistence Report'!$J:$J,"Adjustment")</f>
        <v>0</v>
      </c>
      <c r="Y271" s="412">
        <f t="shared" ref="Y271:AD271" ca="1" si="73">Y270</f>
        <v>1</v>
      </c>
      <c r="Z271" s="412">
        <f t="shared" ca="1" si="73"/>
        <v>0</v>
      </c>
      <c r="AA271" s="412">
        <f t="shared" ca="1" si="73"/>
        <v>0</v>
      </c>
      <c r="AB271" s="412">
        <f t="shared" ca="1" si="73"/>
        <v>0</v>
      </c>
      <c r="AC271" s="412">
        <f t="shared" ca="1" si="73"/>
        <v>0</v>
      </c>
      <c r="AD271" s="412">
        <f t="shared" ca="1" si="73"/>
        <v>0</v>
      </c>
      <c r="AE271" s="412">
        <f t="shared" ref="AE271:AL271" ca="1" si="74">AE270</f>
        <v>0</v>
      </c>
      <c r="AF271" s="412">
        <f t="shared" ca="1" si="74"/>
        <v>0</v>
      </c>
      <c r="AG271" s="412">
        <f t="shared" ca="1" si="74"/>
        <v>0</v>
      </c>
      <c r="AH271" s="412">
        <f t="shared" ca="1" si="74"/>
        <v>0</v>
      </c>
      <c r="AI271" s="412">
        <f t="shared" ca="1" si="74"/>
        <v>0</v>
      </c>
      <c r="AJ271" s="412">
        <f t="shared" ca="1" si="74"/>
        <v>0</v>
      </c>
      <c r="AK271" s="412">
        <f t="shared" ca="1" si="74"/>
        <v>0</v>
      </c>
      <c r="AL271" s="412">
        <f t="shared" ca="1" si="74"/>
        <v>0</v>
      </c>
      <c r="AM271" s="299"/>
    </row>
    <row r="272" spans="1:40" s="285" customFormat="1" outlineLevel="1">
      <c r="A272" s="516"/>
      <c r="B272" s="325"/>
      <c r="C272" s="293"/>
      <c r="D272" s="730"/>
      <c r="E272" s="730"/>
      <c r="F272" s="730"/>
      <c r="G272" s="730"/>
      <c r="H272" s="730"/>
      <c r="I272" s="730"/>
      <c r="J272" s="730"/>
      <c r="K272" s="730"/>
      <c r="L272" s="730"/>
      <c r="M272" s="730"/>
      <c r="N272" s="730"/>
      <c r="O272" s="730"/>
      <c r="P272" s="730"/>
      <c r="Q272" s="730"/>
      <c r="R272" s="730"/>
      <c r="S272" s="730"/>
      <c r="T272" s="730"/>
      <c r="U272" s="730"/>
      <c r="V272" s="730"/>
      <c r="W272" s="730"/>
      <c r="X272" s="730"/>
      <c r="Y272" s="413"/>
      <c r="Z272" s="413"/>
      <c r="AA272" s="413"/>
      <c r="AB272" s="413"/>
      <c r="AC272" s="413"/>
      <c r="AD272" s="413"/>
      <c r="AE272" s="417"/>
      <c r="AF272" s="417"/>
      <c r="AG272" s="417"/>
      <c r="AH272" s="417"/>
      <c r="AI272" s="417"/>
      <c r="AJ272" s="417"/>
      <c r="AK272" s="417"/>
      <c r="AL272" s="417"/>
      <c r="AM272" s="315"/>
    </row>
    <row r="273" spans="1:39" ht="15.75" outlineLevel="1">
      <c r="B273" s="513" t="s">
        <v>497</v>
      </c>
      <c r="C273" s="321"/>
      <c r="D273" s="742"/>
      <c r="E273" s="738"/>
      <c r="F273" s="738"/>
      <c r="G273" s="738"/>
      <c r="H273" s="738"/>
      <c r="I273" s="738"/>
      <c r="J273" s="738"/>
      <c r="K273" s="738"/>
      <c r="L273" s="738"/>
      <c r="M273" s="738"/>
      <c r="N273" s="742"/>
      <c r="O273" s="738"/>
      <c r="P273" s="738"/>
      <c r="Q273" s="738"/>
      <c r="R273" s="738"/>
      <c r="S273" s="738"/>
      <c r="T273" s="738"/>
      <c r="U273" s="738"/>
      <c r="V273" s="738"/>
      <c r="W273" s="738"/>
      <c r="X273" s="738"/>
      <c r="Y273" s="415"/>
      <c r="Z273" s="415"/>
      <c r="AA273" s="415"/>
      <c r="AB273" s="415"/>
      <c r="AC273" s="415"/>
      <c r="AD273" s="415"/>
      <c r="AE273" s="415"/>
      <c r="AF273" s="415"/>
      <c r="AG273" s="415"/>
      <c r="AH273" s="415"/>
      <c r="AI273" s="415"/>
      <c r="AJ273" s="415"/>
      <c r="AK273" s="415"/>
      <c r="AL273" s="415"/>
      <c r="AM273" s="294"/>
    </row>
    <row r="274" spans="1:39" outlineLevel="1">
      <c r="A274" s="516">
        <v>17</v>
      </c>
      <c r="B274" s="514" t="s">
        <v>113</v>
      </c>
      <c r="C274" s="293" t="s">
        <v>25</v>
      </c>
      <c r="D274" s="724">
        <f>SUMIFS('7.  Persistence Report'!AV:AV,'7.  Persistence Report'!$D:$D,$B274,'7.  Persistence Report'!$H:$H,2016,'7.  Persistence Report'!$J:$J,"Current Year Savings")</f>
        <v>0</v>
      </c>
      <c r="E274" s="724">
        <f>SUMIFS('7.  Persistence Report'!AW:AW,'7.  Persistence Report'!$D:$D,$B274,'7.  Persistence Report'!$H:$H,2016,'7.  Persistence Report'!$J:$J,"Current Year Savings")</f>
        <v>0</v>
      </c>
      <c r="F274" s="724">
        <f>SUMIFS('7.  Persistence Report'!AX:AX,'7.  Persistence Report'!$D:$D,$B274,'7.  Persistence Report'!$H:$H,2016,'7.  Persistence Report'!$J:$J,"Current Year Savings")</f>
        <v>0</v>
      </c>
      <c r="G274" s="724">
        <f>SUMIFS('7.  Persistence Report'!AY:AY,'7.  Persistence Report'!$D:$D,$B274,'7.  Persistence Report'!$H:$H,2016,'7.  Persistence Report'!$J:$J,"Current Year Savings")</f>
        <v>0</v>
      </c>
      <c r="H274" s="724">
        <f>SUMIFS('7.  Persistence Report'!AZ:AZ,'7.  Persistence Report'!$D:$D,$B274,'7.  Persistence Report'!$H:$H,2016,'7.  Persistence Report'!$J:$J,"Current Year Savings")</f>
        <v>0</v>
      </c>
      <c r="I274" s="724">
        <f>SUMIFS('7.  Persistence Report'!BA:BA,'7.  Persistence Report'!$D:$D,$B274,'7.  Persistence Report'!$H:$H,2016,'7.  Persistence Report'!$J:$J,"Current Year Savings")</f>
        <v>0</v>
      </c>
      <c r="J274" s="724">
        <f>SUMIFS('7.  Persistence Report'!BB:BB,'7.  Persistence Report'!$D:$D,$B274,'7.  Persistence Report'!$H:$H,2016,'7.  Persistence Report'!$J:$J,"Current Year Savings")</f>
        <v>0</v>
      </c>
      <c r="K274" s="724">
        <f>SUMIFS('7.  Persistence Report'!BC:BC,'7.  Persistence Report'!$D:$D,$B274,'7.  Persistence Report'!$H:$H,2016,'7.  Persistence Report'!$J:$J,"Current Year Savings")</f>
        <v>0</v>
      </c>
      <c r="L274" s="724">
        <f>SUMIFS('7.  Persistence Report'!BD:BD,'7.  Persistence Report'!$D:$D,$B274,'7.  Persistence Report'!$H:$H,2016,'7.  Persistence Report'!$J:$J,"Current Year Savings")</f>
        <v>0</v>
      </c>
      <c r="M274" s="724">
        <f>SUMIFS('7.  Persistence Report'!BE:BE,'7.  Persistence Report'!$D:$D,$B274,'7.  Persistence Report'!$H:$H,2016,'7.  Persistence Report'!$J:$J,"Current Year Savings")</f>
        <v>0</v>
      </c>
      <c r="N274" s="724">
        <v>0</v>
      </c>
      <c r="O274" s="724">
        <f>SUMIFS('7.  Persistence Report'!Q:Q,'7.  Persistence Report'!$D:$D,$B274,'7.  Persistence Report'!$H:$H,2016,'7.  Persistence Report'!$J:$J,"Current Year Savings")</f>
        <v>0</v>
      </c>
      <c r="P274" s="724">
        <f>SUMIFS('7.  Persistence Report'!R:R,'7.  Persistence Report'!$D:$D,$B274,'7.  Persistence Report'!$H:$H,2016,'7.  Persistence Report'!$J:$J,"Current Year Savings")</f>
        <v>0</v>
      </c>
      <c r="Q274" s="724">
        <f>SUMIFS('7.  Persistence Report'!S:S,'7.  Persistence Report'!$D:$D,$B274,'7.  Persistence Report'!$H:$H,2016,'7.  Persistence Report'!$J:$J,"Current Year Savings")</f>
        <v>0</v>
      </c>
      <c r="R274" s="724">
        <f>SUMIFS('7.  Persistence Report'!T:T,'7.  Persistence Report'!$D:$D,$B274,'7.  Persistence Report'!$H:$H,2016,'7.  Persistence Report'!$J:$J,"Current Year Savings")</f>
        <v>0</v>
      </c>
      <c r="S274" s="724">
        <f>SUMIFS('7.  Persistence Report'!U:U,'7.  Persistence Report'!$D:$D,$B274,'7.  Persistence Report'!$H:$H,2016,'7.  Persistence Report'!$J:$J,"Current Year Savings")</f>
        <v>0</v>
      </c>
      <c r="T274" s="724">
        <f>SUMIFS('7.  Persistence Report'!V:V,'7.  Persistence Report'!$D:$D,$B274,'7.  Persistence Report'!$H:$H,2016,'7.  Persistence Report'!$J:$J,"Current Year Savings")</f>
        <v>0</v>
      </c>
      <c r="U274" s="724">
        <f>SUMIFS('7.  Persistence Report'!W:W,'7.  Persistence Report'!$D:$D,$B274,'7.  Persistence Report'!$H:$H,2016,'7.  Persistence Report'!$J:$J,"Current Year Savings")</f>
        <v>0</v>
      </c>
      <c r="V274" s="724">
        <f>SUMIFS('7.  Persistence Report'!X:X,'7.  Persistence Report'!$D:$D,$B274,'7.  Persistence Report'!$H:$H,2016,'7.  Persistence Report'!$J:$J,"Current Year Savings")</f>
        <v>0</v>
      </c>
      <c r="W274" s="724">
        <f>SUMIFS('7.  Persistence Report'!Y:Y,'7.  Persistence Report'!$D:$D,$B274,'7.  Persistence Report'!$H:$H,2016,'7.  Persistence Report'!$J:$J,"Current Year Savings")</f>
        <v>0</v>
      </c>
      <c r="X274" s="724">
        <f>SUMIFS('7.  Persistence Report'!Z:Z,'7.  Persistence Report'!$D:$D,$B274,'7.  Persistence Report'!$H:$H,2016,'7.  Persistence Report'!$J:$J,"Current Year Savings")</f>
        <v>0</v>
      </c>
      <c r="Y274" s="416">
        <f ca="1">IF(SUMIFS(OFFSET('3-a.  Rate Class Allocations'!$BA:$BA,0,O218-2015+(27*(Y219="kW"))),'3-a.  Rate Class Allocations'!$F:$F,"2011 - 2014 + 2015 Extension Legacy Green Energy Act Framework - Province Wide Program",'3-a.  Rate Class Allocations'!$E:$E,$B274),SUMIFS(OFFSET('3-a.  Rate Class Allocations'!$BA:$BA,0,O218-2015+(27*(Y219="kW"))),'3-a.  Rate Class Allocations'!$F:$F,"2011 - 2014 + 2015 Extension Legacy Green Energy Act Framework - Province Wide Program",'3-a.  Rate Class Allocations'!$L:$L,Y218,'3-a.  Rate Class Allocations'!$E:$E,$B274) / SUMIFS(OFFSET('3-a.  Rate Class Allocations'!$BA:$BA,0,O218-2015+(27*(Y219="kW"))),'3-a.  Rate Class Allocations'!$F:$F,"2011 - 2014 + 2015 Extension Legacy Green Energy Act Framework - Province Wide Program",'3-a.  Rate Class Allocations'!$E:$E,$B274),IF(COUNTIFS(Y218,"General Service*"),1/COUNTIFS(Y218:AL218,"General Service*"),0))</f>
        <v>0.5</v>
      </c>
      <c r="Z274" s="416">
        <f ca="1">IF(SUMIFS(OFFSET('3-a.  Rate Class Allocations'!$BA:$BA,0,O218-2015+(27*(Z$36="kW"))),'3-a.  Rate Class Allocations'!$F:$F,"2011 - 2014 + 2015 Extension Legacy Green Energy Act Framework - Province Wide Program",'3-a.  Rate Class Allocations'!$E:$E,$B274),SUMIFS(OFFSET('3-a.  Rate Class Allocations'!$BA:$BA,0,O218-2015+(27*(Z$36="kW"))),'3-a.  Rate Class Allocations'!$F:$F,"2011 - 2014 + 2015 Extension Legacy Green Energy Act Framework - Province Wide Program",'3-a.  Rate Class Allocations'!$L:$L,Z$35,'3-a.  Rate Class Allocations'!$E:$E,$B274) / SUMIFS(OFFSET('3-a.  Rate Class Allocations'!$BA:$BA,0,O218-2015+(27*(Z$36="kW"))),'3-a.  Rate Class Allocations'!$F:$F,"2011 - 2014 + 2015 Extension Legacy Green Energy Act Framework - Province Wide Program",'3-a.  Rate Class Allocations'!$E:$E,$B274),IF(COUNTIFS(Z$35,"General Service*"),1/COUNTIFS(Y218:AL218,"General Service*"),0))</f>
        <v>0.5</v>
      </c>
      <c r="AA274" s="416">
        <f ca="1">IF(SUMIFS(OFFSET('3-a.  Rate Class Allocations'!$BA:$BA,0,O218-2015+(27*(AA$36="kW"))),'3-a.  Rate Class Allocations'!$F:$F,"2011 - 2014 + 2015 Extension Legacy Green Energy Act Framework - Province Wide Program",'3-a.  Rate Class Allocations'!$E:$E,$B274),SUMIFS(OFFSET('3-a.  Rate Class Allocations'!$BA:$BA,0,O218-2015+(27*(AA$36="kW"))),'3-a.  Rate Class Allocations'!$F:$F,"2011 - 2014 + 2015 Extension Legacy Green Energy Act Framework - Province Wide Program",'3-a.  Rate Class Allocations'!$L:$L,AA$35,'3-a.  Rate Class Allocations'!$E:$E,$B274) / SUMIFS(OFFSET('3-a.  Rate Class Allocations'!$BA:$BA,0,O218-2015+(27*(AA$36="kW"))),'3-a.  Rate Class Allocations'!$F:$F,"2011 - 2014 + 2015 Extension Legacy Green Energy Act Framework - Province Wide Program",'3-a.  Rate Class Allocations'!$E:$E,$B274),IF(COUNTIFS(AA$35,"General Service*"),1/COUNTIFS(Y218:AL218,"General Service*"),0))</f>
        <v>0</v>
      </c>
      <c r="AB274" s="416">
        <f ca="1">IF(SUMIFS(OFFSET('3-a.  Rate Class Allocations'!$BA:$BA,0,O218-2015+(27*(AB$36="kW"))),'3-a.  Rate Class Allocations'!$F:$F,"2011 - 2014 + 2015 Extension Legacy Green Energy Act Framework - Province Wide Program",'3-a.  Rate Class Allocations'!$E:$E,$B274),SUMIFS(OFFSET('3-a.  Rate Class Allocations'!$BA:$BA,0,O218-2015+(27*(AB$36="kW"))),'3-a.  Rate Class Allocations'!$F:$F,"2011 - 2014 + 2015 Extension Legacy Green Energy Act Framework - Province Wide Program",'3-a.  Rate Class Allocations'!$L:$L,AB$35,'3-a.  Rate Class Allocations'!$E:$E,$B274) / SUMIFS(OFFSET('3-a.  Rate Class Allocations'!$BA:$BA,0,O218-2015+(27*(AB$36="kW"))),'3-a.  Rate Class Allocations'!$F:$F,"2011 - 2014 + 2015 Extension Legacy Green Energy Act Framework - Province Wide Program",'3-a.  Rate Class Allocations'!$E:$E,$B274),IF(COUNTIFS(AB$35,"General Service*"),1/COUNTIFS(Y218:AL218,"General Service*"),0))</f>
        <v>0</v>
      </c>
      <c r="AC274" s="416">
        <f ca="1">IF(SUMIFS(OFFSET('3-a.  Rate Class Allocations'!$BA:$BA,0,O218-2015+(27*(AC$36="kW"))),'3-a.  Rate Class Allocations'!$F:$F,"2011 - 2014 + 2015 Extension Legacy Green Energy Act Framework - Province Wide Program",'3-a.  Rate Class Allocations'!$E:$E,$B274),SUMIFS(OFFSET('3-a.  Rate Class Allocations'!$BA:$BA,0,O218-2015+(27*(AC$36="kW"))),'3-a.  Rate Class Allocations'!$F:$F,"2011 - 2014 + 2015 Extension Legacy Green Energy Act Framework - Province Wide Program",'3-a.  Rate Class Allocations'!$L:$L,AC$35,'3-a.  Rate Class Allocations'!$E:$E,$B274) / SUMIFS(OFFSET('3-a.  Rate Class Allocations'!$BA:$BA,0,O218-2015+(27*(AC$36="kW"))),'3-a.  Rate Class Allocations'!$F:$F,"2011 - 2014 + 2015 Extension Legacy Green Energy Act Framework - Province Wide Program",'3-a.  Rate Class Allocations'!$E:$E,$B274),IF(COUNTIFS(AC$35,"General Service*"),1/COUNTIFS(Y218:AL218,"General Service*"),0))</f>
        <v>0</v>
      </c>
      <c r="AD274" s="416">
        <f ca="1">IF(SUMIFS(OFFSET('3-a.  Rate Class Allocations'!$BA:$BA,0,O218-2015+(27*(AD$36="kW"))),'3-a.  Rate Class Allocations'!$F:$F,"2011 - 2014 + 2015 Extension Legacy Green Energy Act Framework - Province Wide Program",'3-a.  Rate Class Allocations'!$E:$E,$B274),SUMIFS(OFFSET('3-a.  Rate Class Allocations'!$BA:$BA,0,O218-2015+(27*(AD$36="kW"))),'3-a.  Rate Class Allocations'!$F:$F,"2011 - 2014 + 2015 Extension Legacy Green Energy Act Framework - Province Wide Program",'3-a.  Rate Class Allocations'!$L:$L,AD$35,'3-a.  Rate Class Allocations'!$E:$E,$B274) / SUMIFS(OFFSET('3-a.  Rate Class Allocations'!$BA:$BA,0,O218-2015+(27*(AD$36="kW"))),'3-a.  Rate Class Allocations'!$F:$F,"2011 - 2014 + 2015 Extension Legacy Green Energy Act Framework - Province Wide Program",'3-a.  Rate Class Allocations'!$E:$E,$B274),IF(COUNTIFS(AD$35,"General Service*"),1/COUNTIFS(Y218:AL218,"General Service*"),0))</f>
        <v>0</v>
      </c>
      <c r="AE274" s="416">
        <f ca="1">IF(SUMIFS(OFFSET('3-a.  Rate Class Allocations'!$BA:$BA,0,O218-2015+(27*(AE$36="kW"))),'3-a.  Rate Class Allocations'!$F:$F,"2011 - 2014 + 2015 Extension Legacy Green Energy Act Framework - Province Wide Program",'3-a.  Rate Class Allocations'!$E:$E,$B274),SUMIFS(OFFSET('3-a.  Rate Class Allocations'!$BA:$BA,0,O218-2015+(27*(AE$36="kW"))),'3-a.  Rate Class Allocations'!$F:$F,"2011 - 2014 + 2015 Extension Legacy Green Energy Act Framework - Province Wide Program",'3-a.  Rate Class Allocations'!$L:$L,AE$35,'3-a.  Rate Class Allocations'!$E:$E,$B274) / SUMIFS(OFFSET('3-a.  Rate Class Allocations'!$BA:$BA,0,O218-2015+(27*(AE$36="kW"))),'3-a.  Rate Class Allocations'!$F:$F,"2011 - 2014 + 2015 Extension Legacy Green Energy Act Framework - Province Wide Program",'3-a.  Rate Class Allocations'!$E:$E,$B274),IF(COUNTIFS(AE$35,"General Service*"),1/COUNTIFS(Y218:AL218,"General Service*"),0))</f>
        <v>0</v>
      </c>
      <c r="AF274" s="416">
        <f ca="1">IF(SUMIFS(OFFSET('3-a.  Rate Class Allocations'!$BA:$BA,0,O218-2015+(27*(AF$36="kW"))),'3-a.  Rate Class Allocations'!$F:$F,"2011 - 2014 + 2015 Extension Legacy Green Energy Act Framework - Province Wide Program",'3-a.  Rate Class Allocations'!$E:$E,$B274),SUMIFS(OFFSET('3-a.  Rate Class Allocations'!$BA:$BA,0,O218-2015+(27*(AF$36="kW"))),'3-a.  Rate Class Allocations'!$F:$F,"2011 - 2014 + 2015 Extension Legacy Green Energy Act Framework - Province Wide Program",'3-a.  Rate Class Allocations'!$L:$L,AF$35,'3-a.  Rate Class Allocations'!$E:$E,$B274) / SUMIFS(OFFSET('3-a.  Rate Class Allocations'!$BA:$BA,0,O218-2015+(27*(AF$36="kW"))),'3-a.  Rate Class Allocations'!$F:$F,"2011 - 2014 + 2015 Extension Legacy Green Energy Act Framework - Province Wide Program",'3-a.  Rate Class Allocations'!$E:$E,$B274),IF(COUNTIFS(AF$35,"General Service*"),1/COUNTIFS(Y218:AL218,"General Service*"),0))</f>
        <v>0</v>
      </c>
      <c r="AG274" s="416">
        <f ca="1">IF(SUMIFS(OFFSET('3-a.  Rate Class Allocations'!$BA:$BA,0,O218-2015+(27*(AG$36="kW"))),'3-a.  Rate Class Allocations'!$F:$F,"2011 - 2014 + 2015 Extension Legacy Green Energy Act Framework - Province Wide Program",'3-a.  Rate Class Allocations'!$E:$E,$B274),SUMIFS(OFFSET('3-a.  Rate Class Allocations'!$BA:$BA,0,O218-2015+(27*(AG$36="kW"))),'3-a.  Rate Class Allocations'!$F:$F,"2011 - 2014 + 2015 Extension Legacy Green Energy Act Framework - Province Wide Program",'3-a.  Rate Class Allocations'!$L:$L,AG$35,'3-a.  Rate Class Allocations'!$E:$E,$B274) / SUMIFS(OFFSET('3-a.  Rate Class Allocations'!$BA:$BA,0,O218-2015+(27*(AG$36="kW"))),'3-a.  Rate Class Allocations'!$F:$F,"2011 - 2014 + 2015 Extension Legacy Green Energy Act Framework - Province Wide Program",'3-a.  Rate Class Allocations'!$E:$E,$B274),IF(COUNTIFS(AG$35,"General Service*"),1/COUNTIFS(Y218:AL218,"General Service*"),0))</f>
        <v>0</v>
      </c>
      <c r="AH274" s="416">
        <f ca="1">IF(SUMIFS(OFFSET('3-a.  Rate Class Allocations'!$BA:$BA,0,O218-2015+(27*(AH$36="kW"))),'3-a.  Rate Class Allocations'!$F:$F,"2011 - 2014 + 2015 Extension Legacy Green Energy Act Framework - Province Wide Program",'3-a.  Rate Class Allocations'!$E:$E,$B274),SUMIFS(OFFSET('3-a.  Rate Class Allocations'!$BA:$BA,0,O218-2015+(27*(AH$36="kW"))),'3-a.  Rate Class Allocations'!$F:$F,"2011 - 2014 + 2015 Extension Legacy Green Energy Act Framework - Province Wide Program",'3-a.  Rate Class Allocations'!$L:$L,AH$35,'3-a.  Rate Class Allocations'!$E:$E,$B274) / SUMIFS(OFFSET('3-a.  Rate Class Allocations'!$BA:$BA,0,O218-2015+(27*(AH$36="kW"))),'3-a.  Rate Class Allocations'!$F:$F,"2011 - 2014 + 2015 Extension Legacy Green Energy Act Framework - Province Wide Program",'3-a.  Rate Class Allocations'!$E:$E,$B274),IF(COUNTIFS(AH$35,"General Service*"),1/COUNTIFS(Y218:AL218,"General Service*"),0))</f>
        <v>0</v>
      </c>
      <c r="AI274" s="416">
        <f ca="1">IF(SUMIFS(OFFSET('3-a.  Rate Class Allocations'!$BA:$BA,0,O218-2015+(27*(AI$36="kW"))),'3-a.  Rate Class Allocations'!$F:$F,"2011 - 2014 + 2015 Extension Legacy Green Energy Act Framework - Province Wide Program",'3-a.  Rate Class Allocations'!$E:$E,$B274),SUMIFS(OFFSET('3-a.  Rate Class Allocations'!$BA:$BA,0,O218-2015+(27*(AI$36="kW"))),'3-a.  Rate Class Allocations'!$F:$F,"2011 - 2014 + 2015 Extension Legacy Green Energy Act Framework - Province Wide Program",'3-a.  Rate Class Allocations'!$L:$L,AI$35,'3-a.  Rate Class Allocations'!$E:$E,$B274) / SUMIFS(OFFSET('3-a.  Rate Class Allocations'!$BA:$BA,0,O218-2015+(27*(AI$36="kW"))),'3-a.  Rate Class Allocations'!$F:$F,"2011 - 2014 + 2015 Extension Legacy Green Energy Act Framework - Province Wide Program",'3-a.  Rate Class Allocations'!$E:$E,$B274),IF(COUNTIFS(AI$35,"General Service*"),1/COUNTIFS(Y218:AL218,"General Service*"),0))</f>
        <v>0</v>
      </c>
      <c r="AJ274" s="416">
        <f ca="1">IF(SUMIFS(OFFSET('3-a.  Rate Class Allocations'!$BA:$BA,0,O218-2015+(27*(AJ$36="kW"))),'3-a.  Rate Class Allocations'!$F:$F,"2011 - 2014 + 2015 Extension Legacy Green Energy Act Framework - Province Wide Program",'3-a.  Rate Class Allocations'!$E:$E,$B274),SUMIFS(OFFSET('3-a.  Rate Class Allocations'!$BA:$BA,0,O218-2015+(27*(AJ$36="kW"))),'3-a.  Rate Class Allocations'!$F:$F,"2011 - 2014 + 2015 Extension Legacy Green Energy Act Framework - Province Wide Program",'3-a.  Rate Class Allocations'!$L:$L,AJ$35,'3-a.  Rate Class Allocations'!$E:$E,$B274) / SUMIFS(OFFSET('3-a.  Rate Class Allocations'!$BA:$BA,0,O218-2015+(27*(AJ$36="kW"))),'3-a.  Rate Class Allocations'!$F:$F,"2011 - 2014 + 2015 Extension Legacy Green Energy Act Framework - Province Wide Program",'3-a.  Rate Class Allocations'!$E:$E,$B274),IF(COUNTIFS(AJ$35,"General Service*"),1/COUNTIFS(Y218:AL218,"General Service*"),0))</f>
        <v>0</v>
      </c>
      <c r="AK274" s="416">
        <f ca="1">IF(SUMIFS(OFFSET('3-a.  Rate Class Allocations'!$BA:$BA,0,O218-2015+(27*(AK$36="kW"))),'3-a.  Rate Class Allocations'!$F:$F,"2011 - 2014 + 2015 Extension Legacy Green Energy Act Framework - Province Wide Program",'3-a.  Rate Class Allocations'!$E:$E,$B274),SUMIFS(OFFSET('3-a.  Rate Class Allocations'!$BA:$BA,0,O218-2015+(27*(AK$36="kW"))),'3-a.  Rate Class Allocations'!$F:$F,"2011 - 2014 + 2015 Extension Legacy Green Energy Act Framework - Province Wide Program",'3-a.  Rate Class Allocations'!$L:$L,AK$35,'3-a.  Rate Class Allocations'!$E:$E,$B274) / SUMIFS(OFFSET('3-a.  Rate Class Allocations'!$BA:$BA,0,O218-2015+(27*(AK$36="kW"))),'3-a.  Rate Class Allocations'!$F:$F,"2011 - 2014 + 2015 Extension Legacy Green Energy Act Framework - Province Wide Program",'3-a.  Rate Class Allocations'!$E:$E,$B274),IF(COUNTIFS(AK$35,"General Service*"),1/COUNTIFS(Y218:AL218,"General Service*"),0))</f>
        <v>0</v>
      </c>
      <c r="AL274" s="416">
        <f ca="1">IF(SUMIFS(OFFSET('3-a.  Rate Class Allocations'!$BA:$BA,0,O218-2015+(27*(AL$36="kW"))),'3-a.  Rate Class Allocations'!$F:$F,"2011 - 2014 + 2015 Extension Legacy Green Energy Act Framework - Province Wide Program",'3-a.  Rate Class Allocations'!$E:$E,$B274),SUMIFS(OFFSET('3-a.  Rate Class Allocations'!$BA:$BA,0,O218-2015+(27*(AL$36="kW"))),'3-a.  Rate Class Allocations'!$F:$F,"2011 - 2014 + 2015 Extension Legacy Green Energy Act Framework - Province Wide Program",'3-a.  Rate Class Allocations'!$L:$L,AL$35,'3-a.  Rate Class Allocations'!$E:$E,$B274) / SUMIFS(OFFSET('3-a.  Rate Class Allocations'!$BA:$BA,0,O218-2015+(27*(AL$36="kW"))),'3-a.  Rate Class Allocations'!$F:$F,"2011 - 2014 + 2015 Extension Legacy Green Energy Act Framework - Province Wide Program",'3-a.  Rate Class Allocations'!$E:$E,$B274),IF(COUNTIFS(AL$35,"General Service*"),1/COUNTIFS(Y218:AL218,"General Service*"),0))</f>
        <v>0</v>
      </c>
      <c r="AM274" s="298">
        <f ca="1">SUM(Y274:AL274)</f>
        <v>1</v>
      </c>
    </row>
    <row r="275" spans="1:39" outlineLevel="1">
      <c r="B275" s="296" t="s">
        <v>290</v>
      </c>
      <c r="C275" s="293" t="s">
        <v>164</v>
      </c>
      <c r="D275" s="724">
        <f>SUMIFS('7.  Persistence Report'!AV:AV,'7.  Persistence Report'!$D:$D,$B274,'7.  Persistence Report'!$H:$H,2016,'7.  Persistence Report'!$J:$J,"Adjustment")</f>
        <v>0</v>
      </c>
      <c r="E275" s="724">
        <f>SUMIFS('7.  Persistence Report'!AW:AW,'7.  Persistence Report'!$D:$D,$B274,'7.  Persistence Report'!$H:$H,2016,'7.  Persistence Report'!$J:$J,"Adjustment")</f>
        <v>0</v>
      </c>
      <c r="F275" s="724">
        <f>SUMIFS('7.  Persistence Report'!AX:AX,'7.  Persistence Report'!$D:$D,$B274,'7.  Persistence Report'!$H:$H,2016,'7.  Persistence Report'!$J:$J,"Adjustment")</f>
        <v>0</v>
      </c>
      <c r="G275" s="724">
        <f>SUMIFS('7.  Persistence Report'!AY:AY,'7.  Persistence Report'!$D:$D,$B274,'7.  Persistence Report'!$H:$H,2016,'7.  Persistence Report'!$J:$J,"Adjustment")</f>
        <v>0</v>
      </c>
      <c r="H275" s="724">
        <f>SUMIFS('7.  Persistence Report'!AZ:AZ,'7.  Persistence Report'!$D:$D,$B274,'7.  Persistence Report'!$H:$H,2016,'7.  Persistence Report'!$J:$J,"Adjustment")</f>
        <v>0</v>
      </c>
      <c r="I275" s="724">
        <f>SUMIFS('7.  Persistence Report'!BA:BA,'7.  Persistence Report'!$D:$D,$B274,'7.  Persistence Report'!$H:$H,2016,'7.  Persistence Report'!$J:$J,"Adjustment")</f>
        <v>0</v>
      </c>
      <c r="J275" s="724">
        <f>SUMIFS('7.  Persistence Report'!BB:BB,'7.  Persistence Report'!$D:$D,$B274,'7.  Persistence Report'!$H:$H,2016,'7.  Persistence Report'!$J:$J,"Adjustment")</f>
        <v>0</v>
      </c>
      <c r="K275" s="724">
        <f>SUMIFS('7.  Persistence Report'!BC:BC,'7.  Persistence Report'!$D:$D,$B274,'7.  Persistence Report'!$H:$H,2016,'7.  Persistence Report'!$J:$J,"Adjustment")</f>
        <v>0</v>
      </c>
      <c r="L275" s="724">
        <f>SUMIFS('7.  Persistence Report'!BD:BD,'7.  Persistence Report'!$D:$D,$B274,'7.  Persistence Report'!$H:$H,2016,'7.  Persistence Report'!$J:$J,"Adjustment")</f>
        <v>0</v>
      </c>
      <c r="M275" s="724">
        <f>SUMIFS('7.  Persistence Report'!BE:BE,'7.  Persistence Report'!$D:$D,$B274,'7.  Persistence Report'!$H:$H,2016,'7.  Persistence Report'!$J:$J,"Adjustment")</f>
        <v>0</v>
      </c>
      <c r="N275" s="724">
        <f>N274</f>
        <v>0</v>
      </c>
      <c r="O275" s="724">
        <f>SUMIFS('7.  Persistence Report'!Q:Q,'7.  Persistence Report'!$D:$D,$B274,'7.  Persistence Report'!$H:$H,2016,'7.  Persistence Report'!$J:$J,"Adjustment")</f>
        <v>0</v>
      </c>
      <c r="P275" s="724">
        <f>SUMIFS('7.  Persistence Report'!R:R,'7.  Persistence Report'!$D:$D,$B274,'7.  Persistence Report'!$H:$H,2016,'7.  Persistence Report'!$J:$J,"Adjustment")</f>
        <v>0</v>
      </c>
      <c r="Q275" s="724">
        <f>SUMIFS('7.  Persistence Report'!S:S,'7.  Persistence Report'!$D:$D,$B274,'7.  Persistence Report'!$H:$H,2016,'7.  Persistence Report'!$J:$J,"Adjustment")</f>
        <v>0</v>
      </c>
      <c r="R275" s="724">
        <f>SUMIFS('7.  Persistence Report'!T:T,'7.  Persistence Report'!$D:$D,$B274,'7.  Persistence Report'!$H:$H,2016,'7.  Persistence Report'!$J:$J,"Adjustment")</f>
        <v>0</v>
      </c>
      <c r="S275" s="724">
        <f>SUMIFS('7.  Persistence Report'!U:U,'7.  Persistence Report'!$D:$D,$B274,'7.  Persistence Report'!$H:$H,2016,'7.  Persistence Report'!$J:$J,"Adjustment")</f>
        <v>0</v>
      </c>
      <c r="T275" s="724">
        <f>SUMIFS('7.  Persistence Report'!V:V,'7.  Persistence Report'!$D:$D,$B274,'7.  Persistence Report'!$H:$H,2016,'7.  Persistence Report'!$J:$J,"Adjustment")</f>
        <v>0</v>
      </c>
      <c r="U275" s="724">
        <f>SUMIFS('7.  Persistence Report'!W:W,'7.  Persistence Report'!$D:$D,$B274,'7.  Persistence Report'!$H:$H,2016,'7.  Persistence Report'!$J:$J,"Adjustment")</f>
        <v>0</v>
      </c>
      <c r="V275" s="724">
        <f>SUMIFS('7.  Persistence Report'!X:X,'7.  Persistence Report'!$D:$D,$B274,'7.  Persistence Report'!$H:$H,2016,'7.  Persistence Report'!$J:$J,"Adjustment")</f>
        <v>0</v>
      </c>
      <c r="W275" s="724">
        <f>SUMIFS('7.  Persistence Report'!Y:Y,'7.  Persistence Report'!$D:$D,$B274,'7.  Persistence Report'!$H:$H,2016,'7.  Persistence Report'!$J:$J,"Adjustment")</f>
        <v>0</v>
      </c>
      <c r="X275" s="724">
        <f>SUMIFS('7.  Persistence Report'!Z:Z,'7.  Persistence Report'!$D:$D,$B274,'7.  Persistence Report'!$H:$H,2016,'7.  Persistence Report'!$J:$J,"Adjustment")</f>
        <v>0</v>
      </c>
      <c r="Y275" s="412">
        <f ca="1">Y274</f>
        <v>0.5</v>
      </c>
      <c r="Z275" s="412">
        <f t="shared" ref="Z275:AL275" ca="1" si="75">Z274</f>
        <v>0.5</v>
      </c>
      <c r="AA275" s="412">
        <f t="shared" ca="1" si="75"/>
        <v>0</v>
      </c>
      <c r="AB275" s="412">
        <f t="shared" ca="1" si="75"/>
        <v>0</v>
      </c>
      <c r="AC275" s="412">
        <f t="shared" ca="1" si="75"/>
        <v>0</v>
      </c>
      <c r="AD275" s="412">
        <f t="shared" ca="1" si="75"/>
        <v>0</v>
      </c>
      <c r="AE275" s="412">
        <f t="shared" ca="1" si="75"/>
        <v>0</v>
      </c>
      <c r="AF275" s="412">
        <f t="shared" ca="1" si="75"/>
        <v>0</v>
      </c>
      <c r="AG275" s="412">
        <f t="shared" ca="1" si="75"/>
        <v>0</v>
      </c>
      <c r="AH275" s="412">
        <f t="shared" ca="1" si="75"/>
        <v>0</v>
      </c>
      <c r="AI275" s="412">
        <f t="shared" ca="1" si="75"/>
        <v>0</v>
      </c>
      <c r="AJ275" s="412">
        <f t="shared" ca="1" si="75"/>
        <v>0</v>
      </c>
      <c r="AK275" s="412">
        <f t="shared" ca="1" si="75"/>
        <v>0</v>
      </c>
      <c r="AL275" s="412">
        <f t="shared" ca="1" si="75"/>
        <v>0</v>
      </c>
      <c r="AM275" s="308"/>
    </row>
    <row r="276" spans="1:39" outlineLevel="1">
      <c r="B276" s="296"/>
      <c r="C276" s="293"/>
      <c r="D276" s="730"/>
      <c r="E276" s="730"/>
      <c r="F276" s="730"/>
      <c r="G276" s="730"/>
      <c r="H276" s="730"/>
      <c r="I276" s="730"/>
      <c r="J276" s="730"/>
      <c r="K276" s="730"/>
      <c r="L276" s="730"/>
      <c r="M276" s="730"/>
      <c r="N276" s="730"/>
      <c r="O276" s="730"/>
      <c r="P276" s="730"/>
      <c r="Q276" s="730"/>
      <c r="R276" s="730"/>
      <c r="S276" s="730"/>
      <c r="T276" s="730"/>
      <c r="U276" s="730"/>
      <c r="V276" s="730"/>
      <c r="W276" s="730"/>
      <c r="X276" s="730"/>
      <c r="Y276" s="423"/>
      <c r="Z276" s="426"/>
      <c r="AA276" s="426"/>
      <c r="AB276" s="426"/>
      <c r="AC276" s="426"/>
      <c r="AD276" s="426"/>
      <c r="AE276" s="426"/>
      <c r="AF276" s="426"/>
      <c r="AG276" s="426"/>
      <c r="AH276" s="426"/>
      <c r="AI276" s="426"/>
      <c r="AJ276" s="426"/>
      <c r="AK276" s="426"/>
      <c r="AL276" s="426"/>
      <c r="AM276" s="308"/>
    </row>
    <row r="277" spans="1:39" outlineLevel="1">
      <c r="A277" s="516">
        <v>18</v>
      </c>
      <c r="B277" s="514" t="s">
        <v>110</v>
      </c>
      <c r="C277" s="293" t="s">
        <v>25</v>
      </c>
      <c r="D277" s="724">
        <f>SUMIFS('7.  Persistence Report'!AV:AV,'7.  Persistence Report'!$D:$D,$B277,'7.  Persistence Report'!$H:$H,2016,'7.  Persistence Report'!$J:$J,"Current Year Savings")</f>
        <v>0</v>
      </c>
      <c r="E277" s="724">
        <f>SUMIFS('7.  Persistence Report'!AW:AW,'7.  Persistence Report'!$D:$D,$B277,'7.  Persistence Report'!$H:$H,2016,'7.  Persistence Report'!$J:$J,"Current Year Savings")</f>
        <v>0</v>
      </c>
      <c r="F277" s="724">
        <f>SUMIFS('7.  Persistence Report'!AX:AX,'7.  Persistence Report'!$D:$D,$B277,'7.  Persistence Report'!$H:$H,2016,'7.  Persistence Report'!$J:$J,"Current Year Savings")</f>
        <v>0</v>
      </c>
      <c r="G277" s="724">
        <f>SUMIFS('7.  Persistence Report'!AY:AY,'7.  Persistence Report'!$D:$D,$B277,'7.  Persistence Report'!$H:$H,2016,'7.  Persistence Report'!$J:$J,"Current Year Savings")</f>
        <v>0</v>
      </c>
      <c r="H277" s="724">
        <f>SUMIFS('7.  Persistence Report'!AZ:AZ,'7.  Persistence Report'!$D:$D,$B277,'7.  Persistence Report'!$H:$H,2016,'7.  Persistence Report'!$J:$J,"Current Year Savings")</f>
        <v>0</v>
      </c>
      <c r="I277" s="724">
        <f>SUMIFS('7.  Persistence Report'!BA:BA,'7.  Persistence Report'!$D:$D,$B277,'7.  Persistence Report'!$H:$H,2016,'7.  Persistence Report'!$J:$J,"Current Year Savings")</f>
        <v>0</v>
      </c>
      <c r="J277" s="724">
        <f>SUMIFS('7.  Persistence Report'!BB:BB,'7.  Persistence Report'!$D:$D,$B277,'7.  Persistence Report'!$H:$H,2016,'7.  Persistence Report'!$J:$J,"Current Year Savings")</f>
        <v>0</v>
      </c>
      <c r="K277" s="724">
        <f>SUMIFS('7.  Persistence Report'!BC:BC,'7.  Persistence Report'!$D:$D,$B277,'7.  Persistence Report'!$H:$H,2016,'7.  Persistence Report'!$J:$J,"Current Year Savings")</f>
        <v>0</v>
      </c>
      <c r="L277" s="724">
        <f>SUMIFS('7.  Persistence Report'!BD:BD,'7.  Persistence Report'!$D:$D,$B277,'7.  Persistence Report'!$H:$H,2016,'7.  Persistence Report'!$J:$J,"Current Year Savings")</f>
        <v>0</v>
      </c>
      <c r="M277" s="724">
        <f>SUMIFS('7.  Persistence Report'!BE:BE,'7.  Persistence Report'!$D:$D,$B277,'7.  Persistence Report'!$H:$H,2016,'7.  Persistence Report'!$J:$J,"Current Year Savings")</f>
        <v>0</v>
      </c>
      <c r="N277" s="724">
        <v>0</v>
      </c>
      <c r="O277" s="724">
        <f>SUMIFS('7.  Persistence Report'!Q:Q,'7.  Persistence Report'!$D:$D,$B277,'7.  Persistence Report'!$H:$H,2016,'7.  Persistence Report'!$J:$J,"Current Year Savings")</f>
        <v>0</v>
      </c>
      <c r="P277" s="724">
        <f>SUMIFS('7.  Persistence Report'!R:R,'7.  Persistence Report'!$D:$D,$B277,'7.  Persistence Report'!$H:$H,2016,'7.  Persistence Report'!$J:$J,"Current Year Savings")</f>
        <v>0</v>
      </c>
      <c r="Q277" s="724">
        <f>SUMIFS('7.  Persistence Report'!S:S,'7.  Persistence Report'!$D:$D,$B277,'7.  Persistence Report'!$H:$H,2016,'7.  Persistence Report'!$J:$J,"Current Year Savings")</f>
        <v>0</v>
      </c>
      <c r="R277" s="724">
        <f>SUMIFS('7.  Persistence Report'!T:T,'7.  Persistence Report'!$D:$D,$B277,'7.  Persistence Report'!$H:$H,2016,'7.  Persistence Report'!$J:$J,"Current Year Savings")</f>
        <v>0</v>
      </c>
      <c r="S277" s="724">
        <f>SUMIFS('7.  Persistence Report'!U:U,'7.  Persistence Report'!$D:$D,$B277,'7.  Persistence Report'!$H:$H,2016,'7.  Persistence Report'!$J:$J,"Current Year Savings")</f>
        <v>0</v>
      </c>
      <c r="T277" s="724">
        <f>SUMIFS('7.  Persistence Report'!V:V,'7.  Persistence Report'!$D:$D,$B277,'7.  Persistence Report'!$H:$H,2016,'7.  Persistence Report'!$J:$J,"Current Year Savings")</f>
        <v>0</v>
      </c>
      <c r="U277" s="724">
        <f>SUMIFS('7.  Persistence Report'!W:W,'7.  Persistence Report'!$D:$D,$B277,'7.  Persistence Report'!$H:$H,2016,'7.  Persistence Report'!$J:$J,"Current Year Savings")</f>
        <v>0</v>
      </c>
      <c r="V277" s="724">
        <f>SUMIFS('7.  Persistence Report'!X:X,'7.  Persistence Report'!$D:$D,$B277,'7.  Persistence Report'!$H:$H,2016,'7.  Persistence Report'!$J:$J,"Current Year Savings")</f>
        <v>0</v>
      </c>
      <c r="W277" s="724">
        <f>SUMIFS('7.  Persistence Report'!Y:Y,'7.  Persistence Report'!$D:$D,$B277,'7.  Persistence Report'!$H:$H,2016,'7.  Persistence Report'!$J:$J,"Current Year Savings")</f>
        <v>0</v>
      </c>
      <c r="X277" s="724">
        <f>SUMIFS('7.  Persistence Report'!Z:Z,'7.  Persistence Report'!$D:$D,$B277,'7.  Persistence Report'!$H:$H,2016,'7.  Persistence Report'!$J:$J,"Current Year Savings")</f>
        <v>0</v>
      </c>
      <c r="Y277" s="416">
        <f ca="1">IF(SUMIFS(OFFSET('3-a.  Rate Class Allocations'!$BA:$BA,0,O218-2015+(27*(Y219="kW"))),'3-a.  Rate Class Allocations'!$F:$F,"2011 - 2014 + 2015 Extension Legacy Green Energy Act Framework - Province Wide Program",'3-a.  Rate Class Allocations'!$E:$E,$B277),SUMIFS(OFFSET('3-a.  Rate Class Allocations'!$BA:$BA,0,O218-2015+(27*(Y219="kW"))),'3-a.  Rate Class Allocations'!$F:$F,"2011 - 2014 + 2015 Extension Legacy Green Energy Act Framework - Province Wide Program",'3-a.  Rate Class Allocations'!$L:$L,Y218,'3-a.  Rate Class Allocations'!$E:$E,$B277) / SUMIFS(OFFSET('3-a.  Rate Class Allocations'!$BA:$BA,0,O218-2015+(27*(Y219="kW"))),'3-a.  Rate Class Allocations'!$F:$F,"2011 - 2014 + 2015 Extension Legacy Green Energy Act Framework - Province Wide Program",'3-a.  Rate Class Allocations'!$E:$E,$B277),IF(COUNTIFS(Y218,"General Service*"),1/COUNTIFS(Y218:AL218,"General Service*"),0))</f>
        <v>0.5</v>
      </c>
      <c r="Z277" s="416">
        <f ca="1">IF(SUMIFS(OFFSET('3-a.  Rate Class Allocations'!$BA:$BA,0,O218-2015+(27*(Z$36="kW"))),'3-a.  Rate Class Allocations'!$F:$F,"2011 - 2014 + 2015 Extension Legacy Green Energy Act Framework - Province Wide Program",'3-a.  Rate Class Allocations'!$E:$E,$B277),SUMIFS(OFFSET('3-a.  Rate Class Allocations'!$BA:$BA,0,O218-2015+(27*(Z$36="kW"))),'3-a.  Rate Class Allocations'!$F:$F,"2011 - 2014 + 2015 Extension Legacy Green Energy Act Framework - Province Wide Program",'3-a.  Rate Class Allocations'!$L:$L,Z$35,'3-a.  Rate Class Allocations'!$E:$E,$B277) / SUMIFS(OFFSET('3-a.  Rate Class Allocations'!$BA:$BA,0,O218-2015+(27*(Z$36="kW"))),'3-a.  Rate Class Allocations'!$F:$F,"2011 - 2014 + 2015 Extension Legacy Green Energy Act Framework - Province Wide Program",'3-a.  Rate Class Allocations'!$E:$E,$B277),IF(COUNTIFS(Z$35,"General Service*"),1/COUNTIFS(Y218:AL218,"General Service*"),0))</f>
        <v>0.5</v>
      </c>
      <c r="AA277" s="416">
        <f ca="1">IF(SUMIFS(OFFSET('3-a.  Rate Class Allocations'!$BA:$BA,0,O218-2015+(27*(AA$36="kW"))),'3-a.  Rate Class Allocations'!$F:$F,"2011 - 2014 + 2015 Extension Legacy Green Energy Act Framework - Province Wide Program",'3-a.  Rate Class Allocations'!$E:$E,$B277),SUMIFS(OFFSET('3-a.  Rate Class Allocations'!$BA:$BA,0,O218-2015+(27*(AA$36="kW"))),'3-a.  Rate Class Allocations'!$F:$F,"2011 - 2014 + 2015 Extension Legacy Green Energy Act Framework - Province Wide Program",'3-a.  Rate Class Allocations'!$L:$L,AA$35,'3-a.  Rate Class Allocations'!$E:$E,$B277) / SUMIFS(OFFSET('3-a.  Rate Class Allocations'!$BA:$BA,0,O218-2015+(27*(AA$36="kW"))),'3-a.  Rate Class Allocations'!$F:$F,"2011 - 2014 + 2015 Extension Legacy Green Energy Act Framework - Province Wide Program",'3-a.  Rate Class Allocations'!$E:$E,$B277),IF(COUNTIFS(AA$35,"General Service*"),1/COUNTIFS(Y218:AL218,"General Service*"),0))</f>
        <v>0</v>
      </c>
      <c r="AB277" s="416">
        <f ca="1">IF(SUMIFS(OFFSET('3-a.  Rate Class Allocations'!$BA:$BA,0,O218-2015+(27*(AB$36="kW"))),'3-a.  Rate Class Allocations'!$F:$F,"2011 - 2014 + 2015 Extension Legacy Green Energy Act Framework - Province Wide Program",'3-a.  Rate Class Allocations'!$E:$E,$B277),SUMIFS(OFFSET('3-a.  Rate Class Allocations'!$BA:$BA,0,O218-2015+(27*(AB$36="kW"))),'3-a.  Rate Class Allocations'!$F:$F,"2011 - 2014 + 2015 Extension Legacy Green Energy Act Framework - Province Wide Program",'3-a.  Rate Class Allocations'!$L:$L,AB$35,'3-a.  Rate Class Allocations'!$E:$E,$B277) / SUMIFS(OFFSET('3-a.  Rate Class Allocations'!$BA:$BA,0,O218-2015+(27*(AB$36="kW"))),'3-a.  Rate Class Allocations'!$F:$F,"2011 - 2014 + 2015 Extension Legacy Green Energy Act Framework - Province Wide Program",'3-a.  Rate Class Allocations'!$E:$E,$B277),IF(COUNTIFS(AB$35,"General Service*"),1/COUNTIFS(Y218:AL218,"General Service*"),0))</f>
        <v>0</v>
      </c>
      <c r="AC277" s="416">
        <f ca="1">IF(SUMIFS(OFFSET('3-a.  Rate Class Allocations'!$BA:$BA,0,O218-2015+(27*(AC$36="kW"))),'3-a.  Rate Class Allocations'!$F:$F,"2011 - 2014 + 2015 Extension Legacy Green Energy Act Framework - Province Wide Program",'3-a.  Rate Class Allocations'!$E:$E,$B277),SUMIFS(OFFSET('3-a.  Rate Class Allocations'!$BA:$BA,0,O218-2015+(27*(AC$36="kW"))),'3-a.  Rate Class Allocations'!$F:$F,"2011 - 2014 + 2015 Extension Legacy Green Energy Act Framework - Province Wide Program",'3-a.  Rate Class Allocations'!$L:$L,AC$35,'3-a.  Rate Class Allocations'!$E:$E,$B277) / SUMIFS(OFFSET('3-a.  Rate Class Allocations'!$BA:$BA,0,O218-2015+(27*(AC$36="kW"))),'3-a.  Rate Class Allocations'!$F:$F,"2011 - 2014 + 2015 Extension Legacy Green Energy Act Framework - Province Wide Program",'3-a.  Rate Class Allocations'!$E:$E,$B277),IF(COUNTIFS(AC$35,"General Service*"),1/COUNTIFS(Y218:AL218,"General Service*"),0))</f>
        <v>0</v>
      </c>
      <c r="AD277" s="416">
        <f ca="1">IF(SUMIFS(OFFSET('3-a.  Rate Class Allocations'!$BA:$BA,0,O218-2015+(27*(AD$36="kW"))),'3-a.  Rate Class Allocations'!$F:$F,"2011 - 2014 + 2015 Extension Legacy Green Energy Act Framework - Province Wide Program",'3-a.  Rate Class Allocations'!$E:$E,$B277),SUMIFS(OFFSET('3-a.  Rate Class Allocations'!$BA:$BA,0,O218-2015+(27*(AD$36="kW"))),'3-a.  Rate Class Allocations'!$F:$F,"2011 - 2014 + 2015 Extension Legacy Green Energy Act Framework - Province Wide Program",'3-a.  Rate Class Allocations'!$L:$L,AD$35,'3-a.  Rate Class Allocations'!$E:$E,$B277) / SUMIFS(OFFSET('3-a.  Rate Class Allocations'!$BA:$BA,0,O218-2015+(27*(AD$36="kW"))),'3-a.  Rate Class Allocations'!$F:$F,"2011 - 2014 + 2015 Extension Legacy Green Energy Act Framework - Province Wide Program",'3-a.  Rate Class Allocations'!$E:$E,$B277),IF(COUNTIFS(AD$35,"General Service*"),1/COUNTIFS(Y218:AL218,"General Service*"),0))</f>
        <v>0</v>
      </c>
      <c r="AE277" s="416">
        <f ca="1">IF(SUMIFS(OFFSET('3-a.  Rate Class Allocations'!$BA:$BA,0,O218-2015+(27*(AE$36="kW"))),'3-a.  Rate Class Allocations'!$F:$F,"2011 - 2014 + 2015 Extension Legacy Green Energy Act Framework - Province Wide Program",'3-a.  Rate Class Allocations'!$E:$E,$B277),SUMIFS(OFFSET('3-a.  Rate Class Allocations'!$BA:$BA,0,O218-2015+(27*(AE$36="kW"))),'3-a.  Rate Class Allocations'!$F:$F,"2011 - 2014 + 2015 Extension Legacy Green Energy Act Framework - Province Wide Program",'3-a.  Rate Class Allocations'!$L:$L,AE$35,'3-a.  Rate Class Allocations'!$E:$E,$B277) / SUMIFS(OFFSET('3-a.  Rate Class Allocations'!$BA:$BA,0,O218-2015+(27*(AE$36="kW"))),'3-a.  Rate Class Allocations'!$F:$F,"2011 - 2014 + 2015 Extension Legacy Green Energy Act Framework - Province Wide Program",'3-a.  Rate Class Allocations'!$E:$E,$B277),IF(COUNTIFS(AE$35,"General Service*"),1/COUNTIFS(Y218:AL218,"General Service*"),0))</f>
        <v>0</v>
      </c>
      <c r="AF277" s="416">
        <f ca="1">IF(SUMIFS(OFFSET('3-a.  Rate Class Allocations'!$BA:$BA,0,O218-2015+(27*(AF$36="kW"))),'3-a.  Rate Class Allocations'!$F:$F,"2011 - 2014 + 2015 Extension Legacy Green Energy Act Framework - Province Wide Program",'3-a.  Rate Class Allocations'!$E:$E,$B277),SUMIFS(OFFSET('3-a.  Rate Class Allocations'!$BA:$BA,0,O218-2015+(27*(AF$36="kW"))),'3-a.  Rate Class Allocations'!$F:$F,"2011 - 2014 + 2015 Extension Legacy Green Energy Act Framework - Province Wide Program",'3-a.  Rate Class Allocations'!$L:$L,AF$35,'3-a.  Rate Class Allocations'!$E:$E,$B277) / SUMIFS(OFFSET('3-a.  Rate Class Allocations'!$BA:$BA,0,O218-2015+(27*(AF$36="kW"))),'3-a.  Rate Class Allocations'!$F:$F,"2011 - 2014 + 2015 Extension Legacy Green Energy Act Framework - Province Wide Program",'3-a.  Rate Class Allocations'!$E:$E,$B277),IF(COUNTIFS(AF$35,"General Service*"),1/COUNTIFS(Y218:AL218,"General Service*"),0))</f>
        <v>0</v>
      </c>
      <c r="AG277" s="416">
        <f ca="1">IF(SUMIFS(OFFSET('3-a.  Rate Class Allocations'!$BA:$BA,0,O218-2015+(27*(AG$36="kW"))),'3-a.  Rate Class Allocations'!$F:$F,"2011 - 2014 + 2015 Extension Legacy Green Energy Act Framework - Province Wide Program",'3-a.  Rate Class Allocations'!$E:$E,$B277),SUMIFS(OFFSET('3-a.  Rate Class Allocations'!$BA:$BA,0,O218-2015+(27*(AG$36="kW"))),'3-a.  Rate Class Allocations'!$F:$F,"2011 - 2014 + 2015 Extension Legacy Green Energy Act Framework - Province Wide Program",'3-a.  Rate Class Allocations'!$L:$L,AG$35,'3-a.  Rate Class Allocations'!$E:$E,$B277) / SUMIFS(OFFSET('3-a.  Rate Class Allocations'!$BA:$BA,0,O218-2015+(27*(AG$36="kW"))),'3-a.  Rate Class Allocations'!$F:$F,"2011 - 2014 + 2015 Extension Legacy Green Energy Act Framework - Province Wide Program",'3-a.  Rate Class Allocations'!$E:$E,$B277),IF(COUNTIFS(AG$35,"General Service*"),1/COUNTIFS(Y218:AL218,"General Service*"),0))</f>
        <v>0</v>
      </c>
      <c r="AH277" s="416">
        <f ca="1">IF(SUMIFS(OFFSET('3-a.  Rate Class Allocations'!$BA:$BA,0,O218-2015+(27*(AH$36="kW"))),'3-a.  Rate Class Allocations'!$F:$F,"2011 - 2014 + 2015 Extension Legacy Green Energy Act Framework - Province Wide Program",'3-a.  Rate Class Allocations'!$E:$E,$B277),SUMIFS(OFFSET('3-a.  Rate Class Allocations'!$BA:$BA,0,O218-2015+(27*(AH$36="kW"))),'3-a.  Rate Class Allocations'!$F:$F,"2011 - 2014 + 2015 Extension Legacy Green Energy Act Framework - Province Wide Program",'3-a.  Rate Class Allocations'!$L:$L,AH$35,'3-a.  Rate Class Allocations'!$E:$E,$B277) / SUMIFS(OFFSET('3-a.  Rate Class Allocations'!$BA:$BA,0,O218-2015+(27*(AH$36="kW"))),'3-a.  Rate Class Allocations'!$F:$F,"2011 - 2014 + 2015 Extension Legacy Green Energy Act Framework - Province Wide Program",'3-a.  Rate Class Allocations'!$E:$E,$B277),IF(COUNTIFS(AH$35,"General Service*"),1/COUNTIFS(Y218:AL218,"General Service*"),0))</f>
        <v>0</v>
      </c>
      <c r="AI277" s="416">
        <f ca="1">IF(SUMIFS(OFFSET('3-a.  Rate Class Allocations'!$BA:$BA,0,O218-2015+(27*(AI$36="kW"))),'3-a.  Rate Class Allocations'!$F:$F,"2011 - 2014 + 2015 Extension Legacy Green Energy Act Framework - Province Wide Program",'3-a.  Rate Class Allocations'!$E:$E,$B277),SUMIFS(OFFSET('3-a.  Rate Class Allocations'!$BA:$BA,0,O218-2015+(27*(AI$36="kW"))),'3-a.  Rate Class Allocations'!$F:$F,"2011 - 2014 + 2015 Extension Legacy Green Energy Act Framework - Province Wide Program",'3-a.  Rate Class Allocations'!$L:$L,AI$35,'3-a.  Rate Class Allocations'!$E:$E,$B277) / SUMIFS(OFFSET('3-a.  Rate Class Allocations'!$BA:$BA,0,O218-2015+(27*(AI$36="kW"))),'3-a.  Rate Class Allocations'!$F:$F,"2011 - 2014 + 2015 Extension Legacy Green Energy Act Framework - Province Wide Program",'3-a.  Rate Class Allocations'!$E:$E,$B277),IF(COUNTIFS(AI$35,"General Service*"),1/COUNTIFS(Y218:AL218,"General Service*"),0))</f>
        <v>0</v>
      </c>
      <c r="AJ277" s="416">
        <f ca="1">IF(SUMIFS(OFFSET('3-a.  Rate Class Allocations'!$BA:$BA,0,O218-2015+(27*(AJ$36="kW"))),'3-a.  Rate Class Allocations'!$F:$F,"2011 - 2014 + 2015 Extension Legacy Green Energy Act Framework - Province Wide Program",'3-a.  Rate Class Allocations'!$E:$E,$B277),SUMIFS(OFFSET('3-a.  Rate Class Allocations'!$BA:$BA,0,O218-2015+(27*(AJ$36="kW"))),'3-a.  Rate Class Allocations'!$F:$F,"2011 - 2014 + 2015 Extension Legacy Green Energy Act Framework - Province Wide Program",'3-a.  Rate Class Allocations'!$L:$L,AJ$35,'3-a.  Rate Class Allocations'!$E:$E,$B277) / SUMIFS(OFFSET('3-a.  Rate Class Allocations'!$BA:$BA,0,O218-2015+(27*(AJ$36="kW"))),'3-a.  Rate Class Allocations'!$F:$F,"2011 - 2014 + 2015 Extension Legacy Green Energy Act Framework - Province Wide Program",'3-a.  Rate Class Allocations'!$E:$E,$B277),IF(COUNTIFS(AJ$35,"General Service*"),1/COUNTIFS(Y218:AL218,"General Service*"),0))</f>
        <v>0</v>
      </c>
      <c r="AK277" s="416">
        <f ca="1">IF(SUMIFS(OFFSET('3-a.  Rate Class Allocations'!$BA:$BA,0,O218-2015+(27*(AK$36="kW"))),'3-a.  Rate Class Allocations'!$F:$F,"2011 - 2014 + 2015 Extension Legacy Green Energy Act Framework - Province Wide Program",'3-a.  Rate Class Allocations'!$E:$E,$B277),SUMIFS(OFFSET('3-a.  Rate Class Allocations'!$BA:$BA,0,O218-2015+(27*(AK$36="kW"))),'3-a.  Rate Class Allocations'!$F:$F,"2011 - 2014 + 2015 Extension Legacy Green Energy Act Framework - Province Wide Program",'3-a.  Rate Class Allocations'!$L:$L,AK$35,'3-a.  Rate Class Allocations'!$E:$E,$B277) / SUMIFS(OFFSET('3-a.  Rate Class Allocations'!$BA:$BA,0,O218-2015+(27*(AK$36="kW"))),'3-a.  Rate Class Allocations'!$F:$F,"2011 - 2014 + 2015 Extension Legacy Green Energy Act Framework - Province Wide Program",'3-a.  Rate Class Allocations'!$E:$E,$B277),IF(COUNTIFS(AK$35,"General Service*"),1/COUNTIFS(Y218:AL218,"General Service*"),0))</f>
        <v>0</v>
      </c>
      <c r="AL277" s="416">
        <f ca="1">IF(SUMIFS(OFFSET('3-a.  Rate Class Allocations'!$BA:$BA,0,O218-2015+(27*(AL$36="kW"))),'3-a.  Rate Class Allocations'!$F:$F,"2011 - 2014 + 2015 Extension Legacy Green Energy Act Framework - Province Wide Program",'3-a.  Rate Class Allocations'!$E:$E,$B277),SUMIFS(OFFSET('3-a.  Rate Class Allocations'!$BA:$BA,0,O218-2015+(27*(AL$36="kW"))),'3-a.  Rate Class Allocations'!$F:$F,"2011 - 2014 + 2015 Extension Legacy Green Energy Act Framework - Province Wide Program",'3-a.  Rate Class Allocations'!$L:$L,AL$35,'3-a.  Rate Class Allocations'!$E:$E,$B277) / SUMIFS(OFFSET('3-a.  Rate Class Allocations'!$BA:$BA,0,O218-2015+(27*(AL$36="kW"))),'3-a.  Rate Class Allocations'!$F:$F,"2011 - 2014 + 2015 Extension Legacy Green Energy Act Framework - Province Wide Program",'3-a.  Rate Class Allocations'!$E:$E,$B277),IF(COUNTIFS(AL$35,"General Service*"),1/COUNTIFS(Y218:AL218,"General Service*"),0))</f>
        <v>0</v>
      </c>
      <c r="AM277" s="298">
        <f ca="1">SUM(Y277:AL277)</f>
        <v>1</v>
      </c>
    </row>
    <row r="278" spans="1:39" outlineLevel="1">
      <c r="B278" s="296" t="s">
        <v>290</v>
      </c>
      <c r="C278" s="293" t="s">
        <v>164</v>
      </c>
      <c r="D278" s="724">
        <f>SUMIFS('7.  Persistence Report'!AV:AV,'7.  Persistence Report'!$D:$D,$B277,'7.  Persistence Report'!$H:$H,2016,'7.  Persistence Report'!$J:$J,"Adjustment")</f>
        <v>0</v>
      </c>
      <c r="E278" s="724">
        <f>SUMIFS('7.  Persistence Report'!AW:AW,'7.  Persistence Report'!$D:$D,$B277,'7.  Persistence Report'!$H:$H,2016,'7.  Persistence Report'!$J:$J,"Adjustment")</f>
        <v>0</v>
      </c>
      <c r="F278" s="724">
        <f>SUMIFS('7.  Persistence Report'!AX:AX,'7.  Persistence Report'!$D:$D,$B277,'7.  Persistence Report'!$H:$H,2016,'7.  Persistence Report'!$J:$J,"Adjustment")</f>
        <v>0</v>
      </c>
      <c r="G278" s="724">
        <f>SUMIFS('7.  Persistence Report'!AY:AY,'7.  Persistence Report'!$D:$D,$B277,'7.  Persistence Report'!$H:$H,2016,'7.  Persistence Report'!$J:$J,"Adjustment")</f>
        <v>0</v>
      </c>
      <c r="H278" s="724">
        <f>SUMIFS('7.  Persistence Report'!AZ:AZ,'7.  Persistence Report'!$D:$D,$B277,'7.  Persistence Report'!$H:$H,2016,'7.  Persistence Report'!$J:$J,"Adjustment")</f>
        <v>0</v>
      </c>
      <c r="I278" s="724">
        <f>SUMIFS('7.  Persistence Report'!BA:BA,'7.  Persistence Report'!$D:$D,$B277,'7.  Persistence Report'!$H:$H,2016,'7.  Persistence Report'!$J:$J,"Adjustment")</f>
        <v>0</v>
      </c>
      <c r="J278" s="724">
        <f>SUMIFS('7.  Persistence Report'!BB:BB,'7.  Persistence Report'!$D:$D,$B277,'7.  Persistence Report'!$H:$H,2016,'7.  Persistence Report'!$J:$J,"Adjustment")</f>
        <v>0</v>
      </c>
      <c r="K278" s="724">
        <f>SUMIFS('7.  Persistence Report'!BC:BC,'7.  Persistence Report'!$D:$D,$B277,'7.  Persistence Report'!$H:$H,2016,'7.  Persistence Report'!$J:$J,"Adjustment")</f>
        <v>0</v>
      </c>
      <c r="L278" s="724">
        <f>SUMIFS('7.  Persistence Report'!BD:BD,'7.  Persistence Report'!$D:$D,$B277,'7.  Persistence Report'!$H:$H,2016,'7.  Persistence Report'!$J:$J,"Adjustment")</f>
        <v>0</v>
      </c>
      <c r="M278" s="724">
        <f>SUMIFS('7.  Persistence Report'!BE:BE,'7.  Persistence Report'!$D:$D,$B277,'7.  Persistence Report'!$H:$H,2016,'7.  Persistence Report'!$J:$J,"Adjustment")</f>
        <v>0</v>
      </c>
      <c r="N278" s="724">
        <f>N277</f>
        <v>0</v>
      </c>
      <c r="O278" s="724">
        <f>SUMIFS('7.  Persistence Report'!Q:Q,'7.  Persistence Report'!$D:$D,$B277,'7.  Persistence Report'!$H:$H,2016,'7.  Persistence Report'!$J:$J,"Adjustment")</f>
        <v>0</v>
      </c>
      <c r="P278" s="724">
        <f>SUMIFS('7.  Persistence Report'!R:R,'7.  Persistence Report'!$D:$D,$B277,'7.  Persistence Report'!$H:$H,2016,'7.  Persistence Report'!$J:$J,"Adjustment")</f>
        <v>0</v>
      </c>
      <c r="Q278" s="724">
        <f>SUMIFS('7.  Persistence Report'!S:S,'7.  Persistence Report'!$D:$D,$B277,'7.  Persistence Report'!$H:$H,2016,'7.  Persistence Report'!$J:$J,"Adjustment")</f>
        <v>0</v>
      </c>
      <c r="R278" s="724">
        <f>SUMIFS('7.  Persistence Report'!T:T,'7.  Persistence Report'!$D:$D,$B277,'7.  Persistence Report'!$H:$H,2016,'7.  Persistence Report'!$J:$J,"Adjustment")</f>
        <v>0</v>
      </c>
      <c r="S278" s="724">
        <f>SUMIFS('7.  Persistence Report'!U:U,'7.  Persistence Report'!$D:$D,$B277,'7.  Persistence Report'!$H:$H,2016,'7.  Persistence Report'!$J:$J,"Adjustment")</f>
        <v>0</v>
      </c>
      <c r="T278" s="724">
        <f>SUMIFS('7.  Persistence Report'!V:V,'7.  Persistence Report'!$D:$D,$B277,'7.  Persistence Report'!$H:$H,2016,'7.  Persistence Report'!$J:$J,"Adjustment")</f>
        <v>0</v>
      </c>
      <c r="U278" s="724">
        <f>SUMIFS('7.  Persistence Report'!W:W,'7.  Persistence Report'!$D:$D,$B277,'7.  Persistence Report'!$H:$H,2016,'7.  Persistence Report'!$J:$J,"Adjustment")</f>
        <v>0</v>
      </c>
      <c r="V278" s="724">
        <f>SUMIFS('7.  Persistence Report'!X:X,'7.  Persistence Report'!$D:$D,$B277,'7.  Persistence Report'!$H:$H,2016,'7.  Persistence Report'!$J:$J,"Adjustment")</f>
        <v>0</v>
      </c>
      <c r="W278" s="724">
        <f>SUMIFS('7.  Persistence Report'!Y:Y,'7.  Persistence Report'!$D:$D,$B277,'7.  Persistence Report'!$H:$H,2016,'7.  Persistence Report'!$J:$J,"Adjustment")</f>
        <v>0</v>
      </c>
      <c r="X278" s="724">
        <f>SUMIFS('7.  Persistence Report'!Z:Z,'7.  Persistence Report'!$D:$D,$B277,'7.  Persistence Report'!$H:$H,2016,'7.  Persistence Report'!$J:$J,"Adjustment")</f>
        <v>0</v>
      </c>
      <c r="Y278" s="412">
        <f ca="1">Y277</f>
        <v>0.5</v>
      </c>
      <c r="Z278" s="412">
        <f t="shared" ref="Z278:AL278" ca="1" si="76">Z277</f>
        <v>0.5</v>
      </c>
      <c r="AA278" s="412">
        <f t="shared" ca="1" si="76"/>
        <v>0</v>
      </c>
      <c r="AB278" s="412">
        <f t="shared" ca="1" si="76"/>
        <v>0</v>
      </c>
      <c r="AC278" s="412">
        <f t="shared" ca="1" si="76"/>
        <v>0</v>
      </c>
      <c r="AD278" s="412">
        <f t="shared" ca="1" si="76"/>
        <v>0</v>
      </c>
      <c r="AE278" s="412">
        <f t="shared" ca="1" si="76"/>
        <v>0</v>
      </c>
      <c r="AF278" s="412">
        <f t="shared" ca="1" si="76"/>
        <v>0</v>
      </c>
      <c r="AG278" s="412">
        <f t="shared" ca="1" si="76"/>
        <v>0</v>
      </c>
      <c r="AH278" s="412">
        <f t="shared" ca="1" si="76"/>
        <v>0</v>
      </c>
      <c r="AI278" s="412">
        <f t="shared" ca="1" si="76"/>
        <v>0</v>
      </c>
      <c r="AJ278" s="412">
        <f t="shared" ca="1" si="76"/>
        <v>0</v>
      </c>
      <c r="AK278" s="412">
        <f t="shared" ca="1" si="76"/>
        <v>0</v>
      </c>
      <c r="AL278" s="412">
        <f t="shared" ca="1" si="76"/>
        <v>0</v>
      </c>
      <c r="AM278" s="308"/>
    </row>
    <row r="279" spans="1:39" outlineLevel="1">
      <c r="B279" s="323"/>
      <c r="C279" s="293"/>
      <c r="D279" s="730"/>
      <c r="E279" s="730"/>
      <c r="F279" s="730"/>
      <c r="G279" s="730"/>
      <c r="H279" s="730"/>
      <c r="I279" s="730"/>
      <c r="J279" s="730"/>
      <c r="K279" s="730"/>
      <c r="L279" s="730"/>
      <c r="M279" s="730"/>
      <c r="N279" s="730"/>
      <c r="O279" s="730"/>
      <c r="P279" s="730"/>
      <c r="Q279" s="730"/>
      <c r="R279" s="730"/>
      <c r="S279" s="730"/>
      <c r="T279" s="730"/>
      <c r="U279" s="730"/>
      <c r="V279" s="730"/>
      <c r="W279" s="730"/>
      <c r="X279" s="730"/>
      <c r="Y279" s="424"/>
      <c r="Z279" s="425"/>
      <c r="AA279" s="425"/>
      <c r="AB279" s="425"/>
      <c r="AC279" s="425"/>
      <c r="AD279" s="425"/>
      <c r="AE279" s="425"/>
      <c r="AF279" s="425"/>
      <c r="AG279" s="425"/>
      <c r="AH279" s="425"/>
      <c r="AI279" s="425"/>
      <c r="AJ279" s="425"/>
      <c r="AK279" s="425"/>
      <c r="AL279" s="425"/>
      <c r="AM279" s="299"/>
    </row>
    <row r="280" spans="1:39" outlineLevel="1">
      <c r="A280" s="516">
        <v>19</v>
      </c>
      <c r="B280" s="514" t="s">
        <v>112</v>
      </c>
      <c r="C280" s="293" t="s">
        <v>25</v>
      </c>
      <c r="D280" s="724">
        <f>SUMIFS('7.  Persistence Report'!AV:AV,'7.  Persistence Report'!$D:$D,$B280,'7.  Persistence Report'!$H:$H,2016,'7.  Persistence Report'!$J:$J,"Current Year Savings")</f>
        <v>0</v>
      </c>
      <c r="E280" s="724">
        <f>SUMIFS('7.  Persistence Report'!AW:AW,'7.  Persistence Report'!$D:$D,$B280,'7.  Persistence Report'!$H:$H,2016,'7.  Persistence Report'!$J:$J,"Current Year Savings")</f>
        <v>0</v>
      </c>
      <c r="F280" s="724">
        <f>SUMIFS('7.  Persistence Report'!AX:AX,'7.  Persistence Report'!$D:$D,$B280,'7.  Persistence Report'!$H:$H,2016,'7.  Persistence Report'!$J:$J,"Current Year Savings")</f>
        <v>0</v>
      </c>
      <c r="G280" s="724">
        <f>SUMIFS('7.  Persistence Report'!AY:AY,'7.  Persistence Report'!$D:$D,$B280,'7.  Persistence Report'!$H:$H,2016,'7.  Persistence Report'!$J:$J,"Current Year Savings")</f>
        <v>0</v>
      </c>
      <c r="H280" s="724">
        <f>SUMIFS('7.  Persistence Report'!AZ:AZ,'7.  Persistence Report'!$D:$D,$B280,'7.  Persistence Report'!$H:$H,2016,'7.  Persistence Report'!$J:$J,"Current Year Savings")</f>
        <v>0</v>
      </c>
      <c r="I280" s="724">
        <f>SUMIFS('7.  Persistence Report'!BA:BA,'7.  Persistence Report'!$D:$D,$B280,'7.  Persistence Report'!$H:$H,2016,'7.  Persistence Report'!$J:$J,"Current Year Savings")</f>
        <v>0</v>
      </c>
      <c r="J280" s="724">
        <f>SUMIFS('7.  Persistence Report'!BB:BB,'7.  Persistence Report'!$D:$D,$B280,'7.  Persistence Report'!$H:$H,2016,'7.  Persistence Report'!$J:$J,"Current Year Savings")</f>
        <v>0</v>
      </c>
      <c r="K280" s="724">
        <f>SUMIFS('7.  Persistence Report'!BC:BC,'7.  Persistence Report'!$D:$D,$B280,'7.  Persistence Report'!$H:$H,2016,'7.  Persistence Report'!$J:$J,"Current Year Savings")</f>
        <v>0</v>
      </c>
      <c r="L280" s="724">
        <f>SUMIFS('7.  Persistence Report'!BD:BD,'7.  Persistence Report'!$D:$D,$B280,'7.  Persistence Report'!$H:$H,2016,'7.  Persistence Report'!$J:$J,"Current Year Savings")</f>
        <v>0</v>
      </c>
      <c r="M280" s="724">
        <f>SUMIFS('7.  Persistence Report'!BE:BE,'7.  Persistence Report'!$D:$D,$B280,'7.  Persistence Report'!$H:$H,2016,'7.  Persistence Report'!$J:$J,"Current Year Savings")</f>
        <v>0</v>
      </c>
      <c r="N280" s="724">
        <v>0</v>
      </c>
      <c r="O280" s="724">
        <f>SUMIFS('7.  Persistence Report'!Q:Q,'7.  Persistence Report'!$D:$D,$B280,'7.  Persistence Report'!$H:$H,2016,'7.  Persistence Report'!$J:$J,"Current Year Savings")</f>
        <v>0</v>
      </c>
      <c r="P280" s="724">
        <f>SUMIFS('7.  Persistence Report'!R:R,'7.  Persistence Report'!$D:$D,$B280,'7.  Persistence Report'!$H:$H,2016,'7.  Persistence Report'!$J:$J,"Current Year Savings")</f>
        <v>0</v>
      </c>
      <c r="Q280" s="724">
        <f>SUMIFS('7.  Persistence Report'!S:S,'7.  Persistence Report'!$D:$D,$B280,'7.  Persistence Report'!$H:$H,2016,'7.  Persistence Report'!$J:$J,"Current Year Savings")</f>
        <v>0</v>
      </c>
      <c r="R280" s="724">
        <f>SUMIFS('7.  Persistence Report'!T:T,'7.  Persistence Report'!$D:$D,$B280,'7.  Persistence Report'!$H:$H,2016,'7.  Persistence Report'!$J:$J,"Current Year Savings")</f>
        <v>0</v>
      </c>
      <c r="S280" s="724">
        <f>SUMIFS('7.  Persistence Report'!U:U,'7.  Persistence Report'!$D:$D,$B280,'7.  Persistence Report'!$H:$H,2016,'7.  Persistence Report'!$J:$J,"Current Year Savings")</f>
        <v>0</v>
      </c>
      <c r="T280" s="724">
        <f>SUMIFS('7.  Persistence Report'!V:V,'7.  Persistence Report'!$D:$D,$B280,'7.  Persistence Report'!$H:$H,2016,'7.  Persistence Report'!$J:$J,"Current Year Savings")</f>
        <v>0</v>
      </c>
      <c r="U280" s="724">
        <f>SUMIFS('7.  Persistence Report'!W:W,'7.  Persistence Report'!$D:$D,$B280,'7.  Persistence Report'!$H:$H,2016,'7.  Persistence Report'!$J:$J,"Current Year Savings")</f>
        <v>0</v>
      </c>
      <c r="V280" s="724">
        <f>SUMIFS('7.  Persistence Report'!X:X,'7.  Persistence Report'!$D:$D,$B280,'7.  Persistence Report'!$H:$H,2016,'7.  Persistence Report'!$J:$J,"Current Year Savings")</f>
        <v>0</v>
      </c>
      <c r="W280" s="724">
        <f>SUMIFS('7.  Persistence Report'!Y:Y,'7.  Persistence Report'!$D:$D,$B280,'7.  Persistence Report'!$H:$H,2016,'7.  Persistence Report'!$J:$J,"Current Year Savings")</f>
        <v>0</v>
      </c>
      <c r="X280" s="724">
        <f>SUMIFS('7.  Persistence Report'!Z:Z,'7.  Persistence Report'!$D:$D,$B280,'7.  Persistence Report'!$H:$H,2016,'7.  Persistence Report'!$J:$J,"Current Year Savings")</f>
        <v>0</v>
      </c>
      <c r="Y280" s="416">
        <f ca="1">IF(SUMIFS(OFFSET('3-a.  Rate Class Allocations'!$BA:$BA,0,O218-2015+(27*(Y219="kW"))),'3-a.  Rate Class Allocations'!$F:$F,"2011 - 2014 + 2015 Extension Legacy Green Energy Act Framework - Province Wide Program",'3-a.  Rate Class Allocations'!$E:$E,$B280),SUMIFS(OFFSET('3-a.  Rate Class Allocations'!$BA:$BA,0,O218-2015+(27*(Y219="kW"))),'3-a.  Rate Class Allocations'!$F:$F,"2011 - 2014 + 2015 Extension Legacy Green Energy Act Framework - Province Wide Program",'3-a.  Rate Class Allocations'!$L:$L,Y218,'3-a.  Rate Class Allocations'!$E:$E,$B280) / SUMIFS(OFFSET('3-a.  Rate Class Allocations'!$BA:$BA,0,O218-2015+(27*(Y219="kW"))),'3-a.  Rate Class Allocations'!$F:$F,"2011 - 2014 + 2015 Extension Legacy Green Energy Act Framework - Province Wide Program",'3-a.  Rate Class Allocations'!$E:$E,$B280),IF(COUNTIFS(Y218,"General Service*"),1/COUNTIFS(Y218:AL218,"General Service*"),0))</f>
        <v>0.5</v>
      </c>
      <c r="Z280" s="416">
        <f ca="1">IF(SUMIFS(OFFSET('3-a.  Rate Class Allocations'!$BA:$BA,0,O218-2015+(27*(Z$36="kW"))),'3-a.  Rate Class Allocations'!$F:$F,"2011 - 2014 + 2015 Extension Legacy Green Energy Act Framework - Province Wide Program",'3-a.  Rate Class Allocations'!$E:$E,$B280),SUMIFS(OFFSET('3-a.  Rate Class Allocations'!$BA:$BA,0,O218-2015+(27*(Z$36="kW"))),'3-a.  Rate Class Allocations'!$F:$F,"2011 - 2014 + 2015 Extension Legacy Green Energy Act Framework - Province Wide Program",'3-a.  Rate Class Allocations'!$L:$L,Z$35,'3-a.  Rate Class Allocations'!$E:$E,$B280) / SUMIFS(OFFSET('3-a.  Rate Class Allocations'!$BA:$BA,0,O218-2015+(27*(Z$36="kW"))),'3-a.  Rate Class Allocations'!$F:$F,"2011 - 2014 + 2015 Extension Legacy Green Energy Act Framework - Province Wide Program",'3-a.  Rate Class Allocations'!$E:$E,$B280),IF(COUNTIFS(Z$35,"General Service*"),1/COUNTIFS(Y218:AL218,"General Service*"),0))</f>
        <v>0.5</v>
      </c>
      <c r="AA280" s="416">
        <f ca="1">IF(SUMIFS(OFFSET('3-a.  Rate Class Allocations'!$BA:$BA,0,O218-2015+(27*(AA$36="kW"))),'3-a.  Rate Class Allocations'!$F:$F,"2011 - 2014 + 2015 Extension Legacy Green Energy Act Framework - Province Wide Program",'3-a.  Rate Class Allocations'!$E:$E,$B280),SUMIFS(OFFSET('3-a.  Rate Class Allocations'!$BA:$BA,0,O218-2015+(27*(AA$36="kW"))),'3-a.  Rate Class Allocations'!$F:$F,"2011 - 2014 + 2015 Extension Legacy Green Energy Act Framework - Province Wide Program",'3-a.  Rate Class Allocations'!$L:$L,AA$35,'3-a.  Rate Class Allocations'!$E:$E,$B280) / SUMIFS(OFFSET('3-a.  Rate Class Allocations'!$BA:$BA,0,O218-2015+(27*(AA$36="kW"))),'3-a.  Rate Class Allocations'!$F:$F,"2011 - 2014 + 2015 Extension Legacy Green Energy Act Framework - Province Wide Program",'3-a.  Rate Class Allocations'!$E:$E,$B280),IF(COUNTIFS(AA$35,"General Service*"),1/COUNTIFS(Y218:AL218,"General Service*"),0))</f>
        <v>0</v>
      </c>
      <c r="AB280" s="416">
        <f ca="1">IF(SUMIFS(OFFSET('3-a.  Rate Class Allocations'!$BA:$BA,0,O218-2015+(27*(AB$36="kW"))),'3-a.  Rate Class Allocations'!$F:$F,"2011 - 2014 + 2015 Extension Legacy Green Energy Act Framework - Province Wide Program",'3-a.  Rate Class Allocations'!$E:$E,$B280),SUMIFS(OFFSET('3-a.  Rate Class Allocations'!$BA:$BA,0,O218-2015+(27*(AB$36="kW"))),'3-a.  Rate Class Allocations'!$F:$F,"2011 - 2014 + 2015 Extension Legacy Green Energy Act Framework - Province Wide Program",'3-a.  Rate Class Allocations'!$L:$L,AB$35,'3-a.  Rate Class Allocations'!$E:$E,$B280) / SUMIFS(OFFSET('3-a.  Rate Class Allocations'!$BA:$BA,0,O218-2015+(27*(AB$36="kW"))),'3-a.  Rate Class Allocations'!$F:$F,"2011 - 2014 + 2015 Extension Legacy Green Energy Act Framework - Province Wide Program",'3-a.  Rate Class Allocations'!$E:$E,$B280),IF(COUNTIFS(AB$35,"General Service*"),1/COUNTIFS(Y218:AL218,"General Service*"),0))</f>
        <v>0</v>
      </c>
      <c r="AC280" s="416">
        <f ca="1">IF(SUMIFS(OFFSET('3-a.  Rate Class Allocations'!$BA:$BA,0,O218-2015+(27*(AC$36="kW"))),'3-a.  Rate Class Allocations'!$F:$F,"2011 - 2014 + 2015 Extension Legacy Green Energy Act Framework - Province Wide Program",'3-a.  Rate Class Allocations'!$E:$E,$B280),SUMIFS(OFFSET('3-a.  Rate Class Allocations'!$BA:$BA,0,O218-2015+(27*(AC$36="kW"))),'3-a.  Rate Class Allocations'!$F:$F,"2011 - 2014 + 2015 Extension Legacy Green Energy Act Framework - Province Wide Program",'3-a.  Rate Class Allocations'!$L:$L,AC$35,'3-a.  Rate Class Allocations'!$E:$E,$B280) / SUMIFS(OFFSET('3-a.  Rate Class Allocations'!$BA:$BA,0,O218-2015+(27*(AC$36="kW"))),'3-a.  Rate Class Allocations'!$F:$F,"2011 - 2014 + 2015 Extension Legacy Green Energy Act Framework - Province Wide Program",'3-a.  Rate Class Allocations'!$E:$E,$B280),IF(COUNTIFS(AC$35,"General Service*"),1/COUNTIFS(Y218:AL218,"General Service*"),0))</f>
        <v>0</v>
      </c>
      <c r="AD280" s="416">
        <f ca="1">IF(SUMIFS(OFFSET('3-a.  Rate Class Allocations'!$BA:$BA,0,O218-2015+(27*(AD$36="kW"))),'3-a.  Rate Class Allocations'!$F:$F,"2011 - 2014 + 2015 Extension Legacy Green Energy Act Framework - Province Wide Program",'3-a.  Rate Class Allocations'!$E:$E,$B280),SUMIFS(OFFSET('3-a.  Rate Class Allocations'!$BA:$BA,0,O218-2015+(27*(AD$36="kW"))),'3-a.  Rate Class Allocations'!$F:$F,"2011 - 2014 + 2015 Extension Legacy Green Energy Act Framework - Province Wide Program",'3-a.  Rate Class Allocations'!$L:$L,AD$35,'3-a.  Rate Class Allocations'!$E:$E,$B280) / SUMIFS(OFFSET('3-a.  Rate Class Allocations'!$BA:$BA,0,O218-2015+(27*(AD$36="kW"))),'3-a.  Rate Class Allocations'!$F:$F,"2011 - 2014 + 2015 Extension Legacy Green Energy Act Framework - Province Wide Program",'3-a.  Rate Class Allocations'!$E:$E,$B280),IF(COUNTIFS(AD$35,"General Service*"),1/COUNTIFS(Y218:AL218,"General Service*"),0))</f>
        <v>0</v>
      </c>
      <c r="AE280" s="416">
        <f ca="1">IF(SUMIFS(OFFSET('3-a.  Rate Class Allocations'!$BA:$BA,0,O218-2015+(27*(AE$36="kW"))),'3-a.  Rate Class Allocations'!$F:$F,"2011 - 2014 + 2015 Extension Legacy Green Energy Act Framework - Province Wide Program",'3-a.  Rate Class Allocations'!$E:$E,$B280),SUMIFS(OFFSET('3-a.  Rate Class Allocations'!$BA:$BA,0,O218-2015+(27*(AE$36="kW"))),'3-a.  Rate Class Allocations'!$F:$F,"2011 - 2014 + 2015 Extension Legacy Green Energy Act Framework - Province Wide Program",'3-a.  Rate Class Allocations'!$L:$L,AE$35,'3-a.  Rate Class Allocations'!$E:$E,$B280) / SUMIFS(OFFSET('3-a.  Rate Class Allocations'!$BA:$BA,0,O218-2015+(27*(AE$36="kW"))),'3-a.  Rate Class Allocations'!$F:$F,"2011 - 2014 + 2015 Extension Legacy Green Energy Act Framework - Province Wide Program",'3-a.  Rate Class Allocations'!$E:$E,$B280),IF(COUNTIFS(AE$35,"General Service*"),1/COUNTIFS(Y218:AL218,"General Service*"),0))</f>
        <v>0</v>
      </c>
      <c r="AF280" s="416">
        <f ca="1">IF(SUMIFS(OFFSET('3-a.  Rate Class Allocations'!$BA:$BA,0,O218-2015+(27*(AF$36="kW"))),'3-a.  Rate Class Allocations'!$F:$F,"2011 - 2014 + 2015 Extension Legacy Green Energy Act Framework - Province Wide Program",'3-a.  Rate Class Allocations'!$E:$E,$B280),SUMIFS(OFFSET('3-a.  Rate Class Allocations'!$BA:$BA,0,O218-2015+(27*(AF$36="kW"))),'3-a.  Rate Class Allocations'!$F:$F,"2011 - 2014 + 2015 Extension Legacy Green Energy Act Framework - Province Wide Program",'3-a.  Rate Class Allocations'!$L:$L,AF$35,'3-a.  Rate Class Allocations'!$E:$E,$B280) / SUMIFS(OFFSET('3-a.  Rate Class Allocations'!$BA:$BA,0,O218-2015+(27*(AF$36="kW"))),'3-a.  Rate Class Allocations'!$F:$F,"2011 - 2014 + 2015 Extension Legacy Green Energy Act Framework - Province Wide Program",'3-a.  Rate Class Allocations'!$E:$E,$B280),IF(COUNTIFS(AF$35,"General Service*"),1/COUNTIFS(Y218:AL218,"General Service*"),0))</f>
        <v>0</v>
      </c>
      <c r="AG280" s="416">
        <f ca="1">IF(SUMIFS(OFFSET('3-a.  Rate Class Allocations'!$BA:$BA,0,O218-2015+(27*(AG$36="kW"))),'3-a.  Rate Class Allocations'!$F:$F,"2011 - 2014 + 2015 Extension Legacy Green Energy Act Framework - Province Wide Program",'3-a.  Rate Class Allocations'!$E:$E,$B280),SUMIFS(OFFSET('3-a.  Rate Class Allocations'!$BA:$BA,0,O218-2015+(27*(AG$36="kW"))),'3-a.  Rate Class Allocations'!$F:$F,"2011 - 2014 + 2015 Extension Legacy Green Energy Act Framework - Province Wide Program",'3-a.  Rate Class Allocations'!$L:$L,AG$35,'3-a.  Rate Class Allocations'!$E:$E,$B280) / SUMIFS(OFFSET('3-a.  Rate Class Allocations'!$BA:$BA,0,O218-2015+(27*(AG$36="kW"))),'3-a.  Rate Class Allocations'!$F:$F,"2011 - 2014 + 2015 Extension Legacy Green Energy Act Framework - Province Wide Program",'3-a.  Rate Class Allocations'!$E:$E,$B280),IF(COUNTIFS(AG$35,"General Service*"),1/COUNTIFS(Y218:AL218,"General Service*"),0))</f>
        <v>0</v>
      </c>
      <c r="AH280" s="416">
        <f ca="1">IF(SUMIFS(OFFSET('3-a.  Rate Class Allocations'!$BA:$BA,0,O218-2015+(27*(AH$36="kW"))),'3-a.  Rate Class Allocations'!$F:$F,"2011 - 2014 + 2015 Extension Legacy Green Energy Act Framework - Province Wide Program",'3-a.  Rate Class Allocations'!$E:$E,$B280),SUMIFS(OFFSET('3-a.  Rate Class Allocations'!$BA:$BA,0,O218-2015+(27*(AH$36="kW"))),'3-a.  Rate Class Allocations'!$F:$F,"2011 - 2014 + 2015 Extension Legacy Green Energy Act Framework - Province Wide Program",'3-a.  Rate Class Allocations'!$L:$L,AH$35,'3-a.  Rate Class Allocations'!$E:$E,$B280) / SUMIFS(OFFSET('3-a.  Rate Class Allocations'!$BA:$BA,0,O218-2015+(27*(AH$36="kW"))),'3-a.  Rate Class Allocations'!$F:$F,"2011 - 2014 + 2015 Extension Legacy Green Energy Act Framework - Province Wide Program",'3-a.  Rate Class Allocations'!$E:$E,$B280),IF(COUNTIFS(AH$35,"General Service*"),1/COUNTIFS(Y218:AL218,"General Service*"),0))</f>
        <v>0</v>
      </c>
      <c r="AI280" s="416">
        <f ca="1">IF(SUMIFS(OFFSET('3-a.  Rate Class Allocations'!$BA:$BA,0,O218-2015+(27*(AI$36="kW"))),'3-a.  Rate Class Allocations'!$F:$F,"2011 - 2014 + 2015 Extension Legacy Green Energy Act Framework - Province Wide Program",'3-a.  Rate Class Allocations'!$E:$E,$B280),SUMIFS(OFFSET('3-a.  Rate Class Allocations'!$BA:$BA,0,O218-2015+(27*(AI$36="kW"))),'3-a.  Rate Class Allocations'!$F:$F,"2011 - 2014 + 2015 Extension Legacy Green Energy Act Framework - Province Wide Program",'3-a.  Rate Class Allocations'!$L:$L,AI$35,'3-a.  Rate Class Allocations'!$E:$E,$B280) / SUMIFS(OFFSET('3-a.  Rate Class Allocations'!$BA:$BA,0,O218-2015+(27*(AI$36="kW"))),'3-a.  Rate Class Allocations'!$F:$F,"2011 - 2014 + 2015 Extension Legacy Green Energy Act Framework - Province Wide Program",'3-a.  Rate Class Allocations'!$E:$E,$B280),IF(COUNTIFS(AI$35,"General Service*"),1/COUNTIFS(Y218:AL218,"General Service*"),0))</f>
        <v>0</v>
      </c>
      <c r="AJ280" s="416">
        <f ca="1">IF(SUMIFS(OFFSET('3-a.  Rate Class Allocations'!$BA:$BA,0,O218-2015+(27*(AJ$36="kW"))),'3-a.  Rate Class Allocations'!$F:$F,"2011 - 2014 + 2015 Extension Legacy Green Energy Act Framework - Province Wide Program",'3-a.  Rate Class Allocations'!$E:$E,$B280),SUMIFS(OFFSET('3-a.  Rate Class Allocations'!$BA:$BA,0,O218-2015+(27*(AJ$36="kW"))),'3-a.  Rate Class Allocations'!$F:$F,"2011 - 2014 + 2015 Extension Legacy Green Energy Act Framework - Province Wide Program",'3-a.  Rate Class Allocations'!$L:$L,AJ$35,'3-a.  Rate Class Allocations'!$E:$E,$B280) / SUMIFS(OFFSET('3-a.  Rate Class Allocations'!$BA:$BA,0,O218-2015+(27*(AJ$36="kW"))),'3-a.  Rate Class Allocations'!$F:$F,"2011 - 2014 + 2015 Extension Legacy Green Energy Act Framework - Province Wide Program",'3-a.  Rate Class Allocations'!$E:$E,$B280),IF(COUNTIFS(AJ$35,"General Service*"),1/COUNTIFS(Y218:AL218,"General Service*"),0))</f>
        <v>0</v>
      </c>
      <c r="AK280" s="416">
        <f ca="1">IF(SUMIFS(OFFSET('3-a.  Rate Class Allocations'!$BA:$BA,0,O218-2015+(27*(AK$36="kW"))),'3-a.  Rate Class Allocations'!$F:$F,"2011 - 2014 + 2015 Extension Legacy Green Energy Act Framework - Province Wide Program",'3-a.  Rate Class Allocations'!$E:$E,$B280),SUMIFS(OFFSET('3-a.  Rate Class Allocations'!$BA:$BA,0,O218-2015+(27*(AK$36="kW"))),'3-a.  Rate Class Allocations'!$F:$F,"2011 - 2014 + 2015 Extension Legacy Green Energy Act Framework - Province Wide Program",'3-a.  Rate Class Allocations'!$L:$L,AK$35,'3-a.  Rate Class Allocations'!$E:$E,$B280) / SUMIFS(OFFSET('3-a.  Rate Class Allocations'!$BA:$BA,0,O218-2015+(27*(AK$36="kW"))),'3-a.  Rate Class Allocations'!$F:$F,"2011 - 2014 + 2015 Extension Legacy Green Energy Act Framework - Province Wide Program",'3-a.  Rate Class Allocations'!$E:$E,$B280),IF(COUNTIFS(AK$35,"General Service*"),1/COUNTIFS(Y218:AL218,"General Service*"),0))</f>
        <v>0</v>
      </c>
      <c r="AL280" s="416">
        <f ca="1">IF(SUMIFS(OFFSET('3-a.  Rate Class Allocations'!$BA:$BA,0,O218-2015+(27*(AL$36="kW"))),'3-a.  Rate Class Allocations'!$F:$F,"2011 - 2014 + 2015 Extension Legacy Green Energy Act Framework - Province Wide Program",'3-a.  Rate Class Allocations'!$E:$E,$B280),SUMIFS(OFFSET('3-a.  Rate Class Allocations'!$BA:$BA,0,O218-2015+(27*(AL$36="kW"))),'3-a.  Rate Class Allocations'!$F:$F,"2011 - 2014 + 2015 Extension Legacy Green Energy Act Framework - Province Wide Program",'3-a.  Rate Class Allocations'!$L:$L,AL$35,'3-a.  Rate Class Allocations'!$E:$E,$B280) / SUMIFS(OFFSET('3-a.  Rate Class Allocations'!$BA:$BA,0,O218-2015+(27*(AL$36="kW"))),'3-a.  Rate Class Allocations'!$F:$F,"2011 - 2014 + 2015 Extension Legacy Green Energy Act Framework - Province Wide Program",'3-a.  Rate Class Allocations'!$E:$E,$B280),IF(COUNTIFS(AL$35,"General Service*"),1/COUNTIFS(Y218:AL218,"General Service*"),0))</f>
        <v>0</v>
      </c>
      <c r="AM280" s="298">
        <f ca="1">SUM(Y280:AL280)</f>
        <v>1</v>
      </c>
    </row>
    <row r="281" spans="1:39" outlineLevel="1">
      <c r="B281" s="296" t="s">
        <v>290</v>
      </c>
      <c r="C281" s="293" t="s">
        <v>164</v>
      </c>
      <c r="D281" s="724">
        <f>SUMIFS('7.  Persistence Report'!AV:AV,'7.  Persistence Report'!$D:$D,$B280,'7.  Persistence Report'!$H:$H,2016,'7.  Persistence Report'!$J:$J,"Adjustment")</f>
        <v>0</v>
      </c>
      <c r="E281" s="724">
        <f>SUMIFS('7.  Persistence Report'!AW:AW,'7.  Persistence Report'!$D:$D,$B280,'7.  Persistence Report'!$H:$H,2016,'7.  Persistence Report'!$J:$J,"Adjustment")</f>
        <v>0</v>
      </c>
      <c r="F281" s="724">
        <f>SUMIFS('7.  Persistence Report'!AX:AX,'7.  Persistence Report'!$D:$D,$B280,'7.  Persistence Report'!$H:$H,2016,'7.  Persistence Report'!$J:$J,"Adjustment")</f>
        <v>0</v>
      </c>
      <c r="G281" s="724">
        <f>SUMIFS('7.  Persistence Report'!AY:AY,'7.  Persistence Report'!$D:$D,$B280,'7.  Persistence Report'!$H:$H,2016,'7.  Persistence Report'!$J:$J,"Adjustment")</f>
        <v>0</v>
      </c>
      <c r="H281" s="724">
        <f>SUMIFS('7.  Persistence Report'!AZ:AZ,'7.  Persistence Report'!$D:$D,$B280,'7.  Persistence Report'!$H:$H,2016,'7.  Persistence Report'!$J:$J,"Adjustment")</f>
        <v>0</v>
      </c>
      <c r="I281" s="724">
        <f>SUMIFS('7.  Persistence Report'!BA:BA,'7.  Persistence Report'!$D:$D,$B280,'7.  Persistence Report'!$H:$H,2016,'7.  Persistence Report'!$J:$J,"Adjustment")</f>
        <v>0</v>
      </c>
      <c r="J281" s="724">
        <f>SUMIFS('7.  Persistence Report'!BB:BB,'7.  Persistence Report'!$D:$D,$B280,'7.  Persistence Report'!$H:$H,2016,'7.  Persistence Report'!$J:$J,"Adjustment")</f>
        <v>0</v>
      </c>
      <c r="K281" s="724">
        <f>SUMIFS('7.  Persistence Report'!BC:BC,'7.  Persistence Report'!$D:$D,$B280,'7.  Persistence Report'!$H:$H,2016,'7.  Persistence Report'!$J:$J,"Adjustment")</f>
        <v>0</v>
      </c>
      <c r="L281" s="724">
        <f>SUMIFS('7.  Persistence Report'!BD:BD,'7.  Persistence Report'!$D:$D,$B280,'7.  Persistence Report'!$H:$H,2016,'7.  Persistence Report'!$J:$J,"Adjustment")</f>
        <v>0</v>
      </c>
      <c r="M281" s="724">
        <f>SUMIFS('7.  Persistence Report'!BE:BE,'7.  Persistence Report'!$D:$D,$B280,'7.  Persistence Report'!$H:$H,2016,'7.  Persistence Report'!$J:$J,"Adjustment")</f>
        <v>0</v>
      </c>
      <c r="N281" s="724">
        <f>N280</f>
        <v>0</v>
      </c>
      <c r="O281" s="724">
        <f>SUMIFS('7.  Persistence Report'!Q:Q,'7.  Persistence Report'!$D:$D,$B280,'7.  Persistence Report'!$H:$H,2016,'7.  Persistence Report'!$J:$J,"Adjustment")</f>
        <v>0</v>
      </c>
      <c r="P281" s="724">
        <f>SUMIFS('7.  Persistence Report'!R:R,'7.  Persistence Report'!$D:$D,$B280,'7.  Persistence Report'!$H:$H,2016,'7.  Persistence Report'!$J:$J,"Adjustment")</f>
        <v>0</v>
      </c>
      <c r="Q281" s="724">
        <f>SUMIFS('7.  Persistence Report'!S:S,'7.  Persistence Report'!$D:$D,$B280,'7.  Persistence Report'!$H:$H,2016,'7.  Persistence Report'!$J:$J,"Adjustment")</f>
        <v>0</v>
      </c>
      <c r="R281" s="724">
        <f>SUMIFS('7.  Persistence Report'!T:T,'7.  Persistence Report'!$D:$D,$B280,'7.  Persistence Report'!$H:$H,2016,'7.  Persistence Report'!$J:$J,"Adjustment")</f>
        <v>0</v>
      </c>
      <c r="S281" s="724">
        <f>SUMIFS('7.  Persistence Report'!U:U,'7.  Persistence Report'!$D:$D,$B280,'7.  Persistence Report'!$H:$H,2016,'7.  Persistence Report'!$J:$J,"Adjustment")</f>
        <v>0</v>
      </c>
      <c r="T281" s="724">
        <f>SUMIFS('7.  Persistence Report'!V:V,'7.  Persistence Report'!$D:$D,$B280,'7.  Persistence Report'!$H:$H,2016,'7.  Persistence Report'!$J:$J,"Adjustment")</f>
        <v>0</v>
      </c>
      <c r="U281" s="724">
        <f>SUMIFS('7.  Persistence Report'!W:W,'7.  Persistence Report'!$D:$D,$B280,'7.  Persistence Report'!$H:$H,2016,'7.  Persistence Report'!$J:$J,"Adjustment")</f>
        <v>0</v>
      </c>
      <c r="V281" s="724">
        <f>SUMIFS('7.  Persistence Report'!X:X,'7.  Persistence Report'!$D:$D,$B280,'7.  Persistence Report'!$H:$H,2016,'7.  Persistence Report'!$J:$J,"Adjustment")</f>
        <v>0</v>
      </c>
      <c r="W281" s="724">
        <f>SUMIFS('7.  Persistence Report'!Y:Y,'7.  Persistence Report'!$D:$D,$B280,'7.  Persistence Report'!$H:$H,2016,'7.  Persistence Report'!$J:$J,"Adjustment")</f>
        <v>0</v>
      </c>
      <c r="X281" s="724">
        <f>SUMIFS('7.  Persistence Report'!Z:Z,'7.  Persistence Report'!$D:$D,$B280,'7.  Persistence Report'!$H:$H,2016,'7.  Persistence Report'!$J:$J,"Adjustment")</f>
        <v>0</v>
      </c>
      <c r="Y281" s="412">
        <f ca="1">Y280</f>
        <v>0.5</v>
      </c>
      <c r="Z281" s="412">
        <f t="shared" ref="Z281:AL281" ca="1" si="77">Z280</f>
        <v>0.5</v>
      </c>
      <c r="AA281" s="412">
        <f t="shared" ca="1" si="77"/>
        <v>0</v>
      </c>
      <c r="AB281" s="412">
        <f t="shared" ca="1" si="77"/>
        <v>0</v>
      </c>
      <c r="AC281" s="412">
        <f t="shared" ca="1" si="77"/>
        <v>0</v>
      </c>
      <c r="AD281" s="412">
        <f t="shared" ca="1" si="77"/>
        <v>0</v>
      </c>
      <c r="AE281" s="412">
        <f t="shared" ca="1" si="77"/>
        <v>0</v>
      </c>
      <c r="AF281" s="412">
        <f t="shared" ca="1" si="77"/>
        <v>0</v>
      </c>
      <c r="AG281" s="412">
        <f t="shared" ca="1" si="77"/>
        <v>0</v>
      </c>
      <c r="AH281" s="412">
        <f t="shared" ca="1" si="77"/>
        <v>0</v>
      </c>
      <c r="AI281" s="412">
        <f t="shared" ca="1" si="77"/>
        <v>0</v>
      </c>
      <c r="AJ281" s="412">
        <f t="shared" ca="1" si="77"/>
        <v>0</v>
      </c>
      <c r="AK281" s="412">
        <f t="shared" ca="1" si="77"/>
        <v>0</v>
      </c>
      <c r="AL281" s="412">
        <f t="shared" ca="1" si="77"/>
        <v>0</v>
      </c>
      <c r="AM281" s="299"/>
    </row>
    <row r="282" spans="1:39" outlineLevel="1">
      <c r="B282" s="323"/>
      <c r="C282" s="293"/>
      <c r="D282" s="730"/>
      <c r="E282" s="730"/>
      <c r="F282" s="730"/>
      <c r="G282" s="730"/>
      <c r="H282" s="730"/>
      <c r="I282" s="730"/>
      <c r="J282" s="730"/>
      <c r="K282" s="730"/>
      <c r="L282" s="730"/>
      <c r="M282" s="730"/>
      <c r="N282" s="730"/>
      <c r="O282" s="730"/>
      <c r="P282" s="730"/>
      <c r="Q282" s="730"/>
      <c r="R282" s="730"/>
      <c r="S282" s="730"/>
      <c r="T282" s="730"/>
      <c r="U282" s="730"/>
      <c r="V282" s="730"/>
      <c r="W282" s="730"/>
      <c r="X282" s="730"/>
      <c r="Y282" s="413"/>
      <c r="Z282" s="413"/>
      <c r="AA282" s="413"/>
      <c r="AB282" s="413"/>
      <c r="AC282" s="413"/>
      <c r="AD282" s="413"/>
      <c r="AE282" s="413"/>
      <c r="AF282" s="413"/>
      <c r="AG282" s="413"/>
      <c r="AH282" s="413"/>
      <c r="AI282" s="413"/>
      <c r="AJ282" s="413"/>
      <c r="AK282" s="413"/>
      <c r="AL282" s="413"/>
      <c r="AM282" s="308"/>
    </row>
    <row r="283" spans="1:39" outlineLevel="1">
      <c r="A283" s="516">
        <v>20</v>
      </c>
      <c r="B283" s="514" t="s">
        <v>111</v>
      </c>
      <c r="C283" s="293" t="s">
        <v>25</v>
      </c>
      <c r="D283" s="724">
        <f>SUMIFS('7.  Persistence Report'!AV:AV,'7.  Persistence Report'!$D:$D,$B283,'7.  Persistence Report'!$H:$H,2016,'7.  Persistence Report'!$J:$J,"Current Year Savings")</f>
        <v>0</v>
      </c>
      <c r="E283" s="724">
        <f>SUMIFS('7.  Persistence Report'!AW:AW,'7.  Persistence Report'!$D:$D,$B283,'7.  Persistence Report'!$H:$H,2016,'7.  Persistence Report'!$J:$J,"Current Year Savings")</f>
        <v>0</v>
      </c>
      <c r="F283" s="724">
        <f>SUMIFS('7.  Persistence Report'!AX:AX,'7.  Persistence Report'!$D:$D,$B283,'7.  Persistence Report'!$H:$H,2016,'7.  Persistence Report'!$J:$J,"Current Year Savings")</f>
        <v>0</v>
      </c>
      <c r="G283" s="724">
        <f>SUMIFS('7.  Persistence Report'!AY:AY,'7.  Persistence Report'!$D:$D,$B283,'7.  Persistence Report'!$H:$H,2016,'7.  Persistence Report'!$J:$J,"Current Year Savings")</f>
        <v>0</v>
      </c>
      <c r="H283" s="724">
        <f>SUMIFS('7.  Persistence Report'!AZ:AZ,'7.  Persistence Report'!$D:$D,$B283,'7.  Persistence Report'!$H:$H,2016,'7.  Persistence Report'!$J:$J,"Current Year Savings")</f>
        <v>0</v>
      </c>
      <c r="I283" s="724">
        <f>SUMIFS('7.  Persistence Report'!BA:BA,'7.  Persistence Report'!$D:$D,$B283,'7.  Persistence Report'!$H:$H,2016,'7.  Persistence Report'!$J:$J,"Current Year Savings")</f>
        <v>0</v>
      </c>
      <c r="J283" s="724">
        <f>SUMIFS('7.  Persistence Report'!BB:BB,'7.  Persistence Report'!$D:$D,$B283,'7.  Persistence Report'!$H:$H,2016,'7.  Persistence Report'!$J:$J,"Current Year Savings")</f>
        <v>0</v>
      </c>
      <c r="K283" s="724">
        <f>SUMIFS('7.  Persistence Report'!BC:BC,'7.  Persistence Report'!$D:$D,$B283,'7.  Persistence Report'!$H:$H,2016,'7.  Persistence Report'!$J:$J,"Current Year Savings")</f>
        <v>0</v>
      </c>
      <c r="L283" s="724">
        <f>SUMIFS('7.  Persistence Report'!BD:BD,'7.  Persistence Report'!$D:$D,$B283,'7.  Persistence Report'!$H:$H,2016,'7.  Persistence Report'!$J:$J,"Current Year Savings")</f>
        <v>0</v>
      </c>
      <c r="M283" s="724">
        <f>SUMIFS('7.  Persistence Report'!BE:BE,'7.  Persistence Report'!$D:$D,$B283,'7.  Persistence Report'!$H:$H,2016,'7.  Persistence Report'!$J:$J,"Current Year Savings")</f>
        <v>0</v>
      </c>
      <c r="N283" s="724">
        <v>0</v>
      </c>
      <c r="O283" s="724">
        <f>SUMIFS('7.  Persistence Report'!Q:Q,'7.  Persistence Report'!$D:$D,$B283,'7.  Persistence Report'!$H:$H,2016,'7.  Persistence Report'!$J:$J,"Current Year Savings")</f>
        <v>0</v>
      </c>
      <c r="P283" s="724">
        <f>SUMIFS('7.  Persistence Report'!R:R,'7.  Persistence Report'!$D:$D,$B283,'7.  Persistence Report'!$H:$H,2016,'7.  Persistence Report'!$J:$J,"Current Year Savings")</f>
        <v>0</v>
      </c>
      <c r="Q283" s="724">
        <f>SUMIFS('7.  Persistence Report'!S:S,'7.  Persistence Report'!$D:$D,$B283,'7.  Persistence Report'!$H:$H,2016,'7.  Persistence Report'!$J:$J,"Current Year Savings")</f>
        <v>0</v>
      </c>
      <c r="R283" s="724">
        <f>SUMIFS('7.  Persistence Report'!T:T,'7.  Persistence Report'!$D:$D,$B283,'7.  Persistence Report'!$H:$H,2016,'7.  Persistence Report'!$J:$J,"Current Year Savings")</f>
        <v>0</v>
      </c>
      <c r="S283" s="724">
        <f>SUMIFS('7.  Persistence Report'!U:U,'7.  Persistence Report'!$D:$D,$B283,'7.  Persistence Report'!$H:$H,2016,'7.  Persistence Report'!$J:$J,"Current Year Savings")</f>
        <v>0</v>
      </c>
      <c r="T283" s="724">
        <f>SUMIFS('7.  Persistence Report'!V:V,'7.  Persistence Report'!$D:$D,$B283,'7.  Persistence Report'!$H:$H,2016,'7.  Persistence Report'!$J:$J,"Current Year Savings")</f>
        <v>0</v>
      </c>
      <c r="U283" s="724">
        <f>SUMIFS('7.  Persistence Report'!W:W,'7.  Persistence Report'!$D:$D,$B283,'7.  Persistence Report'!$H:$H,2016,'7.  Persistence Report'!$J:$J,"Current Year Savings")</f>
        <v>0</v>
      </c>
      <c r="V283" s="724">
        <f>SUMIFS('7.  Persistence Report'!X:X,'7.  Persistence Report'!$D:$D,$B283,'7.  Persistence Report'!$H:$H,2016,'7.  Persistence Report'!$J:$J,"Current Year Savings")</f>
        <v>0</v>
      </c>
      <c r="W283" s="724">
        <f>SUMIFS('7.  Persistence Report'!Y:Y,'7.  Persistence Report'!$D:$D,$B283,'7.  Persistence Report'!$H:$H,2016,'7.  Persistence Report'!$J:$J,"Current Year Savings")</f>
        <v>0</v>
      </c>
      <c r="X283" s="724">
        <f>SUMIFS('7.  Persistence Report'!Z:Z,'7.  Persistence Report'!$D:$D,$B283,'7.  Persistence Report'!$H:$H,2016,'7.  Persistence Report'!$J:$J,"Current Year Savings")</f>
        <v>0</v>
      </c>
      <c r="Y283" s="416">
        <f ca="1">IF(SUMIFS(OFFSET('3-a.  Rate Class Allocations'!$BA:$BA,0,O218-2015+(27*(Y219="kW"))),'3-a.  Rate Class Allocations'!$F:$F,"2011 - 2014 + 2015 Extension Legacy Green Energy Act Framework - Province Wide Program",'3-a.  Rate Class Allocations'!$E:$E,$B283),SUMIFS(OFFSET('3-a.  Rate Class Allocations'!$BA:$BA,0,O218-2015+(27*(Y219="kW"))),'3-a.  Rate Class Allocations'!$F:$F,"2011 - 2014 + 2015 Extension Legacy Green Energy Act Framework - Province Wide Program",'3-a.  Rate Class Allocations'!$L:$L,Y218,'3-a.  Rate Class Allocations'!$E:$E,$B283) / SUMIFS(OFFSET('3-a.  Rate Class Allocations'!$BA:$BA,0,O218-2015+(27*(Y219="kW"))),'3-a.  Rate Class Allocations'!$F:$F,"2011 - 2014 + 2015 Extension Legacy Green Energy Act Framework - Province Wide Program",'3-a.  Rate Class Allocations'!$E:$E,$B283),IF(COUNTIFS(Y218,"General Service*"),1/COUNTIFS(Y218:AL218,"General Service*"),0))</f>
        <v>0.5</v>
      </c>
      <c r="Z283" s="416">
        <f ca="1">IF(SUMIFS(OFFSET('3-a.  Rate Class Allocations'!$BA:$BA,0,O218-2015+(27*(Z$36="kW"))),'3-a.  Rate Class Allocations'!$F:$F,"2011 - 2014 + 2015 Extension Legacy Green Energy Act Framework - Province Wide Program",'3-a.  Rate Class Allocations'!$E:$E,$B283),SUMIFS(OFFSET('3-a.  Rate Class Allocations'!$BA:$BA,0,O218-2015+(27*(Z$36="kW"))),'3-a.  Rate Class Allocations'!$F:$F,"2011 - 2014 + 2015 Extension Legacy Green Energy Act Framework - Province Wide Program",'3-a.  Rate Class Allocations'!$L:$L,Z$35,'3-a.  Rate Class Allocations'!$E:$E,$B283) / SUMIFS(OFFSET('3-a.  Rate Class Allocations'!$BA:$BA,0,O218-2015+(27*(Z$36="kW"))),'3-a.  Rate Class Allocations'!$F:$F,"2011 - 2014 + 2015 Extension Legacy Green Energy Act Framework - Province Wide Program",'3-a.  Rate Class Allocations'!$E:$E,$B283),IF(COUNTIFS(Z$35,"General Service*"),1/COUNTIFS(Y218:AL218,"General Service*"),0))</f>
        <v>0.5</v>
      </c>
      <c r="AA283" s="416">
        <f ca="1">IF(SUMIFS(OFFSET('3-a.  Rate Class Allocations'!$BA:$BA,0,O218-2015+(27*(AA$36="kW"))),'3-a.  Rate Class Allocations'!$F:$F,"2011 - 2014 + 2015 Extension Legacy Green Energy Act Framework - Province Wide Program",'3-a.  Rate Class Allocations'!$E:$E,$B283),SUMIFS(OFFSET('3-a.  Rate Class Allocations'!$BA:$BA,0,O218-2015+(27*(AA$36="kW"))),'3-a.  Rate Class Allocations'!$F:$F,"2011 - 2014 + 2015 Extension Legacy Green Energy Act Framework - Province Wide Program",'3-a.  Rate Class Allocations'!$L:$L,AA$35,'3-a.  Rate Class Allocations'!$E:$E,$B283) / SUMIFS(OFFSET('3-a.  Rate Class Allocations'!$BA:$BA,0,O218-2015+(27*(AA$36="kW"))),'3-a.  Rate Class Allocations'!$F:$F,"2011 - 2014 + 2015 Extension Legacy Green Energy Act Framework - Province Wide Program",'3-a.  Rate Class Allocations'!$E:$E,$B283),IF(COUNTIFS(AA$35,"General Service*"),1/COUNTIFS(Y218:AL218,"General Service*"),0))</f>
        <v>0</v>
      </c>
      <c r="AB283" s="416">
        <f ca="1">IF(SUMIFS(OFFSET('3-a.  Rate Class Allocations'!$BA:$BA,0,O218-2015+(27*(AB$36="kW"))),'3-a.  Rate Class Allocations'!$F:$F,"2011 - 2014 + 2015 Extension Legacy Green Energy Act Framework - Province Wide Program",'3-a.  Rate Class Allocations'!$E:$E,$B283),SUMIFS(OFFSET('3-a.  Rate Class Allocations'!$BA:$BA,0,O218-2015+(27*(AB$36="kW"))),'3-a.  Rate Class Allocations'!$F:$F,"2011 - 2014 + 2015 Extension Legacy Green Energy Act Framework - Province Wide Program",'3-a.  Rate Class Allocations'!$L:$L,AB$35,'3-a.  Rate Class Allocations'!$E:$E,$B283) / SUMIFS(OFFSET('3-a.  Rate Class Allocations'!$BA:$BA,0,O218-2015+(27*(AB$36="kW"))),'3-a.  Rate Class Allocations'!$F:$F,"2011 - 2014 + 2015 Extension Legacy Green Energy Act Framework - Province Wide Program",'3-a.  Rate Class Allocations'!$E:$E,$B283),IF(COUNTIFS(AB$35,"General Service*"),1/COUNTIFS(Y218:AL218,"General Service*"),0))</f>
        <v>0</v>
      </c>
      <c r="AC283" s="416">
        <f ca="1">IF(SUMIFS(OFFSET('3-a.  Rate Class Allocations'!$BA:$BA,0,O218-2015+(27*(AC$36="kW"))),'3-a.  Rate Class Allocations'!$F:$F,"2011 - 2014 + 2015 Extension Legacy Green Energy Act Framework - Province Wide Program",'3-a.  Rate Class Allocations'!$E:$E,$B283),SUMIFS(OFFSET('3-a.  Rate Class Allocations'!$BA:$BA,0,O218-2015+(27*(AC$36="kW"))),'3-a.  Rate Class Allocations'!$F:$F,"2011 - 2014 + 2015 Extension Legacy Green Energy Act Framework - Province Wide Program",'3-a.  Rate Class Allocations'!$L:$L,AC$35,'3-a.  Rate Class Allocations'!$E:$E,$B283) / SUMIFS(OFFSET('3-a.  Rate Class Allocations'!$BA:$BA,0,O218-2015+(27*(AC$36="kW"))),'3-a.  Rate Class Allocations'!$F:$F,"2011 - 2014 + 2015 Extension Legacy Green Energy Act Framework - Province Wide Program",'3-a.  Rate Class Allocations'!$E:$E,$B283),IF(COUNTIFS(AC$35,"General Service*"),1/COUNTIFS(Y218:AL218,"General Service*"),0))</f>
        <v>0</v>
      </c>
      <c r="AD283" s="416">
        <f ca="1">IF(SUMIFS(OFFSET('3-a.  Rate Class Allocations'!$BA:$BA,0,O218-2015+(27*(AD$36="kW"))),'3-a.  Rate Class Allocations'!$F:$F,"2011 - 2014 + 2015 Extension Legacy Green Energy Act Framework - Province Wide Program",'3-a.  Rate Class Allocations'!$E:$E,$B283),SUMIFS(OFFSET('3-a.  Rate Class Allocations'!$BA:$BA,0,O218-2015+(27*(AD$36="kW"))),'3-a.  Rate Class Allocations'!$F:$F,"2011 - 2014 + 2015 Extension Legacy Green Energy Act Framework - Province Wide Program",'3-a.  Rate Class Allocations'!$L:$L,AD$35,'3-a.  Rate Class Allocations'!$E:$E,$B283) / SUMIFS(OFFSET('3-a.  Rate Class Allocations'!$BA:$BA,0,O218-2015+(27*(AD$36="kW"))),'3-a.  Rate Class Allocations'!$F:$F,"2011 - 2014 + 2015 Extension Legacy Green Energy Act Framework - Province Wide Program",'3-a.  Rate Class Allocations'!$E:$E,$B283),IF(COUNTIFS(AD$35,"General Service*"),1/COUNTIFS(Y218:AL218,"General Service*"),0))</f>
        <v>0</v>
      </c>
      <c r="AE283" s="416">
        <f ca="1">IF(SUMIFS(OFFSET('3-a.  Rate Class Allocations'!$BA:$BA,0,O218-2015+(27*(AE$36="kW"))),'3-a.  Rate Class Allocations'!$F:$F,"2011 - 2014 + 2015 Extension Legacy Green Energy Act Framework - Province Wide Program",'3-a.  Rate Class Allocations'!$E:$E,$B283),SUMIFS(OFFSET('3-a.  Rate Class Allocations'!$BA:$BA,0,O218-2015+(27*(AE$36="kW"))),'3-a.  Rate Class Allocations'!$F:$F,"2011 - 2014 + 2015 Extension Legacy Green Energy Act Framework - Province Wide Program",'3-a.  Rate Class Allocations'!$L:$L,AE$35,'3-a.  Rate Class Allocations'!$E:$E,$B283) / SUMIFS(OFFSET('3-a.  Rate Class Allocations'!$BA:$BA,0,O218-2015+(27*(AE$36="kW"))),'3-a.  Rate Class Allocations'!$F:$F,"2011 - 2014 + 2015 Extension Legacy Green Energy Act Framework - Province Wide Program",'3-a.  Rate Class Allocations'!$E:$E,$B283),IF(COUNTIFS(AE$35,"General Service*"),1/COUNTIFS(Y218:AL218,"General Service*"),0))</f>
        <v>0</v>
      </c>
      <c r="AF283" s="416">
        <f ca="1">IF(SUMIFS(OFFSET('3-a.  Rate Class Allocations'!$BA:$BA,0,O218-2015+(27*(AF$36="kW"))),'3-a.  Rate Class Allocations'!$F:$F,"2011 - 2014 + 2015 Extension Legacy Green Energy Act Framework - Province Wide Program",'3-a.  Rate Class Allocations'!$E:$E,$B283),SUMIFS(OFFSET('3-a.  Rate Class Allocations'!$BA:$BA,0,O218-2015+(27*(AF$36="kW"))),'3-a.  Rate Class Allocations'!$F:$F,"2011 - 2014 + 2015 Extension Legacy Green Energy Act Framework - Province Wide Program",'3-a.  Rate Class Allocations'!$L:$L,AF$35,'3-a.  Rate Class Allocations'!$E:$E,$B283) / SUMIFS(OFFSET('3-a.  Rate Class Allocations'!$BA:$BA,0,O218-2015+(27*(AF$36="kW"))),'3-a.  Rate Class Allocations'!$F:$F,"2011 - 2014 + 2015 Extension Legacy Green Energy Act Framework - Province Wide Program",'3-a.  Rate Class Allocations'!$E:$E,$B283),IF(COUNTIFS(AF$35,"General Service*"),1/COUNTIFS(Y218:AL218,"General Service*"),0))</f>
        <v>0</v>
      </c>
      <c r="AG283" s="416">
        <f ca="1">IF(SUMIFS(OFFSET('3-a.  Rate Class Allocations'!$BA:$BA,0,O218-2015+(27*(AG$36="kW"))),'3-a.  Rate Class Allocations'!$F:$F,"2011 - 2014 + 2015 Extension Legacy Green Energy Act Framework - Province Wide Program",'3-a.  Rate Class Allocations'!$E:$E,$B283),SUMIFS(OFFSET('3-a.  Rate Class Allocations'!$BA:$BA,0,O218-2015+(27*(AG$36="kW"))),'3-a.  Rate Class Allocations'!$F:$F,"2011 - 2014 + 2015 Extension Legacy Green Energy Act Framework - Province Wide Program",'3-a.  Rate Class Allocations'!$L:$L,AG$35,'3-a.  Rate Class Allocations'!$E:$E,$B283) / SUMIFS(OFFSET('3-a.  Rate Class Allocations'!$BA:$BA,0,O218-2015+(27*(AG$36="kW"))),'3-a.  Rate Class Allocations'!$F:$F,"2011 - 2014 + 2015 Extension Legacy Green Energy Act Framework - Province Wide Program",'3-a.  Rate Class Allocations'!$E:$E,$B283),IF(COUNTIFS(AG$35,"General Service*"),1/COUNTIFS(Y218:AL218,"General Service*"),0))</f>
        <v>0</v>
      </c>
      <c r="AH283" s="416">
        <f ca="1">IF(SUMIFS(OFFSET('3-a.  Rate Class Allocations'!$BA:$BA,0,O218-2015+(27*(AH$36="kW"))),'3-a.  Rate Class Allocations'!$F:$F,"2011 - 2014 + 2015 Extension Legacy Green Energy Act Framework - Province Wide Program",'3-a.  Rate Class Allocations'!$E:$E,$B283),SUMIFS(OFFSET('3-a.  Rate Class Allocations'!$BA:$BA,0,O218-2015+(27*(AH$36="kW"))),'3-a.  Rate Class Allocations'!$F:$F,"2011 - 2014 + 2015 Extension Legacy Green Energy Act Framework - Province Wide Program",'3-a.  Rate Class Allocations'!$L:$L,AH$35,'3-a.  Rate Class Allocations'!$E:$E,$B283) / SUMIFS(OFFSET('3-a.  Rate Class Allocations'!$BA:$BA,0,O218-2015+(27*(AH$36="kW"))),'3-a.  Rate Class Allocations'!$F:$F,"2011 - 2014 + 2015 Extension Legacy Green Energy Act Framework - Province Wide Program",'3-a.  Rate Class Allocations'!$E:$E,$B283),IF(COUNTIFS(AH$35,"General Service*"),1/COUNTIFS(Y218:AL218,"General Service*"),0))</f>
        <v>0</v>
      </c>
      <c r="AI283" s="416">
        <f ca="1">IF(SUMIFS(OFFSET('3-a.  Rate Class Allocations'!$BA:$BA,0,O218-2015+(27*(AI$36="kW"))),'3-a.  Rate Class Allocations'!$F:$F,"2011 - 2014 + 2015 Extension Legacy Green Energy Act Framework - Province Wide Program",'3-a.  Rate Class Allocations'!$E:$E,$B283),SUMIFS(OFFSET('3-a.  Rate Class Allocations'!$BA:$BA,0,O218-2015+(27*(AI$36="kW"))),'3-a.  Rate Class Allocations'!$F:$F,"2011 - 2014 + 2015 Extension Legacy Green Energy Act Framework - Province Wide Program",'3-a.  Rate Class Allocations'!$L:$L,AI$35,'3-a.  Rate Class Allocations'!$E:$E,$B283) / SUMIFS(OFFSET('3-a.  Rate Class Allocations'!$BA:$BA,0,O218-2015+(27*(AI$36="kW"))),'3-a.  Rate Class Allocations'!$F:$F,"2011 - 2014 + 2015 Extension Legacy Green Energy Act Framework - Province Wide Program",'3-a.  Rate Class Allocations'!$E:$E,$B283),IF(COUNTIFS(AI$35,"General Service*"),1/COUNTIFS(Y218:AL218,"General Service*"),0))</f>
        <v>0</v>
      </c>
      <c r="AJ283" s="416">
        <f ca="1">IF(SUMIFS(OFFSET('3-a.  Rate Class Allocations'!$BA:$BA,0,O218-2015+(27*(AJ$36="kW"))),'3-a.  Rate Class Allocations'!$F:$F,"2011 - 2014 + 2015 Extension Legacy Green Energy Act Framework - Province Wide Program",'3-a.  Rate Class Allocations'!$E:$E,$B283),SUMIFS(OFFSET('3-a.  Rate Class Allocations'!$BA:$BA,0,O218-2015+(27*(AJ$36="kW"))),'3-a.  Rate Class Allocations'!$F:$F,"2011 - 2014 + 2015 Extension Legacy Green Energy Act Framework - Province Wide Program",'3-a.  Rate Class Allocations'!$L:$L,AJ$35,'3-a.  Rate Class Allocations'!$E:$E,$B283) / SUMIFS(OFFSET('3-a.  Rate Class Allocations'!$BA:$BA,0,O218-2015+(27*(AJ$36="kW"))),'3-a.  Rate Class Allocations'!$F:$F,"2011 - 2014 + 2015 Extension Legacy Green Energy Act Framework - Province Wide Program",'3-a.  Rate Class Allocations'!$E:$E,$B283),IF(COUNTIFS(AJ$35,"General Service*"),1/COUNTIFS(Y218:AL218,"General Service*"),0))</f>
        <v>0</v>
      </c>
      <c r="AK283" s="416">
        <f ca="1">IF(SUMIFS(OFFSET('3-a.  Rate Class Allocations'!$BA:$BA,0,O218-2015+(27*(AK$36="kW"))),'3-a.  Rate Class Allocations'!$F:$F,"2011 - 2014 + 2015 Extension Legacy Green Energy Act Framework - Province Wide Program",'3-a.  Rate Class Allocations'!$E:$E,$B283),SUMIFS(OFFSET('3-a.  Rate Class Allocations'!$BA:$BA,0,O218-2015+(27*(AK$36="kW"))),'3-a.  Rate Class Allocations'!$F:$F,"2011 - 2014 + 2015 Extension Legacy Green Energy Act Framework - Province Wide Program",'3-a.  Rate Class Allocations'!$L:$L,AK$35,'3-a.  Rate Class Allocations'!$E:$E,$B283) / SUMIFS(OFFSET('3-a.  Rate Class Allocations'!$BA:$BA,0,O218-2015+(27*(AK$36="kW"))),'3-a.  Rate Class Allocations'!$F:$F,"2011 - 2014 + 2015 Extension Legacy Green Energy Act Framework - Province Wide Program",'3-a.  Rate Class Allocations'!$E:$E,$B283),IF(COUNTIFS(AK$35,"General Service*"),1/COUNTIFS(Y218:AL218,"General Service*"),0))</f>
        <v>0</v>
      </c>
      <c r="AL283" s="416">
        <f ca="1">IF(SUMIFS(OFFSET('3-a.  Rate Class Allocations'!$BA:$BA,0,O218-2015+(27*(AL$36="kW"))),'3-a.  Rate Class Allocations'!$F:$F,"2011 - 2014 + 2015 Extension Legacy Green Energy Act Framework - Province Wide Program",'3-a.  Rate Class Allocations'!$E:$E,$B283),SUMIFS(OFFSET('3-a.  Rate Class Allocations'!$BA:$BA,0,O218-2015+(27*(AL$36="kW"))),'3-a.  Rate Class Allocations'!$F:$F,"2011 - 2014 + 2015 Extension Legacy Green Energy Act Framework - Province Wide Program",'3-a.  Rate Class Allocations'!$L:$L,AL$35,'3-a.  Rate Class Allocations'!$E:$E,$B283) / SUMIFS(OFFSET('3-a.  Rate Class Allocations'!$BA:$BA,0,O218-2015+(27*(AL$36="kW"))),'3-a.  Rate Class Allocations'!$F:$F,"2011 - 2014 + 2015 Extension Legacy Green Energy Act Framework - Province Wide Program",'3-a.  Rate Class Allocations'!$E:$E,$B283),IF(COUNTIFS(AL$35,"General Service*"),1/COUNTIFS(Y218:AL218,"General Service*"),0))</f>
        <v>0</v>
      </c>
      <c r="AM283" s="298">
        <f ca="1">SUM(Y283:AL283)</f>
        <v>1</v>
      </c>
    </row>
    <row r="284" spans="1:39" outlineLevel="1">
      <c r="B284" s="296" t="s">
        <v>290</v>
      </c>
      <c r="C284" s="293" t="s">
        <v>164</v>
      </c>
      <c r="D284" s="724">
        <f>SUMIFS('7.  Persistence Report'!AV:AV,'7.  Persistence Report'!$D:$D,$B283,'7.  Persistence Report'!$H:$H,2016,'7.  Persistence Report'!$J:$J,"Adjustment")</f>
        <v>0</v>
      </c>
      <c r="E284" s="724">
        <f>SUMIFS('7.  Persistence Report'!AW:AW,'7.  Persistence Report'!$D:$D,$B283,'7.  Persistence Report'!$H:$H,2016,'7.  Persistence Report'!$J:$J,"Adjustment")</f>
        <v>0</v>
      </c>
      <c r="F284" s="724">
        <f>SUMIFS('7.  Persistence Report'!AX:AX,'7.  Persistence Report'!$D:$D,$B283,'7.  Persistence Report'!$H:$H,2016,'7.  Persistence Report'!$J:$J,"Adjustment")</f>
        <v>0</v>
      </c>
      <c r="G284" s="724">
        <f>SUMIFS('7.  Persistence Report'!AY:AY,'7.  Persistence Report'!$D:$D,$B283,'7.  Persistence Report'!$H:$H,2016,'7.  Persistence Report'!$J:$J,"Adjustment")</f>
        <v>0</v>
      </c>
      <c r="H284" s="724">
        <f>SUMIFS('7.  Persistence Report'!AZ:AZ,'7.  Persistence Report'!$D:$D,$B283,'7.  Persistence Report'!$H:$H,2016,'7.  Persistence Report'!$J:$J,"Adjustment")</f>
        <v>0</v>
      </c>
      <c r="I284" s="724">
        <f>SUMIFS('7.  Persistence Report'!BA:BA,'7.  Persistence Report'!$D:$D,$B283,'7.  Persistence Report'!$H:$H,2016,'7.  Persistence Report'!$J:$J,"Adjustment")</f>
        <v>0</v>
      </c>
      <c r="J284" s="724">
        <f>SUMIFS('7.  Persistence Report'!BB:BB,'7.  Persistence Report'!$D:$D,$B283,'7.  Persistence Report'!$H:$H,2016,'7.  Persistence Report'!$J:$J,"Adjustment")</f>
        <v>0</v>
      </c>
      <c r="K284" s="724">
        <f>SUMIFS('7.  Persistence Report'!BC:BC,'7.  Persistence Report'!$D:$D,$B283,'7.  Persistence Report'!$H:$H,2016,'7.  Persistence Report'!$J:$J,"Adjustment")</f>
        <v>0</v>
      </c>
      <c r="L284" s="724">
        <f>SUMIFS('7.  Persistence Report'!BD:BD,'7.  Persistence Report'!$D:$D,$B283,'7.  Persistence Report'!$H:$H,2016,'7.  Persistence Report'!$J:$J,"Adjustment")</f>
        <v>0</v>
      </c>
      <c r="M284" s="724">
        <f>SUMIFS('7.  Persistence Report'!BE:BE,'7.  Persistence Report'!$D:$D,$B283,'7.  Persistence Report'!$H:$H,2016,'7.  Persistence Report'!$J:$J,"Adjustment")</f>
        <v>0</v>
      </c>
      <c r="N284" s="724">
        <f>N283</f>
        <v>0</v>
      </c>
      <c r="O284" s="724">
        <f>SUMIFS('7.  Persistence Report'!Q:Q,'7.  Persistence Report'!$D:$D,$B283,'7.  Persistence Report'!$H:$H,2016,'7.  Persistence Report'!$J:$J,"Adjustment")</f>
        <v>0</v>
      </c>
      <c r="P284" s="724">
        <f>SUMIFS('7.  Persistence Report'!R:R,'7.  Persistence Report'!$D:$D,$B283,'7.  Persistence Report'!$H:$H,2016,'7.  Persistence Report'!$J:$J,"Adjustment")</f>
        <v>0</v>
      </c>
      <c r="Q284" s="724">
        <f>SUMIFS('7.  Persistence Report'!S:S,'7.  Persistence Report'!$D:$D,$B283,'7.  Persistence Report'!$H:$H,2016,'7.  Persistence Report'!$J:$J,"Adjustment")</f>
        <v>0</v>
      </c>
      <c r="R284" s="724">
        <f>SUMIFS('7.  Persistence Report'!T:T,'7.  Persistence Report'!$D:$D,$B283,'7.  Persistence Report'!$H:$H,2016,'7.  Persistence Report'!$J:$J,"Adjustment")</f>
        <v>0</v>
      </c>
      <c r="S284" s="724">
        <f>SUMIFS('7.  Persistence Report'!U:U,'7.  Persistence Report'!$D:$D,$B283,'7.  Persistence Report'!$H:$H,2016,'7.  Persistence Report'!$J:$J,"Adjustment")</f>
        <v>0</v>
      </c>
      <c r="T284" s="724">
        <f>SUMIFS('7.  Persistence Report'!V:V,'7.  Persistence Report'!$D:$D,$B283,'7.  Persistence Report'!$H:$H,2016,'7.  Persistence Report'!$J:$J,"Adjustment")</f>
        <v>0</v>
      </c>
      <c r="U284" s="724">
        <f>SUMIFS('7.  Persistence Report'!W:W,'7.  Persistence Report'!$D:$D,$B283,'7.  Persistence Report'!$H:$H,2016,'7.  Persistence Report'!$J:$J,"Adjustment")</f>
        <v>0</v>
      </c>
      <c r="V284" s="724">
        <f>SUMIFS('7.  Persistence Report'!X:X,'7.  Persistence Report'!$D:$D,$B283,'7.  Persistence Report'!$H:$H,2016,'7.  Persistence Report'!$J:$J,"Adjustment")</f>
        <v>0</v>
      </c>
      <c r="W284" s="724">
        <f>SUMIFS('7.  Persistence Report'!Y:Y,'7.  Persistence Report'!$D:$D,$B283,'7.  Persistence Report'!$H:$H,2016,'7.  Persistence Report'!$J:$J,"Adjustment")</f>
        <v>0</v>
      </c>
      <c r="X284" s="724">
        <f>SUMIFS('7.  Persistence Report'!Z:Z,'7.  Persistence Report'!$D:$D,$B283,'7.  Persistence Report'!$H:$H,2016,'7.  Persistence Report'!$J:$J,"Adjustment")</f>
        <v>0</v>
      </c>
      <c r="Y284" s="412">
        <f t="shared" ref="Y284:AL284" ca="1" si="78">Y283</f>
        <v>0.5</v>
      </c>
      <c r="Z284" s="412">
        <f t="shared" ca="1" si="78"/>
        <v>0.5</v>
      </c>
      <c r="AA284" s="412">
        <f t="shared" ca="1" si="78"/>
        <v>0</v>
      </c>
      <c r="AB284" s="412">
        <f t="shared" ca="1" si="78"/>
        <v>0</v>
      </c>
      <c r="AC284" s="412">
        <f t="shared" ca="1" si="78"/>
        <v>0</v>
      </c>
      <c r="AD284" s="412">
        <f t="shared" ca="1" si="78"/>
        <v>0</v>
      </c>
      <c r="AE284" s="412">
        <f t="shared" ca="1" si="78"/>
        <v>0</v>
      </c>
      <c r="AF284" s="412">
        <f t="shared" ca="1" si="78"/>
        <v>0</v>
      </c>
      <c r="AG284" s="412">
        <f t="shared" ca="1" si="78"/>
        <v>0</v>
      </c>
      <c r="AH284" s="412">
        <f t="shared" ca="1" si="78"/>
        <v>0</v>
      </c>
      <c r="AI284" s="412">
        <f t="shared" ca="1" si="78"/>
        <v>0</v>
      </c>
      <c r="AJ284" s="412">
        <f t="shared" ca="1" si="78"/>
        <v>0</v>
      </c>
      <c r="AK284" s="412">
        <f t="shared" ca="1" si="78"/>
        <v>0</v>
      </c>
      <c r="AL284" s="412">
        <f t="shared" ca="1" si="78"/>
        <v>0</v>
      </c>
      <c r="AM284" s="308"/>
    </row>
    <row r="285" spans="1:39" ht="15.75" outlineLevel="1">
      <c r="B285" s="324"/>
      <c r="C285" s="302"/>
      <c r="D285" s="730"/>
      <c r="E285" s="730"/>
      <c r="F285" s="730"/>
      <c r="G285" s="730"/>
      <c r="H285" s="730"/>
      <c r="I285" s="730"/>
      <c r="J285" s="730"/>
      <c r="K285" s="730"/>
      <c r="L285" s="730"/>
      <c r="M285" s="730"/>
      <c r="N285" s="745"/>
      <c r="O285" s="730"/>
      <c r="P285" s="730"/>
      <c r="Q285" s="730"/>
      <c r="R285" s="730"/>
      <c r="S285" s="730"/>
      <c r="T285" s="730"/>
      <c r="U285" s="730"/>
      <c r="V285" s="730"/>
      <c r="W285" s="730"/>
      <c r="X285" s="730"/>
      <c r="Y285" s="413"/>
      <c r="Z285" s="413"/>
      <c r="AA285" s="413"/>
      <c r="AB285" s="413"/>
      <c r="AC285" s="413"/>
      <c r="AD285" s="413"/>
      <c r="AE285" s="413"/>
      <c r="AF285" s="413"/>
      <c r="AG285" s="413"/>
      <c r="AH285" s="413"/>
      <c r="AI285" s="413"/>
      <c r="AJ285" s="413"/>
      <c r="AK285" s="413"/>
      <c r="AL285" s="413"/>
      <c r="AM285" s="308"/>
    </row>
    <row r="286" spans="1:39" ht="15.75" outlineLevel="1">
      <c r="B286" s="512" t="s">
        <v>504</v>
      </c>
      <c r="C286" s="293"/>
      <c r="D286" s="730"/>
      <c r="E286" s="730"/>
      <c r="F286" s="730"/>
      <c r="G286" s="730"/>
      <c r="H286" s="730"/>
      <c r="I286" s="730"/>
      <c r="J286" s="730"/>
      <c r="K286" s="730"/>
      <c r="L286" s="730"/>
      <c r="M286" s="730"/>
      <c r="N286" s="730"/>
      <c r="O286" s="730"/>
      <c r="P286" s="730"/>
      <c r="Q286" s="730"/>
      <c r="R286" s="730"/>
      <c r="S286" s="730"/>
      <c r="T286" s="730"/>
      <c r="U286" s="730"/>
      <c r="V286" s="730"/>
      <c r="W286" s="730"/>
      <c r="X286" s="730"/>
      <c r="Y286" s="423"/>
      <c r="Z286" s="426"/>
      <c r="AA286" s="426"/>
      <c r="AB286" s="426"/>
      <c r="AC286" s="426"/>
      <c r="AD286" s="426"/>
      <c r="AE286" s="426"/>
      <c r="AF286" s="426"/>
      <c r="AG286" s="426"/>
      <c r="AH286" s="426"/>
      <c r="AI286" s="426"/>
      <c r="AJ286" s="426"/>
      <c r="AK286" s="426"/>
      <c r="AL286" s="426"/>
      <c r="AM286" s="308"/>
    </row>
    <row r="287" spans="1:39" ht="15.75" outlineLevel="1">
      <c r="B287" s="290" t="s">
        <v>500</v>
      </c>
      <c r="C287" s="293"/>
      <c r="D287" s="730"/>
      <c r="E287" s="730"/>
      <c r="F287" s="730"/>
      <c r="G287" s="730"/>
      <c r="H287" s="730"/>
      <c r="I287" s="730"/>
      <c r="J287" s="730"/>
      <c r="K287" s="730"/>
      <c r="L287" s="730"/>
      <c r="M287" s="730"/>
      <c r="N287" s="730"/>
      <c r="O287" s="730"/>
      <c r="P287" s="730"/>
      <c r="Q287" s="730"/>
      <c r="R287" s="730"/>
      <c r="S287" s="730"/>
      <c r="T287" s="730"/>
      <c r="U287" s="730"/>
      <c r="V287" s="730"/>
      <c r="W287" s="730"/>
      <c r="X287" s="730"/>
      <c r="Y287" s="423"/>
      <c r="Z287" s="426"/>
      <c r="AA287" s="426"/>
      <c r="AB287" s="426"/>
      <c r="AC287" s="426"/>
      <c r="AD287" s="426"/>
      <c r="AE287" s="426"/>
      <c r="AF287" s="426"/>
      <c r="AG287" s="426"/>
      <c r="AH287" s="426"/>
      <c r="AI287" s="426"/>
      <c r="AJ287" s="426"/>
      <c r="AK287" s="426"/>
      <c r="AL287" s="426"/>
      <c r="AM287" s="308"/>
    </row>
    <row r="288" spans="1:39" outlineLevel="1">
      <c r="A288" s="516">
        <v>21</v>
      </c>
      <c r="B288" s="514" t="s">
        <v>114</v>
      </c>
      <c r="C288" s="293" t="s">
        <v>25</v>
      </c>
      <c r="D288" s="724">
        <f>SUMIFS('7.  Persistence Report'!AV:AV,'7.  Persistence Report'!$D:$D,$B288,'7.  Persistence Report'!$H:$H,2016,'7.  Persistence Report'!$J:$J,"Current Year Savings")</f>
        <v>1374512</v>
      </c>
      <c r="E288" s="724">
        <f>SUMIFS('7.  Persistence Report'!AW:AW,'7.  Persistence Report'!$D:$D,$B288,'7.  Persistence Report'!$H:$H,2016,'7.  Persistence Report'!$J:$J,"Current Year Savings")</f>
        <v>1374512</v>
      </c>
      <c r="F288" s="724">
        <f>SUMIFS('7.  Persistence Report'!AX:AX,'7.  Persistence Report'!$D:$D,$B288,'7.  Persistence Report'!$H:$H,2016,'7.  Persistence Report'!$J:$J,"Current Year Savings")</f>
        <v>1374512</v>
      </c>
      <c r="G288" s="724">
        <f>SUMIFS('7.  Persistence Report'!AY:AY,'7.  Persistence Report'!$D:$D,$B288,'7.  Persistence Report'!$H:$H,2016,'7.  Persistence Report'!$J:$J,"Current Year Savings")</f>
        <v>1374512</v>
      </c>
      <c r="H288" s="724">
        <f>SUMIFS('7.  Persistence Report'!AZ:AZ,'7.  Persistence Report'!$D:$D,$B288,'7.  Persistence Report'!$H:$H,2016,'7.  Persistence Report'!$J:$J,"Current Year Savings")</f>
        <v>1374512</v>
      </c>
      <c r="I288" s="724">
        <f>SUMIFS('7.  Persistence Report'!BA:BA,'7.  Persistence Report'!$D:$D,$B288,'7.  Persistence Report'!$H:$H,2016,'7.  Persistence Report'!$J:$J,"Current Year Savings")</f>
        <v>1374512</v>
      </c>
      <c r="J288" s="724">
        <f>SUMIFS('7.  Persistence Report'!BB:BB,'7.  Persistence Report'!$D:$D,$B288,'7.  Persistence Report'!$H:$H,2016,'7.  Persistence Report'!$J:$J,"Current Year Savings")</f>
        <v>1374512</v>
      </c>
      <c r="K288" s="724">
        <f>SUMIFS('7.  Persistence Report'!BC:BC,'7.  Persistence Report'!$D:$D,$B288,'7.  Persistence Report'!$H:$H,2016,'7.  Persistence Report'!$J:$J,"Current Year Savings")</f>
        <v>1374309</v>
      </c>
      <c r="L288" s="724">
        <f>SUMIFS('7.  Persistence Report'!BD:BD,'7.  Persistence Report'!$D:$D,$B288,'7.  Persistence Report'!$H:$H,2016,'7.  Persistence Report'!$J:$J,"Current Year Savings")</f>
        <v>1374309</v>
      </c>
      <c r="M288" s="724">
        <f>SUMIFS('7.  Persistence Report'!BE:BE,'7.  Persistence Report'!$D:$D,$B288,'7.  Persistence Report'!$H:$H,2016,'7.  Persistence Report'!$J:$J,"Current Year Savings")</f>
        <v>1368183</v>
      </c>
      <c r="N288" s="730"/>
      <c r="O288" s="724">
        <f>SUMIFS('7.  Persistence Report'!Q:Q,'7.  Persistence Report'!$D:$D,$B288,'7.  Persistence Report'!$H:$H,2016,'7.  Persistence Report'!$J:$J,"Current Year Savings")</f>
        <v>89</v>
      </c>
      <c r="P288" s="724">
        <f>SUMIFS('7.  Persistence Report'!R:R,'7.  Persistence Report'!$D:$D,$B288,'7.  Persistence Report'!$H:$H,2016,'7.  Persistence Report'!$J:$J,"Current Year Savings")</f>
        <v>89</v>
      </c>
      <c r="Q288" s="724">
        <f>SUMIFS('7.  Persistence Report'!S:S,'7.  Persistence Report'!$D:$D,$B288,'7.  Persistence Report'!$H:$H,2016,'7.  Persistence Report'!$J:$J,"Current Year Savings")</f>
        <v>89</v>
      </c>
      <c r="R288" s="724">
        <f>SUMIFS('7.  Persistence Report'!T:T,'7.  Persistence Report'!$D:$D,$B288,'7.  Persistence Report'!$H:$H,2016,'7.  Persistence Report'!$J:$J,"Current Year Savings")</f>
        <v>89</v>
      </c>
      <c r="S288" s="724">
        <f>SUMIFS('7.  Persistence Report'!U:U,'7.  Persistence Report'!$D:$D,$B288,'7.  Persistence Report'!$H:$H,2016,'7.  Persistence Report'!$J:$J,"Current Year Savings")</f>
        <v>89</v>
      </c>
      <c r="T288" s="724">
        <f>SUMIFS('7.  Persistence Report'!V:V,'7.  Persistence Report'!$D:$D,$B288,'7.  Persistence Report'!$H:$H,2016,'7.  Persistence Report'!$J:$J,"Current Year Savings")</f>
        <v>89</v>
      </c>
      <c r="U288" s="724">
        <f>SUMIFS('7.  Persistence Report'!W:W,'7.  Persistence Report'!$D:$D,$B288,'7.  Persistence Report'!$H:$H,2016,'7.  Persistence Report'!$J:$J,"Current Year Savings")</f>
        <v>89</v>
      </c>
      <c r="V288" s="724">
        <f>SUMIFS('7.  Persistence Report'!X:X,'7.  Persistence Report'!$D:$D,$B288,'7.  Persistence Report'!$H:$H,2016,'7.  Persistence Report'!$J:$J,"Current Year Savings")</f>
        <v>89</v>
      </c>
      <c r="W288" s="724">
        <f>SUMIFS('7.  Persistence Report'!Y:Y,'7.  Persistence Report'!$D:$D,$B288,'7.  Persistence Report'!$H:$H,2016,'7.  Persistence Report'!$J:$J,"Current Year Savings")</f>
        <v>89</v>
      </c>
      <c r="X288" s="724">
        <f>SUMIFS('7.  Persistence Report'!Z:Z,'7.  Persistence Report'!$D:$D,$B288,'7.  Persistence Report'!$H:$H,2016,'7.  Persistence Report'!$J:$J,"Current Year Savings")</f>
        <v>89</v>
      </c>
      <c r="Y288" s="411">
        <f>IF(COUNTIFS(Y218,"Res*"),1/COUNTIFS(Y218:AL218,"Res*"),0)</f>
        <v>0</v>
      </c>
      <c r="Z288" s="411">
        <f>IF(COUNTIFS(Z$35,"Res*"),1/COUNTIFS(Y218:AL218,"Res*"),0)</f>
        <v>0</v>
      </c>
      <c r="AA288" s="411">
        <f>IF(COUNTIFS(AA$35,"Res*"),1/COUNTIFS(Y218:AL218,"Res*"),0)</f>
        <v>0</v>
      </c>
      <c r="AB288" s="411">
        <f>IF(COUNTIFS(AB$35,"Res*"),1/COUNTIFS(Y218:AL218,"Res*"),0)</f>
        <v>1</v>
      </c>
      <c r="AC288" s="411">
        <f>IF(COUNTIFS(AC$35,"Res*"),1/COUNTIFS(Y218:AL218,"Res*"),0)</f>
        <v>0</v>
      </c>
      <c r="AD288" s="411">
        <f>IF(COUNTIFS(AD$35,"Res*"),1/COUNTIFS(Y218:AL218,"Res*"),0)</f>
        <v>0</v>
      </c>
      <c r="AE288" s="411">
        <f>IF(COUNTIFS(AE$35,"Res*"),1/COUNTIFS(Y218:AL218,"Res*"),0)</f>
        <v>0</v>
      </c>
      <c r="AF288" s="411">
        <f>IF(COUNTIFS(AF$35,"Res*"),1/COUNTIFS(Y218:AL218,"Res*"),0)</f>
        <v>0</v>
      </c>
      <c r="AG288" s="411">
        <f>IF(COUNTIFS(AG$35,"Res*"),1/COUNTIFS(Y218:AL218,"Res*"),0)</f>
        <v>0</v>
      </c>
      <c r="AH288" s="411">
        <f>IF(COUNTIFS(AH$35,"Res*"),1/COUNTIFS(Y218:AL218,"Res*"),0)</f>
        <v>0</v>
      </c>
      <c r="AI288" s="411">
        <f>IF(COUNTIFS(AI$35,"Res*"),1/COUNTIFS(Y218:AL218,"Res*"),0)</f>
        <v>0</v>
      </c>
      <c r="AJ288" s="411">
        <f>IF(COUNTIFS(AJ$35,"Res*"),1/COUNTIFS(Y218:AL218,"Res*"),0)</f>
        <v>0</v>
      </c>
      <c r="AK288" s="411">
        <f>IF(COUNTIFS(AK$35,"Res*"),1/COUNTIFS(Y218:AL218,"Res*"),0)</f>
        <v>0</v>
      </c>
      <c r="AL288" s="411">
        <f>IF(COUNTIFS(AL$35,"Res*"),1/COUNTIFS(Y218:AL218,"Res*"),0)</f>
        <v>0</v>
      </c>
      <c r="AM288" s="298">
        <f>SUM(Y288:AL288)</f>
        <v>1</v>
      </c>
    </row>
    <row r="289" spans="1:39" outlineLevel="1">
      <c r="B289" s="296" t="s">
        <v>290</v>
      </c>
      <c r="C289" s="293" t="s">
        <v>164</v>
      </c>
      <c r="D289" s="724">
        <f>SUMIFS('7.  Persistence Report'!AV:AV,'7.  Persistence Report'!$D:$D,$B288,'7.  Persistence Report'!$H:$H,2016,'7.  Persistence Report'!$J:$J,"Adjustment")</f>
        <v>0</v>
      </c>
      <c r="E289" s="724">
        <f>SUMIFS('7.  Persistence Report'!AW:AW,'7.  Persistence Report'!$D:$D,$B288,'7.  Persistence Report'!$H:$H,2016,'7.  Persistence Report'!$J:$J,"Adjustment")</f>
        <v>0</v>
      </c>
      <c r="F289" s="724">
        <f>SUMIFS('7.  Persistence Report'!AX:AX,'7.  Persistence Report'!$D:$D,$B288,'7.  Persistence Report'!$H:$H,2016,'7.  Persistence Report'!$J:$J,"Adjustment")</f>
        <v>0</v>
      </c>
      <c r="G289" s="724">
        <f>SUMIFS('7.  Persistence Report'!AY:AY,'7.  Persistence Report'!$D:$D,$B288,'7.  Persistence Report'!$H:$H,2016,'7.  Persistence Report'!$J:$J,"Adjustment")</f>
        <v>0</v>
      </c>
      <c r="H289" s="724">
        <f>SUMIFS('7.  Persistence Report'!AZ:AZ,'7.  Persistence Report'!$D:$D,$B288,'7.  Persistence Report'!$H:$H,2016,'7.  Persistence Report'!$J:$J,"Adjustment")</f>
        <v>0</v>
      </c>
      <c r="I289" s="724">
        <f>SUMIFS('7.  Persistence Report'!BA:BA,'7.  Persistence Report'!$D:$D,$B288,'7.  Persistence Report'!$H:$H,2016,'7.  Persistence Report'!$J:$J,"Adjustment")</f>
        <v>0</v>
      </c>
      <c r="J289" s="724">
        <f>SUMIFS('7.  Persistence Report'!BB:BB,'7.  Persistence Report'!$D:$D,$B288,'7.  Persistence Report'!$H:$H,2016,'7.  Persistence Report'!$J:$J,"Adjustment")</f>
        <v>0</v>
      </c>
      <c r="K289" s="724">
        <f>SUMIFS('7.  Persistence Report'!BC:BC,'7.  Persistence Report'!$D:$D,$B288,'7.  Persistence Report'!$H:$H,2016,'7.  Persistence Report'!$J:$J,"Adjustment")</f>
        <v>0</v>
      </c>
      <c r="L289" s="724">
        <f>SUMIFS('7.  Persistence Report'!BD:BD,'7.  Persistence Report'!$D:$D,$B288,'7.  Persistence Report'!$H:$H,2016,'7.  Persistence Report'!$J:$J,"Adjustment")</f>
        <v>0</v>
      </c>
      <c r="M289" s="724">
        <f>SUMIFS('7.  Persistence Report'!BE:BE,'7.  Persistence Report'!$D:$D,$B288,'7.  Persistence Report'!$H:$H,2016,'7.  Persistence Report'!$J:$J,"Adjustment")</f>
        <v>0</v>
      </c>
      <c r="N289" s="730"/>
      <c r="O289" s="724">
        <f>SUMIFS('7.  Persistence Report'!Q:Q,'7.  Persistence Report'!$D:$D,$B288,'7.  Persistence Report'!$H:$H,2016,'7.  Persistence Report'!$J:$J,"Adjustment")</f>
        <v>0</v>
      </c>
      <c r="P289" s="724">
        <f>SUMIFS('7.  Persistence Report'!R:R,'7.  Persistence Report'!$D:$D,$B288,'7.  Persistence Report'!$H:$H,2016,'7.  Persistence Report'!$J:$J,"Adjustment")</f>
        <v>0</v>
      </c>
      <c r="Q289" s="724">
        <f>SUMIFS('7.  Persistence Report'!S:S,'7.  Persistence Report'!$D:$D,$B288,'7.  Persistence Report'!$H:$H,2016,'7.  Persistence Report'!$J:$J,"Adjustment")</f>
        <v>0</v>
      </c>
      <c r="R289" s="724">
        <f>SUMIFS('7.  Persistence Report'!T:T,'7.  Persistence Report'!$D:$D,$B288,'7.  Persistence Report'!$H:$H,2016,'7.  Persistence Report'!$J:$J,"Adjustment")</f>
        <v>0</v>
      </c>
      <c r="S289" s="724">
        <f>SUMIFS('7.  Persistence Report'!U:U,'7.  Persistence Report'!$D:$D,$B288,'7.  Persistence Report'!$H:$H,2016,'7.  Persistence Report'!$J:$J,"Adjustment")</f>
        <v>0</v>
      </c>
      <c r="T289" s="724">
        <f>SUMIFS('7.  Persistence Report'!V:V,'7.  Persistence Report'!$D:$D,$B288,'7.  Persistence Report'!$H:$H,2016,'7.  Persistence Report'!$J:$J,"Adjustment")</f>
        <v>0</v>
      </c>
      <c r="U289" s="724">
        <f>SUMIFS('7.  Persistence Report'!W:W,'7.  Persistence Report'!$D:$D,$B288,'7.  Persistence Report'!$H:$H,2016,'7.  Persistence Report'!$J:$J,"Adjustment")</f>
        <v>0</v>
      </c>
      <c r="V289" s="724">
        <f>SUMIFS('7.  Persistence Report'!X:X,'7.  Persistence Report'!$D:$D,$B288,'7.  Persistence Report'!$H:$H,2016,'7.  Persistence Report'!$J:$J,"Adjustment")</f>
        <v>0</v>
      </c>
      <c r="W289" s="724">
        <f>SUMIFS('7.  Persistence Report'!Y:Y,'7.  Persistence Report'!$D:$D,$B288,'7.  Persistence Report'!$H:$H,2016,'7.  Persistence Report'!$J:$J,"Adjustment")</f>
        <v>0</v>
      </c>
      <c r="X289" s="724">
        <f>SUMIFS('7.  Persistence Report'!Z:Z,'7.  Persistence Report'!$D:$D,$B288,'7.  Persistence Report'!$H:$H,2016,'7.  Persistence Report'!$J:$J,"Adjustment")</f>
        <v>0</v>
      </c>
      <c r="Y289" s="412">
        <f>Y288</f>
        <v>0</v>
      </c>
      <c r="Z289" s="412">
        <f t="shared" ref="Z289:AL289" si="79">Z288</f>
        <v>0</v>
      </c>
      <c r="AA289" s="412">
        <f t="shared" si="79"/>
        <v>0</v>
      </c>
      <c r="AB289" s="412">
        <f t="shared" si="79"/>
        <v>1</v>
      </c>
      <c r="AC289" s="412">
        <f t="shared" si="79"/>
        <v>0</v>
      </c>
      <c r="AD289" s="412">
        <f t="shared" si="79"/>
        <v>0</v>
      </c>
      <c r="AE289" s="412">
        <f t="shared" si="79"/>
        <v>0</v>
      </c>
      <c r="AF289" s="412">
        <f t="shared" si="79"/>
        <v>0</v>
      </c>
      <c r="AG289" s="412">
        <f t="shared" si="79"/>
        <v>0</v>
      </c>
      <c r="AH289" s="412">
        <f t="shared" si="79"/>
        <v>0</v>
      </c>
      <c r="AI289" s="412">
        <f t="shared" si="79"/>
        <v>0</v>
      </c>
      <c r="AJ289" s="412">
        <f t="shared" si="79"/>
        <v>0</v>
      </c>
      <c r="AK289" s="412">
        <f t="shared" si="79"/>
        <v>0</v>
      </c>
      <c r="AL289" s="412">
        <f t="shared" si="79"/>
        <v>0</v>
      </c>
      <c r="AM289" s="308"/>
    </row>
    <row r="290" spans="1:39" outlineLevel="1">
      <c r="B290" s="296"/>
      <c r="C290" s="293"/>
      <c r="D290" s="730"/>
      <c r="E290" s="730"/>
      <c r="F290" s="730"/>
      <c r="G290" s="730"/>
      <c r="H290" s="730"/>
      <c r="I290" s="730"/>
      <c r="J290" s="730"/>
      <c r="K290" s="730"/>
      <c r="L290" s="730"/>
      <c r="M290" s="730"/>
      <c r="N290" s="730"/>
      <c r="O290" s="730"/>
      <c r="P290" s="730"/>
      <c r="Q290" s="730"/>
      <c r="R290" s="730"/>
      <c r="S290" s="730"/>
      <c r="T290" s="730"/>
      <c r="U290" s="730"/>
      <c r="V290" s="730"/>
      <c r="W290" s="730"/>
      <c r="X290" s="730"/>
      <c r="Y290" s="423"/>
      <c r="Z290" s="426"/>
      <c r="AA290" s="426"/>
      <c r="AB290" s="426"/>
      <c r="AC290" s="426"/>
      <c r="AD290" s="426"/>
      <c r="AE290" s="426"/>
      <c r="AF290" s="426"/>
      <c r="AG290" s="426"/>
      <c r="AH290" s="426"/>
      <c r="AI290" s="426"/>
      <c r="AJ290" s="426"/>
      <c r="AK290" s="426"/>
      <c r="AL290" s="426"/>
      <c r="AM290" s="308"/>
    </row>
    <row r="291" spans="1:39" ht="30" outlineLevel="1">
      <c r="A291" s="516">
        <v>22</v>
      </c>
      <c r="B291" s="514" t="s">
        <v>740</v>
      </c>
      <c r="C291" s="293" t="s">
        <v>25</v>
      </c>
      <c r="D291" s="724">
        <f>SUMIFS('7.  Persistence Report'!AV:AV,'7.  Persistence Report'!$D:$D,$B291,'7.  Persistence Report'!$H:$H,2016,'7.  Persistence Report'!$J:$J,"Current Year Savings")</f>
        <v>242600</v>
      </c>
      <c r="E291" s="724">
        <f>SUMIFS('7.  Persistence Report'!AW:AW,'7.  Persistence Report'!$D:$D,$B291,'7.  Persistence Report'!$H:$H,2016,'7.  Persistence Report'!$J:$J,"Current Year Savings")</f>
        <v>242600</v>
      </c>
      <c r="F291" s="724">
        <f>SUMIFS('7.  Persistence Report'!AX:AX,'7.  Persistence Report'!$D:$D,$B291,'7.  Persistence Report'!$H:$H,2016,'7.  Persistence Report'!$J:$J,"Current Year Savings")</f>
        <v>242600</v>
      </c>
      <c r="G291" s="724">
        <f>SUMIFS('7.  Persistence Report'!AY:AY,'7.  Persistence Report'!$D:$D,$B291,'7.  Persistence Report'!$H:$H,2016,'7.  Persistence Report'!$J:$J,"Current Year Savings")</f>
        <v>242600</v>
      </c>
      <c r="H291" s="724">
        <f>SUMIFS('7.  Persistence Report'!AZ:AZ,'7.  Persistence Report'!$D:$D,$B291,'7.  Persistence Report'!$H:$H,2016,'7.  Persistence Report'!$J:$J,"Current Year Savings")</f>
        <v>242600</v>
      </c>
      <c r="I291" s="724">
        <f>SUMIFS('7.  Persistence Report'!BA:BA,'7.  Persistence Report'!$D:$D,$B291,'7.  Persistence Report'!$H:$H,2016,'7.  Persistence Report'!$J:$J,"Current Year Savings")</f>
        <v>242600</v>
      </c>
      <c r="J291" s="724">
        <f>SUMIFS('7.  Persistence Report'!BB:BB,'7.  Persistence Report'!$D:$D,$B291,'7.  Persistence Report'!$H:$H,2016,'7.  Persistence Report'!$J:$J,"Current Year Savings")</f>
        <v>242600</v>
      </c>
      <c r="K291" s="724">
        <f>SUMIFS('7.  Persistence Report'!BC:BC,'7.  Persistence Report'!$D:$D,$B291,'7.  Persistence Report'!$H:$H,2016,'7.  Persistence Report'!$J:$J,"Current Year Savings")</f>
        <v>242600</v>
      </c>
      <c r="L291" s="724">
        <f>SUMIFS('7.  Persistence Report'!BD:BD,'7.  Persistence Report'!$D:$D,$B291,'7.  Persistence Report'!$H:$H,2016,'7.  Persistence Report'!$J:$J,"Current Year Savings")</f>
        <v>242600</v>
      </c>
      <c r="M291" s="724">
        <f>SUMIFS('7.  Persistence Report'!BE:BE,'7.  Persistence Report'!$D:$D,$B291,'7.  Persistence Report'!$H:$H,2016,'7.  Persistence Report'!$J:$J,"Current Year Savings")</f>
        <v>242600</v>
      </c>
      <c r="N291" s="730"/>
      <c r="O291" s="724">
        <f>SUMIFS('7.  Persistence Report'!Q:Q,'7.  Persistence Report'!$D:$D,$B291,'7.  Persistence Report'!$H:$H,2016,'7.  Persistence Report'!$J:$J,"Current Year Savings")</f>
        <v>71</v>
      </c>
      <c r="P291" s="724">
        <f>SUMIFS('7.  Persistence Report'!R:R,'7.  Persistence Report'!$D:$D,$B291,'7.  Persistence Report'!$H:$H,2016,'7.  Persistence Report'!$J:$J,"Current Year Savings")</f>
        <v>71</v>
      </c>
      <c r="Q291" s="724">
        <f>SUMIFS('7.  Persistence Report'!S:S,'7.  Persistence Report'!$D:$D,$B291,'7.  Persistence Report'!$H:$H,2016,'7.  Persistence Report'!$J:$J,"Current Year Savings")</f>
        <v>71</v>
      </c>
      <c r="R291" s="724">
        <f>SUMIFS('7.  Persistence Report'!T:T,'7.  Persistence Report'!$D:$D,$B291,'7.  Persistence Report'!$H:$H,2016,'7.  Persistence Report'!$J:$J,"Current Year Savings")</f>
        <v>71</v>
      </c>
      <c r="S291" s="724">
        <f>SUMIFS('7.  Persistence Report'!U:U,'7.  Persistence Report'!$D:$D,$B291,'7.  Persistence Report'!$H:$H,2016,'7.  Persistence Report'!$J:$J,"Current Year Savings")</f>
        <v>71</v>
      </c>
      <c r="T291" s="724">
        <f>SUMIFS('7.  Persistence Report'!V:V,'7.  Persistence Report'!$D:$D,$B291,'7.  Persistence Report'!$H:$H,2016,'7.  Persistence Report'!$J:$J,"Current Year Savings")</f>
        <v>71</v>
      </c>
      <c r="U291" s="724">
        <f>SUMIFS('7.  Persistence Report'!W:W,'7.  Persistence Report'!$D:$D,$B291,'7.  Persistence Report'!$H:$H,2016,'7.  Persistence Report'!$J:$J,"Current Year Savings")</f>
        <v>71</v>
      </c>
      <c r="V291" s="724">
        <f>SUMIFS('7.  Persistence Report'!X:X,'7.  Persistence Report'!$D:$D,$B291,'7.  Persistence Report'!$H:$H,2016,'7.  Persistence Report'!$J:$J,"Current Year Savings")</f>
        <v>71</v>
      </c>
      <c r="W291" s="724">
        <f>SUMIFS('7.  Persistence Report'!Y:Y,'7.  Persistence Report'!$D:$D,$B291,'7.  Persistence Report'!$H:$H,2016,'7.  Persistence Report'!$J:$J,"Current Year Savings")</f>
        <v>71</v>
      </c>
      <c r="X291" s="724">
        <f>SUMIFS('7.  Persistence Report'!Z:Z,'7.  Persistence Report'!$D:$D,$B291,'7.  Persistence Report'!$H:$H,2016,'7.  Persistence Report'!$J:$J,"Current Year Savings")</f>
        <v>71</v>
      </c>
      <c r="Y291" s="411">
        <f>IF(COUNTIFS(Y218,"Res*"),1/COUNTIFS(Y218:AL218,"Res*"),0)</f>
        <v>0</v>
      </c>
      <c r="Z291" s="411">
        <f>IF(COUNTIFS(Z$35,"Res*"),1/COUNTIFS(Y218:AL218,"Res*"),0)</f>
        <v>0</v>
      </c>
      <c r="AA291" s="411">
        <f>IF(COUNTIFS(AA$35,"Res*"),1/COUNTIFS(Y218:AL218,"Res*"),0)</f>
        <v>0</v>
      </c>
      <c r="AB291" s="411">
        <f>IF(COUNTIFS(AB$35,"Res*"),1/COUNTIFS(Y218:AL218,"Res*"),0)</f>
        <v>1</v>
      </c>
      <c r="AC291" s="411">
        <f>IF(COUNTIFS(AC$35,"Res*"),1/COUNTIFS(Y218:AL218,"Res*"),0)</f>
        <v>0</v>
      </c>
      <c r="AD291" s="411">
        <f>IF(COUNTIFS(AD$35,"Res*"),1/COUNTIFS(Y218:AL218,"Res*"),0)</f>
        <v>0</v>
      </c>
      <c r="AE291" s="411">
        <f>IF(COUNTIFS(AE$35,"Res*"),1/COUNTIFS(Y218:AL218,"Res*"),0)</f>
        <v>0</v>
      </c>
      <c r="AF291" s="411">
        <f>IF(COUNTIFS(AF$35,"Res*"),1/COUNTIFS(Y218:AL218,"Res*"),0)</f>
        <v>0</v>
      </c>
      <c r="AG291" s="411">
        <f>IF(COUNTIFS(AG$35,"Res*"),1/COUNTIFS(Y218:AL218,"Res*"),0)</f>
        <v>0</v>
      </c>
      <c r="AH291" s="411">
        <f>IF(COUNTIFS(AH$35,"Res*"),1/COUNTIFS(Y218:AL218,"Res*"),0)</f>
        <v>0</v>
      </c>
      <c r="AI291" s="411">
        <f>IF(COUNTIFS(AI$35,"Res*"),1/COUNTIFS(Y218:AL218,"Res*"),0)</f>
        <v>0</v>
      </c>
      <c r="AJ291" s="411">
        <f>IF(COUNTIFS(AJ$35,"Res*"),1/COUNTIFS(Y218:AL218,"Res*"),0)</f>
        <v>0</v>
      </c>
      <c r="AK291" s="411">
        <f>IF(COUNTIFS(AK$35,"Res*"),1/COUNTIFS(Y218:AL218,"Res*"),0)</f>
        <v>0</v>
      </c>
      <c r="AL291" s="411">
        <f>IF(COUNTIFS(AL$35,"Res*"),1/COUNTIFS(Y218:AL218,"Res*"),0)</f>
        <v>0</v>
      </c>
      <c r="AM291" s="298">
        <f>SUM(Y291:AL291)</f>
        <v>1</v>
      </c>
    </row>
    <row r="292" spans="1:39" outlineLevel="1">
      <c r="B292" s="296" t="s">
        <v>290</v>
      </c>
      <c r="C292" s="293" t="s">
        <v>164</v>
      </c>
      <c r="D292" s="724">
        <f>SUMIFS('7.  Persistence Report'!AV:AV,'7.  Persistence Report'!$D:$D,$B291,'7.  Persistence Report'!$H:$H,2016,'7.  Persistence Report'!$J:$J,"Adjustment")</f>
        <v>0</v>
      </c>
      <c r="E292" s="724">
        <f>SUMIFS('7.  Persistence Report'!AW:AW,'7.  Persistence Report'!$D:$D,$B291,'7.  Persistence Report'!$H:$H,2016,'7.  Persistence Report'!$J:$J,"Adjustment")</f>
        <v>0</v>
      </c>
      <c r="F292" s="724">
        <f>SUMIFS('7.  Persistence Report'!AX:AX,'7.  Persistence Report'!$D:$D,$B291,'7.  Persistence Report'!$H:$H,2016,'7.  Persistence Report'!$J:$J,"Adjustment")</f>
        <v>0</v>
      </c>
      <c r="G292" s="724">
        <f>SUMIFS('7.  Persistence Report'!AY:AY,'7.  Persistence Report'!$D:$D,$B291,'7.  Persistence Report'!$H:$H,2016,'7.  Persistence Report'!$J:$J,"Adjustment")</f>
        <v>0</v>
      </c>
      <c r="H292" s="724">
        <f>SUMIFS('7.  Persistence Report'!AZ:AZ,'7.  Persistence Report'!$D:$D,$B291,'7.  Persistence Report'!$H:$H,2016,'7.  Persistence Report'!$J:$J,"Adjustment")</f>
        <v>0</v>
      </c>
      <c r="I292" s="724">
        <f>SUMIFS('7.  Persistence Report'!BA:BA,'7.  Persistence Report'!$D:$D,$B291,'7.  Persistence Report'!$H:$H,2016,'7.  Persistence Report'!$J:$J,"Adjustment")</f>
        <v>0</v>
      </c>
      <c r="J292" s="724">
        <f>SUMIFS('7.  Persistence Report'!BB:BB,'7.  Persistence Report'!$D:$D,$B291,'7.  Persistence Report'!$H:$H,2016,'7.  Persistence Report'!$J:$J,"Adjustment")</f>
        <v>0</v>
      </c>
      <c r="K292" s="724">
        <f>SUMIFS('7.  Persistence Report'!BC:BC,'7.  Persistence Report'!$D:$D,$B291,'7.  Persistence Report'!$H:$H,2016,'7.  Persistence Report'!$J:$J,"Adjustment")</f>
        <v>0</v>
      </c>
      <c r="L292" s="724">
        <f>SUMIFS('7.  Persistence Report'!BD:BD,'7.  Persistence Report'!$D:$D,$B291,'7.  Persistence Report'!$H:$H,2016,'7.  Persistence Report'!$J:$J,"Adjustment")</f>
        <v>0</v>
      </c>
      <c r="M292" s="724">
        <f>SUMIFS('7.  Persistence Report'!BE:BE,'7.  Persistence Report'!$D:$D,$B291,'7.  Persistence Report'!$H:$H,2016,'7.  Persistence Report'!$J:$J,"Adjustment")</f>
        <v>0</v>
      </c>
      <c r="N292" s="730"/>
      <c r="O292" s="724">
        <f>SUMIFS('7.  Persistence Report'!Q:Q,'7.  Persistence Report'!$D:$D,$B291,'7.  Persistence Report'!$H:$H,2016,'7.  Persistence Report'!$J:$J,"Adjustment")</f>
        <v>0</v>
      </c>
      <c r="P292" s="724">
        <f>SUMIFS('7.  Persistence Report'!R:R,'7.  Persistence Report'!$D:$D,$B291,'7.  Persistence Report'!$H:$H,2016,'7.  Persistence Report'!$J:$J,"Adjustment")</f>
        <v>0</v>
      </c>
      <c r="Q292" s="724">
        <f>SUMIFS('7.  Persistence Report'!S:S,'7.  Persistence Report'!$D:$D,$B291,'7.  Persistence Report'!$H:$H,2016,'7.  Persistence Report'!$J:$J,"Adjustment")</f>
        <v>0</v>
      </c>
      <c r="R292" s="724">
        <f>SUMIFS('7.  Persistence Report'!T:T,'7.  Persistence Report'!$D:$D,$B291,'7.  Persistence Report'!$H:$H,2016,'7.  Persistence Report'!$J:$J,"Adjustment")</f>
        <v>0</v>
      </c>
      <c r="S292" s="724">
        <f>SUMIFS('7.  Persistence Report'!U:U,'7.  Persistence Report'!$D:$D,$B291,'7.  Persistence Report'!$H:$H,2016,'7.  Persistence Report'!$J:$J,"Adjustment")</f>
        <v>0</v>
      </c>
      <c r="T292" s="724">
        <f>SUMIFS('7.  Persistence Report'!V:V,'7.  Persistence Report'!$D:$D,$B291,'7.  Persistence Report'!$H:$H,2016,'7.  Persistence Report'!$J:$J,"Adjustment")</f>
        <v>0</v>
      </c>
      <c r="U292" s="724">
        <f>SUMIFS('7.  Persistence Report'!W:W,'7.  Persistence Report'!$D:$D,$B291,'7.  Persistence Report'!$H:$H,2016,'7.  Persistence Report'!$J:$J,"Adjustment")</f>
        <v>0</v>
      </c>
      <c r="V292" s="724">
        <f>SUMIFS('7.  Persistence Report'!X:X,'7.  Persistence Report'!$D:$D,$B291,'7.  Persistence Report'!$H:$H,2016,'7.  Persistence Report'!$J:$J,"Adjustment")</f>
        <v>0</v>
      </c>
      <c r="W292" s="724">
        <f>SUMIFS('7.  Persistence Report'!Y:Y,'7.  Persistence Report'!$D:$D,$B291,'7.  Persistence Report'!$H:$H,2016,'7.  Persistence Report'!$J:$J,"Adjustment")</f>
        <v>0</v>
      </c>
      <c r="X292" s="724">
        <f>SUMIFS('7.  Persistence Report'!Z:Z,'7.  Persistence Report'!$D:$D,$B291,'7.  Persistence Report'!$H:$H,2016,'7.  Persistence Report'!$J:$J,"Adjustment")</f>
        <v>0</v>
      </c>
      <c r="Y292" s="412">
        <f>Y291</f>
        <v>0</v>
      </c>
      <c r="Z292" s="412">
        <f t="shared" ref="Z292:AL292" si="80">Z291</f>
        <v>0</v>
      </c>
      <c r="AA292" s="412">
        <f t="shared" si="80"/>
        <v>0</v>
      </c>
      <c r="AB292" s="412">
        <f t="shared" si="80"/>
        <v>1</v>
      </c>
      <c r="AC292" s="412">
        <f t="shared" si="80"/>
        <v>0</v>
      </c>
      <c r="AD292" s="412">
        <f t="shared" si="80"/>
        <v>0</v>
      </c>
      <c r="AE292" s="412">
        <f t="shared" si="80"/>
        <v>0</v>
      </c>
      <c r="AF292" s="412">
        <f t="shared" si="80"/>
        <v>0</v>
      </c>
      <c r="AG292" s="412">
        <f t="shared" si="80"/>
        <v>0</v>
      </c>
      <c r="AH292" s="412">
        <f t="shared" si="80"/>
        <v>0</v>
      </c>
      <c r="AI292" s="412">
        <f t="shared" si="80"/>
        <v>0</v>
      </c>
      <c r="AJ292" s="412">
        <f t="shared" si="80"/>
        <v>0</v>
      </c>
      <c r="AK292" s="412">
        <f t="shared" si="80"/>
        <v>0</v>
      </c>
      <c r="AL292" s="412">
        <f t="shared" si="80"/>
        <v>0</v>
      </c>
      <c r="AM292" s="308"/>
    </row>
    <row r="293" spans="1:39" outlineLevel="1">
      <c r="B293" s="296"/>
      <c r="C293" s="293"/>
      <c r="D293" s="730"/>
      <c r="E293" s="730"/>
      <c r="F293" s="730"/>
      <c r="G293" s="730"/>
      <c r="H293" s="730"/>
      <c r="I293" s="730"/>
      <c r="J293" s="730"/>
      <c r="K293" s="730"/>
      <c r="L293" s="730"/>
      <c r="M293" s="730"/>
      <c r="N293" s="730"/>
      <c r="O293" s="730"/>
      <c r="P293" s="730"/>
      <c r="Q293" s="730"/>
      <c r="R293" s="730"/>
      <c r="S293" s="730"/>
      <c r="T293" s="730"/>
      <c r="U293" s="730"/>
      <c r="V293" s="730"/>
      <c r="W293" s="730"/>
      <c r="X293" s="730"/>
      <c r="Y293" s="423"/>
      <c r="Z293" s="426"/>
      <c r="AA293" s="426"/>
      <c r="AB293" s="426"/>
      <c r="AC293" s="426"/>
      <c r="AD293" s="426"/>
      <c r="AE293" s="426"/>
      <c r="AF293" s="426"/>
      <c r="AG293" s="426"/>
      <c r="AH293" s="426"/>
      <c r="AI293" s="426"/>
      <c r="AJ293" s="426"/>
      <c r="AK293" s="426"/>
      <c r="AL293" s="426"/>
      <c r="AM293" s="308"/>
    </row>
    <row r="294" spans="1:39" ht="30" outlineLevel="1">
      <c r="A294" s="516">
        <v>23</v>
      </c>
      <c r="B294" s="514" t="s">
        <v>116</v>
      </c>
      <c r="C294" s="293" t="s">
        <v>25</v>
      </c>
      <c r="D294" s="724">
        <f>SUMIFS('7.  Persistence Report'!AV:AV,'7.  Persistence Report'!$D:$D,$B294,'7.  Persistence Report'!$H:$H,2016,'7.  Persistence Report'!$J:$J,"Current Year Savings")</f>
        <v>0</v>
      </c>
      <c r="E294" s="724">
        <f>SUMIFS('7.  Persistence Report'!AW:AW,'7.  Persistence Report'!$D:$D,$B294,'7.  Persistence Report'!$H:$H,2016,'7.  Persistence Report'!$J:$J,"Current Year Savings")</f>
        <v>0</v>
      </c>
      <c r="F294" s="724">
        <f>SUMIFS('7.  Persistence Report'!AX:AX,'7.  Persistence Report'!$D:$D,$B294,'7.  Persistence Report'!$H:$H,2016,'7.  Persistence Report'!$J:$J,"Current Year Savings")</f>
        <v>0</v>
      </c>
      <c r="G294" s="724">
        <f>SUMIFS('7.  Persistence Report'!AY:AY,'7.  Persistence Report'!$D:$D,$B294,'7.  Persistence Report'!$H:$H,2016,'7.  Persistence Report'!$J:$J,"Current Year Savings")</f>
        <v>0</v>
      </c>
      <c r="H294" s="724">
        <f>SUMIFS('7.  Persistence Report'!AZ:AZ,'7.  Persistence Report'!$D:$D,$B294,'7.  Persistence Report'!$H:$H,2016,'7.  Persistence Report'!$J:$J,"Current Year Savings")</f>
        <v>0</v>
      </c>
      <c r="I294" s="724">
        <f>SUMIFS('7.  Persistence Report'!BA:BA,'7.  Persistence Report'!$D:$D,$B294,'7.  Persistence Report'!$H:$H,2016,'7.  Persistence Report'!$J:$J,"Current Year Savings")</f>
        <v>0</v>
      </c>
      <c r="J294" s="724">
        <f>SUMIFS('7.  Persistence Report'!BB:BB,'7.  Persistence Report'!$D:$D,$B294,'7.  Persistence Report'!$H:$H,2016,'7.  Persistence Report'!$J:$J,"Current Year Savings")</f>
        <v>0</v>
      </c>
      <c r="K294" s="724">
        <f>SUMIFS('7.  Persistence Report'!BC:BC,'7.  Persistence Report'!$D:$D,$B294,'7.  Persistence Report'!$H:$H,2016,'7.  Persistence Report'!$J:$J,"Current Year Savings")</f>
        <v>0</v>
      </c>
      <c r="L294" s="724">
        <f>SUMIFS('7.  Persistence Report'!BD:BD,'7.  Persistence Report'!$D:$D,$B294,'7.  Persistence Report'!$H:$H,2016,'7.  Persistence Report'!$J:$J,"Current Year Savings")</f>
        <v>0</v>
      </c>
      <c r="M294" s="724">
        <f>SUMIFS('7.  Persistence Report'!BE:BE,'7.  Persistence Report'!$D:$D,$B294,'7.  Persistence Report'!$H:$H,2016,'7.  Persistence Report'!$J:$J,"Current Year Savings")</f>
        <v>0</v>
      </c>
      <c r="N294" s="730"/>
      <c r="O294" s="724">
        <f>SUMIFS('7.  Persistence Report'!Q:Q,'7.  Persistence Report'!$D:$D,$B294,'7.  Persistence Report'!$H:$H,2016,'7.  Persistence Report'!$J:$J,"Current Year Savings")</f>
        <v>0</v>
      </c>
      <c r="P294" s="724">
        <f>SUMIFS('7.  Persistence Report'!R:R,'7.  Persistence Report'!$D:$D,$B294,'7.  Persistence Report'!$H:$H,2016,'7.  Persistence Report'!$J:$J,"Current Year Savings")</f>
        <v>0</v>
      </c>
      <c r="Q294" s="724">
        <f>SUMIFS('7.  Persistence Report'!S:S,'7.  Persistence Report'!$D:$D,$B294,'7.  Persistence Report'!$H:$H,2016,'7.  Persistence Report'!$J:$J,"Current Year Savings")</f>
        <v>0</v>
      </c>
      <c r="R294" s="724">
        <f>SUMIFS('7.  Persistence Report'!T:T,'7.  Persistence Report'!$D:$D,$B294,'7.  Persistence Report'!$H:$H,2016,'7.  Persistence Report'!$J:$J,"Current Year Savings")</f>
        <v>0</v>
      </c>
      <c r="S294" s="724">
        <f>SUMIFS('7.  Persistence Report'!U:U,'7.  Persistence Report'!$D:$D,$B294,'7.  Persistence Report'!$H:$H,2016,'7.  Persistence Report'!$J:$J,"Current Year Savings")</f>
        <v>0</v>
      </c>
      <c r="T294" s="724">
        <f>SUMIFS('7.  Persistence Report'!V:V,'7.  Persistence Report'!$D:$D,$B294,'7.  Persistence Report'!$H:$H,2016,'7.  Persistence Report'!$J:$J,"Current Year Savings")</f>
        <v>0</v>
      </c>
      <c r="U294" s="724">
        <f>SUMIFS('7.  Persistence Report'!W:W,'7.  Persistence Report'!$D:$D,$B294,'7.  Persistence Report'!$H:$H,2016,'7.  Persistence Report'!$J:$J,"Current Year Savings")</f>
        <v>0</v>
      </c>
      <c r="V294" s="724">
        <f>SUMIFS('7.  Persistence Report'!X:X,'7.  Persistence Report'!$D:$D,$B294,'7.  Persistence Report'!$H:$H,2016,'7.  Persistence Report'!$J:$J,"Current Year Savings")</f>
        <v>0</v>
      </c>
      <c r="W294" s="724">
        <f>SUMIFS('7.  Persistence Report'!Y:Y,'7.  Persistence Report'!$D:$D,$B294,'7.  Persistence Report'!$H:$H,2016,'7.  Persistence Report'!$J:$J,"Current Year Savings")</f>
        <v>0</v>
      </c>
      <c r="X294" s="724">
        <f>SUMIFS('7.  Persistence Report'!Z:Z,'7.  Persistence Report'!$D:$D,$B294,'7.  Persistence Report'!$H:$H,2016,'7.  Persistence Report'!$J:$J,"Current Year Savings")</f>
        <v>0</v>
      </c>
      <c r="Y294" s="411">
        <f>IF(COUNTIFS(Y218,"Res*"),1/COUNTIFS(Y218:AL218,"Res*"),0)</f>
        <v>0</v>
      </c>
      <c r="Z294" s="411">
        <f>IF(COUNTIFS(Z$35,"Res*"),1/COUNTIFS(Y218:AL218,"Res*"),0)</f>
        <v>0</v>
      </c>
      <c r="AA294" s="411">
        <f>IF(COUNTIFS(AA$35,"Res*"),1/COUNTIFS(Y218:AL218,"Res*"),0)</f>
        <v>0</v>
      </c>
      <c r="AB294" s="411">
        <f>IF(COUNTIFS(AB$35,"Res*"),1/COUNTIFS(Y218:AL218,"Res*"),0)</f>
        <v>1</v>
      </c>
      <c r="AC294" s="411">
        <f>IF(COUNTIFS(AC$35,"Res*"),1/COUNTIFS(Y218:AL218,"Res*"),0)</f>
        <v>0</v>
      </c>
      <c r="AD294" s="411">
        <f>IF(COUNTIFS(AD$35,"Res*"),1/COUNTIFS(Y218:AL218,"Res*"),0)</f>
        <v>0</v>
      </c>
      <c r="AE294" s="411">
        <f>IF(COUNTIFS(AE$35,"Res*"),1/COUNTIFS(Y218:AL218,"Res*"),0)</f>
        <v>0</v>
      </c>
      <c r="AF294" s="411">
        <f>IF(COUNTIFS(AF$35,"Res*"),1/COUNTIFS(Y218:AL218,"Res*"),0)</f>
        <v>0</v>
      </c>
      <c r="AG294" s="411">
        <f>IF(COUNTIFS(AG$35,"Res*"),1/COUNTIFS(Y218:AL218,"Res*"),0)</f>
        <v>0</v>
      </c>
      <c r="AH294" s="411">
        <f>IF(COUNTIFS(AH$35,"Res*"),1/COUNTIFS(Y218:AL218,"Res*"),0)</f>
        <v>0</v>
      </c>
      <c r="AI294" s="411">
        <f>IF(COUNTIFS(AI$35,"Res*"),1/COUNTIFS(Y218:AL218,"Res*"),0)</f>
        <v>0</v>
      </c>
      <c r="AJ294" s="411">
        <f>IF(COUNTIFS(AJ$35,"Res*"),1/COUNTIFS(Y218:AL218,"Res*"),0)</f>
        <v>0</v>
      </c>
      <c r="AK294" s="411">
        <f>IF(COUNTIFS(AK$35,"Res*"),1/COUNTIFS(Y218:AL218,"Res*"),0)</f>
        <v>0</v>
      </c>
      <c r="AL294" s="411">
        <f>IF(COUNTIFS(AL$35,"Res*"),1/COUNTIFS(Y218:AL218,"Res*"),0)</f>
        <v>0</v>
      </c>
      <c r="AM294" s="298">
        <f>SUM(Y294:AL294)</f>
        <v>1</v>
      </c>
    </row>
    <row r="295" spans="1:39" outlineLevel="1">
      <c r="B295" s="296" t="s">
        <v>290</v>
      </c>
      <c r="C295" s="293" t="s">
        <v>164</v>
      </c>
      <c r="D295" s="724">
        <f>SUMIFS('7.  Persistence Report'!AV:AV,'7.  Persistence Report'!$D:$D,$B294,'7.  Persistence Report'!$H:$H,2016,'7.  Persistence Report'!$J:$J,"Adjustment")</f>
        <v>0</v>
      </c>
      <c r="E295" s="724">
        <f>SUMIFS('7.  Persistence Report'!AW:AW,'7.  Persistence Report'!$D:$D,$B294,'7.  Persistence Report'!$H:$H,2016,'7.  Persistence Report'!$J:$J,"Adjustment")</f>
        <v>0</v>
      </c>
      <c r="F295" s="724">
        <f>SUMIFS('7.  Persistence Report'!AX:AX,'7.  Persistence Report'!$D:$D,$B294,'7.  Persistence Report'!$H:$H,2016,'7.  Persistence Report'!$J:$J,"Adjustment")</f>
        <v>0</v>
      </c>
      <c r="G295" s="724">
        <f>SUMIFS('7.  Persistence Report'!AY:AY,'7.  Persistence Report'!$D:$D,$B294,'7.  Persistence Report'!$H:$H,2016,'7.  Persistence Report'!$J:$J,"Adjustment")</f>
        <v>0</v>
      </c>
      <c r="H295" s="724">
        <f>SUMIFS('7.  Persistence Report'!AZ:AZ,'7.  Persistence Report'!$D:$D,$B294,'7.  Persistence Report'!$H:$H,2016,'7.  Persistence Report'!$J:$J,"Adjustment")</f>
        <v>0</v>
      </c>
      <c r="I295" s="724">
        <f>SUMIFS('7.  Persistence Report'!BA:BA,'7.  Persistence Report'!$D:$D,$B294,'7.  Persistence Report'!$H:$H,2016,'7.  Persistence Report'!$J:$J,"Adjustment")</f>
        <v>0</v>
      </c>
      <c r="J295" s="724">
        <f>SUMIFS('7.  Persistence Report'!BB:BB,'7.  Persistence Report'!$D:$D,$B294,'7.  Persistence Report'!$H:$H,2016,'7.  Persistence Report'!$J:$J,"Adjustment")</f>
        <v>0</v>
      </c>
      <c r="K295" s="724">
        <f>SUMIFS('7.  Persistence Report'!BC:BC,'7.  Persistence Report'!$D:$D,$B294,'7.  Persistence Report'!$H:$H,2016,'7.  Persistence Report'!$J:$J,"Adjustment")</f>
        <v>0</v>
      </c>
      <c r="L295" s="724">
        <f>SUMIFS('7.  Persistence Report'!BD:BD,'7.  Persistence Report'!$D:$D,$B294,'7.  Persistence Report'!$H:$H,2016,'7.  Persistence Report'!$J:$J,"Adjustment")</f>
        <v>0</v>
      </c>
      <c r="M295" s="724">
        <f>SUMIFS('7.  Persistence Report'!BE:BE,'7.  Persistence Report'!$D:$D,$B294,'7.  Persistence Report'!$H:$H,2016,'7.  Persistence Report'!$J:$J,"Adjustment")</f>
        <v>0</v>
      </c>
      <c r="N295" s="730"/>
      <c r="O295" s="724">
        <f>SUMIFS('7.  Persistence Report'!Q:Q,'7.  Persistence Report'!$D:$D,$B294,'7.  Persistence Report'!$H:$H,2016,'7.  Persistence Report'!$J:$J,"Adjustment")</f>
        <v>0</v>
      </c>
      <c r="P295" s="724">
        <f>SUMIFS('7.  Persistence Report'!R:R,'7.  Persistence Report'!$D:$D,$B294,'7.  Persistence Report'!$H:$H,2016,'7.  Persistence Report'!$J:$J,"Adjustment")</f>
        <v>0</v>
      </c>
      <c r="Q295" s="724">
        <f>SUMIFS('7.  Persistence Report'!S:S,'7.  Persistence Report'!$D:$D,$B294,'7.  Persistence Report'!$H:$H,2016,'7.  Persistence Report'!$J:$J,"Adjustment")</f>
        <v>0</v>
      </c>
      <c r="R295" s="724">
        <f>SUMIFS('7.  Persistence Report'!T:T,'7.  Persistence Report'!$D:$D,$B294,'7.  Persistence Report'!$H:$H,2016,'7.  Persistence Report'!$J:$J,"Adjustment")</f>
        <v>0</v>
      </c>
      <c r="S295" s="724">
        <f>SUMIFS('7.  Persistence Report'!U:U,'7.  Persistence Report'!$D:$D,$B294,'7.  Persistence Report'!$H:$H,2016,'7.  Persistence Report'!$J:$J,"Adjustment")</f>
        <v>0</v>
      </c>
      <c r="T295" s="724">
        <f>SUMIFS('7.  Persistence Report'!V:V,'7.  Persistence Report'!$D:$D,$B294,'7.  Persistence Report'!$H:$H,2016,'7.  Persistence Report'!$J:$J,"Adjustment")</f>
        <v>0</v>
      </c>
      <c r="U295" s="724">
        <f>SUMIFS('7.  Persistence Report'!W:W,'7.  Persistence Report'!$D:$D,$B294,'7.  Persistence Report'!$H:$H,2016,'7.  Persistence Report'!$J:$J,"Adjustment")</f>
        <v>0</v>
      </c>
      <c r="V295" s="724">
        <f>SUMIFS('7.  Persistence Report'!X:X,'7.  Persistence Report'!$D:$D,$B294,'7.  Persistence Report'!$H:$H,2016,'7.  Persistence Report'!$J:$J,"Adjustment")</f>
        <v>0</v>
      </c>
      <c r="W295" s="724">
        <f>SUMIFS('7.  Persistence Report'!Y:Y,'7.  Persistence Report'!$D:$D,$B294,'7.  Persistence Report'!$H:$H,2016,'7.  Persistence Report'!$J:$J,"Adjustment")</f>
        <v>0</v>
      </c>
      <c r="X295" s="724">
        <f>SUMIFS('7.  Persistence Report'!Z:Z,'7.  Persistence Report'!$D:$D,$B294,'7.  Persistence Report'!$H:$H,2016,'7.  Persistence Report'!$J:$J,"Adjustment")</f>
        <v>0</v>
      </c>
      <c r="Y295" s="412">
        <f>Y294</f>
        <v>0</v>
      </c>
      <c r="Z295" s="412">
        <f t="shared" ref="Z295:AL295" si="81">Z294</f>
        <v>0</v>
      </c>
      <c r="AA295" s="412">
        <f t="shared" si="81"/>
        <v>0</v>
      </c>
      <c r="AB295" s="412">
        <f t="shared" si="81"/>
        <v>1</v>
      </c>
      <c r="AC295" s="412">
        <f t="shared" si="81"/>
        <v>0</v>
      </c>
      <c r="AD295" s="412">
        <f t="shared" si="81"/>
        <v>0</v>
      </c>
      <c r="AE295" s="412">
        <f t="shared" si="81"/>
        <v>0</v>
      </c>
      <c r="AF295" s="412">
        <f t="shared" si="81"/>
        <v>0</v>
      </c>
      <c r="AG295" s="412">
        <f t="shared" si="81"/>
        <v>0</v>
      </c>
      <c r="AH295" s="412">
        <f t="shared" si="81"/>
        <v>0</v>
      </c>
      <c r="AI295" s="412">
        <f t="shared" si="81"/>
        <v>0</v>
      </c>
      <c r="AJ295" s="412">
        <f t="shared" si="81"/>
        <v>0</v>
      </c>
      <c r="AK295" s="412">
        <f t="shared" si="81"/>
        <v>0</v>
      </c>
      <c r="AL295" s="412">
        <f t="shared" si="81"/>
        <v>0</v>
      </c>
      <c r="AM295" s="308"/>
    </row>
    <row r="296" spans="1:39" outlineLevel="1">
      <c r="B296" s="323"/>
      <c r="C296" s="293"/>
      <c r="D296" s="730"/>
      <c r="E296" s="730"/>
      <c r="F296" s="730"/>
      <c r="G296" s="730"/>
      <c r="H296" s="730"/>
      <c r="I296" s="730"/>
      <c r="J296" s="730"/>
      <c r="K296" s="730"/>
      <c r="L296" s="730"/>
      <c r="M296" s="730"/>
      <c r="N296" s="730"/>
      <c r="O296" s="730"/>
      <c r="P296" s="730"/>
      <c r="Q296" s="730"/>
      <c r="R296" s="730"/>
      <c r="S296" s="730"/>
      <c r="T296" s="730"/>
      <c r="U296" s="730"/>
      <c r="V296" s="730"/>
      <c r="W296" s="730"/>
      <c r="X296" s="730"/>
      <c r="Y296" s="423"/>
      <c r="Z296" s="426"/>
      <c r="AA296" s="426"/>
      <c r="AB296" s="426"/>
      <c r="AC296" s="426"/>
      <c r="AD296" s="426"/>
      <c r="AE296" s="426"/>
      <c r="AF296" s="426"/>
      <c r="AG296" s="426"/>
      <c r="AH296" s="426"/>
      <c r="AI296" s="426"/>
      <c r="AJ296" s="426"/>
      <c r="AK296" s="426"/>
      <c r="AL296" s="426"/>
      <c r="AM296" s="308"/>
    </row>
    <row r="297" spans="1:39" ht="30" outlineLevel="1">
      <c r="A297" s="516">
        <v>24</v>
      </c>
      <c r="B297" s="514" t="s">
        <v>117</v>
      </c>
      <c r="C297" s="293" t="s">
        <v>25</v>
      </c>
      <c r="D297" s="724">
        <f>SUMIFS('7.  Persistence Report'!AV:AV,'7.  Persistence Report'!$D:$D,$B297,'7.  Persistence Report'!$H:$H,2016,'7.  Persistence Report'!$J:$J,"Current Year Savings")</f>
        <v>10221</v>
      </c>
      <c r="E297" s="724">
        <f>SUMIFS('7.  Persistence Report'!AW:AW,'7.  Persistence Report'!$D:$D,$B297,'7.  Persistence Report'!$H:$H,2016,'7.  Persistence Report'!$J:$J,"Current Year Savings")</f>
        <v>10221</v>
      </c>
      <c r="F297" s="724">
        <f>SUMIFS('7.  Persistence Report'!AX:AX,'7.  Persistence Report'!$D:$D,$B297,'7.  Persistence Report'!$H:$H,2016,'7.  Persistence Report'!$J:$J,"Current Year Savings")</f>
        <v>10221</v>
      </c>
      <c r="G297" s="724">
        <f>SUMIFS('7.  Persistence Report'!AY:AY,'7.  Persistence Report'!$D:$D,$B297,'7.  Persistence Report'!$H:$H,2016,'7.  Persistence Report'!$J:$J,"Current Year Savings")</f>
        <v>10221</v>
      </c>
      <c r="H297" s="724">
        <f>SUMIFS('7.  Persistence Report'!AZ:AZ,'7.  Persistence Report'!$D:$D,$B297,'7.  Persistence Report'!$H:$H,2016,'7.  Persistence Report'!$J:$J,"Current Year Savings")</f>
        <v>10221</v>
      </c>
      <c r="I297" s="724">
        <f>SUMIFS('7.  Persistence Report'!BA:BA,'7.  Persistence Report'!$D:$D,$B297,'7.  Persistence Report'!$H:$H,2016,'7.  Persistence Report'!$J:$J,"Current Year Savings")</f>
        <v>10221</v>
      </c>
      <c r="J297" s="724">
        <f>SUMIFS('7.  Persistence Report'!BB:BB,'7.  Persistence Report'!$D:$D,$B297,'7.  Persistence Report'!$H:$H,2016,'7.  Persistence Report'!$J:$J,"Current Year Savings")</f>
        <v>10221</v>
      </c>
      <c r="K297" s="724">
        <f>SUMIFS('7.  Persistence Report'!BC:BC,'7.  Persistence Report'!$D:$D,$B297,'7.  Persistence Report'!$H:$H,2016,'7.  Persistence Report'!$J:$J,"Current Year Savings")</f>
        <v>10221</v>
      </c>
      <c r="L297" s="724">
        <f>SUMIFS('7.  Persistence Report'!BD:BD,'7.  Persistence Report'!$D:$D,$B297,'7.  Persistence Report'!$H:$H,2016,'7.  Persistence Report'!$J:$J,"Current Year Savings")</f>
        <v>10221</v>
      </c>
      <c r="M297" s="724">
        <f>SUMIFS('7.  Persistence Report'!BE:BE,'7.  Persistence Report'!$D:$D,$B297,'7.  Persistence Report'!$H:$H,2016,'7.  Persistence Report'!$J:$J,"Current Year Savings")</f>
        <v>8227</v>
      </c>
      <c r="N297" s="730"/>
      <c r="O297" s="724">
        <f>SUMIFS('7.  Persistence Report'!Q:Q,'7.  Persistence Report'!$D:$D,$B297,'7.  Persistence Report'!$H:$H,2016,'7.  Persistence Report'!$J:$J,"Current Year Savings")</f>
        <v>1</v>
      </c>
      <c r="P297" s="724">
        <f>SUMIFS('7.  Persistence Report'!R:R,'7.  Persistence Report'!$D:$D,$B297,'7.  Persistence Report'!$H:$H,2016,'7.  Persistence Report'!$J:$J,"Current Year Savings")</f>
        <v>1</v>
      </c>
      <c r="Q297" s="724">
        <f>SUMIFS('7.  Persistence Report'!S:S,'7.  Persistence Report'!$D:$D,$B297,'7.  Persistence Report'!$H:$H,2016,'7.  Persistence Report'!$J:$J,"Current Year Savings")</f>
        <v>1</v>
      </c>
      <c r="R297" s="724">
        <f>SUMIFS('7.  Persistence Report'!T:T,'7.  Persistence Report'!$D:$D,$B297,'7.  Persistence Report'!$H:$H,2016,'7.  Persistence Report'!$J:$J,"Current Year Savings")</f>
        <v>1</v>
      </c>
      <c r="S297" s="724">
        <f>SUMIFS('7.  Persistence Report'!U:U,'7.  Persistence Report'!$D:$D,$B297,'7.  Persistence Report'!$H:$H,2016,'7.  Persistence Report'!$J:$J,"Current Year Savings")</f>
        <v>1</v>
      </c>
      <c r="T297" s="724">
        <f>SUMIFS('7.  Persistence Report'!V:V,'7.  Persistence Report'!$D:$D,$B297,'7.  Persistence Report'!$H:$H,2016,'7.  Persistence Report'!$J:$J,"Current Year Savings")</f>
        <v>1</v>
      </c>
      <c r="U297" s="724">
        <f>SUMIFS('7.  Persistence Report'!W:W,'7.  Persistence Report'!$D:$D,$B297,'7.  Persistence Report'!$H:$H,2016,'7.  Persistence Report'!$J:$J,"Current Year Savings")</f>
        <v>1</v>
      </c>
      <c r="V297" s="724">
        <f>SUMIFS('7.  Persistence Report'!X:X,'7.  Persistence Report'!$D:$D,$B297,'7.  Persistence Report'!$H:$H,2016,'7.  Persistence Report'!$J:$J,"Current Year Savings")</f>
        <v>1</v>
      </c>
      <c r="W297" s="724">
        <f>SUMIFS('7.  Persistence Report'!Y:Y,'7.  Persistence Report'!$D:$D,$B297,'7.  Persistence Report'!$H:$H,2016,'7.  Persistence Report'!$J:$J,"Current Year Savings")</f>
        <v>1</v>
      </c>
      <c r="X297" s="724">
        <f>SUMIFS('7.  Persistence Report'!Z:Z,'7.  Persistence Report'!$D:$D,$B297,'7.  Persistence Report'!$H:$H,2016,'7.  Persistence Report'!$J:$J,"Current Year Savings")</f>
        <v>1</v>
      </c>
      <c r="Y297" s="411">
        <f>IF(COUNTIFS(Y218,"Res*"),1/COUNTIFS(Y218:AL218,"Res*"),0)</f>
        <v>0</v>
      </c>
      <c r="Z297" s="411">
        <f>IF(COUNTIFS(Z$35,"Res*"),1/COUNTIFS(Y218:AL218,"Res*"),0)</f>
        <v>0</v>
      </c>
      <c r="AA297" s="411">
        <f>IF(COUNTIFS(AA$35,"Res*"),1/COUNTIFS(Y218:AL218,"Res*"),0)</f>
        <v>0</v>
      </c>
      <c r="AB297" s="411">
        <f>IF(COUNTIFS(AB$35,"Res*"),1/COUNTIFS(Y218:AL218,"Res*"),0)</f>
        <v>1</v>
      </c>
      <c r="AC297" s="411">
        <f>IF(COUNTIFS(AC$35,"Res*"),1/COUNTIFS(Y218:AL218,"Res*"),0)</f>
        <v>0</v>
      </c>
      <c r="AD297" s="411">
        <f>IF(COUNTIFS(AD$35,"Res*"),1/COUNTIFS(Y218:AL218,"Res*"),0)</f>
        <v>0</v>
      </c>
      <c r="AE297" s="411">
        <f>IF(COUNTIFS(AE$35,"Res*"),1/COUNTIFS(Y218:AL218,"Res*"),0)</f>
        <v>0</v>
      </c>
      <c r="AF297" s="411">
        <f>IF(COUNTIFS(AF$35,"Res*"),1/COUNTIFS(Y218:AL218,"Res*"),0)</f>
        <v>0</v>
      </c>
      <c r="AG297" s="411">
        <f>IF(COUNTIFS(AG$35,"Res*"),1/COUNTIFS(Y218:AL218,"Res*"),0)</f>
        <v>0</v>
      </c>
      <c r="AH297" s="411">
        <f>IF(COUNTIFS(AH$35,"Res*"),1/COUNTIFS(Y218:AL218,"Res*"),0)</f>
        <v>0</v>
      </c>
      <c r="AI297" s="411">
        <f>IF(COUNTIFS(AI$35,"Res*"),1/COUNTIFS(Y218:AL218,"Res*"),0)</f>
        <v>0</v>
      </c>
      <c r="AJ297" s="411">
        <f>IF(COUNTIFS(AJ$35,"Res*"),1/COUNTIFS(Y218:AL218,"Res*"),0)</f>
        <v>0</v>
      </c>
      <c r="AK297" s="411">
        <f>IF(COUNTIFS(AK$35,"Res*"),1/COUNTIFS(Y218:AL218,"Res*"),0)</f>
        <v>0</v>
      </c>
      <c r="AL297" s="411">
        <f>IF(COUNTIFS(AL$35,"Res*"),1/COUNTIFS(Y218:AL218,"Res*"),0)</f>
        <v>0</v>
      </c>
      <c r="AM297" s="298">
        <f>SUM(Y297:AL297)</f>
        <v>1</v>
      </c>
    </row>
    <row r="298" spans="1:39" outlineLevel="1">
      <c r="B298" s="296" t="s">
        <v>290</v>
      </c>
      <c r="C298" s="293" t="s">
        <v>164</v>
      </c>
      <c r="D298" s="724">
        <f>SUMIFS('7.  Persistence Report'!AV:AV,'7.  Persistence Report'!$D:$D,$B297,'7.  Persistence Report'!$H:$H,2016,'7.  Persistence Report'!$J:$J,"Adjustment")</f>
        <v>0</v>
      </c>
      <c r="E298" s="724">
        <f>SUMIFS('7.  Persistence Report'!AW:AW,'7.  Persistence Report'!$D:$D,$B297,'7.  Persistence Report'!$H:$H,2016,'7.  Persistence Report'!$J:$J,"Adjustment")</f>
        <v>0</v>
      </c>
      <c r="F298" s="724">
        <f>SUMIFS('7.  Persistence Report'!AX:AX,'7.  Persistence Report'!$D:$D,$B297,'7.  Persistence Report'!$H:$H,2016,'7.  Persistence Report'!$J:$J,"Adjustment")</f>
        <v>0</v>
      </c>
      <c r="G298" s="724">
        <f>SUMIFS('7.  Persistence Report'!AY:AY,'7.  Persistence Report'!$D:$D,$B297,'7.  Persistence Report'!$H:$H,2016,'7.  Persistence Report'!$J:$J,"Adjustment")</f>
        <v>0</v>
      </c>
      <c r="H298" s="724">
        <f>SUMIFS('7.  Persistence Report'!AZ:AZ,'7.  Persistence Report'!$D:$D,$B297,'7.  Persistence Report'!$H:$H,2016,'7.  Persistence Report'!$J:$J,"Adjustment")</f>
        <v>0</v>
      </c>
      <c r="I298" s="724">
        <f>SUMIFS('7.  Persistence Report'!BA:BA,'7.  Persistence Report'!$D:$D,$B297,'7.  Persistence Report'!$H:$H,2016,'7.  Persistence Report'!$J:$J,"Adjustment")</f>
        <v>0</v>
      </c>
      <c r="J298" s="724">
        <f>SUMIFS('7.  Persistence Report'!BB:BB,'7.  Persistence Report'!$D:$D,$B297,'7.  Persistence Report'!$H:$H,2016,'7.  Persistence Report'!$J:$J,"Adjustment")</f>
        <v>0</v>
      </c>
      <c r="K298" s="724">
        <f>SUMIFS('7.  Persistence Report'!BC:BC,'7.  Persistence Report'!$D:$D,$B297,'7.  Persistence Report'!$H:$H,2016,'7.  Persistence Report'!$J:$J,"Adjustment")</f>
        <v>0</v>
      </c>
      <c r="L298" s="724">
        <f>SUMIFS('7.  Persistence Report'!BD:BD,'7.  Persistence Report'!$D:$D,$B297,'7.  Persistence Report'!$H:$H,2016,'7.  Persistence Report'!$J:$J,"Adjustment")</f>
        <v>0</v>
      </c>
      <c r="M298" s="724">
        <f>SUMIFS('7.  Persistence Report'!BE:BE,'7.  Persistence Report'!$D:$D,$B297,'7.  Persistence Report'!$H:$H,2016,'7.  Persistence Report'!$J:$J,"Adjustment")</f>
        <v>0</v>
      </c>
      <c r="N298" s="730"/>
      <c r="O298" s="724">
        <f>SUMIFS('7.  Persistence Report'!Q:Q,'7.  Persistence Report'!$D:$D,$B297,'7.  Persistence Report'!$H:$H,2016,'7.  Persistence Report'!$J:$J,"Adjustment")</f>
        <v>0</v>
      </c>
      <c r="P298" s="724">
        <f>SUMIFS('7.  Persistence Report'!R:R,'7.  Persistence Report'!$D:$D,$B297,'7.  Persistence Report'!$H:$H,2016,'7.  Persistence Report'!$J:$J,"Adjustment")</f>
        <v>0</v>
      </c>
      <c r="Q298" s="724">
        <f>SUMIFS('7.  Persistence Report'!S:S,'7.  Persistence Report'!$D:$D,$B297,'7.  Persistence Report'!$H:$H,2016,'7.  Persistence Report'!$J:$J,"Adjustment")</f>
        <v>0</v>
      </c>
      <c r="R298" s="724">
        <f>SUMIFS('7.  Persistence Report'!T:T,'7.  Persistence Report'!$D:$D,$B297,'7.  Persistence Report'!$H:$H,2016,'7.  Persistence Report'!$J:$J,"Adjustment")</f>
        <v>0</v>
      </c>
      <c r="S298" s="724">
        <f>SUMIFS('7.  Persistence Report'!U:U,'7.  Persistence Report'!$D:$D,$B297,'7.  Persistence Report'!$H:$H,2016,'7.  Persistence Report'!$J:$J,"Adjustment")</f>
        <v>0</v>
      </c>
      <c r="T298" s="724">
        <f>SUMIFS('7.  Persistence Report'!V:V,'7.  Persistence Report'!$D:$D,$B297,'7.  Persistence Report'!$H:$H,2016,'7.  Persistence Report'!$J:$J,"Adjustment")</f>
        <v>0</v>
      </c>
      <c r="U298" s="724">
        <f>SUMIFS('7.  Persistence Report'!W:W,'7.  Persistence Report'!$D:$D,$B297,'7.  Persistence Report'!$H:$H,2016,'7.  Persistence Report'!$J:$J,"Adjustment")</f>
        <v>0</v>
      </c>
      <c r="V298" s="724">
        <f>SUMIFS('7.  Persistence Report'!X:X,'7.  Persistence Report'!$D:$D,$B297,'7.  Persistence Report'!$H:$H,2016,'7.  Persistence Report'!$J:$J,"Adjustment")</f>
        <v>0</v>
      </c>
      <c r="W298" s="724">
        <f>SUMIFS('7.  Persistence Report'!Y:Y,'7.  Persistence Report'!$D:$D,$B297,'7.  Persistence Report'!$H:$H,2016,'7.  Persistence Report'!$J:$J,"Adjustment")</f>
        <v>0</v>
      </c>
      <c r="X298" s="724">
        <f>SUMIFS('7.  Persistence Report'!Z:Z,'7.  Persistence Report'!$D:$D,$B297,'7.  Persistence Report'!$H:$H,2016,'7.  Persistence Report'!$J:$J,"Adjustment")</f>
        <v>0</v>
      </c>
      <c r="Y298" s="412">
        <f>Y297</f>
        <v>0</v>
      </c>
      <c r="Z298" s="412">
        <f t="shared" ref="Z298:AL298" si="82">Z297</f>
        <v>0</v>
      </c>
      <c r="AA298" s="412">
        <f t="shared" si="82"/>
        <v>0</v>
      </c>
      <c r="AB298" s="412">
        <f t="shared" si="82"/>
        <v>1</v>
      </c>
      <c r="AC298" s="412">
        <f t="shared" si="82"/>
        <v>0</v>
      </c>
      <c r="AD298" s="412">
        <f t="shared" si="82"/>
        <v>0</v>
      </c>
      <c r="AE298" s="412">
        <f t="shared" si="82"/>
        <v>0</v>
      </c>
      <c r="AF298" s="412">
        <f t="shared" si="82"/>
        <v>0</v>
      </c>
      <c r="AG298" s="412">
        <f t="shared" si="82"/>
        <v>0</v>
      </c>
      <c r="AH298" s="412">
        <f t="shared" si="82"/>
        <v>0</v>
      </c>
      <c r="AI298" s="412">
        <f t="shared" si="82"/>
        <v>0</v>
      </c>
      <c r="AJ298" s="412">
        <f t="shared" si="82"/>
        <v>0</v>
      </c>
      <c r="AK298" s="412">
        <f t="shared" si="82"/>
        <v>0</v>
      </c>
      <c r="AL298" s="412">
        <f t="shared" si="82"/>
        <v>0</v>
      </c>
      <c r="AM298" s="308"/>
    </row>
    <row r="299" spans="1:39" outlineLevel="1">
      <c r="B299" s="296"/>
      <c r="C299" s="293"/>
      <c r="D299" s="730"/>
      <c r="E299" s="730"/>
      <c r="F299" s="730"/>
      <c r="G299" s="730"/>
      <c r="H299" s="730"/>
      <c r="I299" s="730"/>
      <c r="J299" s="730"/>
      <c r="K299" s="730"/>
      <c r="L299" s="730"/>
      <c r="M299" s="730"/>
      <c r="N299" s="730"/>
      <c r="O299" s="730"/>
      <c r="P299" s="730"/>
      <c r="Q299" s="730"/>
      <c r="R299" s="730"/>
      <c r="S299" s="730"/>
      <c r="T299" s="730"/>
      <c r="U299" s="730"/>
      <c r="V299" s="730"/>
      <c r="W299" s="730"/>
      <c r="X299" s="730"/>
      <c r="Y299" s="413"/>
      <c r="Z299" s="426"/>
      <c r="AA299" s="426"/>
      <c r="AB299" s="426"/>
      <c r="AC299" s="426"/>
      <c r="AD299" s="426"/>
      <c r="AE299" s="426"/>
      <c r="AF299" s="426"/>
      <c r="AG299" s="426"/>
      <c r="AH299" s="426"/>
      <c r="AI299" s="426"/>
      <c r="AJ299" s="426"/>
      <c r="AK299" s="426"/>
      <c r="AL299" s="426"/>
      <c r="AM299" s="308"/>
    </row>
    <row r="300" spans="1:39" ht="15.75" outlineLevel="1">
      <c r="B300" s="290" t="s">
        <v>501</v>
      </c>
      <c r="C300" s="293"/>
      <c r="D300" s="730"/>
      <c r="E300" s="730"/>
      <c r="F300" s="730"/>
      <c r="G300" s="730"/>
      <c r="H300" s="730"/>
      <c r="I300" s="730"/>
      <c r="J300" s="730"/>
      <c r="K300" s="730"/>
      <c r="L300" s="730"/>
      <c r="M300" s="730"/>
      <c r="N300" s="730"/>
      <c r="O300" s="730"/>
      <c r="P300" s="730"/>
      <c r="Q300" s="730"/>
      <c r="R300" s="730"/>
      <c r="S300" s="730"/>
      <c r="T300" s="730"/>
      <c r="U300" s="730"/>
      <c r="V300" s="730"/>
      <c r="W300" s="730"/>
      <c r="X300" s="730"/>
      <c r="Y300" s="413"/>
      <c r="Z300" s="426"/>
      <c r="AA300" s="426"/>
      <c r="AB300" s="426"/>
      <c r="AC300" s="426"/>
      <c r="AD300" s="426"/>
      <c r="AE300" s="426"/>
      <c r="AF300" s="426"/>
      <c r="AG300" s="426"/>
      <c r="AH300" s="426"/>
      <c r="AI300" s="426"/>
      <c r="AJ300" s="426"/>
      <c r="AK300" s="426"/>
      <c r="AL300" s="426"/>
      <c r="AM300" s="308"/>
    </row>
    <row r="301" spans="1:39" outlineLevel="1">
      <c r="A301" s="516">
        <v>25</v>
      </c>
      <c r="B301" s="514" t="s">
        <v>118</v>
      </c>
      <c r="C301" s="293" t="s">
        <v>25</v>
      </c>
      <c r="D301" s="724">
        <f>SUMIFS('7.  Persistence Report'!AV:AV,'7.  Persistence Report'!$D:$D,$B301,'7.  Persistence Report'!$H:$H,2016,'7.  Persistence Report'!$J:$J,"Current Year Savings")</f>
        <v>0</v>
      </c>
      <c r="E301" s="724">
        <f>SUMIFS('7.  Persistence Report'!AW:AW,'7.  Persistence Report'!$D:$D,$B301,'7.  Persistence Report'!$H:$H,2016,'7.  Persistence Report'!$J:$J,"Current Year Savings")</f>
        <v>0</v>
      </c>
      <c r="F301" s="724">
        <f>SUMIFS('7.  Persistence Report'!AX:AX,'7.  Persistence Report'!$D:$D,$B301,'7.  Persistence Report'!$H:$H,2016,'7.  Persistence Report'!$J:$J,"Current Year Savings")</f>
        <v>0</v>
      </c>
      <c r="G301" s="724">
        <f>SUMIFS('7.  Persistence Report'!AY:AY,'7.  Persistence Report'!$D:$D,$B301,'7.  Persistence Report'!$H:$H,2016,'7.  Persistence Report'!$J:$J,"Current Year Savings")</f>
        <v>0</v>
      </c>
      <c r="H301" s="724">
        <f>SUMIFS('7.  Persistence Report'!AZ:AZ,'7.  Persistence Report'!$D:$D,$B301,'7.  Persistence Report'!$H:$H,2016,'7.  Persistence Report'!$J:$J,"Current Year Savings")</f>
        <v>0</v>
      </c>
      <c r="I301" s="724">
        <f>SUMIFS('7.  Persistence Report'!BA:BA,'7.  Persistence Report'!$D:$D,$B301,'7.  Persistence Report'!$H:$H,2016,'7.  Persistence Report'!$J:$J,"Current Year Savings")</f>
        <v>0</v>
      </c>
      <c r="J301" s="724">
        <f>SUMIFS('7.  Persistence Report'!BB:BB,'7.  Persistence Report'!$D:$D,$B301,'7.  Persistence Report'!$H:$H,2016,'7.  Persistence Report'!$J:$J,"Current Year Savings")</f>
        <v>0</v>
      </c>
      <c r="K301" s="724">
        <f>SUMIFS('7.  Persistence Report'!BC:BC,'7.  Persistence Report'!$D:$D,$B301,'7.  Persistence Report'!$H:$H,2016,'7.  Persistence Report'!$J:$J,"Current Year Savings")</f>
        <v>0</v>
      </c>
      <c r="L301" s="724">
        <f>SUMIFS('7.  Persistence Report'!BD:BD,'7.  Persistence Report'!$D:$D,$B301,'7.  Persistence Report'!$H:$H,2016,'7.  Persistence Report'!$J:$J,"Current Year Savings")</f>
        <v>0</v>
      </c>
      <c r="M301" s="724">
        <f>SUMIFS('7.  Persistence Report'!BE:BE,'7.  Persistence Report'!$D:$D,$B301,'7.  Persistence Report'!$H:$H,2016,'7.  Persistence Report'!$J:$J,"Current Year Savings")</f>
        <v>0</v>
      </c>
      <c r="N301" s="724">
        <v>12</v>
      </c>
      <c r="O301" s="724">
        <f>SUMIFS('7.  Persistence Report'!Q:Q,'7.  Persistence Report'!$D:$D,$B301,'7.  Persistence Report'!$H:$H,2016,'7.  Persistence Report'!$J:$J,"Current Year Savings")</f>
        <v>0</v>
      </c>
      <c r="P301" s="724">
        <f>SUMIFS('7.  Persistence Report'!R:R,'7.  Persistence Report'!$D:$D,$B301,'7.  Persistence Report'!$H:$H,2016,'7.  Persistence Report'!$J:$J,"Current Year Savings")</f>
        <v>0</v>
      </c>
      <c r="Q301" s="724">
        <f>SUMIFS('7.  Persistence Report'!S:S,'7.  Persistence Report'!$D:$D,$B301,'7.  Persistence Report'!$H:$H,2016,'7.  Persistence Report'!$J:$J,"Current Year Savings")</f>
        <v>0</v>
      </c>
      <c r="R301" s="724">
        <f>SUMIFS('7.  Persistence Report'!T:T,'7.  Persistence Report'!$D:$D,$B301,'7.  Persistence Report'!$H:$H,2016,'7.  Persistence Report'!$J:$J,"Current Year Savings")</f>
        <v>0</v>
      </c>
      <c r="S301" s="724">
        <f>SUMIFS('7.  Persistence Report'!U:U,'7.  Persistence Report'!$D:$D,$B301,'7.  Persistence Report'!$H:$H,2016,'7.  Persistence Report'!$J:$J,"Current Year Savings")</f>
        <v>0</v>
      </c>
      <c r="T301" s="724">
        <f>SUMIFS('7.  Persistence Report'!V:V,'7.  Persistence Report'!$D:$D,$B301,'7.  Persistence Report'!$H:$H,2016,'7.  Persistence Report'!$J:$J,"Current Year Savings")</f>
        <v>0</v>
      </c>
      <c r="U301" s="724">
        <f>SUMIFS('7.  Persistence Report'!W:W,'7.  Persistence Report'!$D:$D,$B301,'7.  Persistence Report'!$H:$H,2016,'7.  Persistence Report'!$J:$J,"Current Year Savings")</f>
        <v>0</v>
      </c>
      <c r="V301" s="724">
        <f>SUMIFS('7.  Persistence Report'!X:X,'7.  Persistence Report'!$D:$D,$B301,'7.  Persistence Report'!$H:$H,2016,'7.  Persistence Report'!$J:$J,"Current Year Savings")</f>
        <v>0</v>
      </c>
      <c r="W301" s="724">
        <f>SUMIFS('7.  Persistence Report'!Y:Y,'7.  Persistence Report'!$D:$D,$B301,'7.  Persistence Report'!$H:$H,2016,'7.  Persistence Report'!$J:$J,"Current Year Savings")</f>
        <v>0</v>
      </c>
      <c r="X301" s="724">
        <f>SUMIFS('7.  Persistence Report'!Z:Z,'7.  Persistence Report'!$D:$D,$B301,'7.  Persistence Report'!$H:$H,2016,'7.  Persistence Report'!$J:$J,"Current Year Savings")</f>
        <v>0</v>
      </c>
      <c r="Y301" s="416">
        <f ca="1">IF(SUMIFS(OFFSET('3-a.  Rate Class Allocations'!$BA:$BA,0,O218-2015+(27*(Y219="kW"))),'3-a.  Rate Class Allocations'!$F:$F,"2015 - 2020 Conservation First Framework - Approved Province Wide Program",'3-a.  Rate Class Allocations'!$E:$E,$B301),SUMIFS(OFFSET('3-a.  Rate Class Allocations'!$BA:$BA,0,O218-2015+(27*(Y219="kW"))),'3-a.  Rate Class Allocations'!$F:$F,"2015 - 2020 Conservation First Framework - Approved Province Wide Program",'3-a.  Rate Class Allocations'!$L:$L,Y218,'3-a.  Rate Class Allocations'!$E:$E,$B301) / SUMIFS(OFFSET('3-a.  Rate Class Allocations'!$BA:$BA,0,O218-2015+(27*(Y219="kW"))),'3-a.  Rate Class Allocations'!$F:$F,"2015 - 2020 Conservation First Framework - Approved Province Wide Program",'3-a.  Rate Class Allocations'!$E:$E,$B301),IF(COUNTIFS(Y218,"General Service*"),1/COUNTIFS(Y218:AL218,"General Service*"),0))</f>
        <v>0.5</v>
      </c>
      <c r="Z301" s="416">
        <f ca="1">IF(SUMIFS(OFFSET('3-a.  Rate Class Allocations'!$BA:$BA,0,O218-2015+(27*(Z$36="kW"))),'3-a.  Rate Class Allocations'!$F:$F,"2015 - 2020 Conservation First Framework - Approved Province Wide Program",'3-a.  Rate Class Allocations'!$E:$E,$B301),SUMIFS(OFFSET('3-a.  Rate Class Allocations'!$BA:$BA,0,O218-2015+(27*(Z$36="kW"))),'3-a.  Rate Class Allocations'!$F:$F,"2015 - 2020 Conservation First Framework - Approved Province Wide Program",'3-a.  Rate Class Allocations'!$L:$L,Z$35,'3-a.  Rate Class Allocations'!$E:$E,$B301) / SUMIFS(OFFSET('3-a.  Rate Class Allocations'!$BA:$BA,0,O218-2015+(27*(Z$36="kW"))),'3-a.  Rate Class Allocations'!$F:$F,"2015 - 2020 Conservation First Framework - Approved Province Wide Program",'3-a.  Rate Class Allocations'!$E:$E,$B301),IF(COUNTIFS(Z$35,"General Service*"),1/COUNTIFS(Y218:AL218,"General Service*"),0))</f>
        <v>0.5</v>
      </c>
      <c r="AA301" s="416">
        <f ca="1">IF(SUMIFS(OFFSET('3-a.  Rate Class Allocations'!$BA:$BA,0,O218-2015+(27*(AA$36="kW"))),'3-a.  Rate Class Allocations'!$F:$F,"2015 - 2020 Conservation First Framework - Approved Province Wide Program",'3-a.  Rate Class Allocations'!$E:$E,$B301),SUMIFS(OFFSET('3-a.  Rate Class Allocations'!$BA:$BA,0,O218-2015+(27*(AA$36="kW"))),'3-a.  Rate Class Allocations'!$F:$F,"2015 - 2020 Conservation First Framework - Approved Province Wide Program",'3-a.  Rate Class Allocations'!$L:$L,AA$35,'3-a.  Rate Class Allocations'!$E:$E,$B301) / SUMIFS(OFFSET('3-a.  Rate Class Allocations'!$BA:$BA,0,O218-2015+(27*(AA$36="kW"))),'3-a.  Rate Class Allocations'!$F:$F,"2015 - 2020 Conservation First Framework - Approved Province Wide Program",'3-a.  Rate Class Allocations'!$E:$E,$B301),IF(COUNTIFS(AA$35,"General Service*"),1/COUNTIFS(Y218:AL218,"General Service*"),0))</f>
        <v>0</v>
      </c>
      <c r="AB301" s="416">
        <f ca="1">IF(SUMIFS(OFFSET('3-a.  Rate Class Allocations'!$BA:$BA,0,O218-2015+(27*(AB$36="kW"))),'3-a.  Rate Class Allocations'!$F:$F,"2015 - 2020 Conservation First Framework - Approved Province Wide Program",'3-a.  Rate Class Allocations'!$E:$E,$B301),SUMIFS(OFFSET('3-a.  Rate Class Allocations'!$BA:$BA,0,O218-2015+(27*(AB$36="kW"))),'3-a.  Rate Class Allocations'!$F:$F,"2015 - 2020 Conservation First Framework - Approved Province Wide Program",'3-a.  Rate Class Allocations'!$L:$L,AB$35,'3-a.  Rate Class Allocations'!$E:$E,$B301) / SUMIFS(OFFSET('3-a.  Rate Class Allocations'!$BA:$BA,0,O218-2015+(27*(AB$36="kW"))),'3-a.  Rate Class Allocations'!$F:$F,"2015 - 2020 Conservation First Framework - Approved Province Wide Program",'3-a.  Rate Class Allocations'!$E:$E,$B301),IF(COUNTIFS(AB$35,"General Service*"),1/COUNTIFS(Y218:AL218,"General Service*"),0))</f>
        <v>0</v>
      </c>
      <c r="AC301" s="416">
        <f ca="1">IF(SUMIFS(OFFSET('3-a.  Rate Class Allocations'!$BA:$BA,0,O218-2015+(27*(AC$36="kW"))),'3-a.  Rate Class Allocations'!$F:$F,"2015 - 2020 Conservation First Framework - Approved Province Wide Program",'3-a.  Rate Class Allocations'!$E:$E,$B301),SUMIFS(OFFSET('3-a.  Rate Class Allocations'!$BA:$BA,0,O218-2015+(27*(AC$36="kW"))),'3-a.  Rate Class Allocations'!$F:$F,"2015 - 2020 Conservation First Framework - Approved Province Wide Program",'3-a.  Rate Class Allocations'!$L:$L,AC$35,'3-a.  Rate Class Allocations'!$E:$E,$B301) / SUMIFS(OFFSET('3-a.  Rate Class Allocations'!$BA:$BA,0,O218-2015+(27*(AC$36="kW"))),'3-a.  Rate Class Allocations'!$F:$F,"2015 - 2020 Conservation First Framework - Approved Province Wide Program",'3-a.  Rate Class Allocations'!$E:$E,$B301),IF(COUNTIFS(AC$35,"General Service*"),1/COUNTIFS(Y218:AL218,"General Service*"),0))</f>
        <v>0</v>
      </c>
      <c r="AD301" s="416">
        <f ca="1">IF(SUMIFS(OFFSET('3-a.  Rate Class Allocations'!$BA:$BA,0,O218-2015+(27*(AD$36="kW"))),'3-a.  Rate Class Allocations'!$F:$F,"2015 - 2020 Conservation First Framework - Approved Province Wide Program",'3-a.  Rate Class Allocations'!$E:$E,$B301),SUMIFS(OFFSET('3-a.  Rate Class Allocations'!$BA:$BA,0,O218-2015+(27*(AD$36="kW"))),'3-a.  Rate Class Allocations'!$F:$F,"2015 - 2020 Conservation First Framework - Approved Province Wide Program",'3-a.  Rate Class Allocations'!$L:$L,AD$35,'3-a.  Rate Class Allocations'!$E:$E,$B301) / SUMIFS(OFFSET('3-a.  Rate Class Allocations'!$BA:$BA,0,O218-2015+(27*(AD$36="kW"))),'3-a.  Rate Class Allocations'!$F:$F,"2015 - 2020 Conservation First Framework - Approved Province Wide Program",'3-a.  Rate Class Allocations'!$E:$E,$B301),IF(COUNTIFS(AD$35,"General Service*"),1/COUNTIFS(Y218:AL218,"General Service*"),0))</f>
        <v>0</v>
      </c>
      <c r="AE301" s="416">
        <f ca="1">IF(SUMIFS(OFFSET('3-a.  Rate Class Allocations'!$BA:$BA,0,O218-2015+(27*(AE$36="kW"))),'3-a.  Rate Class Allocations'!$F:$F,"2015 - 2020 Conservation First Framework - Approved Province Wide Program",'3-a.  Rate Class Allocations'!$E:$E,$B301),SUMIFS(OFFSET('3-a.  Rate Class Allocations'!$BA:$BA,0,O218-2015+(27*(AE$36="kW"))),'3-a.  Rate Class Allocations'!$F:$F,"2015 - 2020 Conservation First Framework - Approved Province Wide Program",'3-a.  Rate Class Allocations'!$L:$L,AE$35,'3-a.  Rate Class Allocations'!$E:$E,$B301) / SUMIFS(OFFSET('3-a.  Rate Class Allocations'!$BA:$BA,0,O218-2015+(27*(AE$36="kW"))),'3-a.  Rate Class Allocations'!$F:$F,"2015 - 2020 Conservation First Framework - Approved Province Wide Program",'3-a.  Rate Class Allocations'!$E:$E,$B301),IF(COUNTIFS(AE$35,"General Service*"),1/COUNTIFS(Y218:AL218,"General Service*"),0))</f>
        <v>0</v>
      </c>
      <c r="AF301" s="416">
        <f ca="1">IF(SUMIFS(OFFSET('3-a.  Rate Class Allocations'!$BA:$BA,0,O218-2015+(27*(AF$36="kW"))),'3-a.  Rate Class Allocations'!$F:$F,"2015 - 2020 Conservation First Framework - Approved Province Wide Program",'3-a.  Rate Class Allocations'!$E:$E,$B301),SUMIFS(OFFSET('3-a.  Rate Class Allocations'!$BA:$BA,0,O218-2015+(27*(AF$36="kW"))),'3-a.  Rate Class Allocations'!$F:$F,"2015 - 2020 Conservation First Framework - Approved Province Wide Program",'3-a.  Rate Class Allocations'!$L:$L,AF$35,'3-a.  Rate Class Allocations'!$E:$E,$B301) / SUMIFS(OFFSET('3-a.  Rate Class Allocations'!$BA:$BA,0,O218-2015+(27*(AF$36="kW"))),'3-a.  Rate Class Allocations'!$F:$F,"2015 - 2020 Conservation First Framework - Approved Province Wide Program",'3-a.  Rate Class Allocations'!$E:$E,$B301),IF(COUNTIFS(AF$35,"General Service*"),1/COUNTIFS(Y218:AL218,"General Service*"),0))</f>
        <v>0</v>
      </c>
      <c r="AG301" s="416">
        <f ca="1">IF(SUMIFS(OFFSET('3-a.  Rate Class Allocations'!$BA:$BA,0,O218-2015+(27*(AG$36="kW"))),'3-a.  Rate Class Allocations'!$F:$F,"2015 - 2020 Conservation First Framework - Approved Province Wide Program",'3-a.  Rate Class Allocations'!$E:$E,$B301),SUMIFS(OFFSET('3-a.  Rate Class Allocations'!$BA:$BA,0,O218-2015+(27*(AG$36="kW"))),'3-a.  Rate Class Allocations'!$F:$F,"2015 - 2020 Conservation First Framework - Approved Province Wide Program",'3-a.  Rate Class Allocations'!$L:$L,AG$35,'3-a.  Rate Class Allocations'!$E:$E,$B301) / SUMIFS(OFFSET('3-a.  Rate Class Allocations'!$BA:$BA,0,O218-2015+(27*(AG$36="kW"))),'3-a.  Rate Class Allocations'!$F:$F,"2015 - 2020 Conservation First Framework - Approved Province Wide Program",'3-a.  Rate Class Allocations'!$E:$E,$B301),IF(COUNTIFS(AG$35,"General Service*"),1/COUNTIFS(Y218:AL218,"General Service*"),0))</f>
        <v>0</v>
      </c>
      <c r="AH301" s="416">
        <f ca="1">IF(SUMIFS(OFFSET('3-a.  Rate Class Allocations'!$BA:$BA,0,O218-2015+(27*(AH$36="kW"))),'3-a.  Rate Class Allocations'!$F:$F,"2015 - 2020 Conservation First Framework - Approved Province Wide Program",'3-a.  Rate Class Allocations'!$E:$E,$B301),SUMIFS(OFFSET('3-a.  Rate Class Allocations'!$BA:$BA,0,O218-2015+(27*(AH$36="kW"))),'3-a.  Rate Class Allocations'!$F:$F,"2015 - 2020 Conservation First Framework - Approved Province Wide Program",'3-a.  Rate Class Allocations'!$L:$L,AH$35,'3-a.  Rate Class Allocations'!$E:$E,$B301) / SUMIFS(OFFSET('3-a.  Rate Class Allocations'!$BA:$BA,0,O218-2015+(27*(AH$36="kW"))),'3-a.  Rate Class Allocations'!$F:$F,"2015 - 2020 Conservation First Framework - Approved Province Wide Program",'3-a.  Rate Class Allocations'!$E:$E,$B301),IF(COUNTIFS(AH$35,"General Service*"),1/COUNTIFS(Y218:AL218,"General Service*"),0))</f>
        <v>0</v>
      </c>
      <c r="AI301" s="416">
        <f ca="1">IF(SUMIFS(OFFSET('3-a.  Rate Class Allocations'!$BA:$BA,0,O218-2015+(27*(AI$36="kW"))),'3-a.  Rate Class Allocations'!$F:$F,"2015 - 2020 Conservation First Framework - Approved Province Wide Program",'3-a.  Rate Class Allocations'!$E:$E,$B301),SUMIFS(OFFSET('3-a.  Rate Class Allocations'!$BA:$BA,0,O218-2015+(27*(AI$36="kW"))),'3-a.  Rate Class Allocations'!$F:$F,"2015 - 2020 Conservation First Framework - Approved Province Wide Program",'3-a.  Rate Class Allocations'!$L:$L,AI$35,'3-a.  Rate Class Allocations'!$E:$E,$B301) / SUMIFS(OFFSET('3-a.  Rate Class Allocations'!$BA:$BA,0,O218-2015+(27*(AI$36="kW"))),'3-a.  Rate Class Allocations'!$F:$F,"2015 - 2020 Conservation First Framework - Approved Province Wide Program",'3-a.  Rate Class Allocations'!$E:$E,$B301),IF(COUNTIFS(AI$35,"General Service*"),1/COUNTIFS(Y218:AL218,"General Service*"),0))</f>
        <v>0</v>
      </c>
      <c r="AJ301" s="416">
        <f ca="1">IF(SUMIFS(OFFSET('3-a.  Rate Class Allocations'!$BA:$BA,0,O218-2015+(27*(AJ$36="kW"))),'3-a.  Rate Class Allocations'!$F:$F,"2015 - 2020 Conservation First Framework - Approved Province Wide Program",'3-a.  Rate Class Allocations'!$E:$E,$B301),SUMIFS(OFFSET('3-a.  Rate Class Allocations'!$BA:$BA,0,O218-2015+(27*(AJ$36="kW"))),'3-a.  Rate Class Allocations'!$F:$F,"2015 - 2020 Conservation First Framework - Approved Province Wide Program",'3-a.  Rate Class Allocations'!$L:$L,AJ$35,'3-a.  Rate Class Allocations'!$E:$E,$B301) / SUMIFS(OFFSET('3-a.  Rate Class Allocations'!$BA:$BA,0,O218-2015+(27*(AJ$36="kW"))),'3-a.  Rate Class Allocations'!$F:$F,"2015 - 2020 Conservation First Framework - Approved Province Wide Program",'3-a.  Rate Class Allocations'!$E:$E,$B301),IF(COUNTIFS(AJ$35,"General Service*"),1/COUNTIFS(Y218:AL218,"General Service*"),0))</f>
        <v>0</v>
      </c>
      <c r="AK301" s="416">
        <f ca="1">IF(SUMIFS(OFFSET('3-a.  Rate Class Allocations'!$BA:$BA,0,O218-2015+(27*(AK$36="kW"))),'3-a.  Rate Class Allocations'!$F:$F,"2015 - 2020 Conservation First Framework - Approved Province Wide Program",'3-a.  Rate Class Allocations'!$E:$E,$B301),SUMIFS(OFFSET('3-a.  Rate Class Allocations'!$BA:$BA,0,O218-2015+(27*(AK$36="kW"))),'3-a.  Rate Class Allocations'!$F:$F,"2015 - 2020 Conservation First Framework - Approved Province Wide Program",'3-a.  Rate Class Allocations'!$L:$L,AK$35,'3-a.  Rate Class Allocations'!$E:$E,$B301) / SUMIFS(OFFSET('3-a.  Rate Class Allocations'!$BA:$BA,0,O218-2015+(27*(AK$36="kW"))),'3-a.  Rate Class Allocations'!$F:$F,"2015 - 2020 Conservation First Framework - Approved Province Wide Program",'3-a.  Rate Class Allocations'!$E:$E,$B301),IF(COUNTIFS(AK$35,"General Service*"),1/COUNTIFS(Y218:AL218,"General Service*"),0))</f>
        <v>0</v>
      </c>
      <c r="AL301" s="416">
        <f ca="1">IF(SUMIFS(OFFSET('3-a.  Rate Class Allocations'!$BA:$BA,0,O218-2015+(27*(AL$36="kW"))),'3-a.  Rate Class Allocations'!$F:$F,"2015 - 2020 Conservation First Framework - Approved Province Wide Program",'3-a.  Rate Class Allocations'!$E:$E,$B301),SUMIFS(OFFSET('3-a.  Rate Class Allocations'!$BA:$BA,0,O218-2015+(27*(AL$36="kW"))),'3-a.  Rate Class Allocations'!$F:$F,"2015 - 2020 Conservation First Framework - Approved Province Wide Program",'3-a.  Rate Class Allocations'!$L:$L,AL$35,'3-a.  Rate Class Allocations'!$E:$E,$B301) / SUMIFS(OFFSET('3-a.  Rate Class Allocations'!$BA:$BA,0,O218-2015+(27*(AL$36="kW"))),'3-a.  Rate Class Allocations'!$F:$F,"2015 - 2020 Conservation First Framework - Approved Province Wide Program",'3-a.  Rate Class Allocations'!$E:$E,$B301),IF(COUNTIFS(AL$35,"General Service*"),1/COUNTIFS(Y218:AL218,"General Service*"),0))</f>
        <v>0</v>
      </c>
      <c r="AM301" s="298">
        <f ca="1">SUM(Y301:AL301)</f>
        <v>1</v>
      </c>
    </row>
    <row r="302" spans="1:39" outlineLevel="1">
      <c r="B302" s="296" t="s">
        <v>290</v>
      </c>
      <c r="C302" s="293" t="s">
        <v>164</v>
      </c>
      <c r="D302" s="724">
        <f>SUMIFS('7.  Persistence Report'!AV:AV,'7.  Persistence Report'!$D:$D,$B301,'7.  Persistence Report'!$H:$H,2016,'7.  Persistence Report'!$J:$J,"Adjustment")</f>
        <v>0</v>
      </c>
      <c r="E302" s="724">
        <f>SUMIFS('7.  Persistence Report'!AW:AW,'7.  Persistence Report'!$D:$D,$B301,'7.  Persistence Report'!$H:$H,2016,'7.  Persistence Report'!$J:$J,"Adjustment")</f>
        <v>0</v>
      </c>
      <c r="F302" s="724">
        <f>SUMIFS('7.  Persistence Report'!AX:AX,'7.  Persistence Report'!$D:$D,$B301,'7.  Persistence Report'!$H:$H,2016,'7.  Persistence Report'!$J:$J,"Adjustment")</f>
        <v>0</v>
      </c>
      <c r="G302" s="724">
        <f>SUMIFS('7.  Persistence Report'!AY:AY,'7.  Persistence Report'!$D:$D,$B301,'7.  Persistence Report'!$H:$H,2016,'7.  Persistence Report'!$J:$J,"Adjustment")</f>
        <v>0</v>
      </c>
      <c r="H302" s="724">
        <f>SUMIFS('7.  Persistence Report'!AZ:AZ,'7.  Persistence Report'!$D:$D,$B301,'7.  Persistence Report'!$H:$H,2016,'7.  Persistence Report'!$J:$J,"Adjustment")</f>
        <v>0</v>
      </c>
      <c r="I302" s="724">
        <f>SUMIFS('7.  Persistence Report'!BA:BA,'7.  Persistence Report'!$D:$D,$B301,'7.  Persistence Report'!$H:$H,2016,'7.  Persistence Report'!$J:$J,"Adjustment")</f>
        <v>0</v>
      </c>
      <c r="J302" s="724">
        <f>SUMIFS('7.  Persistence Report'!BB:BB,'7.  Persistence Report'!$D:$D,$B301,'7.  Persistence Report'!$H:$H,2016,'7.  Persistence Report'!$J:$J,"Adjustment")</f>
        <v>0</v>
      </c>
      <c r="K302" s="724">
        <f>SUMIFS('7.  Persistence Report'!BC:BC,'7.  Persistence Report'!$D:$D,$B301,'7.  Persistence Report'!$H:$H,2016,'7.  Persistence Report'!$J:$J,"Adjustment")</f>
        <v>0</v>
      </c>
      <c r="L302" s="724">
        <f>SUMIFS('7.  Persistence Report'!BD:BD,'7.  Persistence Report'!$D:$D,$B301,'7.  Persistence Report'!$H:$H,2016,'7.  Persistence Report'!$J:$J,"Adjustment")</f>
        <v>0</v>
      </c>
      <c r="M302" s="724">
        <f>SUMIFS('7.  Persistence Report'!BE:BE,'7.  Persistence Report'!$D:$D,$B301,'7.  Persistence Report'!$H:$H,2016,'7.  Persistence Report'!$J:$J,"Adjustment")</f>
        <v>0</v>
      </c>
      <c r="N302" s="724">
        <f>N301</f>
        <v>12</v>
      </c>
      <c r="O302" s="724">
        <f>SUMIFS('7.  Persistence Report'!Q:Q,'7.  Persistence Report'!$D:$D,$B301,'7.  Persistence Report'!$H:$H,2016,'7.  Persistence Report'!$J:$J,"Adjustment")</f>
        <v>0</v>
      </c>
      <c r="P302" s="724">
        <f>SUMIFS('7.  Persistence Report'!R:R,'7.  Persistence Report'!$D:$D,$B301,'7.  Persistence Report'!$H:$H,2016,'7.  Persistence Report'!$J:$J,"Adjustment")</f>
        <v>0</v>
      </c>
      <c r="Q302" s="724">
        <f>SUMIFS('7.  Persistence Report'!S:S,'7.  Persistence Report'!$D:$D,$B301,'7.  Persistence Report'!$H:$H,2016,'7.  Persistence Report'!$J:$J,"Adjustment")</f>
        <v>0</v>
      </c>
      <c r="R302" s="724">
        <f>SUMIFS('7.  Persistence Report'!T:T,'7.  Persistence Report'!$D:$D,$B301,'7.  Persistence Report'!$H:$H,2016,'7.  Persistence Report'!$J:$J,"Adjustment")</f>
        <v>0</v>
      </c>
      <c r="S302" s="724">
        <f>SUMIFS('7.  Persistence Report'!U:U,'7.  Persistence Report'!$D:$D,$B301,'7.  Persistence Report'!$H:$H,2016,'7.  Persistence Report'!$J:$J,"Adjustment")</f>
        <v>0</v>
      </c>
      <c r="T302" s="724">
        <f>SUMIFS('7.  Persistence Report'!V:V,'7.  Persistence Report'!$D:$D,$B301,'7.  Persistence Report'!$H:$H,2016,'7.  Persistence Report'!$J:$J,"Adjustment")</f>
        <v>0</v>
      </c>
      <c r="U302" s="724">
        <f>SUMIFS('7.  Persistence Report'!W:W,'7.  Persistence Report'!$D:$D,$B301,'7.  Persistence Report'!$H:$H,2016,'7.  Persistence Report'!$J:$J,"Adjustment")</f>
        <v>0</v>
      </c>
      <c r="V302" s="724">
        <f>SUMIFS('7.  Persistence Report'!X:X,'7.  Persistence Report'!$D:$D,$B301,'7.  Persistence Report'!$H:$H,2016,'7.  Persistence Report'!$J:$J,"Adjustment")</f>
        <v>0</v>
      </c>
      <c r="W302" s="724">
        <f>SUMIFS('7.  Persistence Report'!Y:Y,'7.  Persistence Report'!$D:$D,$B301,'7.  Persistence Report'!$H:$H,2016,'7.  Persistence Report'!$J:$J,"Adjustment")</f>
        <v>0</v>
      </c>
      <c r="X302" s="724">
        <f>SUMIFS('7.  Persistence Report'!Z:Z,'7.  Persistence Report'!$D:$D,$B301,'7.  Persistence Report'!$H:$H,2016,'7.  Persistence Report'!$J:$J,"Adjustment")</f>
        <v>0</v>
      </c>
      <c r="Y302" s="412">
        <f ca="1">Y301</f>
        <v>0.5</v>
      </c>
      <c r="Z302" s="412">
        <f t="shared" ref="Z302:AL302" ca="1" si="83">Z301</f>
        <v>0.5</v>
      </c>
      <c r="AA302" s="412">
        <f t="shared" ca="1" si="83"/>
        <v>0</v>
      </c>
      <c r="AB302" s="412">
        <f t="shared" ca="1" si="83"/>
        <v>0</v>
      </c>
      <c r="AC302" s="412">
        <f t="shared" ca="1" si="83"/>
        <v>0</v>
      </c>
      <c r="AD302" s="412">
        <f t="shared" ca="1" si="83"/>
        <v>0</v>
      </c>
      <c r="AE302" s="412">
        <f t="shared" ca="1" si="83"/>
        <v>0</v>
      </c>
      <c r="AF302" s="412">
        <f t="shared" ca="1" si="83"/>
        <v>0</v>
      </c>
      <c r="AG302" s="412">
        <f t="shared" ca="1" si="83"/>
        <v>0</v>
      </c>
      <c r="AH302" s="412">
        <f t="shared" ca="1" si="83"/>
        <v>0</v>
      </c>
      <c r="AI302" s="412">
        <f t="shared" ca="1" si="83"/>
        <v>0</v>
      </c>
      <c r="AJ302" s="412">
        <f t="shared" ca="1" si="83"/>
        <v>0</v>
      </c>
      <c r="AK302" s="412">
        <f t="shared" ca="1" si="83"/>
        <v>0</v>
      </c>
      <c r="AL302" s="412">
        <f t="shared" ca="1" si="83"/>
        <v>0</v>
      </c>
      <c r="AM302" s="308"/>
    </row>
    <row r="303" spans="1:39" outlineLevel="1">
      <c r="B303" s="296"/>
      <c r="C303" s="293"/>
      <c r="D303" s="730"/>
      <c r="E303" s="730"/>
      <c r="F303" s="730"/>
      <c r="G303" s="730"/>
      <c r="H303" s="730"/>
      <c r="I303" s="730"/>
      <c r="J303" s="730"/>
      <c r="K303" s="730"/>
      <c r="L303" s="730"/>
      <c r="M303" s="730"/>
      <c r="N303" s="730"/>
      <c r="O303" s="730"/>
      <c r="P303" s="730"/>
      <c r="Q303" s="730"/>
      <c r="R303" s="730"/>
      <c r="S303" s="730"/>
      <c r="T303" s="730"/>
      <c r="U303" s="730"/>
      <c r="V303" s="730"/>
      <c r="W303" s="730"/>
      <c r="X303" s="730"/>
      <c r="Y303" s="413"/>
      <c r="Z303" s="426"/>
      <c r="AA303" s="426"/>
      <c r="AB303" s="426"/>
      <c r="AC303" s="426"/>
      <c r="AD303" s="426"/>
      <c r="AE303" s="426"/>
      <c r="AF303" s="426"/>
      <c r="AG303" s="426"/>
      <c r="AH303" s="426"/>
      <c r="AI303" s="426"/>
      <c r="AJ303" s="426"/>
      <c r="AK303" s="426"/>
      <c r="AL303" s="426"/>
      <c r="AM303" s="308"/>
    </row>
    <row r="304" spans="1:39" outlineLevel="1">
      <c r="A304" s="516">
        <v>26</v>
      </c>
      <c r="B304" s="514" t="s">
        <v>119</v>
      </c>
      <c r="C304" s="293" t="s">
        <v>25</v>
      </c>
      <c r="D304" s="724">
        <f>SUMIFS('7.  Persistence Report'!AV:AV,'7.  Persistence Report'!$D:$D,$B304,'7.  Persistence Report'!$H:$H,2016,'7.  Persistence Report'!$J:$J,"Current Year Savings")</f>
        <v>6976976</v>
      </c>
      <c r="E304" s="724">
        <f>SUMIFS('7.  Persistence Report'!AW:AW,'7.  Persistence Report'!$D:$D,$B304,'7.  Persistence Report'!$H:$H,2016,'7.  Persistence Report'!$J:$J,"Current Year Savings")</f>
        <v>6861880</v>
      </c>
      <c r="F304" s="724">
        <f>SUMIFS('7.  Persistence Report'!AX:AX,'7.  Persistence Report'!$D:$D,$B304,'7.  Persistence Report'!$H:$H,2016,'7.  Persistence Report'!$J:$J,"Current Year Savings")</f>
        <v>6861880</v>
      </c>
      <c r="G304" s="724">
        <f>SUMIFS('7.  Persistence Report'!AY:AY,'7.  Persistence Report'!$D:$D,$B304,'7.  Persistence Report'!$H:$H,2016,'7.  Persistence Report'!$J:$J,"Current Year Savings")</f>
        <v>6861880</v>
      </c>
      <c r="H304" s="724">
        <f>SUMIFS('7.  Persistence Report'!AZ:AZ,'7.  Persistence Report'!$D:$D,$B304,'7.  Persistence Report'!$H:$H,2016,'7.  Persistence Report'!$J:$J,"Current Year Savings")</f>
        <v>6861880</v>
      </c>
      <c r="I304" s="724">
        <f>SUMIFS('7.  Persistence Report'!BA:BA,'7.  Persistence Report'!$D:$D,$B304,'7.  Persistence Report'!$H:$H,2016,'7.  Persistence Report'!$J:$J,"Current Year Savings")</f>
        <v>6784784</v>
      </c>
      <c r="J304" s="724">
        <f>SUMIFS('7.  Persistence Report'!BB:BB,'7.  Persistence Report'!$D:$D,$B304,'7.  Persistence Report'!$H:$H,2016,'7.  Persistence Report'!$J:$J,"Current Year Savings")</f>
        <v>6784784</v>
      </c>
      <c r="K304" s="724">
        <f>SUMIFS('7.  Persistence Report'!BC:BC,'7.  Persistence Report'!$D:$D,$B304,'7.  Persistence Report'!$H:$H,2016,'7.  Persistence Report'!$J:$J,"Current Year Savings")</f>
        <v>6784784</v>
      </c>
      <c r="L304" s="724">
        <f>SUMIFS('7.  Persistence Report'!BD:BD,'7.  Persistence Report'!$D:$D,$B304,'7.  Persistence Report'!$H:$H,2016,'7.  Persistence Report'!$J:$J,"Current Year Savings")</f>
        <v>6779972</v>
      </c>
      <c r="M304" s="724">
        <f>SUMIFS('7.  Persistence Report'!BE:BE,'7.  Persistence Report'!$D:$D,$B304,'7.  Persistence Report'!$H:$H,2016,'7.  Persistence Report'!$J:$J,"Current Year Savings")</f>
        <v>6779972</v>
      </c>
      <c r="N304" s="724">
        <v>12</v>
      </c>
      <c r="O304" s="724">
        <f>SUMIFS('7.  Persistence Report'!Q:Q,'7.  Persistence Report'!$D:$D,$B304,'7.  Persistence Report'!$H:$H,2016,'7.  Persistence Report'!$J:$J,"Current Year Savings")</f>
        <v>938</v>
      </c>
      <c r="P304" s="724">
        <f>SUMIFS('7.  Persistence Report'!R:R,'7.  Persistence Report'!$D:$D,$B304,'7.  Persistence Report'!$H:$H,2016,'7.  Persistence Report'!$J:$J,"Current Year Savings")</f>
        <v>922</v>
      </c>
      <c r="Q304" s="724">
        <f>SUMIFS('7.  Persistence Report'!S:S,'7.  Persistence Report'!$D:$D,$B304,'7.  Persistence Report'!$H:$H,2016,'7.  Persistence Report'!$J:$J,"Current Year Savings")</f>
        <v>922</v>
      </c>
      <c r="R304" s="724">
        <f>SUMIFS('7.  Persistence Report'!T:T,'7.  Persistence Report'!$D:$D,$B304,'7.  Persistence Report'!$H:$H,2016,'7.  Persistence Report'!$J:$J,"Current Year Savings")</f>
        <v>922</v>
      </c>
      <c r="S304" s="724">
        <f>SUMIFS('7.  Persistence Report'!U:U,'7.  Persistence Report'!$D:$D,$B304,'7.  Persistence Report'!$H:$H,2016,'7.  Persistence Report'!$J:$J,"Current Year Savings")</f>
        <v>922</v>
      </c>
      <c r="T304" s="724">
        <f>SUMIFS('7.  Persistence Report'!V:V,'7.  Persistence Report'!$D:$D,$B304,'7.  Persistence Report'!$H:$H,2016,'7.  Persistence Report'!$J:$J,"Current Year Savings")</f>
        <v>910</v>
      </c>
      <c r="U304" s="724">
        <f>SUMIFS('7.  Persistence Report'!W:W,'7.  Persistence Report'!$D:$D,$B304,'7.  Persistence Report'!$H:$H,2016,'7.  Persistence Report'!$J:$J,"Current Year Savings")</f>
        <v>910</v>
      </c>
      <c r="V304" s="724">
        <f>SUMIFS('7.  Persistence Report'!X:X,'7.  Persistence Report'!$D:$D,$B304,'7.  Persistence Report'!$H:$H,2016,'7.  Persistence Report'!$J:$J,"Current Year Savings")</f>
        <v>910</v>
      </c>
      <c r="W304" s="724">
        <f>SUMIFS('7.  Persistence Report'!Y:Y,'7.  Persistence Report'!$D:$D,$B304,'7.  Persistence Report'!$H:$H,2016,'7.  Persistence Report'!$J:$J,"Current Year Savings")</f>
        <v>910</v>
      </c>
      <c r="X304" s="724">
        <f>SUMIFS('7.  Persistence Report'!Z:Z,'7.  Persistence Report'!$D:$D,$B304,'7.  Persistence Report'!$H:$H,2016,'7.  Persistence Report'!$J:$J,"Current Year Savings")</f>
        <v>910</v>
      </c>
      <c r="Y304" s="416">
        <f ca="1">IF(SUMIFS(OFFSET('3-a.  Rate Class Allocations'!$BA:$BA,0,O218-2015+(27*(Y219="kW"))),'3-a.  Rate Class Allocations'!$F:$F,"2015 - 2020 Conservation First Framework - Approved Province Wide Program",'3-a.  Rate Class Allocations'!$E:$E,$B304),SUMIFS(OFFSET('3-a.  Rate Class Allocations'!$BA:$BA,0,O218-2015+(27*(Y219="kW"))),'3-a.  Rate Class Allocations'!$F:$F,"2015 - 2020 Conservation First Framework - Approved Province Wide Program",'3-a.  Rate Class Allocations'!$L:$L,Y218,'3-a.  Rate Class Allocations'!$E:$E,$B304) / SUMIFS(OFFSET('3-a.  Rate Class Allocations'!$BA:$BA,0,O218-2015+(27*(Y219="kW"))),'3-a.  Rate Class Allocations'!$F:$F,"2015 - 2020 Conservation First Framework - Approved Province Wide Program",'3-a.  Rate Class Allocations'!$E:$E,$B304),IF(COUNTIFS(Y218,"General Service*"),1/COUNTIFS(Y218:AL218,"General Service*"),0))</f>
        <v>0.91801674777291076</v>
      </c>
      <c r="Z304" s="416">
        <f ca="1">IF(SUMIFS(OFFSET('3-a.  Rate Class Allocations'!$BA:$BA,0,O218-2015+(27*(Z$36="kW"))),'3-a.  Rate Class Allocations'!$F:$F,"2015 - 2020 Conservation First Framework - Approved Province Wide Program",'3-a.  Rate Class Allocations'!$E:$E,$B304),SUMIFS(OFFSET('3-a.  Rate Class Allocations'!$BA:$BA,0,O218-2015+(27*(Z$36="kW"))),'3-a.  Rate Class Allocations'!$F:$F,"2015 - 2020 Conservation First Framework - Approved Province Wide Program",'3-a.  Rate Class Allocations'!$L:$L,Z$35,'3-a.  Rate Class Allocations'!$E:$E,$B304) / SUMIFS(OFFSET('3-a.  Rate Class Allocations'!$BA:$BA,0,O218-2015+(27*(Z$36="kW"))),'3-a.  Rate Class Allocations'!$F:$F,"2015 - 2020 Conservation First Framework - Approved Province Wide Program",'3-a.  Rate Class Allocations'!$E:$E,$B304),IF(COUNTIFS(Z$35,"General Service*"),1/COUNTIFS(Y218:AL218,"General Service*"),0))</f>
        <v>8.5713964068606152E-2</v>
      </c>
      <c r="AA304" s="416">
        <f ca="1">IF(SUMIFS(OFFSET('3-a.  Rate Class Allocations'!$BA:$BA,0,O218-2015+(27*(AA$36="kW"))),'3-a.  Rate Class Allocations'!$F:$F,"2015 - 2020 Conservation First Framework - Approved Province Wide Program",'3-a.  Rate Class Allocations'!$E:$E,$B304),SUMIFS(OFFSET('3-a.  Rate Class Allocations'!$BA:$BA,0,O218-2015+(27*(AA$36="kW"))),'3-a.  Rate Class Allocations'!$F:$F,"2015 - 2020 Conservation First Framework - Approved Province Wide Program",'3-a.  Rate Class Allocations'!$L:$L,AA$35,'3-a.  Rate Class Allocations'!$E:$E,$B304) / SUMIFS(OFFSET('3-a.  Rate Class Allocations'!$BA:$BA,0,O218-2015+(27*(AA$36="kW"))),'3-a.  Rate Class Allocations'!$F:$F,"2015 - 2020 Conservation First Framework - Approved Province Wide Program",'3-a.  Rate Class Allocations'!$E:$E,$B304),IF(COUNTIFS(AA$35,"General Service*"),1/COUNTIFS(Y218:AL218,"General Service*"),0))</f>
        <v>0</v>
      </c>
      <c r="AB304" s="416">
        <f ca="1">IF(SUMIFS(OFFSET('3-a.  Rate Class Allocations'!$BA:$BA,0,O218-2015+(27*(AB$36="kW"))),'3-a.  Rate Class Allocations'!$F:$F,"2015 - 2020 Conservation First Framework - Approved Province Wide Program",'3-a.  Rate Class Allocations'!$E:$E,$B304),SUMIFS(OFFSET('3-a.  Rate Class Allocations'!$BA:$BA,0,O218-2015+(27*(AB$36="kW"))),'3-a.  Rate Class Allocations'!$F:$F,"2015 - 2020 Conservation First Framework - Approved Province Wide Program",'3-a.  Rate Class Allocations'!$L:$L,AB$35,'3-a.  Rate Class Allocations'!$E:$E,$B304) / SUMIFS(OFFSET('3-a.  Rate Class Allocations'!$BA:$BA,0,O218-2015+(27*(AB$36="kW"))),'3-a.  Rate Class Allocations'!$F:$F,"2015 - 2020 Conservation First Framework - Approved Province Wide Program",'3-a.  Rate Class Allocations'!$E:$E,$B304),IF(COUNTIFS(AB$35,"General Service*"),1/COUNTIFS(Y218:AL218,"General Service*"),0))</f>
        <v>0</v>
      </c>
      <c r="AC304" s="416">
        <f ca="1">IF(SUMIFS(OFFSET('3-a.  Rate Class Allocations'!$BA:$BA,0,O218-2015+(27*(AC$36="kW"))),'3-a.  Rate Class Allocations'!$F:$F,"2015 - 2020 Conservation First Framework - Approved Province Wide Program",'3-a.  Rate Class Allocations'!$E:$E,$B304),SUMIFS(OFFSET('3-a.  Rate Class Allocations'!$BA:$BA,0,O218-2015+(27*(AC$36="kW"))),'3-a.  Rate Class Allocations'!$F:$F,"2015 - 2020 Conservation First Framework - Approved Province Wide Program",'3-a.  Rate Class Allocations'!$L:$L,AC$35,'3-a.  Rate Class Allocations'!$E:$E,$B304) / SUMIFS(OFFSET('3-a.  Rate Class Allocations'!$BA:$BA,0,O218-2015+(27*(AC$36="kW"))),'3-a.  Rate Class Allocations'!$F:$F,"2015 - 2020 Conservation First Framework - Approved Province Wide Program",'3-a.  Rate Class Allocations'!$E:$E,$B304),IF(COUNTIFS(AC$35,"General Service*"),1/COUNTIFS(Y218:AL218,"General Service*"),0))</f>
        <v>0</v>
      </c>
      <c r="AD304" s="416">
        <f ca="1">IF(SUMIFS(OFFSET('3-a.  Rate Class Allocations'!$BA:$BA,0,O218-2015+(27*(AD$36="kW"))),'3-a.  Rate Class Allocations'!$F:$F,"2015 - 2020 Conservation First Framework - Approved Province Wide Program",'3-a.  Rate Class Allocations'!$E:$E,$B304),SUMIFS(OFFSET('3-a.  Rate Class Allocations'!$BA:$BA,0,O218-2015+(27*(AD$36="kW"))),'3-a.  Rate Class Allocations'!$F:$F,"2015 - 2020 Conservation First Framework - Approved Province Wide Program",'3-a.  Rate Class Allocations'!$L:$L,AD$35,'3-a.  Rate Class Allocations'!$E:$E,$B304) / SUMIFS(OFFSET('3-a.  Rate Class Allocations'!$BA:$BA,0,O218-2015+(27*(AD$36="kW"))),'3-a.  Rate Class Allocations'!$F:$F,"2015 - 2020 Conservation First Framework - Approved Province Wide Program",'3-a.  Rate Class Allocations'!$E:$E,$B304),IF(COUNTIFS(AD$35,"General Service*"),1/COUNTIFS(Y218:AL218,"General Service*"),0))</f>
        <v>0</v>
      </c>
      <c r="AE304" s="416">
        <f ca="1">IF(SUMIFS(OFFSET('3-a.  Rate Class Allocations'!$BA:$BA,0,O218-2015+(27*(AE$36="kW"))),'3-a.  Rate Class Allocations'!$F:$F,"2015 - 2020 Conservation First Framework - Approved Province Wide Program",'3-a.  Rate Class Allocations'!$E:$E,$B304),SUMIFS(OFFSET('3-a.  Rate Class Allocations'!$BA:$BA,0,O218-2015+(27*(AE$36="kW"))),'3-a.  Rate Class Allocations'!$F:$F,"2015 - 2020 Conservation First Framework - Approved Province Wide Program",'3-a.  Rate Class Allocations'!$L:$L,AE$35,'3-a.  Rate Class Allocations'!$E:$E,$B304) / SUMIFS(OFFSET('3-a.  Rate Class Allocations'!$BA:$BA,0,O218-2015+(27*(AE$36="kW"))),'3-a.  Rate Class Allocations'!$F:$F,"2015 - 2020 Conservation First Framework - Approved Province Wide Program",'3-a.  Rate Class Allocations'!$E:$E,$B304),IF(COUNTIFS(AE$35,"General Service*"),1/COUNTIFS(Y218:AL218,"General Service*"),0))</f>
        <v>0</v>
      </c>
      <c r="AF304" s="416">
        <f ca="1">IF(SUMIFS(OFFSET('3-a.  Rate Class Allocations'!$BA:$BA,0,O218-2015+(27*(AF$36="kW"))),'3-a.  Rate Class Allocations'!$F:$F,"2015 - 2020 Conservation First Framework - Approved Province Wide Program",'3-a.  Rate Class Allocations'!$E:$E,$B304),SUMIFS(OFFSET('3-a.  Rate Class Allocations'!$BA:$BA,0,O218-2015+(27*(AF$36="kW"))),'3-a.  Rate Class Allocations'!$F:$F,"2015 - 2020 Conservation First Framework - Approved Province Wide Program",'3-a.  Rate Class Allocations'!$L:$L,AF$35,'3-a.  Rate Class Allocations'!$E:$E,$B304) / SUMIFS(OFFSET('3-a.  Rate Class Allocations'!$BA:$BA,0,O218-2015+(27*(AF$36="kW"))),'3-a.  Rate Class Allocations'!$F:$F,"2015 - 2020 Conservation First Framework - Approved Province Wide Program",'3-a.  Rate Class Allocations'!$E:$E,$B304),IF(COUNTIFS(AF$35,"General Service*"),1/COUNTIFS(Y218:AL218,"General Service*"),0))</f>
        <v>0</v>
      </c>
      <c r="AG304" s="416">
        <f ca="1">IF(SUMIFS(OFFSET('3-a.  Rate Class Allocations'!$BA:$BA,0,O218-2015+(27*(AG$36="kW"))),'3-a.  Rate Class Allocations'!$F:$F,"2015 - 2020 Conservation First Framework - Approved Province Wide Program",'3-a.  Rate Class Allocations'!$E:$E,$B304),SUMIFS(OFFSET('3-a.  Rate Class Allocations'!$BA:$BA,0,O218-2015+(27*(AG$36="kW"))),'3-a.  Rate Class Allocations'!$F:$F,"2015 - 2020 Conservation First Framework - Approved Province Wide Program",'3-a.  Rate Class Allocations'!$L:$L,AG$35,'3-a.  Rate Class Allocations'!$E:$E,$B304) / SUMIFS(OFFSET('3-a.  Rate Class Allocations'!$BA:$BA,0,O218-2015+(27*(AG$36="kW"))),'3-a.  Rate Class Allocations'!$F:$F,"2015 - 2020 Conservation First Framework - Approved Province Wide Program",'3-a.  Rate Class Allocations'!$E:$E,$B304),IF(COUNTIFS(AG$35,"General Service*"),1/COUNTIFS(Y218:AL218,"General Service*"),0))</f>
        <v>0</v>
      </c>
      <c r="AH304" s="416">
        <f ca="1">IF(SUMIFS(OFFSET('3-a.  Rate Class Allocations'!$BA:$BA,0,O218-2015+(27*(AH$36="kW"))),'3-a.  Rate Class Allocations'!$F:$F,"2015 - 2020 Conservation First Framework - Approved Province Wide Program",'3-a.  Rate Class Allocations'!$E:$E,$B304),SUMIFS(OFFSET('3-a.  Rate Class Allocations'!$BA:$BA,0,O218-2015+(27*(AH$36="kW"))),'3-a.  Rate Class Allocations'!$F:$F,"2015 - 2020 Conservation First Framework - Approved Province Wide Program",'3-a.  Rate Class Allocations'!$L:$L,AH$35,'3-a.  Rate Class Allocations'!$E:$E,$B304) / SUMIFS(OFFSET('3-a.  Rate Class Allocations'!$BA:$BA,0,O218-2015+(27*(AH$36="kW"))),'3-a.  Rate Class Allocations'!$F:$F,"2015 - 2020 Conservation First Framework - Approved Province Wide Program",'3-a.  Rate Class Allocations'!$E:$E,$B304),IF(COUNTIFS(AH$35,"General Service*"),1/COUNTIFS(Y218:AL218,"General Service*"),0))</f>
        <v>0</v>
      </c>
      <c r="AI304" s="416">
        <f ca="1">IF(SUMIFS(OFFSET('3-a.  Rate Class Allocations'!$BA:$BA,0,O218-2015+(27*(AI$36="kW"))),'3-a.  Rate Class Allocations'!$F:$F,"2015 - 2020 Conservation First Framework - Approved Province Wide Program",'3-a.  Rate Class Allocations'!$E:$E,$B304),SUMIFS(OFFSET('3-a.  Rate Class Allocations'!$BA:$BA,0,O218-2015+(27*(AI$36="kW"))),'3-a.  Rate Class Allocations'!$F:$F,"2015 - 2020 Conservation First Framework - Approved Province Wide Program",'3-a.  Rate Class Allocations'!$L:$L,AI$35,'3-a.  Rate Class Allocations'!$E:$E,$B304) / SUMIFS(OFFSET('3-a.  Rate Class Allocations'!$BA:$BA,0,O218-2015+(27*(AI$36="kW"))),'3-a.  Rate Class Allocations'!$F:$F,"2015 - 2020 Conservation First Framework - Approved Province Wide Program",'3-a.  Rate Class Allocations'!$E:$E,$B304),IF(COUNTIFS(AI$35,"General Service*"),1/COUNTIFS(Y218:AL218,"General Service*"),0))</f>
        <v>0</v>
      </c>
      <c r="AJ304" s="416">
        <f ca="1">IF(SUMIFS(OFFSET('3-a.  Rate Class Allocations'!$BA:$BA,0,O218-2015+(27*(AJ$36="kW"))),'3-a.  Rate Class Allocations'!$F:$F,"2015 - 2020 Conservation First Framework - Approved Province Wide Program",'3-a.  Rate Class Allocations'!$E:$E,$B304),SUMIFS(OFFSET('3-a.  Rate Class Allocations'!$BA:$BA,0,O218-2015+(27*(AJ$36="kW"))),'3-a.  Rate Class Allocations'!$F:$F,"2015 - 2020 Conservation First Framework - Approved Province Wide Program",'3-a.  Rate Class Allocations'!$L:$L,AJ$35,'3-a.  Rate Class Allocations'!$E:$E,$B304) / SUMIFS(OFFSET('3-a.  Rate Class Allocations'!$BA:$BA,0,O218-2015+(27*(AJ$36="kW"))),'3-a.  Rate Class Allocations'!$F:$F,"2015 - 2020 Conservation First Framework - Approved Province Wide Program",'3-a.  Rate Class Allocations'!$E:$E,$B304),IF(COUNTIFS(AJ$35,"General Service*"),1/COUNTIFS(Y218:AL218,"General Service*"),0))</f>
        <v>0</v>
      </c>
      <c r="AK304" s="416">
        <f ca="1">IF(SUMIFS(OFFSET('3-a.  Rate Class Allocations'!$BA:$BA,0,O218-2015+(27*(AK$36="kW"))),'3-a.  Rate Class Allocations'!$F:$F,"2015 - 2020 Conservation First Framework - Approved Province Wide Program",'3-a.  Rate Class Allocations'!$E:$E,$B304),SUMIFS(OFFSET('3-a.  Rate Class Allocations'!$BA:$BA,0,O218-2015+(27*(AK$36="kW"))),'3-a.  Rate Class Allocations'!$F:$F,"2015 - 2020 Conservation First Framework - Approved Province Wide Program",'3-a.  Rate Class Allocations'!$L:$L,AK$35,'3-a.  Rate Class Allocations'!$E:$E,$B304) / SUMIFS(OFFSET('3-a.  Rate Class Allocations'!$BA:$BA,0,O218-2015+(27*(AK$36="kW"))),'3-a.  Rate Class Allocations'!$F:$F,"2015 - 2020 Conservation First Framework - Approved Province Wide Program",'3-a.  Rate Class Allocations'!$E:$E,$B304),IF(COUNTIFS(AK$35,"General Service*"),1/COUNTIFS(Y218:AL218,"General Service*"),0))</f>
        <v>0</v>
      </c>
      <c r="AL304" s="416">
        <f ca="1">IF(SUMIFS(OFFSET('3-a.  Rate Class Allocations'!$BA:$BA,0,O218-2015+(27*(AL$36="kW"))),'3-a.  Rate Class Allocations'!$F:$F,"2015 - 2020 Conservation First Framework - Approved Province Wide Program",'3-a.  Rate Class Allocations'!$E:$E,$B304),SUMIFS(OFFSET('3-a.  Rate Class Allocations'!$BA:$BA,0,O218-2015+(27*(AL$36="kW"))),'3-a.  Rate Class Allocations'!$F:$F,"2015 - 2020 Conservation First Framework - Approved Province Wide Program",'3-a.  Rate Class Allocations'!$L:$L,AL$35,'3-a.  Rate Class Allocations'!$E:$E,$B304) / SUMIFS(OFFSET('3-a.  Rate Class Allocations'!$BA:$BA,0,O218-2015+(27*(AL$36="kW"))),'3-a.  Rate Class Allocations'!$F:$F,"2015 - 2020 Conservation First Framework - Approved Province Wide Program",'3-a.  Rate Class Allocations'!$E:$E,$B304),IF(COUNTIFS(AL$35,"General Service*"),1/COUNTIFS(Y218:AL218,"General Service*"),0))</f>
        <v>0</v>
      </c>
      <c r="AM304" s="298">
        <f ca="1">SUM(Y304:AL304)</f>
        <v>1.0037307118415169</v>
      </c>
    </row>
    <row r="305" spans="1:39" outlineLevel="1">
      <c r="B305" s="296" t="s">
        <v>290</v>
      </c>
      <c r="C305" s="293" t="s">
        <v>164</v>
      </c>
      <c r="D305" s="724">
        <f>SUMIFS('7.  Persistence Report'!AV:AV,'7.  Persistence Report'!$D:$D,$B304,'7.  Persistence Report'!$H:$H,2016,'7.  Persistence Report'!$J:$J,"Adjustment")</f>
        <v>0</v>
      </c>
      <c r="E305" s="724">
        <f>SUMIFS('7.  Persistence Report'!AW:AW,'7.  Persistence Report'!$D:$D,$B304,'7.  Persistence Report'!$H:$H,2016,'7.  Persistence Report'!$J:$J,"Adjustment")</f>
        <v>0</v>
      </c>
      <c r="F305" s="724">
        <f>SUMIFS('7.  Persistence Report'!AX:AX,'7.  Persistence Report'!$D:$D,$B304,'7.  Persistence Report'!$H:$H,2016,'7.  Persistence Report'!$J:$J,"Adjustment")</f>
        <v>0</v>
      </c>
      <c r="G305" s="724">
        <f>SUMIFS('7.  Persistence Report'!AY:AY,'7.  Persistence Report'!$D:$D,$B304,'7.  Persistence Report'!$H:$H,2016,'7.  Persistence Report'!$J:$J,"Adjustment")</f>
        <v>0</v>
      </c>
      <c r="H305" s="724">
        <f>SUMIFS('7.  Persistence Report'!AZ:AZ,'7.  Persistence Report'!$D:$D,$B304,'7.  Persistence Report'!$H:$H,2016,'7.  Persistence Report'!$J:$J,"Adjustment")</f>
        <v>0</v>
      </c>
      <c r="I305" s="724">
        <f>SUMIFS('7.  Persistence Report'!BA:BA,'7.  Persistence Report'!$D:$D,$B304,'7.  Persistence Report'!$H:$H,2016,'7.  Persistence Report'!$J:$J,"Adjustment")</f>
        <v>0</v>
      </c>
      <c r="J305" s="724">
        <f>SUMIFS('7.  Persistence Report'!BB:BB,'7.  Persistence Report'!$D:$D,$B304,'7.  Persistence Report'!$H:$H,2016,'7.  Persistence Report'!$J:$J,"Adjustment")</f>
        <v>0</v>
      </c>
      <c r="K305" s="724">
        <f>SUMIFS('7.  Persistence Report'!BC:BC,'7.  Persistence Report'!$D:$D,$B304,'7.  Persistence Report'!$H:$H,2016,'7.  Persistence Report'!$J:$J,"Adjustment")</f>
        <v>0</v>
      </c>
      <c r="L305" s="724">
        <f>SUMIFS('7.  Persistence Report'!BD:BD,'7.  Persistence Report'!$D:$D,$B304,'7.  Persistence Report'!$H:$H,2016,'7.  Persistence Report'!$J:$J,"Adjustment")</f>
        <v>0</v>
      </c>
      <c r="M305" s="724">
        <f>SUMIFS('7.  Persistence Report'!BE:BE,'7.  Persistence Report'!$D:$D,$B304,'7.  Persistence Report'!$H:$H,2016,'7.  Persistence Report'!$J:$J,"Adjustment")</f>
        <v>0</v>
      </c>
      <c r="N305" s="724">
        <f>N304</f>
        <v>12</v>
      </c>
      <c r="O305" s="724">
        <f>SUMIFS('7.  Persistence Report'!Q:Q,'7.  Persistence Report'!$D:$D,$B304,'7.  Persistence Report'!$H:$H,2016,'7.  Persistence Report'!$J:$J,"Adjustment")</f>
        <v>0</v>
      </c>
      <c r="P305" s="724">
        <f>SUMIFS('7.  Persistence Report'!R:R,'7.  Persistence Report'!$D:$D,$B304,'7.  Persistence Report'!$H:$H,2016,'7.  Persistence Report'!$J:$J,"Adjustment")</f>
        <v>0</v>
      </c>
      <c r="Q305" s="724">
        <f>SUMIFS('7.  Persistence Report'!S:S,'7.  Persistence Report'!$D:$D,$B304,'7.  Persistence Report'!$H:$H,2016,'7.  Persistence Report'!$J:$J,"Adjustment")</f>
        <v>0</v>
      </c>
      <c r="R305" s="724">
        <f>SUMIFS('7.  Persistence Report'!T:T,'7.  Persistence Report'!$D:$D,$B304,'7.  Persistence Report'!$H:$H,2016,'7.  Persistence Report'!$J:$J,"Adjustment")</f>
        <v>0</v>
      </c>
      <c r="S305" s="724">
        <f>SUMIFS('7.  Persistence Report'!U:U,'7.  Persistence Report'!$D:$D,$B304,'7.  Persistence Report'!$H:$H,2016,'7.  Persistence Report'!$J:$J,"Adjustment")</f>
        <v>0</v>
      </c>
      <c r="T305" s="724">
        <f>SUMIFS('7.  Persistence Report'!V:V,'7.  Persistence Report'!$D:$D,$B304,'7.  Persistence Report'!$H:$H,2016,'7.  Persistence Report'!$J:$J,"Adjustment")</f>
        <v>0</v>
      </c>
      <c r="U305" s="724">
        <f>SUMIFS('7.  Persistence Report'!W:W,'7.  Persistence Report'!$D:$D,$B304,'7.  Persistence Report'!$H:$H,2016,'7.  Persistence Report'!$J:$J,"Adjustment")</f>
        <v>0</v>
      </c>
      <c r="V305" s="724">
        <f>SUMIFS('7.  Persistence Report'!X:X,'7.  Persistence Report'!$D:$D,$B304,'7.  Persistence Report'!$H:$H,2016,'7.  Persistence Report'!$J:$J,"Adjustment")</f>
        <v>0</v>
      </c>
      <c r="W305" s="724">
        <f>SUMIFS('7.  Persistence Report'!Y:Y,'7.  Persistence Report'!$D:$D,$B304,'7.  Persistence Report'!$H:$H,2016,'7.  Persistence Report'!$J:$J,"Adjustment")</f>
        <v>0</v>
      </c>
      <c r="X305" s="724">
        <f>SUMIFS('7.  Persistence Report'!Z:Z,'7.  Persistence Report'!$D:$D,$B304,'7.  Persistence Report'!$H:$H,2016,'7.  Persistence Report'!$J:$J,"Adjustment")</f>
        <v>0</v>
      </c>
      <c r="Y305" s="412">
        <f ca="1">Y304</f>
        <v>0.91801674777291076</v>
      </c>
      <c r="Z305" s="412">
        <f t="shared" ref="Z305:AL305" ca="1" si="84">Z304</f>
        <v>8.5713964068606152E-2</v>
      </c>
      <c r="AA305" s="412">
        <f t="shared" ca="1" si="84"/>
        <v>0</v>
      </c>
      <c r="AB305" s="412">
        <f t="shared" ca="1" si="84"/>
        <v>0</v>
      </c>
      <c r="AC305" s="412">
        <f t="shared" ca="1" si="84"/>
        <v>0</v>
      </c>
      <c r="AD305" s="412">
        <f t="shared" ca="1" si="84"/>
        <v>0</v>
      </c>
      <c r="AE305" s="412">
        <f t="shared" ca="1" si="84"/>
        <v>0</v>
      </c>
      <c r="AF305" s="412">
        <f t="shared" ca="1" si="84"/>
        <v>0</v>
      </c>
      <c r="AG305" s="412">
        <f t="shared" ca="1" si="84"/>
        <v>0</v>
      </c>
      <c r="AH305" s="412">
        <f t="shared" ca="1" si="84"/>
        <v>0</v>
      </c>
      <c r="AI305" s="412">
        <f t="shared" ca="1" si="84"/>
        <v>0</v>
      </c>
      <c r="AJ305" s="412">
        <f t="shared" ca="1" si="84"/>
        <v>0</v>
      </c>
      <c r="AK305" s="412">
        <f t="shared" ca="1" si="84"/>
        <v>0</v>
      </c>
      <c r="AL305" s="412">
        <f t="shared" ca="1" si="84"/>
        <v>0</v>
      </c>
      <c r="AM305" s="308"/>
    </row>
    <row r="306" spans="1:39" outlineLevel="1">
      <c r="B306" s="296"/>
      <c r="C306" s="293"/>
      <c r="D306" s="730"/>
      <c r="E306" s="730"/>
      <c r="F306" s="730"/>
      <c r="G306" s="730"/>
      <c r="H306" s="730"/>
      <c r="I306" s="730"/>
      <c r="J306" s="730"/>
      <c r="K306" s="730"/>
      <c r="L306" s="730"/>
      <c r="M306" s="730"/>
      <c r="N306" s="730">
        <f ca="1">N304*O304*Y304</f>
        <v>10333.196512931883</v>
      </c>
      <c r="O306" s="730"/>
      <c r="P306" s="730"/>
      <c r="Q306" s="730"/>
      <c r="R306" s="730"/>
      <c r="S306" s="730"/>
      <c r="T306" s="730"/>
      <c r="U306" s="730"/>
      <c r="V306" s="730"/>
      <c r="W306" s="730"/>
      <c r="X306" s="730"/>
      <c r="Y306" s="413"/>
      <c r="Z306" s="426"/>
      <c r="AA306" s="426"/>
      <c r="AB306" s="426"/>
      <c r="AC306" s="426"/>
      <c r="AD306" s="426"/>
      <c r="AE306" s="426"/>
      <c r="AF306" s="426"/>
      <c r="AG306" s="426"/>
      <c r="AH306" s="426"/>
      <c r="AI306" s="426"/>
      <c r="AJ306" s="426"/>
      <c r="AK306" s="426"/>
      <c r="AL306" s="426"/>
      <c r="AM306" s="308"/>
    </row>
    <row r="307" spans="1:39" ht="30" outlineLevel="1">
      <c r="A307" s="516">
        <v>27</v>
      </c>
      <c r="B307" s="514" t="s">
        <v>120</v>
      </c>
      <c r="C307" s="293" t="s">
        <v>25</v>
      </c>
      <c r="D307" s="724">
        <f>SUMIFS('7.  Persistence Report'!AV:AV,'7.  Persistence Report'!$D:$D,$B307,'7.  Persistence Report'!$H:$H,2016,'7.  Persistence Report'!$J:$J,"Current Year Savings")</f>
        <v>1118807</v>
      </c>
      <c r="E307" s="724">
        <f>SUMIFS('7.  Persistence Report'!AW:AW,'7.  Persistence Report'!$D:$D,$B307,'7.  Persistence Report'!$H:$H,2016,'7.  Persistence Report'!$J:$J,"Current Year Savings")</f>
        <v>1118807</v>
      </c>
      <c r="F307" s="724">
        <f>SUMIFS('7.  Persistence Report'!AX:AX,'7.  Persistence Report'!$D:$D,$B307,'7.  Persistence Report'!$H:$H,2016,'7.  Persistence Report'!$J:$J,"Current Year Savings")</f>
        <v>1106745</v>
      </c>
      <c r="G307" s="724">
        <f>SUMIFS('7.  Persistence Report'!AY:AY,'7.  Persistence Report'!$D:$D,$B307,'7.  Persistence Report'!$H:$H,2016,'7.  Persistence Report'!$J:$J,"Current Year Savings")</f>
        <v>1010039</v>
      </c>
      <c r="H307" s="724">
        <f>SUMIFS('7.  Persistence Report'!AZ:AZ,'7.  Persistence Report'!$D:$D,$B307,'7.  Persistence Report'!$H:$H,2016,'7.  Persistence Report'!$J:$J,"Current Year Savings")</f>
        <v>861636</v>
      </c>
      <c r="I307" s="724">
        <f>SUMIFS('7.  Persistence Report'!BA:BA,'7.  Persistence Report'!$D:$D,$B307,'7.  Persistence Report'!$H:$H,2016,'7.  Persistence Report'!$J:$J,"Current Year Savings")</f>
        <v>677037</v>
      </c>
      <c r="J307" s="724">
        <f>SUMIFS('7.  Persistence Report'!BB:BB,'7.  Persistence Report'!$D:$D,$B307,'7.  Persistence Report'!$H:$H,2016,'7.  Persistence Report'!$J:$J,"Current Year Savings")</f>
        <v>498805</v>
      </c>
      <c r="K307" s="724">
        <f>SUMIFS('7.  Persistence Report'!BC:BC,'7.  Persistence Report'!$D:$D,$B307,'7.  Persistence Report'!$H:$H,2016,'7.  Persistence Report'!$J:$J,"Current Year Savings")</f>
        <v>329705</v>
      </c>
      <c r="L307" s="724">
        <f>SUMIFS('7.  Persistence Report'!BD:BD,'7.  Persistence Report'!$D:$D,$B307,'7.  Persistence Report'!$H:$H,2016,'7.  Persistence Report'!$J:$J,"Current Year Savings")</f>
        <v>177183</v>
      </c>
      <c r="M307" s="724">
        <f>SUMIFS('7.  Persistence Report'!BE:BE,'7.  Persistence Report'!$D:$D,$B307,'7.  Persistence Report'!$H:$H,2016,'7.  Persistence Report'!$J:$J,"Current Year Savings")</f>
        <v>78400</v>
      </c>
      <c r="N307" s="724">
        <v>12</v>
      </c>
      <c r="O307" s="724">
        <f>SUMIFS('7.  Persistence Report'!Q:Q,'7.  Persistence Report'!$D:$D,$B307,'7.  Persistence Report'!$H:$H,2016,'7.  Persistence Report'!$J:$J,"Current Year Savings")</f>
        <v>185</v>
      </c>
      <c r="P307" s="724">
        <f>SUMIFS('7.  Persistence Report'!R:R,'7.  Persistence Report'!$D:$D,$B307,'7.  Persistence Report'!$H:$H,2016,'7.  Persistence Report'!$J:$J,"Current Year Savings")</f>
        <v>185</v>
      </c>
      <c r="Q307" s="724">
        <f>SUMIFS('7.  Persistence Report'!S:S,'7.  Persistence Report'!$D:$D,$B307,'7.  Persistence Report'!$H:$H,2016,'7.  Persistence Report'!$J:$J,"Current Year Savings")</f>
        <v>184</v>
      </c>
      <c r="R307" s="724">
        <f>SUMIFS('7.  Persistence Report'!T:T,'7.  Persistence Report'!$D:$D,$B307,'7.  Persistence Report'!$H:$H,2016,'7.  Persistence Report'!$J:$J,"Current Year Savings")</f>
        <v>176</v>
      </c>
      <c r="S307" s="724">
        <f>SUMIFS('7.  Persistence Report'!U:U,'7.  Persistence Report'!$D:$D,$B307,'7.  Persistence Report'!$H:$H,2016,'7.  Persistence Report'!$J:$J,"Current Year Savings")</f>
        <v>159</v>
      </c>
      <c r="T307" s="724">
        <f>SUMIFS('7.  Persistence Report'!V:V,'7.  Persistence Report'!$D:$D,$B307,'7.  Persistence Report'!$H:$H,2016,'7.  Persistence Report'!$J:$J,"Current Year Savings")</f>
        <v>135</v>
      </c>
      <c r="U307" s="724">
        <f>SUMIFS('7.  Persistence Report'!W:W,'7.  Persistence Report'!$D:$D,$B307,'7.  Persistence Report'!$H:$H,2016,'7.  Persistence Report'!$J:$J,"Current Year Savings")</f>
        <v>109</v>
      </c>
      <c r="V307" s="724">
        <f>SUMIFS('7.  Persistence Report'!X:X,'7.  Persistence Report'!$D:$D,$B307,'7.  Persistence Report'!$H:$H,2016,'7.  Persistence Report'!$J:$J,"Current Year Savings")</f>
        <v>77</v>
      </c>
      <c r="W307" s="724">
        <f>SUMIFS('7.  Persistence Report'!Y:Y,'7.  Persistence Report'!$D:$D,$B307,'7.  Persistence Report'!$H:$H,2016,'7.  Persistence Report'!$J:$J,"Current Year Savings")</f>
        <v>45</v>
      </c>
      <c r="X307" s="724">
        <f>SUMIFS('7.  Persistence Report'!Z:Z,'7.  Persistence Report'!$D:$D,$B307,'7.  Persistence Report'!$H:$H,2016,'7.  Persistence Report'!$J:$J,"Current Year Savings")</f>
        <v>21</v>
      </c>
      <c r="Y307" s="416">
        <f ca="1">IF(SUMIFS(OFFSET('3-a.  Rate Class Allocations'!$BA:$BA,0,O218-2015+(27*(Y219="kW"))),'3-a.  Rate Class Allocations'!$F:$F,"2015 - 2020 Conservation First Framework - Approved Province Wide Program",'3-a.  Rate Class Allocations'!$E:$E,$B307),SUMIFS(OFFSET('3-a.  Rate Class Allocations'!$BA:$BA,0,O218-2015+(27*(Y219="kW"))),'3-a.  Rate Class Allocations'!$F:$F,"2015 - 2020 Conservation First Framework - Approved Province Wide Program",'3-a.  Rate Class Allocations'!$L:$L,Y218,'3-a.  Rate Class Allocations'!$E:$E,$B307) / SUMIFS(OFFSET('3-a.  Rate Class Allocations'!$BA:$BA,0,O218-2015+(27*(Y219="kW"))),'3-a.  Rate Class Allocations'!$F:$F,"2015 - 2020 Conservation First Framework - Approved Province Wide Program",'3-a.  Rate Class Allocations'!$E:$E,$B307),IF(COUNTIFS(Y218,"General Service*"),1/COUNTIFS(Y218:AL218,"General Service*"),0))</f>
        <v>9.6773421534693524E-2</v>
      </c>
      <c r="Z307" s="416">
        <f ca="1">IF(SUMIFS(OFFSET('3-a.  Rate Class Allocations'!$BA:$BA,0,O218-2015+(27*(Z$36="kW"))),'3-a.  Rate Class Allocations'!$F:$F,"2015 - 2020 Conservation First Framework - Approved Province Wide Program",'3-a.  Rate Class Allocations'!$E:$E,$B307),SUMIFS(OFFSET('3-a.  Rate Class Allocations'!$BA:$BA,0,O218-2015+(27*(Z$36="kW"))),'3-a.  Rate Class Allocations'!$F:$F,"2015 - 2020 Conservation First Framework - Approved Province Wide Program",'3-a.  Rate Class Allocations'!$L:$L,Z$35,'3-a.  Rate Class Allocations'!$E:$E,$B307) / SUMIFS(OFFSET('3-a.  Rate Class Allocations'!$BA:$BA,0,O218-2015+(27*(Z$36="kW"))),'3-a.  Rate Class Allocations'!$F:$F,"2015 - 2020 Conservation First Framework - Approved Province Wide Program",'3-a.  Rate Class Allocations'!$E:$E,$B307),IF(COUNTIFS(Z$35,"General Service*"),1/COUNTIFS(Y218:AL218,"General Service*"),0))</f>
        <v>0.88353771794469882</v>
      </c>
      <c r="AA307" s="416">
        <f ca="1">IF(SUMIFS(OFFSET('3-a.  Rate Class Allocations'!$BA:$BA,0,O218-2015+(27*(AA$36="kW"))),'3-a.  Rate Class Allocations'!$F:$F,"2015 - 2020 Conservation First Framework - Approved Province Wide Program",'3-a.  Rate Class Allocations'!$E:$E,$B307),SUMIFS(OFFSET('3-a.  Rate Class Allocations'!$BA:$BA,0,O218-2015+(27*(AA$36="kW"))),'3-a.  Rate Class Allocations'!$F:$F,"2015 - 2020 Conservation First Framework - Approved Province Wide Program",'3-a.  Rate Class Allocations'!$L:$L,AA$35,'3-a.  Rate Class Allocations'!$E:$E,$B307) / SUMIFS(OFFSET('3-a.  Rate Class Allocations'!$BA:$BA,0,O218-2015+(27*(AA$36="kW"))),'3-a.  Rate Class Allocations'!$F:$F,"2015 - 2020 Conservation First Framework - Approved Province Wide Program",'3-a.  Rate Class Allocations'!$E:$E,$B307),IF(COUNTIFS(AA$35,"General Service*"),1/COUNTIFS(Y218:AL218,"General Service*"),0))</f>
        <v>0</v>
      </c>
      <c r="AB307" s="416">
        <f ca="1">IF(SUMIFS(OFFSET('3-a.  Rate Class Allocations'!$BA:$BA,0,O218-2015+(27*(AB$36="kW"))),'3-a.  Rate Class Allocations'!$F:$F,"2015 - 2020 Conservation First Framework - Approved Province Wide Program",'3-a.  Rate Class Allocations'!$E:$E,$B307),SUMIFS(OFFSET('3-a.  Rate Class Allocations'!$BA:$BA,0,O218-2015+(27*(AB$36="kW"))),'3-a.  Rate Class Allocations'!$F:$F,"2015 - 2020 Conservation First Framework - Approved Province Wide Program",'3-a.  Rate Class Allocations'!$L:$L,AB$35,'3-a.  Rate Class Allocations'!$E:$E,$B307) / SUMIFS(OFFSET('3-a.  Rate Class Allocations'!$BA:$BA,0,O218-2015+(27*(AB$36="kW"))),'3-a.  Rate Class Allocations'!$F:$F,"2015 - 2020 Conservation First Framework - Approved Province Wide Program",'3-a.  Rate Class Allocations'!$E:$E,$B307),IF(COUNTIFS(AB$35,"General Service*"),1/COUNTIFS(Y218:AL218,"General Service*"),0))</f>
        <v>0</v>
      </c>
      <c r="AC307" s="416">
        <f ca="1">IF(SUMIFS(OFFSET('3-a.  Rate Class Allocations'!$BA:$BA,0,O218-2015+(27*(AC$36="kW"))),'3-a.  Rate Class Allocations'!$F:$F,"2015 - 2020 Conservation First Framework - Approved Province Wide Program",'3-a.  Rate Class Allocations'!$E:$E,$B307),SUMIFS(OFFSET('3-a.  Rate Class Allocations'!$BA:$BA,0,O218-2015+(27*(AC$36="kW"))),'3-a.  Rate Class Allocations'!$F:$F,"2015 - 2020 Conservation First Framework - Approved Province Wide Program",'3-a.  Rate Class Allocations'!$L:$L,AC$35,'3-a.  Rate Class Allocations'!$E:$E,$B307) / SUMIFS(OFFSET('3-a.  Rate Class Allocations'!$BA:$BA,0,O218-2015+(27*(AC$36="kW"))),'3-a.  Rate Class Allocations'!$F:$F,"2015 - 2020 Conservation First Framework - Approved Province Wide Program",'3-a.  Rate Class Allocations'!$E:$E,$B307),IF(COUNTIFS(AC$35,"General Service*"),1/COUNTIFS(Y218:AL218,"General Service*"),0))</f>
        <v>0</v>
      </c>
      <c r="AD307" s="416">
        <f ca="1">IF(SUMIFS(OFFSET('3-a.  Rate Class Allocations'!$BA:$BA,0,O218-2015+(27*(AD$36="kW"))),'3-a.  Rate Class Allocations'!$F:$F,"2015 - 2020 Conservation First Framework - Approved Province Wide Program",'3-a.  Rate Class Allocations'!$E:$E,$B307),SUMIFS(OFFSET('3-a.  Rate Class Allocations'!$BA:$BA,0,O218-2015+(27*(AD$36="kW"))),'3-a.  Rate Class Allocations'!$F:$F,"2015 - 2020 Conservation First Framework - Approved Province Wide Program",'3-a.  Rate Class Allocations'!$L:$L,AD$35,'3-a.  Rate Class Allocations'!$E:$E,$B307) / SUMIFS(OFFSET('3-a.  Rate Class Allocations'!$BA:$BA,0,O218-2015+(27*(AD$36="kW"))),'3-a.  Rate Class Allocations'!$F:$F,"2015 - 2020 Conservation First Framework - Approved Province Wide Program",'3-a.  Rate Class Allocations'!$E:$E,$B307),IF(COUNTIFS(AD$35,"General Service*"),1/COUNTIFS(Y218:AL218,"General Service*"),0))</f>
        <v>0</v>
      </c>
      <c r="AE307" s="416">
        <f ca="1">IF(SUMIFS(OFFSET('3-a.  Rate Class Allocations'!$BA:$BA,0,O218-2015+(27*(AE$36="kW"))),'3-a.  Rate Class Allocations'!$F:$F,"2015 - 2020 Conservation First Framework - Approved Province Wide Program",'3-a.  Rate Class Allocations'!$E:$E,$B307),SUMIFS(OFFSET('3-a.  Rate Class Allocations'!$BA:$BA,0,O218-2015+(27*(AE$36="kW"))),'3-a.  Rate Class Allocations'!$F:$F,"2015 - 2020 Conservation First Framework - Approved Province Wide Program",'3-a.  Rate Class Allocations'!$L:$L,AE$35,'3-a.  Rate Class Allocations'!$E:$E,$B307) / SUMIFS(OFFSET('3-a.  Rate Class Allocations'!$BA:$BA,0,O218-2015+(27*(AE$36="kW"))),'3-a.  Rate Class Allocations'!$F:$F,"2015 - 2020 Conservation First Framework - Approved Province Wide Program",'3-a.  Rate Class Allocations'!$E:$E,$B307),IF(COUNTIFS(AE$35,"General Service*"),1/COUNTIFS(Y218:AL218,"General Service*"),0))</f>
        <v>0</v>
      </c>
      <c r="AF307" s="416">
        <f ca="1">IF(SUMIFS(OFFSET('3-a.  Rate Class Allocations'!$BA:$BA,0,O218-2015+(27*(AF$36="kW"))),'3-a.  Rate Class Allocations'!$F:$F,"2015 - 2020 Conservation First Framework - Approved Province Wide Program",'3-a.  Rate Class Allocations'!$E:$E,$B307),SUMIFS(OFFSET('3-a.  Rate Class Allocations'!$BA:$BA,0,O218-2015+(27*(AF$36="kW"))),'3-a.  Rate Class Allocations'!$F:$F,"2015 - 2020 Conservation First Framework - Approved Province Wide Program",'3-a.  Rate Class Allocations'!$L:$L,AF$35,'3-a.  Rate Class Allocations'!$E:$E,$B307) / SUMIFS(OFFSET('3-a.  Rate Class Allocations'!$BA:$BA,0,O218-2015+(27*(AF$36="kW"))),'3-a.  Rate Class Allocations'!$F:$F,"2015 - 2020 Conservation First Framework - Approved Province Wide Program",'3-a.  Rate Class Allocations'!$E:$E,$B307),IF(COUNTIFS(AF$35,"General Service*"),1/COUNTIFS(Y218:AL218,"General Service*"),0))</f>
        <v>0</v>
      </c>
      <c r="AG307" s="416">
        <f ca="1">IF(SUMIFS(OFFSET('3-a.  Rate Class Allocations'!$BA:$BA,0,O218-2015+(27*(AG$36="kW"))),'3-a.  Rate Class Allocations'!$F:$F,"2015 - 2020 Conservation First Framework - Approved Province Wide Program",'3-a.  Rate Class Allocations'!$E:$E,$B307),SUMIFS(OFFSET('3-a.  Rate Class Allocations'!$BA:$BA,0,O218-2015+(27*(AG$36="kW"))),'3-a.  Rate Class Allocations'!$F:$F,"2015 - 2020 Conservation First Framework - Approved Province Wide Program",'3-a.  Rate Class Allocations'!$L:$L,AG$35,'3-a.  Rate Class Allocations'!$E:$E,$B307) / SUMIFS(OFFSET('3-a.  Rate Class Allocations'!$BA:$BA,0,O218-2015+(27*(AG$36="kW"))),'3-a.  Rate Class Allocations'!$F:$F,"2015 - 2020 Conservation First Framework - Approved Province Wide Program",'3-a.  Rate Class Allocations'!$E:$E,$B307),IF(COUNTIFS(AG$35,"General Service*"),1/COUNTIFS(Y218:AL218,"General Service*"),0))</f>
        <v>0</v>
      </c>
      <c r="AH307" s="416">
        <f ca="1">IF(SUMIFS(OFFSET('3-a.  Rate Class Allocations'!$BA:$BA,0,O218-2015+(27*(AH$36="kW"))),'3-a.  Rate Class Allocations'!$F:$F,"2015 - 2020 Conservation First Framework - Approved Province Wide Program",'3-a.  Rate Class Allocations'!$E:$E,$B307),SUMIFS(OFFSET('3-a.  Rate Class Allocations'!$BA:$BA,0,O218-2015+(27*(AH$36="kW"))),'3-a.  Rate Class Allocations'!$F:$F,"2015 - 2020 Conservation First Framework - Approved Province Wide Program",'3-a.  Rate Class Allocations'!$L:$L,AH$35,'3-a.  Rate Class Allocations'!$E:$E,$B307) / SUMIFS(OFFSET('3-a.  Rate Class Allocations'!$BA:$BA,0,O218-2015+(27*(AH$36="kW"))),'3-a.  Rate Class Allocations'!$F:$F,"2015 - 2020 Conservation First Framework - Approved Province Wide Program",'3-a.  Rate Class Allocations'!$E:$E,$B307),IF(COUNTIFS(AH$35,"General Service*"),1/COUNTIFS(Y218:AL218,"General Service*"),0))</f>
        <v>0</v>
      </c>
      <c r="AI307" s="416">
        <f ca="1">IF(SUMIFS(OFFSET('3-a.  Rate Class Allocations'!$BA:$BA,0,O218-2015+(27*(AI$36="kW"))),'3-a.  Rate Class Allocations'!$F:$F,"2015 - 2020 Conservation First Framework - Approved Province Wide Program",'3-a.  Rate Class Allocations'!$E:$E,$B307),SUMIFS(OFFSET('3-a.  Rate Class Allocations'!$BA:$BA,0,O218-2015+(27*(AI$36="kW"))),'3-a.  Rate Class Allocations'!$F:$F,"2015 - 2020 Conservation First Framework - Approved Province Wide Program",'3-a.  Rate Class Allocations'!$L:$L,AI$35,'3-a.  Rate Class Allocations'!$E:$E,$B307) / SUMIFS(OFFSET('3-a.  Rate Class Allocations'!$BA:$BA,0,O218-2015+(27*(AI$36="kW"))),'3-a.  Rate Class Allocations'!$F:$F,"2015 - 2020 Conservation First Framework - Approved Province Wide Program",'3-a.  Rate Class Allocations'!$E:$E,$B307),IF(COUNTIFS(AI$35,"General Service*"),1/COUNTIFS(Y218:AL218,"General Service*"),0))</f>
        <v>0</v>
      </c>
      <c r="AJ307" s="416">
        <f ca="1">IF(SUMIFS(OFFSET('3-a.  Rate Class Allocations'!$BA:$BA,0,O218-2015+(27*(AJ$36="kW"))),'3-a.  Rate Class Allocations'!$F:$F,"2015 - 2020 Conservation First Framework - Approved Province Wide Program",'3-a.  Rate Class Allocations'!$E:$E,$B307),SUMIFS(OFFSET('3-a.  Rate Class Allocations'!$BA:$BA,0,O218-2015+(27*(AJ$36="kW"))),'3-a.  Rate Class Allocations'!$F:$F,"2015 - 2020 Conservation First Framework - Approved Province Wide Program",'3-a.  Rate Class Allocations'!$L:$L,AJ$35,'3-a.  Rate Class Allocations'!$E:$E,$B307) / SUMIFS(OFFSET('3-a.  Rate Class Allocations'!$BA:$BA,0,O218-2015+(27*(AJ$36="kW"))),'3-a.  Rate Class Allocations'!$F:$F,"2015 - 2020 Conservation First Framework - Approved Province Wide Program",'3-a.  Rate Class Allocations'!$E:$E,$B307),IF(COUNTIFS(AJ$35,"General Service*"),1/COUNTIFS(Y218:AL218,"General Service*"),0))</f>
        <v>0</v>
      </c>
      <c r="AK307" s="416">
        <f ca="1">IF(SUMIFS(OFFSET('3-a.  Rate Class Allocations'!$BA:$BA,0,O218-2015+(27*(AK$36="kW"))),'3-a.  Rate Class Allocations'!$F:$F,"2015 - 2020 Conservation First Framework - Approved Province Wide Program",'3-a.  Rate Class Allocations'!$E:$E,$B307),SUMIFS(OFFSET('3-a.  Rate Class Allocations'!$BA:$BA,0,O218-2015+(27*(AK$36="kW"))),'3-a.  Rate Class Allocations'!$F:$F,"2015 - 2020 Conservation First Framework - Approved Province Wide Program",'3-a.  Rate Class Allocations'!$L:$L,AK$35,'3-a.  Rate Class Allocations'!$E:$E,$B307) / SUMIFS(OFFSET('3-a.  Rate Class Allocations'!$BA:$BA,0,O218-2015+(27*(AK$36="kW"))),'3-a.  Rate Class Allocations'!$F:$F,"2015 - 2020 Conservation First Framework - Approved Province Wide Program",'3-a.  Rate Class Allocations'!$E:$E,$B307),IF(COUNTIFS(AK$35,"General Service*"),1/COUNTIFS(Y218:AL218,"General Service*"),0))</f>
        <v>0</v>
      </c>
      <c r="AL307" s="416">
        <f ca="1">IF(SUMIFS(OFFSET('3-a.  Rate Class Allocations'!$BA:$BA,0,O218-2015+(27*(AL$36="kW"))),'3-a.  Rate Class Allocations'!$F:$F,"2015 - 2020 Conservation First Framework - Approved Province Wide Program",'3-a.  Rate Class Allocations'!$E:$E,$B307),SUMIFS(OFFSET('3-a.  Rate Class Allocations'!$BA:$BA,0,O218-2015+(27*(AL$36="kW"))),'3-a.  Rate Class Allocations'!$F:$F,"2015 - 2020 Conservation First Framework - Approved Province Wide Program",'3-a.  Rate Class Allocations'!$L:$L,AL$35,'3-a.  Rate Class Allocations'!$E:$E,$B307) / SUMIFS(OFFSET('3-a.  Rate Class Allocations'!$BA:$BA,0,O218-2015+(27*(AL$36="kW"))),'3-a.  Rate Class Allocations'!$F:$F,"2015 - 2020 Conservation First Framework - Approved Province Wide Program",'3-a.  Rate Class Allocations'!$E:$E,$B307),IF(COUNTIFS(AL$35,"General Service*"),1/COUNTIFS(Y218:AL218,"General Service*"),0))</f>
        <v>0</v>
      </c>
      <c r="AM307" s="298">
        <f ca="1">SUM(Y307:AL307)</f>
        <v>0.9803111394793923</v>
      </c>
    </row>
    <row r="308" spans="1:39" outlineLevel="1">
      <c r="B308" s="296" t="s">
        <v>290</v>
      </c>
      <c r="C308" s="293" t="s">
        <v>164</v>
      </c>
      <c r="D308" s="724">
        <f>SUMIFS('7.  Persistence Report'!AV:AV,'7.  Persistence Report'!$D:$D,$B307,'7.  Persistence Report'!$H:$H,2016,'7.  Persistence Report'!$J:$J,"Adjustment")</f>
        <v>0</v>
      </c>
      <c r="E308" s="724">
        <f>SUMIFS('7.  Persistence Report'!AW:AW,'7.  Persistence Report'!$D:$D,$B307,'7.  Persistence Report'!$H:$H,2016,'7.  Persistence Report'!$J:$J,"Adjustment")</f>
        <v>0</v>
      </c>
      <c r="F308" s="724">
        <f>SUMIFS('7.  Persistence Report'!AX:AX,'7.  Persistence Report'!$D:$D,$B307,'7.  Persistence Report'!$H:$H,2016,'7.  Persistence Report'!$J:$J,"Adjustment")</f>
        <v>0</v>
      </c>
      <c r="G308" s="724">
        <f>SUMIFS('7.  Persistence Report'!AY:AY,'7.  Persistence Report'!$D:$D,$B307,'7.  Persistence Report'!$H:$H,2016,'7.  Persistence Report'!$J:$J,"Adjustment")</f>
        <v>0</v>
      </c>
      <c r="H308" s="724">
        <f>SUMIFS('7.  Persistence Report'!AZ:AZ,'7.  Persistence Report'!$D:$D,$B307,'7.  Persistence Report'!$H:$H,2016,'7.  Persistence Report'!$J:$J,"Adjustment")</f>
        <v>0</v>
      </c>
      <c r="I308" s="724">
        <f>SUMIFS('7.  Persistence Report'!BA:BA,'7.  Persistence Report'!$D:$D,$B307,'7.  Persistence Report'!$H:$H,2016,'7.  Persistence Report'!$J:$J,"Adjustment")</f>
        <v>0</v>
      </c>
      <c r="J308" s="724">
        <f>SUMIFS('7.  Persistence Report'!BB:BB,'7.  Persistence Report'!$D:$D,$B307,'7.  Persistence Report'!$H:$H,2016,'7.  Persistence Report'!$J:$J,"Adjustment")</f>
        <v>0</v>
      </c>
      <c r="K308" s="724">
        <f>SUMIFS('7.  Persistence Report'!BC:BC,'7.  Persistence Report'!$D:$D,$B307,'7.  Persistence Report'!$H:$H,2016,'7.  Persistence Report'!$J:$J,"Adjustment")</f>
        <v>0</v>
      </c>
      <c r="L308" s="724">
        <f>SUMIFS('7.  Persistence Report'!BD:BD,'7.  Persistence Report'!$D:$D,$B307,'7.  Persistence Report'!$H:$H,2016,'7.  Persistence Report'!$J:$J,"Adjustment")</f>
        <v>0</v>
      </c>
      <c r="M308" s="724">
        <f>SUMIFS('7.  Persistence Report'!BE:BE,'7.  Persistence Report'!$D:$D,$B307,'7.  Persistence Report'!$H:$H,2016,'7.  Persistence Report'!$J:$J,"Adjustment")</f>
        <v>0</v>
      </c>
      <c r="N308" s="724">
        <f>N307</f>
        <v>12</v>
      </c>
      <c r="O308" s="724">
        <f>SUMIFS('7.  Persistence Report'!Q:Q,'7.  Persistence Report'!$D:$D,$B307,'7.  Persistence Report'!$H:$H,2016,'7.  Persistence Report'!$J:$J,"Adjustment")</f>
        <v>0</v>
      </c>
      <c r="P308" s="724">
        <f>SUMIFS('7.  Persistence Report'!R:R,'7.  Persistence Report'!$D:$D,$B307,'7.  Persistence Report'!$H:$H,2016,'7.  Persistence Report'!$J:$J,"Adjustment")</f>
        <v>0</v>
      </c>
      <c r="Q308" s="724">
        <f>SUMIFS('7.  Persistence Report'!S:S,'7.  Persistence Report'!$D:$D,$B307,'7.  Persistence Report'!$H:$H,2016,'7.  Persistence Report'!$J:$J,"Adjustment")</f>
        <v>0</v>
      </c>
      <c r="R308" s="724">
        <f>SUMIFS('7.  Persistence Report'!T:T,'7.  Persistence Report'!$D:$D,$B307,'7.  Persistence Report'!$H:$H,2016,'7.  Persistence Report'!$J:$J,"Adjustment")</f>
        <v>0</v>
      </c>
      <c r="S308" s="724">
        <f>SUMIFS('7.  Persistence Report'!U:U,'7.  Persistence Report'!$D:$D,$B307,'7.  Persistence Report'!$H:$H,2016,'7.  Persistence Report'!$J:$J,"Adjustment")</f>
        <v>0</v>
      </c>
      <c r="T308" s="724">
        <f>SUMIFS('7.  Persistence Report'!V:V,'7.  Persistence Report'!$D:$D,$B307,'7.  Persistence Report'!$H:$H,2016,'7.  Persistence Report'!$J:$J,"Adjustment")</f>
        <v>0</v>
      </c>
      <c r="U308" s="724">
        <f>SUMIFS('7.  Persistence Report'!W:W,'7.  Persistence Report'!$D:$D,$B307,'7.  Persistence Report'!$H:$H,2016,'7.  Persistence Report'!$J:$J,"Adjustment")</f>
        <v>0</v>
      </c>
      <c r="V308" s="724">
        <f>SUMIFS('7.  Persistence Report'!X:X,'7.  Persistence Report'!$D:$D,$B307,'7.  Persistence Report'!$H:$H,2016,'7.  Persistence Report'!$J:$J,"Adjustment")</f>
        <v>0</v>
      </c>
      <c r="W308" s="724">
        <f>SUMIFS('7.  Persistence Report'!Y:Y,'7.  Persistence Report'!$D:$D,$B307,'7.  Persistence Report'!$H:$H,2016,'7.  Persistence Report'!$J:$J,"Adjustment")</f>
        <v>0</v>
      </c>
      <c r="X308" s="724">
        <f>SUMIFS('7.  Persistence Report'!Z:Z,'7.  Persistence Report'!$D:$D,$B307,'7.  Persistence Report'!$H:$H,2016,'7.  Persistence Report'!$J:$J,"Adjustment")</f>
        <v>0</v>
      </c>
      <c r="Y308" s="412">
        <f ca="1">Y307</f>
        <v>9.6773421534693524E-2</v>
      </c>
      <c r="Z308" s="412">
        <f t="shared" ref="Z308:AL308" ca="1" si="85">Z307</f>
        <v>0.88353771794469882</v>
      </c>
      <c r="AA308" s="412">
        <f t="shared" ca="1" si="85"/>
        <v>0</v>
      </c>
      <c r="AB308" s="412">
        <f t="shared" ca="1" si="85"/>
        <v>0</v>
      </c>
      <c r="AC308" s="412">
        <f t="shared" ca="1" si="85"/>
        <v>0</v>
      </c>
      <c r="AD308" s="412">
        <f t="shared" ca="1" si="85"/>
        <v>0</v>
      </c>
      <c r="AE308" s="412">
        <f t="shared" ca="1" si="85"/>
        <v>0</v>
      </c>
      <c r="AF308" s="412">
        <f t="shared" ca="1" si="85"/>
        <v>0</v>
      </c>
      <c r="AG308" s="412">
        <f t="shared" ca="1" si="85"/>
        <v>0</v>
      </c>
      <c r="AH308" s="412">
        <f t="shared" ca="1" si="85"/>
        <v>0</v>
      </c>
      <c r="AI308" s="412">
        <f t="shared" ca="1" si="85"/>
        <v>0</v>
      </c>
      <c r="AJ308" s="412">
        <f t="shared" ca="1" si="85"/>
        <v>0</v>
      </c>
      <c r="AK308" s="412">
        <f t="shared" ca="1" si="85"/>
        <v>0</v>
      </c>
      <c r="AL308" s="412">
        <f t="shared" ca="1" si="85"/>
        <v>0</v>
      </c>
      <c r="AM308" s="308"/>
    </row>
    <row r="309" spans="1:39" outlineLevel="1">
      <c r="B309" s="296"/>
      <c r="C309" s="293"/>
      <c r="D309" s="730"/>
      <c r="E309" s="730"/>
      <c r="F309" s="730"/>
      <c r="G309" s="730"/>
      <c r="H309" s="730"/>
      <c r="I309" s="730"/>
      <c r="J309" s="730"/>
      <c r="K309" s="730"/>
      <c r="L309" s="730"/>
      <c r="M309" s="730"/>
      <c r="N309" s="730">
        <f ca="1">N307*O307*Y307</f>
        <v>214.83699580701963</v>
      </c>
      <c r="O309" s="730"/>
      <c r="P309" s="730"/>
      <c r="Q309" s="730"/>
      <c r="R309" s="730"/>
      <c r="S309" s="730"/>
      <c r="T309" s="730"/>
      <c r="U309" s="730"/>
      <c r="V309" s="730"/>
      <c r="W309" s="730"/>
      <c r="X309" s="730"/>
      <c r="Y309" s="413"/>
      <c r="Z309" s="426"/>
      <c r="AA309" s="426"/>
      <c r="AB309" s="426"/>
      <c r="AC309" s="426"/>
      <c r="AD309" s="426"/>
      <c r="AE309" s="426"/>
      <c r="AF309" s="426"/>
      <c r="AG309" s="426"/>
      <c r="AH309" s="426"/>
      <c r="AI309" s="426"/>
      <c r="AJ309" s="426"/>
      <c r="AK309" s="426"/>
      <c r="AL309" s="426"/>
      <c r="AM309" s="308"/>
    </row>
    <row r="310" spans="1:39" ht="30" outlineLevel="1">
      <c r="A310" s="516">
        <v>28</v>
      </c>
      <c r="B310" s="514" t="s">
        <v>121</v>
      </c>
      <c r="C310" s="293" t="s">
        <v>25</v>
      </c>
      <c r="D310" s="724">
        <f>SUMIFS('7.  Persistence Report'!AV:AV,'7.  Persistence Report'!$D:$D,$B310,'7.  Persistence Report'!$H:$H,2016,'7.  Persistence Report'!$J:$J,"Current Year Savings")</f>
        <v>66225</v>
      </c>
      <c r="E310" s="724">
        <f>SUMIFS('7.  Persistence Report'!AW:AW,'7.  Persistence Report'!$D:$D,$B310,'7.  Persistence Report'!$H:$H,2016,'7.  Persistence Report'!$J:$J,"Current Year Savings")</f>
        <v>66225</v>
      </c>
      <c r="F310" s="724">
        <f>SUMIFS('7.  Persistence Report'!AX:AX,'7.  Persistence Report'!$D:$D,$B310,'7.  Persistence Report'!$H:$H,2016,'7.  Persistence Report'!$J:$J,"Current Year Savings")</f>
        <v>66225</v>
      </c>
      <c r="G310" s="724">
        <f>SUMIFS('7.  Persistence Report'!AY:AY,'7.  Persistence Report'!$D:$D,$B310,'7.  Persistence Report'!$H:$H,2016,'7.  Persistence Report'!$J:$J,"Current Year Savings")</f>
        <v>66225</v>
      </c>
      <c r="H310" s="724">
        <f>SUMIFS('7.  Persistence Report'!AZ:AZ,'7.  Persistence Report'!$D:$D,$B310,'7.  Persistence Report'!$H:$H,2016,'7.  Persistence Report'!$J:$J,"Current Year Savings")</f>
        <v>66225</v>
      </c>
      <c r="I310" s="724">
        <f>SUMIFS('7.  Persistence Report'!BA:BA,'7.  Persistence Report'!$D:$D,$B310,'7.  Persistence Report'!$H:$H,2016,'7.  Persistence Report'!$J:$J,"Current Year Savings")</f>
        <v>66225</v>
      </c>
      <c r="J310" s="724">
        <f>SUMIFS('7.  Persistence Report'!BB:BB,'7.  Persistence Report'!$D:$D,$B310,'7.  Persistence Report'!$H:$H,2016,'7.  Persistence Report'!$J:$J,"Current Year Savings")</f>
        <v>66225</v>
      </c>
      <c r="K310" s="724">
        <f>SUMIFS('7.  Persistence Report'!BC:BC,'7.  Persistence Report'!$D:$D,$B310,'7.  Persistence Report'!$H:$H,2016,'7.  Persistence Report'!$J:$J,"Current Year Savings")</f>
        <v>66225</v>
      </c>
      <c r="L310" s="724">
        <f>SUMIFS('7.  Persistence Report'!BD:BD,'7.  Persistence Report'!$D:$D,$B310,'7.  Persistence Report'!$H:$H,2016,'7.  Persistence Report'!$J:$J,"Current Year Savings")</f>
        <v>66225</v>
      </c>
      <c r="M310" s="724">
        <f>SUMIFS('7.  Persistence Report'!BE:BE,'7.  Persistence Report'!$D:$D,$B310,'7.  Persistence Report'!$H:$H,2016,'7.  Persistence Report'!$J:$J,"Current Year Savings")</f>
        <v>66225</v>
      </c>
      <c r="N310" s="724">
        <v>12</v>
      </c>
      <c r="O310" s="724">
        <f>SUMIFS('7.  Persistence Report'!Q:Q,'7.  Persistence Report'!$D:$D,$B310,'7.  Persistence Report'!$H:$H,2016,'7.  Persistence Report'!$J:$J,"Current Year Savings")</f>
        <v>9</v>
      </c>
      <c r="P310" s="724">
        <f>SUMIFS('7.  Persistence Report'!R:R,'7.  Persistence Report'!$D:$D,$B310,'7.  Persistence Report'!$H:$H,2016,'7.  Persistence Report'!$J:$J,"Current Year Savings")</f>
        <v>9</v>
      </c>
      <c r="Q310" s="724">
        <f>SUMIFS('7.  Persistence Report'!S:S,'7.  Persistence Report'!$D:$D,$B310,'7.  Persistence Report'!$H:$H,2016,'7.  Persistence Report'!$J:$J,"Current Year Savings")</f>
        <v>9</v>
      </c>
      <c r="R310" s="724">
        <f>SUMIFS('7.  Persistence Report'!T:T,'7.  Persistence Report'!$D:$D,$B310,'7.  Persistence Report'!$H:$H,2016,'7.  Persistence Report'!$J:$J,"Current Year Savings")</f>
        <v>9</v>
      </c>
      <c r="S310" s="724">
        <f>SUMIFS('7.  Persistence Report'!U:U,'7.  Persistence Report'!$D:$D,$B310,'7.  Persistence Report'!$H:$H,2016,'7.  Persistence Report'!$J:$J,"Current Year Savings")</f>
        <v>9</v>
      </c>
      <c r="T310" s="724">
        <f>SUMIFS('7.  Persistence Report'!V:V,'7.  Persistence Report'!$D:$D,$B310,'7.  Persistence Report'!$H:$H,2016,'7.  Persistence Report'!$J:$J,"Current Year Savings")</f>
        <v>9</v>
      </c>
      <c r="U310" s="724">
        <f>SUMIFS('7.  Persistence Report'!W:W,'7.  Persistence Report'!$D:$D,$B310,'7.  Persistence Report'!$H:$H,2016,'7.  Persistence Report'!$J:$J,"Current Year Savings")</f>
        <v>9</v>
      </c>
      <c r="V310" s="724">
        <f>SUMIFS('7.  Persistence Report'!X:X,'7.  Persistence Report'!$D:$D,$B310,'7.  Persistence Report'!$H:$H,2016,'7.  Persistence Report'!$J:$J,"Current Year Savings")</f>
        <v>9</v>
      </c>
      <c r="W310" s="724">
        <f>SUMIFS('7.  Persistence Report'!Y:Y,'7.  Persistence Report'!$D:$D,$B310,'7.  Persistence Report'!$H:$H,2016,'7.  Persistence Report'!$J:$J,"Current Year Savings")</f>
        <v>9</v>
      </c>
      <c r="X310" s="724">
        <f>SUMIFS('7.  Persistence Report'!Z:Z,'7.  Persistence Report'!$D:$D,$B310,'7.  Persistence Report'!$H:$H,2016,'7.  Persistence Report'!$J:$J,"Current Year Savings")</f>
        <v>9</v>
      </c>
      <c r="Y310" s="416">
        <f ca="1">IF(SUMIFS(OFFSET('3-a.  Rate Class Allocations'!$BA:$BA,0,O218-2015+(27*(Y219="kW"))),'3-a.  Rate Class Allocations'!$F:$F,"2015 - 2020 Conservation First Framework - Approved Province Wide Program",'3-a.  Rate Class Allocations'!$E:$E,$B310),SUMIFS(OFFSET('3-a.  Rate Class Allocations'!$BA:$BA,0,O218-2015+(27*(Y219="kW"))),'3-a.  Rate Class Allocations'!$F:$F,"2015 - 2020 Conservation First Framework - Approved Province Wide Program",'3-a.  Rate Class Allocations'!$L:$L,Y218,'3-a.  Rate Class Allocations'!$E:$E,$B310) / SUMIFS(OFFSET('3-a.  Rate Class Allocations'!$BA:$BA,0,O218-2015+(27*(Y219="kW"))),'3-a.  Rate Class Allocations'!$F:$F,"2015 - 2020 Conservation First Framework - Approved Province Wide Program",'3-a.  Rate Class Allocations'!$E:$E,$B310),IF(COUNTIFS(Y218,"General Service*"),1/COUNTIFS(Y218:AL218,"General Service*"),0))</f>
        <v>0.89576953963671835</v>
      </c>
      <c r="Z310" s="416">
        <f ca="1">IF(SUMIFS(OFFSET('3-a.  Rate Class Allocations'!$BA:$BA,0,O218-2015+(27*(Z$36="kW"))),'3-a.  Rate Class Allocations'!$F:$F,"2015 - 2020 Conservation First Framework - Approved Province Wide Program",'3-a.  Rate Class Allocations'!$E:$E,$B310),SUMIFS(OFFSET('3-a.  Rate Class Allocations'!$BA:$BA,0,O218-2015+(27*(Z$36="kW"))),'3-a.  Rate Class Allocations'!$F:$F,"2015 - 2020 Conservation First Framework - Approved Province Wide Program",'3-a.  Rate Class Allocations'!$L:$L,Z$35,'3-a.  Rate Class Allocations'!$E:$E,$B310) / SUMIFS(OFFSET('3-a.  Rate Class Allocations'!$BA:$BA,0,O218-2015+(27*(Z$36="kW"))),'3-a.  Rate Class Allocations'!$F:$F,"2015 - 2020 Conservation First Framework - Approved Province Wide Program",'3-a.  Rate Class Allocations'!$E:$E,$B310),IF(COUNTIFS(Z$35,"General Service*"),1/COUNTIFS(Y218:AL218,"General Service*"),0))</f>
        <v>0</v>
      </c>
      <c r="AA310" s="416">
        <f ca="1">IF(SUMIFS(OFFSET('3-a.  Rate Class Allocations'!$BA:$BA,0,O218-2015+(27*(AA$36="kW"))),'3-a.  Rate Class Allocations'!$F:$F,"2015 - 2020 Conservation First Framework - Approved Province Wide Program",'3-a.  Rate Class Allocations'!$E:$E,$B310),SUMIFS(OFFSET('3-a.  Rate Class Allocations'!$BA:$BA,0,O218-2015+(27*(AA$36="kW"))),'3-a.  Rate Class Allocations'!$F:$F,"2015 - 2020 Conservation First Framework - Approved Province Wide Program",'3-a.  Rate Class Allocations'!$L:$L,AA$35,'3-a.  Rate Class Allocations'!$E:$E,$B310) / SUMIFS(OFFSET('3-a.  Rate Class Allocations'!$BA:$BA,0,O218-2015+(27*(AA$36="kW"))),'3-a.  Rate Class Allocations'!$F:$F,"2015 - 2020 Conservation First Framework - Approved Province Wide Program",'3-a.  Rate Class Allocations'!$E:$E,$B310),IF(COUNTIFS(AA$35,"General Service*"),1/COUNTIFS(Y218:AL218,"General Service*"),0))</f>
        <v>0.10423046036328167</v>
      </c>
      <c r="AB310" s="416">
        <f ca="1">IF(SUMIFS(OFFSET('3-a.  Rate Class Allocations'!$BA:$BA,0,O218-2015+(27*(AB$36="kW"))),'3-a.  Rate Class Allocations'!$F:$F,"2015 - 2020 Conservation First Framework - Approved Province Wide Program",'3-a.  Rate Class Allocations'!$E:$E,$B310),SUMIFS(OFFSET('3-a.  Rate Class Allocations'!$BA:$BA,0,O218-2015+(27*(AB$36="kW"))),'3-a.  Rate Class Allocations'!$F:$F,"2015 - 2020 Conservation First Framework - Approved Province Wide Program",'3-a.  Rate Class Allocations'!$L:$L,AB$35,'3-a.  Rate Class Allocations'!$E:$E,$B310) / SUMIFS(OFFSET('3-a.  Rate Class Allocations'!$BA:$BA,0,O218-2015+(27*(AB$36="kW"))),'3-a.  Rate Class Allocations'!$F:$F,"2015 - 2020 Conservation First Framework - Approved Province Wide Program",'3-a.  Rate Class Allocations'!$E:$E,$B310),IF(COUNTIFS(AB$35,"General Service*"),1/COUNTIFS(Y218:AL218,"General Service*"),0))</f>
        <v>0</v>
      </c>
      <c r="AC310" s="416">
        <f ca="1">IF(SUMIFS(OFFSET('3-a.  Rate Class Allocations'!$BA:$BA,0,O218-2015+(27*(AC$36="kW"))),'3-a.  Rate Class Allocations'!$F:$F,"2015 - 2020 Conservation First Framework - Approved Province Wide Program",'3-a.  Rate Class Allocations'!$E:$E,$B310),SUMIFS(OFFSET('3-a.  Rate Class Allocations'!$BA:$BA,0,O218-2015+(27*(AC$36="kW"))),'3-a.  Rate Class Allocations'!$F:$F,"2015 - 2020 Conservation First Framework - Approved Province Wide Program",'3-a.  Rate Class Allocations'!$L:$L,AC$35,'3-a.  Rate Class Allocations'!$E:$E,$B310) / SUMIFS(OFFSET('3-a.  Rate Class Allocations'!$BA:$BA,0,O218-2015+(27*(AC$36="kW"))),'3-a.  Rate Class Allocations'!$F:$F,"2015 - 2020 Conservation First Framework - Approved Province Wide Program",'3-a.  Rate Class Allocations'!$E:$E,$B310),IF(COUNTIFS(AC$35,"General Service*"),1/COUNTIFS(Y218:AL218,"General Service*"),0))</f>
        <v>0</v>
      </c>
      <c r="AD310" s="416">
        <f ca="1">IF(SUMIFS(OFFSET('3-a.  Rate Class Allocations'!$BA:$BA,0,O218-2015+(27*(AD$36="kW"))),'3-a.  Rate Class Allocations'!$F:$F,"2015 - 2020 Conservation First Framework - Approved Province Wide Program",'3-a.  Rate Class Allocations'!$E:$E,$B310),SUMIFS(OFFSET('3-a.  Rate Class Allocations'!$BA:$BA,0,O218-2015+(27*(AD$36="kW"))),'3-a.  Rate Class Allocations'!$F:$F,"2015 - 2020 Conservation First Framework - Approved Province Wide Program",'3-a.  Rate Class Allocations'!$L:$L,AD$35,'3-a.  Rate Class Allocations'!$E:$E,$B310) / SUMIFS(OFFSET('3-a.  Rate Class Allocations'!$BA:$BA,0,O218-2015+(27*(AD$36="kW"))),'3-a.  Rate Class Allocations'!$F:$F,"2015 - 2020 Conservation First Framework - Approved Province Wide Program",'3-a.  Rate Class Allocations'!$E:$E,$B310),IF(COUNTIFS(AD$35,"General Service*"),1/COUNTIFS(Y218:AL218,"General Service*"),0))</f>
        <v>0</v>
      </c>
      <c r="AE310" s="416">
        <f ca="1">IF(SUMIFS(OFFSET('3-a.  Rate Class Allocations'!$BA:$BA,0,O218-2015+(27*(AE$36="kW"))),'3-a.  Rate Class Allocations'!$F:$F,"2015 - 2020 Conservation First Framework - Approved Province Wide Program",'3-a.  Rate Class Allocations'!$E:$E,$B310),SUMIFS(OFFSET('3-a.  Rate Class Allocations'!$BA:$BA,0,O218-2015+(27*(AE$36="kW"))),'3-a.  Rate Class Allocations'!$F:$F,"2015 - 2020 Conservation First Framework - Approved Province Wide Program",'3-a.  Rate Class Allocations'!$L:$L,AE$35,'3-a.  Rate Class Allocations'!$E:$E,$B310) / SUMIFS(OFFSET('3-a.  Rate Class Allocations'!$BA:$BA,0,O218-2015+(27*(AE$36="kW"))),'3-a.  Rate Class Allocations'!$F:$F,"2015 - 2020 Conservation First Framework - Approved Province Wide Program",'3-a.  Rate Class Allocations'!$E:$E,$B310),IF(COUNTIFS(AE$35,"General Service*"),1/COUNTIFS(Y218:AL218,"General Service*"),0))</f>
        <v>0</v>
      </c>
      <c r="AF310" s="416">
        <f ca="1">IF(SUMIFS(OFFSET('3-a.  Rate Class Allocations'!$BA:$BA,0,O218-2015+(27*(AF$36="kW"))),'3-a.  Rate Class Allocations'!$F:$F,"2015 - 2020 Conservation First Framework - Approved Province Wide Program",'3-a.  Rate Class Allocations'!$E:$E,$B310),SUMIFS(OFFSET('3-a.  Rate Class Allocations'!$BA:$BA,0,O218-2015+(27*(AF$36="kW"))),'3-a.  Rate Class Allocations'!$F:$F,"2015 - 2020 Conservation First Framework - Approved Province Wide Program",'3-a.  Rate Class Allocations'!$L:$L,AF$35,'3-a.  Rate Class Allocations'!$E:$E,$B310) / SUMIFS(OFFSET('3-a.  Rate Class Allocations'!$BA:$BA,0,O218-2015+(27*(AF$36="kW"))),'3-a.  Rate Class Allocations'!$F:$F,"2015 - 2020 Conservation First Framework - Approved Province Wide Program",'3-a.  Rate Class Allocations'!$E:$E,$B310),IF(COUNTIFS(AF$35,"General Service*"),1/COUNTIFS(Y218:AL218,"General Service*"),0))</f>
        <v>0</v>
      </c>
      <c r="AG310" s="416">
        <f ca="1">IF(SUMIFS(OFFSET('3-a.  Rate Class Allocations'!$BA:$BA,0,O218-2015+(27*(AG$36="kW"))),'3-a.  Rate Class Allocations'!$F:$F,"2015 - 2020 Conservation First Framework - Approved Province Wide Program",'3-a.  Rate Class Allocations'!$E:$E,$B310),SUMIFS(OFFSET('3-a.  Rate Class Allocations'!$BA:$BA,0,O218-2015+(27*(AG$36="kW"))),'3-a.  Rate Class Allocations'!$F:$F,"2015 - 2020 Conservation First Framework - Approved Province Wide Program",'3-a.  Rate Class Allocations'!$L:$L,AG$35,'3-a.  Rate Class Allocations'!$E:$E,$B310) / SUMIFS(OFFSET('3-a.  Rate Class Allocations'!$BA:$BA,0,O218-2015+(27*(AG$36="kW"))),'3-a.  Rate Class Allocations'!$F:$F,"2015 - 2020 Conservation First Framework - Approved Province Wide Program",'3-a.  Rate Class Allocations'!$E:$E,$B310),IF(COUNTIFS(AG$35,"General Service*"),1/COUNTIFS(Y218:AL218,"General Service*"),0))</f>
        <v>0</v>
      </c>
      <c r="AH310" s="416">
        <f ca="1">IF(SUMIFS(OFFSET('3-a.  Rate Class Allocations'!$BA:$BA,0,O218-2015+(27*(AH$36="kW"))),'3-a.  Rate Class Allocations'!$F:$F,"2015 - 2020 Conservation First Framework - Approved Province Wide Program",'3-a.  Rate Class Allocations'!$E:$E,$B310),SUMIFS(OFFSET('3-a.  Rate Class Allocations'!$BA:$BA,0,O218-2015+(27*(AH$36="kW"))),'3-a.  Rate Class Allocations'!$F:$F,"2015 - 2020 Conservation First Framework - Approved Province Wide Program",'3-a.  Rate Class Allocations'!$L:$L,AH$35,'3-a.  Rate Class Allocations'!$E:$E,$B310) / SUMIFS(OFFSET('3-a.  Rate Class Allocations'!$BA:$BA,0,O218-2015+(27*(AH$36="kW"))),'3-a.  Rate Class Allocations'!$F:$F,"2015 - 2020 Conservation First Framework - Approved Province Wide Program",'3-a.  Rate Class Allocations'!$E:$E,$B310),IF(COUNTIFS(AH$35,"General Service*"),1/COUNTIFS(Y218:AL218,"General Service*"),0))</f>
        <v>0</v>
      </c>
      <c r="AI310" s="416">
        <f ca="1">IF(SUMIFS(OFFSET('3-a.  Rate Class Allocations'!$BA:$BA,0,O218-2015+(27*(AI$36="kW"))),'3-a.  Rate Class Allocations'!$F:$F,"2015 - 2020 Conservation First Framework - Approved Province Wide Program",'3-a.  Rate Class Allocations'!$E:$E,$B310),SUMIFS(OFFSET('3-a.  Rate Class Allocations'!$BA:$BA,0,O218-2015+(27*(AI$36="kW"))),'3-a.  Rate Class Allocations'!$F:$F,"2015 - 2020 Conservation First Framework - Approved Province Wide Program",'3-a.  Rate Class Allocations'!$L:$L,AI$35,'3-a.  Rate Class Allocations'!$E:$E,$B310) / SUMIFS(OFFSET('3-a.  Rate Class Allocations'!$BA:$BA,0,O218-2015+(27*(AI$36="kW"))),'3-a.  Rate Class Allocations'!$F:$F,"2015 - 2020 Conservation First Framework - Approved Province Wide Program",'3-a.  Rate Class Allocations'!$E:$E,$B310),IF(COUNTIFS(AI$35,"General Service*"),1/COUNTIFS(Y218:AL218,"General Service*"),0))</f>
        <v>0</v>
      </c>
      <c r="AJ310" s="416">
        <f ca="1">IF(SUMIFS(OFFSET('3-a.  Rate Class Allocations'!$BA:$BA,0,O218-2015+(27*(AJ$36="kW"))),'3-a.  Rate Class Allocations'!$F:$F,"2015 - 2020 Conservation First Framework - Approved Province Wide Program",'3-a.  Rate Class Allocations'!$E:$E,$B310),SUMIFS(OFFSET('3-a.  Rate Class Allocations'!$BA:$BA,0,O218-2015+(27*(AJ$36="kW"))),'3-a.  Rate Class Allocations'!$F:$F,"2015 - 2020 Conservation First Framework - Approved Province Wide Program",'3-a.  Rate Class Allocations'!$L:$L,AJ$35,'3-a.  Rate Class Allocations'!$E:$E,$B310) / SUMIFS(OFFSET('3-a.  Rate Class Allocations'!$BA:$BA,0,O218-2015+(27*(AJ$36="kW"))),'3-a.  Rate Class Allocations'!$F:$F,"2015 - 2020 Conservation First Framework - Approved Province Wide Program",'3-a.  Rate Class Allocations'!$E:$E,$B310),IF(COUNTIFS(AJ$35,"General Service*"),1/COUNTIFS(Y218:AL218,"General Service*"),0))</f>
        <v>0</v>
      </c>
      <c r="AK310" s="416">
        <f ca="1">IF(SUMIFS(OFFSET('3-a.  Rate Class Allocations'!$BA:$BA,0,O218-2015+(27*(AK$36="kW"))),'3-a.  Rate Class Allocations'!$F:$F,"2015 - 2020 Conservation First Framework - Approved Province Wide Program",'3-a.  Rate Class Allocations'!$E:$E,$B310),SUMIFS(OFFSET('3-a.  Rate Class Allocations'!$BA:$BA,0,O218-2015+(27*(AK$36="kW"))),'3-a.  Rate Class Allocations'!$F:$F,"2015 - 2020 Conservation First Framework - Approved Province Wide Program",'3-a.  Rate Class Allocations'!$L:$L,AK$35,'3-a.  Rate Class Allocations'!$E:$E,$B310) / SUMIFS(OFFSET('3-a.  Rate Class Allocations'!$BA:$BA,0,O218-2015+(27*(AK$36="kW"))),'3-a.  Rate Class Allocations'!$F:$F,"2015 - 2020 Conservation First Framework - Approved Province Wide Program",'3-a.  Rate Class Allocations'!$E:$E,$B310),IF(COUNTIFS(AK$35,"General Service*"),1/COUNTIFS(Y218:AL218,"General Service*"),0))</f>
        <v>0</v>
      </c>
      <c r="AL310" s="416">
        <f ca="1">IF(SUMIFS(OFFSET('3-a.  Rate Class Allocations'!$BA:$BA,0,O218-2015+(27*(AL$36="kW"))),'3-a.  Rate Class Allocations'!$F:$F,"2015 - 2020 Conservation First Framework - Approved Province Wide Program",'3-a.  Rate Class Allocations'!$E:$E,$B310),SUMIFS(OFFSET('3-a.  Rate Class Allocations'!$BA:$BA,0,O218-2015+(27*(AL$36="kW"))),'3-a.  Rate Class Allocations'!$F:$F,"2015 - 2020 Conservation First Framework - Approved Province Wide Program",'3-a.  Rate Class Allocations'!$L:$L,AL$35,'3-a.  Rate Class Allocations'!$E:$E,$B310) / SUMIFS(OFFSET('3-a.  Rate Class Allocations'!$BA:$BA,0,O218-2015+(27*(AL$36="kW"))),'3-a.  Rate Class Allocations'!$F:$F,"2015 - 2020 Conservation First Framework - Approved Province Wide Program",'3-a.  Rate Class Allocations'!$E:$E,$B310),IF(COUNTIFS(AL$35,"General Service*"),1/COUNTIFS(Y218:AL218,"General Service*"),0))</f>
        <v>0</v>
      </c>
      <c r="AM310" s="298">
        <f ca="1">SUM(Y310:AL310)</f>
        <v>1</v>
      </c>
    </row>
    <row r="311" spans="1:39" outlineLevel="1">
      <c r="B311" s="296" t="s">
        <v>290</v>
      </c>
      <c r="C311" s="293" t="s">
        <v>164</v>
      </c>
      <c r="D311" s="724">
        <f>SUMIFS('7.  Persistence Report'!AV:AV,'7.  Persistence Report'!$D:$D,$B310,'7.  Persistence Report'!$H:$H,2016,'7.  Persistence Report'!$J:$J,"Adjustment")</f>
        <v>0</v>
      </c>
      <c r="E311" s="724">
        <f>SUMIFS('7.  Persistence Report'!AW:AW,'7.  Persistence Report'!$D:$D,$B310,'7.  Persistence Report'!$H:$H,2016,'7.  Persistence Report'!$J:$J,"Adjustment")</f>
        <v>0</v>
      </c>
      <c r="F311" s="724">
        <f>SUMIFS('7.  Persistence Report'!AX:AX,'7.  Persistence Report'!$D:$D,$B310,'7.  Persistence Report'!$H:$H,2016,'7.  Persistence Report'!$J:$J,"Adjustment")</f>
        <v>0</v>
      </c>
      <c r="G311" s="724">
        <f>SUMIFS('7.  Persistence Report'!AY:AY,'7.  Persistence Report'!$D:$D,$B310,'7.  Persistence Report'!$H:$H,2016,'7.  Persistence Report'!$J:$J,"Adjustment")</f>
        <v>0</v>
      </c>
      <c r="H311" s="724">
        <f>SUMIFS('7.  Persistence Report'!AZ:AZ,'7.  Persistence Report'!$D:$D,$B310,'7.  Persistence Report'!$H:$H,2016,'7.  Persistence Report'!$J:$J,"Adjustment")</f>
        <v>0</v>
      </c>
      <c r="I311" s="724">
        <f>SUMIFS('7.  Persistence Report'!BA:BA,'7.  Persistence Report'!$D:$D,$B310,'7.  Persistence Report'!$H:$H,2016,'7.  Persistence Report'!$J:$J,"Adjustment")</f>
        <v>0</v>
      </c>
      <c r="J311" s="724">
        <f>SUMIFS('7.  Persistence Report'!BB:BB,'7.  Persistence Report'!$D:$D,$B310,'7.  Persistence Report'!$H:$H,2016,'7.  Persistence Report'!$J:$J,"Adjustment")</f>
        <v>0</v>
      </c>
      <c r="K311" s="724">
        <f>SUMIFS('7.  Persistence Report'!BC:BC,'7.  Persistence Report'!$D:$D,$B310,'7.  Persistence Report'!$H:$H,2016,'7.  Persistence Report'!$J:$J,"Adjustment")</f>
        <v>0</v>
      </c>
      <c r="L311" s="724">
        <f>SUMIFS('7.  Persistence Report'!BD:BD,'7.  Persistence Report'!$D:$D,$B310,'7.  Persistence Report'!$H:$H,2016,'7.  Persistence Report'!$J:$J,"Adjustment")</f>
        <v>0</v>
      </c>
      <c r="M311" s="724">
        <f>SUMIFS('7.  Persistence Report'!BE:BE,'7.  Persistence Report'!$D:$D,$B310,'7.  Persistence Report'!$H:$H,2016,'7.  Persistence Report'!$J:$J,"Adjustment")</f>
        <v>0</v>
      </c>
      <c r="N311" s="724">
        <f>N310</f>
        <v>12</v>
      </c>
      <c r="O311" s="724">
        <f>SUMIFS('7.  Persistence Report'!Q:Q,'7.  Persistence Report'!$D:$D,$B310,'7.  Persistence Report'!$H:$H,2016,'7.  Persistence Report'!$J:$J,"Adjustment")</f>
        <v>0</v>
      </c>
      <c r="P311" s="724">
        <f>SUMIFS('7.  Persistence Report'!R:R,'7.  Persistence Report'!$D:$D,$B310,'7.  Persistence Report'!$H:$H,2016,'7.  Persistence Report'!$J:$J,"Adjustment")</f>
        <v>0</v>
      </c>
      <c r="Q311" s="724">
        <f>SUMIFS('7.  Persistence Report'!S:S,'7.  Persistence Report'!$D:$D,$B310,'7.  Persistence Report'!$H:$H,2016,'7.  Persistence Report'!$J:$J,"Adjustment")</f>
        <v>0</v>
      </c>
      <c r="R311" s="724">
        <f>SUMIFS('7.  Persistence Report'!T:T,'7.  Persistence Report'!$D:$D,$B310,'7.  Persistence Report'!$H:$H,2016,'7.  Persistence Report'!$J:$J,"Adjustment")</f>
        <v>0</v>
      </c>
      <c r="S311" s="724">
        <f>SUMIFS('7.  Persistence Report'!U:U,'7.  Persistence Report'!$D:$D,$B310,'7.  Persistence Report'!$H:$H,2016,'7.  Persistence Report'!$J:$J,"Adjustment")</f>
        <v>0</v>
      </c>
      <c r="T311" s="724">
        <f>SUMIFS('7.  Persistence Report'!V:V,'7.  Persistence Report'!$D:$D,$B310,'7.  Persistence Report'!$H:$H,2016,'7.  Persistence Report'!$J:$J,"Adjustment")</f>
        <v>0</v>
      </c>
      <c r="U311" s="724">
        <f>SUMIFS('7.  Persistence Report'!W:W,'7.  Persistence Report'!$D:$D,$B310,'7.  Persistence Report'!$H:$H,2016,'7.  Persistence Report'!$J:$J,"Adjustment")</f>
        <v>0</v>
      </c>
      <c r="V311" s="724">
        <f>SUMIFS('7.  Persistence Report'!X:X,'7.  Persistence Report'!$D:$D,$B310,'7.  Persistence Report'!$H:$H,2016,'7.  Persistence Report'!$J:$J,"Adjustment")</f>
        <v>0</v>
      </c>
      <c r="W311" s="724">
        <f>SUMIFS('7.  Persistence Report'!Y:Y,'7.  Persistence Report'!$D:$D,$B310,'7.  Persistence Report'!$H:$H,2016,'7.  Persistence Report'!$J:$J,"Adjustment")</f>
        <v>0</v>
      </c>
      <c r="X311" s="724">
        <f>SUMIFS('7.  Persistence Report'!Z:Z,'7.  Persistence Report'!$D:$D,$B310,'7.  Persistence Report'!$H:$H,2016,'7.  Persistence Report'!$J:$J,"Adjustment")</f>
        <v>0</v>
      </c>
      <c r="Y311" s="412">
        <f ca="1">Y310</f>
        <v>0.89576953963671835</v>
      </c>
      <c r="Z311" s="412">
        <f t="shared" ref="Z311:AL311" ca="1" si="86">Z310</f>
        <v>0</v>
      </c>
      <c r="AA311" s="412">
        <f t="shared" ca="1" si="86"/>
        <v>0.10423046036328167</v>
      </c>
      <c r="AB311" s="412">
        <f t="shared" ca="1" si="86"/>
        <v>0</v>
      </c>
      <c r="AC311" s="412">
        <f t="shared" ca="1" si="86"/>
        <v>0</v>
      </c>
      <c r="AD311" s="412">
        <f t="shared" ca="1" si="86"/>
        <v>0</v>
      </c>
      <c r="AE311" s="412">
        <f t="shared" ca="1" si="86"/>
        <v>0</v>
      </c>
      <c r="AF311" s="412">
        <f t="shared" ca="1" si="86"/>
        <v>0</v>
      </c>
      <c r="AG311" s="412">
        <f t="shared" ca="1" si="86"/>
        <v>0</v>
      </c>
      <c r="AH311" s="412">
        <f t="shared" ca="1" si="86"/>
        <v>0</v>
      </c>
      <c r="AI311" s="412">
        <f t="shared" ca="1" si="86"/>
        <v>0</v>
      </c>
      <c r="AJ311" s="412">
        <f t="shared" ca="1" si="86"/>
        <v>0</v>
      </c>
      <c r="AK311" s="412">
        <f t="shared" ca="1" si="86"/>
        <v>0</v>
      </c>
      <c r="AL311" s="412">
        <f t="shared" ca="1" si="86"/>
        <v>0</v>
      </c>
      <c r="AM311" s="308"/>
    </row>
    <row r="312" spans="1:39" outlineLevel="1">
      <c r="B312" s="296"/>
      <c r="C312" s="293"/>
      <c r="D312" s="730"/>
      <c r="E312" s="730"/>
      <c r="F312" s="730"/>
      <c r="G312" s="730"/>
      <c r="H312" s="730"/>
      <c r="I312" s="730"/>
      <c r="J312" s="730"/>
      <c r="K312" s="730"/>
      <c r="L312" s="730"/>
      <c r="M312" s="730"/>
      <c r="N312" s="730"/>
      <c r="O312" s="730"/>
      <c r="P312" s="730"/>
      <c r="Q312" s="730"/>
      <c r="R312" s="730"/>
      <c r="S312" s="730"/>
      <c r="T312" s="730"/>
      <c r="U312" s="730"/>
      <c r="V312" s="730"/>
      <c r="W312" s="730"/>
      <c r="X312" s="730"/>
      <c r="Y312" s="413"/>
      <c r="Z312" s="426"/>
      <c r="AA312" s="426"/>
      <c r="AB312" s="426"/>
      <c r="AC312" s="426"/>
      <c r="AD312" s="426"/>
      <c r="AE312" s="426"/>
      <c r="AF312" s="426"/>
      <c r="AG312" s="426"/>
      <c r="AH312" s="426"/>
      <c r="AI312" s="426"/>
      <c r="AJ312" s="426"/>
      <c r="AK312" s="426"/>
      <c r="AL312" s="426"/>
      <c r="AM312" s="308"/>
    </row>
    <row r="313" spans="1:39" ht="30" outlineLevel="1">
      <c r="A313" s="516">
        <v>29</v>
      </c>
      <c r="B313" s="514" t="s">
        <v>122</v>
      </c>
      <c r="C313" s="293" t="s">
        <v>25</v>
      </c>
      <c r="D313" s="724">
        <f>SUMIFS('7.  Persistence Report'!AV:AV,'7.  Persistence Report'!$D:$D,$B313,'7.  Persistence Report'!$H:$H,2016,'7.  Persistence Report'!$J:$J,"Current Year Savings")</f>
        <v>0</v>
      </c>
      <c r="E313" s="724">
        <f>SUMIFS('7.  Persistence Report'!AW:AW,'7.  Persistence Report'!$D:$D,$B313,'7.  Persistence Report'!$H:$H,2016,'7.  Persistence Report'!$J:$J,"Current Year Savings")</f>
        <v>0</v>
      </c>
      <c r="F313" s="724">
        <f>SUMIFS('7.  Persistence Report'!AX:AX,'7.  Persistence Report'!$D:$D,$B313,'7.  Persistence Report'!$H:$H,2016,'7.  Persistence Report'!$J:$J,"Current Year Savings")</f>
        <v>0</v>
      </c>
      <c r="G313" s="724">
        <f>SUMIFS('7.  Persistence Report'!AY:AY,'7.  Persistence Report'!$D:$D,$B313,'7.  Persistence Report'!$H:$H,2016,'7.  Persistence Report'!$J:$J,"Current Year Savings")</f>
        <v>0</v>
      </c>
      <c r="H313" s="724">
        <f>SUMIFS('7.  Persistence Report'!AZ:AZ,'7.  Persistence Report'!$D:$D,$B313,'7.  Persistence Report'!$H:$H,2016,'7.  Persistence Report'!$J:$J,"Current Year Savings")</f>
        <v>0</v>
      </c>
      <c r="I313" s="724">
        <f>SUMIFS('7.  Persistence Report'!BA:BA,'7.  Persistence Report'!$D:$D,$B313,'7.  Persistence Report'!$H:$H,2016,'7.  Persistence Report'!$J:$J,"Current Year Savings")</f>
        <v>0</v>
      </c>
      <c r="J313" s="724">
        <f>SUMIFS('7.  Persistence Report'!BB:BB,'7.  Persistence Report'!$D:$D,$B313,'7.  Persistence Report'!$H:$H,2016,'7.  Persistence Report'!$J:$J,"Current Year Savings")</f>
        <v>0</v>
      </c>
      <c r="K313" s="724">
        <f>SUMIFS('7.  Persistence Report'!BC:BC,'7.  Persistence Report'!$D:$D,$B313,'7.  Persistence Report'!$H:$H,2016,'7.  Persistence Report'!$J:$J,"Current Year Savings")</f>
        <v>0</v>
      </c>
      <c r="L313" s="724">
        <f>SUMIFS('7.  Persistence Report'!BD:BD,'7.  Persistence Report'!$D:$D,$B313,'7.  Persistence Report'!$H:$H,2016,'7.  Persistence Report'!$J:$J,"Current Year Savings")</f>
        <v>0</v>
      </c>
      <c r="M313" s="724">
        <f>SUMIFS('7.  Persistence Report'!BE:BE,'7.  Persistence Report'!$D:$D,$B313,'7.  Persistence Report'!$H:$H,2016,'7.  Persistence Report'!$J:$J,"Current Year Savings")</f>
        <v>0</v>
      </c>
      <c r="N313" s="724">
        <v>3</v>
      </c>
      <c r="O313" s="724">
        <f>SUMIFS('7.  Persistence Report'!Q:Q,'7.  Persistence Report'!$D:$D,$B313,'7.  Persistence Report'!$H:$H,2016,'7.  Persistence Report'!$J:$J,"Current Year Savings")</f>
        <v>0</v>
      </c>
      <c r="P313" s="724">
        <f>SUMIFS('7.  Persistence Report'!R:R,'7.  Persistence Report'!$D:$D,$B313,'7.  Persistence Report'!$H:$H,2016,'7.  Persistence Report'!$J:$J,"Current Year Savings")</f>
        <v>0</v>
      </c>
      <c r="Q313" s="724">
        <f>SUMIFS('7.  Persistence Report'!S:S,'7.  Persistence Report'!$D:$D,$B313,'7.  Persistence Report'!$H:$H,2016,'7.  Persistence Report'!$J:$J,"Current Year Savings")</f>
        <v>0</v>
      </c>
      <c r="R313" s="724">
        <f>SUMIFS('7.  Persistence Report'!T:T,'7.  Persistence Report'!$D:$D,$B313,'7.  Persistence Report'!$H:$H,2016,'7.  Persistence Report'!$J:$J,"Current Year Savings")</f>
        <v>0</v>
      </c>
      <c r="S313" s="724">
        <f>SUMIFS('7.  Persistence Report'!U:U,'7.  Persistence Report'!$D:$D,$B313,'7.  Persistence Report'!$H:$H,2016,'7.  Persistence Report'!$J:$J,"Current Year Savings")</f>
        <v>0</v>
      </c>
      <c r="T313" s="724">
        <f>SUMIFS('7.  Persistence Report'!V:V,'7.  Persistence Report'!$D:$D,$B313,'7.  Persistence Report'!$H:$H,2016,'7.  Persistence Report'!$J:$J,"Current Year Savings")</f>
        <v>0</v>
      </c>
      <c r="U313" s="724">
        <f>SUMIFS('7.  Persistence Report'!W:W,'7.  Persistence Report'!$D:$D,$B313,'7.  Persistence Report'!$H:$H,2016,'7.  Persistence Report'!$J:$J,"Current Year Savings")</f>
        <v>0</v>
      </c>
      <c r="V313" s="724">
        <f>SUMIFS('7.  Persistence Report'!X:X,'7.  Persistence Report'!$D:$D,$B313,'7.  Persistence Report'!$H:$H,2016,'7.  Persistence Report'!$J:$J,"Current Year Savings")</f>
        <v>0</v>
      </c>
      <c r="W313" s="724">
        <f>SUMIFS('7.  Persistence Report'!Y:Y,'7.  Persistence Report'!$D:$D,$B313,'7.  Persistence Report'!$H:$H,2016,'7.  Persistence Report'!$J:$J,"Current Year Savings")</f>
        <v>0</v>
      </c>
      <c r="X313" s="724">
        <f>SUMIFS('7.  Persistence Report'!Z:Z,'7.  Persistence Report'!$D:$D,$B313,'7.  Persistence Report'!$H:$H,2016,'7.  Persistence Report'!$J:$J,"Current Year Savings")</f>
        <v>0</v>
      </c>
      <c r="Y313" s="416">
        <f ca="1">IF(SUMIFS(OFFSET('3-a.  Rate Class Allocations'!$BA:$BA,0,O218-2015+(27*(Y219="kW"))),'3-a.  Rate Class Allocations'!$F:$F,"2015 - 2020 Conservation First Framework - Approved Province Wide Program",'3-a.  Rate Class Allocations'!$E:$E,$B313),SUMIFS(OFFSET('3-a.  Rate Class Allocations'!$BA:$BA,0,O218-2015+(27*(Y219="kW"))),'3-a.  Rate Class Allocations'!$F:$F,"2015 - 2020 Conservation First Framework - Approved Province Wide Program",'3-a.  Rate Class Allocations'!$L:$L,Y218,'3-a.  Rate Class Allocations'!$E:$E,$B313) / SUMIFS(OFFSET('3-a.  Rate Class Allocations'!$BA:$BA,0,O218-2015+(27*(Y219="kW"))),'3-a.  Rate Class Allocations'!$F:$F,"2015 - 2020 Conservation First Framework - Approved Province Wide Program",'3-a.  Rate Class Allocations'!$E:$E,$B313),IF(COUNTIFS(Y218,"General Service*"),1/COUNTIFS(Y218:AL218,"General Service*"),0))</f>
        <v>0.5</v>
      </c>
      <c r="Z313" s="416">
        <f ca="1">IF(SUMIFS(OFFSET('3-a.  Rate Class Allocations'!$BA:$BA,0,O218-2015+(27*(Z$36="kW"))),'3-a.  Rate Class Allocations'!$F:$F,"2015 - 2020 Conservation First Framework - Approved Province Wide Program",'3-a.  Rate Class Allocations'!$E:$E,$B313),SUMIFS(OFFSET('3-a.  Rate Class Allocations'!$BA:$BA,0,O218-2015+(27*(Z$36="kW"))),'3-a.  Rate Class Allocations'!$F:$F,"2015 - 2020 Conservation First Framework - Approved Province Wide Program",'3-a.  Rate Class Allocations'!$L:$L,Z$35,'3-a.  Rate Class Allocations'!$E:$E,$B313) / SUMIFS(OFFSET('3-a.  Rate Class Allocations'!$BA:$BA,0,O218-2015+(27*(Z$36="kW"))),'3-a.  Rate Class Allocations'!$F:$F,"2015 - 2020 Conservation First Framework - Approved Province Wide Program",'3-a.  Rate Class Allocations'!$E:$E,$B313),IF(COUNTIFS(Z$35,"General Service*"),1/COUNTIFS(Y218:AL218,"General Service*"),0))</f>
        <v>0.5</v>
      </c>
      <c r="AA313" s="416">
        <f ca="1">IF(SUMIFS(OFFSET('3-a.  Rate Class Allocations'!$BA:$BA,0,O218-2015+(27*(AA$36="kW"))),'3-a.  Rate Class Allocations'!$F:$F,"2015 - 2020 Conservation First Framework - Approved Province Wide Program",'3-a.  Rate Class Allocations'!$E:$E,$B313),SUMIFS(OFFSET('3-a.  Rate Class Allocations'!$BA:$BA,0,O218-2015+(27*(AA$36="kW"))),'3-a.  Rate Class Allocations'!$F:$F,"2015 - 2020 Conservation First Framework - Approved Province Wide Program",'3-a.  Rate Class Allocations'!$L:$L,AA$35,'3-a.  Rate Class Allocations'!$E:$E,$B313) / SUMIFS(OFFSET('3-a.  Rate Class Allocations'!$BA:$BA,0,O218-2015+(27*(AA$36="kW"))),'3-a.  Rate Class Allocations'!$F:$F,"2015 - 2020 Conservation First Framework - Approved Province Wide Program",'3-a.  Rate Class Allocations'!$E:$E,$B313),IF(COUNTIFS(AA$35,"General Service*"),1/COUNTIFS(Y218:AL218,"General Service*"),0))</f>
        <v>0</v>
      </c>
      <c r="AB313" s="416">
        <f ca="1">IF(SUMIFS(OFFSET('3-a.  Rate Class Allocations'!$BA:$BA,0,O218-2015+(27*(AB$36="kW"))),'3-a.  Rate Class Allocations'!$F:$F,"2015 - 2020 Conservation First Framework - Approved Province Wide Program",'3-a.  Rate Class Allocations'!$E:$E,$B313),SUMIFS(OFFSET('3-a.  Rate Class Allocations'!$BA:$BA,0,O218-2015+(27*(AB$36="kW"))),'3-a.  Rate Class Allocations'!$F:$F,"2015 - 2020 Conservation First Framework - Approved Province Wide Program",'3-a.  Rate Class Allocations'!$L:$L,AB$35,'3-a.  Rate Class Allocations'!$E:$E,$B313) / SUMIFS(OFFSET('3-a.  Rate Class Allocations'!$BA:$BA,0,O218-2015+(27*(AB$36="kW"))),'3-a.  Rate Class Allocations'!$F:$F,"2015 - 2020 Conservation First Framework - Approved Province Wide Program",'3-a.  Rate Class Allocations'!$E:$E,$B313),IF(COUNTIFS(AB$35,"General Service*"),1/COUNTIFS(Y218:AL218,"General Service*"),0))</f>
        <v>0</v>
      </c>
      <c r="AC313" s="416">
        <f ca="1">IF(SUMIFS(OFFSET('3-a.  Rate Class Allocations'!$BA:$BA,0,O218-2015+(27*(AC$36="kW"))),'3-a.  Rate Class Allocations'!$F:$F,"2015 - 2020 Conservation First Framework - Approved Province Wide Program",'3-a.  Rate Class Allocations'!$E:$E,$B313),SUMIFS(OFFSET('3-a.  Rate Class Allocations'!$BA:$BA,0,O218-2015+(27*(AC$36="kW"))),'3-a.  Rate Class Allocations'!$F:$F,"2015 - 2020 Conservation First Framework - Approved Province Wide Program",'3-a.  Rate Class Allocations'!$L:$L,AC$35,'3-a.  Rate Class Allocations'!$E:$E,$B313) / SUMIFS(OFFSET('3-a.  Rate Class Allocations'!$BA:$BA,0,O218-2015+(27*(AC$36="kW"))),'3-a.  Rate Class Allocations'!$F:$F,"2015 - 2020 Conservation First Framework - Approved Province Wide Program",'3-a.  Rate Class Allocations'!$E:$E,$B313),IF(COUNTIFS(AC$35,"General Service*"),1/COUNTIFS(Y218:AL218,"General Service*"),0))</f>
        <v>0</v>
      </c>
      <c r="AD313" s="416">
        <f ca="1">IF(SUMIFS(OFFSET('3-a.  Rate Class Allocations'!$BA:$BA,0,O218-2015+(27*(AD$36="kW"))),'3-a.  Rate Class Allocations'!$F:$F,"2015 - 2020 Conservation First Framework - Approved Province Wide Program",'3-a.  Rate Class Allocations'!$E:$E,$B313),SUMIFS(OFFSET('3-a.  Rate Class Allocations'!$BA:$BA,0,O218-2015+(27*(AD$36="kW"))),'3-a.  Rate Class Allocations'!$F:$F,"2015 - 2020 Conservation First Framework - Approved Province Wide Program",'3-a.  Rate Class Allocations'!$L:$L,AD$35,'3-a.  Rate Class Allocations'!$E:$E,$B313) / SUMIFS(OFFSET('3-a.  Rate Class Allocations'!$BA:$BA,0,O218-2015+(27*(AD$36="kW"))),'3-a.  Rate Class Allocations'!$F:$F,"2015 - 2020 Conservation First Framework - Approved Province Wide Program",'3-a.  Rate Class Allocations'!$E:$E,$B313),IF(COUNTIFS(AD$35,"General Service*"),1/COUNTIFS(Y218:AL218,"General Service*"),0))</f>
        <v>0</v>
      </c>
      <c r="AE313" s="416">
        <f ca="1">IF(SUMIFS(OFFSET('3-a.  Rate Class Allocations'!$BA:$BA,0,O218-2015+(27*(AE$36="kW"))),'3-a.  Rate Class Allocations'!$F:$F,"2015 - 2020 Conservation First Framework - Approved Province Wide Program",'3-a.  Rate Class Allocations'!$E:$E,$B313),SUMIFS(OFFSET('3-a.  Rate Class Allocations'!$BA:$BA,0,O218-2015+(27*(AE$36="kW"))),'3-a.  Rate Class Allocations'!$F:$F,"2015 - 2020 Conservation First Framework - Approved Province Wide Program",'3-a.  Rate Class Allocations'!$L:$L,AE$35,'3-a.  Rate Class Allocations'!$E:$E,$B313) / SUMIFS(OFFSET('3-a.  Rate Class Allocations'!$BA:$BA,0,O218-2015+(27*(AE$36="kW"))),'3-a.  Rate Class Allocations'!$F:$F,"2015 - 2020 Conservation First Framework - Approved Province Wide Program",'3-a.  Rate Class Allocations'!$E:$E,$B313),IF(COUNTIFS(AE$35,"General Service*"),1/COUNTIFS(Y218:AL218,"General Service*"),0))</f>
        <v>0</v>
      </c>
      <c r="AF313" s="416">
        <f ca="1">IF(SUMIFS(OFFSET('3-a.  Rate Class Allocations'!$BA:$BA,0,O218-2015+(27*(AF$36="kW"))),'3-a.  Rate Class Allocations'!$F:$F,"2015 - 2020 Conservation First Framework - Approved Province Wide Program",'3-a.  Rate Class Allocations'!$E:$E,$B313),SUMIFS(OFFSET('3-a.  Rate Class Allocations'!$BA:$BA,0,O218-2015+(27*(AF$36="kW"))),'3-a.  Rate Class Allocations'!$F:$F,"2015 - 2020 Conservation First Framework - Approved Province Wide Program",'3-a.  Rate Class Allocations'!$L:$L,AF$35,'3-a.  Rate Class Allocations'!$E:$E,$B313) / SUMIFS(OFFSET('3-a.  Rate Class Allocations'!$BA:$BA,0,O218-2015+(27*(AF$36="kW"))),'3-a.  Rate Class Allocations'!$F:$F,"2015 - 2020 Conservation First Framework - Approved Province Wide Program",'3-a.  Rate Class Allocations'!$E:$E,$B313),IF(COUNTIFS(AF$35,"General Service*"),1/COUNTIFS(Y218:AL218,"General Service*"),0))</f>
        <v>0</v>
      </c>
      <c r="AG313" s="416">
        <f ca="1">IF(SUMIFS(OFFSET('3-a.  Rate Class Allocations'!$BA:$BA,0,O218-2015+(27*(AG$36="kW"))),'3-a.  Rate Class Allocations'!$F:$F,"2015 - 2020 Conservation First Framework - Approved Province Wide Program",'3-a.  Rate Class Allocations'!$E:$E,$B313),SUMIFS(OFFSET('3-a.  Rate Class Allocations'!$BA:$BA,0,O218-2015+(27*(AG$36="kW"))),'3-a.  Rate Class Allocations'!$F:$F,"2015 - 2020 Conservation First Framework - Approved Province Wide Program",'3-a.  Rate Class Allocations'!$L:$L,AG$35,'3-a.  Rate Class Allocations'!$E:$E,$B313) / SUMIFS(OFFSET('3-a.  Rate Class Allocations'!$BA:$BA,0,O218-2015+(27*(AG$36="kW"))),'3-a.  Rate Class Allocations'!$F:$F,"2015 - 2020 Conservation First Framework - Approved Province Wide Program",'3-a.  Rate Class Allocations'!$E:$E,$B313),IF(COUNTIFS(AG$35,"General Service*"),1/COUNTIFS(Y218:AL218,"General Service*"),0))</f>
        <v>0</v>
      </c>
      <c r="AH313" s="416">
        <f ca="1">IF(SUMIFS(OFFSET('3-a.  Rate Class Allocations'!$BA:$BA,0,O218-2015+(27*(AH$36="kW"))),'3-a.  Rate Class Allocations'!$F:$F,"2015 - 2020 Conservation First Framework - Approved Province Wide Program",'3-a.  Rate Class Allocations'!$E:$E,$B313),SUMIFS(OFFSET('3-a.  Rate Class Allocations'!$BA:$BA,0,O218-2015+(27*(AH$36="kW"))),'3-a.  Rate Class Allocations'!$F:$F,"2015 - 2020 Conservation First Framework - Approved Province Wide Program",'3-a.  Rate Class Allocations'!$L:$L,AH$35,'3-a.  Rate Class Allocations'!$E:$E,$B313) / SUMIFS(OFFSET('3-a.  Rate Class Allocations'!$BA:$BA,0,O218-2015+(27*(AH$36="kW"))),'3-a.  Rate Class Allocations'!$F:$F,"2015 - 2020 Conservation First Framework - Approved Province Wide Program",'3-a.  Rate Class Allocations'!$E:$E,$B313),IF(COUNTIFS(AH$35,"General Service*"),1/COUNTIFS(Y218:AL218,"General Service*"),0))</f>
        <v>0</v>
      </c>
      <c r="AI313" s="416">
        <f ca="1">IF(SUMIFS(OFFSET('3-a.  Rate Class Allocations'!$BA:$BA,0,O218-2015+(27*(AI$36="kW"))),'3-a.  Rate Class Allocations'!$F:$F,"2015 - 2020 Conservation First Framework - Approved Province Wide Program",'3-a.  Rate Class Allocations'!$E:$E,$B313),SUMIFS(OFFSET('3-a.  Rate Class Allocations'!$BA:$BA,0,O218-2015+(27*(AI$36="kW"))),'3-a.  Rate Class Allocations'!$F:$F,"2015 - 2020 Conservation First Framework - Approved Province Wide Program",'3-a.  Rate Class Allocations'!$L:$L,AI$35,'3-a.  Rate Class Allocations'!$E:$E,$B313) / SUMIFS(OFFSET('3-a.  Rate Class Allocations'!$BA:$BA,0,O218-2015+(27*(AI$36="kW"))),'3-a.  Rate Class Allocations'!$F:$F,"2015 - 2020 Conservation First Framework - Approved Province Wide Program",'3-a.  Rate Class Allocations'!$E:$E,$B313),IF(COUNTIFS(AI$35,"General Service*"),1/COUNTIFS(Y218:AL218,"General Service*"),0))</f>
        <v>0</v>
      </c>
      <c r="AJ313" s="416">
        <f ca="1">IF(SUMIFS(OFFSET('3-a.  Rate Class Allocations'!$BA:$BA,0,O218-2015+(27*(AJ$36="kW"))),'3-a.  Rate Class Allocations'!$F:$F,"2015 - 2020 Conservation First Framework - Approved Province Wide Program",'3-a.  Rate Class Allocations'!$E:$E,$B313),SUMIFS(OFFSET('3-a.  Rate Class Allocations'!$BA:$BA,0,O218-2015+(27*(AJ$36="kW"))),'3-a.  Rate Class Allocations'!$F:$F,"2015 - 2020 Conservation First Framework - Approved Province Wide Program",'3-a.  Rate Class Allocations'!$L:$L,AJ$35,'3-a.  Rate Class Allocations'!$E:$E,$B313) / SUMIFS(OFFSET('3-a.  Rate Class Allocations'!$BA:$BA,0,O218-2015+(27*(AJ$36="kW"))),'3-a.  Rate Class Allocations'!$F:$F,"2015 - 2020 Conservation First Framework - Approved Province Wide Program",'3-a.  Rate Class Allocations'!$E:$E,$B313),IF(COUNTIFS(AJ$35,"General Service*"),1/COUNTIFS(Y218:AL218,"General Service*"),0))</f>
        <v>0</v>
      </c>
      <c r="AK313" s="416">
        <f ca="1">IF(SUMIFS(OFFSET('3-a.  Rate Class Allocations'!$BA:$BA,0,O218-2015+(27*(AK$36="kW"))),'3-a.  Rate Class Allocations'!$F:$F,"2015 - 2020 Conservation First Framework - Approved Province Wide Program",'3-a.  Rate Class Allocations'!$E:$E,$B313),SUMIFS(OFFSET('3-a.  Rate Class Allocations'!$BA:$BA,0,O218-2015+(27*(AK$36="kW"))),'3-a.  Rate Class Allocations'!$F:$F,"2015 - 2020 Conservation First Framework - Approved Province Wide Program",'3-a.  Rate Class Allocations'!$L:$L,AK$35,'3-a.  Rate Class Allocations'!$E:$E,$B313) / SUMIFS(OFFSET('3-a.  Rate Class Allocations'!$BA:$BA,0,O218-2015+(27*(AK$36="kW"))),'3-a.  Rate Class Allocations'!$F:$F,"2015 - 2020 Conservation First Framework - Approved Province Wide Program",'3-a.  Rate Class Allocations'!$E:$E,$B313),IF(COUNTIFS(AK$35,"General Service*"),1/COUNTIFS(Y218:AL218,"General Service*"),0))</f>
        <v>0</v>
      </c>
      <c r="AL313" s="416">
        <f ca="1">IF(SUMIFS(OFFSET('3-a.  Rate Class Allocations'!$BA:$BA,0,O218-2015+(27*(AL$36="kW"))),'3-a.  Rate Class Allocations'!$F:$F,"2015 - 2020 Conservation First Framework - Approved Province Wide Program",'3-a.  Rate Class Allocations'!$E:$E,$B313),SUMIFS(OFFSET('3-a.  Rate Class Allocations'!$BA:$BA,0,O218-2015+(27*(AL$36="kW"))),'3-a.  Rate Class Allocations'!$F:$F,"2015 - 2020 Conservation First Framework - Approved Province Wide Program",'3-a.  Rate Class Allocations'!$L:$L,AL$35,'3-a.  Rate Class Allocations'!$E:$E,$B313) / SUMIFS(OFFSET('3-a.  Rate Class Allocations'!$BA:$BA,0,O218-2015+(27*(AL$36="kW"))),'3-a.  Rate Class Allocations'!$F:$F,"2015 - 2020 Conservation First Framework - Approved Province Wide Program",'3-a.  Rate Class Allocations'!$E:$E,$B313),IF(COUNTIFS(AL$35,"General Service*"),1/COUNTIFS(Y218:AL218,"General Service*"),0))</f>
        <v>0</v>
      </c>
      <c r="AM313" s="298">
        <f ca="1">SUM(Y313:AL313)</f>
        <v>1</v>
      </c>
    </row>
    <row r="314" spans="1:39" outlineLevel="1">
      <c r="B314" s="296" t="s">
        <v>290</v>
      </c>
      <c r="C314" s="293" t="s">
        <v>164</v>
      </c>
      <c r="D314" s="724">
        <f>SUMIFS('7.  Persistence Report'!AV:AV,'7.  Persistence Report'!$D:$D,$B313,'7.  Persistence Report'!$H:$H,2016,'7.  Persistence Report'!$J:$J,"Adjustment")</f>
        <v>0</v>
      </c>
      <c r="E314" s="724">
        <f>SUMIFS('7.  Persistence Report'!AW:AW,'7.  Persistence Report'!$D:$D,$B313,'7.  Persistence Report'!$H:$H,2016,'7.  Persistence Report'!$J:$J,"Adjustment")</f>
        <v>0</v>
      </c>
      <c r="F314" s="724">
        <f>SUMIFS('7.  Persistence Report'!AX:AX,'7.  Persistence Report'!$D:$D,$B313,'7.  Persistence Report'!$H:$H,2016,'7.  Persistence Report'!$J:$J,"Adjustment")</f>
        <v>0</v>
      </c>
      <c r="G314" s="724">
        <f>SUMIFS('7.  Persistence Report'!AY:AY,'7.  Persistence Report'!$D:$D,$B313,'7.  Persistence Report'!$H:$H,2016,'7.  Persistence Report'!$J:$J,"Adjustment")</f>
        <v>0</v>
      </c>
      <c r="H314" s="724">
        <f>SUMIFS('7.  Persistence Report'!AZ:AZ,'7.  Persistence Report'!$D:$D,$B313,'7.  Persistence Report'!$H:$H,2016,'7.  Persistence Report'!$J:$J,"Adjustment")</f>
        <v>0</v>
      </c>
      <c r="I314" s="724">
        <f>SUMIFS('7.  Persistence Report'!BA:BA,'7.  Persistence Report'!$D:$D,$B313,'7.  Persistence Report'!$H:$H,2016,'7.  Persistence Report'!$J:$J,"Adjustment")</f>
        <v>0</v>
      </c>
      <c r="J314" s="724">
        <f>SUMIFS('7.  Persistence Report'!BB:BB,'7.  Persistence Report'!$D:$D,$B313,'7.  Persistence Report'!$H:$H,2016,'7.  Persistence Report'!$J:$J,"Adjustment")</f>
        <v>0</v>
      </c>
      <c r="K314" s="724">
        <f>SUMIFS('7.  Persistence Report'!BC:BC,'7.  Persistence Report'!$D:$D,$B313,'7.  Persistence Report'!$H:$H,2016,'7.  Persistence Report'!$J:$J,"Adjustment")</f>
        <v>0</v>
      </c>
      <c r="L314" s="724">
        <f>SUMIFS('7.  Persistence Report'!BD:BD,'7.  Persistence Report'!$D:$D,$B313,'7.  Persistence Report'!$H:$H,2016,'7.  Persistence Report'!$J:$J,"Adjustment")</f>
        <v>0</v>
      </c>
      <c r="M314" s="724">
        <f>SUMIFS('7.  Persistence Report'!BE:BE,'7.  Persistence Report'!$D:$D,$B313,'7.  Persistence Report'!$H:$H,2016,'7.  Persistence Report'!$J:$J,"Adjustment")</f>
        <v>0</v>
      </c>
      <c r="N314" s="724">
        <f>N313</f>
        <v>3</v>
      </c>
      <c r="O314" s="724">
        <f>SUMIFS('7.  Persistence Report'!Q:Q,'7.  Persistence Report'!$D:$D,$B313,'7.  Persistence Report'!$H:$H,2016,'7.  Persistence Report'!$J:$J,"Adjustment")</f>
        <v>0</v>
      </c>
      <c r="P314" s="724">
        <f>SUMIFS('7.  Persistence Report'!R:R,'7.  Persistence Report'!$D:$D,$B313,'7.  Persistence Report'!$H:$H,2016,'7.  Persistence Report'!$J:$J,"Adjustment")</f>
        <v>0</v>
      </c>
      <c r="Q314" s="724">
        <f>SUMIFS('7.  Persistence Report'!S:S,'7.  Persistence Report'!$D:$D,$B313,'7.  Persistence Report'!$H:$H,2016,'7.  Persistence Report'!$J:$J,"Adjustment")</f>
        <v>0</v>
      </c>
      <c r="R314" s="724">
        <f>SUMIFS('7.  Persistence Report'!T:T,'7.  Persistence Report'!$D:$D,$B313,'7.  Persistence Report'!$H:$H,2016,'7.  Persistence Report'!$J:$J,"Adjustment")</f>
        <v>0</v>
      </c>
      <c r="S314" s="724">
        <f>SUMIFS('7.  Persistence Report'!U:U,'7.  Persistence Report'!$D:$D,$B313,'7.  Persistence Report'!$H:$H,2016,'7.  Persistence Report'!$J:$J,"Adjustment")</f>
        <v>0</v>
      </c>
      <c r="T314" s="724">
        <f>SUMIFS('7.  Persistence Report'!V:V,'7.  Persistence Report'!$D:$D,$B313,'7.  Persistence Report'!$H:$H,2016,'7.  Persistence Report'!$J:$J,"Adjustment")</f>
        <v>0</v>
      </c>
      <c r="U314" s="724">
        <f>SUMIFS('7.  Persistence Report'!W:W,'7.  Persistence Report'!$D:$D,$B313,'7.  Persistence Report'!$H:$H,2016,'7.  Persistence Report'!$J:$J,"Adjustment")</f>
        <v>0</v>
      </c>
      <c r="V314" s="724">
        <f>SUMIFS('7.  Persistence Report'!X:X,'7.  Persistence Report'!$D:$D,$B313,'7.  Persistence Report'!$H:$H,2016,'7.  Persistence Report'!$J:$J,"Adjustment")</f>
        <v>0</v>
      </c>
      <c r="W314" s="724">
        <f>SUMIFS('7.  Persistence Report'!Y:Y,'7.  Persistence Report'!$D:$D,$B313,'7.  Persistence Report'!$H:$H,2016,'7.  Persistence Report'!$J:$J,"Adjustment")</f>
        <v>0</v>
      </c>
      <c r="X314" s="724">
        <f>SUMIFS('7.  Persistence Report'!Z:Z,'7.  Persistence Report'!$D:$D,$B313,'7.  Persistence Report'!$H:$H,2016,'7.  Persistence Report'!$J:$J,"Adjustment")</f>
        <v>0</v>
      </c>
      <c r="Y314" s="412">
        <f ca="1">Y313</f>
        <v>0.5</v>
      </c>
      <c r="Z314" s="412">
        <f t="shared" ref="Z314:AL314" ca="1" si="87">Z313</f>
        <v>0.5</v>
      </c>
      <c r="AA314" s="412">
        <f t="shared" ca="1" si="87"/>
        <v>0</v>
      </c>
      <c r="AB314" s="412">
        <f t="shared" ca="1" si="87"/>
        <v>0</v>
      </c>
      <c r="AC314" s="412">
        <f t="shared" ca="1" si="87"/>
        <v>0</v>
      </c>
      <c r="AD314" s="412">
        <f t="shared" ca="1" si="87"/>
        <v>0</v>
      </c>
      <c r="AE314" s="412">
        <f t="shared" ca="1" si="87"/>
        <v>0</v>
      </c>
      <c r="AF314" s="412">
        <f t="shared" ca="1" si="87"/>
        <v>0</v>
      </c>
      <c r="AG314" s="412">
        <f t="shared" ca="1" si="87"/>
        <v>0</v>
      </c>
      <c r="AH314" s="412">
        <f t="shared" ca="1" si="87"/>
        <v>0</v>
      </c>
      <c r="AI314" s="412">
        <f t="shared" ca="1" si="87"/>
        <v>0</v>
      </c>
      <c r="AJ314" s="412">
        <f t="shared" ca="1" si="87"/>
        <v>0</v>
      </c>
      <c r="AK314" s="412">
        <f t="shared" ca="1" si="87"/>
        <v>0</v>
      </c>
      <c r="AL314" s="412">
        <f t="shared" ca="1" si="87"/>
        <v>0</v>
      </c>
      <c r="AM314" s="308"/>
    </row>
    <row r="315" spans="1:39" outlineLevel="1">
      <c r="B315" s="296"/>
      <c r="C315" s="293"/>
      <c r="D315" s="730"/>
      <c r="E315" s="730"/>
      <c r="F315" s="730"/>
      <c r="G315" s="730"/>
      <c r="H315" s="730"/>
      <c r="I315" s="730"/>
      <c r="J315" s="730"/>
      <c r="K315" s="730"/>
      <c r="L315" s="730"/>
      <c r="M315" s="730"/>
      <c r="N315" s="730"/>
      <c r="O315" s="730"/>
      <c r="P315" s="730"/>
      <c r="Q315" s="730"/>
      <c r="R315" s="730"/>
      <c r="S315" s="730"/>
      <c r="T315" s="730"/>
      <c r="U315" s="730"/>
      <c r="V315" s="730"/>
      <c r="W315" s="730"/>
      <c r="X315" s="730"/>
      <c r="Y315" s="413"/>
      <c r="Z315" s="426"/>
      <c r="AA315" s="426"/>
      <c r="AB315" s="426"/>
      <c r="AC315" s="426"/>
      <c r="AD315" s="426"/>
      <c r="AE315" s="426"/>
      <c r="AF315" s="426"/>
      <c r="AG315" s="426"/>
      <c r="AH315" s="426"/>
      <c r="AI315" s="426"/>
      <c r="AJ315" s="426"/>
      <c r="AK315" s="426"/>
      <c r="AL315" s="426"/>
      <c r="AM315" s="308"/>
    </row>
    <row r="316" spans="1:39" ht="30" outlineLevel="1">
      <c r="A316" s="516">
        <v>30</v>
      </c>
      <c r="B316" s="514" t="s">
        <v>123</v>
      </c>
      <c r="C316" s="293" t="s">
        <v>25</v>
      </c>
      <c r="D316" s="724">
        <f>SUMIFS('7.  Persistence Report'!AV:AV,'7.  Persistence Report'!$D:$D,$B316,'7.  Persistence Report'!$H:$H,2016,'7.  Persistence Report'!$J:$J,"Current Year Savings")</f>
        <v>0</v>
      </c>
      <c r="E316" s="724">
        <f>SUMIFS('7.  Persistence Report'!AW:AW,'7.  Persistence Report'!$D:$D,$B316,'7.  Persistence Report'!$H:$H,2016,'7.  Persistence Report'!$J:$J,"Current Year Savings")</f>
        <v>0</v>
      </c>
      <c r="F316" s="724">
        <f>SUMIFS('7.  Persistence Report'!AX:AX,'7.  Persistence Report'!$D:$D,$B316,'7.  Persistence Report'!$H:$H,2016,'7.  Persistence Report'!$J:$J,"Current Year Savings")</f>
        <v>0</v>
      </c>
      <c r="G316" s="724">
        <f>SUMIFS('7.  Persistence Report'!AY:AY,'7.  Persistence Report'!$D:$D,$B316,'7.  Persistence Report'!$H:$H,2016,'7.  Persistence Report'!$J:$J,"Current Year Savings")</f>
        <v>0</v>
      </c>
      <c r="H316" s="724">
        <f>SUMIFS('7.  Persistence Report'!AZ:AZ,'7.  Persistence Report'!$D:$D,$B316,'7.  Persistence Report'!$H:$H,2016,'7.  Persistence Report'!$J:$J,"Current Year Savings")</f>
        <v>0</v>
      </c>
      <c r="I316" s="724">
        <f>SUMIFS('7.  Persistence Report'!BA:BA,'7.  Persistence Report'!$D:$D,$B316,'7.  Persistence Report'!$H:$H,2016,'7.  Persistence Report'!$J:$J,"Current Year Savings")</f>
        <v>0</v>
      </c>
      <c r="J316" s="724">
        <f>SUMIFS('7.  Persistence Report'!BB:BB,'7.  Persistence Report'!$D:$D,$B316,'7.  Persistence Report'!$H:$H,2016,'7.  Persistence Report'!$J:$J,"Current Year Savings")</f>
        <v>0</v>
      </c>
      <c r="K316" s="724">
        <f>SUMIFS('7.  Persistence Report'!BC:BC,'7.  Persistence Report'!$D:$D,$B316,'7.  Persistence Report'!$H:$H,2016,'7.  Persistence Report'!$J:$J,"Current Year Savings")</f>
        <v>0</v>
      </c>
      <c r="L316" s="724">
        <f>SUMIFS('7.  Persistence Report'!BD:BD,'7.  Persistence Report'!$D:$D,$B316,'7.  Persistence Report'!$H:$H,2016,'7.  Persistence Report'!$J:$J,"Current Year Savings")</f>
        <v>0</v>
      </c>
      <c r="M316" s="724">
        <f>SUMIFS('7.  Persistence Report'!BE:BE,'7.  Persistence Report'!$D:$D,$B316,'7.  Persistence Report'!$H:$H,2016,'7.  Persistence Report'!$J:$J,"Current Year Savings")</f>
        <v>0</v>
      </c>
      <c r="N316" s="724">
        <v>12</v>
      </c>
      <c r="O316" s="724">
        <f>SUMIFS('7.  Persistence Report'!Q:Q,'7.  Persistence Report'!$D:$D,$B316,'7.  Persistence Report'!$H:$H,2016,'7.  Persistence Report'!$J:$J,"Current Year Savings")</f>
        <v>0</v>
      </c>
      <c r="P316" s="724">
        <f>SUMIFS('7.  Persistence Report'!R:R,'7.  Persistence Report'!$D:$D,$B316,'7.  Persistence Report'!$H:$H,2016,'7.  Persistence Report'!$J:$J,"Current Year Savings")</f>
        <v>0</v>
      </c>
      <c r="Q316" s="724">
        <f>SUMIFS('7.  Persistence Report'!S:S,'7.  Persistence Report'!$D:$D,$B316,'7.  Persistence Report'!$H:$H,2016,'7.  Persistence Report'!$J:$J,"Current Year Savings")</f>
        <v>0</v>
      </c>
      <c r="R316" s="724">
        <f>SUMIFS('7.  Persistence Report'!T:T,'7.  Persistence Report'!$D:$D,$B316,'7.  Persistence Report'!$H:$H,2016,'7.  Persistence Report'!$J:$J,"Current Year Savings")</f>
        <v>0</v>
      </c>
      <c r="S316" s="724">
        <f>SUMIFS('7.  Persistence Report'!U:U,'7.  Persistence Report'!$D:$D,$B316,'7.  Persistence Report'!$H:$H,2016,'7.  Persistence Report'!$J:$J,"Current Year Savings")</f>
        <v>0</v>
      </c>
      <c r="T316" s="724">
        <f>SUMIFS('7.  Persistence Report'!V:V,'7.  Persistence Report'!$D:$D,$B316,'7.  Persistence Report'!$H:$H,2016,'7.  Persistence Report'!$J:$J,"Current Year Savings")</f>
        <v>0</v>
      </c>
      <c r="U316" s="724">
        <f>SUMIFS('7.  Persistence Report'!W:W,'7.  Persistence Report'!$D:$D,$B316,'7.  Persistence Report'!$H:$H,2016,'7.  Persistence Report'!$J:$J,"Current Year Savings")</f>
        <v>0</v>
      </c>
      <c r="V316" s="724">
        <f>SUMIFS('7.  Persistence Report'!X:X,'7.  Persistence Report'!$D:$D,$B316,'7.  Persistence Report'!$H:$H,2016,'7.  Persistence Report'!$J:$J,"Current Year Savings")</f>
        <v>0</v>
      </c>
      <c r="W316" s="724">
        <f>SUMIFS('7.  Persistence Report'!Y:Y,'7.  Persistence Report'!$D:$D,$B316,'7.  Persistence Report'!$H:$H,2016,'7.  Persistence Report'!$J:$J,"Current Year Savings")</f>
        <v>0</v>
      </c>
      <c r="X316" s="724">
        <f>SUMIFS('7.  Persistence Report'!Z:Z,'7.  Persistence Report'!$D:$D,$B316,'7.  Persistence Report'!$H:$H,2016,'7.  Persistence Report'!$J:$J,"Current Year Savings")</f>
        <v>0</v>
      </c>
      <c r="Y316" s="416">
        <f ca="1">IF(SUMIFS(OFFSET('3-a.  Rate Class Allocations'!$BA:$BA,0,O218-2015+(27*(Y219="kW"))),'3-a.  Rate Class Allocations'!$F:$F,"2015 - 2020 Conservation First Framework - Approved Province Wide Program",'3-a.  Rate Class Allocations'!$E:$E,$B316),SUMIFS(OFFSET('3-a.  Rate Class Allocations'!$BA:$BA,0,O218-2015+(27*(Y219="kW"))),'3-a.  Rate Class Allocations'!$F:$F,"2015 - 2020 Conservation First Framework - Approved Province Wide Program",'3-a.  Rate Class Allocations'!$L:$L,Y218,'3-a.  Rate Class Allocations'!$E:$E,$B316) / SUMIFS(OFFSET('3-a.  Rate Class Allocations'!$BA:$BA,0,O218-2015+(27*(Y219="kW"))),'3-a.  Rate Class Allocations'!$F:$F,"2015 - 2020 Conservation First Framework - Approved Province Wide Program",'3-a.  Rate Class Allocations'!$E:$E,$B316),IF(COUNTIFS(Y218,"General Service*"),1/COUNTIFS(Y218:AL218,"General Service*"),0))</f>
        <v>0.5</v>
      </c>
      <c r="Z316" s="416">
        <f ca="1">IF(SUMIFS(OFFSET('3-a.  Rate Class Allocations'!$BA:$BA,0,O218-2015+(27*(Z$36="kW"))),'3-a.  Rate Class Allocations'!$F:$F,"2015 - 2020 Conservation First Framework - Approved Province Wide Program",'3-a.  Rate Class Allocations'!$E:$E,$B316),SUMIFS(OFFSET('3-a.  Rate Class Allocations'!$BA:$BA,0,O218-2015+(27*(Z$36="kW"))),'3-a.  Rate Class Allocations'!$F:$F,"2015 - 2020 Conservation First Framework - Approved Province Wide Program",'3-a.  Rate Class Allocations'!$L:$L,Z$35,'3-a.  Rate Class Allocations'!$E:$E,$B316) / SUMIFS(OFFSET('3-a.  Rate Class Allocations'!$BA:$BA,0,O218-2015+(27*(Z$36="kW"))),'3-a.  Rate Class Allocations'!$F:$F,"2015 - 2020 Conservation First Framework - Approved Province Wide Program",'3-a.  Rate Class Allocations'!$E:$E,$B316),IF(COUNTIFS(Z$35,"General Service*"),1/COUNTIFS(Y218:AL218,"General Service*"),0))</f>
        <v>0.5</v>
      </c>
      <c r="AA316" s="416">
        <f ca="1">IF(SUMIFS(OFFSET('3-a.  Rate Class Allocations'!$BA:$BA,0,O218-2015+(27*(AA$36="kW"))),'3-a.  Rate Class Allocations'!$F:$F,"2015 - 2020 Conservation First Framework - Approved Province Wide Program",'3-a.  Rate Class Allocations'!$E:$E,$B316),SUMIFS(OFFSET('3-a.  Rate Class Allocations'!$BA:$BA,0,O218-2015+(27*(AA$36="kW"))),'3-a.  Rate Class Allocations'!$F:$F,"2015 - 2020 Conservation First Framework - Approved Province Wide Program",'3-a.  Rate Class Allocations'!$L:$L,AA$35,'3-a.  Rate Class Allocations'!$E:$E,$B316) / SUMIFS(OFFSET('3-a.  Rate Class Allocations'!$BA:$BA,0,O218-2015+(27*(AA$36="kW"))),'3-a.  Rate Class Allocations'!$F:$F,"2015 - 2020 Conservation First Framework - Approved Province Wide Program",'3-a.  Rate Class Allocations'!$E:$E,$B316),IF(COUNTIFS(AA$35,"General Service*"),1/COUNTIFS(Y218:AL218,"General Service*"),0))</f>
        <v>0</v>
      </c>
      <c r="AB316" s="416">
        <f ca="1">IF(SUMIFS(OFFSET('3-a.  Rate Class Allocations'!$BA:$BA,0,O218-2015+(27*(AB$36="kW"))),'3-a.  Rate Class Allocations'!$F:$F,"2015 - 2020 Conservation First Framework - Approved Province Wide Program",'3-a.  Rate Class Allocations'!$E:$E,$B316),SUMIFS(OFFSET('3-a.  Rate Class Allocations'!$BA:$BA,0,O218-2015+(27*(AB$36="kW"))),'3-a.  Rate Class Allocations'!$F:$F,"2015 - 2020 Conservation First Framework - Approved Province Wide Program",'3-a.  Rate Class Allocations'!$L:$L,AB$35,'3-a.  Rate Class Allocations'!$E:$E,$B316) / SUMIFS(OFFSET('3-a.  Rate Class Allocations'!$BA:$BA,0,O218-2015+(27*(AB$36="kW"))),'3-a.  Rate Class Allocations'!$F:$F,"2015 - 2020 Conservation First Framework - Approved Province Wide Program",'3-a.  Rate Class Allocations'!$E:$E,$B316),IF(COUNTIFS(AB$35,"General Service*"),1/COUNTIFS(Y218:AL218,"General Service*"),0))</f>
        <v>0</v>
      </c>
      <c r="AC316" s="416">
        <f ca="1">IF(SUMIFS(OFFSET('3-a.  Rate Class Allocations'!$BA:$BA,0,O218-2015+(27*(AC$36="kW"))),'3-a.  Rate Class Allocations'!$F:$F,"2015 - 2020 Conservation First Framework - Approved Province Wide Program",'3-a.  Rate Class Allocations'!$E:$E,$B316),SUMIFS(OFFSET('3-a.  Rate Class Allocations'!$BA:$BA,0,O218-2015+(27*(AC$36="kW"))),'3-a.  Rate Class Allocations'!$F:$F,"2015 - 2020 Conservation First Framework - Approved Province Wide Program",'3-a.  Rate Class Allocations'!$L:$L,AC$35,'3-a.  Rate Class Allocations'!$E:$E,$B316) / SUMIFS(OFFSET('3-a.  Rate Class Allocations'!$BA:$BA,0,O218-2015+(27*(AC$36="kW"))),'3-a.  Rate Class Allocations'!$F:$F,"2015 - 2020 Conservation First Framework - Approved Province Wide Program",'3-a.  Rate Class Allocations'!$E:$E,$B316),IF(COUNTIFS(AC$35,"General Service*"),1/COUNTIFS(Y218:AL218,"General Service*"),0))</f>
        <v>0</v>
      </c>
      <c r="AD316" s="416">
        <f ca="1">IF(SUMIFS(OFFSET('3-a.  Rate Class Allocations'!$BA:$BA,0,O218-2015+(27*(AD$36="kW"))),'3-a.  Rate Class Allocations'!$F:$F,"2015 - 2020 Conservation First Framework - Approved Province Wide Program",'3-a.  Rate Class Allocations'!$E:$E,$B316),SUMIFS(OFFSET('3-a.  Rate Class Allocations'!$BA:$BA,0,O218-2015+(27*(AD$36="kW"))),'3-a.  Rate Class Allocations'!$F:$F,"2015 - 2020 Conservation First Framework - Approved Province Wide Program",'3-a.  Rate Class Allocations'!$L:$L,AD$35,'3-a.  Rate Class Allocations'!$E:$E,$B316) / SUMIFS(OFFSET('3-a.  Rate Class Allocations'!$BA:$BA,0,O218-2015+(27*(AD$36="kW"))),'3-a.  Rate Class Allocations'!$F:$F,"2015 - 2020 Conservation First Framework - Approved Province Wide Program",'3-a.  Rate Class Allocations'!$E:$E,$B316),IF(COUNTIFS(AD$35,"General Service*"),1/COUNTIFS(Y218:AL218,"General Service*"),0))</f>
        <v>0</v>
      </c>
      <c r="AE316" s="416">
        <f ca="1">IF(SUMIFS(OFFSET('3-a.  Rate Class Allocations'!$BA:$BA,0,O218-2015+(27*(AE$36="kW"))),'3-a.  Rate Class Allocations'!$F:$F,"2015 - 2020 Conservation First Framework - Approved Province Wide Program",'3-a.  Rate Class Allocations'!$E:$E,$B316),SUMIFS(OFFSET('3-a.  Rate Class Allocations'!$BA:$BA,0,O218-2015+(27*(AE$36="kW"))),'3-a.  Rate Class Allocations'!$F:$F,"2015 - 2020 Conservation First Framework - Approved Province Wide Program",'3-a.  Rate Class Allocations'!$L:$L,AE$35,'3-a.  Rate Class Allocations'!$E:$E,$B316) / SUMIFS(OFFSET('3-a.  Rate Class Allocations'!$BA:$BA,0,O218-2015+(27*(AE$36="kW"))),'3-a.  Rate Class Allocations'!$F:$F,"2015 - 2020 Conservation First Framework - Approved Province Wide Program",'3-a.  Rate Class Allocations'!$E:$E,$B316),IF(COUNTIFS(AE$35,"General Service*"),1/COUNTIFS(Y218:AL218,"General Service*"),0))</f>
        <v>0</v>
      </c>
      <c r="AF316" s="416">
        <f ca="1">IF(SUMIFS(OFFSET('3-a.  Rate Class Allocations'!$BA:$BA,0,O218-2015+(27*(AF$36="kW"))),'3-a.  Rate Class Allocations'!$F:$F,"2015 - 2020 Conservation First Framework - Approved Province Wide Program",'3-a.  Rate Class Allocations'!$E:$E,$B316),SUMIFS(OFFSET('3-a.  Rate Class Allocations'!$BA:$BA,0,O218-2015+(27*(AF$36="kW"))),'3-a.  Rate Class Allocations'!$F:$F,"2015 - 2020 Conservation First Framework - Approved Province Wide Program",'3-a.  Rate Class Allocations'!$L:$L,AF$35,'3-a.  Rate Class Allocations'!$E:$E,$B316) / SUMIFS(OFFSET('3-a.  Rate Class Allocations'!$BA:$BA,0,O218-2015+(27*(AF$36="kW"))),'3-a.  Rate Class Allocations'!$F:$F,"2015 - 2020 Conservation First Framework - Approved Province Wide Program",'3-a.  Rate Class Allocations'!$E:$E,$B316),IF(COUNTIFS(AF$35,"General Service*"),1/COUNTIFS(Y218:AL218,"General Service*"),0))</f>
        <v>0</v>
      </c>
      <c r="AG316" s="416">
        <f ca="1">IF(SUMIFS(OFFSET('3-a.  Rate Class Allocations'!$BA:$BA,0,O218-2015+(27*(AG$36="kW"))),'3-a.  Rate Class Allocations'!$F:$F,"2015 - 2020 Conservation First Framework - Approved Province Wide Program",'3-a.  Rate Class Allocations'!$E:$E,$B316),SUMIFS(OFFSET('3-a.  Rate Class Allocations'!$BA:$BA,0,O218-2015+(27*(AG$36="kW"))),'3-a.  Rate Class Allocations'!$F:$F,"2015 - 2020 Conservation First Framework - Approved Province Wide Program",'3-a.  Rate Class Allocations'!$L:$L,AG$35,'3-a.  Rate Class Allocations'!$E:$E,$B316) / SUMIFS(OFFSET('3-a.  Rate Class Allocations'!$BA:$BA,0,O218-2015+(27*(AG$36="kW"))),'3-a.  Rate Class Allocations'!$F:$F,"2015 - 2020 Conservation First Framework - Approved Province Wide Program",'3-a.  Rate Class Allocations'!$E:$E,$B316),IF(COUNTIFS(AG$35,"General Service*"),1/COUNTIFS(Y218:AL218,"General Service*"),0))</f>
        <v>0</v>
      </c>
      <c r="AH316" s="416">
        <f ca="1">IF(SUMIFS(OFFSET('3-a.  Rate Class Allocations'!$BA:$BA,0,O218-2015+(27*(AH$36="kW"))),'3-a.  Rate Class Allocations'!$F:$F,"2015 - 2020 Conservation First Framework - Approved Province Wide Program",'3-a.  Rate Class Allocations'!$E:$E,$B316),SUMIFS(OFFSET('3-a.  Rate Class Allocations'!$BA:$BA,0,O218-2015+(27*(AH$36="kW"))),'3-a.  Rate Class Allocations'!$F:$F,"2015 - 2020 Conservation First Framework - Approved Province Wide Program",'3-a.  Rate Class Allocations'!$L:$L,AH$35,'3-a.  Rate Class Allocations'!$E:$E,$B316) / SUMIFS(OFFSET('3-a.  Rate Class Allocations'!$BA:$BA,0,O218-2015+(27*(AH$36="kW"))),'3-a.  Rate Class Allocations'!$F:$F,"2015 - 2020 Conservation First Framework - Approved Province Wide Program",'3-a.  Rate Class Allocations'!$E:$E,$B316),IF(COUNTIFS(AH$35,"General Service*"),1/COUNTIFS(Y218:AL218,"General Service*"),0))</f>
        <v>0</v>
      </c>
      <c r="AI316" s="416">
        <f ca="1">IF(SUMIFS(OFFSET('3-a.  Rate Class Allocations'!$BA:$BA,0,O218-2015+(27*(AI$36="kW"))),'3-a.  Rate Class Allocations'!$F:$F,"2015 - 2020 Conservation First Framework - Approved Province Wide Program",'3-a.  Rate Class Allocations'!$E:$E,$B316),SUMIFS(OFFSET('3-a.  Rate Class Allocations'!$BA:$BA,0,O218-2015+(27*(AI$36="kW"))),'3-a.  Rate Class Allocations'!$F:$F,"2015 - 2020 Conservation First Framework - Approved Province Wide Program",'3-a.  Rate Class Allocations'!$L:$L,AI$35,'3-a.  Rate Class Allocations'!$E:$E,$B316) / SUMIFS(OFFSET('3-a.  Rate Class Allocations'!$BA:$BA,0,O218-2015+(27*(AI$36="kW"))),'3-a.  Rate Class Allocations'!$F:$F,"2015 - 2020 Conservation First Framework - Approved Province Wide Program",'3-a.  Rate Class Allocations'!$E:$E,$B316),IF(COUNTIFS(AI$35,"General Service*"),1/COUNTIFS(Y218:AL218,"General Service*"),0))</f>
        <v>0</v>
      </c>
      <c r="AJ316" s="416">
        <f ca="1">IF(SUMIFS(OFFSET('3-a.  Rate Class Allocations'!$BA:$BA,0,O218-2015+(27*(AJ$36="kW"))),'3-a.  Rate Class Allocations'!$F:$F,"2015 - 2020 Conservation First Framework - Approved Province Wide Program",'3-a.  Rate Class Allocations'!$E:$E,$B316),SUMIFS(OFFSET('3-a.  Rate Class Allocations'!$BA:$BA,0,O218-2015+(27*(AJ$36="kW"))),'3-a.  Rate Class Allocations'!$F:$F,"2015 - 2020 Conservation First Framework - Approved Province Wide Program",'3-a.  Rate Class Allocations'!$L:$L,AJ$35,'3-a.  Rate Class Allocations'!$E:$E,$B316) / SUMIFS(OFFSET('3-a.  Rate Class Allocations'!$BA:$BA,0,O218-2015+(27*(AJ$36="kW"))),'3-a.  Rate Class Allocations'!$F:$F,"2015 - 2020 Conservation First Framework - Approved Province Wide Program",'3-a.  Rate Class Allocations'!$E:$E,$B316),IF(COUNTIFS(AJ$35,"General Service*"),1/COUNTIFS(Y218:AL218,"General Service*"),0))</f>
        <v>0</v>
      </c>
      <c r="AK316" s="416">
        <f ca="1">IF(SUMIFS(OFFSET('3-a.  Rate Class Allocations'!$BA:$BA,0,O218-2015+(27*(AK$36="kW"))),'3-a.  Rate Class Allocations'!$F:$F,"2015 - 2020 Conservation First Framework - Approved Province Wide Program",'3-a.  Rate Class Allocations'!$E:$E,$B316),SUMIFS(OFFSET('3-a.  Rate Class Allocations'!$BA:$BA,0,O218-2015+(27*(AK$36="kW"))),'3-a.  Rate Class Allocations'!$F:$F,"2015 - 2020 Conservation First Framework - Approved Province Wide Program",'3-a.  Rate Class Allocations'!$L:$L,AK$35,'3-a.  Rate Class Allocations'!$E:$E,$B316) / SUMIFS(OFFSET('3-a.  Rate Class Allocations'!$BA:$BA,0,O218-2015+(27*(AK$36="kW"))),'3-a.  Rate Class Allocations'!$F:$F,"2015 - 2020 Conservation First Framework - Approved Province Wide Program",'3-a.  Rate Class Allocations'!$E:$E,$B316),IF(COUNTIFS(AK$35,"General Service*"),1/COUNTIFS(Y218:AL218,"General Service*"),0))</f>
        <v>0</v>
      </c>
      <c r="AL316" s="416">
        <f ca="1">IF(SUMIFS(OFFSET('3-a.  Rate Class Allocations'!$BA:$BA,0,O218-2015+(27*(AL$36="kW"))),'3-a.  Rate Class Allocations'!$F:$F,"2015 - 2020 Conservation First Framework - Approved Province Wide Program",'3-a.  Rate Class Allocations'!$E:$E,$B316),SUMIFS(OFFSET('3-a.  Rate Class Allocations'!$BA:$BA,0,O218-2015+(27*(AL$36="kW"))),'3-a.  Rate Class Allocations'!$F:$F,"2015 - 2020 Conservation First Framework - Approved Province Wide Program",'3-a.  Rate Class Allocations'!$L:$L,AL$35,'3-a.  Rate Class Allocations'!$E:$E,$B316) / SUMIFS(OFFSET('3-a.  Rate Class Allocations'!$BA:$BA,0,O218-2015+(27*(AL$36="kW"))),'3-a.  Rate Class Allocations'!$F:$F,"2015 - 2020 Conservation First Framework - Approved Province Wide Program",'3-a.  Rate Class Allocations'!$E:$E,$B316),IF(COUNTIFS(AL$35,"General Service*"),1/COUNTIFS(Y218:AL218,"General Service*"),0))</f>
        <v>0</v>
      </c>
      <c r="AM316" s="298">
        <f ca="1">SUM(Y316:AL316)</f>
        <v>1</v>
      </c>
    </row>
    <row r="317" spans="1:39" outlineLevel="1">
      <c r="B317" s="296" t="s">
        <v>290</v>
      </c>
      <c r="C317" s="293" t="s">
        <v>164</v>
      </c>
      <c r="D317" s="724">
        <f>SUMIFS('7.  Persistence Report'!AV:AV,'7.  Persistence Report'!$D:$D,$B316,'7.  Persistence Report'!$H:$H,2016,'7.  Persistence Report'!$J:$J,"Adjustment")</f>
        <v>0</v>
      </c>
      <c r="E317" s="724">
        <f>SUMIFS('7.  Persistence Report'!AW:AW,'7.  Persistence Report'!$D:$D,$B316,'7.  Persistence Report'!$H:$H,2016,'7.  Persistence Report'!$J:$J,"Adjustment")</f>
        <v>0</v>
      </c>
      <c r="F317" s="724">
        <f>SUMIFS('7.  Persistence Report'!AX:AX,'7.  Persistence Report'!$D:$D,$B316,'7.  Persistence Report'!$H:$H,2016,'7.  Persistence Report'!$J:$J,"Adjustment")</f>
        <v>0</v>
      </c>
      <c r="G317" s="724">
        <f>SUMIFS('7.  Persistence Report'!AY:AY,'7.  Persistence Report'!$D:$D,$B316,'7.  Persistence Report'!$H:$H,2016,'7.  Persistence Report'!$J:$J,"Adjustment")</f>
        <v>0</v>
      </c>
      <c r="H317" s="724">
        <f>SUMIFS('7.  Persistence Report'!AZ:AZ,'7.  Persistence Report'!$D:$D,$B316,'7.  Persistence Report'!$H:$H,2016,'7.  Persistence Report'!$J:$J,"Adjustment")</f>
        <v>0</v>
      </c>
      <c r="I317" s="724">
        <f>SUMIFS('7.  Persistence Report'!BA:BA,'7.  Persistence Report'!$D:$D,$B316,'7.  Persistence Report'!$H:$H,2016,'7.  Persistence Report'!$J:$J,"Adjustment")</f>
        <v>0</v>
      </c>
      <c r="J317" s="724">
        <f>SUMIFS('7.  Persistence Report'!BB:BB,'7.  Persistence Report'!$D:$D,$B316,'7.  Persistence Report'!$H:$H,2016,'7.  Persistence Report'!$J:$J,"Adjustment")</f>
        <v>0</v>
      </c>
      <c r="K317" s="724">
        <f>SUMIFS('7.  Persistence Report'!BC:BC,'7.  Persistence Report'!$D:$D,$B316,'7.  Persistence Report'!$H:$H,2016,'7.  Persistence Report'!$J:$J,"Adjustment")</f>
        <v>0</v>
      </c>
      <c r="L317" s="724">
        <f>SUMIFS('7.  Persistence Report'!BD:BD,'7.  Persistence Report'!$D:$D,$B316,'7.  Persistence Report'!$H:$H,2016,'7.  Persistence Report'!$J:$J,"Adjustment")</f>
        <v>0</v>
      </c>
      <c r="M317" s="724">
        <f>SUMIFS('7.  Persistence Report'!BE:BE,'7.  Persistence Report'!$D:$D,$B316,'7.  Persistence Report'!$H:$H,2016,'7.  Persistence Report'!$J:$J,"Adjustment")</f>
        <v>0</v>
      </c>
      <c r="N317" s="724">
        <f>N316</f>
        <v>12</v>
      </c>
      <c r="O317" s="724">
        <f>SUMIFS('7.  Persistence Report'!Q:Q,'7.  Persistence Report'!$D:$D,$B316,'7.  Persistence Report'!$H:$H,2016,'7.  Persistence Report'!$J:$J,"Adjustment")</f>
        <v>0</v>
      </c>
      <c r="P317" s="724">
        <f>SUMIFS('7.  Persistence Report'!R:R,'7.  Persistence Report'!$D:$D,$B316,'7.  Persistence Report'!$H:$H,2016,'7.  Persistence Report'!$J:$J,"Adjustment")</f>
        <v>0</v>
      </c>
      <c r="Q317" s="724">
        <f>SUMIFS('7.  Persistence Report'!S:S,'7.  Persistence Report'!$D:$D,$B316,'7.  Persistence Report'!$H:$H,2016,'7.  Persistence Report'!$J:$J,"Adjustment")</f>
        <v>0</v>
      </c>
      <c r="R317" s="724">
        <f>SUMIFS('7.  Persistence Report'!T:T,'7.  Persistence Report'!$D:$D,$B316,'7.  Persistence Report'!$H:$H,2016,'7.  Persistence Report'!$J:$J,"Adjustment")</f>
        <v>0</v>
      </c>
      <c r="S317" s="724">
        <f>SUMIFS('7.  Persistence Report'!U:U,'7.  Persistence Report'!$D:$D,$B316,'7.  Persistence Report'!$H:$H,2016,'7.  Persistence Report'!$J:$J,"Adjustment")</f>
        <v>0</v>
      </c>
      <c r="T317" s="724">
        <f>SUMIFS('7.  Persistence Report'!V:V,'7.  Persistence Report'!$D:$D,$B316,'7.  Persistence Report'!$H:$H,2016,'7.  Persistence Report'!$J:$J,"Adjustment")</f>
        <v>0</v>
      </c>
      <c r="U317" s="724">
        <f>SUMIFS('7.  Persistence Report'!W:W,'7.  Persistence Report'!$D:$D,$B316,'7.  Persistence Report'!$H:$H,2016,'7.  Persistence Report'!$J:$J,"Adjustment")</f>
        <v>0</v>
      </c>
      <c r="V317" s="724">
        <f>SUMIFS('7.  Persistence Report'!X:X,'7.  Persistence Report'!$D:$D,$B316,'7.  Persistence Report'!$H:$H,2016,'7.  Persistence Report'!$J:$J,"Adjustment")</f>
        <v>0</v>
      </c>
      <c r="W317" s="724">
        <f>SUMIFS('7.  Persistence Report'!Y:Y,'7.  Persistence Report'!$D:$D,$B316,'7.  Persistence Report'!$H:$H,2016,'7.  Persistence Report'!$J:$J,"Adjustment")</f>
        <v>0</v>
      </c>
      <c r="X317" s="724">
        <f>SUMIFS('7.  Persistence Report'!Z:Z,'7.  Persistence Report'!$D:$D,$B316,'7.  Persistence Report'!$H:$H,2016,'7.  Persistence Report'!$J:$J,"Adjustment")</f>
        <v>0</v>
      </c>
      <c r="Y317" s="412">
        <f ca="1">Y316</f>
        <v>0.5</v>
      </c>
      <c r="Z317" s="412">
        <f t="shared" ref="Z317:AL317" ca="1" si="88">Z316</f>
        <v>0.5</v>
      </c>
      <c r="AA317" s="412">
        <f t="shared" ca="1" si="88"/>
        <v>0</v>
      </c>
      <c r="AB317" s="412">
        <f t="shared" ca="1" si="88"/>
        <v>0</v>
      </c>
      <c r="AC317" s="412">
        <f t="shared" ca="1" si="88"/>
        <v>0</v>
      </c>
      <c r="AD317" s="412">
        <f t="shared" ca="1" si="88"/>
        <v>0</v>
      </c>
      <c r="AE317" s="412">
        <f t="shared" ca="1" si="88"/>
        <v>0</v>
      </c>
      <c r="AF317" s="412">
        <f t="shared" ca="1" si="88"/>
        <v>0</v>
      </c>
      <c r="AG317" s="412">
        <f t="shared" ca="1" si="88"/>
        <v>0</v>
      </c>
      <c r="AH317" s="412">
        <f t="shared" ca="1" si="88"/>
        <v>0</v>
      </c>
      <c r="AI317" s="412">
        <f t="shared" ca="1" si="88"/>
        <v>0</v>
      </c>
      <c r="AJ317" s="412">
        <f t="shared" ca="1" si="88"/>
        <v>0</v>
      </c>
      <c r="AK317" s="412">
        <f t="shared" ca="1" si="88"/>
        <v>0</v>
      </c>
      <c r="AL317" s="412">
        <f t="shared" ca="1" si="88"/>
        <v>0</v>
      </c>
      <c r="AM317" s="308"/>
    </row>
    <row r="318" spans="1:39" outlineLevel="1">
      <c r="B318" s="296"/>
      <c r="C318" s="293"/>
      <c r="D318" s="730"/>
      <c r="E318" s="730"/>
      <c r="F318" s="730"/>
      <c r="G318" s="730"/>
      <c r="H318" s="730"/>
      <c r="I318" s="730"/>
      <c r="J318" s="730"/>
      <c r="K318" s="730"/>
      <c r="L318" s="730"/>
      <c r="M318" s="730"/>
      <c r="N318" s="730"/>
      <c r="O318" s="730"/>
      <c r="P318" s="730"/>
      <c r="Q318" s="730"/>
      <c r="R318" s="730"/>
      <c r="S318" s="730"/>
      <c r="T318" s="730"/>
      <c r="U318" s="730"/>
      <c r="V318" s="730"/>
      <c r="W318" s="730"/>
      <c r="X318" s="730"/>
      <c r="Y318" s="413"/>
      <c r="Z318" s="426"/>
      <c r="AA318" s="426"/>
      <c r="AB318" s="426"/>
      <c r="AC318" s="426"/>
      <c r="AD318" s="426"/>
      <c r="AE318" s="426"/>
      <c r="AF318" s="426"/>
      <c r="AG318" s="426"/>
      <c r="AH318" s="426"/>
      <c r="AI318" s="426"/>
      <c r="AJ318" s="426"/>
      <c r="AK318" s="426"/>
      <c r="AL318" s="426"/>
      <c r="AM318" s="308"/>
    </row>
    <row r="319" spans="1:39" ht="30" outlineLevel="1">
      <c r="A319" s="516">
        <v>31</v>
      </c>
      <c r="B319" s="514" t="s">
        <v>124</v>
      </c>
      <c r="C319" s="293" t="s">
        <v>25</v>
      </c>
      <c r="D319" s="724">
        <f>SUMIFS('7.  Persistence Report'!AV:AV,'7.  Persistence Report'!$D:$D,$B319,'7.  Persistence Report'!$H:$H,2016,'7.  Persistence Report'!$J:$J,"Current Year Savings")</f>
        <v>0</v>
      </c>
      <c r="E319" s="724">
        <f>SUMIFS('7.  Persistence Report'!AW:AW,'7.  Persistence Report'!$D:$D,$B319,'7.  Persistence Report'!$H:$H,2016,'7.  Persistence Report'!$J:$J,"Current Year Savings")</f>
        <v>0</v>
      </c>
      <c r="F319" s="724">
        <f>SUMIFS('7.  Persistence Report'!AX:AX,'7.  Persistence Report'!$D:$D,$B319,'7.  Persistence Report'!$H:$H,2016,'7.  Persistence Report'!$J:$J,"Current Year Savings")</f>
        <v>0</v>
      </c>
      <c r="G319" s="724">
        <f>SUMIFS('7.  Persistence Report'!AY:AY,'7.  Persistence Report'!$D:$D,$B319,'7.  Persistence Report'!$H:$H,2016,'7.  Persistence Report'!$J:$J,"Current Year Savings")</f>
        <v>0</v>
      </c>
      <c r="H319" s="724">
        <f>SUMIFS('7.  Persistence Report'!AZ:AZ,'7.  Persistence Report'!$D:$D,$B319,'7.  Persistence Report'!$H:$H,2016,'7.  Persistence Report'!$J:$J,"Current Year Savings")</f>
        <v>0</v>
      </c>
      <c r="I319" s="724">
        <f>SUMIFS('7.  Persistence Report'!BA:BA,'7.  Persistence Report'!$D:$D,$B319,'7.  Persistence Report'!$H:$H,2016,'7.  Persistence Report'!$J:$J,"Current Year Savings")</f>
        <v>0</v>
      </c>
      <c r="J319" s="724">
        <f>SUMIFS('7.  Persistence Report'!BB:BB,'7.  Persistence Report'!$D:$D,$B319,'7.  Persistence Report'!$H:$H,2016,'7.  Persistence Report'!$J:$J,"Current Year Savings")</f>
        <v>0</v>
      </c>
      <c r="K319" s="724">
        <f>SUMIFS('7.  Persistence Report'!BC:BC,'7.  Persistence Report'!$D:$D,$B319,'7.  Persistence Report'!$H:$H,2016,'7.  Persistence Report'!$J:$J,"Current Year Savings")</f>
        <v>0</v>
      </c>
      <c r="L319" s="724">
        <f>SUMIFS('7.  Persistence Report'!BD:BD,'7.  Persistence Report'!$D:$D,$B319,'7.  Persistence Report'!$H:$H,2016,'7.  Persistence Report'!$J:$J,"Current Year Savings")</f>
        <v>0</v>
      </c>
      <c r="M319" s="724">
        <f>SUMIFS('7.  Persistence Report'!BE:BE,'7.  Persistence Report'!$D:$D,$B319,'7.  Persistence Report'!$H:$H,2016,'7.  Persistence Report'!$J:$J,"Current Year Savings")</f>
        <v>0</v>
      </c>
      <c r="N319" s="724">
        <v>12</v>
      </c>
      <c r="O319" s="724">
        <f>SUMIFS('7.  Persistence Report'!Q:Q,'7.  Persistence Report'!$D:$D,$B319,'7.  Persistence Report'!$H:$H,2016,'7.  Persistence Report'!$J:$J,"Current Year Savings")</f>
        <v>0</v>
      </c>
      <c r="P319" s="724">
        <f>SUMIFS('7.  Persistence Report'!R:R,'7.  Persistence Report'!$D:$D,$B319,'7.  Persistence Report'!$H:$H,2016,'7.  Persistence Report'!$J:$J,"Current Year Savings")</f>
        <v>0</v>
      </c>
      <c r="Q319" s="724">
        <f>SUMIFS('7.  Persistence Report'!S:S,'7.  Persistence Report'!$D:$D,$B319,'7.  Persistence Report'!$H:$H,2016,'7.  Persistence Report'!$J:$J,"Current Year Savings")</f>
        <v>0</v>
      </c>
      <c r="R319" s="724">
        <f>SUMIFS('7.  Persistence Report'!T:T,'7.  Persistence Report'!$D:$D,$B319,'7.  Persistence Report'!$H:$H,2016,'7.  Persistence Report'!$J:$J,"Current Year Savings")</f>
        <v>0</v>
      </c>
      <c r="S319" s="724">
        <f>SUMIFS('7.  Persistence Report'!U:U,'7.  Persistence Report'!$D:$D,$B319,'7.  Persistence Report'!$H:$H,2016,'7.  Persistence Report'!$J:$J,"Current Year Savings")</f>
        <v>0</v>
      </c>
      <c r="T319" s="724">
        <f>SUMIFS('7.  Persistence Report'!V:V,'7.  Persistence Report'!$D:$D,$B319,'7.  Persistence Report'!$H:$H,2016,'7.  Persistence Report'!$J:$J,"Current Year Savings")</f>
        <v>0</v>
      </c>
      <c r="U319" s="724">
        <f>SUMIFS('7.  Persistence Report'!W:W,'7.  Persistence Report'!$D:$D,$B319,'7.  Persistence Report'!$H:$H,2016,'7.  Persistence Report'!$J:$J,"Current Year Savings")</f>
        <v>0</v>
      </c>
      <c r="V319" s="724">
        <f>SUMIFS('7.  Persistence Report'!X:X,'7.  Persistence Report'!$D:$D,$B319,'7.  Persistence Report'!$H:$H,2016,'7.  Persistence Report'!$J:$J,"Current Year Savings")</f>
        <v>0</v>
      </c>
      <c r="W319" s="724">
        <f>SUMIFS('7.  Persistence Report'!Y:Y,'7.  Persistence Report'!$D:$D,$B319,'7.  Persistence Report'!$H:$H,2016,'7.  Persistence Report'!$J:$J,"Current Year Savings")</f>
        <v>0</v>
      </c>
      <c r="X319" s="724">
        <f>SUMIFS('7.  Persistence Report'!Z:Z,'7.  Persistence Report'!$D:$D,$B319,'7.  Persistence Report'!$H:$H,2016,'7.  Persistence Report'!$J:$J,"Current Year Savings")</f>
        <v>0</v>
      </c>
      <c r="Y319" s="416">
        <f ca="1">IF(SUMIFS(OFFSET('3-a.  Rate Class Allocations'!$BA:$BA,0,O218-2015+(27*(Y219="kW"))),'3-a.  Rate Class Allocations'!$F:$F,"2015 - 2020 Conservation First Framework - Approved Province Wide Program",'3-a.  Rate Class Allocations'!$E:$E,$B319),SUMIFS(OFFSET('3-a.  Rate Class Allocations'!$BA:$BA,0,O218-2015+(27*(Y219="kW"))),'3-a.  Rate Class Allocations'!$F:$F,"2015 - 2020 Conservation First Framework - Approved Province Wide Program",'3-a.  Rate Class Allocations'!$L:$L,Y218,'3-a.  Rate Class Allocations'!$E:$E,$B319) / SUMIFS(OFFSET('3-a.  Rate Class Allocations'!$BA:$BA,0,O218-2015+(27*(Y219="kW"))),'3-a.  Rate Class Allocations'!$F:$F,"2015 - 2020 Conservation First Framework - Approved Province Wide Program",'3-a.  Rate Class Allocations'!$E:$E,$B319),IF(COUNTIFS(Y218,"General Service*"),1/COUNTIFS(Y218:AL218,"General Service*"),0))</f>
        <v>0.5</v>
      </c>
      <c r="Z319" s="416">
        <f ca="1">IF(SUMIFS(OFFSET('3-a.  Rate Class Allocations'!$BA:$BA,0,O218-2015+(27*(Z$36="kW"))),'3-a.  Rate Class Allocations'!$F:$F,"2015 - 2020 Conservation First Framework - Approved Province Wide Program",'3-a.  Rate Class Allocations'!$E:$E,$B319),SUMIFS(OFFSET('3-a.  Rate Class Allocations'!$BA:$BA,0,O218-2015+(27*(Z$36="kW"))),'3-a.  Rate Class Allocations'!$F:$F,"2015 - 2020 Conservation First Framework - Approved Province Wide Program",'3-a.  Rate Class Allocations'!$L:$L,Z$35,'3-a.  Rate Class Allocations'!$E:$E,$B319) / SUMIFS(OFFSET('3-a.  Rate Class Allocations'!$BA:$BA,0,O218-2015+(27*(Z$36="kW"))),'3-a.  Rate Class Allocations'!$F:$F,"2015 - 2020 Conservation First Framework - Approved Province Wide Program",'3-a.  Rate Class Allocations'!$E:$E,$B319),IF(COUNTIFS(Z$35,"General Service*"),1/COUNTIFS(Y218:AL218,"General Service*"),0))</f>
        <v>0.5</v>
      </c>
      <c r="AA319" s="416">
        <f ca="1">IF(SUMIFS(OFFSET('3-a.  Rate Class Allocations'!$BA:$BA,0,O218-2015+(27*(AA$36="kW"))),'3-a.  Rate Class Allocations'!$F:$F,"2015 - 2020 Conservation First Framework - Approved Province Wide Program",'3-a.  Rate Class Allocations'!$E:$E,$B319),SUMIFS(OFFSET('3-a.  Rate Class Allocations'!$BA:$BA,0,O218-2015+(27*(AA$36="kW"))),'3-a.  Rate Class Allocations'!$F:$F,"2015 - 2020 Conservation First Framework - Approved Province Wide Program",'3-a.  Rate Class Allocations'!$L:$L,AA$35,'3-a.  Rate Class Allocations'!$E:$E,$B319) / SUMIFS(OFFSET('3-a.  Rate Class Allocations'!$BA:$BA,0,O218-2015+(27*(AA$36="kW"))),'3-a.  Rate Class Allocations'!$F:$F,"2015 - 2020 Conservation First Framework - Approved Province Wide Program",'3-a.  Rate Class Allocations'!$E:$E,$B319),IF(COUNTIFS(AA$35,"General Service*"),1/COUNTIFS(Y218:AL218,"General Service*"),0))</f>
        <v>0</v>
      </c>
      <c r="AB319" s="416">
        <f ca="1">IF(SUMIFS(OFFSET('3-a.  Rate Class Allocations'!$BA:$BA,0,O218-2015+(27*(AB$36="kW"))),'3-a.  Rate Class Allocations'!$F:$F,"2015 - 2020 Conservation First Framework - Approved Province Wide Program",'3-a.  Rate Class Allocations'!$E:$E,$B319),SUMIFS(OFFSET('3-a.  Rate Class Allocations'!$BA:$BA,0,O218-2015+(27*(AB$36="kW"))),'3-a.  Rate Class Allocations'!$F:$F,"2015 - 2020 Conservation First Framework - Approved Province Wide Program",'3-a.  Rate Class Allocations'!$L:$L,AB$35,'3-a.  Rate Class Allocations'!$E:$E,$B319) / SUMIFS(OFFSET('3-a.  Rate Class Allocations'!$BA:$BA,0,O218-2015+(27*(AB$36="kW"))),'3-a.  Rate Class Allocations'!$F:$F,"2015 - 2020 Conservation First Framework - Approved Province Wide Program",'3-a.  Rate Class Allocations'!$E:$E,$B319),IF(COUNTIFS(AB$35,"General Service*"),1/COUNTIFS(Y218:AL218,"General Service*"),0))</f>
        <v>0</v>
      </c>
      <c r="AC319" s="416">
        <f ca="1">IF(SUMIFS(OFFSET('3-a.  Rate Class Allocations'!$BA:$BA,0,O218-2015+(27*(AC$36="kW"))),'3-a.  Rate Class Allocations'!$F:$F,"2015 - 2020 Conservation First Framework - Approved Province Wide Program",'3-a.  Rate Class Allocations'!$E:$E,$B319),SUMIFS(OFFSET('3-a.  Rate Class Allocations'!$BA:$BA,0,O218-2015+(27*(AC$36="kW"))),'3-a.  Rate Class Allocations'!$F:$F,"2015 - 2020 Conservation First Framework - Approved Province Wide Program",'3-a.  Rate Class Allocations'!$L:$L,AC$35,'3-a.  Rate Class Allocations'!$E:$E,$B319) / SUMIFS(OFFSET('3-a.  Rate Class Allocations'!$BA:$BA,0,O218-2015+(27*(AC$36="kW"))),'3-a.  Rate Class Allocations'!$F:$F,"2015 - 2020 Conservation First Framework - Approved Province Wide Program",'3-a.  Rate Class Allocations'!$E:$E,$B319),IF(COUNTIFS(AC$35,"General Service*"),1/COUNTIFS(Y218:AL218,"General Service*"),0))</f>
        <v>0</v>
      </c>
      <c r="AD319" s="416">
        <f ca="1">IF(SUMIFS(OFFSET('3-a.  Rate Class Allocations'!$BA:$BA,0,O218-2015+(27*(AD$36="kW"))),'3-a.  Rate Class Allocations'!$F:$F,"2015 - 2020 Conservation First Framework - Approved Province Wide Program",'3-a.  Rate Class Allocations'!$E:$E,$B319),SUMIFS(OFFSET('3-a.  Rate Class Allocations'!$BA:$BA,0,O218-2015+(27*(AD$36="kW"))),'3-a.  Rate Class Allocations'!$F:$F,"2015 - 2020 Conservation First Framework - Approved Province Wide Program",'3-a.  Rate Class Allocations'!$L:$L,AD$35,'3-a.  Rate Class Allocations'!$E:$E,$B319) / SUMIFS(OFFSET('3-a.  Rate Class Allocations'!$BA:$BA,0,O218-2015+(27*(AD$36="kW"))),'3-a.  Rate Class Allocations'!$F:$F,"2015 - 2020 Conservation First Framework - Approved Province Wide Program",'3-a.  Rate Class Allocations'!$E:$E,$B319),IF(COUNTIFS(AD$35,"General Service*"),1/COUNTIFS(Y218:AL218,"General Service*"),0))</f>
        <v>0</v>
      </c>
      <c r="AE319" s="416">
        <f ca="1">IF(SUMIFS(OFFSET('3-a.  Rate Class Allocations'!$BA:$BA,0,O218-2015+(27*(AE$36="kW"))),'3-a.  Rate Class Allocations'!$F:$F,"2015 - 2020 Conservation First Framework - Approved Province Wide Program",'3-a.  Rate Class Allocations'!$E:$E,$B319),SUMIFS(OFFSET('3-a.  Rate Class Allocations'!$BA:$BA,0,O218-2015+(27*(AE$36="kW"))),'3-a.  Rate Class Allocations'!$F:$F,"2015 - 2020 Conservation First Framework - Approved Province Wide Program",'3-a.  Rate Class Allocations'!$L:$L,AE$35,'3-a.  Rate Class Allocations'!$E:$E,$B319) / SUMIFS(OFFSET('3-a.  Rate Class Allocations'!$BA:$BA,0,O218-2015+(27*(AE$36="kW"))),'3-a.  Rate Class Allocations'!$F:$F,"2015 - 2020 Conservation First Framework - Approved Province Wide Program",'3-a.  Rate Class Allocations'!$E:$E,$B319),IF(COUNTIFS(AE$35,"General Service*"),1/COUNTIFS(Y218:AL218,"General Service*"),0))</f>
        <v>0</v>
      </c>
      <c r="AF319" s="416">
        <f ca="1">IF(SUMIFS(OFFSET('3-a.  Rate Class Allocations'!$BA:$BA,0,O218-2015+(27*(AF$36="kW"))),'3-a.  Rate Class Allocations'!$F:$F,"2015 - 2020 Conservation First Framework - Approved Province Wide Program",'3-a.  Rate Class Allocations'!$E:$E,$B319),SUMIFS(OFFSET('3-a.  Rate Class Allocations'!$BA:$BA,0,O218-2015+(27*(AF$36="kW"))),'3-a.  Rate Class Allocations'!$F:$F,"2015 - 2020 Conservation First Framework - Approved Province Wide Program",'3-a.  Rate Class Allocations'!$L:$L,AF$35,'3-a.  Rate Class Allocations'!$E:$E,$B319) / SUMIFS(OFFSET('3-a.  Rate Class Allocations'!$BA:$BA,0,O218-2015+(27*(AF$36="kW"))),'3-a.  Rate Class Allocations'!$F:$F,"2015 - 2020 Conservation First Framework - Approved Province Wide Program",'3-a.  Rate Class Allocations'!$E:$E,$B319),IF(COUNTIFS(AF$35,"General Service*"),1/COUNTIFS(Y218:AL218,"General Service*"),0))</f>
        <v>0</v>
      </c>
      <c r="AG319" s="416">
        <f ca="1">IF(SUMIFS(OFFSET('3-a.  Rate Class Allocations'!$BA:$BA,0,O218-2015+(27*(AG$36="kW"))),'3-a.  Rate Class Allocations'!$F:$F,"2015 - 2020 Conservation First Framework - Approved Province Wide Program",'3-a.  Rate Class Allocations'!$E:$E,$B319),SUMIFS(OFFSET('3-a.  Rate Class Allocations'!$BA:$BA,0,O218-2015+(27*(AG$36="kW"))),'3-a.  Rate Class Allocations'!$F:$F,"2015 - 2020 Conservation First Framework - Approved Province Wide Program",'3-a.  Rate Class Allocations'!$L:$L,AG$35,'3-a.  Rate Class Allocations'!$E:$E,$B319) / SUMIFS(OFFSET('3-a.  Rate Class Allocations'!$BA:$BA,0,O218-2015+(27*(AG$36="kW"))),'3-a.  Rate Class Allocations'!$F:$F,"2015 - 2020 Conservation First Framework - Approved Province Wide Program",'3-a.  Rate Class Allocations'!$E:$E,$B319),IF(COUNTIFS(AG$35,"General Service*"),1/COUNTIFS(Y218:AL218,"General Service*"),0))</f>
        <v>0</v>
      </c>
      <c r="AH319" s="416">
        <f ca="1">IF(SUMIFS(OFFSET('3-a.  Rate Class Allocations'!$BA:$BA,0,O218-2015+(27*(AH$36="kW"))),'3-a.  Rate Class Allocations'!$F:$F,"2015 - 2020 Conservation First Framework - Approved Province Wide Program",'3-a.  Rate Class Allocations'!$E:$E,$B319),SUMIFS(OFFSET('3-a.  Rate Class Allocations'!$BA:$BA,0,O218-2015+(27*(AH$36="kW"))),'3-a.  Rate Class Allocations'!$F:$F,"2015 - 2020 Conservation First Framework - Approved Province Wide Program",'3-a.  Rate Class Allocations'!$L:$L,AH$35,'3-a.  Rate Class Allocations'!$E:$E,$B319) / SUMIFS(OFFSET('3-a.  Rate Class Allocations'!$BA:$BA,0,O218-2015+(27*(AH$36="kW"))),'3-a.  Rate Class Allocations'!$F:$F,"2015 - 2020 Conservation First Framework - Approved Province Wide Program",'3-a.  Rate Class Allocations'!$E:$E,$B319),IF(COUNTIFS(AH$35,"General Service*"),1/COUNTIFS(Y218:AL218,"General Service*"),0))</f>
        <v>0</v>
      </c>
      <c r="AI319" s="416">
        <f ca="1">IF(SUMIFS(OFFSET('3-a.  Rate Class Allocations'!$BA:$BA,0,O218-2015+(27*(AI$36="kW"))),'3-a.  Rate Class Allocations'!$F:$F,"2015 - 2020 Conservation First Framework - Approved Province Wide Program",'3-a.  Rate Class Allocations'!$E:$E,$B319),SUMIFS(OFFSET('3-a.  Rate Class Allocations'!$BA:$BA,0,O218-2015+(27*(AI$36="kW"))),'3-a.  Rate Class Allocations'!$F:$F,"2015 - 2020 Conservation First Framework - Approved Province Wide Program",'3-a.  Rate Class Allocations'!$L:$L,AI$35,'3-a.  Rate Class Allocations'!$E:$E,$B319) / SUMIFS(OFFSET('3-a.  Rate Class Allocations'!$BA:$BA,0,O218-2015+(27*(AI$36="kW"))),'3-a.  Rate Class Allocations'!$F:$F,"2015 - 2020 Conservation First Framework - Approved Province Wide Program",'3-a.  Rate Class Allocations'!$E:$E,$B319),IF(COUNTIFS(AI$35,"General Service*"),1/COUNTIFS(Y218:AL218,"General Service*"),0))</f>
        <v>0</v>
      </c>
      <c r="AJ319" s="416">
        <f ca="1">IF(SUMIFS(OFFSET('3-a.  Rate Class Allocations'!$BA:$BA,0,O218-2015+(27*(AJ$36="kW"))),'3-a.  Rate Class Allocations'!$F:$F,"2015 - 2020 Conservation First Framework - Approved Province Wide Program",'3-a.  Rate Class Allocations'!$E:$E,$B319),SUMIFS(OFFSET('3-a.  Rate Class Allocations'!$BA:$BA,0,O218-2015+(27*(AJ$36="kW"))),'3-a.  Rate Class Allocations'!$F:$F,"2015 - 2020 Conservation First Framework - Approved Province Wide Program",'3-a.  Rate Class Allocations'!$L:$L,AJ$35,'3-a.  Rate Class Allocations'!$E:$E,$B319) / SUMIFS(OFFSET('3-a.  Rate Class Allocations'!$BA:$BA,0,O218-2015+(27*(AJ$36="kW"))),'3-a.  Rate Class Allocations'!$F:$F,"2015 - 2020 Conservation First Framework - Approved Province Wide Program",'3-a.  Rate Class Allocations'!$E:$E,$B319),IF(COUNTIFS(AJ$35,"General Service*"),1/COUNTIFS(Y218:AL218,"General Service*"),0))</f>
        <v>0</v>
      </c>
      <c r="AK319" s="416">
        <f ca="1">IF(SUMIFS(OFFSET('3-a.  Rate Class Allocations'!$BA:$BA,0,O218-2015+(27*(AK$36="kW"))),'3-a.  Rate Class Allocations'!$F:$F,"2015 - 2020 Conservation First Framework - Approved Province Wide Program",'3-a.  Rate Class Allocations'!$E:$E,$B319),SUMIFS(OFFSET('3-a.  Rate Class Allocations'!$BA:$BA,0,O218-2015+(27*(AK$36="kW"))),'3-a.  Rate Class Allocations'!$F:$F,"2015 - 2020 Conservation First Framework - Approved Province Wide Program",'3-a.  Rate Class Allocations'!$L:$L,AK$35,'3-a.  Rate Class Allocations'!$E:$E,$B319) / SUMIFS(OFFSET('3-a.  Rate Class Allocations'!$BA:$BA,0,O218-2015+(27*(AK$36="kW"))),'3-a.  Rate Class Allocations'!$F:$F,"2015 - 2020 Conservation First Framework - Approved Province Wide Program",'3-a.  Rate Class Allocations'!$E:$E,$B319),IF(COUNTIFS(AK$35,"General Service*"),1/COUNTIFS(Y218:AL218,"General Service*"),0))</f>
        <v>0</v>
      </c>
      <c r="AL319" s="416">
        <f ca="1">IF(SUMIFS(OFFSET('3-a.  Rate Class Allocations'!$BA:$BA,0,O218-2015+(27*(AL$36="kW"))),'3-a.  Rate Class Allocations'!$F:$F,"2015 - 2020 Conservation First Framework - Approved Province Wide Program",'3-a.  Rate Class Allocations'!$E:$E,$B319),SUMIFS(OFFSET('3-a.  Rate Class Allocations'!$BA:$BA,0,O218-2015+(27*(AL$36="kW"))),'3-a.  Rate Class Allocations'!$F:$F,"2015 - 2020 Conservation First Framework - Approved Province Wide Program",'3-a.  Rate Class Allocations'!$L:$L,AL$35,'3-a.  Rate Class Allocations'!$E:$E,$B319) / SUMIFS(OFFSET('3-a.  Rate Class Allocations'!$BA:$BA,0,O218-2015+(27*(AL$36="kW"))),'3-a.  Rate Class Allocations'!$F:$F,"2015 - 2020 Conservation First Framework - Approved Province Wide Program",'3-a.  Rate Class Allocations'!$E:$E,$B319),IF(COUNTIFS(AL$35,"General Service*"),1/COUNTIFS(Y218:AL218,"General Service*"),0))</f>
        <v>0</v>
      </c>
      <c r="AM319" s="298">
        <f ca="1">SUM(Y319:AL319)</f>
        <v>1</v>
      </c>
    </row>
    <row r="320" spans="1:39" outlineLevel="1">
      <c r="B320" s="296" t="s">
        <v>290</v>
      </c>
      <c r="C320" s="293" t="s">
        <v>164</v>
      </c>
      <c r="D320" s="724">
        <f>SUMIFS('7.  Persistence Report'!AV:AV,'7.  Persistence Report'!$D:$D,$B319,'7.  Persistence Report'!$H:$H,2016,'7.  Persistence Report'!$J:$J,"Adjustment")</f>
        <v>0</v>
      </c>
      <c r="E320" s="724">
        <f>SUMIFS('7.  Persistence Report'!AW:AW,'7.  Persistence Report'!$D:$D,$B319,'7.  Persistence Report'!$H:$H,2016,'7.  Persistence Report'!$J:$J,"Adjustment")</f>
        <v>0</v>
      </c>
      <c r="F320" s="724">
        <f>SUMIFS('7.  Persistence Report'!AX:AX,'7.  Persistence Report'!$D:$D,$B319,'7.  Persistence Report'!$H:$H,2016,'7.  Persistence Report'!$J:$J,"Adjustment")</f>
        <v>0</v>
      </c>
      <c r="G320" s="724">
        <f>SUMIFS('7.  Persistence Report'!AY:AY,'7.  Persistence Report'!$D:$D,$B319,'7.  Persistence Report'!$H:$H,2016,'7.  Persistence Report'!$J:$J,"Adjustment")</f>
        <v>0</v>
      </c>
      <c r="H320" s="724">
        <f>SUMIFS('7.  Persistence Report'!AZ:AZ,'7.  Persistence Report'!$D:$D,$B319,'7.  Persistence Report'!$H:$H,2016,'7.  Persistence Report'!$J:$J,"Adjustment")</f>
        <v>0</v>
      </c>
      <c r="I320" s="724">
        <f>SUMIFS('7.  Persistence Report'!BA:BA,'7.  Persistence Report'!$D:$D,$B319,'7.  Persistence Report'!$H:$H,2016,'7.  Persistence Report'!$J:$J,"Adjustment")</f>
        <v>0</v>
      </c>
      <c r="J320" s="724">
        <f>SUMIFS('7.  Persistence Report'!BB:BB,'7.  Persistence Report'!$D:$D,$B319,'7.  Persistence Report'!$H:$H,2016,'7.  Persistence Report'!$J:$J,"Adjustment")</f>
        <v>0</v>
      </c>
      <c r="K320" s="724">
        <f>SUMIFS('7.  Persistence Report'!BC:BC,'7.  Persistence Report'!$D:$D,$B319,'7.  Persistence Report'!$H:$H,2016,'7.  Persistence Report'!$J:$J,"Adjustment")</f>
        <v>0</v>
      </c>
      <c r="L320" s="724">
        <f>SUMIFS('7.  Persistence Report'!BD:BD,'7.  Persistence Report'!$D:$D,$B319,'7.  Persistence Report'!$H:$H,2016,'7.  Persistence Report'!$J:$J,"Adjustment")</f>
        <v>0</v>
      </c>
      <c r="M320" s="724">
        <f>SUMIFS('7.  Persistence Report'!BE:BE,'7.  Persistence Report'!$D:$D,$B319,'7.  Persistence Report'!$H:$H,2016,'7.  Persistence Report'!$J:$J,"Adjustment")</f>
        <v>0</v>
      </c>
      <c r="N320" s="724">
        <f>N319</f>
        <v>12</v>
      </c>
      <c r="O320" s="724">
        <f>SUMIFS('7.  Persistence Report'!Q:Q,'7.  Persistence Report'!$D:$D,$B319,'7.  Persistence Report'!$H:$H,2016,'7.  Persistence Report'!$J:$J,"Adjustment")</f>
        <v>0</v>
      </c>
      <c r="P320" s="724">
        <f>SUMIFS('7.  Persistence Report'!R:R,'7.  Persistence Report'!$D:$D,$B319,'7.  Persistence Report'!$H:$H,2016,'7.  Persistence Report'!$J:$J,"Adjustment")</f>
        <v>0</v>
      </c>
      <c r="Q320" s="724">
        <f>SUMIFS('7.  Persistence Report'!S:S,'7.  Persistence Report'!$D:$D,$B319,'7.  Persistence Report'!$H:$H,2016,'7.  Persistence Report'!$J:$J,"Adjustment")</f>
        <v>0</v>
      </c>
      <c r="R320" s="724">
        <f>SUMIFS('7.  Persistence Report'!T:T,'7.  Persistence Report'!$D:$D,$B319,'7.  Persistence Report'!$H:$H,2016,'7.  Persistence Report'!$J:$J,"Adjustment")</f>
        <v>0</v>
      </c>
      <c r="S320" s="724">
        <f>SUMIFS('7.  Persistence Report'!U:U,'7.  Persistence Report'!$D:$D,$B319,'7.  Persistence Report'!$H:$H,2016,'7.  Persistence Report'!$J:$J,"Adjustment")</f>
        <v>0</v>
      </c>
      <c r="T320" s="724">
        <f>SUMIFS('7.  Persistence Report'!V:V,'7.  Persistence Report'!$D:$D,$B319,'7.  Persistence Report'!$H:$H,2016,'7.  Persistence Report'!$J:$J,"Adjustment")</f>
        <v>0</v>
      </c>
      <c r="U320" s="724">
        <f>SUMIFS('7.  Persistence Report'!W:W,'7.  Persistence Report'!$D:$D,$B319,'7.  Persistence Report'!$H:$H,2016,'7.  Persistence Report'!$J:$J,"Adjustment")</f>
        <v>0</v>
      </c>
      <c r="V320" s="724">
        <f>SUMIFS('7.  Persistence Report'!X:X,'7.  Persistence Report'!$D:$D,$B319,'7.  Persistence Report'!$H:$H,2016,'7.  Persistence Report'!$J:$J,"Adjustment")</f>
        <v>0</v>
      </c>
      <c r="W320" s="724">
        <f>SUMIFS('7.  Persistence Report'!Y:Y,'7.  Persistence Report'!$D:$D,$B319,'7.  Persistence Report'!$H:$H,2016,'7.  Persistence Report'!$J:$J,"Adjustment")</f>
        <v>0</v>
      </c>
      <c r="X320" s="724">
        <f>SUMIFS('7.  Persistence Report'!Z:Z,'7.  Persistence Report'!$D:$D,$B319,'7.  Persistence Report'!$H:$H,2016,'7.  Persistence Report'!$J:$J,"Adjustment")</f>
        <v>0</v>
      </c>
      <c r="Y320" s="412">
        <f ca="1">Y319</f>
        <v>0.5</v>
      </c>
      <c r="Z320" s="412">
        <f t="shared" ref="Z320:AL320" ca="1" si="89">Z319</f>
        <v>0.5</v>
      </c>
      <c r="AA320" s="412">
        <f t="shared" ca="1" si="89"/>
        <v>0</v>
      </c>
      <c r="AB320" s="412">
        <f t="shared" ca="1" si="89"/>
        <v>0</v>
      </c>
      <c r="AC320" s="412">
        <f t="shared" ca="1" si="89"/>
        <v>0</v>
      </c>
      <c r="AD320" s="412">
        <f t="shared" ca="1" si="89"/>
        <v>0</v>
      </c>
      <c r="AE320" s="412">
        <f t="shared" ca="1" si="89"/>
        <v>0</v>
      </c>
      <c r="AF320" s="412">
        <f t="shared" ca="1" si="89"/>
        <v>0</v>
      </c>
      <c r="AG320" s="412">
        <f t="shared" ca="1" si="89"/>
        <v>0</v>
      </c>
      <c r="AH320" s="412">
        <f t="shared" ca="1" si="89"/>
        <v>0</v>
      </c>
      <c r="AI320" s="412">
        <f t="shared" ca="1" si="89"/>
        <v>0</v>
      </c>
      <c r="AJ320" s="412">
        <f t="shared" ca="1" si="89"/>
        <v>0</v>
      </c>
      <c r="AK320" s="412">
        <f t="shared" ca="1" si="89"/>
        <v>0</v>
      </c>
      <c r="AL320" s="412">
        <f t="shared" ca="1" si="89"/>
        <v>0</v>
      </c>
      <c r="AM320" s="308"/>
    </row>
    <row r="321" spans="1:39" outlineLevel="1">
      <c r="B321" s="514"/>
      <c r="C321" s="293"/>
      <c r="D321" s="730"/>
      <c r="E321" s="730"/>
      <c r="F321" s="730"/>
      <c r="G321" s="730"/>
      <c r="H321" s="730"/>
      <c r="I321" s="730"/>
      <c r="J321" s="730"/>
      <c r="K321" s="730"/>
      <c r="L321" s="730"/>
      <c r="M321" s="730"/>
      <c r="N321" s="730"/>
      <c r="O321" s="730"/>
      <c r="P321" s="730"/>
      <c r="Q321" s="730"/>
      <c r="R321" s="730"/>
      <c r="S321" s="730"/>
      <c r="T321" s="730"/>
      <c r="U321" s="730"/>
      <c r="V321" s="730"/>
      <c r="W321" s="730"/>
      <c r="X321" s="730"/>
      <c r="Y321" s="413"/>
      <c r="Z321" s="426"/>
      <c r="AA321" s="426"/>
      <c r="AB321" s="426"/>
      <c r="AC321" s="426"/>
      <c r="AD321" s="426"/>
      <c r="AE321" s="426"/>
      <c r="AF321" s="426"/>
      <c r="AG321" s="426"/>
      <c r="AH321" s="426"/>
      <c r="AI321" s="426"/>
      <c r="AJ321" s="426"/>
      <c r="AK321" s="426"/>
      <c r="AL321" s="426"/>
      <c r="AM321" s="308"/>
    </row>
    <row r="322" spans="1:39" ht="30" outlineLevel="1">
      <c r="A322" s="516">
        <v>32</v>
      </c>
      <c r="B322" s="514" t="s">
        <v>125</v>
      </c>
      <c r="C322" s="293" t="s">
        <v>25</v>
      </c>
      <c r="D322" s="724">
        <f>SUMIFS('7.  Persistence Report'!AV:AV,'7.  Persistence Report'!$D:$D,$B322,'7.  Persistence Report'!$H:$H,2016,'7.  Persistence Report'!$J:$J,"Current Year Savings")</f>
        <v>0</v>
      </c>
      <c r="E322" s="724">
        <f>SUMIFS('7.  Persistence Report'!AW:AW,'7.  Persistence Report'!$D:$D,$B322,'7.  Persistence Report'!$H:$H,2016,'7.  Persistence Report'!$J:$J,"Current Year Savings")</f>
        <v>0</v>
      </c>
      <c r="F322" s="724">
        <f>SUMIFS('7.  Persistence Report'!AX:AX,'7.  Persistence Report'!$D:$D,$B322,'7.  Persistence Report'!$H:$H,2016,'7.  Persistence Report'!$J:$J,"Current Year Savings")</f>
        <v>0</v>
      </c>
      <c r="G322" s="724">
        <f>SUMIFS('7.  Persistence Report'!AY:AY,'7.  Persistence Report'!$D:$D,$B322,'7.  Persistence Report'!$H:$H,2016,'7.  Persistence Report'!$J:$J,"Current Year Savings")</f>
        <v>0</v>
      </c>
      <c r="H322" s="724">
        <f>SUMIFS('7.  Persistence Report'!AZ:AZ,'7.  Persistence Report'!$D:$D,$B322,'7.  Persistence Report'!$H:$H,2016,'7.  Persistence Report'!$J:$J,"Current Year Savings")</f>
        <v>0</v>
      </c>
      <c r="I322" s="724">
        <f>SUMIFS('7.  Persistence Report'!BA:BA,'7.  Persistence Report'!$D:$D,$B322,'7.  Persistence Report'!$H:$H,2016,'7.  Persistence Report'!$J:$J,"Current Year Savings")</f>
        <v>0</v>
      </c>
      <c r="J322" s="724">
        <f>SUMIFS('7.  Persistence Report'!BB:BB,'7.  Persistence Report'!$D:$D,$B322,'7.  Persistence Report'!$H:$H,2016,'7.  Persistence Report'!$J:$J,"Current Year Savings")</f>
        <v>0</v>
      </c>
      <c r="K322" s="724">
        <f>SUMIFS('7.  Persistence Report'!BC:BC,'7.  Persistence Report'!$D:$D,$B322,'7.  Persistence Report'!$H:$H,2016,'7.  Persistence Report'!$J:$J,"Current Year Savings")</f>
        <v>0</v>
      </c>
      <c r="L322" s="724">
        <f>SUMIFS('7.  Persistence Report'!BD:BD,'7.  Persistence Report'!$D:$D,$B322,'7.  Persistence Report'!$H:$H,2016,'7.  Persistence Report'!$J:$J,"Current Year Savings")</f>
        <v>0</v>
      </c>
      <c r="M322" s="724">
        <f>SUMIFS('7.  Persistence Report'!BE:BE,'7.  Persistence Report'!$D:$D,$B322,'7.  Persistence Report'!$H:$H,2016,'7.  Persistence Report'!$J:$J,"Current Year Savings")</f>
        <v>0</v>
      </c>
      <c r="N322" s="724">
        <v>12</v>
      </c>
      <c r="O322" s="724">
        <f>SUMIFS('7.  Persistence Report'!Q:Q,'7.  Persistence Report'!$D:$D,$B322,'7.  Persistence Report'!$H:$H,2016,'7.  Persistence Report'!$J:$J,"Current Year Savings")</f>
        <v>0</v>
      </c>
      <c r="P322" s="724">
        <f>SUMIFS('7.  Persistence Report'!R:R,'7.  Persistence Report'!$D:$D,$B322,'7.  Persistence Report'!$H:$H,2016,'7.  Persistence Report'!$J:$J,"Current Year Savings")</f>
        <v>0</v>
      </c>
      <c r="Q322" s="724">
        <f>SUMIFS('7.  Persistence Report'!S:S,'7.  Persistence Report'!$D:$D,$B322,'7.  Persistence Report'!$H:$H,2016,'7.  Persistence Report'!$J:$J,"Current Year Savings")</f>
        <v>0</v>
      </c>
      <c r="R322" s="724">
        <f>SUMIFS('7.  Persistence Report'!T:T,'7.  Persistence Report'!$D:$D,$B322,'7.  Persistence Report'!$H:$H,2016,'7.  Persistence Report'!$J:$J,"Current Year Savings")</f>
        <v>0</v>
      </c>
      <c r="S322" s="724">
        <f>SUMIFS('7.  Persistence Report'!U:U,'7.  Persistence Report'!$D:$D,$B322,'7.  Persistence Report'!$H:$H,2016,'7.  Persistence Report'!$J:$J,"Current Year Savings")</f>
        <v>0</v>
      </c>
      <c r="T322" s="724">
        <f>SUMIFS('7.  Persistence Report'!V:V,'7.  Persistence Report'!$D:$D,$B322,'7.  Persistence Report'!$H:$H,2016,'7.  Persistence Report'!$J:$J,"Current Year Savings")</f>
        <v>0</v>
      </c>
      <c r="U322" s="724">
        <f>SUMIFS('7.  Persistence Report'!W:W,'7.  Persistence Report'!$D:$D,$B322,'7.  Persistence Report'!$H:$H,2016,'7.  Persistence Report'!$J:$J,"Current Year Savings")</f>
        <v>0</v>
      </c>
      <c r="V322" s="724">
        <f>SUMIFS('7.  Persistence Report'!X:X,'7.  Persistence Report'!$D:$D,$B322,'7.  Persistence Report'!$H:$H,2016,'7.  Persistence Report'!$J:$J,"Current Year Savings")</f>
        <v>0</v>
      </c>
      <c r="W322" s="724">
        <f>SUMIFS('7.  Persistence Report'!Y:Y,'7.  Persistence Report'!$D:$D,$B322,'7.  Persistence Report'!$H:$H,2016,'7.  Persistence Report'!$J:$J,"Current Year Savings")</f>
        <v>0</v>
      </c>
      <c r="X322" s="724">
        <f>SUMIFS('7.  Persistence Report'!Z:Z,'7.  Persistence Report'!$D:$D,$B322,'7.  Persistence Report'!$H:$H,2016,'7.  Persistence Report'!$J:$J,"Current Year Savings")</f>
        <v>0</v>
      </c>
      <c r="Y322" s="416">
        <f ca="1">IF(SUMIFS(OFFSET('3-a.  Rate Class Allocations'!$BA:$BA,0,O218-2015+(27*(Y219="kW"))),'3-a.  Rate Class Allocations'!$F:$F,"2015 - 2020 Conservation First Framework - Approved Province Wide Program",'3-a.  Rate Class Allocations'!$E:$E,$B322),SUMIFS(OFFSET('3-a.  Rate Class Allocations'!$BA:$BA,0,O218-2015+(27*(Y219="kW"))),'3-a.  Rate Class Allocations'!$F:$F,"2015 - 2020 Conservation First Framework - Approved Province Wide Program",'3-a.  Rate Class Allocations'!$L:$L,Y218,'3-a.  Rate Class Allocations'!$E:$E,$B322) / SUMIFS(OFFSET('3-a.  Rate Class Allocations'!$BA:$BA,0,O218-2015+(27*(Y219="kW"))),'3-a.  Rate Class Allocations'!$F:$F,"2015 - 2020 Conservation First Framework - Approved Province Wide Program",'3-a.  Rate Class Allocations'!$E:$E,$B322),IF(COUNTIFS(Y218,"General Service*"),1/COUNTIFS(Y218:AL218,"General Service*"),0))</f>
        <v>0.5</v>
      </c>
      <c r="Z322" s="416">
        <f ca="1">IF(SUMIFS(OFFSET('3-a.  Rate Class Allocations'!$BA:$BA,0,O218-2015+(27*(Z$36="kW"))),'3-a.  Rate Class Allocations'!$F:$F,"2015 - 2020 Conservation First Framework - Approved Province Wide Program",'3-a.  Rate Class Allocations'!$E:$E,$B322),SUMIFS(OFFSET('3-a.  Rate Class Allocations'!$BA:$BA,0,O218-2015+(27*(Z$36="kW"))),'3-a.  Rate Class Allocations'!$F:$F,"2015 - 2020 Conservation First Framework - Approved Province Wide Program",'3-a.  Rate Class Allocations'!$L:$L,Z$35,'3-a.  Rate Class Allocations'!$E:$E,$B322) / SUMIFS(OFFSET('3-a.  Rate Class Allocations'!$BA:$BA,0,O218-2015+(27*(Z$36="kW"))),'3-a.  Rate Class Allocations'!$F:$F,"2015 - 2020 Conservation First Framework - Approved Province Wide Program",'3-a.  Rate Class Allocations'!$E:$E,$B322),IF(COUNTIFS(Z$35,"General Service*"),1/COUNTIFS(Y218:AL218,"General Service*"),0))</f>
        <v>0.5</v>
      </c>
      <c r="AA322" s="416">
        <f ca="1">IF(SUMIFS(OFFSET('3-a.  Rate Class Allocations'!$BA:$BA,0,O218-2015+(27*(AA$36="kW"))),'3-a.  Rate Class Allocations'!$F:$F,"2015 - 2020 Conservation First Framework - Approved Province Wide Program",'3-a.  Rate Class Allocations'!$E:$E,$B322),SUMIFS(OFFSET('3-a.  Rate Class Allocations'!$BA:$BA,0,O218-2015+(27*(AA$36="kW"))),'3-a.  Rate Class Allocations'!$F:$F,"2015 - 2020 Conservation First Framework - Approved Province Wide Program",'3-a.  Rate Class Allocations'!$L:$L,AA$35,'3-a.  Rate Class Allocations'!$E:$E,$B322) / SUMIFS(OFFSET('3-a.  Rate Class Allocations'!$BA:$BA,0,O218-2015+(27*(AA$36="kW"))),'3-a.  Rate Class Allocations'!$F:$F,"2015 - 2020 Conservation First Framework - Approved Province Wide Program",'3-a.  Rate Class Allocations'!$E:$E,$B322),IF(COUNTIFS(AA$35,"General Service*"),1/COUNTIFS(Y218:AL218,"General Service*"),0))</f>
        <v>0</v>
      </c>
      <c r="AB322" s="416">
        <f ca="1">IF(SUMIFS(OFFSET('3-a.  Rate Class Allocations'!$BA:$BA,0,O218-2015+(27*(AB$36="kW"))),'3-a.  Rate Class Allocations'!$F:$F,"2015 - 2020 Conservation First Framework - Approved Province Wide Program",'3-a.  Rate Class Allocations'!$E:$E,$B322),SUMIFS(OFFSET('3-a.  Rate Class Allocations'!$BA:$BA,0,O218-2015+(27*(AB$36="kW"))),'3-a.  Rate Class Allocations'!$F:$F,"2015 - 2020 Conservation First Framework - Approved Province Wide Program",'3-a.  Rate Class Allocations'!$L:$L,AB$35,'3-a.  Rate Class Allocations'!$E:$E,$B322) / SUMIFS(OFFSET('3-a.  Rate Class Allocations'!$BA:$BA,0,O218-2015+(27*(AB$36="kW"))),'3-a.  Rate Class Allocations'!$F:$F,"2015 - 2020 Conservation First Framework - Approved Province Wide Program",'3-a.  Rate Class Allocations'!$E:$E,$B322),IF(COUNTIFS(AB$35,"General Service*"),1/COUNTIFS(Y218:AL218,"General Service*"),0))</f>
        <v>0</v>
      </c>
      <c r="AC322" s="416">
        <f ca="1">IF(SUMIFS(OFFSET('3-a.  Rate Class Allocations'!$BA:$BA,0,O218-2015+(27*(AC$36="kW"))),'3-a.  Rate Class Allocations'!$F:$F,"2015 - 2020 Conservation First Framework - Approved Province Wide Program",'3-a.  Rate Class Allocations'!$E:$E,$B322),SUMIFS(OFFSET('3-a.  Rate Class Allocations'!$BA:$BA,0,O218-2015+(27*(AC$36="kW"))),'3-a.  Rate Class Allocations'!$F:$F,"2015 - 2020 Conservation First Framework - Approved Province Wide Program",'3-a.  Rate Class Allocations'!$L:$L,AC$35,'3-a.  Rate Class Allocations'!$E:$E,$B322) / SUMIFS(OFFSET('3-a.  Rate Class Allocations'!$BA:$BA,0,O218-2015+(27*(AC$36="kW"))),'3-a.  Rate Class Allocations'!$F:$F,"2015 - 2020 Conservation First Framework - Approved Province Wide Program",'3-a.  Rate Class Allocations'!$E:$E,$B322),IF(COUNTIFS(AC$35,"General Service*"),1/COUNTIFS(Y218:AL218,"General Service*"),0))</f>
        <v>0</v>
      </c>
      <c r="AD322" s="416">
        <f ca="1">IF(SUMIFS(OFFSET('3-a.  Rate Class Allocations'!$BA:$BA,0,O218-2015+(27*(AD$36="kW"))),'3-a.  Rate Class Allocations'!$F:$F,"2015 - 2020 Conservation First Framework - Approved Province Wide Program",'3-a.  Rate Class Allocations'!$E:$E,$B322),SUMIFS(OFFSET('3-a.  Rate Class Allocations'!$BA:$BA,0,O218-2015+(27*(AD$36="kW"))),'3-a.  Rate Class Allocations'!$F:$F,"2015 - 2020 Conservation First Framework - Approved Province Wide Program",'3-a.  Rate Class Allocations'!$L:$L,AD$35,'3-a.  Rate Class Allocations'!$E:$E,$B322) / SUMIFS(OFFSET('3-a.  Rate Class Allocations'!$BA:$BA,0,O218-2015+(27*(AD$36="kW"))),'3-a.  Rate Class Allocations'!$F:$F,"2015 - 2020 Conservation First Framework - Approved Province Wide Program",'3-a.  Rate Class Allocations'!$E:$E,$B322),IF(COUNTIFS(AD$35,"General Service*"),1/COUNTIFS(Y218:AL218,"General Service*"),0))</f>
        <v>0</v>
      </c>
      <c r="AE322" s="416">
        <f ca="1">IF(SUMIFS(OFFSET('3-a.  Rate Class Allocations'!$BA:$BA,0,O218-2015+(27*(AE$36="kW"))),'3-a.  Rate Class Allocations'!$F:$F,"2015 - 2020 Conservation First Framework - Approved Province Wide Program",'3-a.  Rate Class Allocations'!$E:$E,$B322),SUMIFS(OFFSET('3-a.  Rate Class Allocations'!$BA:$BA,0,O218-2015+(27*(AE$36="kW"))),'3-a.  Rate Class Allocations'!$F:$F,"2015 - 2020 Conservation First Framework - Approved Province Wide Program",'3-a.  Rate Class Allocations'!$L:$L,AE$35,'3-a.  Rate Class Allocations'!$E:$E,$B322) / SUMIFS(OFFSET('3-a.  Rate Class Allocations'!$BA:$BA,0,O218-2015+(27*(AE$36="kW"))),'3-a.  Rate Class Allocations'!$F:$F,"2015 - 2020 Conservation First Framework - Approved Province Wide Program",'3-a.  Rate Class Allocations'!$E:$E,$B322),IF(COUNTIFS(AE$35,"General Service*"),1/COUNTIFS(Y218:AL218,"General Service*"),0))</f>
        <v>0</v>
      </c>
      <c r="AF322" s="416">
        <f ca="1">IF(SUMIFS(OFFSET('3-a.  Rate Class Allocations'!$BA:$BA,0,O218-2015+(27*(AF$36="kW"))),'3-a.  Rate Class Allocations'!$F:$F,"2015 - 2020 Conservation First Framework - Approved Province Wide Program",'3-a.  Rate Class Allocations'!$E:$E,$B322),SUMIFS(OFFSET('3-a.  Rate Class Allocations'!$BA:$BA,0,O218-2015+(27*(AF$36="kW"))),'3-a.  Rate Class Allocations'!$F:$F,"2015 - 2020 Conservation First Framework - Approved Province Wide Program",'3-a.  Rate Class Allocations'!$L:$L,AF$35,'3-a.  Rate Class Allocations'!$E:$E,$B322) / SUMIFS(OFFSET('3-a.  Rate Class Allocations'!$BA:$BA,0,O218-2015+(27*(AF$36="kW"))),'3-a.  Rate Class Allocations'!$F:$F,"2015 - 2020 Conservation First Framework - Approved Province Wide Program",'3-a.  Rate Class Allocations'!$E:$E,$B322),IF(COUNTIFS(AF$35,"General Service*"),1/COUNTIFS(Y218:AL218,"General Service*"),0))</f>
        <v>0</v>
      </c>
      <c r="AG322" s="416">
        <f ca="1">IF(SUMIFS(OFFSET('3-a.  Rate Class Allocations'!$BA:$BA,0,O218-2015+(27*(AG$36="kW"))),'3-a.  Rate Class Allocations'!$F:$F,"2015 - 2020 Conservation First Framework - Approved Province Wide Program",'3-a.  Rate Class Allocations'!$E:$E,$B322),SUMIFS(OFFSET('3-a.  Rate Class Allocations'!$BA:$BA,0,O218-2015+(27*(AG$36="kW"))),'3-a.  Rate Class Allocations'!$F:$F,"2015 - 2020 Conservation First Framework - Approved Province Wide Program",'3-a.  Rate Class Allocations'!$L:$L,AG$35,'3-a.  Rate Class Allocations'!$E:$E,$B322) / SUMIFS(OFFSET('3-a.  Rate Class Allocations'!$BA:$BA,0,O218-2015+(27*(AG$36="kW"))),'3-a.  Rate Class Allocations'!$F:$F,"2015 - 2020 Conservation First Framework - Approved Province Wide Program",'3-a.  Rate Class Allocations'!$E:$E,$B322),IF(COUNTIFS(AG$35,"General Service*"),1/COUNTIFS(Y218:AL218,"General Service*"),0))</f>
        <v>0</v>
      </c>
      <c r="AH322" s="416">
        <f ca="1">IF(SUMIFS(OFFSET('3-a.  Rate Class Allocations'!$BA:$BA,0,O218-2015+(27*(AH$36="kW"))),'3-a.  Rate Class Allocations'!$F:$F,"2015 - 2020 Conservation First Framework - Approved Province Wide Program",'3-a.  Rate Class Allocations'!$E:$E,$B322),SUMIFS(OFFSET('3-a.  Rate Class Allocations'!$BA:$BA,0,O218-2015+(27*(AH$36="kW"))),'3-a.  Rate Class Allocations'!$F:$F,"2015 - 2020 Conservation First Framework - Approved Province Wide Program",'3-a.  Rate Class Allocations'!$L:$L,AH$35,'3-a.  Rate Class Allocations'!$E:$E,$B322) / SUMIFS(OFFSET('3-a.  Rate Class Allocations'!$BA:$BA,0,O218-2015+(27*(AH$36="kW"))),'3-a.  Rate Class Allocations'!$F:$F,"2015 - 2020 Conservation First Framework - Approved Province Wide Program",'3-a.  Rate Class Allocations'!$E:$E,$B322),IF(COUNTIFS(AH$35,"General Service*"),1/COUNTIFS(Y218:AL218,"General Service*"),0))</f>
        <v>0</v>
      </c>
      <c r="AI322" s="416">
        <f ca="1">IF(SUMIFS(OFFSET('3-a.  Rate Class Allocations'!$BA:$BA,0,O218-2015+(27*(AI$36="kW"))),'3-a.  Rate Class Allocations'!$F:$F,"2015 - 2020 Conservation First Framework - Approved Province Wide Program",'3-a.  Rate Class Allocations'!$E:$E,$B322),SUMIFS(OFFSET('3-a.  Rate Class Allocations'!$BA:$BA,0,O218-2015+(27*(AI$36="kW"))),'3-a.  Rate Class Allocations'!$F:$F,"2015 - 2020 Conservation First Framework - Approved Province Wide Program",'3-a.  Rate Class Allocations'!$L:$L,AI$35,'3-a.  Rate Class Allocations'!$E:$E,$B322) / SUMIFS(OFFSET('3-a.  Rate Class Allocations'!$BA:$BA,0,O218-2015+(27*(AI$36="kW"))),'3-a.  Rate Class Allocations'!$F:$F,"2015 - 2020 Conservation First Framework - Approved Province Wide Program",'3-a.  Rate Class Allocations'!$E:$E,$B322),IF(COUNTIFS(AI$35,"General Service*"),1/COUNTIFS(Y218:AL218,"General Service*"),0))</f>
        <v>0</v>
      </c>
      <c r="AJ322" s="416">
        <f ca="1">IF(SUMIFS(OFFSET('3-a.  Rate Class Allocations'!$BA:$BA,0,O218-2015+(27*(AJ$36="kW"))),'3-a.  Rate Class Allocations'!$F:$F,"2015 - 2020 Conservation First Framework - Approved Province Wide Program",'3-a.  Rate Class Allocations'!$E:$E,$B322),SUMIFS(OFFSET('3-a.  Rate Class Allocations'!$BA:$BA,0,O218-2015+(27*(AJ$36="kW"))),'3-a.  Rate Class Allocations'!$F:$F,"2015 - 2020 Conservation First Framework - Approved Province Wide Program",'3-a.  Rate Class Allocations'!$L:$L,AJ$35,'3-a.  Rate Class Allocations'!$E:$E,$B322) / SUMIFS(OFFSET('3-a.  Rate Class Allocations'!$BA:$BA,0,O218-2015+(27*(AJ$36="kW"))),'3-a.  Rate Class Allocations'!$F:$F,"2015 - 2020 Conservation First Framework - Approved Province Wide Program",'3-a.  Rate Class Allocations'!$E:$E,$B322),IF(COUNTIFS(AJ$35,"General Service*"),1/COUNTIFS(Y218:AL218,"General Service*"),0))</f>
        <v>0</v>
      </c>
      <c r="AK322" s="416">
        <f ca="1">IF(SUMIFS(OFFSET('3-a.  Rate Class Allocations'!$BA:$BA,0,O218-2015+(27*(AK$36="kW"))),'3-a.  Rate Class Allocations'!$F:$F,"2015 - 2020 Conservation First Framework - Approved Province Wide Program",'3-a.  Rate Class Allocations'!$E:$E,$B322),SUMIFS(OFFSET('3-a.  Rate Class Allocations'!$BA:$BA,0,O218-2015+(27*(AK$36="kW"))),'3-a.  Rate Class Allocations'!$F:$F,"2015 - 2020 Conservation First Framework - Approved Province Wide Program",'3-a.  Rate Class Allocations'!$L:$L,AK$35,'3-a.  Rate Class Allocations'!$E:$E,$B322) / SUMIFS(OFFSET('3-a.  Rate Class Allocations'!$BA:$BA,0,O218-2015+(27*(AK$36="kW"))),'3-a.  Rate Class Allocations'!$F:$F,"2015 - 2020 Conservation First Framework - Approved Province Wide Program",'3-a.  Rate Class Allocations'!$E:$E,$B322),IF(COUNTIFS(AK$35,"General Service*"),1/COUNTIFS(Y218:AL218,"General Service*"),0))</f>
        <v>0</v>
      </c>
      <c r="AL322" s="416">
        <f ca="1">IF(SUMIFS(OFFSET('3-a.  Rate Class Allocations'!$BA:$BA,0,O218-2015+(27*(AL$36="kW"))),'3-a.  Rate Class Allocations'!$F:$F,"2015 - 2020 Conservation First Framework - Approved Province Wide Program",'3-a.  Rate Class Allocations'!$E:$E,$B322),SUMIFS(OFFSET('3-a.  Rate Class Allocations'!$BA:$BA,0,O218-2015+(27*(AL$36="kW"))),'3-a.  Rate Class Allocations'!$F:$F,"2015 - 2020 Conservation First Framework - Approved Province Wide Program",'3-a.  Rate Class Allocations'!$L:$L,AL$35,'3-a.  Rate Class Allocations'!$E:$E,$B322) / SUMIFS(OFFSET('3-a.  Rate Class Allocations'!$BA:$BA,0,O218-2015+(27*(AL$36="kW"))),'3-a.  Rate Class Allocations'!$F:$F,"2015 - 2020 Conservation First Framework - Approved Province Wide Program",'3-a.  Rate Class Allocations'!$E:$E,$B322),IF(COUNTIFS(AL$35,"General Service*"),1/COUNTIFS(Y218:AL218,"General Service*"),0))</f>
        <v>0</v>
      </c>
      <c r="AM322" s="298">
        <f ca="1">SUM(Y322:AL322)</f>
        <v>1</v>
      </c>
    </row>
    <row r="323" spans="1:39" outlineLevel="1">
      <c r="B323" s="296" t="s">
        <v>290</v>
      </c>
      <c r="C323" s="293" t="s">
        <v>164</v>
      </c>
      <c r="D323" s="724">
        <f>SUMIFS('7.  Persistence Report'!AV:AV,'7.  Persistence Report'!$D:$D,$B322,'7.  Persistence Report'!$H:$H,2016,'7.  Persistence Report'!$J:$J,"Adjustment")</f>
        <v>0</v>
      </c>
      <c r="E323" s="724">
        <f>SUMIFS('7.  Persistence Report'!AW:AW,'7.  Persistence Report'!$D:$D,$B322,'7.  Persistence Report'!$H:$H,2016,'7.  Persistence Report'!$J:$J,"Adjustment")</f>
        <v>0</v>
      </c>
      <c r="F323" s="724">
        <f>SUMIFS('7.  Persistence Report'!AX:AX,'7.  Persistence Report'!$D:$D,$B322,'7.  Persistence Report'!$H:$H,2016,'7.  Persistence Report'!$J:$J,"Adjustment")</f>
        <v>0</v>
      </c>
      <c r="G323" s="724">
        <f>SUMIFS('7.  Persistence Report'!AY:AY,'7.  Persistence Report'!$D:$D,$B322,'7.  Persistence Report'!$H:$H,2016,'7.  Persistence Report'!$J:$J,"Adjustment")</f>
        <v>0</v>
      </c>
      <c r="H323" s="724">
        <f>SUMIFS('7.  Persistence Report'!AZ:AZ,'7.  Persistence Report'!$D:$D,$B322,'7.  Persistence Report'!$H:$H,2016,'7.  Persistence Report'!$J:$J,"Adjustment")</f>
        <v>0</v>
      </c>
      <c r="I323" s="724">
        <f>SUMIFS('7.  Persistence Report'!BA:BA,'7.  Persistence Report'!$D:$D,$B322,'7.  Persistence Report'!$H:$H,2016,'7.  Persistence Report'!$J:$J,"Adjustment")</f>
        <v>0</v>
      </c>
      <c r="J323" s="724">
        <f>SUMIFS('7.  Persistence Report'!BB:BB,'7.  Persistence Report'!$D:$D,$B322,'7.  Persistence Report'!$H:$H,2016,'7.  Persistence Report'!$J:$J,"Adjustment")</f>
        <v>0</v>
      </c>
      <c r="K323" s="724">
        <f>SUMIFS('7.  Persistence Report'!BC:BC,'7.  Persistence Report'!$D:$D,$B322,'7.  Persistence Report'!$H:$H,2016,'7.  Persistence Report'!$J:$J,"Adjustment")</f>
        <v>0</v>
      </c>
      <c r="L323" s="724">
        <f>SUMIFS('7.  Persistence Report'!BD:BD,'7.  Persistence Report'!$D:$D,$B322,'7.  Persistence Report'!$H:$H,2016,'7.  Persistence Report'!$J:$J,"Adjustment")</f>
        <v>0</v>
      </c>
      <c r="M323" s="724">
        <f>SUMIFS('7.  Persistence Report'!BE:BE,'7.  Persistence Report'!$D:$D,$B322,'7.  Persistence Report'!$H:$H,2016,'7.  Persistence Report'!$J:$J,"Adjustment")</f>
        <v>0</v>
      </c>
      <c r="N323" s="724">
        <f>N322</f>
        <v>12</v>
      </c>
      <c r="O323" s="724">
        <f>SUMIFS('7.  Persistence Report'!Q:Q,'7.  Persistence Report'!$D:$D,$B322,'7.  Persistence Report'!$H:$H,2016,'7.  Persistence Report'!$J:$J,"Adjustment")</f>
        <v>0</v>
      </c>
      <c r="P323" s="724">
        <f>SUMIFS('7.  Persistence Report'!R:R,'7.  Persistence Report'!$D:$D,$B322,'7.  Persistence Report'!$H:$H,2016,'7.  Persistence Report'!$J:$J,"Adjustment")</f>
        <v>0</v>
      </c>
      <c r="Q323" s="724">
        <f>SUMIFS('7.  Persistence Report'!S:S,'7.  Persistence Report'!$D:$D,$B322,'7.  Persistence Report'!$H:$H,2016,'7.  Persistence Report'!$J:$J,"Adjustment")</f>
        <v>0</v>
      </c>
      <c r="R323" s="724">
        <f>SUMIFS('7.  Persistence Report'!T:T,'7.  Persistence Report'!$D:$D,$B322,'7.  Persistence Report'!$H:$H,2016,'7.  Persistence Report'!$J:$J,"Adjustment")</f>
        <v>0</v>
      </c>
      <c r="S323" s="724">
        <f>SUMIFS('7.  Persistence Report'!U:U,'7.  Persistence Report'!$D:$D,$B322,'7.  Persistence Report'!$H:$H,2016,'7.  Persistence Report'!$J:$J,"Adjustment")</f>
        <v>0</v>
      </c>
      <c r="T323" s="724">
        <f>SUMIFS('7.  Persistence Report'!V:V,'7.  Persistence Report'!$D:$D,$B322,'7.  Persistence Report'!$H:$H,2016,'7.  Persistence Report'!$J:$J,"Adjustment")</f>
        <v>0</v>
      </c>
      <c r="U323" s="724">
        <f>SUMIFS('7.  Persistence Report'!W:W,'7.  Persistence Report'!$D:$D,$B322,'7.  Persistence Report'!$H:$H,2016,'7.  Persistence Report'!$J:$J,"Adjustment")</f>
        <v>0</v>
      </c>
      <c r="V323" s="724">
        <f>SUMIFS('7.  Persistence Report'!X:X,'7.  Persistence Report'!$D:$D,$B322,'7.  Persistence Report'!$H:$H,2016,'7.  Persistence Report'!$J:$J,"Adjustment")</f>
        <v>0</v>
      </c>
      <c r="W323" s="724">
        <f>SUMIFS('7.  Persistence Report'!Y:Y,'7.  Persistence Report'!$D:$D,$B322,'7.  Persistence Report'!$H:$H,2016,'7.  Persistence Report'!$J:$J,"Adjustment")</f>
        <v>0</v>
      </c>
      <c r="X323" s="724">
        <f>SUMIFS('7.  Persistence Report'!Z:Z,'7.  Persistence Report'!$D:$D,$B322,'7.  Persistence Report'!$H:$H,2016,'7.  Persistence Report'!$J:$J,"Adjustment")</f>
        <v>0</v>
      </c>
      <c r="Y323" s="412">
        <f ca="1">Y322</f>
        <v>0.5</v>
      </c>
      <c r="Z323" s="412">
        <f t="shared" ref="Z323:AL323" ca="1" si="90">Z322</f>
        <v>0.5</v>
      </c>
      <c r="AA323" s="412">
        <f t="shared" ca="1" si="90"/>
        <v>0</v>
      </c>
      <c r="AB323" s="412">
        <f t="shared" ca="1" si="90"/>
        <v>0</v>
      </c>
      <c r="AC323" s="412">
        <f t="shared" ca="1" si="90"/>
        <v>0</v>
      </c>
      <c r="AD323" s="412">
        <f t="shared" ca="1" si="90"/>
        <v>0</v>
      </c>
      <c r="AE323" s="412">
        <f t="shared" ca="1" si="90"/>
        <v>0</v>
      </c>
      <c r="AF323" s="412">
        <f t="shared" ca="1" si="90"/>
        <v>0</v>
      </c>
      <c r="AG323" s="412">
        <f t="shared" ca="1" si="90"/>
        <v>0</v>
      </c>
      <c r="AH323" s="412">
        <f t="shared" ca="1" si="90"/>
        <v>0</v>
      </c>
      <c r="AI323" s="412">
        <f t="shared" ca="1" si="90"/>
        <v>0</v>
      </c>
      <c r="AJ323" s="412">
        <f t="shared" ca="1" si="90"/>
        <v>0</v>
      </c>
      <c r="AK323" s="412">
        <f t="shared" ca="1" si="90"/>
        <v>0</v>
      </c>
      <c r="AL323" s="412">
        <f t="shared" ca="1" si="90"/>
        <v>0</v>
      </c>
      <c r="AM323" s="308"/>
    </row>
    <row r="324" spans="1:39" outlineLevel="1">
      <c r="B324" s="514"/>
      <c r="C324" s="293"/>
      <c r="D324" s="730"/>
      <c r="E324" s="730"/>
      <c r="F324" s="730"/>
      <c r="G324" s="730"/>
      <c r="H324" s="730"/>
      <c r="I324" s="730"/>
      <c r="J324" s="730"/>
      <c r="K324" s="730"/>
      <c r="L324" s="730"/>
      <c r="M324" s="730"/>
      <c r="N324" s="730"/>
      <c r="O324" s="730"/>
      <c r="P324" s="730"/>
      <c r="Q324" s="730"/>
      <c r="R324" s="730"/>
      <c r="S324" s="730"/>
      <c r="T324" s="730"/>
      <c r="U324" s="730"/>
      <c r="V324" s="730"/>
      <c r="W324" s="730"/>
      <c r="X324" s="730"/>
      <c r="Y324" s="413"/>
      <c r="Z324" s="426"/>
      <c r="AA324" s="426"/>
      <c r="AB324" s="426"/>
      <c r="AC324" s="426"/>
      <c r="AD324" s="426"/>
      <c r="AE324" s="426"/>
      <c r="AF324" s="426"/>
      <c r="AG324" s="426"/>
      <c r="AH324" s="426"/>
      <c r="AI324" s="426"/>
      <c r="AJ324" s="426"/>
      <c r="AK324" s="426"/>
      <c r="AL324" s="426"/>
      <c r="AM324" s="308"/>
    </row>
    <row r="325" spans="1:39" ht="15.75" outlineLevel="1">
      <c r="B325" s="290" t="s">
        <v>502</v>
      </c>
      <c r="C325" s="293"/>
      <c r="D325" s="730"/>
      <c r="E325" s="730"/>
      <c r="F325" s="730"/>
      <c r="G325" s="730"/>
      <c r="H325" s="730"/>
      <c r="I325" s="730"/>
      <c r="J325" s="730"/>
      <c r="K325" s="730"/>
      <c r="L325" s="730"/>
      <c r="M325" s="730"/>
      <c r="N325" s="730"/>
      <c r="O325" s="730"/>
      <c r="P325" s="730"/>
      <c r="Q325" s="730"/>
      <c r="R325" s="730"/>
      <c r="S325" s="730"/>
      <c r="T325" s="730"/>
      <c r="U325" s="730"/>
      <c r="V325" s="730"/>
      <c r="W325" s="730"/>
      <c r="X325" s="730"/>
      <c r="Y325" s="413"/>
      <c r="Z325" s="426"/>
      <c r="AA325" s="426"/>
      <c r="AB325" s="426"/>
      <c r="AC325" s="426"/>
      <c r="AD325" s="426"/>
      <c r="AE325" s="426"/>
      <c r="AF325" s="426"/>
      <c r="AG325" s="426"/>
      <c r="AH325" s="426"/>
      <c r="AI325" s="426"/>
      <c r="AJ325" s="426"/>
      <c r="AK325" s="426"/>
      <c r="AL325" s="426"/>
      <c r="AM325" s="308"/>
    </row>
    <row r="326" spans="1:39" outlineLevel="1">
      <c r="A326" s="516">
        <v>33</v>
      </c>
      <c r="B326" s="514" t="s">
        <v>126</v>
      </c>
      <c r="C326" s="293" t="s">
        <v>25</v>
      </c>
      <c r="D326" s="724">
        <f>SUMIFS('7.  Persistence Report'!AV:AV,'7.  Persistence Report'!$D:$D,$B326,'7.  Persistence Report'!$H:$H,2016,'7.  Persistence Report'!$J:$J,"Current Year Savings")</f>
        <v>0</v>
      </c>
      <c r="E326" s="724">
        <f>SUMIFS('7.  Persistence Report'!AW:AW,'7.  Persistence Report'!$D:$D,$B326,'7.  Persistence Report'!$H:$H,2016,'7.  Persistence Report'!$J:$J,"Current Year Savings")</f>
        <v>0</v>
      </c>
      <c r="F326" s="724">
        <f>SUMIFS('7.  Persistence Report'!AX:AX,'7.  Persistence Report'!$D:$D,$B326,'7.  Persistence Report'!$H:$H,2016,'7.  Persistence Report'!$J:$J,"Current Year Savings")</f>
        <v>0</v>
      </c>
      <c r="G326" s="724">
        <f>SUMIFS('7.  Persistence Report'!AY:AY,'7.  Persistence Report'!$D:$D,$B326,'7.  Persistence Report'!$H:$H,2016,'7.  Persistence Report'!$J:$J,"Current Year Savings")</f>
        <v>0</v>
      </c>
      <c r="H326" s="724">
        <f>SUMIFS('7.  Persistence Report'!AZ:AZ,'7.  Persistence Report'!$D:$D,$B326,'7.  Persistence Report'!$H:$H,2016,'7.  Persistence Report'!$J:$J,"Current Year Savings")</f>
        <v>0</v>
      </c>
      <c r="I326" s="724">
        <f>SUMIFS('7.  Persistence Report'!BA:BA,'7.  Persistence Report'!$D:$D,$B326,'7.  Persistence Report'!$H:$H,2016,'7.  Persistence Report'!$J:$J,"Current Year Savings")</f>
        <v>0</v>
      </c>
      <c r="J326" s="724">
        <f>SUMIFS('7.  Persistence Report'!BB:BB,'7.  Persistence Report'!$D:$D,$B326,'7.  Persistence Report'!$H:$H,2016,'7.  Persistence Report'!$J:$J,"Current Year Savings")</f>
        <v>0</v>
      </c>
      <c r="K326" s="724">
        <f>SUMIFS('7.  Persistence Report'!BC:BC,'7.  Persistence Report'!$D:$D,$B326,'7.  Persistence Report'!$H:$H,2016,'7.  Persistence Report'!$J:$J,"Current Year Savings")</f>
        <v>0</v>
      </c>
      <c r="L326" s="724">
        <f>SUMIFS('7.  Persistence Report'!BD:BD,'7.  Persistence Report'!$D:$D,$B326,'7.  Persistence Report'!$H:$H,2016,'7.  Persistence Report'!$J:$J,"Current Year Savings")</f>
        <v>0</v>
      </c>
      <c r="M326" s="724">
        <f>SUMIFS('7.  Persistence Report'!BE:BE,'7.  Persistence Report'!$D:$D,$B326,'7.  Persistence Report'!$H:$H,2016,'7.  Persistence Report'!$J:$J,"Current Year Savings")</f>
        <v>0</v>
      </c>
      <c r="N326" s="724">
        <v>0</v>
      </c>
      <c r="O326" s="724">
        <f>SUMIFS('7.  Persistence Report'!Q:Q,'7.  Persistence Report'!$D:$D,$B326,'7.  Persistence Report'!$H:$H,2016,'7.  Persistence Report'!$J:$J,"Current Year Savings")</f>
        <v>0</v>
      </c>
      <c r="P326" s="724">
        <f>SUMIFS('7.  Persistence Report'!R:R,'7.  Persistence Report'!$D:$D,$B326,'7.  Persistence Report'!$H:$H,2016,'7.  Persistence Report'!$J:$J,"Current Year Savings")</f>
        <v>0</v>
      </c>
      <c r="Q326" s="724">
        <f>SUMIFS('7.  Persistence Report'!S:S,'7.  Persistence Report'!$D:$D,$B326,'7.  Persistence Report'!$H:$H,2016,'7.  Persistence Report'!$J:$J,"Current Year Savings")</f>
        <v>0</v>
      </c>
      <c r="R326" s="724">
        <f>SUMIFS('7.  Persistence Report'!T:T,'7.  Persistence Report'!$D:$D,$B326,'7.  Persistence Report'!$H:$H,2016,'7.  Persistence Report'!$J:$J,"Current Year Savings")</f>
        <v>0</v>
      </c>
      <c r="S326" s="724">
        <f>SUMIFS('7.  Persistence Report'!U:U,'7.  Persistence Report'!$D:$D,$B326,'7.  Persistence Report'!$H:$H,2016,'7.  Persistence Report'!$J:$J,"Current Year Savings")</f>
        <v>0</v>
      </c>
      <c r="T326" s="724">
        <f>SUMIFS('7.  Persistence Report'!V:V,'7.  Persistence Report'!$D:$D,$B326,'7.  Persistence Report'!$H:$H,2016,'7.  Persistence Report'!$J:$J,"Current Year Savings")</f>
        <v>0</v>
      </c>
      <c r="U326" s="724">
        <f>SUMIFS('7.  Persistence Report'!W:W,'7.  Persistence Report'!$D:$D,$B326,'7.  Persistence Report'!$H:$H,2016,'7.  Persistence Report'!$J:$J,"Current Year Savings")</f>
        <v>0</v>
      </c>
      <c r="V326" s="724">
        <f>SUMIFS('7.  Persistence Report'!X:X,'7.  Persistence Report'!$D:$D,$B326,'7.  Persistence Report'!$H:$H,2016,'7.  Persistence Report'!$J:$J,"Current Year Savings")</f>
        <v>0</v>
      </c>
      <c r="W326" s="724">
        <f>SUMIFS('7.  Persistence Report'!Y:Y,'7.  Persistence Report'!$D:$D,$B326,'7.  Persistence Report'!$H:$H,2016,'7.  Persistence Report'!$J:$J,"Current Year Savings")</f>
        <v>0</v>
      </c>
      <c r="X326" s="724">
        <f>SUMIFS('7.  Persistence Report'!Z:Z,'7.  Persistence Report'!$D:$D,$B326,'7.  Persistence Report'!$H:$H,2016,'7.  Persistence Report'!$J:$J,"Current Year Savings")</f>
        <v>0</v>
      </c>
      <c r="Y326" s="411">
        <f>IF(COUNTIFS(Y218,"Res*"),1/COUNTIFS(Y218:AL218,"Res*"),0)</f>
        <v>0</v>
      </c>
      <c r="Z326" s="411">
        <f>IF(COUNTIFS(Z$35,"Res*"),1/COUNTIFS(Y218:AL218,"Res*"),0)</f>
        <v>0</v>
      </c>
      <c r="AA326" s="411">
        <f>IF(COUNTIFS(AA$35,"Res*"),1/COUNTIFS(Y218:AL218,"Res*"),0)</f>
        <v>0</v>
      </c>
      <c r="AB326" s="411">
        <f>IF(COUNTIFS(AB$35,"Res*"),1/COUNTIFS(Y218:AL218,"Res*"),0)</f>
        <v>1</v>
      </c>
      <c r="AC326" s="411">
        <f>IF(COUNTIFS(AC$35,"Res*"),1/COUNTIFS(Y218:AL218,"Res*"),0)</f>
        <v>0</v>
      </c>
      <c r="AD326" s="411">
        <f>IF(COUNTIFS(AD$35,"Res*"),1/COUNTIFS(Y218:AL218,"Res*"),0)</f>
        <v>0</v>
      </c>
      <c r="AE326" s="411">
        <f>IF(COUNTIFS(AE$35,"Res*"),1/COUNTIFS(Y218:AL218,"Res*"),0)</f>
        <v>0</v>
      </c>
      <c r="AF326" s="411">
        <f>IF(COUNTIFS(AF$35,"Res*"),1/COUNTIFS(Y218:AL218,"Res*"),0)</f>
        <v>0</v>
      </c>
      <c r="AG326" s="411">
        <f>IF(COUNTIFS(AG$35,"Res*"),1/COUNTIFS(Y218:AL218,"Res*"),0)</f>
        <v>0</v>
      </c>
      <c r="AH326" s="411">
        <f>IF(COUNTIFS(AH$35,"Res*"),1/COUNTIFS(Y218:AL218,"Res*"),0)</f>
        <v>0</v>
      </c>
      <c r="AI326" s="411">
        <f>IF(COUNTIFS(AI$35,"Res*"),1/COUNTIFS(Y218:AL218,"Res*"),0)</f>
        <v>0</v>
      </c>
      <c r="AJ326" s="411">
        <f>IF(COUNTIFS(AJ$35,"Res*"),1/COUNTIFS(Y218:AL218,"Res*"),0)</f>
        <v>0</v>
      </c>
      <c r="AK326" s="411">
        <f>IF(COUNTIFS(AK$35,"Res*"),1/COUNTIFS(Y218:AL218,"Res*"),0)</f>
        <v>0</v>
      </c>
      <c r="AL326" s="411">
        <f>IF(COUNTIFS(AL$35,"Res*"),1/COUNTIFS(Y218:AL218,"Res*"),0)</f>
        <v>0</v>
      </c>
      <c r="AM326" s="298">
        <f>SUM(Y326:AL326)</f>
        <v>1</v>
      </c>
    </row>
    <row r="327" spans="1:39" outlineLevel="1">
      <c r="B327" s="296" t="s">
        <v>290</v>
      </c>
      <c r="C327" s="293" t="s">
        <v>164</v>
      </c>
      <c r="D327" s="724">
        <f>SUMIFS('7.  Persistence Report'!AV:AV,'7.  Persistence Report'!$D:$D,$B326,'7.  Persistence Report'!$H:$H,2016,'7.  Persistence Report'!$J:$J,"Adjustment")</f>
        <v>0</v>
      </c>
      <c r="E327" s="724">
        <f>SUMIFS('7.  Persistence Report'!AW:AW,'7.  Persistence Report'!$D:$D,$B326,'7.  Persistence Report'!$H:$H,2016,'7.  Persistence Report'!$J:$J,"Adjustment")</f>
        <v>0</v>
      </c>
      <c r="F327" s="724">
        <f>SUMIFS('7.  Persistence Report'!AX:AX,'7.  Persistence Report'!$D:$D,$B326,'7.  Persistence Report'!$H:$H,2016,'7.  Persistence Report'!$J:$J,"Adjustment")</f>
        <v>0</v>
      </c>
      <c r="G327" s="724">
        <f>SUMIFS('7.  Persistence Report'!AY:AY,'7.  Persistence Report'!$D:$D,$B326,'7.  Persistence Report'!$H:$H,2016,'7.  Persistence Report'!$J:$J,"Adjustment")</f>
        <v>0</v>
      </c>
      <c r="H327" s="724">
        <f>SUMIFS('7.  Persistence Report'!AZ:AZ,'7.  Persistence Report'!$D:$D,$B326,'7.  Persistence Report'!$H:$H,2016,'7.  Persistence Report'!$J:$J,"Adjustment")</f>
        <v>0</v>
      </c>
      <c r="I327" s="724">
        <f>SUMIFS('7.  Persistence Report'!BA:BA,'7.  Persistence Report'!$D:$D,$B326,'7.  Persistence Report'!$H:$H,2016,'7.  Persistence Report'!$J:$J,"Adjustment")</f>
        <v>0</v>
      </c>
      <c r="J327" s="724">
        <f>SUMIFS('7.  Persistence Report'!BB:BB,'7.  Persistence Report'!$D:$D,$B326,'7.  Persistence Report'!$H:$H,2016,'7.  Persistence Report'!$J:$J,"Adjustment")</f>
        <v>0</v>
      </c>
      <c r="K327" s="724">
        <f>SUMIFS('7.  Persistence Report'!BC:BC,'7.  Persistence Report'!$D:$D,$B326,'7.  Persistence Report'!$H:$H,2016,'7.  Persistence Report'!$J:$J,"Adjustment")</f>
        <v>0</v>
      </c>
      <c r="L327" s="724">
        <f>SUMIFS('7.  Persistence Report'!BD:BD,'7.  Persistence Report'!$D:$D,$B326,'7.  Persistence Report'!$H:$H,2016,'7.  Persistence Report'!$J:$J,"Adjustment")</f>
        <v>0</v>
      </c>
      <c r="M327" s="724">
        <f>SUMIFS('7.  Persistence Report'!BE:BE,'7.  Persistence Report'!$D:$D,$B326,'7.  Persistence Report'!$H:$H,2016,'7.  Persistence Report'!$J:$J,"Adjustment")</f>
        <v>0</v>
      </c>
      <c r="N327" s="724">
        <f>N326</f>
        <v>0</v>
      </c>
      <c r="O327" s="724">
        <f>SUMIFS('7.  Persistence Report'!Q:Q,'7.  Persistence Report'!$D:$D,$B326,'7.  Persistence Report'!$H:$H,2016,'7.  Persistence Report'!$J:$J,"Adjustment")</f>
        <v>0</v>
      </c>
      <c r="P327" s="724">
        <f>SUMIFS('7.  Persistence Report'!R:R,'7.  Persistence Report'!$D:$D,$B326,'7.  Persistence Report'!$H:$H,2016,'7.  Persistence Report'!$J:$J,"Adjustment")</f>
        <v>0</v>
      </c>
      <c r="Q327" s="724">
        <f>SUMIFS('7.  Persistence Report'!S:S,'7.  Persistence Report'!$D:$D,$B326,'7.  Persistence Report'!$H:$H,2016,'7.  Persistence Report'!$J:$J,"Adjustment")</f>
        <v>0</v>
      </c>
      <c r="R327" s="724">
        <f>SUMIFS('7.  Persistence Report'!T:T,'7.  Persistence Report'!$D:$D,$B326,'7.  Persistence Report'!$H:$H,2016,'7.  Persistence Report'!$J:$J,"Adjustment")</f>
        <v>0</v>
      </c>
      <c r="S327" s="724">
        <f>SUMIFS('7.  Persistence Report'!U:U,'7.  Persistence Report'!$D:$D,$B326,'7.  Persistence Report'!$H:$H,2016,'7.  Persistence Report'!$J:$J,"Adjustment")</f>
        <v>0</v>
      </c>
      <c r="T327" s="724">
        <f>SUMIFS('7.  Persistence Report'!V:V,'7.  Persistence Report'!$D:$D,$B326,'7.  Persistence Report'!$H:$H,2016,'7.  Persistence Report'!$J:$J,"Adjustment")</f>
        <v>0</v>
      </c>
      <c r="U327" s="724">
        <f>SUMIFS('7.  Persistence Report'!W:W,'7.  Persistence Report'!$D:$D,$B326,'7.  Persistence Report'!$H:$H,2016,'7.  Persistence Report'!$J:$J,"Adjustment")</f>
        <v>0</v>
      </c>
      <c r="V327" s="724">
        <f>SUMIFS('7.  Persistence Report'!X:X,'7.  Persistence Report'!$D:$D,$B326,'7.  Persistence Report'!$H:$H,2016,'7.  Persistence Report'!$J:$J,"Adjustment")</f>
        <v>0</v>
      </c>
      <c r="W327" s="724">
        <f>SUMIFS('7.  Persistence Report'!Y:Y,'7.  Persistence Report'!$D:$D,$B326,'7.  Persistence Report'!$H:$H,2016,'7.  Persistence Report'!$J:$J,"Adjustment")</f>
        <v>0</v>
      </c>
      <c r="X327" s="724">
        <f>SUMIFS('7.  Persistence Report'!Z:Z,'7.  Persistence Report'!$D:$D,$B326,'7.  Persistence Report'!$H:$H,2016,'7.  Persistence Report'!$J:$J,"Adjustment")</f>
        <v>0</v>
      </c>
      <c r="Y327" s="412">
        <f>Y326</f>
        <v>0</v>
      </c>
      <c r="Z327" s="412">
        <f t="shared" ref="Z327:AL327" si="91">Z326</f>
        <v>0</v>
      </c>
      <c r="AA327" s="412">
        <f t="shared" si="91"/>
        <v>0</v>
      </c>
      <c r="AB327" s="412">
        <f t="shared" si="91"/>
        <v>1</v>
      </c>
      <c r="AC327" s="412">
        <f t="shared" si="91"/>
        <v>0</v>
      </c>
      <c r="AD327" s="412">
        <f t="shared" si="91"/>
        <v>0</v>
      </c>
      <c r="AE327" s="412">
        <f t="shared" si="91"/>
        <v>0</v>
      </c>
      <c r="AF327" s="412">
        <f t="shared" si="91"/>
        <v>0</v>
      </c>
      <c r="AG327" s="412">
        <f t="shared" si="91"/>
        <v>0</v>
      </c>
      <c r="AH327" s="412">
        <f t="shared" si="91"/>
        <v>0</v>
      </c>
      <c r="AI327" s="412">
        <f t="shared" si="91"/>
        <v>0</v>
      </c>
      <c r="AJ327" s="412">
        <f t="shared" si="91"/>
        <v>0</v>
      </c>
      <c r="AK327" s="412">
        <f t="shared" si="91"/>
        <v>0</v>
      </c>
      <c r="AL327" s="412">
        <f t="shared" si="91"/>
        <v>0</v>
      </c>
      <c r="AM327" s="308"/>
    </row>
    <row r="328" spans="1:39" outlineLevel="1">
      <c r="B328" s="514"/>
      <c r="C328" s="293"/>
      <c r="D328" s="730"/>
      <c r="E328" s="730"/>
      <c r="F328" s="730"/>
      <c r="G328" s="730"/>
      <c r="H328" s="730"/>
      <c r="I328" s="730"/>
      <c r="J328" s="730"/>
      <c r="K328" s="730"/>
      <c r="L328" s="730"/>
      <c r="M328" s="730"/>
      <c r="N328" s="730"/>
      <c r="O328" s="730"/>
      <c r="P328" s="730"/>
      <c r="Q328" s="730"/>
      <c r="R328" s="730"/>
      <c r="S328" s="730"/>
      <c r="T328" s="730"/>
      <c r="U328" s="730"/>
      <c r="V328" s="730"/>
      <c r="W328" s="730"/>
      <c r="X328" s="730"/>
      <c r="Y328" s="413"/>
      <c r="Z328" s="426"/>
      <c r="AA328" s="426"/>
      <c r="AB328" s="426"/>
      <c r="AC328" s="426"/>
      <c r="AD328" s="426"/>
      <c r="AE328" s="426"/>
      <c r="AF328" s="426"/>
      <c r="AG328" s="426"/>
      <c r="AH328" s="426"/>
      <c r="AI328" s="426"/>
      <c r="AJ328" s="426"/>
      <c r="AK328" s="426"/>
      <c r="AL328" s="426"/>
      <c r="AM328" s="308"/>
    </row>
    <row r="329" spans="1:39" outlineLevel="1">
      <c r="A329" s="516">
        <v>34</v>
      </c>
      <c r="B329" s="514" t="s">
        <v>127</v>
      </c>
      <c r="C329" s="293" t="s">
        <v>25</v>
      </c>
      <c r="D329" s="724">
        <f>SUMIFS('7.  Persistence Report'!AV:AV,'7.  Persistence Report'!$D:$D,$B329,'7.  Persistence Report'!$H:$H,2016,'7.  Persistence Report'!$J:$J,"Current Year Savings")</f>
        <v>0</v>
      </c>
      <c r="E329" s="724">
        <f>SUMIFS('7.  Persistence Report'!AW:AW,'7.  Persistence Report'!$D:$D,$B329,'7.  Persistence Report'!$H:$H,2016,'7.  Persistence Report'!$J:$J,"Current Year Savings")</f>
        <v>0</v>
      </c>
      <c r="F329" s="724">
        <f>SUMIFS('7.  Persistence Report'!AX:AX,'7.  Persistence Report'!$D:$D,$B329,'7.  Persistence Report'!$H:$H,2016,'7.  Persistence Report'!$J:$J,"Current Year Savings")</f>
        <v>0</v>
      </c>
      <c r="G329" s="724">
        <f>SUMIFS('7.  Persistence Report'!AY:AY,'7.  Persistence Report'!$D:$D,$B329,'7.  Persistence Report'!$H:$H,2016,'7.  Persistence Report'!$J:$J,"Current Year Savings")</f>
        <v>0</v>
      </c>
      <c r="H329" s="724">
        <f>SUMIFS('7.  Persistence Report'!AZ:AZ,'7.  Persistence Report'!$D:$D,$B329,'7.  Persistence Report'!$H:$H,2016,'7.  Persistence Report'!$J:$J,"Current Year Savings")</f>
        <v>0</v>
      </c>
      <c r="I329" s="724">
        <f>SUMIFS('7.  Persistence Report'!BA:BA,'7.  Persistence Report'!$D:$D,$B329,'7.  Persistence Report'!$H:$H,2016,'7.  Persistence Report'!$J:$J,"Current Year Savings")</f>
        <v>0</v>
      </c>
      <c r="J329" s="724">
        <f>SUMIFS('7.  Persistence Report'!BB:BB,'7.  Persistence Report'!$D:$D,$B329,'7.  Persistence Report'!$H:$H,2016,'7.  Persistence Report'!$J:$J,"Current Year Savings")</f>
        <v>0</v>
      </c>
      <c r="K329" s="724">
        <f>SUMIFS('7.  Persistence Report'!BC:BC,'7.  Persistence Report'!$D:$D,$B329,'7.  Persistence Report'!$H:$H,2016,'7.  Persistence Report'!$J:$J,"Current Year Savings")</f>
        <v>0</v>
      </c>
      <c r="L329" s="724">
        <f>SUMIFS('7.  Persistence Report'!BD:BD,'7.  Persistence Report'!$D:$D,$B329,'7.  Persistence Report'!$H:$H,2016,'7.  Persistence Report'!$J:$J,"Current Year Savings")</f>
        <v>0</v>
      </c>
      <c r="M329" s="724">
        <f>SUMIFS('7.  Persistence Report'!BE:BE,'7.  Persistence Report'!$D:$D,$B329,'7.  Persistence Report'!$H:$H,2016,'7.  Persistence Report'!$J:$J,"Current Year Savings")</f>
        <v>0</v>
      </c>
      <c r="N329" s="724">
        <v>0</v>
      </c>
      <c r="O329" s="724">
        <f>SUMIFS('7.  Persistence Report'!Q:Q,'7.  Persistence Report'!$D:$D,$B329,'7.  Persistence Report'!$H:$H,2016,'7.  Persistence Report'!$J:$J,"Current Year Savings")</f>
        <v>0</v>
      </c>
      <c r="P329" s="724">
        <f>SUMIFS('7.  Persistence Report'!R:R,'7.  Persistence Report'!$D:$D,$B329,'7.  Persistence Report'!$H:$H,2016,'7.  Persistence Report'!$J:$J,"Current Year Savings")</f>
        <v>0</v>
      </c>
      <c r="Q329" s="724">
        <f>SUMIFS('7.  Persistence Report'!S:S,'7.  Persistence Report'!$D:$D,$B329,'7.  Persistence Report'!$H:$H,2016,'7.  Persistence Report'!$J:$J,"Current Year Savings")</f>
        <v>0</v>
      </c>
      <c r="R329" s="724">
        <f>SUMIFS('7.  Persistence Report'!T:T,'7.  Persistence Report'!$D:$D,$B329,'7.  Persistence Report'!$H:$H,2016,'7.  Persistence Report'!$J:$J,"Current Year Savings")</f>
        <v>0</v>
      </c>
      <c r="S329" s="724">
        <f>SUMIFS('7.  Persistence Report'!U:U,'7.  Persistence Report'!$D:$D,$B329,'7.  Persistence Report'!$H:$H,2016,'7.  Persistence Report'!$J:$J,"Current Year Savings")</f>
        <v>0</v>
      </c>
      <c r="T329" s="724">
        <f>SUMIFS('7.  Persistence Report'!V:V,'7.  Persistence Report'!$D:$D,$B329,'7.  Persistence Report'!$H:$H,2016,'7.  Persistence Report'!$J:$J,"Current Year Savings")</f>
        <v>0</v>
      </c>
      <c r="U329" s="724">
        <f>SUMIFS('7.  Persistence Report'!W:W,'7.  Persistence Report'!$D:$D,$B329,'7.  Persistence Report'!$H:$H,2016,'7.  Persistence Report'!$J:$J,"Current Year Savings")</f>
        <v>0</v>
      </c>
      <c r="V329" s="724">
        <f>SUMIFS('7.  Persistence Report'!X:X,'7.  Persistence Report'!$D:$D,$B329,'7.  Persistence Report'!$H:$H,2016,'7.  Persistence Report'!$J:$J,"Current Year Savings")</f>
        <v>0</v>
      </c>
      <c r="W329" s="724">
        <f>SUMIFS('7.  Persistence Report'!Y:Y,'7.  Persistence Report'!$D:$D,$B329,'7.  Persistence Report'!$H:$H,2016,'7.  Persistence Report'!$J:$J,"Current Year Savings")</f>
        <v>0</v>
      </c>
      <c r="X329" s="724">
        <f>SUMIFS('7.  Persistence Report'!Z:Z,'7.  Persistence Report'!$D:$D,$B329,'7.  Persistence Report'!$H:$H,2016,'7.  Persistence Report'!$J:$J,"Current Year Savings")</f>
        <v>0</v>
      </c>
      <c r="Y329" s="411">
        <f>IF(COUNTIFS(Y218,"Res*"),1/COUNTIFS(Y218:AL218,"Res*"),0)</f>
        <v>0</v>
      </c>
      <c r="Z329" s="411">
        <f>IF(COUNTIFS(Z$35,"Res*"),1/COUNTIFS(Y218:AL218,"Res*"),0)</f>
        <v>0</v>
      </c>
      <c r="AA329" s="411">
        <f>IF(COUNTIFS(AA$35,"Res*"),1/COUNTIFS(Y218:AL218,"Res*"),0)</f>
        <v>0</v>
      </c>
      <c r="AB329" s="411">
        <f>IF(COUNTIFS(AB$35,"Res*"),1/COUNTIFS(Y218:AL218,"Res*"),0)</f>
        <v>1</v>
      </c>
      <c r="AC329" s="411">
        <f>IF(COUNTIFS(AC$35,"Res*"),1/COUNTIFS(Y218:AL218,"Res*"),0)</f>
        <v>0</v>
      </c>
      <c r="AD329" s="411">
        <f>IF(COUNTIFS(AD$35,"Res*"),1/COUNTIFS(Y218:AL218,"Res*"),0)</f>
        <v>0</v>
      </c>
      <c r="AE329" s="411">
        <f>IF(COUNTIFS(AE$35,"Res*"),1/COUNTIFS(Y218:AL218,"Res*"),0)</f>
        <v>0</v>
      </c>
      <c r="AF329" s="411">
        <f>IF(COUNTIFS(AF$35,"Res*"),1/COUNTIFS(Y218:AL218,"Res*"),0)</f>
        <v>0</v>
      </c>
      <c r="AG329" s="411">
        <f>IF(COUNTIFS(AG$35,"Res*"),1/COUNTIFS(Y218:AL218,"Res*"),0)</f>
        <v>0</v>
      </c>
      <c r="AH329" s="411">
        <f>IF(COUNTIFS(AH$35,"Res*"),1/COUNTIFS(Y218:AL218,"Res*"),0)</f>
        <v>0</v>
      </c>
      <c r="AI329" s="411">
        <f>IF(COUNTIFS(AI$35,"Res*"),1/COUNTIFS(Y218:AL218,"Res*"),0)</f>
        <v>0</v>
      </c>
      <c r="AJ329" s="411">
        <f>IF(COUNTIFS(AJ$35,"Res*"),1/COUNTIFS(Y218:AL218,"Res*"),0)</f>
        <v>0</v>
      </c>
      <c r="AK329" s="411">
        <f>IF(COUNTIFS(AK$35,"Res*"),1/COUNTIFS(Y218:AL218,"Res*"),0)</f>
        <v>0</v>
      </c>
      <c r="AL329" s="411">
        <f>IF(COUNTIFS(AL$35,"Res*"),1/COUNTIFS(Y218:AL218,"Res*"),0)</f>
        <v>0</v>
      </c>
      <c r="AM329" s="298">
        <f>SUM(Y329:AL329)</f>
        <v>1</v>
      </c>
    </row>
    <row r="330" spans="1:39" outlineLevel="1">
      <c r="B330" s="296" t="s">
        <v>290</v>
      </c>
      <c r="C330" s="293" t="s">
        <v>164</v>
      </c>
      <c r="D330" s="724">
        <f>SUMIFS('7.  Persistence Report'!AV:AV,'7.  Persistence Report'!$D:$D,$B329,'7.  Persistence Report'!$H:$H,2016,'7.  Persistence Report'!$J:$J,"Adjustment")</f>
        <v>0</v>
      </c>
      <c r="E330" s="724">
        <f>SUMIFS('7.  Persistence Report'!AW:AW,'7.  Persistence Report'!$D:$D,$B329,'7.  Persistence Report'!$H:$H,2016,'7.  Persistence Report'!$J:$J,"Adjustment")</f>
        <v>0</v>
      </c>
      <c r="F330" s="724">
        <f>SUMIFS('7.  Persistence Report'!AX:AX,'7.  Persistence Report'!$D:$D,$B329,'7.  Persistence Report'!$H:$H,2016,'7.  Persistence Report'!$J:$J,"Adjustment")</f>
        <v>0</v>
      </c>
      <c r="G330" s="724">
        <f>SUMIFS('7.  Persistence Report'!AY:AY,'7.  Persistence Report'!$D:$D,$B329,'7.  Persistence Report'!$H:$H,2016,'7.  Persistence Report'!$J:$J,"Adjustment")</f>
        <v>0</v>
      </c>
      <c r="H330" s="724">
        <f>SUMIFS('7.  Persistence Report'!AZ:AZ,'7.  Persistence Report'!$D:$D,$B329,'7.  Persistence Report'!$H:$H,2016,'7.  Persistence Report'!$J:$J,"Adjustment")</f>
        <v>0</v>
      </c>
      <c r="I330" s="724">
        <f>SUMIFS('7.  Persistence Report'!BA:BA,'7.  Persistence Report'!$D:$D,$B329,'7.  Persistence Report'!$H:$H,2016,'7.  Persistence Report'!$J:$J,"Adjustment")</f>
        <v>0</v>
      </c>
      <c r="J330" s="724">
        <f>SUMIFS('7.  Persistence Report'!BB:BB,'7.  Persistence Report'!$D:$D,$B329,'7.  Persistence Report'!$H:$H,2016,'7.  Persistence Report'!$J:$J,"Adjustment")</f>
        <v>0</v>
      </c>
      <c r="K330" s="724">
        <f>SUMIFS('7.  Persistence Report'!BC:BC,'7.  Persistence Report'!$D:$D,$B329,'7.  Persistence Report'!$H:$H,2016,'7.  Persistence Report'!$J:$J,"Adjustment")</f>
        <v>0</v>
      </c>
      <c r="L330" s="724">
        <f>SUMIFS('7.  Persistence Report'!BD:BD,'7.  Persistence Report'!$D:$D,$B329,'7.  Persistence Report'!$H:$H,2016,'7.  Persistence Report'!$J:$J,"Adjustment")</f>
        <v>0</v>
      </c>
      <c r="M330" s="724">
        <f>SUMIFS('7.  Persistence Report'!BE:BE,'7.  Persistence Report'!$D:$D,$B329,'7.  Persistence Report'!$H:$H,2016,'7.  Persistence Report'!$J:$J,"Adjustment")</f>
        <v>0</v>
      </c>
      <c r="N330" s="724">
        <f>N329</f>
        <v>0</v>
      </c>
      <c r="O330" s="724">
        <f>SUMIFS('7.  Persistence Report'!Q:Q,'7.  Persistence Report'!$D:$D,$B329,'7.  Persistence Report'!$H:$H,2016,'7.  Persistence Report'!$J:$J,"Adjustment")</f>
        <v>0</v>
      </c>
      <c r="P330" s="724">
        <f>SUMIFS('7.  Persistence Report'!R:R,'7.  Persistence Report'!$D:$D,$B329,'7.  Persistence Report'!$H:$H,2016,'7.  Persistence Report'!$J:$J,"Adjustment")</f>
        <v>0</v>
      </c>
      <c r="Q330" s="724">
        <f>SUMIFS('7.  Persistence Report'!S:S,'7.  Persistence Report'!$D:$D,$B329,'7.  Persistence Report'!$H:$H,2016,'7.  Persistence Report'!$J:$J,"Adjustment")</f>
        <v>0</v>
      </c>
      <c r="R330" s="724">
        <f>SUMIFS('7.  Persistence Report'!T:T,'7.  Persistence Report'!$D:$D,$B329,'7.  Persistence Report'!$H:$H,2016,'7.  Persistence Report'!$J:$J,"Adjustment")</f>
        <v>0</v>
      </c>
      <c r="S330" s="724">
        <f>SUMIFS('7.  Persistence Report'!U:U,'7.  Persistence Report'!$D:$D,$B329,'7.  Persistence Report'!$H:$H,2016,'7.  Persistence Report'!$J:$J,"Adjustment")</f>
        <v>0</v>
      </c>
      <c r="T330" s="724">
        <f>SUMIFS('7.  Persistence Report'!V:V,'7.  Persistence Report'!$D:$D,$B329,'7.  Persistence Report'!$H:$H,2016,'7.  Persistence Report'!$J:$J,"Adjustment")</f>
        <v>0</v>
      </c>
      <c r="U330" s="724">
        <f>SUMIFS('7.  Persistence Report'!W:W,'7.  Persistence Report'!$D:$D,$B329,'7.  Persistence Report'!$H:$H,2016,'7.  Persistence Report'!$J:$J,"Adjustment")</f>
        <v>0</v>
      </c>
      <c r="V330" s="724">
        <f>SUMIFS('7.  Persistence Report'!X:X,'7.  Persistence Report'!$D:$D,$B329,'7.  Persistence Report'!$H:$H,2016,'7.  Persistence Report'!$J:$J,"Adjustment")</f>
        <v>0</v>
      </c>
      <c r="W330" s="724">
        <f>SUMIFS('7.  Persistence Report'!Y:Y,'7.  Persistence Report'!$D:$D,$B329,'7.  Persistence Report'!$H:$H,2016,'7.  Persistence Report'!$J:$J,"Adjustment")</f>
        <v>0</v>
      </c>
      <c r="X330" s="724">
        <f>SUMIFS('7.  Persistence Report'!Z:Z,'7.  Persistence Report'!$D:$D,$B329,'7.  Persistence Report'!$H:$H,2016,'7.  Persistence Report'!$J:$J,"Adjustment")</f>
        <v>0</v>
      </c>
      <c r="Y330" s="412">
        <f>Y329</f>
        <v>0</v>
      </c>
      <c r="Z330" s="412">
        <f t="shared" ref="Z330:AL330" si="92">Z329</f>
        <v>0</v>
      </c>
      <c r="AA330" s="412">
        <f t="shared" si="92"/>
        <v>0</v>
      </c>
      <c r="AB330" s="412">
        <f t="shared" si="92"/>
        <v>1</v>
      </c>
      <c r="AC330" s="412">
        <f t="shared" si="92"/>
        <v>0</v>
      </c>
      <c r="AD330" s="412">
        <f t="shared" si="92"/>
        <v>0</v>
      </c>
      <c r="AE330" s="412">
        <f t="shared" si="92"/>
        <v>0</v>
      </c>
      <c r="AF330" s="412">
        <f t="shared" si="92"/>
        <v>0</v>
      </c>
      <c r="AG330" s="412">
        <f t="shared" si="92"/>
        <v>0</v>
      </c>
      <c r="AH330" s="412">
        <f t="shared" si="92"/>
        <v>0</v>
      </c>
      <c r="AI330" s="412">
        <f t="shared" si="92"/>
        <v>0</v>
      </c>
      <c r="AJ330" s="412">
        <f t="shared" si="92"/>
        <v>0</v>
      </c>
      <c r="AK330" s="412">
        <f t="shared" si="92"/>
        <v>0</v>
      </c>
      <c r="AL330" s="412">
        <f t="shared" si="92"/>
        <v>0</v>
      </c>
      <c r="AM330" s="308"/>
    </row>
    <row r="331" spans="1:39" outlineLevel="1">
      <c r="B331" s="514"/>
      <c r="C331" s="293"/>
      <c r="D331" s="730"/>
      <c r="E331" s="730"/>
      <c r="F331" s="730"/>
      <c r="G331" s="730"/>
      <c r="H331" s="730"/>
      <c r="I331" s="730"/>
      <c r="J331" s="730"/>
      <c r="K331" s="730"/>
      <c r="L331" s="730"/>
      <c r="M331" s="730"/>
      <c r="N331" s="730"/>
      <c r="O331" s="730"/>
      <c r="P331" s="730"/>
      <c r="Q331" s="730"/>
      <c r="R331" s="730"/>
      <c r="S331" s="730"/>
      <c r="T331" s="730"/>
      <c r="U331" s="730"/>
      <c r="V331" s="730"/>
      <c r="W331" s="730"/>
      <c r="X331" s="730"/>
      <c r="Y331" s="413"/>
      <c r="Z331" s="426"/>
      <c r="AA331" s="426"/>
      <c r="AB331" s="426"/>
      <c r="AC331" s="426"/>
      <c r="AD331" s="426"/>
      <c r="AE331" s="426"/>
      <c r="AF331" s="426"/>
      <c r="AG331" s="426"/>
      <c r="AH331" s="426"/>
      <c r="AI331" s="426"/>
      <c r="AJ331" s="426"/>
      <c r="AK331" s="426"/>
      <c r="AL331" s="426"/>
      <c r="AM331" s="308"/>
    </row>
    <row r="332" spans="1:39" outlineLevel="1">
      <c r="A332" s="516">
        <v>35</v>
      </c>
      <c r="B332" s="514" t="s">
        <v>128</v>
      </c>
      <c r="C332" s="293" t="s">
        <v>25</v>
      </c>
      <c r="D332" s="724">
        <f>SUMIFS('7.  Persistence Report'!AV:AV,'7.  Persistence Report'!$D:$D,$B332,'7.  Persistence Report'!$H:$H,2016,'7.  Persistence Report'!$J:$J,"Current Year Savings")</f>
        <v>0</v>
      </c>
      <c r="E332" s="724">
        <f>SUMIFS('7.  Persistence Report'!AW:AW,'7.  Persistence Report'!$D:$D,$B332,'7.  Persistence Report'!$H:$H,2016,'7.  Persistence Report'!$J:$J,"Current Year Savings")</f>
        <v>0</v>
      </c>
      <c r="F332" s="724">
        <f>SUMIFS('7.  Persistence Report'!AX:AX,'7.  Persistence Report'!$D:$D,$B332,'7.  Persistence Report'!$H:$H,2016,'7.  Persistence Report'!$J:$J,"Current Year Savings")</f>
        <v>0</v>
      </c>
      <c r="G332" s="724">
        <f>SUMIFS('7.  Persistence Report'!AY:AY,'7.  Persistence Report'!$D:$D,$B332,'7.  Persistence Report'!$H:$H,2016,'7.  Persistence Report'!$J:$J,"Current Year Savings")</f>
        <v>0</v>
      </c>
      <c r="H332" s="724">
        <f>SUMIFS('7.  Persistence Report'!AZ:AZ,'7.  Persistence Report'!$D:$D,$B332,'7.  Persistence Report'!$H:$H,2016,'7.  Persistence Report'!$J:$J,"Current Year Savings")</f>
        <v>0</v>
      </c>
      <c r="I332" s="724">
        <f>SUMIFS('7.  Persistence Report'!BA:BA,'7.  Persistence Report'!$D:$D,$B332,'7.  Persistence Report'!$H:$H,2016,'7.  Persistence Report'!$J:$J,"Current Year Savings")</f>
        <v>0</v>
      </c>
      <c r="J332" s="724">
        <f>SUMIFS('7.  Persistence Report'!BB:BB,'7.  Persistence Report'!$D:$D,$B332,'7.  Persistence Report'!$H:$H,2016,'7.  Persistence Report'!$J:$J,"Current Year Savings")</f>
        <v>0</v>
      </c>
      <c r="K332" s="724">
        <f>SUMIFS('7.  Persistence Report'!BC:BC,'7.  Persistence Report'!$D:$D,$B332,'7.  Persistence Report'!$H:$H,2016,'7.  Persistence Report'!$J:$J,"Current Year Savings")</f>
        <v>0</v>
      </c>
      <c r="L332" s="724">
        <f>SUMIFS('7.  Persistence Report'!BD:BD,'7.  Persistence Report'!$D:$D,$B332,'7.  Persistence Report'!$H:$H,2016,'7.  Persistence Report'!$J:$J,"Current Year Savings")</f>
        <v>0</v>
      </c>
      <c r="M332" s="724">
        <f>SUMIFS('7.  Persistence Report'!BE:BE,'7.  Persistence Report'!$D:$D,$B332,'7.  Persistence Report'!$H:$H,2016,'7.  Persistence Report'!$J:$J,"Current Year Savings")</f>
        <v>0</v>
      </c>
      <c r="N332" s="724">
        <v>0</v>
      </c>
      <c r="O332" s="724">
        <f>SUMIFS('7.  Persistence Report'!Q:Q,'7.  Persistence Report'!$D:$D,$B332,'7.  Persistence Report'!$H:$H,2016,'7.  Persistence Report'!$J:$J,"Current Year Savings")</f>
        <v>0</v>
      </c>
      <c r="P332" s="724">
        <f>SUMIFS('7.  Persistence Report'!R:R,'7.  Persistence Report'!$D:$D,$B332,'7.  Persistence Report'!$H:$H,2016,'7.  Persistence Report'!$J:$J,"Current Year Savings")</f>
        <v>0</v>
      </c>
      <c r="Q332" s="724">
        <f>SUMIFS('7.  Persistence Report'!S:S,'7.  Persistence Report'!$D:$D,$B332,'7.  Persistence Report'!$H:$H,2016,'7.  Persistence Report'!$J:$J,"Current Year Savings")</f>
        <v>0</v>
      </c>
      <c r="R332" s="724">
        <f>SUMIFS('7.  Persistence Report'!T:T,'7.  Persistence Report'!$D:$D,$B332,'7.  Persistence Report'!$H:$H,2016,'7.  Persistence Report'!$J:$J,"Current Year Savings")</f>
        <v>0</v>
      </c>
      <c r="S332" s="724">
        <f>SUMIFS('7.  Persistence Report'!U:U,'7.  Persistence Report'!$D:$D,$B332,'7.  Persistence Report'!$H:$H,2016,'7.  Persistence Report'!$J:$J,"Current Year Savings")</f>
        <v>0</v>
      </c>
      <c r="T332" s="724">
        <f>SUMIFS('7.  Persistence Report'!V:V,'7.  Persistence Report'!$D:$D,$B332,'7.  Persistence Report'!$H:$H,2016,'7.  Persistence Report'!$J:$J,"Current Year Savings")</f>
        <v>0</v>
      </c>
      <c r="U332" s="724">
        <f>SUMIFS('7.  Persistence Report'!W:W,'7.  Persistence Report'!$D:$D,$B332,'7.  Persistence Report'!$H:$H,2016,'7.  Persistence Report'!$J:$J,"Current Year Savings")</f>
        <v>0</v>
      </c>
      <c r="V332" s="724">
        <f>SUMIFS('7.  Persistence Report'!X:X,'7.  Persistence Report'!$D:$D,$B332,'7.  Persistence Report'!$H:$H,2016,'7.  Persistence Report'!$J:$J,"Current Year Savings")</f>
        <v>0</v>
      </c>
      <c r="W332" s="724">
        <f>SUMIFS('7.  Persistence Report'!Y:Y,'7.  Persistence Report'!$D:$D,$B332,'7.  Persistence Report'!$H:$H,2016,'7.  Persistence Report'!$J:$J,"Current Year Savings")</f>
        <v>0</v>
      </c>
      <c r="X332" s="724">
        <f>SUMIFS('7.  Persistence Report'!Z:Z,'7.  Persistence Report'!$D:$D,$B332,'7.  Persistence Report'!$H:$H,2016,'7.  Persistence Report'!$J:$J,"Current Year Savings")</f>
        <v>0</v>
      </c>
      <c r="Y332" s="411">
        <f>IF(COUNTIFS(Y218,"Res*"),1/COUNTIFS(Y218:AL218,"Res*"),0)</f>
        <v>0</v>
      </c>
      <c r="Z332" s="411">
        <f>IF(COUNTIFS(Z$35,"Res*"),1/COUNTIFS(Y218:AL218,"Res*"),0)</f>
        <v>0</v>
      </c>
      <c r="AA332" s="411">
        <f>IF(COUNTIFS(AA$35,"Res*"),1/COUNTIFS(Y218:AL218,"Res*"),0)</f>
        <v>0</v>
      </c>
      <c r="AB332" s="411">
        <f>IF(COUNTIFS(AB$35,"Res*"),1/COUNTIFS(Y218:AL218,"Res*"),0)</f>
        <v>1</v>
      </c>
      <c r="AC332" s="411">
        <f>IF(COUNTIFS(AC$35,"Res*"),1/COUNTIFS(Y218:AL218,"Res*"),0)</f>
        <v>0</v>
      </c>
      <c r="AD332" s="411">
        <f>IF(COUNTIFS(AD$35,"Res*"),1/COUNTIFS(Y218:AL218,"Res*"),0)</f>
        <v>0</v>
      </c>
      <c r="AE332" s="411">
        <f>IF(COUNTIFS(AE$35,"Res*"),1/COUNTIFS(Y218:AL218,"Res*"),0)</f>
        <v>0</v>
      </c>
      <c r="AF332" s="411">
        <f>IF(COUNTIFS(AF$35,"Res*"),1/COUNTIFS(Y218:AL218,"Res*"),0)</f>
        <v>0</v>
      </c>
      <c r="AG332" s="411">
        <f>IF(COUNTIFS(AG$35,"Res*"),1/COUNTIFS(Y218:AL218,"Res*"),0)</f>
        <v>0</v>
      </c>
      <c r="AH332" s="411">
        <f>IF(COUNTIFS(AH$35,"Res*"),1/COUNTIFS(Y218:AL218,"Res*"),0)</f>
        <v>0</v>
      </c>
      <c r="AI332" s="411">
        <f>IF(COUNTIFS(AI$35,"Res*"),1/COUNTIFS(Y218:AL218,"Res*"),0)</f>
        <v>0</v>
      </c>
      <c r="AJ332" s="411">
        <f>IF(COUNTIFS(AJ$35,"Res*"),1/COUNTIFS(Y218:AL218,"Res*"),0)</f>
        <v>0</v>
      </c>
      <c r="AK332" s="411">
        <f>IF(COUNTIFS(AK$35,"Res*"),1/COUNTIFS(Y218:AL218,"Res*"),0)</f>
        <v>0</v>
      </c>
      <c r="AL332" s="411">
        <f>IF(COUNTIFS(AL$35,"Res*"),1/COUNTIFS(Y218:AL218,"Res*"),0)</f>
        <v>0</v>
      </c>
      <c r="AM332" s="298">
        <f>SUM(Y332:AL332)</f>
        <v>1</v>
      </c>
    </row>
    <row r="333" spans="1:39" outlineLevel="1">
      <c r="B333" s="296" t="s">
        <v>290</v>
      </c>
      <c r="C333" s="293" t="s">
        <v>164</v>
      </c>
      <c r="D333" s="724">
        <f>SUMIFS('7.  Persistence Report'!AV:AV,'7.  Persistence Report'!$D:$D,$B332,'7.  Persistence Report'!$H:$H,2016,'7.  Persistence Report'!$J:$J,"Adjustment")</f>
        <v>0</v>
      </c>
      <c r="E333" s="724">
        <f>SUMIFS('7.  Persistence Report'!AW:AW,'7.  Persistence Report'!$D:$D,$B332,'7.  Persistence Report'!$H:$H,2016,'7.  Persistence Report'!$J:$J,"Adjustment")</f>
        <v>0</v>
      </c>
      <c r="F333" s="724">
        <f>SUMIFS('7.  Persistence Report'!AX:AX,'7.  Persistence Report'!$D:$D,$B332,'7.  Persistence Report'!$H:$H,2016,'7.  Persistence Report'!$J:$J,"Adjustment")</f>
        <v>0</v>
      </c>
      <c r="G333" s="724">
        <f>SUMIFS('7.  Persistence Report'!AY:AY,'7.  Persistence Report'!$D:$D,$B332,'7.  Persistence Report'!$H:$H,2016,'7.  Persistence Report'!$J:$J,"Adjustment")</f>
        <v>0</v>
      </c>
      <c r="H333" s="724">
        <f>SUMIFS('7.  Persistence Report'!AZ:AZ,'7.  Persistence Report'!$D:$D,$B332,'7.  Persistence Report'!$H:$H,2016,'7.  Persistence Report'!$J:$J,"Adjustment")</f>
        <v>0</v>
      </c>
      <c r="I333" s="724">
        <f>SUMIFS('7.  Persistence Report'!BA:BA,'7.  Persistence Report'!$D:$D,$B332,'7.  Persistence Report'!$H:$H,2016,'7.  Persistence Report'!$J:$J,"Adjustment")</f>
        <v>0</v>
      </c>
      <c r="J333" s="724">
        <f>SUMIFS('7.  Persistence Report'!BB:BB,'7.  Persistence Report'!$D:$D,$B332,'7.  Persistence Report'!$H:$H,2016,'7.  Persistence Report'!$J:$J,"Adjustment")</f>
        <v>0</v>
      </c>
      <c r="K333" s="724">
        <f>SUMIFS('7.  Persistence Report'!BC:BC,'7.  Persistence Report'!$D:$D,$B332,'7.  Persistence Report'!$H:$H,2016,'7.  Persistence Report'!$J:$J,"Adjustment")</f>
        <v>0</v>
      </c>
      <c r="L333" s="724">
        <f>SUMIFS('7.  Persistence Report'!BD:BD,'7.  Persistence Report'!$D:$D,$B332,'7.  Persistence Report'!$H:$H,2016,'7.  Persistence Report'!$J:$J,"Adjustment")</f>
        <v>0</v>
      </c>
      <c r="M333" s="724">
        <f>SUMIFS('7.  Persistence Report'!BE:BE,'7.  Persistence Report'!$D:$D,$B332,'7.  Persistence Report'!$H:$H,2016,'7.  Persistence Report'!$J:$J,"Adjustment")</f>
        <v>0</v>
      </c>
      <c r="N333" s="724">
        <f>N332</f>
        <v>0</v>
      </c>
      <c r="O333" s="724">
        <f>SUMIFS('7.  Persistence Report'!Q:Q,'7.  Persistence Report'!$D:$D,$B332,'7.  Persistence Report'!$H:$H,2016,'7.  Persistence Report'!$J:$J,"Adjustment")</f>
        <v>0</v>
      </c>
      <c r="P333" s="724">
        <f>SUMIFS('7.  Persistence Report'!R:R,'7.  Persistence Report'!$D:$D,$B332,'7.  Persistence Report'!$H:$H,2016,'7.  Persistence Report'!$J:$J,"Adjustment")</f>
        <v>0</v>
      </c>
      <c r="Q333" s="724">
        <f>SUMIFS('7.  Persistence Report'!S:S,'7.  Persistence Report'!$D:$D,$B332,'7.  Persistence Report'!$H:$H,2016,'7.  Persistence Report'!$J:$J,"Adjustment")</f>
        <v>0</v>
      </c>
      <c r="R333" s="724">
        <f>SUMIFS('7.  Persistence Report'!T:T,'7.  Persistence Report'!$D:$D,$B332,'7.  Persistence Report'!$H:$H,2016,'7.  Persistence Report'!$J:$J,"Adjustment")</f>
        <v>0</v>
      </c>
      <c r="S333" s="724">
        <f>SUMIFS('7.  Persistence Report'!U:U,'7.  Persistence Report'!$D:$D,$B332,'7.  Persistence Report'!$H:$H,2016,'7.  Persistence Report'!$J:$J,"Adjustment")</f>
        <v>0</v>
      </c>
      <c r="T333" s="724">
        <f>SUMIFS('7.  Persistence Report'!V:V,'7.  Persistence Report'!$D:$D,$B332,'7.  Persistence Report'!$H:$H,2016,'7.  Persistence Report'!$J:$J,"Adjustment")</f>
        <v>0</v>
      </c>
      <c r="U333" s="724">
        <f>SUMIFS('7.  Persistence Report'!W:W,'7.  Persistence Report'!$D:$D,$B332,'7.  Persistence Report'!$H:$H,2016,'7.  Persistence Report'!$J:$J,"Adjustment")</f>
        <v>0</v>
      </c>
      <c r="V333" s="724">
        <f>SUMIFS('7.  Persistence Report'!X:X,'7.  Persistence Report'!$D:$D,$B332,'7.  Persistence Report'!$H:$H,2016,'7.  Persistence Report'!$J:$J,"Adjustment")</f>
        <v>0</v>
      </c>
      <c r="W333" s="724">
        <f>SUMIFS('7.  Persistence Report'!Y:Y,'7.  Persistence Report'!$D:$D,$B332,'7.  Persistence Report'!$H:$H,2016,'7.  Persistence Report'!$J:$J,"Adjustment")</f>
        <v>0</v>
      </c>
      <c r="X333" s="724">
        <f>SUMIFS('7.  Persistence Report'!Z:Z,'7.  Persistence Report'!$D:$D,$B332,'7.  Persistence Report'!$H:$H,2016,'7.  Persistence Report'!$J:$J,"Adjustment")</f>
        <v>0</v>
      </c>
      <c r="Y333" s="412">
        <f>Y332</f>
        <v>0</v>
      </c>
      <c r="Z333" s="412">
        <f t="shared" ref="Z333:AL333" si="93">Z332</f>
        <v>0</v>
      </c>
      <c r="AA333" s="412">
        <f t="shared" si="93"/>
        <v>0</v>
      </c>
      <c r="AB333" s="412">
        <f t="shared" si="93"/>
        <v>1</v>
      </c>
      <c r="AC333" s="412">
        <f t="shared" si="93"/>
        <v>0</v>
      </c>
      <c r="AD333" s="412">
        <f t="shared" si="93"/>
        <v>0</v>
      </c>
      <c r="AE333" s="412">
        <f t="shared" si="93"/>
        <v>0</v>
      </c>
      <c r="AF333" s="412">
        <f t="shared" si="93"/>
        <v>0</v>
      </c>
      <c r="AG333" s="412">
        <f t="shared" si="93"/>
        <v>0</v>
      </c>
      <c r="AH333" s="412">
        <f t="shared" si="93"/>
        <v>0</v>
      </c>
      <c r="AI333" s="412">
        <f t="shared" si="93"/>
        <v>0</v>
      </c>
      <c r="AJ333" s="412">
        <f t="shared" si="93"/>
        <v>0</v>
      </c>
      <c r="AK333" s="412">
        <f t="shared" si="93"/>
        <v>0</v>
      </c>
      <c r="AL333" s="412">
        <f t="shared" si="93"/>
        <v>0</v>
      </c>
      <c r="AM333" s="308"/>
    </row>
    <row r="334" spans="1:39" outlineLevel="1">
      <c r="B334" s="296"/>
      <c r="C334" s="293"/>
      <c r="D334" s="730"/>
      <c r="E334" s="730"/>
      <c r="F334" s="730"/>
      <c r="G334" s="730"/>
      <c r="H334" s="730"/>
      <c r="I334" s="730"/>
      <c r="J334" s="730"/>
      <c r="K334" s="730"/>
      <c r="L334" s="730"/>
      <c r="M334" s="730"/>
      <c r="N334" s="730"/>
      <c r="O334" s="730"/>
      <c r="P334" s="730"/>
      <c r="Q334" s="730"/>
      <c r="R334" s="730"/>
      <c r="S334" s="730"/>
      <c r="T334" s="730"/>
      <c r="U334" s="730"/>
      <c r="V334" s="730"/>
      <c r="W334" s="730"/>
      <c r="X334" s="730"/>
      <c r="Y334" s="413"/>
      <c r="Z334" s="426"/>
      <c r="AA334" s="426"/>
      <c r="AB334" s="426"/>
      <c r="AC334" s="426"/>
      <c r="AD334" s="426"/>
      <c r="AE334" s="426"/>
      <c r="AF334" s="426"/>
      <c r="AG334" s="426"/>
      <c r="AH334" s="426"/>
      <c r="AI334" s="426"/>
      <c r="AJ334" s="426"/>
      <c r="AK334" s="426"/>
      <c r="AL334" s="426"/>
      <c r="AM334" s="308"/>
    </row>
    <row r="335" spans="1:39" ht="15.75" outlineLevel="1">
      <c r="B335" s="290" t="s">
        <v>503</v>
      </c>
      <c r="C335" s="293"/>
      <c r="D335" s="730"/>
      <c r="E335" s="730"/>
      <c r="F335" s="730"/>
      <c r="G335" s="730"/>
      <c r="H335" s="730"/>
      <c r="I335" s="730"/>
      <c r="J335" s="730"/>
      <c r="K335" s="730"/>
      <c r="L335" s="730"/>
      <c r="M335" s="730"/>
      <c r="N335" s="730"/>
      <c r="O335" s="730"/>
      <c r="P335" s="730"/>
      <c r="Q335" s="730"/>
      <c r="R335" s="730"/>
      <c r="S335" s="730"/>
      <c r="T335" s="730"/>
      <c r="U335" s="730"/>
      <c r="V335" s="730"/>
      <c r="W335" s="730"/>
      <c r="X335" s="730"/>
      <c r="Y335" s="413"/>
      <c r="Z335" s="426"/>
      <c r="AA335" s="426"/>
      <c r="AB335" s="426"/>
      <c r="AC335" s="426"/>
      <c r="AD335" s="426"/>
      <c r="AE335" s="426"/>
      <c r="AF335" s="426"/>
      <c r="AG335" s="426"/>
      <c r="AH335" s="426"/>
      <c r="AI335" s="426"/>
      <c r="AJ335" s="426"/>
      <c r="AK335" s="426"/>
      <c r="AL335" s="426"/>
      <c r="AM335" s="308"/>
    </row>
    <row r="336" spans="1:39" ht="45" outlineLevel="1">
      <c r="A336" s="516">
        <v>36</v>
      </c>
      <c r="B336" s="514" t="s">
        <v>129</v>
      </c>
      <c r="C336" s="293" t="s">
        <v>25</v>
      </c>
      <c r="D336" s="724">
        <f>SUMIFS('7.  Persistence Report'!AV:AV,'7.  Persistence Report'!$D:$D,$B336,'7.  Persistence Report'!$H:$H,2016,'7.  Persistence Report'!$J:$J,"Current Year Savings")</f>
        <v>0</v>
      </c>
      <c r="E336" s="724">
        <f>SUMIFS('7.  Persistence Report'!AW:AW,'7.  Persistence Report'!$D:$D,$B336,'7.  Persistence Report'!$H:$H,2016,'7.  Persistence Report'!$J:$J,"Current Year Savings")</f>
        <v>0</v>
      </c>
      <c r="F336" s="724">
        <f>SUMIFS('7.  Persistence Report'!AX:AX,'7.  Persistence Report'!$D:$D,$B336,'7.  Persistence Report'!$H:$H,2016,'7.  Persistence Report'!$J:$J,"Current Year Savings")</f>
        <v>0</v>
      </c>
      <c r="G336" s="724">
        <f>SUMIFS('7.  Persistence Report'!AY:AY,'7.  Persistence Report'!$D:$D,$B336,'7.  Persistence Report'!$H:$H,2016,'7.  Persistence Report'!$J:$J,"Current Year Savings")</f>
        <v>0</v>
      </c>
      <c r="H336" s="724">
        <f>SUMIFS('7.  Persistence Report'!AZ:AZ,'7.  Persistence Report'!$D:$D,$B336,'7.  Persistence Report'!$H:$H,2016,'7.  Persistence Report'!$J:$J,"Current Year Savings")</f>
        <v>0</v>
      </c>
      <c r="I336" s="724">
        <f>SUMIFS('7.  Persistence Report'!BA:BA,'7.  Persistence Report'!$D:$D,$B336,'7.  Persistence Report'!$H:$H,2016,'7.  Persistence Report'!$J:$J,"Current Year Savings")</f>
        <v>0</v>
      </c>
      <c r="J336" s="724">
        <f>SUMIFS('7.  Persistence Report'!BB:BB,'7.  Persistence Report'!$D:$D,$B336,'7.  Persistence Report'!$H:$H,2016,'7.  Persistence Report'!$J:$J,"Current Year Savings")</f>
        <v>0</v>
      </c>
      <c r="K336" s="724">
        <f>SUMIFS('7.  Persistence Report'!BC:BC,'7.  Persistence Report'!$D:$D,$B336,'7.  Persistence Report'!$H:$H,2016,'7.  Persistence Report'!$J:$J,"Current Year Savings")</f>
        <v>0</v>
      </c>
      <c r="L336" s="724">
        <f>SUMIFS('7.  Persistence Report'!BD:BD,'7.  Persistence Report'!$D:$D,$B336,'7.  Persistence Report'!$H:$H,2016,'7.  Persistence Report'!$J:$J,"Current Year Savings")</f>
        <v>0</v>
      </c>
      <c r="M336" s="724">
        <f>SUMIFS('7.  Persistence Report'!BE:BE,'7.  Persistence Report'!$D:$D,$B336,'7.  Persistence Report'!$H:$H,2016,'7.  Persistence Report'!$J:$J,"Current Year Savings")</f>
        <v>0</v>
      </c>
      <c r="N336" s="724">
        <v>0</v>
      </c>
      <c r="O336" s="724">
        <f>SUMIFS('7.  Persistence Report'!Q:Q,'7.  Persistence Report'!$D:$D,$B336,'7.  Persistence Report'!$H:$H,2016,'7.  Persistence Report'!$J:$J,"Current Year Savings")</f>
        <v>0</v>
      </c>
      <c r="P336" s="724">
        <f>SUMIFS('7.  Persistence Report'!R:R,'7.  Persistence Report'!$D:$D,$B336,'7.  Persistence Report'!$H:$H,2016,'7.  Persistence Report'!$J:$J,"Current Year Savings")</f>
        <v>0</v>
      </c>
      <c r="Q336" s="724">
        <f>SUMIFS('7.  Persistence Report'!S:S,'7.  Persistence Report'!$D:$D,$B336,'7.  Persistence Report'!$H:$H,2016,'7.  Persistence Report'!$J:$J,"Current Year Savings")</f>
        <v>0</v>
      </c>
      <c r="R336" s="724">
        <f>SUMIFS('7.  Persistence Report'!T:T,'7.  Persistence Report'!$D:$D,$B336,'7.  Persistence Report'!$H:$H,2016,'7.  Persistence Report'!$J:$J,"Current Year Savings")</f>
        <v>0</v>
      </c>
      <c r="S336" s="724">
        <f>SUMIFS('7.  Persistence Report'!U:U,'7.  Persistence Report'!$D:$D,$B336,'7.  Persistence Report'!$H:$H,2016,'7.  Persistence Report'!$J:$J,"Current Year Savings")</f>
        <v>0</v>
      </c>
      <c r="T336" s="724">
        <f>SUMIFS('7.  Persistence Report'!V:V,'7.  Persistence Report'!$D:$D,$B336,'7.  Persistence Report'!$H:$H,2016,'7.  Persistence Report'!$J:$J,"Current Year Savings")</f>
        <v>0</v>
      </c>
      <c r="U336" s="724">
        <f>SUMIFS('7.  Persistence Report'!W:W,'7.  Persistence Report'!$D:$D,$B336,'7.  Persistence Report'!$H:$H,2016,'7.  Persistence Report'!$J:$J,"Current Year Savings")</f>
        <v>0</v>
      </c>
      <c r="V336" s="724">
        <f>SUMIFS('7.  Persistence Report'!X:X,'7.  Persistence Report'!$D:$D,$B336,'7.  Persistence Report'!$H:$H,2016,'7.  Persistence Report'!$J:$J,"Current Year Savings")</f>
        <v>0</v>
      </c>
      <c r="W336" s="724">
        <f>SUMIFS('7.  Persistence Report'!Y:Y,'7.  Persistence Report'!$D:$D,$B336,'7.  Persistence Report'!$H:$H,2016,'7.  Persistence Report'!$J:$J,"Current Year Savings")</f>
        <v>0</v>
      </c>
      <c r="X336" s="724">
        <f>SUMIFS('7.  Persistence Report'!Z:Z,'7.  Persistence Report'!$D:$D,$B336,'7.  Persistence Report'!$H:$H,2016,'7.  Persistence Report'!$J:$J,"Current Year Savings")</f>
        <v>0</v>
      </c>
      <c r="Y336" s="416">
        <f ca="1">IF(SUMIFS(OFFSET('3-a.  Rate Class Allocations'!$BA:$BA,0,O218-2015+(27*(Y219="kW"))),'3-a.  Rate Class Allocations'!$F:$F,"2015 - 2020 Conservation First Framework - Approved Province Wide Program",'3-a.  Rate Class Allocations'!$E:$E,$B336),SUMIFS(OFFSET('3-a.  Rate Class Allocations'!$BA:$BA,0,O218-2015+(27*(Y219="kW"))),'3-a.  Rate Class Allocations'!$F:$F,"2015 - 2020 Conservation First Framework - Approved Province Wide Program",'3-a.  Rate Class Allocations'!$L:$L,Y218,'3-a.  Rate Class Allocations'!$E:$E,$B336) / SUMIFS(OFFSET('3-a.  Rate Class Allocations'!$BA:$BA,0,O218-2015+(27*(Y219="kW"))),'3-a.  Rate Class Allocations'!$F:$F,"2015 - 2020 Conservation First Framework - Approved Province Wide Program",'3-a.  Rate Class Allocations'!$E:$E,$B336),IF(COUNTIFS(Y218,"General Service*"),1/COUNTIFS(Y218:AL218,"General Service*"),0))</f>
        <v>0.5</v>
      </c>
      <c r="Z336" s="416">
        <f ca="1">IF(SUMIFS(OFFSET('3-a.  Rate Class Allocations'!$BA:$BA,0,O218-2015+(27*(Z$36="kW"))),'3-a.  Rate Class Allocations'!$F:$F,"2015 - 2020 Conservation First Framework - Approved Province Wide Program",'3-a.  Rate Class Allocations'!$E:$E,$B336),SUMIFS(OFFSET('3-a.  Rate Class Allocations'!$BA:$BA,0,O218-2015+(27*(Z$36="kW"))),'3-a.  Rate Class Allocations'!$F:$F,"2015 - 2020 Conservation First Framework - Approved Province Wide Program",'3-a.  Rate Class Allocations'!$L:$L,Z$35,'3-a.  Rate Class Allocations'!$E:$E,$B336) / SUMIFS(OFFSET('3-a.  Rate Class Allocations'!$BA:$BA,0,O218-2015+(27*(Z$36="kW"))),'3-a.  Rate Class Allocations'!$F:$F,"2015 - 2020 Conservation First Framework - Approved Province Wide Program",'3-a.  Rate Class Allocations'!$E:$E,$B336),IF(COUNTIFS(Z$35,"General Service*"),1/COUNTIFS(Y218:AL218,"General Service*"),0))</f>
        <v>0.5</v>
      </c>
      <c r="AA336" s="416">
        <f ca="1">IF(SUMIFS(OFFSET('3-a.  Rate Class Allocations'!$BA:$BA,0,O218-2015+(27*(AA$36="kW"))),'3-a.  Rate Class Allocations'!$F:$F,"2015 - 2020 Conservation First Framework - Approved Province Wide Program",'3-a.  Rate Class Allocations'!$E:$E,$B336),SUMIFS(OFFSET('3-a.  Rate Class Allocations'!$BA:$BA,0,O218-2015+(27*(AA$36="kW"))),'3-a.  Rate Class Allocations'!$F:$F,"2015 - 2020 Conservation First Framework - Approved Province Wide Program",'3-a.  Rate Class Allocations'!$L:$L,AA$35,'3-a.  Rate Class Allocations'!$E:$E,$B336) / SUMIFS(OFFSET('3-a.  Rate Class Allocations'!$BA:$BA,0,O218-2015+(27*(AA$36="kW"))),'3-a.  Rate Class Allocations'!$F:$F,"2015 - 2020 Conservation First Framework - Approved Province Wide Program",'3-a.  Rate Class Allocations'!$E:$E,$B336),IF(COUNTIFS(AA$35,"General Service*"),1/COUNTIFS(Y218:AL218,"General Service*"),0))</f>
        <v>0</v>
      </c>
      <c r="AB336" s="416">
        <f ca="1">IF(SUMIFS(OFFSET('3-a.  Rate Class Allocations'!$BA:$BA,0,O218-2015+(27*(AB$36="kW"))),'3-a.  Rate Class Allocations'!$F:$F,"2015 - 2020 Conservation First Framework - Approved Province Wide Program",'3-a.  Rate Class Allocations'!$E:$E,$B336),SUMIFS(OFFSET('3-a.  Rate Class Allocations'!$BA:$BA,0,O218-2015+(27*(AB$36="kW"))),'3-a.  Rate Class Allocations'!$F:$F,"2015 - 2020 Conservation First Framework - Approved Province Wide Program",'3-a.  Rate Class Allocations'!$L:$L,AB$35,'3-a.  Rate Class Allocations'!$E:$E,$B336) / SUMIFS(OFFSET('3-a.  Rate Class Allocations'!$BA:$BA,0,O218-2015+(27*(AB$36="kW"))),'3-a.  Rate Class Allocations'!$F:$F,"2015 - 2020 Conservation First Framework - Approved Province Wide Program",'3-a.  Rate Class Allocations'!$E:$E,$B336),IF(COUNTIFS(AB$35,"General Service*"),1/COUNTIFS(Y218:AL218,"General Service*"),0))</f>
        <v>0</v>
      </c>
      <c r="AC336" s="416">
        <f ca="1">IF(SUMIFS(OFFSET('3-a.  Rate Class Allocations'!$BA:$BA,0,O218-2015+(27*(AC$36="kW"))),'3-a.  Rate Class Allocations'!$F:$F,"2015 - 2020 Conservation First Framework - Approved Province Wide Program",'3-a.  Rate Class Allocations'!$E:$E,$B336),SUMIFS(OFFSET('3-a.  Rate Class Allocations'!$BA:$BA,0,O218-2015+(27*(AC$36="kW"))),'3-a.  Rate Class Allocations'!$F:$F,"2015 - 2020 Conservation First Framework - Approved Province Wide Program",'3-a.  Rate Class Allocations'!$L:$L,AC$35,'3-a.  Rate Class Allocations'!$E:$E,$B336) / SUMIFS(OFFSET('3-a.  Rate Class Allocations'!$BA:$BA,0,O218-2015+(27*(AC$36="kW"))),'3-a.  Rate Class Allocations'!$F:$F,"2015 - 2020 Conservation First Framework - Approved Province Wide Program",'3-a.  Rate Class Allocations'!$E:$E,$B336),IF(COUNTIFS(AC$35,"General Service*"),1/COUNTIFS(Y218:AL218,"General Service*"),0))</f>
        <v>0</v>
      </c>
      <c r="AD336" s="416">
        <f ca="1">IF(SUMIFS(OFFSET('3-a.  Rate Class Allocations'!$BA:$BA,0,O218-2015+(27*(AD$36="kW"))),'3-a.  Rate Class Allocations'!$F:$F,"2015 - 2020 Conservation First Framework - Approved Province Wide Program",'3-a.  Rate Class Allocations'!$E:$E,$B336),SUMIFS(OFFSET('3-a.  Rate Class Allocations'!$BA:$BA,0,O218-2015+(27*(AD$36="kW"))),'3-a.  Rate Class Allocations'!$F:$F,"2015 - 2020 Conservation First Framework - Approved Province Wide Program",'3-a.  Rate Class Allocations'!$L:$L,AD$35,'3-a.  Rate Class Allocations'!$E:$E,$B336) / SUMIFS(OFFSET('3-a.  Rate Class Allocations'!$BA:$BA,0,O218-2015+(27*(AD$36="kW"))),'3-a.  Rate Class Allocations'!$F:$F,"2015 - 2020 Conservation First Framework - Approved Province Wide Program",'3-a.  Rate Class Allocations'!$E:$E,$B336),IF(COUNTIFS(AD$35,"General Service*"),1/COUNTIFS(Y218:AL218,"General Service*"),0))</f>
        <v>0</v>
      </c>
      <c r="AE336" s="416">
        <f ca="1">IF(SUMIFS(OFFSET('3-a.  Rate Class Allocations'!$BA:$BA,0,O218-2015+(27*(AE$36="kW"))),'3-a.  Rate Class Allocations'!$F:$F,"2015 - 2020 Conservation First Framework - Approved Province Wide Program",'3-a.  Rate Class Allocations'!$E:$E,$B336),SUMIFS(OFFSET('3-a.  Rate Class Allocations'!$BA:$BA,0,O218-2015+(27*(AE$36="kW"))),'3-a.  Rate Class Allocations'!$F:$F,"2015 - 2020 Conservation First Framework - Approved Province Wide Program",'3-a.  Rate Class Allocations'!$L:$L,AE$35,'3-a.  Rate Class Allocations'!$E:$E,$B336) / SUMIFS(OFFSET('3-a.  Rate Class Allocations'!$BA:$BA,0,O218-2015+(27*(AE$36="kW"))),'3-a.  Rate Class Allocations'!$F:$F,"2015 - 2020 Conservation First Framework - Approved Province Wide Program",'3-a.  Rate Class Allocations'!$E:$E,$B336),IF(COUNTIFS(AE$35,"General Service*"),1/COUNTIFS(Y218:AL218,"General Service*"),0))</f>
        <v>0</v>
      </c>
      <c r="AF336" s="416">
        <f ca="1">IF(SUMIFS(OFFSET('3-a.  Rate Class Allocations'!$BA:$BA,0,O218-2015+(27*(AF$36="kW"))),'3-a.  Rate Class Allocations'!$F:$F,"2015 - 2020 Conservation First Framework - Approved Province Wide Program",'3-a.  Rate Class Allocations'!$E:$E,$B336),SUMIFS(OFFSET('3-a.  Rate Class Allocations'!$BA:$BA,0,O218-2015+(27*(AF$36="kW"))),'3-a.  Rate Class Allocations'!$F:$F,"2015 - 2020 Conservation First Framework - Approved Province Wide Program",'3-a.  Rate Class Allocations'!$L:$L,AF$35,'3-a.  Rate Class Allocations'!$E:$E,$B336) / SUMIFS(OFFSET('3-a.  Rate Class Allocations'!$BA:$BA,0,O218-2015+(27*(AF$36="kW"))),'3-a.  Rate Class Allocations'!$F:$F,"2015 - 2020 Conservation First Framework - Approved Province Wide Program",'3-a.  Rate Class Allocations'!$E:$E,$B336),IF(COUNTIFS(AF$35,"General Service*"),1/COUNTIFS(Y218:AL218,"General Service*"),0))</f>
        <v>0</v>
      </c>
      <c r="AG336" s="416">
        <f ca="1">IF(SUMIFS(OFFSET('3-a.  Rate Class Allocations'!$BA:$BA,0,O218-2015+(27*(AG$36="kW"))),'3-a.  Rate Class Allocations'!$F:$F,"2015 - 2020 Conservation First Framework - Approved Province Wide Program",'3-a.  Rate Class Allocations'!$E:$E,$B336),SUMIFS(OFFSET('3-a.  Rate Class Allocations'!$BA:$BA,0,O218-2015+(27*(AG$36="kW"))),'3-a.  Rate Class Allocations'!$F:$F,"2015 - 2020 Conservation First Framework - Approved Province Wide Program",'3-a.  Rate Class Allocations'!$L:$L,AG$35,'3-a.  Rate Class Allocations'!$E:$E,$B336) / SUMIFS(OFFSET('3-a.  Rate Class Allocations'!$BA:$BA,0,O218-2015+(27*(AG$36="kW"))),'3-a.  Rate Class Allocations'!$F:$F,"2015 - 2020 Conservation First Framework - Approved Province Wide Program",'3-a.  Rate Class Allocations'!$E:$E,$B336),IF(COUNTIFS(AG$35,"General Service*"),1/COUNTIFS(Y218:AL218,"General Service*"),0))</f>
        <v>0</v>
      </c>
      <c r="AH336" s="416">
        <f ca="1">IF(SUMIFS(OFFSET('3-a.  Rate Class Allocations'!$BA:$BA,0,O218-2015+(27*(AH$36="kW"))),'3-a.  Rate Class Allocations'!$F:$F,"2015 - 2020 Conservation First Framework - Approved Province Wide Program",'3-a.  Rate Class Allocations'!$E:$E,$B336),SUMIFS(OFFSET('3-a.  Rate Class Allocations'!$BA:$BA,0,O218-2015+(27*(AH$36="kW"))),'3-a.  Rate Class Allocations'!$F:$F,"2015 - 2020 Conservation First Framework - Approved Province Wide Program",'3-a.  Rate Class Allocations'!$L:$L,AH$35,'3-a.  Rate Class Allocations'!$E:$E,$B336) / SUMIFS(OFFSET('3-a.  Rate Class Allocations'!$BA:$BA,0,O218-2015+(27*(AH$36="kW"))),'3-a.  Rate Class Allocations'!$F:$F,"2015 - 2020 Conservation First Framework - Approved Province Wide Program",'3-a.  Rate Class Allocations'!$E:$E,$B336),IF(COUNTIFS(AH$35,"General Service*"),1/COUNTIFS(Y218:AL218,"General Service*"),0))</f>
        <v>0</v>
      </c>
      <c r="AI336" s="416">
        <f ca="1">IF(SUMIFS(OFFSET('3-a.  Rate Class Allocations'!$BA:$BA,0,O218-2015+(27*(AI$36="kW"))),'3-a.  Rate Class Allocations'!$F:$F,"2015 - 2020 Conservation First Framework - Approved Province Wide Program",'3-a.  Rate Class Allocations'!$E:$E,$B336),SUMIFS(OFFSET('3-a.  Rate Class Allocations'!$BA:$BA,0,O218-2015+(27*(AI$36="kW"))),'3-a.  Rate Class Allocations'!$F:$F,"2015 - 2020 Conservation First Framework - Approved Province Wide Program",'3-a.  Rate Class Allocations'!$L:$L,AI$35,'3-a.  Rate Class Allocations'!$E:$E,$B336) / SUMIFS(OFFSET('3-a.  Rate Class Allocations'!$BA:$BA,0,O218-2015+(27*(AI$36="kW"))),'3-a.  Rate Class Allocations'!$F:$F,"2015 - 2020 Conservation First Framework - Approved Province Wide Program",'3-a.  Rate Class Allocations'!$E:$E,$B336),IF(COUNTIFS(AI$35,"General Service*"),1/COUNTIFS(Y218:AL218,"General Service*"),0))</f>
        <v>0</v>
      </c>
      <c r="AJ336" s="416">
        <f ca="1">IF(SUMIFS(OFFSET('3-a.  Rate Class Allocations'!$BA:$BA,0,O218-2015+(27*(AJ$36="kW"))),'3-a.  Rate Class Allocations'!$F:$F,"2015 - 2020 Conservation First Framework - Approved Province Wide Program",'3-a.  Rate Class Allocations'!$E:$E,$B336),SUMIFS(OFFSET('3-a.  Rate Class Allocations'!$BA:$BA,0,O218-2015+(27*(AJ$36="kW"))),'3-a.  Rate Class Allocations'!$F:$F,"2015 - 2020 Conservation First Framework - Approved Province Wide Program",'3-a.  Rate Class Allocations'!$L:$L,AJ$35,'3-a.  Rate Class Allocations'!$E:$E,$B336) / SUMIFS(OFFSET('3-a.  Rate Class Allocations'!$BA:$BA,0,O218-2015+(27*(AJ$36="kW"))),'3-a.  Rate Class Allocations'!$F:$F,"2015 - 2020 Conservation First Framework - Approved Province Wide Program",'3-a.  Rate Class Allocations'!$E:$E,$B336),IF(COUNTIFS(AJ$35,"General Service*"),1/COUNTIFS(Y218:AL218,"General Service*"),0))</f>
        <v>0</v>
      </c>
      <c r="AK336" s="416">
        <f ca="1">IF(SUMIFS(OFFSET('3-a.  Rate Class Allocations'!$BA:$BA,0,O218-2015+(27*(AK$36="kW"))),'3-a.  Rate Class Allocations'!$F:$F,"2015 - 2020 Conservation First Framework - Approved Province Wide Program",'3-a.  Rate Class Allocations'!$E:$E,$B336),SUMIFS(OFFSET('3-a.  Rate Class Allocations'!$BA:$BA,0,O218-2015+(27*(AK$36="kW"))),'3-a.  Rate Class Allocations'!$F:$F,"2015 - 2020 Conservation First Framework - Approved Province Wide Program",'3-a.  Rate Class Allocations'!$L:$L,AK$35,'3-a.  Rate Class Allocations'!$E:$E,$B336) / SUMIFS(OFFSET('3-a.  Rate Class Allocations'!$BA:$BA,0,O218-2015+(27*(AK$36="kW"))),'3-a.  Rate Class Allocations'!$F:$F,"2015 - 2020 Conservation First Framework - Approved Province Wide Program",'3-a.  Rate Class Allocations'!$E:$E,$B336),IF(COUNTIFS(AK$35,"General Service*"),1/COUNTIFS(Y218:AL218,"General Service*"),0))</f>
        <v>0</v>
      </c>
      <c r="AL336" s="416">
        <f ca="1">IF(SUMIFS(OFFSET('3-a.  Rate Class Allocations'!$BA:$BA,0,O218-2015+(27*(AL$36="kW"))),'3-a.  Rate Class Allocations'!$F:$F,"2015 - 2020 Conservation First Framework - Approved Province Wide Program",'3-a.  Rate Class Allocations'!$E:$E,$B336),SUMIFS(OFFSET('3-a.  Rate Class Allocations'!$BA:$BA,0,O218-2015+(27*(AL$36="kW"))),'3-a.  Rate Class Allocations'!$F:$F,"2015 - 2020 Conservation First Framework - Approved Province Wide Program",'3-a.  Rate Class Allocations'!$L:$L,AL$35,'3-a.  Rate Class Allocations'!$E:$E,$B336) / SUMIFS(OFFSET('3-a.  Rate Class Allocations'!$BA:$BA,0,O218-2015+(27*(AL$36="kW"))),'3-a.  Rate Class Allocations'!$F:$F,"2015 - 2020 Conservation First Framework - Approved Province Wide Program",'3-a.  Rate Class Allocations'!$E:$E,$B336),IF(COUNTIFS(AL$35,"General Service*"),1/COUNTIFS(Y218:AL218,"General Service*"),0))</f>
        <v>0</v>
      </c>
      <c r="AM336" s="298">
        <f ca="1">SUM(Y336:AL336)</f>
        <v>1</v>
      </c>
    </row>
    <row r="337" spans="1:39" outlineLevel="1">
      <c r="B337" s="296" t="s">
        <v>290</v>
      </c>
      <c r="C337" s="293" t="s">
        <v>164</v>
      </c>
      <c r="D337" s="724">
        <f>SUMIFS('7.  Persistence Report'!AV:AV,'7.  Persistence Report'!$D:$D,$B336,'7.  Persistence Report'!$H:$H,2016,'7.  Persistence Report'!$J:$J,"Adjustment")</f>
        <v>0</v>
      </c>
      <c r="E337" s="724">
        <f>SUMIFS('7.  Persistence Report'!AW:AW,'7.  Persistence Report'!$D:$D,$B336,'7.  Persistence Report'!$H:$H,2016,'7.  Persistence Report'!$J:$J,"Adjustment")</f>
        <v>0</v>
      </c>
      <c r="F337" s="724">
        <f>SUMIFS('7.  Persistence Report'!AX:AX,'7.  Persistence Report'!$D:$D,$B336,'7.  Persistence Report'!$H:$H,2016,'7.  Persistence Report'!$J:$J,"Adjustment")</f>
        <v>0</v>
      </c>
      <c r="G337" s="724">
        <f>SUMIFS('7.  Persistence Report'!AY:AY,'7.  Persistence Report'!$D:$D,$B336,'7.  Persistence Report'!$H:$H,2016,'7.  Persistence Report'!$J:$J,"Adjustment")</f>
        <v>0</v>
      </c>
      <c r="H337" s="724">
        <f>SUMIFS('7.  Persistence Report'!AZ:AZ,'7.  Persistence Report'!$D:$D,$B336,'7.  Persistence Report'!$H:$H,2016,'7.  Persistence Report'!$J:$J,"Adjustment")</f>
        <v>0</v>
      </c>
      <c r="I337" s="724">
        <f>SUMIFS('7.  Persistence Report'!BA:BA,'7.  Persistence Report'!$D:$D,$B336,'7.  Persistence Report'!$H:$H,2016,'7.  Persistence Report'!$J:$J,"Adjustment")</f>
        <v>0</v>
      </c>
      <c r="J337" s="724">
        <f>SUMIFS('7.  Persistence Report'!BB:BB,'7.  Persistence Report'!$D:$D,$B336,'7.  Persistence Report'!$H:$H,2016,'7.  Persistence Report'!$J:$J,"Adjustment")</f>
        <v>0</v>
      </c>
      <c r="K337" s="724">
        <f>SUMIFS('7.  Persistence Report'!BC:BC,'7.  Persistence Report'!$D:$D,$B336,'7.  Persistence Report'!$H:$H,2016,'7.  Persistence Report'!$J:$J,"Adjustment")</f>
        <v>0</v>
      </c>
      <c r="L337" s="724">
        <f>SUMIFS('7.  Persistence Report'!BD:BD,'7.  Persistence Report'!$D:$D,$B336,'7.  Persistence Report'!$H:$H,2016,'7.  Persistence Report'!$J:$J,"Adjustment")</f>
        <v>0</v>
      </c>
      <c r="M337" s="724">
        <f>SUMIFS('7.  Persistence Report'!BE:BE,'7.  Persistence Report'!$D:$D,$B336,'7.  Persistence Report'!$H:$H,2016,'7.  Persistence Report'!$J:$J,"Adjustment")</f>
        <v>0</v>
      </c>
      <c r="N337" s="724">
        <f>N336</f>
        <v>0</v>
      </c>
      <c r="O337" s="724">
        <f>SUMIFS('7.  Persistence Report'!Q:Q,'7.  Persistence Report'!$D:$D,$B336,'7.  Persistence Report'!$H:$H,2016,'7.  Persistence Report'!$J:$J,"Adjustment")</f>
        <v>0</v>
      </c>
      <c r="P337" s="724">
        <f>SUMIFS('7.  Persistence Report'!R:R,'7.  Persistence Report'!$D:$D,$B336,'7.  Persistence Report'!$H:$H,2016,'7.  Persistence Report'!$J:$J,"Adjustment")</f>
        <v>0</v>
      </c>
      <c r="Q337" s="724">
        <f>SUMIFS('7.  Persistence Report'!S:S,'7.  Persistence Report'!$D:$D,$B336,'7.  Persistence Report'!$H:$H,2016,'7.  Persistence Report'!$J:$J,"Adjustment")</f>
        <v>0</v>
      </c>
      <c r="R337" s="724">
        <f>SUMIFS('7.  Persistence Report'!T:T,'7.  Persistence Report'!$D:$D,$B336,'7.  Persistence Report'!$H:$H,2016,'7.  Persistence Report'!$J:$J,"Adjustment")</f>
        <v>0</v>
      </c>
      <c r="S337" s="724">
        <f>SUMIFS('7.  Persistence Report'!U:U,'7.  Persistence Report'!$D:$D,$B336,'7.  Persistence Report'!$H:$H,2016,'7.  Persistence Report'!$J:$J,"Adjustment")</f>
        <v>0</v>
      </c>
      <c r="T337" s="724">
        <f>SUMIFS('7.  Persistence Report'!V:V,'7.  Persistence Report'!$D:$D,$B336,'7.  Persistence Report'!$H:$H,2016,'7.  Persistence Report'!$J:$J,"Adjustment")</f>
        <v>0</v>
      </c>
      <c r="U337" s="724">
        <f>SUMIFS('7.  Persistence Report'!W:W,'7.  Persistence Report'!$D:$D,$B336,'7.  Persistence Report'!$H:$H,2016,'7.  Persistence Report'!$J:$J,"Adjustment")</f>
        <v>0</v>
      </c>
      <c r="V337" s="724">
        <f>SUMIFS('7.  Persistence Report'!X:X,'7.  Persistence Report'!$D:$D,$B336,'7.  Persistence Report'!$H:$H,2016,'7.  Persistence Report'!$J:$J,"Adjustment")</f>
        <v>0</v>
      </c>
      <c r="W337" s="724">
        <f>SUMIFS('7.  Persistence Report'!Y:Y,'7.  Persistence Report'!$D:$D,$B336,'7.  Persistence Report'!$H:$H,2016,'7.  Persistence Report'!$J:$J,"Adjustment")</f>
        <v>0</v>
      </c>
      <c r="X337" s="724">
        <f>SUMIFS('7.  Persistence Report'!Z:Z,'7.  Persistence Report'!$D:$D,$B336,'7.  Persistence Report'!$H:$H,2016,'7.  Persistence Report'!$J:$J,"Adjustment")</f>
        <v>0</v>
      </c>
      <c r="Y337" s="412">
        <f ca="1">Y336</f>
        <v>0.5</v>
      </c>
      <c r="Z337" s="412">
        <f t="shared" ref="Z337:AL337" ca="1" si="94">Z336</f>
        <v>0.5</v>
      </c>
      <c r="AA337" s="412">
        <f t="shared" ca="1" si="94"/>
        <v>0</v>
      </c>
      <c r="AB337" s="412">
        <f t="shared" ca="1" si="94"/>
        <v>0</v>
      </c>
      <c r="AC337" s="412">
        <f t="shared" ca="1" si="94"/>
        <v>0</v>
      </c>
      <c r="AD337" s="412">
        <f t="shared" ca="1" si="94"/>
        <v>0</v>
      </c>
      <c r="AE337" s="412">
        <f t="shared" ca="1" si="94"/>
        <v>0</v>
      </c>
      <c r="AF337" s="412">
        <f t="shared" ca="1" si="94"/>
        <v>0</v>
      </c>
      <c r="AG337" s="412">
        <f t="shared" ca="1" si="94"/>
        <v>0</v>
      </c>
      <c r="AH337" s="412">
        <f t="shared" ca="1" si="94"/>
        <v>0</v>
      </c>
      <c r="AI337" s="412">
        <f t="shared" ca="1" si="94"/>
        <v>0</v>
      </c>
      <c r="AJ337" s="412">
        <f t="shared" ca="1" si="94"/>
        <v>0</v>
      </c>
      <c r="AK337" s="412">
        <f t="shared" ca="1" si="94"/>
        <v>0</v>
      </c>
      <c r="AL337" s="412">
        <f t="shared" ca="1" si="94"/>
        <v>0</v>
      </c>
      <c r="AM337" s="308"/>
    </row>
    <row r="338" spans="1:39" outlineLevel="1">
      <c r="B338" s="514"/>
      <c r="C338" s="293"/>
      <c r="D338" s="730"/>
      <c r="E338" s="730"/>
      <c r="F338" s="730"/>
      <c r="G338" s="730"/>
      <c r="H338" s="730"/>
      <c r="I338" s="730"/>
      <c r="J338" s="730"/>
      <c r="K338" s="730"/>
      <c r="L338" s="730"/>
      <c r="M338" s="730"/>
      <c r="N338" s="730"/>
      <c r="O338" s="730"/>
      <c r="P338" s="730"/>
      <c r="Q338" s="730"/>
      <c r="R338" s="730"/>
      <c r="S338" s="730"/>
      <c r="T338" s="730"/>
      <c r="U338" s="730"/>
      <c r="V338" s="730"/>
      <c r="W338" s="730"/>
      <c r="X338" s="730"/>
      <c r="Y338" s="413"/>
      <c r="Z338" s="426"/>
      <c r="AA338" s="426"/>
      <c r="AB338" s="426"/>
      <c r="AC338" s="426"/>
      <c r="AD338" s="426"/>
      <c r="AE338" s="426"/>
      <c r="AF338" s="426"/>
      <c r="AG338" s="426"/>
      <c r="AH338" s="426"/>
      <c r="AI338" s="426"/>
      <c r="AJ338" s="426"/>
      <c r="AK338" s="426"/>
      <c r="AL338" s="426"/>
      <c r="AM338" s="308"/>
    </row>
    <row r="339" spans="1:39" ht="30" outlineLevel="1">
      <c r="A339" s="516">
        <v>37</v>
      </c>
      <c r="B339" s="514" t="s">
        <v>130</v>
      </c>
      <c r="C339" s="293" t="s">
        <v>25</v>
      </c>
      <c r="D339" s="724">
        <f>SUMIFS('7.  Persistence Report'!AV:AV,'7.  Persistence Report'!$D:$D,$B339,'7.  Persistence Report'!$H:$H,2016,'7.  Persistence Report'!$J:$J,"Current Year Savings")</f>
        <v>0</v>
      </c>
      <c r="E339" s="724">
        <f>SUMIFS('7.  Persistence Report'!AW:AW,'7.  Persistence Report'!$D:$D,$B339,'7.  Persistence Report'!$H:$H,2016,'7.  Persistence Report'!$J:$J,"Current Year Savings")</f>
        <v>0</v>
      </c>
      <c r="F339" s="724">
        <f>SUMIFS('7.  Persistence Report'!AX:AX,'7.  Persistence Report'!$D:$D,$B339,'7.  Persistence Report'!$H:$H,2016,'7.  Persistence Report'!$J:$J,"Current Year Savings")</f>
        <v>0</v>
      </c>
      <c r="G339" s="724">
        <f>SUMIFS('7.  Persistence Report'!AY:AY,'7.  Persistence Report'!$D:$D,$B339,'7.  Persistence Report'!$H:$H,2016,'7.  Persistence Report'!$J:$J,"Current Year Savings")</f>
        <v>0</v>
      </c>
      <c r="H339" s="724">
        <f>SUMIFS('7.  Persistence Report'!AZ:AZ,'7.  Persistence Report'!$D:$D,$B339,'7.  Persistence Report'!$H:$H,2016,'7.  Persistence Report'!$J:$J,"Current Year Savings")</f>
        <v>0</v>
      </c>
      <c r="I339" s="724">
        <f>SUMIFS('7.  Persistence Report'!BA:BA,'7.  Persistence Report'!$D:$D,$B339,'7.  Persistence Report'!$H:$H,2016,'7.  Persistence Report'!$J:$J,"Current Year Savings")</f>
        <v>0</v>
      </c>
      <c r="J339" s="724">
        <f>SUMIFS('7.  Persistence Report'!BB:BB,'7.  Persistence Report'!$D:$D,$B339,'7.  Persistence Report'!$H:$H,2016,'7.  Persistence Report'!$J:$J,"Current Year Savings")</f>
        <v>0</v>
      </c>
      <c r="K339" s="724">
        <f>SUMIFS('7.  Persistence Report'!BC:BC,'7.  Persistence Report'!$D:$D,$B339,'7.  Persistence Report'!$H:$H,2016,'7.  Persistence Report'!$J:$J,"Current Year Savings")</f>
        <v>0</v>
      </c>
      <c r="L339" s="724">
        <f>SUMIFS('7.  Persistence Report'!BD:BD,'7.  Persistence Report'!$D:$D,$B339,'7.  Persistence Report'!$H:$H,2016,'7.  Persistence Report'!$J:$J,"Current Year Savings")</f>
        <v>0</v>
      </c>
      <c r="M339" s="724">
        <f>SUMIFS('7.  Persistence Report'!BE:BE,'7.  Persistence Report'!$D:$D,$B339,'7.  Persistence Report'!$H:$H,2016,'7.  Persistence Report'!$J:$J,"Current Year Savings")</f>
        <v>0</v>
      </c>
      <c r="N339" s="724">
        <v>0</v>
      </c>
      <c r="O339" s="724">
        <f>SUMIFS('7.  Persistence Report'!Q:Q,'7.  Persistence Report'!$D:$D,$B339,'7.  Persistence Report'!$H:$H,2016,'7.  Persistence Report'!$J:$J,"Current Year Savings")</f>
        <v>0</v>
      </c>
      <c r="P339" s="724">
        <f>SUMIFS('7.  Persistence Report'!R:R,'7.  Persistence Report'!$D:$D,$B339,'7.  Persistence Report'!$H:$H,2016,'7.  Persistence Report'!$J:$J,"Current Year Savings")</f>
        <v>0</v>
      </c>
      <c r="Q339" s="724">
        <f>SUMIFS('7.  Persistence Report'!S:S,'7.  Persistence Report'!$D:$D,$B339,'7.  Persistence Report'!$H:$H,2016,'7.  Persistence Report'!$J:$J,"Current Year Savings")</f>
        <v>0</v>
      </c>
      <c r="R339" s="724">
        <f>SUMIFS('7.  Persistence Report'!T:T,'7.  Persistence Report'!$D:$D,$B339,'7.  Persistence Report'!$H:$H,2016,'7.  Persistence Report'!$J:$J,"Current Year Savings")</f>
        <v>0</v>
      </c>
      <c r="S339" s="724">
        <f>SUMIFS('7.  Persistence Report'!U:U,'7.  Persistence Report'!$D:$D,$B339,'7.  Persistence Report'!$H:$H,2016,'7.  Persistence Report'!$J:$J,"Current Year Savings")</f>
        <v>0</v>
      </c>
      <c r="T339" s="724">
        <f>SUMIFS('7.  Persistence Report'!V:V,'7.  Persistence Report'!$D:$D,$B339,'7.  Persistence Report'!$H:$H,2016,'7.  Persistence Report'!$J:$J,"Current Year Savings")</f>
        <v>0</v>
      </c>
      <c r="U339" s="724">
        <f>SUMIFS('7.  Persistence Report'!W:W,'7.  Persistence Report'!$D:$D,$B339,'7.  Persistence Report'!$H:$H,2016,'7.  Persistence Report'!$J:$J,"Current Year Savings")</f>
        <v>0</v>
      </c>
      <c r="V339" s="724">
        <f>SUMIFS('7.  Persistence Report'!X:X,'7.  Persistence Report'!$D:$D,$B339,'7.  Persistence Report'!$H:$H,2016,'7.  Persistence Report'!$J:$J,"Current Year Savings")</f>
        <v>0</v>
      </c>
      <c r="W339" s="724">
        <f>SUMIFS('7.  Persistence Report'!Y:Y,'7.  Persistence Report'!$D:$D,$B339,'7.  Persistence Report'!$H:$H,2016,'7.  Persistence Report'!$J:$J,"Current Year Savings")</f>
        <v>0</v>
      </c>
      <c r="X339" s="724">
        <f>SUMIFS('7.  Persistence Report'!Z:Z,'7.  Persistence Report'!$D:$D,$B339,'7.  Persistence Report'!$H:$H,2016,'7.  Persistence Report'!$J:$J,"Current Year Savings")</f>
        <v>0</v>
      </c>
      <c r="Y339" s="416">
        <f ca="1">IF(SUMIFS(OFFSET('3-a.  Rate Class Allocations'!$BA:$BA,0,O218-2015+(27*(Y219="kW"))),'3-a.  Rate Class Allocations'!$F:$F,"2015 - 2020 Conservation First Framework - Approved Province Wide Program",'3-a.  Rate Class Allocations'!$E:$E,$B339),SUMIFS(OFFSET('3-a.  Rate Class Allocations'!$BA:$BA,0,O218-2015+(27*(Y219="kW"))),'3-a.  Rate Class Allocations'!$F:$F,"2015 - 2020 Conservation First Framework - Approved Province Wide Program",'3-a.  Rate Class Allocations'!$L:$L,Y218,'3-a.  Rate Class Allocations'!$E:$E,$B339) / SUMIFS(OFFSET('3-a.  Rate Class Allocations'!$BA:$BA,0,O218-2015+(27*(Y219="kW"))),'3-a.  Rate Class Allocations'!$F:$F,"2015 - 2020 Conservation First Framework - Approved Province Wide Program",'3-a.  Rate Class Allocations'!$E:$E,$B339),IF(COUNTIFS(Y218,"General Service*"),1/COUNTIFS(Y218:AL218,"General Service*"),0))</f>
        <v>0.5</v>
      </c>
      <c r="Z339" s="416">
        <f ca="1">IF(SUMIFS(OFFSET('3-a.  Rate Class Allocations'!$BA:$BA,0,O218-2015+(27*(Z$36="kW"))),'3-a.  Rate Class Allocations'!$F:$F,"2015 - 2020 Conservation First Framework - Approved Province Wide Program",'3-a.  Rate Class Allocations'!$E:$E,$B339),SUMIFS(OFFSET('3-a.  Rate Class Allocations'!$BA:$BA,0,O218-2015+(27*(Z$36="kW"))),'3-a.  Rate Class Allocations'!$F:$F,"2015 - 2020 Conservation First Framework - Approved Province Wide Program",'3-a.  Rate Class Allocations'!$L:$L,Z$35,'3-a.  Rate Class Allocations'!$E:$E,$B339) / SUMIFS(OFFSET('3-a.  Rate Class Allocations'!$BA:$BA,0,O218-2015+(27*(Z$36="kW"))),'3-a.  Rate Class Allocations'!$F:$F,"2015 - 2020 Conservation First Framework - Approved Province Wide Program",'3-a.  Rate Class Allocations'!$E:$E,$B339),IF(COUNTIFS(Z$35,"General Service*"),1/COUNTIFS(Y218:AL218,"General Service*"),0))</f>
        <v>0.5</v>
      </c>
      <c r="AA339" s="416">
        <f ca="1">IF(SUMIFS(OFFSET('3-a.  Rate Class Allocations'!$BA:$BA,0,O218-2015+(27*(AA$36="kW"))),'3-a.  Rate Class Allocations'!$F:$F,"2015 - 2020 Conservation First Framework - Approved Province Wide Program",'3-a.  Rate Class Allocations'!$E:$E,$B339),SUMIFS(OFFSET('3-a.  Rate Class Allocations'!$BA:$BA,0,O218-2015+(27*(AA$36="kW"))),'3-a.  Rate Class Allocations'!$F:$F,"2015 - 2020 Conservation First Framework - Approved Province Wide Program",'3-a.  Rate Class Allocations'!$L:$L,AA$35,'3-a.  Rate Class Allocations'!$E:$E,$B339) / SUMIFS(OFFSET('3-a.  Rate Class Allocations'!$BA:$BA,0,O218-2015+(27*(AA$36="kW"))),'3-a.  Rate Class Allocations'!$F:$F,"2015 - 2020 Conservation First Framework - Approved Province Wide Program",'3-a.  Rate Class Allocations'!$E:$E,$B339),IF(COUNTIFS(AA$35,"General Service*"),1/COUNTIFS(Y218:AL218,"General Service*"),0))</f>
        <v>0</v>
      </c>
      <c r="AB339" s="416">
        <f ca="1">IF(SUMIFS(OFFSET('3-a.  Rate Class Allocations'!$BA:$BA,0,O218-2015+(27*(AB$36="kW"))),'3-a.  Rate Class Allocations'!$F:$F,"2015 - 2020 Conservation First Framework - Approved Province Wide Program",'3-a.  Rate Class Allocations'!$E:$E,$B339),SUMIFS(OFFSET('3-a.  Rate Class Allocations'!$BA:$BA,0,O218-2015+(27*(AB$36="kW"))),'3-a.  Rate Class Allocations'!$F:$F,"2015 - 2020 Conservation First Framework - Approved Province Wide Program",'3-a.  Rate Class Allocations'!$L:$L,AB$35,'3-a.  Rate Class Allocations'!$E:$E,$B339) / SUMIFS(OFFSET('3-a.  Rate Class Allocations'!$BA:$BA,0,O218-2015+(27*(AB$36="kW"))),'3-a.  Rate Class Allocations'!$F:$F,"2015 - 2020 Conservation First Framework - Approved Province Wide Program",'3-a.  Rate Class Allocations'!$E:$E,$B339),IF(COUNTIFS(AB$35,"General Service*"),1/COUNTIFS(Y218:AL218,"General Service*"),0))</f>
        <v>0</v>
      </c>
      <c r="AC339" s="416">
        <f ca="1">IF(SUMIFS(OFFSET('3-a.  Rate Class Allocations'!$BA:$BA,0,O218-2015+(27*(AC$36="kW"))),'3-a.  Rate Class Allocations'!$F:$F,"2015 - 2020 Conservation First Framework - Approved Province Wide Program",'3-a.  Rate Class Allocations'!$E:$E,$B339),SUMIFS(OFFSET('3-a.  Rate Class Allocations'!$BA:$BA,0,O218-2015+(27*(AC$36="kW"))),'3-a.  Rate Class Allocations'!$F:$F,"2015 - 2020 Conservation First Framework - Approved Province Wide Program",'3-a.  Rate Class Allocations'!$L:$L,AC$35,'3-a.  Rate Class Allocations'!$E:$E,$B339) / SUMIFS(OFFSET('3-a.  Rate Class Allocations'!$BA:$BA,0,O218-2015+(27*(AC$36="kW"))),'3-a.  Rate Class Allocations'!$F:$F,"2015 - 2020 Conservation First Framework - Approved Province Wide Program",'3-a.  Rate Class Allocations'!$E:$E,$B339),IF(COUNTIFS(AC$35,"General Service*"),1/COUNTIFS(Y218:AL218,"General Service*"),0))</f>
        <v>0</v>
      </c>
      <c r="AD339" s="416">
        <f ca="1">IF(SUMIFS(OFFSET('3-a.  Rate Class Allocations'!$BA:$BA,0,O218-2015+(27*(AD$36="kW"))),'3-a.  Rate Class Allocations'!$F:$F,"2015 - 2020 Conservation First Framework - Approved Province Wide Program",'3-a.  Rate Class Allocations'!$E:$E,$B339),SUMIFS(OFFSET('3-a.  Rate Class Allocations'!$BA:$BA,0,O218-2015+(27*(AD$36="kW"))),'3-a.  Rate Class Allocations'!$F:$F,"2015 - 2020 Conservation First Framework - Approved Province Wide Program",'3-a.  Rate Class Allocations'!$L:$L,AD$35,'3-a.  Rate Class Allocations'!$E:$E,$B339) / SUMIFS(OFFSET('3-a.  Rate Class Allocations'!$BA:$BA,0,O218-2015+(27*(AD$36="kW"))),'3-a.  Rate Class Allocations'!$F:$F,"2015 - 2020 Conservation First Framework - Approved Province Wide Program",'3-a.  Rate Class Allocations'!$E:$E,$B339),IF(COUNTIFS(AD$35,"General Service*"),1/COUNTIFS(Y218:AL218,"General Service*"),0))</f>
        <v>0</v>
      </c>
      <c r="AE339" s="416">
        <f ca="1">IF(SUMIFS(OFFSET('3-a.  Rate Class Allocations'!$BA:$BA,0,O218-2015+(27*(AE$36="kW"))),'3-a.  Rate Class Allocations'!$F:$F,"2015 - 2020 Conservation First Framework - Approved Province Wide Program",'3-a.  Rate Class Allocations'!$E:$E,$B339),SUMIFS(OFFSET('3-a.  Rate Class Allocations'!$BA:$BA,0,O218-2015+(27*(AE$36="kW"))),'3-a.  Rate Class Allocations'!$F:$F,"2015 - 2020 Conservation First Framework - Approved Province Wide Program",'3-a.  Rate Class Allocations'!$L:$L,AE$35,'3-a.  Rate Class Allocations'!$E:$E,$B339) / SUMIFS(OFFSET('3-a.  Rate Class Allocations'!$BA:$BA,0,O218-2015+(27*(AE$36="kW"))),'3-a.  Rate Class Allocations'!$F:$F,"2015 - 2020 Conservation First Framework - Approved Province Wide Program",'3-a.  Rate Class Allocations'!$E:$E,$B339),IF(COUNTIFS(AE$35,"General Service*"),1/COUNTIFS(Y218:AL218,"General Service*"),0))</f>
        <v>0</v>
      </c>
      <c r="AF339" s="416">
        <f ca="1">IF(SUMIFS(OFFSET('3-a.  Rate Class Allocations'!$BA:$BA,0,O218-2015+(27*(AF$36="kW"))),'3-a.  Rate Class Allocations'!$F:$F,"2015 - 2020 Conservation First Framework - Approved Province Wide Program",'3-a.  Rate Class Allocations'!$E:$E,$B339),SUMIFS(OFFSET('3-a.  Rate Class Allocations'!$BA:$BA,0,O218-2015+(27*(AF$36="kW"))),'3-a.  Rate Class Allocations'!$F:$F,"2015 - 2020 Conservation First Framework - Approved Province Wide Program",'3-a.  Rate Class Allocations'!$L:$L,AF$35,'3-a.  Rate Class Allocations'!$E:$E,$B339) / SUMIFS(OFFSET('3-a.  Rate Class Allocations'!$BA:$BA,0,O218-2015+(27*(AF$36="kW"))),'3-a.  Rate Class Allocations'!$F:$F,"2015 - 2020 Conservation First Framework - Approved Province Wide Program",'3-a.  Rate Class Allocations'!$E:$E,$B339),IF(COUNTIFS(AF$35,"General Service*"),1/COUNTIFS(Y218:AL218,"General Service*"),0))</f>
        <v>0</v>
      </c>
      <c r="AG339" s="416">
        <f ca="1">IF(SUMIFS(OFFSET('3-a.  Rate Class Allocations'!$BA:$BA,0,O218-2015+(27*(AG$36="kW"))),'3-a.  Rate Class Allocations'!$F:$F,"2015 - 2020 Conservation First Framework - Approved Province Wide Program",'3-a.  Rate Class Allocations'!$E:$E,$B339),SUMIFS(OFFSET('3-a.  Rate Class Allocations'!$BA:$BA,0,O218-2015+(27*(AG$36="kW"))),'3-a.  Rate Class Allocations'!$F:$F,"2015 - 2020 Conservation First Framework - Approved Province Wide Program",'3-a.  Rate Class Allocations'!$L:$L,AG$35,'3-a.  Rate Class Allocations'!$E:$E,$B339) / SUMIFS(OFFSET('3-a.  Rate Class Allocations'!$BA:$BA,0,O218-2015+(27*(AG$36="kW"))),'3-a.  Rate Class Allocations'!$F:$F,"2015 - 2020 Conservation First Framework - Approved Province Wide Program",'3-a.  Rate Class Allocations'!$E:$E,$B339),IF(COUNTIFS(AG$35,"General Service*"),1/COUNTIFS(Y218:AL218,"General Service*"),0))</f>
        <v>0</v>
      </c>
      <c r="AH339" s="416">
        <f ca="1">IF(SUMIFS(OFFSET('3-a.  Rate Class Allocations'!$BA:$BA,0,O218-2015+(27*(AH$36="kW"))),'3-a.  Rate Class Allocations'!$F:$F,"2015 - 2020 Conservation First Framework - Approved Province Wide Program",'3-a.  Rate Class Allocations'!$E:$E,$B339),SUMIFS(OFFSET('3-a.  Rate Class Allocations'!$BA:$BA,0,O218-2015+(27*(AH$36="kW"))),'3-a.  Rate Class Allocations'!$F:$F,"2015 - 2020 Conservation First Framework - Approved Province Wide Program",'3-a.  Rate Class Allocations'!$L:$L,AH$35,'3-a.  Rate Class Allocations'!$E:$E,$B339) / SUMIFS(OFFSET('3-a.  Rate Class Allocations'!$BA:$BA,0,O218-2015+(27*(AH$36="kW"))),'3-a.  Rate Class Allocations'!$F:$F,"2015 - 2020 Conservation First Framework - Approved Province Wide Program",'3-a.  Rate Class Allocations'!$E:$E,$B339),IF(COUNTIFS(AH$35,"General Service*"),1/COUNTIFS(Y218:AL218,"General Service*"),0))</f>
        <v>0</v>
      </c>
      <c r="AI339" s="416">
        <f ca="1">IF(SUMIFS(OFFSET('3-a.  Rate Class Allocations'!$BA:$BA,0,O218-2015+(27*(AI$36="kW"))),'3-a.  Rate Class Allocations'!$F:$F,"2015 - 2020 Conservation First Framework - Approved Province Wide Program",'3-a.  Rate Class Allocations'!$E:$E,$B339),SUMIFS(OFFSET('3-a.  Rate Class Allocations'!$BA:$BA,0,O218-2015+(27*(AI$36="kW"))),'3-a.  Rate Class Allocations'!$F:$F,"2015 - 2020 Conservation First Framework - Approved Province Wide Program",'3-a.  Rate Class Allocations'!$L:$L,AI$35,'3-a.  Rate Class Allocations'!$E:$E,$B339) / SUMIFS(OFFSET('3-a.  Rate Class Allocations'!$BA:$BA,0,O218-2015+(27*(AI$36="kW"))),'3-a.  Rate Class Allocations'!$F:$F,"2015 - 2020 Conservation First Framework - Approved Province Wide Program",'3-a.  Rate Class Allocations'!$E:$E,$B339),IF(COUNTIFS(AI$35,"General Service*"),1/COUNTIFS(Y218:AL218,"General Service*"),0))</f>
        <v>0</v>
      </c>
      <c r="AJ339" s="416">
        <f ca="1">IF(SUMIFS(OFFSET('3-a.  Rate Class Allocations'!$BA:$BA,0,O218-2015+(27*(AJ$36="kW"))),'3-a.  Rate Class Allocations'!$F:$F,"2015 - 2020 Conservation First Framework - Approved Province Wide Program",'3-a.  Rate Class Allocations'!$E:$E,$B339),SUMIFS(OFFSET('3-a.  Rate Class Allocations'!$BA:$BA,0,O218-2015+(27*(AJ$36="kW"))),'3-a.  Rate Class Allocations'!$F:$F,"2015 - 2020 Conservation First Framework - Approved Province Wide Program",'3-a.  Rate Class Allocations'!$L:$L,AJ$35,'3-a.  Rate Class Allocations'!$E:$E,$B339) / SUMIFS(OFFSET('3-a.  Rate Class Allocations'!$BA:$BA,0,O218-2015+(27*(AJ$36="kW"))),'3-a.  Rate Class Allocations'!$F:$F,"2015 - 2020 Conservation First Framework - Approved Province Wide Program",'3-a.  Rate Class Allocations'!$E:$E,$B339),IF(COUNTIFS(AJ$35,"General Service*"),1/COUNTIFS(Y218:AL218,"General Service*"),0))</f>
        <v>0</v>
      </c>
      <c r="AK339" s="416">
        <f ca="1">IF(SUMIFS(OFFSET('3-a.  Rate Class Allocations'!$BA:$BA,0,O218-2015+(27*(AK$36="kW"))),'3-a.  Rate Class Allocations'!$F:$F,"2015 - 2020 Conservation First Framework - Approved Province Wide Program",'3-a.  Rate Class Allocations'!$E:$E,$B339),SUMIFS(OFFSET('3-a.  Rate Class Allocations'!$BA:$BA,0,O218-2015+(27*(AK$36="kW"))),'3-a.  Rate Class Allocations'!$F:$F,"2015 - 2020 Conservation First Framework - Approved Province Wide Program",'3-a.  Rate Class Allocations'!$L:$L,AK$35,'3-a.  Rate Class Allocations'!$E:$E,$B339) / SUMIFS(OFFSET('3-a.  Rate Class Allocations'!$BA:$BA,0,O218-2015+(27*(AK$36="kW"))),'3-a.  Rate Class Allocations'!$F:$F,"2015 - 2020 Conservation First Framework - Approved Province Wide Program",'3-a.  Rate Class Allocations'!$E:$E,$B339),IF(COUNTIFS(AK$35,"General Service*"),1/COUNTIFS(Y218:AL218,"General Service*"),0))</f>
        <v>0</v>
      </c>
      <c r="AL339" s="416">
        <f ca="1">IF(SUMIFS(OFFSET('3-a.  Rate Class Allocations'!$BA:$BA,0,O218-2015+(27*(AL$36="kW"))),'3-a.  Rate Class Allocations'!$F:$F,"2015 - 2020 Conservation First Framework - Approved Province Wide Program",'3-a.  Rate Class Allocations'!$E:$E,$B339),SUMIFS(OFFSET('3-a.  Rate Class Allocations'!$BA:$BA,0,O218-2015+(27*(AL$36="kW"))),'3-a.  Rate Class Allocations'!$F:$F,"2015 - 2020 Conservation First Framework - Approved Province Wide Program",'3-a.  Rate Class Allocations'!$L:$L,AL$35,'3-a.  Rate Class Allocations'!$E:$E,$B339) / SUMIFS(OFFSET('3-a.  Rate Class Allocations'!$BA:$BA,0,O218-2015+(27*(AL$36="kW"))),'3-a.  Rate Class Allocations'!$F:$F,"2015 - 2020 Conservation First Framework - Approved Province Wide Program",'3-a.  Rate Class Allocations'!$E:$E,$B339),IF(COUNTIFS(AL$35,"General Service*"),1/COUNTIFS(Y218:AL218,"General Service*"),0))</f>
        <v>0</v>
      </c>
      <c r="AM339" s="298">
        <f ca="1">SUM(Y339:AL339)</f>
        <v>1</v>
      </c>
    </row>
    <row r="340" spans="1:39" outlineLevel="1">
      <c r="B340" s="296" t="s">
        <v>290</v>
      </c>
      <c r="C340" s="293" t="s">
        <v>164</v>
      </c>
      <c r="D340" s="724">
        <f>SUMIFS('7.  Persistence Report'!AV:AV,'7.  Persistence Report'!$D:$D,$B339,'7.  Persistence Report'!$H:$H,2016,'7.  Persistence Report'!$J:$J,"Adjustment")</f>
        <v>0</v>
      </c>
      <c r="E340" s="724">
        <f>SUMIFS('7.  Persistence Report'!AW:AW,'7.  Persistence Report'!$D:$D,$B339,'7.  Persistence Report'!$H:$H,2016,'7.  Persistence Report'!$J:$J,"Adjustment")</f>
        <v>0</v>
      </c>
      <c r="F340" s="724">
        <f>SUMIFS('7.  Persistence Report'!AX:AX,'7.  Persistence Report'!$D:$D,$B339,'7.  Persistence Report'!$H:$H,2016,'7.  Persistence Report'!$J:$J,"Adjustment")</f>
        <v>0</v>
      </c>
      <c r="G340" s="724">
        <f>SUMIFS('7.  Persistence Report'!AY:AY,'7.  Persistence Report'!$D:$D,$B339,'7.  Persistence Report'!$H:$H,2016,'7.  Persistence Report'!$J:$J,"Adjustment")</f>
        <v>0</v>
      </c>
      <c r="H340" s="724">
        <f>SUMIFS('7.  Persistence Report'!AZ:AZ,'7.  Persistence Report'!$D:$D,$B339,'7.  Persistence Report'!$H:$H,2016,'7.  Persistence Report'!$J:$J,"Adjustment")</f>
        <v>0</v>
      </c>
      <c r="I340" s="724">
        <f>SUMIFS('7.  Persistence Report'!BA:BA,'7.  Persistence Report'!$D:$D,$B339,'7.  Persistence Report'!$H:$H,2016,'7.  Persistence Report'!$J:$J,"Adjustment")</f>
        <v>0</v>
      </c>
      <c r="J340" s="724">
        <f>SUMIFS('7.  Persistence Report'!BB:BB,'7.  Persistence Report'!$D:$D,$B339,'7.  Persistence Report'!$H:$H,2016,'7.  Persistence Report'!$J:$J,"Adjustment")</f>
        <v>0</v>
      </c>
      <c r="K340" s="724">
        <f>SUMIFS('7.  Persistence Report'!BC:BC,'7.  Persistence Report'!$D:$D,$B339,'7.  Persistence Report'!$H:$H,2016,'7.  Persistence Report'!$J:$J,"Adjustment")</f>
        <v>0</v>
      </c>
      <c r="L340" s="724">
        <f>SUMIFS('7.  Persistence Report'!BD:BD,'7.  Persistence Report'!$D:$D,$B339,'7.  Persistence Report'!$H:$H,2016,'7.  Persistence Report'!$J:$J,"Adjustment")</f>
        <v>0</v>
      </c>
      <c r="M340" s="724">
        <f>SUMIFS('7.  Persistence Report'!BE:BE,'7.  Persistence Report'!$D:$D,$B339,'7.  Persistence Report'!$H:$H,2016,'7.  Persistence Report'!$J:$J,"Adjustment")</f>
        <v>0</v>
      </c>
      <c r="N340" s="724">
        <f>N339</f>
        <v>0</v>
      </c>
      <c r="O340" s="724">
        <f>SUMIFS('7.  Persistence Report'!Q:Q,'7.  Persistence Report'!$D:$D,$B339,'7.  Persistence Report'!$H:$H,2016,'7.  Persistence Report'!$J:$J,"Adjustment")</f>
        <v>0</v>
      </c>
      <c r="P340" s="724">
        <f>SUMIFS('7.  Persistence Report'!R:R,'7.  Persistence Report'!$D:$D,$B339,'7.  Persistence Report'!$H:$H,2016,'7.  Persistence Report'!$J:$J,"Adjustment")</f>
        <v>0</v>
      </c>
      <c r="Q340" s="724">
        <f>SUMIFS('7.  Persistence Report'!S:S,'7.  Persistence Report'!$D:$D,$B339,'7.  Persistence Report'!$H:$H,2016,'7.  Persistence Report'!$J:$J,"Adjustment")</f>
        <v>0</v>
      </c>
      <c r="R340" s="724">
        <f>SUMIFS('7.  Persistence Report'!T:T,'7.  Persistence Report'!$D:$D,$B339,'7.  Persistence Report'!$H:$H,2016,'7.  Persistence Report'!$J:$J,"Adjustment")</f>
        <v>0</v>
      </c>
      <c r="S340" s="724">
        <f>SUMIFS('7.  Persistence Report'!U:U,'7.  Persistence Report'!$D:$D,$B339,'7.  Persistence Report'!$H:$H,2016,'7.  Persistence Report'!$J:$J,"Adjustment")</f>
        <v>0</v>
      </c>
      <c r="T340" s="724">
        <f>SUMIFS('7.  Persistence Report'!V:V,'7.  Persistence Report'!$D:$D,$B339,'7.  Persistence Report'!$H:$H,2016,'7.  Persistence Report'!$J:$J,"Adjustment")</f>
        <v>0</v>
      </c>
      <c r="U340" s="724">
        <f>SUMIFS('7.  Persistence Report'!W:W,'7.  Persistence Report'!$D:$D,$B339,'7.  Persistence Report'!$H:$H,2016,'7.  Persistence Report'!$J:$J,"Adjustment")</f>
        <v>0</v>
      </c>
      <c r="V340" s="724">
        <f>SUMIFS('7.  Persistence Report'!X:X,'7.  Persistence Report'!$D:$D,$B339,'7.  Persistence Report'!$H:$H,2016,'7.  Persistence Report'!$J:$J,"Adjustment")</f>
        <v>0</v>
      </c>
      <c r="W340" s="724">
        <f>SUMIFS('7.  Persistence Report'!Y:Y,'7.  Persistence Report'!$D:$D,$B339,'7.  Persistence Report'!$H:$H,2016,'7.  Persistence Report'!$J:$J,"Adjustment")</f>
        <v>0</v>
      </c>
      <c r="X340" s="724">
        <f>SUMIFS('7.  Persistence Report'!Z:Z,'7.  Persistence Report'!$D:$D,$B339,'7.  Persistence Report'!$H:$H,2016,'7.  Persistence Report'!$J:$J,"Adjustment")</f>
        <v>0</v>
      </c>
      <c r="Y340" s="412">
        <f ca="1">Y339</f>
        <v>0.5</v>
      </c>
      <c r="Z340" s="412">
        <f t="shared" ref="Z340:AL340" ca="1" si="95">Z339</f>
        <v>0.5</v>
      </c>
      <c r="AA340" s="412">
        <f t="shared" ca="1" si="95"/>
        <v>0</v>
      </c>
      <c r="AB340" s="412">
        <f t="shared" ca="1" si="95"/>
        <v>0</v>
      </c>
      <c r="AC340" s="412">
        <f t="shared" ca="1" si="95"/>
        <v>0</v>
      </c>
      <c r="AD340" s="412">
        <f t="shared" ca="1" si="95"/>
        <v>0</v>
      </c>
      <c r="AE340" s="412">
        <f t="shared" ca="1" si="95"/>
        <v>0</v>
      </c>
      <c r="AF340" s="412">
        <f t="shared" ca="1" si="95"/>
        <v>0</v>
      </c>
      <c r="AG340" s="412">
        <f t="shared" ca="1" si="95"/>
        <v>0</v>
      </c>
      <c r="AH340" s="412">
        <f t="shared" ca="1" si="95"/>
        <v>0</v>
      </c>
      <c r="AI340" s="412">
        <f t="shared" ca="1" si="95"/>
        <v>0</v>
      </c>
      <c r="AJ340" s="412">
        <f t="shared" ca="1" si="95"/>
        <v>0</v>
      </c>
      <c r="AK340" s="412">
        <f t="shared" ca="1" si="95"/>
        <v>0</v>
      </c>
      <c r="AL340" s="412">
        <f t="shared" ca="1" si="95"/>
        <v>0</v>
      </c>
      <c r="AM340" s="308"/>
    </row>
    <row r="341" spans="1:39" outlineLevel="1">
      <c r="B341" s="514"/>
      <c r="C341" s="293"/>
      <c r="D341" s="730"/>
      <c r="E341" s="730"/>
      <c r="F341" s="730"/>
      <c r="G341" s="730"/>
      <c r="H341" s="730"/>
      <c r="I341" s="730"/>
      <c r="J341" s="730"/>
      <c r="K341" s="730"/>
      <c r="L341" s="730"/>
      <c r="M341" s="730"/>
      <c r="N341" s="730"/>
      <c r="O341" s="730"/>
      <c r="P341" s="730"/>
      <c r="Q341" s="730"/>
      <c r="R341" s="730"/>
      <c r="S341" s="730"/>
      <c r="T341" s="730"/>
      <c r="U341" s="730"/>
      <c r="V341" s="730"/>
      <c r="W341" s="730"/>
      <c r="X341" s="730"/>
      <c r="Y341" s="413"/>
      <c r="Z341" s="426"/>
      <c r="AA341" s="426"/>
      <c r="AB341" s="426"/>
      <c r="AC341" s="426"/>
      <c r="AD341" s="426"/>
      <c r="AE341" s="426"/>
      <c r="AF341" s="426"/>
      <c r="AG341" s="426"/>
      <c r="AH341" s="426"/>
      <c r="AI341" s="426"/>
      <c r="AJ341" s="426"/>
      <c r="AK341" s="426"/>
      <c r="AL341" s="426"/>
      <c r="AM341" s="308"/>
    </row>
    <row r="342" spans="1:39" outlineLevel="1">
      <c r="A342" s="516">
        <v>38</v>
      </c>
      <c r="B342" s="514" t="s">
        <v>131</v>
      </c>
      <c r="C342" s="293" t="s">
        <v>25</v>
      </c>
      <c r="D342" s="724">
        <f>SUMIFS('7.  Persistence Report'!AV:AV,'7.  Persistence Report'!$D:$D,$B342,'7.  Persistence Report'!$H:$H,2016,'7.  Persistence Report'!$J:$J,"Current Year Savings")</f>
        <v>0</v>
      </c>
      <c r="E342" s="724">
        <f>SUMIFS('7.  Persistence Report'!AW:AW,'7.  Persistence Report'!$D:$D,$B342,'7.  Persistence Report'!$H:$H,2016,'7.  Persistence Report'!$J:$J,"Current Year Savings")</f>
        <v>0</v>
      </c>
      <c r="F342" s="724">
        <f>SUMIFS('7.  Persistence Report'!AX:AX,'7.  Persistence Report'!$D:$D,$B342,'7.  Persistence Report'!$H:$H,2016,'7.  Persistence Report'!$J:$J,"Current Year Savings")</f>
        <v>0</v>
      </c>
      <c r="G342" s="724">
        <f>SUMIFS('7.  Persistence Report'!AY:AY,'7.  Persistence Report'!$D:$D,$B342,'7.  Persistence Report'!$H:$H,2016,'7.  Persistence Report'!$J:$J,"Current Year Savings")</f>
        <v>0</v>
      </c>
      <c r="H342" s="724">
        <f>SUMIFS('7.  Persistence Report'!AZ:AZ,'7.  Persistence Report'!$D:$D,$B342,'7.  Persistence Report'!$H:$H,2016,'7.  Persistence Report'!$J:$J,"Current Year Savings")</f>
        <v>0</v>
      </c>
      <c r="I342" s="724">
        <f>SUMIFS('7.  Persistence Report'!BA:BA,'7.  Persistence Report'!$D:$D,$B342,'7.  Persistence Report'!$H:$H,2016,'7.  Persistence Report'!$J:$J,"Current Year Savings")</f>
        <v>0</v>
      </c>
      <c r="J342" s="724">
        <f>SUMIFS('7.  Persistence Report'!BB:BB,'7.  Persistence Report'!$D:$D,$B342,'7.  Persistence Report'!$H:$H,2016,'7.  Persistence Report'!$J:$J,"Current Year Savings")</f>
        <v>0</v>
      </c>
      <c r="K342" s="724">
        <f>SUMIFS('7.  Persistence Report'!BC:BC,'7.  Persistence Report'!$D:$D,$B342,'7.  Persistence Report'!$H:$H,2016,'7.  Persistence Report'!$J:$J,"Current Year Savings")</f>
        <v>0</v>
      </c>
      <c r="L342" s="724">
        <f>SUMIFS('7.  Persistence Report'!BD:BD,'7.  Persistence Report'!$D:$D,$B342,'7.  Persistence Report'!$H:$H,2016,'7.  Persistence Report'!$J:$J,"Current Year Savings")</f>
        <v>0</v>
      </c>
      <c r="M342" s="724">
        <f>SUMIFS('7.  Persistence Report'!BE:BE,'7.  Persistence Report'!$D:$D,$B342,'7.  Persistence Report'!$H:$H,2016,'7.  Persistence Report'!$J:$J,"Current Year Savings")</f>
        <v>0</v>
      </c>
      <c r="N342" s="724">
        <v>0</v>
      </c>
      <c r="O342" s="724">
        <f>SUMIFS('7.  Persistence Report'!Q:Q,'7.  Persistence Report'!$D:$D,$B342,'7.  Persistence Report'!$H:$H,2016,'7.  Persistence Report'!$J:$J,"Current Year Savings")</f>
        <v>0</v>
      </c>
      <c r="P342" s="724">
        <f>SUMIFS('7.  Persistence Report'!R:R,'7.  Persistence Report'!$D:$D,$B342,'7.  Persistence Report'!$H:$H,2016,'7.  Persistence Report'!$J:$J,"Current Year Savings")</f>
        <v>0</v>
      </c>
      <c r="Q342" s="724">
        <f>SUMIFS('7.  Persistence Report'!S:S,'7.  Persistence Report'!$D:$D,$B342,'7.  Persistence Report'!$H:$H,2016,'7.  Persistence Report'!$J:$J,"Current Year Savings")</f>
        <v>0</v>
      </c>
      <c r="R342" s="724">
        <f>SUMIFS('7.  Persistence Report'!T:T,'7.  Persistence Report'!$D:$D,$B342,'7.  Persistence Report'!$H:$H,2016,'7.  Persistence Report'!$J:$J,"Current Year Savings")</f>
        <v>0</v>
      </c>
      <c r="S342" s="724">
        <f>SUMIFS('7.  Persistence Report'!U:U,'7.  Persistence Report'!$D:$D,$B342,'7.  Persistence Report'!$H:$H,2016,'7.  Persistence Report'!$J:$J,"Current Year Savings")</f>
        <v>0</v>
      </c>
      <c r="T342" s="724">
        <f>SUMIFS('7.  Persistence Report'!V:V,'7.  Persistence Report'!$D:$D,$B342,'7.  Persistence Report'!$H:$H,2016,'7.  Persistence Report'!$J:$J,"Current Year Savings")</f>
        <v>0</v>
      </c>
      <c r="U342" s="724">
        <f>SUMIFS('7.  Persistence Report'!W:W,'7.  Persistence Report'!$D:$D,$B342,'7.  Persistence Report'!$H:$H,2016,'7.  Persistence Report'!$J:$J,"Current Year Savings")</f>
        <v>0</v>
      </c>
      <c r="V342" s="724">
        <f>SUMIFS('7.  Persistence Report'!X:X,'7.  Persistence Report'!$D:$D,$B342,'7.  Persistence Report'!$H:$H,2016,'7.  Persistence Report'!$J:$J,"Current Year Savings")</f>
        <v>0</v>
      </c>
      <c r="W342" s="724">
        <f>SUMIFS('7.  Persistence Report'!Y:Y,'7.  Persistence Report'!$D:$D,$B342,'7.  Persistence Report'!$H:$H,2016,'7.  Persistence Report'!$J:$J,"Current Year Savings")</f>
        <v>0</v>
      </c>
      <c r="X342" s="724">
        <f>SUMIFS('7.  Persistence Report'!Z:Z,'7.  Persistence Report'!$D:$D,$B342,'7.  Persistence Report'!$H:$H,2016,'7.  Persistence Report'!$J:$J,"Current Year Savings")</f>
        <v>0</v>
      </c>
      <c r="Y342" s="416">
        <f ca="1">IF(SUMIFS(OFFSET('3-a.  Rate Class Allocations'!$BA:$BA,0,O218-2015+(27*(Y219="kW"))),'3-a.  Rate Class Allocations'!$F:$F,"2015 - 2020 Conservation First Framework - Approved Province Wide Program",'3-a.  Rate Class Allocations'!$E:$E,$B342),SUMIFS(OFFSET('3-a.  Rate Class Allocations'!$BA:$BA,0,O218-2015+(27*(Y219="kW"))),'3-a.  Rate Class Allocations'!$F:$F,"2015 - 2020 Conservation First Framework - Approved Province Wide Program",'3-a.  Rate Class Allocations'!$L:$L,Y218,'3-a.  Rate Class Allocations'!$E:$E,$B342) / SUMIFS(OFFSET('3-a.  Rate Class Allocations'!$BA:$BA,0,O218-2015+(27*(Y219="kW"))),'3-a.  Rate Class Allocations'!$F:$F,"2015 - 2020 Conservation First Framework - Approved Province Wide Program",'3-a.  Rate Class Allocations'!$E:$E,$B342),IF(COUNTIFS(Y218,"General Service*"),1/COUNTIFS(Y218:AL218,"General Service*"),0))</f>
        <v>0.5</v>
      </c>
      <c r="Z342" s="416">
        <f ca="1">IF(SUMIFS(OFFSET('3-a.  Rate Class Allocations'!$BA:$BA,0,O218-2015+(27*(Z$36="kW"))),'3-a.  Rate Class Allocations'!$F:$F,"2015 - 2020 Conservation First Framework - Approved Province Wide Program",'3-a.  Rate Class Allocations'!$E:$E,$B342),SUMIFS(OFFSET('3-a.  Rate Class Allocations'!$BA:$BA,0,O218-2015+(27*(Z$36="kW"))),'3-a.  Rate Class Allocations'!$F:$F,"2015 - 2020 Conservation First Framework - Approved Province Wide Program",'3-a.  Rate Class Allocations'!$L:$L,Z$35,'3-a.  Rate Class Allocations'!$E:$E,$B342) / SUMIFS(OFFSET('3-a.  Rate Class Allocations'!$BA:$BA,0,O218-2015+(27*(Z$36="kW"))),'3-a.  Rate Class Allocations'!$F:$F,"2015 - 2020 Conservation First Framework - Approved Province Wide Program",'3-a.  Rate Class Allocations'!$E:$E,$B342),IF(COUNTIFS(Z$35,"General Service*"),1/COUNTIFS(Y218:AL218,"General Service*"),0))</f>
        <v>0.5</v>
      </c>
      <c r="AA342" s="416">
        <f ca="1">IF(SUMIFS(OFFSET('3-a.  Rate Class Allocations'!$BA:$BA,0,O218-2015+(27*(AA$36="kW"))),'3-a.  Rate Class Allocations'!$F:$F,"2015 - 2020 Conservation First Framework - Approved Province Wide Program",'3-a.  Rate Class Allocations'!$E:$E,$B342),SUMIFS(OFFSET('3-a.  Rate Class Allocations'!$BA:$BA,0,O218-2015+(27*(AA$36="kW"))),'3-a.  Rate Class Allocations'!$F:$F,"2015 - 2020 Conservation First Framework - Approved Province Wide Program",'3-a.  Rate Class Allocations'!$L:$L,AA$35,'3-a.  Rate Class Allocations'!$E:$E,$B342) / SUMIFS(OFFSET('3-a.  Rate Class Allocations'!$BA:$BA,0,O218-2015+(27*(AA$36="kW"))),'3-a.  Rate Class Allocations'!$F:$F,"2015 - 2020 Conservation First Framework - Approved Province Wide Program",'3-a.  Rate Class Allocations'!$E:$E,$B342),IF(COUNTIFS(AA$35,"General Service*"),1/COUNTIFS(Y218:AL218,"General Service*"),0))</f>
        <v>0</v>
      </c>
      <c r="AB342" s="416">
        <f ca="1">IF(SUMIFS(OFFSET('3-a.  Rate Class Allocations'!$BA:$BA,0,O218-2015+(27*(AB$36="kW"))),'3-a.  Rate Class Allocations'!$F:$F,"2015 - 2020 Conservation First Framework - Approved Province Wide Program",'3-a.  Rate Class Allocations'!$E:$E,$B342),SUMIFS(OFFSET('3-a.  Rate Class Allocations'!$BA:$BA,0,O218-2015+(27*(AB$36="kW"))),'3-a.  Rate Class Allocations'!$F:$F,"2015 - 2020 Conservation First Framework - Approved Province Wide Program",'3-a.  Rate Class Allocations'!$L:$L,AB$35,'3-a.  Rate Class Allocations'!$E:$E,$B342) / SUMIFS(OFFSET('3-a.  Rate Class Allocations'!$BA:$BA,0,O218-2015+(27*(AB$36="kW"))),'3-a.  Rate Class Allocations'!$F:$F,"2015 - 2020 Conservation First Framework - Approved Province Wide Program",'3-a.  Rate Class Allocations'!$E:$E,$B342),IF(COUNTIFS(AB$35,"General Service*"),1/COUNTIFS(Y218:AL218,"General Service*"),0))</f>
        <v>0</v>
      </c>
      <c r="AC342" s="416">
        <f ca="1">IF(SUMIFS(OFFSET('3-a.  Rate Class Allocations'!$BA:$BA,0,O218-2015+(27*(AC$36="kW"))),'3-a.  Rate Class Allocations'!$F:$F,"2015 - 2020 Conservation First Framework - Approved Province Wide Program",'3-a.  Rate Class Allocations'!$E:$E,$B342),SUMIFS(OFFSET('3-a.  Rate Class Allocations'!$BA:$BA,0,O218-2015+(27*(AC$36="kW"))),'3-a.  Rate Class Allocations'!$F:$F,"2015 - 2020 Conservation First Framework - Approved Province Wide Program",'3-a.  Rate Class Allocations'!$L:$L,AC$35,'3-a.  Rate Class Allocations'!$E:$E,$B342) / SUMIFS(OFFSET('3-a.  Rate Class Allocations'!$BA:$BA,0,O218-2015+(27*(AC$36="kW"))),'3-a.  Rate Class Allocations'!$F:$F,"2015 - 2020 Conservation First Framework - Approved Province Wide Program",'3-a.  Rate Class Allocations'!$E:$E,$B342),IF(COUNTIFS(AC$35,"General Service*"),1/COUNTIFS(Y218:AL218,"General Service*"),0))</f>
        <v>0</v>
      </c>
      <c r="AD342" s="416">
        <f ca="1">IF(SUMIFS(OFFSET('3-a.  Rate Class Allocations'!$BA:$BA,0,O218-2015+(27*(AD$36="kW"))),'3-a.  Rate Class Allocations'!$F:$F,"2015 - 2020 Conservation First Framework - Approved Province Wide Program",'3-a.  Rate Class Allocations'!$E:$E,$B342),SUMIFS(OFFSET('3-a.  Rate Class Allocations'!$BA:$BA,0,O218-2015+(27*(AD$36="kW"))),'3-a.  Rate Class Allocations'!$F:$F,"2015 - 2020 Conservation First Framework - Approved Province Wide Program",'3-a.  Rate Class Allocations'!$L:$L,AD$35,'3-a.  Rate Class Allocations'!$E:$E,$B342) / SUMIFS(OFFSET('3-a.  Rate Class Allocations'!$BA:$BA,0,O218-2015+(27*(AD$36="kW"))),'3-a.  Rate Class Allocations'!$F:$F,"2015 - 2020 Conservation First Framework - Approved Province Wide Program",'3-a.  Rate Class Allocations'!$E:$E,$B342),IF(COUNTIFS(AD$35,"General Service*"),1/COUNTIFS(Y218:AL218,"General Service*"),0))</f>
        <v>0</v>
      </c>
      <c r="AE342" s="416">
        <f ca="1">IF(SUMIFS(OFFSET('3-a.  Rate Class Allocations'!$BA:$BA,0,O218-2015+(27*(AE$36="kW"))),'3-a.  Rate Class Allocations'!$F:$F,"2015 - 2020 Conservation First Framework - Approved Province Wide Program",'3-a.  Rate Class Allocations'!$E:$E,$B342),SUMIFS(OFFSET('3-a.  Rate Class Allocations'!$BA:$BA,0,O218-2015+(27*(AE$36="kW"))),'3-a.  Rate Class Allocations'!$F:$F,"2015 - 2020 Conservation First Framework - Approved Province Wide Program",'3-a.  Rate Class Allocations'!$L:$L,AE$35,'3-a.  Rate Class Allocations'!$E:$E,$B342) / SUMIFS(OFFSET('3-a.  Rate Class Allocations'!$BA:$BA,0,O218-2015+(27*(AE$36="kW"))),'3-a.  Rate Class Allocations'!$F:$F,"2015 - 2020 Conservation First Framework - Approved Province Wide Program",'3-a.  Rate Class Allocations'!$E:$E,$B342),IF(COUNTIFS(AE$35,"General Service*"),1/COUNTIFS(Y218:AL218,"General Service*"),0))</f>
        <v>0</v>
      </c>
      <c r="AF342" s="416">
        <f ca="1">IF(SUMIFS(OFFSET('3-a.  Rate Class Allocations'!$BA:$BA,0,O218-2015+(27*(AF$36="kW"))),'3-a.  Rate Class Allocations'!$F:$F,"2015 - 2020 Conservation First Framework - Approved Province Wide Program",'3-a.  Rate Class Allocations'!$E:$E,$B342),SUMIFS(OFFSET('3-a.  Rate Class Allocations'!$BA:$BA,0,O218-2015+(27*(AF$36="kW"))),'3-a.  Rate Class Allocations'!$F:$F,"2015 - 2020 Conservation First Framework - Approved Province Wide Program",'3-a.  Rate Class Allocations'!$L:$L,AF$35,'3-a.  Rate Class Allocations'!$E:$E,$B342) / SUMIFS(OFFSET('3-a.  Rate Class Allocations'!$BA:$BA,0,O218-2015+(27*(AF$36="kW"))),'3-a.  Rate Class Allocations'!$F:$F,"2015 - 2020 Conservation First Framework - Approved Province Wide Program",'3-a.  Rate Class Allocations'!$E:$E,$B342),IF(COUNTIFS(AF$35,"General Service*"),1/COUNTIFS(Y218:AL218,"General Service*"),0))</f>
        <v>0</v>
      </c>
      <c r="AG342" s="416">
        <f ca="1">IF(SUMIFS(OFFSET('3-a.  Rate Class Allocations'!$BA:$BA,0,O218-2015+(27*(AG$36="kW"))),'3-a.  Rate Class Allocations'!$F:$F,"2015 - 2020 Conservation First Framework - Approved Province Wide Program",'3-a.  Rate Class Allocations'!$E:$E,$B342),SUMIFS(OFFSET('3-a.  Rate Class Allocations'!$BA:$BA,0,O218-2015+(27*(AG$36="kW"))),'3-a.  Rate Class Allocations'!$F:$F,"2015 - 2020 Conservation First Framework - Approved Province Wide Program",'3-a.  Rate Class Allocations'!$L:$L,AG$35,'3-a.  Rate Class Allocations'!$E:$E,$B342) / SUMIFS(OFFSET('3-a.  Rate Class Allocations'!$BA:$BA,0,O218-2015+(27*(AG$36="kW"))),'3-a.  Rate Class Allocations'!$F:$F,"2015 - 2020 Conservation First Framework - Approved Province Wide Program",'3-a.  Rate Class Allocations'!$E:$E,$B342),IF(COUNTIFS(AG$35,"General Service*"),1/COUNTIFS(Y218:AL218,"General Service*"),0))</f>
        <v>0</v>
      </c>
      <c r="AH342" s="416">
        <f ca="1">IF(SUMIFS(OFFSET('3-a.  Rate Class Allocations'!$BA:$BA,0,O218-2015+(27*(AH$36="kW"))),'3-a.  Rate Class Allocations'!$F:$F,"2015 - 2020 Conservation First Framework - Approved Province Wide Program",'3-a.  Rate Class Allocations'!$E:$E,$B342),SUMIFS(OFFSET('3-a.  Rate Class Allocations'!$BA:$BA,0,O218-2015+(27*(AH$36="kW"))),'3-a.  Rate Class Allocations'!$F:$F,"2015 - 2020 Conservation First Framework - Approved Province Wide Program",'3-a.  Rate Class Allocations'!$L:$L,AH$35,'3-a.  Rate Class Allocations'!$E:$E,$B342) / SUMIFS(OFFSET('3-a.  Rate Class Allocations'!$BA:$BA,0,O218-2015+(27*(AH$36="kW"))),'3-a.  Rate Class Allocations'!$F:$F,"2015 - 2020 Conservation First Framework - Approved Province Wide Program",'3-a.  Rate Class Allocations'!$E:$E,$B342),IF(COUNTIFS(AH$35,"General Service*"),1/COUNTIFS(Y218:AL218,"General Service*"),0))</f>
        <v>0</v>
      </c>
      <c r="AI342" s="416">
        <f ca="1">IF(SUMIFS(OFFSET('3-a.  Rate Class Allocations'!$BA:$BA,0,O218-2015+(27*(AI$36="kW"))),'3-a.  Rate Class Allocations'!$F:$F,"2015 - 2020 Conservation First Framework - Approved Province Wide Program",'3-a.  Rate Class Allocations'!$E:$E,$B342),SUMIFS(OFFSET('3-a.  Rate Class Allocations'!$BA:$BA,0,O218-2015+(27*(AI$36="kW"))),'3-a.  Rate Class Allocations'!$F:$F,"2015 - 2020 Conservation First Framework - Approved Province Wide Program",'3-a.  Rate Class Allocations'!$L:$L,AI$35,'3-a.  Rate Class Allocations'!$E:$E,$B342) / SUMIFS(OFFSET('3-a.  Rate Class Allocations'!$BA:$BA,0,O218-2015+(27*(AI$36="kW"))),'3-a.  Rate Class Allocations'!$F:$F,"2015 - 2020 Conservation First Framework - Approved Province Wide Program",'3-a.  Rate Class Allocations'!$E:$E,$B342),IF(COUNTIFS(AI$35,"General Service*"),1/COUNTIFS(Y218:AL218,"General Service*"),0))</f>
        <v>0</v>
      </c>
      <c r="AJ342" s="416">
        <f ca="1">IF(SUMIFS(OFFSET('3-a.  Rate Class Allocations'!$BA:$BA,0,O218-2015+(27*(AJ$36="kW"))),'3-a.  Rate Class Allocations'!$F:$F,"2015 - 2020 Conservation First Framework - Approved Province Wide Program",'3-a.  Rate Class Allocations'!$E:$E,$B342),SUMIFS(OFFSET('3-a.  Rate Class Allocations'!$BA:$BA,0,O218-2015+(27*(AJ$36="kW"))),'3-a.  Rate Class Allocations'!$F:$F,"2015 - 2020 Conservation First Framework - Approved Province Wide Program",'3-a.  Rate Class Allocations'!$L:$L,AJ$35,'3-a.  Rate Class Allocations'!$E:$E,$B342) / SUMIFS(OFFSET('3-a.  Rate Class Allocations'!$BA:$BA,0,O218-2015+(27*(AJ$36="kW"))),'3-a.  Rate Class Allocations'!$F:$F,"2015 - 2020 Conservation First Framework - Approved Province Wide Program",'3-a.  Rate Class Allocations'!$E:$E,$B342),IF(COUNTIFS(AJ$35,"General Service*"),1/COUNTIFS(Y218:AL218,"General Service*"),0))</f>
        <v>0</v>
      </c>
      <c r="AK342" s="416">
        <f ca="1">IF(SUMIFS(OFFSET('3-a.  Rate Class Allocations'!$BA:$BA,0,O218-2015+(27*(AK$36="kW"))),'3-a.  Rate Class Allocations'!$F:$F,"2015 - 2020 Conservation First Framework - Approved Province Wide Program",'3-a.  Rate Class Allocations'!$E:$E,$B342),SUMIFS(OFFSET('3-a.  Rate Class Allocations'!$BA:$BA,0,O218-2015+(27*(AK$36="kW"))),'3-a.  Rate Class Allocations'!$F:$F,"2015 - 2020 Conservation First Framework - Approved Province Wide Program",'3-a.  Rate Class Allocations'!$L:$L,AK$35,'3-a.  Rate Class Allocations'!$E:$E,$B342) / SUMIFS(OFFSET('3-a.  Rate Class Allocations'!$BA:$BA,0,O218-2015+(27*(AK$36="kW"))),'3-a.  Rate Class Allocations'!$F:$F,"2015 - 2020 Conservation First Framework - Approved Province Wide Program",'3-a.  Rate Class Allocations'!$E:$E,$B342),IF(COUNTIFS(AK$35,"General Service*"),1/COUNTIFS(Y218:AL218,"General Service*"),0))</f>
        <v>0</v>
      </c>
      <c r="AL342" s="416">
        <f ca="1">IF(SUMIFS(OFFSET('3-a.  Rate Class Allocations'!$BA:$BA,0,O218-2015+(27*(AL$36="kW"))),'3-a.  Rate Class Allocations'!$F:$F,"2015 - 2020 Conservation First Framework - Approved Province Wide Program",'3-a.  Rate Class Allocations'!$E:$E,$B342),SUMIFS(OFFSET('3-a.  Rate Class Allocations'!$BA:$BA,0,O218-2015+(27*(AL$36="kW"))),'3-a.  Rate Class Allocations'!$F:$F,"2015 - 2020 Conservation First Framework - Approved Province Wide Program",'3-a.  Rate Class Allocations'!$L:$L,AL$35,'3-a.  Rate Class Allocations'!$E:$E,$B342) / SUMIFS(OFFSET('3-a.  Rate Class Allocations'!$BA:$BA,0,O218-2015+(27*(AL$36="kW"))),'3-a.  Rate Class Allocations'!$F:$F,"2015 - 2020 Conservation First Framework - Approved Province Wide Program",'3-a.  Rate Class Allocations'!$E:$E,$B342),IF(COUNTIFS(AL$35,"General Service*"),1/COUNTIFS(Y218:AL218,"General Service*"),0))</f>
        <v>0</v>
      </c>
      <c r="AM342" s="298">
        <f ca="1">SUM(Y342:AL342)</f>
        <v>1</v>
      </c>
    </row>
    <row r="343" spans="1:39" outlineLevel="1">
      <c r="B343" s="296" t="s">
        <v>290</v>
      </c>
      <c r="C343" s="293" t="s">
        <v>164</v>
      </c>
      <c r="D343" s="724">
        <f>SUMIFS('7.  Persistence Report'!AV:AV,'7.  Persistence Report'!$D:$D,$B342,'7.  Persistence Report'!$H:$H,2016,'7.  Persistence Report'!$J:$J,"Adjustment")</f>
        <v>0</v>
      </c>
      <c r="E343" s="724">
        <f>SUMIFS('7.  Persistence Report'!AW:AW,'7.  Persistence Report'!$D:$D,$B342,'7.  Persistence Report'!$H:$H,2016,'7.  Persistence Report'!$J:$J,"Adjustment")</f>
        <v>0</v>
      </c>
      <c r="F343" s="724">
        <f>SUMIFS('7.  Persistence Report'!AX:AX,'7.  Persistence Report'!$D:$D,$B342,'7.  Persistence Report'!$H:$H,2016,'7.  Persistence Report'!$J:$J,"Adjustment")</f>
        <v>0</v>
      </c>
      <c r="G343" s="724">
        <f>SUMIFS('7.  Persistence Report'!AY:AY,'7.  Persistence Report'!$D:$D,$B342,'7.  Persistence Report'!$H:$H,2016,'7.  Persistence Report'!$J:$J,"Adjustment")</f>
        <v>0</v>
      </c>
      <c r="H343" s="724">
        <f>SUMIFS('7.  Persistence Report'!AZ:AZ,'7.  Persistence Report'!$D:$D,$B342,'7.  Persistence Report'!$H:$H,2016,'7.  Persistence Report'!$J:$J,"Adjustment")</f>
        <v>0</v>
      </c>
      <c r="I343" s="724">
        <f>SUMIFS('7.  Persistence Report'!BA:BA,'7.  Persistence Report'!$D:$D,$B342,'7.  Persistence Report'!$H:$H,2016,'7.  Persistence Report'!$J:$J,"Adjustment")</f>
        <v>0</v>
      </c>
      <c r="J343" s="724">
        <f>SUMIFS('7.  Persistence Report'!BB:BB,'7.  Persistence Report'!$D:$D,$B342,'7.  Persistence Report'!$H:$H,2016,'7.  Persistence Report'!$J:$J,"Adjustment")</f>
        <v>0</v>
      </c>
      <c r="K343" s="724">
        <f>SUMIFS('7.  Persistence Report'!BC:BC,'7.  Persistence Report'!$D:$D,$B342,'7.  Persistence Report'!$H:$H,2016,'7.  Persistence Report'!$J:$J,"Adjustment")</f>
        <v>0</v>
      </c>
      <c r="L343" s="724">
        <f>SUMIFS('7.  Persistence Report'!BD:BD,'7.  Persistence Report'!$D:$D,$B342,'7.  Persistence Report'!$H:$H,2016,'7.  Persistence Report'!$J:$J,"Adjustment")</f>
        <v>0</v>
      </c>
      <c r="M343" s="724">
        <f>SUMIFS('7.  Persistence Report'!BE:BE,'7.  Persistence Report'!$D:$D,$B342,'7.  Persistence Report'!$H:$H,2016,'7.  Persistence Report'!$J:$J,"Adjustment")</f>
        <v>0</v>
      </c>
      <c r="N343" s="724">
        <f>N342</f>
        <v>0</v>
      </c>
      <c r="O343" s="724">
        <f>SUMIFS('7.  Persistence Report'!Q:Q,'7.  Persistence Report'!$D:$D,$B342,'7.  Persistence Report'!$H:$H,2016,'7.  Persistence Report'!$J:$J,"Adjustment")</f>
        <v>0</v>
      </c>
      <c r="P343" s="724">
        <f>SUMIFS('7.  Persistence Report'!R:R,'7.  Persistence Report'!$D:$D,$B342,'7.  Persistence Report'!$H:$H,2016,'7.  Persistence Report'!$J:$J,"Adjustment")</f>
        <v>0</v>
      </c>
      <c r="Q343" s="724">
        <f>SUMIFS('7.  Persistence Report'!S:S,'7.  Persistence Report'!$D:$D,$B342,'7.  Persistence Report'!$H:$H,2016,'7.  Persistence Report'!$J:$J,"Adjustment")</f>
        <v>0</v>
      </c>
      <c r="R343" s="724">
        <f>SUMIFS('7.  Persistence Report'!T:T,'7.  Persistence Report'!$D:$D,$B342,'7.  Persistence Report'!$H:$H,2016,'7.  Persistence Report'!$J:$J,"Adjustment")</f>
        <v>0</v>
      </c>
      <c r="S343" s="724">
        <f>SUMIFS('7.  Persistence Report'!U:U,'7.  Persistence Report'!$D:$D,$B342,'7.  Persistence Report'!$H:$H,2016,'7.  Persistence Report'!$J:$J,"Adjustment")</f>
        <v>0</v>
      </c>
      <c r="T343" s="724">
        <f>SUMIFS('7.  Persistence Report'!V:V,'7.  Persistence Report'!$D:$D,$B342,'7.  Persistence Report'!$H:$H,2016,'7.  Persistence Report'!$J:$J,"Adjustment")</f>
        <v>0</v>
      </c>
      <c r="U343" s="724">
        <f>SUMIFS('7.  Persistence Report'!W:W,'7.  Persistence Report'!$D:$D,$B342,'7.  Persistence Report'!$H:$H,2016,'7.  Persistence Report'!$J:$J,"Adjustment")</f>
        <v>0</v>
      </c>
      <c r="V343" s="724">
        <f>SUMIFS('7.  Persistence Report'!X:X,'7.  Persistence Report'!$D:$D,$B342,'7.  Persistence Report'!$H:$H,2016,'7.  Persistence Report'!$J:$J,"Adjustment")</f>
        <v>0</v>
      </c>
      <c r="W343" s="724">
        <f>SUMIFS('7.  Persistence Report'!Y:Y,'7.  Persistence Report'!$D:$D,$B342,'7.  Persistence Report'!$H:$H,2016,'7.  Persistence Report'!$J:$J,"Adjustment")</f>
        <v>0</v>
      </c>
      <c r="X343" s="724">
        <f>SUMIFS('7.  Persistence Report'!Z:Z,'7.  Persistence Report'!$D:$D,$B342,'7.  Persistence Report'!$H:$H,2016,'7.  Persistence Report'!$J:$J,"Adjustment")</f>
        <v>0</v>
      </c>
      <c r="Y343" s="412">
        <f ca="1">Y342</f>
        <v>0.5</v>
      </c>
      <c r="Z343" s="412">
        <f t="shared" ref="Z343:AL343" ca="1" si="96">Z342</f>
        <v>0.5</v>
      </c>
      <c r="AA343" s="412">
        <f t="shared" ca="1" si="96"/>
        <v>0</v>
      </c>
      <c r="AB343" s="412">
        <f t="shared" ca="1" si="96"/>
        <v>0</v>
      </c>
      <c r="AC343" s="412">
        <f t="shared" ca="1" si="96"/>
        <v>0</v>
      </c>
      <c r="AD343" s="412">
        <f t="shared" ca="1" si="96"/>
        <v>0</v>
      </c>
      <c r="AE343" s="412">
        <f t="shared" ca="1" si="96"/>
        <v>0</v>
      </c>
      <c r="AF343" s="412">
        <f t="shared" ca="1" si="96"/>
        <v>0</v>
      </c>
      <c r="AG343" s="412">
        <f t="shared" ca="1" si="96"/>
        <v>0</v>
      </c>
      <c r="AH343" s="412">
        <f t="shared" ca="1" si="96"/>
        <v>0</v>
      </c>
      <c r="AI343" s="412">
        <f t="shared" ca="1" si="96"/>
        <v>0</v>
      </c>
      <c r="AJ343" s="412">
        <f t="shared" ca="1" si="96"/>
        <v>0</v>
      </c>
      <c r="AK343" s="412">
        <f t="shared" ca="1" si="96"/>
        <v>0</v>
      </c>
      <c r="AL343" s="412">
        <f t="shared" ca="1" si="96"/>
        <v>0</v>
      </c>
      <c r="AM343" s="308"/>
    </row>
    <row r="344" spans="1:39" outlineLevel="1">
      <c r="B344" s="514"/>
      <c r="C344" s="293"/>
      <c r="D344" s="730"/>
      <c r="E344" s="730"/>
      <c r="F344" s="730"/>
      <c r="G344" s="730"/>
      <c r="H344" s="730"/>
      <c r="I344" s="730"/>
      <c r="J344" s="730"/>
      <c r="K344" s="730"/>
      <c r="L344" s="730"/>
      <c r="M344" s="730"/>
      <c r="N344" s="730"/>
      <c r="O344" s="730"/>
      <c r="P344" s="730"/>
      <c r="Q344" s="730"/>
      <c r="R344" s="730"/>
      <c r="S344" s="730"/>
      <c r="T344" s="730"/>
      <c r="U344" s="730"/>
      <c r="V344" s="730"/>
      <c r="W344" s="730"/>
      <c r="X344" s="730"/>
      <c r="Y344" s="413"/>
      <c r="Z344" s="426"/>
      <c r="AA344" s="426"/>
      <c r="AB344" s="426"/>
      <c r="AC344" s="426"/>
      <c r="AD344" s="426"/>
      <c r="AE344" s="426"/>
      <c r="AF344" s="426"/>
      <c r="AG344" s="426"/>
      <c r="AH344" s="426"/>
      <c r="AI344" s="426"/>
      <c r="AJ344" s="426"/>
      <c r="AK344" s="426"/>
      <c r="AL344" s="426"/>
      <c r="AM344" s="308"/>
    </row>
    <row r="345" spans="1:39" ht="30" outlineLevel="1">
      <c r="A345" s="516">
        <v>39</v>
      </c>
      <c r="B345" s="514" t="s">
        <v>132</v>
      </c>
      <c r="C345" s="293" t="s">
        <v>25</v>
      </c>
      <c r="D345" s="724">
        <f>SUMIFS('7.  Persistence Report'!AV:AV,'7.  Persistence Report'!$D:$D,$B345,'7.  Persistence Report'!$H:$H,2016,'7.  Persistence Report'!$J:$J,"Current Year Savings")</f>
        <v>0</v>
      </c>
      <c r="E345" s="724">
        <f>SUMIFS('7.  Persistence Report'!AW:AW,'7.  Persistence Report'!$D:$D,$B345,'7.  Persistence Report'!$H:$H,2016,'7.  Persistence Report'!$J:$J,"Current Year Savings")</f>
        <v>0</v>
      </c>
      <c r="F345" s="724">
        <f>SUMIFS('7.  Persistence Report'!AX:AX,'7.  Persistence Report'!$D:$D,$B345,'7.  Persistence Report'!$H:$H,2016,'7.  Persistence Report'!$J:$J,"Current Year Savings")</f>
        <v>0</v>
      </c>
      <c r="G345" s="724">
        <f>SUMIFS('7.  Persistence Report'!AY:AY,'7.  Persistence Report'!$D:$D,$B345,'7.  Persistence Report'!$H:$H,2016,'7.  Persistence Report'!$J:$J,"Current Year Savings")</f>
        <v>0</v>
      </c>
      <c r="H345" s="724">
        <f>SUMIFS('7.  Persistence Report'!AZ:AZ,'7.  Persistence Report'!$D:$D,$B345,'7.  Persistence Report'!$H:$H,2016,'7.  Persistence Report'!$J:$J,"Current Year Savings")</f>
        <v>0</v>
      </c>
      <c r="I345" s="724">
        <f>SUMIFS('7.  Persistence Report'!BA:BA,'7.  Persistence Report'!$D:$D,$B345,'7.  Persistence Report'!$H:$H,2016,'7.  Persistence Report'!$J:$J,"Current Year Savings")</f>
        <v>0</v>
      </c>
      <c r="J345" s="724">
        <f>SUMIFS('7.  Persistence Report'!BB:BB,'7.  Persistence Report'!$D:$D,$B345,'7.  Persistence Report'!$H:$H,2016,'7.  Persistence Report'!$J:$J,"Current Year Savings")</f>
        <v>0</v>
      </c>
      <c r="K345" s="724">
        <f>SUMIFS('7.  Persistence Report'!BC:BC,'7.  Persistence Report'!$D:$D,$B345,'7.  Persistence Report'!$H:$H,2016,'7.  Persistence Report'!$J:$J,"Current Year Savings")</f>
        <v>0</v>
      </c>
      <c r="L345" s="724">
        <f>SUMIFS('7.  Persistence Report'!BD:BD,'7.  Persistence Report'!$D:$D,$B345,'7.  Persistence Report'!$H:$H,2016,'7.  Persistence Report'!$J:$J,"Current Year Savings")</f>
        <v>0</v>
      </c>
      <c r="M345" s="724">
        <f>SUMIFS('7.  Persistence Report'!BE:BE,'7.  Persistence Report'!$D:$D,$B345,'7.  Persistence Report'!$H:$H,2016,'7.  Persistence Report'!$J:$J,"Current Year Savings")</f>
        <v>0</v>
      </c>
      <c r="N345" s="724">
        <v>0</v>
      </c>
      <c r="O345" s="724">
        <f>SUMIFS('7.  Persistence Report'!Q:Q,'7.  Persistence Report'!$D:$D,$B345,'7.  Persistence Report'!$H:$H,2016,'7.  Persistence Report'!$J:$J,"Current Year Savings")</f>
        <v>0</v>
      </c>
      <c r="P345" s="724">
        <f>SUMIFS('7.  Persistence Report'!R:R,'7.  Persistence Report'!$D:$D,$B345,'7.  Persistence Report'!$H:$H,2016,'7.  Persistence Report'!$J:$J,"Current Year Savings")</f>
        <v>0</v>
      </c>
      <c r="Q345" s="724">
        <f>SUMIFS('7.  Persistence Report'!S:S,'7.  Persistence Report'!$D:$D,$B345,'7.  Persistence Report'!$H:$H,2016,'7.  Persistence Report'!$J:$J,"Current Year Savings")</f>
        <v>0</v>
      </c>
      <c r="R345" s="724">
        <f>SUMIFS('7.  Persistence Report'!T:T,'7.  Persistence Report'!$D:$D,$B345,'7.  Persistence Report'!$H:$H,2016,'7.  Persistence Report'!$J:$J,"Current Year Savings")</f>
        <v>0</v>
      </c>
      <c r="S345" s="724">
        <f>SUMIFS('7.  Persistence Report'!U:U,'7.  Persistence Report'!$D:$D,$B345,'7.  Persistence Report'!$H:$H,2016,'7.  Persistence Report'!$J:$J,"Current Year Savings")</f>
        <v>0</v>
      </c>
      <c r="T345" s="724">
        <f>SUMIFS('7.  Persistence Report'!V:V,'7.  Persistence Report'!$D:$D,$B345,'7.  Persistence Report'!$H:$H,2016,'7.  Persistence Report'!$J:$J,"Current Year Savings")</f>
        <v>0</v>
      </c>
      <c r="U345" s="724">
        <f>SUMIFS('7.  Persistence Report'!W:W,'7.  Persistence Report'!$D:$D,$B345,'7.  Persistence Report'!$H:$H,2016,'7.  Persistence Report'!$J:$J,"Current Year Savings")</f>
        <v>0</v>
      </c>
      <c r="V345" s="724">
        <f>SUMIFS('7.  Persistence Report'!X:X,'7.  Persistence Report'!$D:$D,$B345,'7.  Persistence Report'!$H:$H,2016,'7.  Persistence Report'!$J:$J,"Current Year Savings")</f>
        <v>0</v>
      </c>
      <c r="W345" s="724">
        <f>SUMIFS('7.  Persistence Report'!Y:Y,'7.  Persistence Report'!$D:$D,$B345,'7.  Persistence Report'!$H:$H,2016,'7.  Persistence Report'!$J:$J,"Current Year Savings")</f>
        <v>0</v>
      </c>
      <c r="X345" s="724">
        <f>SUMIFS('7.  Persistence Report'!Z:Z,'7.  Persistence Report'!$D:$D,$B345,'7.  Persistence Report'!$H:$H,2016,'7.  Persistence Report'!$J:$J,"Current Year Savings")</f>
        <v>0</v>
      </c>
      <c r="Y345" s="416">
        <f ca="1">IF(SUMIFS(OFFSET('3-a.  Rate Class Allocations'!$BA:$BA,0,O218-2015+(27*(Y219="kW"))),'3-a.  Rate Class Allocations'!$F:$F,"2015 - 2020 Conservation First Framework - Approved Province Wide Program",'3-a.  Rate Class Allocations'!$E:$E,$B345),SUMIFS(OFFSET('3-a.  Rate Class Allocations'!$BA:$BA,0,O218-2015+(27*(Y219="kW"))),'3-a.  Rate Class Allocations'!$F:$F,"2015 - 2020 Conservation First Framework - Approved Province Wide Program",'3-a.  Rate Class Allocations'!$L:$L,Y218,'3-a.  Rate Class Allocations'!$E:$E,$B345) / SUMIFS(OFFSET('3-a.  Rate Class Allocations'!$BA:$BA,0,O218-2015+(27*(Y219="kW"))),'3-a.  Rate Class Allocations'!$F:$F,"2015 - 2020 Conservation First Framework - Approved Province Wide Program",'3-a.  Rate Class Allocations'!$E:$E,$B345),IF(COUNTIFS(Y218,"General Service*"),1/COUNTIFS(Y218:AL218,"General Service*"),0))</f>
        <v>0.5</v>
      </c>
      <c r="Z345" s="416">
        <f ca="1">IF(SUMIFS(OFFSET('3-a.  Rate Class Allocations'!$BA:$BA,0,O218-2015+(27*(Z$36="kW"))),'3-a.  Rate Class Allocations'!$F:$F,"2015 - 2020 Conservation First Framework - Approved Province Wide Program",'3-a.  Rate Class Allocations'!$E:$E,$B345),SUMIFS(OFFSET('3-a.  Rate Class Allocations'!$BA:$BA,0,O218-2015+(27*(Z$36="kW"))),'3-a.  Rate Class Allocations'!$F:$F,"2015 - 2020 Conservation First Framework - Approved Province Wide Program",'3-a.  Rate Class Allocations'!$L:$L,Z$35,'3-a.  Rate Class Allocations'!$E:$E,$B345) / SUMIFS(OFFSET('3-a.  Rate Class Allocations'!$BA:$BA,0,O218-2015+(27*(Z$36="kW"))),'3-a.  Rate Class Allocations'!$F:$F,"2015 - 2020 Conservation First Framework - Approved Province Wide Program",'3-a.  Rate Class Allocations'!$E:$E,$B345),IF(COUNTIFS(Z$35,"General Service*"),1/COUNTIFS(Y218:AL218,"General Service*"),0))</f>
        <v>0.5</v>
      </c>
      <c r="AA345" s="416">
        <f ca="1">IF(SUMIFS(OFFSET('3-a.  Rate Class Allocations'!$BA:$BA,0,O218-2015+(27*(AA$36="kW"))),'3-a.  Rate Class Allocations'!$F:$F,"2015 - 2020 Conservation First Framework - Approved Province Wide Program",'3-a.  Rate Class Allocations'!$E:$E,$B345),SUMIFS(OFFSET('3-a.  Rate Class Allocations'!$BA:$BA,0,O218-2015+(27*(AA$36="kW"))),'3-a.  Rate Class Allocations'!$F:$F,"2015 - 2020 Conservation First Framework - Approved Province Wide Program",'3-a.  Rate Class Allocations'!$L:$L,AA$35,'3-a.  Rate Class Allocations'!$E:$E,$B345) / SUMIFS(OFFSET('3-a.  Rate Class Allocations'!$BA:$BA,0,O218-2015+(27*(AA$36="kW"))),'3-a.  Rate Class Allocations'!$F:$F,"2015 - 2020 Conservation First Framework - Approved Province Wide Program",'3-a.  Rate Class Allocations'!$E:$E,$B345),IF(COUNTIFS(AA$35,"General Service*"),1/COUNTIFS(Y218:AL218,"General Service*"),0))</f>
        <v>0</v>
      </c>
      <c r="AB345" s="416">
        <f ca="1">IF(SUMIFS(OFFSET('3-a.  Rate Class Allocations'!$BA:$BA,0,O218-2015+(27*(AB$36="kW"))),'3-a.  Rate Class Allocations'!$F:$F,"2015 - 2020 Conservation First Framework - Approved Province Wide Program",'3-a.  Rate Class Allocations'!$E:$E,$B345),SUMIFS(OFFSET('3-a.  Rate Class Allocations'!$BA:$BA,0,O218-2015+(27*(AB$36="kW"))),'3-a.  Rate Class Allocations'!$F:$F,"2015 - 2020 Conservation First Framework - Approved Province Wide Program",'3-a.  Rate Class Allocations'!$L:$L,AB$35,'3-a.  Rate Class Allocations'!$E:$E,$B345) / SUMIFS(OFFSET('3-a.  Rate Class Allocations'!$BA:$BA,0,O218-2015+(27*(AB$36="kW"))),'3-a.  Rate Class Allocations'!$F:$F,"2015 - 2020 Conservation First Framework - Approved Province Wide Program",'3-a.  Rate Class Allocations'!$E:$E,$B345),IF(COUNTIFS(AB$35,"General Service*"),1/COUNTIFS(Y218:AL218,"General Service*"),0))</f>
        <v>0</v>
      </c>
      <c r="AC345" s="416">
        <f ca="1">IF(SUMIFS(OFFSET('3-a.  Rate Class Allocations'!$BA:$BA,0,O218-2015+(27*(AC$36="kW"))),'3-a.  Rate Class Allocations'!$F:$F,"2015 - 2020 Conservation First Framework - Approved Province Wide Program",'3-a.  Rate Class Allocations'!$E:$E,$B345),SUMIFS(OFFSET('3-a.  Rate Class Allocations'!$BA:$BA,0,O218-2015+(27*(AC$36="kW"))),'3-a.  Rate Class Allocations'!$F:$F,"2015 - 2020 Conservation First Framework - Approved Province Wide Program",'3-a.  Rate Class Allocations'!$L:$L,AC$35,'3-a.  Rate Class Allocations'!$E:$E,$B345) / SUMIFS(OFFSET('3-a.  Rate Class Allocations'!$BA:$BA,0,O218-2015+(27*(AC$36="kW"))),'3-a.  Rate Class Allocations'!$F:$F,"2015 - 2020 Conservation First Framework - Approved Province Wide Program",'3-a.  Rate Class Allocations'!$E:$E,$B345),IF(COUNTIFS(AC$35,"General Service*"),1/COUNTIFS(Y218:AL218,"General Service*"),0))</f>
        <v>0</v>
      </c>
      <c r="AD345" s="416">
        <f ca="1">IF(SUMIFS(OFFSET('3-a.  Rate Class Allocations'!$BA:$BA,0,O218-2015+(27*(AD$36="kW"))),'3-a.  Rate Class Allocations'!$F:$F,"2015 - 2020 Conservation First Framework - Approved Province Wide Program",'3-a.  Rate Class Allocations'!$E:$E,$B345),SUMIFS(OFFSET('3-a.  Rate Class Allocations'!$BA:$BA,0,O218-2015+(27*(AD$36="kW"))),'3-a.  Rate Class Allocations'!$F:$F,"2015 - 2020 Conservation First Framework - Approved Province Wide Program",'3-a.  Rate Class Allocations'!$L:$L,AD$35,'3-a.  Rate Class Allocations'!$E:$E,$B345) / SUMIFS(OFFSET('3-a.  Rate Class Allocations'!$BA:$BA,0,O218-2015+(27*(AD$36="kW"))),'3-a.  Rate Class Allocations'!$F:$F,"2015 - 2020 Conservation First Framework - Approved Province Wide Program",'3-a.  Rate Class Allocations'!$E:$E,$B345),IF(COUNTIFS(AD$35,"General Service*"),1/COUNTIFS(Y218:AL218,"General Service*"),0))</f>
        <v>0</v>
      </c>
      <c r="AE345" s="416">
        <f ca="1">IF(SUMIFS(OFFSET('3-a.  Rate Class Allocations'!$BA:$BA,0,O218-2015+(27*(AE$36="kW"))),'3-a.  Rate Class Allocations'!$F:$F,"2015 - 2020 Conservation First Framework - Approved Province Wide Program",'3-a.  Rate Class Allocations'!$E:$E,$B345),SUMIFS(OFFSET('3-a.  Rate Class Allocations'!$BA:$BA,0,O218-2015+(27*(AE$36="kW"))),'3-a.  Rate Class Allocations'!$F:$F,"2015 - 2020 Conservation First Framework - Approved Province Wide Program",'3-a.  Rate Class Allocations'!$L:$L,AE$35,'3-a.  Rate Class Allocations'!$E:$E,$B345) / SUMIFS(OFFSET('3-a.  Rate Class Allocations'!$BA:$BA,0,O218-2015+(27*(AE$36="kW"))),'3-a.  Rate Class Allocations'!$F:$F,"2015 - 2020 Conservation First Framework - Approved Province Wide Program",'3-a.  Rate Class Allocations'!$E:$E,$B345),IF(COUNTIFS(AE$35,"General Service*"),1/COUNTIFS(Y218:AL218,"General Service*"),0))</f>
        <v>0</v>
      </c>
      <c r="AF345" s="416">
        <f ca="1">IF(SUMIFS(OFFSET('3-a.  Rate Class Allocations'!$BA:$BA,0,O218-2015+(27*(AF$36="kW"))),'3-a.  Rate Class Allocations'!$F:$F,"2015 - 2020 Conservation First Framework - Approved Province Wide Program",'3-a.  Rate Class Allocations'!$E:$E,$B345),SUMIFS(OFFSET('3-a.  Rate Class Allocations'!$BA:$BA,0,O218-2015+(27*(AF$36="kW"))),'3-a.  Rate Class Allocations'!$F:$F,"2015 - 2020 Conservation First Framework - Approved Province Wide Program",'3-a.  Rate Class Allocations'!$L:$L,AF$35,'3-a.  Rate Class Allocations'!$E:$E,$B345) / SUMIFS(OFFSET('3-a.  Rate Class Allocations'!$BA:$BA,0,O218-2015+(27*(AF$36="kW"))),'3-a.  Rate Class Allocations'!$F:$F,"2015 - 2020 Conservation First Framework - Approved Province Wide Program",'3-a.  Rate Class Allocations'!$E:$E,$B345),IF(COUNTIFS(AF$35,"General Service*"),1/COUNTIFS(Y218:AL218,"General Service*"),0))</f>
        <v>0</v>
      </c>
      <c r="AG345" s="416">
        <f ca="1">IF(SUMIFS(OFFSET('3-a.  Rate Class Allocations'!$BA:$BA,0,O218-2015+(27*(AG$36="kW"))),'3-a.  Rate Class Allocations'!$F:$F,"2015 - 2020 Conservation First Framework - Approved Province Wide Program",'3-a.  Rate Class Allocations'!$E:$E,$B345),SUMIFS(OFFSET('3-a.  Rate Class Allocations'!$BA:$BA,0,O218-2015+(27*(AG$36="kW"))),'3-a.  Rate Class Allocations'!$F:$F,"2015 - 2020 Conservation First Framework - Approved Province Wide Program",'3-a.  Rate Class Allocations'!$L:$L,AG$35,'3-a.  Rate Class Allocations'!$E:$E,$B345) / SUMIFS(OFFSET('3-a.  Rate Class Allocations'!$BA:$BA,0,O218-2015+(27*(AG$36="kW"))),'3-a.  Rate Class Allocations'!$F:$F,"2015 - 2020 Conservation First Framework - Approved Province Wide Program",'3-a.  Rate Class Allocations'!$E:$E,$B345),IF(COUNTIFS(AG$35,"General Service*"),1/COUNTIFS(Y218:AL218,"General Service*"),0))</f>
        <v>0</v>
      </c>
      <c r="AH345" s="416">
        <f ca="1">IF(SUMIFS(OFFSET('3-a.  Rate Class Allocations'!$BA:$BA,0,O218-2015+(27*(AH$36="kW"))),'3-a.  Rate Class Allocations'!$F:$F,"2015 - 2020 Conservation First Framework - Approved Province Wide Program",'3-a.  Rate Class Allocations'!$E:$E,$B345),SUMIFS(OFFSET('3-a.  Rate Class Allocations'!$BA:$BA,0,O218-2015+(27*(AH$36="kW"))),'3-a.  Rate Class Allocations'!$F:$F,"2015 - 2020 Conservation First Framework - Approved Province Wide Program",'3-a.  Rate Class Allocations'!$L:$L,AH$35,'3-a.  Rate Class Allocations'!$E:$E,$B345) / SUMIFS(OFFSET('3-a.  Rate Class Allocations'!$BA:$BA,0,O218-2015+(27*(AH$36="kW"))),'3-a.  Rate Class Allocations'!$F:$F,"2015 - 2020 Conservation First Framework - Approved Province Wide Program",'3-a.  Rate Class Allocations'!$E:$E,$B345),IF(COUNTIFS(AH$35,"General Service*"),1/COUNTIFS(Y218:AL218,"General Service*"),0))</f>
        <v>0</v>
      </c>
      <c r="AI345" s="416">
        <f ca="1">IF(SUMIFS(OFFSET('3-a.  Rate Class Allocations'!$BA:$BA,0,O218-2015+(27*(AI$36="kW"))),'3-a.  Rate Class Allocations'!$F:$F,"2015 - 2020 Conservation First Framework - Approved Province Wide Program",'3-a.  Rate Class Allocations'!$E:$E,$B345),SUMIFS(OFFSET('3-a.  Rate Class Allocations'!$BA:$BA,0,O218-2015+(27*(AI$36="kW"))),'3-a.  Rate Class Allocations'!$F:$F,"2015 - 2020 Conservation First Framework - Approved Province Wide Program",'3-a.  Rate Class Allocations'!$L:$L,AI$35,'3-a.  Rate Class Allocations'!$E:$E,$B345) / SUMIFS(OFFSET('3-a.  Rate Class Allocations'!$BA:$BA,0,O218-2015+(27*(AI$36="kW"))),'3-a.  Rate Class Allocations'!$F:$F,"2015 - 2020 Conservation First Framework - Approved Province Wide Program",'3-a.  Rate Class Allocations'!$E:$E,$B345),IF(COUNTIFS(AI$35,"General Service*"),1/COUNTIFS(Y218:AL218,"General Service*"),0))</f>
        <v>0</v>
      </c>
      <c r="AJ345" s="416">
        <f ca="1">IF(SUMIFS(OFFSET('3-a.  Rate Class Allocations'!$BA:$BA,0,O218-2015+(27*(AJ$36="kW"))),'3-a.  Rate Class Allocations'!$F:$F,"2015 - 2020 Conservation First Framework - Approved Province Wide Program",'3-a.  Rate Class Allocations'!$E:$E,$B345),SUMIFS(OFFSET('3-a.  Rate Class Allocations'!$BA:$BA,0,O218-2015+(27*(AJ$36="kW"))),'3-a.  Rate Class Allocations'!$F:$F,"2015 - 2020 Conservation First Framework - Approved Province Wide Program",'3-a.  Rate Class Allocations'!$L:$L,AJ$35,'3-a.  Rate Class Allocations'!$E:$E,$B345) / SUMIFS(OFFSET('3-a.  Rate Class Allocations'!$BA:$BA,0,O218-2015+(27*(AJ$36="kW"))),'3-a.  Rate Class Allocations'!$F:$F,"2015 - 2020 Conservation First Framework - Approved Province Wide Program",'3-a.  Rate Class Allocations'!$E:$E,$B345),IF(COUNTIFS(AJ$35,"General Service*"),1/COUNTIFS(Y218:AL218,"General Service*"),0))</f>
        <v>0</v>
      </c>
      <c r="AK345" s="416">
        <f ca="1">IF(SUMIFS(OFFSET('3-a.  Rate Class Allocations'!$BA:$BA,0,O218-2015+(27*(AK$36="kW"))),'3-a.  Rate Class Allocations'!$F:$F,"2015 - 2020 Conservation First Framework - Approved Province Wide Program",'3-a.  Rate Class Allocations'!$E:$E,$B345),SUMIFS(OFFSET('3-a.  Rate Class Allocations'!$BA:$BA,0,O218-2015+(27*(AK$36="kW"))),'3-a.  Rate Class Allocations'!$F:$F,"2015 - 2020 Conservation First Framework - Approved Province Wide Program",'3-a.  Rate Class Allocations'!$L:$L,AK$35,'3-a.  Rate Class Allocations'!$E:$E,$B345) / SUMIFS(OFFSET('3-a.  Rate Class Allocations'!$BA:$BA,0,O218-2015+(27*(AK$36="kW"))),'3-a.  Rate Class Allocations'!$F:$F,"2015 - 2020 Conservation First Framework - Approved Province Wide Program",'3-a.  Rate Class Allocations'!$E:$E,$B345),IF(COUNTIFS(AK$35,"General Service*"),1/COUNTIFS(Y218:AL218,"General Service*"),0))</f>
        <v>0</v>
      </c>
      <c r="AL345" s="416">
        <f ca="1">IF(SUMIFS(OFFSET('3-a.  Rate Class Allocations'!$BA:$BA,0,O218-2015+(27*(AL$36="kW"))),'3-a.  Rate Class Allocations'!$F:$F,"2015 - 2020 Conservation First Framework - Approved Province Wide Program",'3-a.  Rate Class Allocations'!$E:$E,$B345),SUMIFS(OFFSET('3-a.  Rate Class Allocations'!$BA:$BA,0,O218-2015+(27*(AL$36="kW"))),'3-a.  Rate Class Allocations'!$F:$F,"2015 - 2020 Conservation First Framework - Approved Province Wide Program",'3-a.  Rate Class Allocations'!$L:$L,AL$35,'3-a.  Rate Class Allocations'!$E:$E,$B345) / SUMIFS(OFFSET('3-a.  Rate Class Allocations'!$BA:$BA,0,O218-2015+(27*(AL$36="kW"))),'3-a.  Rate Class Allocations'!$F:$F,"2015 - 2020 Conservation First Framework - Approved Province Wide Program",'3-a.  Rate Class Allocations'!$E:$E,$B345),IF(COUNTIFS(AL$35,"General Service*"),1/COUNTIFS(Y218:AL218,"General Service*"),0))</f>
        <v>0</v>
      </c>
      <c r="AM345" s="298">
        <f ca="1">SUM(Y345:AL345)</f>
        <v>1</v>
      </c>
    </row>
    <row r="346" spans="1:39" outlineLevel="1">
      <c r="B346" s="296" t="s">
        <v>290</v>
      </c>
      <c r="C346" s="293" t="s">
        <v>164</v>
      </c>
      <c r="D346" s="724">
        <f>SUMIFS('7.  Persistence Report'!AV:AV,'7.  Persistence Report'!$D:$D,$B345,'7.  Persistence Report'!$H:$H,2016,'7.  Persistence Report'!$J:$J,"Adjustment")</f>
        <v>0</v>
      </c>
      <c r="E346" s="724">
        <f>SUMIFS('7.  Persistence Report'!AW:AW,'7.  Persistence Report'!$D:$D,$B345,'7.  Persistence Report'!$H:$H,2016,'7.  Persistence Report'!$J:$J,"Adjustment")</f>
        <v>0</v>
      </c>
      <c r="F346" s="724">
        <f>SUMIFS('7.  Persistence Report'!AX:AX,'7.  Persistence Report'!$D:$D,$B345,'7.  Persistence Report'!$H:$H,2016,'7.  Persistence Report'!$J:$J,"Adjustment")</f>
        <v>0</v>
      </c>
      <c r="G346" s="724">
        <f>SUMIFS('7.  Persistence Report'!AY:AY,'7.  Persistence Report'!$D:$D,$B345,'7.  Persistence Report'!$H:$H,2016,'7.  Persistence Report'!$J:$J,"Adjustment")</f>
        <v>0</v>
      </c>
      <c r="H346" s="724">
        <f>SUMIFS('7.  Persistence Report'!AZ:AZ,'7.  Persistence Report'!$D:$D,$B345,'7.  Persistence Report'!$H:$H,2016,'7.  Persistence Report'!$J:$J,"Adjustment")</f>
        <v>0</v>
      </c>
      <c r="I346" s="724">
        <f>SUMIFS('7.  Persistence Report'!BA:BA,'7.  Persistence Report'!$D:$D,$B345,'7.  Persistence Report'!$H:$H,2016,'7.  Persistence Report'!$J:$J,"Adjustment")</f>
        <v>0</v>
      </c>
      <c r="J346" s="724">
        <f>SUMIFS('7.  Persistence Report'!BB:BB,'7.  Persistence Report'!$D:$D,$B345,'7.  Persistence Report'!$H:$H,2016,'7.  Persistence Report'!$J:$J,"Adjustment")</f>
        <v>0</v>
      </c>
      <c r="K346" s="724">
        <f>SUMIFS('7.  Persistence Report'!BC:BC,'7.  Persistence Report'!$D:$D,$B345,'7.  Persistence Report'!$H:$H,2016,'7.  Persistence Report'!$J:$J,"Adjustment")</f>
        <v>0</v>
      </c>
      <c r="L346" s="724">
        <f>SUMIFS('7.  Persistence Report'!BD:BD,'7.  Persistence Report'!$D:$D,$B345,'7.  Persistence Report'!$H:$H,2016,'7.  Persistence Report'!$J:$J,"Adjustment")</f>
        <v>0</v>
      </c>
      <c r="M346" s="724">
        <f>SUMIFS('7.  Persistence Report'!BE:BE,'7.  Persistence Report'!$D:$D,$B345,'7.  Persistence Report'!$H:$H,2016,'7.  Persistence Report'!$J:$J,"Adjustment")</f>
        <v>0</v>
      </c>
      <c r="N346" s="724">
        <f>N345</f>
        <v>0</v>
      </c>
      <c r="O346" s="724">
        <f>SUMIFS('7.  Persistence Report'!Q:Q,'7.  Persistence Report'!$D:$D,$B345,'7.  Persistence Report'!$H:$H,2016,'7.  Persistence Report'!$J:$J,"Adjustment")</f>
        <v>0</v>
      </c>
      <c r="P346" s="724">
        <f>SUMIFS('7.  Persistence Report'!R:R,'7.  Persistence Report'!$D:$D,$B345,'7.  Persistence Report'!$H:$H,2016,'7.  Persistence Report'!$J:$J,"Adjustment")</f>
        <v>0</v>
      </c>
      <c r="Q346" s="724">
        <f>SUMIFS('7.  Persistence Report'!S:S,'7.  Persistence Report'!$D:$D,$B345,'7.  Persistence Report'!$H:$H,2016,'7.  Persistence Report'!$J:$J,"Adjustment")</f>
        <v>0</v>
      </c>
      <c r="R346" s="724">
        <f>SUMIFS('7.  Persistence Report'!T:T,'7.  Persistence Report'!$D:$D,$B345,'7.  Persistence Report'!$H:$H,2016,'7.  Persistence Report'!$J:$J,"Adjustment")</f>
        <v>0</v>
      </c>
      <c r="S346" s="724">
        <f>SUMIFS('7.  Persistence Report'!U:U,'7.  Persistence Report'!$D:$D,$B345,'7.  Persistence Report'!$H:$H,2016,'7.  Persistence Report'!$J:$J,"Adjustment")</f>
        <v>0</v>
      </c>
      <c r="T346" s="724">
        <f>SUMIFS('7.  Persistence Report'!V:V,'7.  Persistence Report'!$D:$D,$B345,'7.  Persistence Report'!$H:$H,2016,'7.  Persistence Report'!$J:$J,"Adjustment")</f>
        <v>0</v>
      </c>
      <c r="U346" s="724">
        <f>SUMIFS('7.  Persistence Report'!W:W,'7.  Persistence Report'!$D:$D,$B345,'7.  Persistence Report'!$H:$H,2016,'7.  Persistence Report'!$J:$J,"Adjustment")</f>
        <v>0</v>
      </c>
      <c r="V346" s="724">
        <f>SUMIFS('7.  Persistence Report'!X:X,'7.  Persistence Report'!$D:$D,$B345,'7.  Persistence Report'!$H:$H,2016,'7.  Persistence Report'!$J:$J,"Adjustment")</f>
        <v>0</v>
      </c>
      <c r="W346" s="724">
        <f>SUMIFS('7.  Persistence Report'!Y:Y,'7.  Persistence Report'!$D:$D,$B345,'7.  Persistence Report'!$H:$H,2016,'7.  Persistence Report'!$J:$J,"Adjustment")</f>
        <v>0</v>
      </c>
      <c r="X346" s="724">
        <f>SUMIFS('7.  Persistence Report'!Z:Z,'7.  Persistence Report'!$D:$D,$B345,'7.  Persistence Report'!$H:$H,2016,'7.  Persistence Report'!$J:$J,"Adjustment")</f>
        <v>0</v>
      </c>
      <c r="Y346" s="412">
        <f ca="1">Y345</f>
        <v>0.5</v>
      </c>
      <c r="Z346" s="412">
        <f t="shared" ref="Z346:AL346" ca="1" si="97">Z345</f>
        <v>0.5</v>
      </c>
      <c r="AA346" s="412">
        <f t="shared" ca="1" si="97"/>
        <v>0</v>
      </c>
      <c r="AB346" s="412">
        <f t="shared" ca="1" si="97"/>
        <v>0</v>
      </c>
      <c r="AC346" s="412">
        <f t="shared" ca="1" si="97"/>
        <v>0</v>
      </c>
      <c r="AD346" s="412">
        <f t="shared" ca="1" si="97"/>
        <v>0</v>
      </c>
      <c r="AE346" s="412">
        <f t="shared" ca="1" si="97"/>
        <v>0</v>
      </c>
      <c r="AF346" s="412">
        <f t="shared" ca="1" si="97"/>
        <v>0</v>
      </c>
      <c r="AG346" s="412">
        <f t="shared" ca="1" si="97"/>
        <v>0</v>
      </c>
      <c r="AH346" s="412">
        <f t="shared" ca="1" si="97"/>
        <v>0</v>
      </c>
      <c r="AI346" s="412">
        <f t="shared" ca="1" si="97"/>
        <v>0</v>
      </c>
      <c r="AJ346" s="412">
        <f t="shared" ca="1" si="97"/>
        <v>0</v>
      </c>
      <c r="AK346" s="412">
        <f t="shared" ca="1" si="97"/>
        <v>0</v>
      </c>
      <c r="AL346" s="412">
        <f t="shared" ca="1" si="97"/>
        <v>0</v>
      </c>
      <c r="AM346" s="308"/>
    </row>
    <row r="347" spans="1:39" outlineLevel="1">
      <c r="B347" s="514"/>
      <c r="C347" s="293"/>
      <c r="D347" s="730"/>
      <c r="E347" s="730"/>
      <c r="F347" s="730"/>
      <c r="G347" s="730"/>
      <c r="H347" s="730"/>
      <c r="I347" s="730"/>
      <c r="J347" s="730"/>
      <c r="K347" s="730"/>
      <c r="L347" s="730"/>
      <c r="M347" s="730"/>
      <c r="N347" s="730"/>
      <c r="O347" s="730"/>
      <c r="P347" s="730"/>
      <c r="Q347" s="730"/>
      <c r="R347" s="730"/>
      <c r="S347" s="730"/>
      <c r="T347" s="730"/>
      <c r="U347" s="730"/>
      <c r="V347" s="730"/>
      <c r="W347" s="730"/>
      <c r="X347" s="730"/>
      <c r="Y347" s="413"/>
      <c r="Z347" s="426"/>
      <c r="AA347" s="426"/>
      <c r="AB347" s="426"/>
      <c r="AC347" s="426"/>
      <c r="AD347" s="426"/>
      <c r="AE347" s="426"/>
      <c r="AF347" s="426"/>
      <c r="AG347" s="426"/>
      <c r="AH347" s="426"/>
      <c r="AI347" s="426"/>
      <c r="AJ347" s="426"/>
      <c r="AK347" s="426"/>
      <c r="AL347" s="426"/>
      <c r="AM347" s="308"/>
    </row>
    <row r="348" spans="1:39" ht="30" outlineLevel="1">
      <c r="A348" s="516">
        <v>40</v>
      </c>
      <c r="B348" s="514" t="s">
        <v>133</v>
      </c>
      <c r="C348" s="293" t="s">
        <v>25</v>
      </c>
      <c r="D348" s="724">
        <f>SUMIFS('7.  Persistence Report'!AV:AV,'7.  Persistence Report'!$D:$D,$B348,'7.  Persistence Report'!$H:$H,2016,'7.  Persistence Report'!$J:$J,"Current Year Savings")</f>
        <v>0</v>
      </c>
      <c r="E348" s="724">
        <f>SUMIFS('7.  Persistence Report'!AW:AW,'7.  Persistence Report'!$D:$D,$B348,'7.  Persistence Report'!$H:$H,2016,'7.  Persistence Report'!$J:$J,"Current Year Savings")</f>
        <v>0</v>
      </c>
      <c r="F348" s="724">
        <f>SUMIFS('7.  Persistence Report'!AX:AX,'7.  Persistence Report'!$D:$D,$B348,'7.  Persistence Report'!$H:$H,2016,'7.  Persistence Report'!$J:$J,"Current Year Savings")</f>
        <v>0</v>
      </c>
      <c r="G348" s="724">
        <f>SUMIFS('7.  Persistence Report'!AY:AY,'7.  Persistence Report'!$D:$D,$B348,'7.  Persistence Report'!$H:$H,2016,'7.  Persistence Report'!$J:$J,"Current Year Savings")</f>
        <v>0</v>
      </c>
      <c r="H348" s="724">
        <f>SUMIFS('7.  Persistence Report'!AZ:AZ,'7.  Persistence Report'!$D:$D,$B348,'7.  Persistence Report'!$H:$H,2016,'7.  Persistence Report'!$J:$J,"Current Year Savings")</f>
        <v>0</v>
      </c>
      <c r="I348" s="724">
        <f>SUMIFS('7.  Persistence Report'!BA:BA,'7.  Persistence Report'!$D:$D,$B348,'7.  Persistence Report'!$H:$H,2016,'7.  Persistence Report'!$J:$J,"Current Year Savings")</f>
        <v>0</v>
      </c>
      <c r="J348" s="724">
        <f>SUMIFS('7.  Persistence Report'!BB:BB,'7.  Persistence Report'!$D:$D,$B348,'7.  Persistence Report'!$H:$H,2016,'7.  Persistence Report'!$J:$J,"Current Year Savings")</f>
        <v>0</v>
      </c>
      <c r="K348" s="724">
        <f>SUMIFS('7.  Persistence Report'!BC:BC,'7.  Persistence Report'!$D:$D,$B348,'7.  Persistence Report'!$H:$H,2016,'7.  Persistence Report'!$J:$J,"Current Year Savings")</f>
        <v>0</v>
      </c>
      <c r="L348" s="724">
        <f>SUMIFS('7.  Persistence Report'!BD:BD,'7.  Persistence Report'!$D:$D,$B348,'7.  Persistence Report'!$H:$H,2016,'7.  Persistence Report'!$J:$J,"Current Year Savings")</f>
        <v>0</v>
      </c>
      <c r="M348" s="724">
        <f>SUMIFS('7.  Persistence Report'!BE:BE,'7.  Persistence Report'!$D:$D,$B348,'7.  Persistence Report'!$H:$H,2016,'7.  Persistence Report'!$J:$J,"Current Year Savings")</f>
        <v>0</v>
      </c>
      <c r="N348" s="724">
        <v>0</v>
      </c>
      <c r="O348" s="724">
        <f>SUMIFS('7.  Persistence Report'!Q:Q,'7.  Persistence Report'!$D:$D,$B348,'7.  Persistence Report'!$H:$H,2016,'7.  Persistence Report'!$J:$J,"Current Year Savings")</f>
        <v>0</v>
      </c>
      <c r="P348" s="724">
        <f>SUMIFS('7.  Persistence Report'!R:R,'7.  Persistence Report'!$D:$D,$B348,'7.  Persistence Report'!$H:$H,2016,'7.  Persistence Report'!$J:$J,"Current Year Savings")</f>
        <v>0</v>
      </c>
      <c r="Q348" s="724">
        <f>SUMIFS('7.  Persistence Report'!S:S,'7.  Persistence Report'!$D:$D,$B348,'7.  Persistence Report'!$H:$H,2016,'7.  Persistence Report'!$J:$J,"Current Year Savings")</f>
        <v>0</v>
      </c>
      <c r="R348" s="724">
        <f>SUMIFS('7.  Persistence Report'!T:T,'7.  Persistence Report'!$D:$D,$B348,'7.  Persistence Report'!$H:$H,2016,'7.  Persistence Report'!$J:$J,"Current Year Savings")</f>
        <v>0</v>
      </c>
      <c r="S348" s="724">
        <f>SUMIFS('7.  Persistence Report'!U:U,'7.  Persistence Report'!$D:$D,$B348,'7.  Persistence Report'!$H:$H,2016,'7.  Persistence Report'!$J:$J,"Current Year Savings")</f>
        <v>0</v>
      </c>
      <c r="T348" s="724">
        <f>SUMIFS('7.  Persistence Report'!V:V,'7.  Persistence Report'!$D:$D,$B348,'7.  Persistence Report'!$H:$H,2016,'7.  Persistence Report'!$J:$J,"Current Year Savings")</f>
        <v>0</v>
      </c>
      <c r="U348" s="724">
        <f>SUMIFS('7.  Persistence Report'!W:W,'7.  Persistence Report'!$D:$D,$B348,'7.  Persistence Report'!$H:$H,2016,'7.  Persistence Report'!$J:$J,"Current Year Savings")</f>
        <v>0</v>
      </c>
      <c r="V348" s="724">
        <f>SUMIFS('7.  Persistence Report'!X:X,'7.  Persistence Report'!$D:$D,$B348,'7.  Persistence Report'!$H:$H,2016,'7.  Persistence Report'!$J:$J,"Current Year Savings")</f>
        <v>0</v>
      </c>
      <c r="W348" s="724">
        <f>SUMIFS('7.  Persistence Report'!Y:Y,'7.  Persistence Report'!$D:$D,$B348,'7.  Persistence Report'!$H:$H,2016,'7.  Persistence Report'!$J:$J,"Current Year Savings")</f>
        <v>0</v>
      </c>
      <c r="X348" s="724">
        <f>SUMIFS('7.  Persistence Report'!Z:Z,'7.  Persistence Report'!$D:$D,$B348,'7.  Persistence Report'!$H:$H,2016,'7.  Persistence Report'!$J:$J,"Current Year Savings")</f>
        <v>0</v>
      </c>
      <c r="Y348" s="416">
        <f ca="1">IF(SUMIFS(OFFSET('3-a.  Rate Class Allocations'!$BA:$BA,0,O218-2015+(27*(Y219="kW"))),'3-a.  Rate Class Allocations'!$F:$F,"2015 - 2020 Conservation First Framework - Approved Province Wide Program",'3-a.  Rate Class Allocations'!$E:$E,$B348),SUMIFS(OFFSET('3-a.  Rate Class Allocations'!$BA:$BA,0,O218-2015+(27*(Y219="kW"))),'3-a.  Rate Class Allocations'!$F:$F,"2015 - 2020 Conservation First Framework - Approved Province Wide Program",'3-a.  Rate Class Allocations'!$L:$L,Y218,'3-a.  Rate Class Allocations'!$E:$E,$B348) / SUMIFS(OFFSET('3-a.  Rate Class Allocations'!$BA:$BA,0,O218-2015+(27*(Y219="kW"))),'3-a.  Rate Class Allocations'!$F:$F,"2015 - 2020 Conservation First Framework - Approved Province Wide Program",'3-a.  Rate Class Allocations'!$E:$E,$B348),IF(COUNTIFS(Y218,"General Service*"),1/COUNTIFS(Y218:AL218,"General Service*"),0))</f>
        <v>0.5</v>
      </c>
      <c r="Z348" s="416">
        <f ca="1">IF(SUMIFS(OFFSET('3-a.  Rate Class Allocations'!$BA:$BA,0,O218-2015+(27*(Z$36="kW"))),'3-a.  Rate Class Allocations'!$F:$F,"2015 - 2020 Conservation First Framework - Approved Province Wide Program",'3-a.  Rate Class Allocations'!$E:$E,$B348),SUMIFS(OFFSET('3-a.  Rate Class Allocations'!$BA:$BA,0,O218-2015+(27*(Z$36="kW"))),'3-a.  Rate Class Allocations'!$F:$F,"2015 - 2020 Conservation First Framework - Approved Province Wide Program",'3-a.  Rate Class Allocations'!$L:$L,Z$35,'3-a.  Rate Class Allocations'!$E:$E,$B348) / SUMIFS(OFFSET('3-a.  Rate Class Allocations'!$BA:$BA,0,O218-2015+(27*(Z$36="kW"))),'3-a.  Rate Class Allocations'!$F:$F,"2015 - 2020 Conservation First Framework - Approved Province Wide Program",'3-a.  Rate Class Allocations'!$E:$E,$B348),IF(COUNTIFS(Z$35,"General Service*"),1/COUNTIFS(Y218:AL218,"General Service*"),0))</f>
        <v>0.5</v>
      </c>
      <c r="AA348" s="416">
        <f ca="1">IF(SUMIFS(OFFSET('3-a.  Rate Class Allocations'!$BA:$BA,0,O218-2015+(27*(AA$36="kW"))),'3-a.  Rate Class Allocations'!$F:$F,"2015 - 2020 Conservation First Framework - Approved Province Wide Program",'3-a.  Rate Class Allocations'!$E:$E,$B348),SUMIFS(OFFSET('3-a.  Rate Class Allocations'!$BA:$BA,0,O218-2015+(27*(AA$36="kW"))),'3-a.  Rate Class Allocations'!$F:$F,"2015 - 2020 Conservation First Framework - Approved Province Wide Program",'3-a.  Rate Class Allocations'!$L:$L,AA$35,'3-a.  Rate Class Allocations'!$E:$E,$B348) / SUMIFS(OFFSET('3-a.  Rate Class Allocations'!$BA:$BA,0,O218-2015+(27*(AA$36="kW"))),'3-a.  Rate Class Allocations'!$F:$F,"2015 - 2020 Conservation First Framework - Approved Province Wide Program",'3-a.  Rate Class Allocations'!$E:$E,$B348),IF(COUNTIFS(AA$35,"General Service*"),1/COUNTIFS(Y218:AL218,"General Service*"),0))</f>
        <v>0</v>
      </c>
      <c r="AB348" s="416">
        <f ca="1">IF(SUMIFS(OFFSET('3-a.  Rate Class Allocations'!$BA:$BA,0,O218-2015+(27*(AB$36="kW"))),'3-a.  Rate Class Allocations'!$F:$F,"2015 - 2020 Conservation First Framework - Approved Province Wide Program",'3-a.  Rate Class Allocations'!$E:$E,$B348),SUMIFS(OFFSET('3-a.  Rate Class Allocations'!$BA:$BA,0,O218-2015+(27*(AB$36="kW"))),'3-a.  Rate Class Allocations'!$F:$F,"2015 - 2020 Conservation First Framework - Approved Province Wide Program",'3-a.  Rate Class Allocations'!$L:$L,AB$35,'3-a.  Rate Class Allocations'!$E:$E,$B348) / SUMIFS(OFFSET('3-a.  Rate Class Allocations'!$BA:$BA,0,O218-2015+(27*(AB$36="kW"))),'3-a.  Rate Class Allocations'!$F:$F,"2015 - 2020 Conservation First Framework - Approved Province Wide Program",'3-a.  Rate Class Allocations'!$E:$E,$B348),IF(COUNTIFS(AB$35,"General Service*"),1/COUNTIFS(Y218:AL218,"General Service*"),0))</f>
        <v>0</v>
      </c>
      <c r="AC348" s="416">
        <f ca="1">IF(SUMIFS(OFFSET('3-a.  Rate Class Allocations'!$BA:$BA,0,O218-2015+(27*(AC$36="kW"))),'3-a.  Rate Class Allocations'!$F:$F,"2015 - 2020 Conservation First Framework - Approved Province Wide Program",'3-a.  Rate Class Allocations'!$E:$E,$B348),SUMIFS(OFFSET('3-a.  Rate Class Allocations'!$BA:$BA,0,O218-2015+(27*(AC$36="kW"))),'3-a.  Rate Class Allocations'!$F:$F,"2015 - 2020 Conservation First Framework - Approved Province Wide Program",'3-a.  Rate Class Allocations'!$L:$L,AC$35,'3-a.  Rate Class Allocations'!$E:$E,$B348) / SUMIFS(OFFSET('3-a.  Rate Class Allocations'!$BA:$BA,0,O218-2015+(27*(AC$36="kW"))),'3-a.  Rate Class Allocations'!$F:$F,"2015 - 2020 Conservation First Framework - Approved Province Wide Program",'3-a.  Rate Class Allocations'!$E:$E,$B348),IF(COUNTIFS(AC$35,"General Service*"),1/COUNTIFS(Y218:AL218,"General Service*"),0))</f>
        <v>0</v>
      </c>
      <c r="AD348" s="416">
        <f ca="1">IF(SUMIFS(OFFSET('3-a.  Rate Class Allocations'!$BA:$BA,0,O218-2015+(27*(AD$36="kW"))),'3-a.  Rate Class Allocations'!$F:$F,"2015 - 2020 Conservation First Framework - Approved Province Wide Program",'3-a.  Rate Class Allocations'!$E:$E,$B348),SUMIFS(OFFSET('3-a.  Rate Class Allocations'!$BA:$BA,0,O218-2015+(27*(AD$36="kW"))),'3-a.  Rate Class Allocations'!$F:$F,"2015 - 2020 Conservation First Framework - Approved Province Wide Program",'3-a.  Rate Class Allocations'!$L:$L,AD$35,'3-a.  Rate Class Allocations'!$E:$E,$B348) / SUMIFS(OFFSET('3-a.  Rate Class Allocations'!$BA:$BA,0,O218-2015+(27*(AD$36="kW"))),'3-a.  Rate Class Allocations'!$F:$F,"2015 - 2020 Conservation First Framework - Approved Province Wide Program",'3-a.  Rate Class Allocations'!$E:$E,$B348),IF(COUNTIFS(AD$35,"General Service*"),1/COUNTIFS(Y218:AL218,"General Service*"),0))</f>
        <v>0</v>
      </c>
      <c r="AE348" s="416">
        <f ca="1">IF(SUMIFS(OFFSET('3-a.  Rate Class Allocations'!$BA:$BA,0,O218-2015+(27*(AE$36="kW"))),'3-a.  Rate Class Allocations'!$F:$F,"2015 - 2020 Conservation First Framework - Approved Province Wide Program",'3-a.  Rate Class Allocations'!$E:$E,$B348),SUMIFS(OFFSET('3-a.  Rate Class Allocations'!$BA:$BA,0,O218-2015+(27*(AE$36="kW"))),'3-a.  Rate Class Allocations'!$F:$F,"2015 - 2020 Conservation First Framework - Approved Province Wide Program",'3-a.  Rate Class Allocations'!$L:$L,AE$35,'3-a.  Rate Class Allocations'!$E:$E,$B348) / SUMIFS(OFFSET('3-a.  Rate Class Allocations'!$BA:$BA,0,O218-2015+(27*(AE$36="kW"))),'3-a.  Rate Class Allocations'!$F:$F,"2015 - 2020 Conservation First Framework - Approved Province Wide Program",'3-a.  Rate Class Allocations'!$E:$E,$B348),IF(COUNTIFS(AE$35,"General Service*"),1/COUNTIFS(Y218:AL218,"General Service*"),0))</f>
        <v>0</v>
      </c>
      <c r="AF348" s="416">
        <f ca="1">IF(SUMIFS(OFFSET('3-a.  Rate Class Allocations'!$BA:$BA,0,O218-2015+(27*(AF$36="kW"))),'3-a.  Rate Class Allocations'!$F:$F,"2015 - 2020 Conservation First Framework - Approved Province Wide Program",'3-a.  Rate Class Allocations'!$E:$E,$B348),SUMIFS(OFFSET('3-a.  Rate Class Allocations'!$BA:$BA,0,O218-2015+(27*(AF$36="kW"))),'3-a.  Rate Class Allocations'!$F:$F,"2015 - 2020 Conservation First Framework - Approved Province Wide Program",'3-a.  Rate Class Allocations'!$L:$L,AF$35,'3-a.  Rate Class Allocations'!$E:$E,$B348) / SUMIFS(OFFSET('3-a.  Rate Class Allocations'!$BA:$BA,0,O218-2015+(27*(AF$36="kW"))),'3-a.  Rate Class Allocations'!$F:$F,"2015 - 2020 Conservation First Framework - Approved Province Wide Program",'3-a.  Rate Class Allocations'!$E:$E,$B348),IF(COUNTIFS(AF$35,"General Service*"),1/COUNTIFS(Y218:AL218,"General Service*"),0))</f>
        <v>0</v>
      </c>
      <c r="AG348" s="416">
        <f ca="1">IF(SUMIFS(OFFSET('3-a.  Rate Class Allocations'!$BA:$BA,0,O218-2015+(27*(AG$36="kW"))),'3-a.  Rate Class Allocations'!$F:$F,"2015 - 2020 Conservation First Framework - Approved Province Wide Program",'3-a.  Rate Class Allocations'!$E:$E,$B348),SUMIFS(OFFSET('3-a.  Rate Class Allocations'!$BA:$BA,0,O218-2015+(27*(AG$36="kW"))),'3-a.  Rate Class Allocations'!$F:$F,"2015 - 2020 Conservation First Framework - Approved Province Wide Program",'3-a.  Rate Class Allocations'!$L:$L,AG$35,'3-a.  Rate Class Allocations'!$E:$E,$B348) / SUMIFS(OFFSET('3-a.  Rate Class Allocations'!$BA:$BA,0,O218-2015+(27*(AG$36="kW"))),'3-a.  Rate Class Allocations'!$F:$F,"2015 - 2020 Conservation First Framework - Approved Province Wide Program",'3-a.  Rate Class Allocations'!$E:$E,$B348),IF(COUNTIFS(AG$35,"General Service*"),1/COUNTIFS(Y218:AL218,"General Service*"),0))</f>
        <v>0</v>
      </c>
      <c r="AH348" s="416">
        <f ca="1">IF(SUMIFS(OFFSET('3-a.  Rate Class Allocations'!$BA:$BA,0,O218-2015+(27*(AH$36="kW"))),'3-a.  Rate Class Allocations'!$F:$F,"2015 - 2020 Conservation First Framework - Approved Province Wide Program",'3-a.  Rate Class Allocations'!$E:$E,$B348),SUMIFS(OFFSET('3-a.  Rate Class Allocations'!$BA:$BA,0,O218-2015+(27*(AH$36="kW"))),'3-a.  Rate Class Allocations'!$F:$F,"2015 - 2020 Conservation First Framework - Approved Province Wide Program",'3-a.  Rate Class Allocations'!$L:$L,AH$35,'3-a.  Rate Class Allocations'!$E:$E,$B348) / SUMIFS(OFFSET('3-a.  Rate Class Allocations'!$BA:$BA,0,O218-2015+(27*(AH$36="kW"))),'3-a.  Rate Class Allocations'!$F:$F,"2015 - 2020 Conservation First Framework - Approved Province Wide Program",'3-a.  Rate Class Allocations'!$E:$E,$B348),IF(COUNTIFS(AH$35,"General Service*"),1/COUNTIFS(Y218:AL218,"General Service*"),0))</f>
        <v>0</v>
      </c>
      <c r="AI348" s="416">
        <f ca="1">IF(SUMIFS(OFFSET('3-a.  Rate Class Allocations'!$BA:$BA,0,O218-2015+(27*(AI$36="kW"))),'3-a.  Rate Class Allocations'!$F:$F,"2015 - 2020 Conservation First Framework - Approved Province Wide Program",'3-a.  Rate Class Allocations'!$E:$E,$B348),SUMIFS(OFFSET('3-a.  Rate Class Allocations'!$BA:$BA,0,O218-2015+(27*(AI$36="kW"))),'3-a.  Rate Class Allocations'!$F:$F,"2015 - 2020 Conservation First Framework - Approved Province Wide Program",'3-a.  Rate Class Allocations'!$L:$L,AI$35,'3-a.  Rate Class Allocations'!$E:$E,$B348) / SUMIFS(OFFSET('3-a.  Rate Class Allocations'!$BA:$BA,0,O218-2015+(27*(AI$36="kW"))),'3-a.  Rate Class Allocations'!$F:$F,"2015 - 2020 Conservation First Framework - Approved Province Wide Program",'3-a.  Rate Class Allocations'!$E:$E,$B348),IF(COUNTIFS(AI$35,"General Service*"),1/COUNTIFS(Y218:AL218,"General Service*"),0))</f>
        <v>0</v>
      </c>
      <c r="AJ348" s="416">
        <f ca="1">IF(SUMIFS(OFFSET('3-a.  Rate Class Allocations'!$BA:$BA,0,O218-2015+(27*(AJ$36="kW"))),'3-a.  Rate Class Allocations'!$F:$F,"2015 - 2020 Conservation First Framework - Approved Province Wide Program",'3-a.  Rate Class Allocations'!$E:$E,$B348),SUMIFS(OFFSET('3-a.  Rate Class Allocations'!$BA:$BA,0,O218-2015+(27*(AJ$36="kW"))),'3-a.  Rate Class Allocations'!$F:$F,"2015 - 2020 Conservation First Framework - Approved Province Wide Program",'3-a.  Rate Class Allocations'!$L:$L,AJ$35,'3-a.  Rate Class Allocations'!$E:$E,$B348) / SUMIFS(OFFSET('3-a.  Rate Class Allocations'!$BA:$BA,0,O218-2015+(27*(AJ$36="kW"))),'3-a.  Rate Class Allocations'!$F:$F,"2015 - 2020 Conservation First Framework - Approved Province Wide Program",'3-a.  Rate Class Allocations'!$E:$E,$B348),IF(COUNTIFS(AJ$35,"General Service*"),1/COUNTIFS(Y218:AL218,"General Service*"),0))</f>
        <v>0</v>
      </c>
      <c r="AK348" s="416">
        <f ca="1">IF(SUMIFS(OFFSET('3-a.  Rate Class Allocations'!$BA:$BA,0,O218-2015+(27*(AK$36="kW"))),'3-a.  Rate Class Allocations'!$F:$F,"2015 - 2020 Conservation First Framework - Approved Province Wide Program",'3-a.  Rate Class Allocations'!$E:$E,$B348),SUMIFS(OFFSET('3-a.  Rate Class Allocations'!$BA:$BA,0,O218-2015+(27*(AK$36="kW"))),'3-a.  Rate Class Allocations'!$F:$F,"2015 - 2020 Conservation First Framework - Approved Province Wide Program",'3-a.  Rate Class Allocations'!$L:$L,AK$35,'3-a.  Rate Class Allocations'!$E:$E,$B348) / SUMIFS(OFFSET('3-a.  Rate Class Allocations'!$BA:$BA,0,O218-2015+(27*(AK$36="kW"))),'3-a.  Rate Class Allocations'!$F:$F,"2015 - 2020 Conservation First Framework - Approved Province Wide Program",'3-a.  Rate Class Allocations'!$E:$E,$B348),IF(COUNTIFS(AK$35,"General Service*"),1/COUNTIFS(Y218:AL218,"General Service*"),0))</f>
        <v>0</v>
      </c>
      <c r="AL348" s="416">
        <f ca="1">IF(SUMIFS(OFFSET('3-a.  Rate Class Allocations'!$BA:$BA,0,O218-2015+(27*(AL$36="kW"))),'3-a.  Rate Class Allocations'!$F:$F,"2015 - 2020 Conservation First Framework - Approved Province Wide Program",'3-a.  Rate Class Allocations'!$E:$E,$B348),SUMIFS(OFFSET('3-a.  Rate Class Allocations'!$BA:$BA,0,O218-2015+(27*(AL$36="kW"))),'3-a.  Rate Class Allocations'!$F:$F,"2015 - 2020 Conservation First Framework - Approved Province Wide Program",'3-a.  Rate Class Allocations'!$L:$L,AL$35,'3-a.  Rate Class Allocations'!$E:$E,$B348) / SUMIFS(OFFSET('3-a.  Rate Class Allocations'!$BA:$BA,0,O218-2015+(27*(AL$36="kW"))),'3-a.  Rate Class Allocations'!$F:$F,"2015 - 2020 Conservation First Framework - Approved Province Wide Program",'3-a.  Rate Class Allocations'!$E:$E,$B348),IF(COUNTIFS(AL$35,"General Service*"),1/COUNTIFS(Y218:AL218,"General Service*"),0))</f>
        <v>0</v>
      </c>
      <c r="AM348" s="298">
        <f ca="1">SUM(Y348:AL348)</f>
        <v>1</v>
      </c>
    </row>
    <row r="349" spans="1:39" outlineLevel="1">
      <c r="B349" s="296" t="s">
        <v>290</v>
      </c>
      <c r="C349" s="293" t="s">
        <v>164</v>
      </c>
      <c r="D349" s="724">
        <f>SUMIFS('7.  Persistence Report'!AV:AV,'7.  Persistence Report'!$D:$D,$B348,'7.  Persistence Report'!$H:$H,2016,'7.  Persistence Report'!$J:$J,"Adjustment")</f>
        <v>0</v>
      </c>
      <c r="E349" s="724">
        <f>SUMIFS('7.  Persistence Report'!AW:AW,'7.  Persistence Report'!$D:$D,$B348,'7.  Persistence Report'!$H:$H,2016,'7.  Persistence Report'!$J:$J,"Adjustment")</f>
        <v>0</v>
      </c>
      <c r="F349" s="724">
        <f>SUMIFS('7.  Persistence Report'!AX:AX,'7.  Persistence Report'!$D:$D,$B348,'7.  Persistence Report'!$H:$H,2016,'7.  Persistence Report'!$J:$J,"Adjustment")</f>
        <v>0</v>
      </c>
      <c r="G349" s="724">
        <f>SUMIFS('7.  Persistence Report'!AY:AY,'7.  Persistence Report'!$D:$D,$B348,'7.  Persistence Report'!$H:$H,2016,'7.  Persistence Report'!$J:$J,"Adjustment")</f>
        <v>0</v>
      </c>
      <c r="H349" s="724">
        <f>SUMIFS('7.  Persistence Report'!AZ:AZ,'7.  Persistence Report'!$D:$D,$B348,'7.  Persistence Report'!$H:$H,2016,'7.  Persistence Report'!$J:$J,"Adjustment")</f>
        <v>0</v>
      </c>
      <c r="I349" s="724">
        <f>SUMIFS('7.  Persistence Report'!BA:BA,'7.  Persistence Report'!$D:$D,$B348,'7.  Persistence Report'!$H:$H,2016,'7.  Persistence Report'!$J:$J,"Adjustment")</f>
        <v>0</v>
      </c>
      <c r="J349" s="724">
        <f>SUMIFS('7.  Persistence Report'!BB:BB,'7.  Persistence Report'!$D:$D,$B348,'7.  Persistence Report'!$H:$H,2016,'7.  Persistence Report'!$J:$J,"Adjustment")</f>
        <v>0</v>
      </c>
      <c r="K349" s="724">
        <f>SUMIFS('7.  Persistence Report'!BC:BC,'7.  Persistence Report'!$D:$D,$B348,'7.  Persistence Report'!$H:$H,2016,'7.  Persistence Report'!$J:$J,"Adjustment")</f>
        <v>0</v>
      </c>
      <c r="L349" s="724">
        <f>SUMIFS('7.  Persistence Report'!BD:BD,'7.  Persistence Report'!$D:$D,$B348,'7.  Persistence Report'!$H:$H,2016,'7.  Persistence Report'!$J:$J,"Adjustment")</f>
        <v>0</v>
      </c>
      <c r="M349" s="724">
        <f>SUMIFS('7.  Persistence Report'!BE:BE,'7.  Persistence Report'!$D:$D,$B348,'7.  Persistence Report'!$H:$H,2016,'7.  Persistence Report'!$J:$J,"Adjustment")</f>
        <v>0</v>
      </c>
      <c r="N349" s="724">
        <f>N348</f>
        <v>0</v>
      </c>
      <c r="O349" s="724">
        <f>SUMIFS('7.  Persistence Report'!Q:Q,'7.  Persistence Report'!$D:$D,$B348,'7.  Persistence Report'!$H:$H,2016,'7.  Persistence Report'!$J:$J,"Adjustment")</f>
        <v>0</v>
      </c>
      <c r="P349" s="724">
        <f>SUMIFS('7.  Persistence Report'!R:R,'7.  Persistence Report'!$D:$D,$B348,'7.  Persistence Report'!$H:$H,2016,'7.  Persistence Report'!$J:$J,"Adjustment")</f>
        <v>0</v>
      </c>
      <c r="Q349" s="724">
        <f>SUMIFS('7.  Persistence Report'!S:S,'7.  Persistence Report'!$D:$D,$B348,'7.  Persistence Report'!$H:$H,2016,'7.  Persistence Report'!$J:$J,"Adjustment")</f>
        <v>0</v>
      </c>
      <c r="R349" s="724">
        <f>SUMIFS('7.  Persistence Report'!T:T,'7.  Persistence Report'!$D:$D,$B348,'7.  Persistence Report'!$H:$H,2016,'7.  Persistence Report'!$J:$J,"Adjustment")</f>
        <v>0</v>
      </c>
      <c r="S349" s="724">
        <f>SUMIFS('7.  Persistence Report'!U:U,'7.  Persistence Report'!$D:$D,$B348,'7.  Persistence Report'!$H:$H,2016,'7.  Persistence Report'!$J:$J,"Adjustment")</f>
        <v>0</v>
      </c>
      <c r="T349" s="724">
        <f>SUMIFS('7.  Persistence Report'!V:V,'7.  Persistence Report'!$D:$D,$B348,'7.  Persistence Report'!$H:$H,2016,'7.  Persistence Report'!$J:$J,"Adjustment")</f>
        <v>0</v>
      </c>
      <c r="U349" s="724">
        <f>SUMIFS('7.  Persistence Report'!W:W,'7.  Persistence Report'!$D:$D,$B348,'7.  Persistence Report'!$H:$H,2016,'7.  Persistence Report'!$J:$J,"Adjustment")</f>
        <v>0</v>
      </c>
      <c r="V349" s="724">
        <f>SUMIFS('7.  Persistence Report'!X:X,'7.  Persistence Report'!$D:$D,$B348,'7.  Persistence Report'!$H:$H,2016,'7.  Persistence Report'!$J:$J,"Adjustment")</f>
        <v>0</v>
      </c>
      <c r="W349" s="724">
        <f>SUMIFS('7.  Persistence Report'!Y:Y,'7.  Persistence Report'!$D:$D,$B348,'7.  Persistence Report'!$H:$H,2016,'7.  Persistence Report'!$J:$J,"Adjustment")</f>
        <v>0</v>
      </c>
      <c r="X349" s="724">
        <f>SUMIFS('7.  Persistence Report'!Z:Z,'7.  Persistence Report'!$D:$D,$B348,'7.  Persistence Report'!$H:$H,2016,'7.  Persistence Report'!$J:$J,"Adjustment")</f>
        <v>0</v>
      </c>
      <c r="Y349" s="412">
        <f ca="1">Y348</f>
        <v>0.5</v>
      </c>
      <c r="Z349" s="412">
        <f t="shared" ref="Z349:AL349" ca="1" si="98">Z348</f>
        <v>0.5</v>
      </c>
      <c r="AA349" s="412">
        <f t="shared" ca="1" si="98"/>
        <v>0</v>
      </c>
      <c r="AB349" s="412">
        <f t="shared" ca="1" si="98"/>
        <v>0</v>
      </c>
      <c r="AC349" s="412">
        <f t="shared" ca="1" si="98"/>
        <v>0</v>
      </c>
      <c r="AD349" s="412">
        <f t="shared" ca="1" si="98"/>
        <v>0</v>
      </c>
      <c r="AE349" s="412">
        <f t="shared" ca="1" si="98"/>
        <v>0</v>
      </c>
      <c r="AF349" s="412">
        <f t="shared" ca="1" si="98"/>
        <v>0</v>
      </c>
      <c r="AG349" s="412">
        <f t="shared" ca="1" si="98"/>
        <v>0</v>
      </c>
      <c r="AH349" s="412">
        <f t="shared" ca="1" si="98"/>
        <v>0</v>
      </c>
      <c r="AI349" s="412">
        <f t="shared" ca="1" si="98"/>
        <v>0</v>
      </c>
      <c r="AJ349" s="412">
        <f t="shared" ca="1" si="98"/>
        <v>0</v>
      </c>
      <c r="AK349" s="412">
        <f t="shared" ca="1" si="98"/>
        <v>0</v>
      </c>
      <c r="AL349" s="412">
        <f t="shared" ca="1" si="98"/>
        <v>0</v>
      </c>
      <c r="AM349" s="308"/>
    </row>
    <row r="350" spans="1:39" outlineLevel="1">
      <c r="B350" s="514"/>
      <c r="C350" s="293"/>
      <c r="D350" s="730"/>
      <c r="E350" s="730"/>
      <c r="F350" s="730"/>
      <c r="G350" s="730"/>
      <c r="H350" s="730"/>
      <c r="I350" s="730"/>
      <c r="J350" s="730"/>
      <c r="K350" s="730"/>
      <c r="L350" s="730"/>
      <c r="M350" s="730"/>
      <c r="N350" s="730"/>
      <c r="O350" s="730"/>
      <c r="P350" s="730"/>
      <c r="Q350" s="730"/>
      <c r="R350" s="730"/>
      <c r="S350" s="730"/>
      <c r="T350" s="730"/>
      <c r="U350" s="730"/>
      <c r="V350" s="730"/>
      <c r="W350" s="730"/>
      <c r="X350" s="730"/>
      <c r="Y350" s="413"/>
      <c r="Z350" s="426"/>
      <c r="AA350" s="426"/>
      <c r="AB350" s="426"/>
      <c r="AC350" s="426"/>
      <c r="AD350" s="426"/>
      <c r="AE350" s="426"/>
      <c r="AF350" s="426"/>
      <c r="AG350" s="426"/>
      <c r="AH350" s="426"/>
      <c r="AI350" s="426"/>
      <c r="AJ350" s="426"/>
      <c r="AK350" s="426"/>
      <c r="AL350" s="426"/>
      <c r="AM350" s="308"/>
    </row>
    <row r="351" spans="1:39" ht="45" outlineLevel="1">
      <c r="A351" s="516">
        <v>41</v>
      </c>
      <c r="B351" s="514" t="s">
        <v>134</v>
      </c>
      <c r="C351" s="293" t="s">
        <v>25</v>
      </c>
      <c r="D351" s="724">
        <f>SUMIFS('7.  Persistence Report'!AV:AV,'7.  Persistence Report'!$D:$D,$B351,'7.  Persistence Report'!$H:$H,2016,'7.  Persistence Report'!$J:$J,"Current Year Savings")</f>
        <v>0</v>
      </c>
      <c r="E351" s="724">
        <f>SUMIFS('7.  Persistence Report'!AW:AW,'7.  Persistence Report'!$D:$D,$B351,'7.  Persistence Report'!$H:$H,2016,'7.  Persistence Report'!$J:$J,"Current Year Savings")</f>
        <v>0</v>
      </c>
      <c r="F351" s="724">
        <f>SUMIFS('7.  Persistence Report'!AX:AX,'7.  Persistence Report'!$D:$D,$B351,'7.  Persistence Report'!$H:$H,2016,'7.  Persistence Report'!$J:$J,"Current Year Savings")</f>
        <v>0</v>
      </c>
      <c r="G351" s="724">
        <f>SUMIFS('7.  Persistence Report'!AY:AY,'7.  Persistence Report'!$D:$D,$B351,'7.  Persistence Report'!$H:$H,2016,'7.  Persistence Report'!$J:$J,"Current Year Savings")</f>
        <v>0</v>
      </c>
      <c r="H351" s="724">
        <f>SUMIFS('7.  Persistence Report'!AZ:AZ,'7.  Persistence Report'!$D:$D,$B351,'7.  Persistence Report'!$H:$H,2016,'7.  Persistence Report'!$J:$J,"Current Year Savings")</f>
        <v>0</v>
      </c>
      <c r="I351" s="724">
        <f>SUMIFS('7.  Persistence Report'!BA:BA,'7.  Persistence Report'!$D:$D,$B351,'7.  Persistence Report'!$H:$H,2016,'7.  Persistence Report'!$J:$J,"Current Year Savings")</f>
        <v>0</v>
      </c>
      <c r="J351" s="724">
        <f>SUMIFS('7.  Persistence Report'!BB:BB,'7.  Persistence Report'!$D:$D,$B351,'7.  Persistence Report'!$H:$H,2016,'7.  Persistence Report'!$J:$J,"Current Year Savings")</f>
        <v>0</v>
      </c>
      <c r="K351" s="724">
        <f>SUMIFS('7.  Persistence Report'!BC:BC,'7.  Persistence Report'!$D:$D,$B351,'7.  Persistence Report'!$H:$H,2016,'7.  Persistence Report'!$J:$J,"Current Year Savings")</f>
        <v>0</v>
      </c>
      <c r="L351" s="724">
        <f>SUMIFS('7.  Persistence Report'!BD:BD,'7.  Persistence Report'!$D:$D,$B351,'7.  Persistence Report'!$H:$H,2016,'7.  Persistence Report'!$J:$J,"Current Year Savings")</f>
        <v>0</v>
      </c>
      <c r="M351" s="724">
        <f>SUMIFS('7.  Persistence Report'!BE:BE,'7.  Persistence Report'!$D:$D,$B351,'7.  Persistence Report'!$H:$H,2016,'7.  Persistence Report'!$J:$J,"Current Year Savings")</f>
        <v>0</v>
      </c>
      <c r="N351" s="724">
        <v>0</v>
      </c>
      <c r="O351" s="724">
        <f>SUMIFS('7.  Persistence Report'!Q:Q,'7.  Persistence Report'!$D:$D,$B351,'7.  Persistence Report'!$H:$H,2016,'7.  Persistence Report'!$J:$J,"Current Year Savings")</f>
        <v>0</v>
      </c>
      <c r="P351" s="724">
        <f>SUMIFS('7.  Persistence Report'!R:R,'7.  Persistence Report'!$D:$D,$B351,'7.  Persistence Report'!$H:$H,2016,'7.  Persistence Report'!$J:$J,"Current Year Savings")</f>
        <v>0</v>
      </c>
      <c r="Q351" s="724">
        <f>SUMIFS('7.  Persistence Report'!S:S,'7.  Persistence Report'!$D:$D,$B351,'7.  Persistence Report'!$H:$H,2016,'7.  Persistence Report'!$J:$J,"Current Year Savings")</f>
        <v>0</v>
      </c>
      <c r="R351" s="724">
        <f>SUMIFS('7.  Persistence Report'!T:T,'7.  Persistence Report'!$D:$D,$B351,'7.  Persistence Report'!$H:$H,2016,'7.  Persistence Report'!$J:$J,"Current Year Savings")</f>
        <v>0</v>
      </c>
      <c r="S351" s="724">
        <f>SUMIFS('7.  Persistence Report'!U:U,'7.  Persistence Report'!$D:$D,$B351,'7.  Persistence Report'!$H:$H,2016,'7.  Persistence Report'!$J:$J,"Current Year Savings")</f>
        <v>0</v>
      </c>
      <c r="T351" s="724">
        <f>SUMIFS('7.  Persistence Report'!V:V,'7.  Persistence Report'!$D:$D,$B351,'7.  Persistence Report'!$H:$H,2016,'7.  Persistence Report'!$J:$J,"Current Year Savings")</f>
        <v>0</v>
      </c>
      <c r="U351" s="724">
        <f>SUMIFS('7.  Persistence Report'!W:W,'7.  Persistence Report'!$D:$D,$B351,'7.  Persistence Report'!$H:$H,2016,'7.  Persistence Report'!$J:$J,"Current Year Savings")</f>
        <v>0</v>
      </c>
      <c r="V351" s="724">
        <f>SUMIFS('7.  Persistence Report'!X:X,'7.  Persistence Report'!$D:$D,$B351,'7.  Persistence Report'!$H:$H,2016,'7.  Persistence Report'!$J:$J,"Current Year Savings")</f>
        <v>0</v>
      </c>
      <c r="W351" s="724">
        <f>SUMIFS('7.  Persistence Report'!Y:Y,'7.  Persistence Report'!$D:$D,$B351,'7.  Persistence Report'!$H:$H,2016,'7.  Persistence Report'!$J:$J,"Current Year Savings")</f>
        <v>0</v>
      </c>
      <c r="X351" s="724">
        <f>SUMIFS('7.  Persistence Report'!Z:Z,'7.  Persistence Report'!$D:$D,$B351,'7.  Persistence Report'!$H:$H,2016,'7.  Persistence Report'!$J:$J,"Current Year Savings")</f>
        <v>0</v>
      </c>
      <c r="Y351" s="416">
        <f ca="1">IF(SUMIFS(OFFSET('3-a.  Rate Class Allocations'!$BA:$BA,0,O218-2015+(27*(Y219="kW"))),'3-a.  Rate Class Allocations'!$F:$F,"2015 - 2020 Conservation First Framework - Approved Province Wide Program",'3-a.  Rate Class Allocations'!$E:$E,$B351),SUMIFS(OFFSET('3-a.  Rate Class Allocations'!$BA:$BA,0,O218-2015+(27*(Y219="kW"))),'3-a.  Rate Class Allocations'!$F:$F,"2015 - 2020 Conservation First Framework - Approved Province Wide Program",'3-a.  Rate Class Allocations'!$L:$L,Y218,'3-a.  Rate Class Allocations'!$E:$E,$B351) / SUMIFS(OFFSET('3-a.  Rate Class Allocations'!$BA:$BA,0,O218-2015+(27*(Y219="kW"))),'3-a.  Rate Class Allocations'!$F:$F,"2015 - 2020 Conservation First Framework - Approved Province Wide Program",'3-a.  Rate Class Allocations'!$E:$E,$B351),IF(COUNTIFS(Y218,"General Service*"),1/COUNTIFS(Y218:AL218,"General Service*"),0))</f>
        <v>0.5</v>
      </c>
      <c r="Z351" s="416">
        <f ca="1">IF(SUMIFS(OFFSET('3-a.  Rate Class Allocations'!$BA:$BA,0,O218-2015+(27*(Z$36="kW"))),'3-a.  Rate Class Allocations'!$F:$F,"2015 - 2020 Conservation First Framework - Approved Province Wide Program",'3-a.  Rate Class Allocations'!$E:$E,$B351),SUMIFS(OFFSET('3-a.  Rate Class Allocations'!$BA:$BA,0,O218-2015+(27*(Z$36="kW"))),'3-a.  Rate Class Allocations'!$F:$F,"2015 - 2020 Conservation First Framework - Approved Province Wide Program",'3-a.  Rate Class Allocations'!$L:$L,Z$35,'3-a.  Rate Class Allocations'!$E:$E,$B351) / SUMIFS(OFFSET('3-a.  Rate Class Allocations'!$BA:$BA,0,O218-2015+(27*(Z$36="kW"))),'3-a.  Rate Class Allocations'!$F:$F,"2015 - 2020 Conservation First Framework - Approved Province Wide Program",'3-a.  Rate Class Allocations'!$E:$E,$B351),IF(COUNTIFS(Z$35,"General Service*"),1/COUNTIFS(Y218:AL218,"General Service*"),0))</f>
        <v>0.5</v>
      </c>
      <c r="AA351" s="416">
        <f ca="1">IF(SUMIFS(OFFSET('3-a.  Rate Class Allocations'!$BA:$BA,0,O218-2015+(27*(AA$36="kW"))),'3-a.  Rate Class Allocations'!$F:$F,"2015 - 2020 Conservation First Framework - Approved Province Wide Program",'3-a.  Rate Class Allocations'!$E:$E,$B351),SUMIFS(OFFSET('3-a.  Rate Class Allocations'!$BA:$BA,0,O218-2015+(27*(AA$36="kW"))),'3-a.  Rate Class Allocations'!$F:$F,"2015 - 2020 Conservation First Framework - Approved Province Wide Program",'3-a.  Rate Class Allocations'!$L:$L,AA$35,'3-a.  Rate Class Allocations'!$E:$E,$B351) / SUMIFS(OFFSET('3-a.  Rate Class Allocations'!$BA:$BA,0,O218-2015+(27*(AA$36="kW"))),'3-a.  Rate Class Allocations'!$F:$F,"2015 - 2020 Conservation First Framework - Approved Province Wide Program",'3-a.  Rate Class Allocations'!$E:$E,$B351),IF(COUNTIFS(AA$35,"General Service*"),1/COUNTIFS(Y218:AL218,"General Service*"),0))</f>
        <v>0</v>
      </c>
      <c r="AB351" s="416">
        <f ca="1">IF(SUMIFS(OFFSET('3-a.  Rate Class Allocations'!$BA:$BA,0,O218-2015+(27*(AB$36="kW"))),'3-a.  Rate Class Allocations'!$F:$F,"2015 - 2020 Conservation First Framework - Approved Province Wide Program",'3-a.  Rate Class Allocations'!$E:$E,$B351),SUMIFS(OFFSET('3-a.  Rate Class Allocations'!$BA:$BA,0,O218-2015+(27*(AB$36="kW"))),'3-a.  Rate Class Allocations'!$F:$F,"2015 - 2020 Conservation First Framework - Approved Province Wide Program",'3-a.  Rate Class Allocations'!$L:$L,AB$35,'3-a.  Rate Class Allocations'!$E:$E,$B351) / SUMIFS(OFFSET('3-a.  Rate Class Allocations'!$BA:$BA,0,O218-2015+(27*(AB$36="kW"))),'3-a.  Rate Class Allocations'!$F:$F,"2015 - 2020 Conservation First Framework - Approved Province Wide Program",'3-a.  Rate Class Allocations'!$E:$E,$B351),IF(COUNTIFS(AB$35,"General Service*"),1/COUNTIFS(Y218:AL218,"General Service*"),0))</f>
        <v>0</v>
      </c>
      <c r="AC351" s="416">
        <f ca="1">IF(SUMIFS(OFFSET('3-a.  Rate Class Allocations'!$BA:$BA,0,O218-2015+(27*(AC$36="kW"))),'3-a.  Rate Class Allocations'!$F:$F,"2015 - 2020 Conservation First Framework - Approved Province Wide Program",'3-a.  Rate Class Allocations'!$E:$E,$B351),SUMIFS(OFFSET('3-a.  Rate Class Allocations'!$BA:$BA,0,O218-2015+(27*(AC$36="kW"))),'3-a.  Rate Class Allocations'!$F:$F,"2015 - 2020 Conservation First Framework - Approved Province Wide Program",'3-a.  Rate Class Allocations'!$L:$L,AC$35,'3-a.  Rate Class Allocations'!$E:$E,$B351) / SUMIFS(OFFSET('3-a.  Rate Class Allocations'!$BA:$BA,0,O218-2015+(27*(AC$36="kW"))),'3-a.  Rate Class Allocations'!$F:$F,"2015 - 2020 Conservation First Framework - Approved Province Wide Program",'3-a.  Rate Class Allocations'!$E:$E,$B351),IF(COUNTIFS(AC$35,"General Service*"),1/COUNTIFS(Y218:AL218,"General Service*"),0))</f>
        <v>0</v>
      </c>
      <c r="AD351" s="416">
        <f ca="1">IF(SUMIFS(OFFSET('3-a.  Rate Class Allocations'!$BA:$BA,0,O218-2015+(27*(AD$36="kW"))),'3-a.  Rate Class Allocations'!$F:$F,"2015 - 2020 Conservation First Framework - Approved Province Wide Program",'3-a.  Rate Class Allocations'!$E:$E,$B351),SUMIFS(OFFSET('3-a.  Rate Class Allocations'!$BA:$BA,0,O218-2015+(27*(AD$36="kW"))),'3-a.  Rate Class Allocations'!$F:$F,"2015 - 2020 Conservation First Framework - Approved Province Wide Program",'3-a.  Rate Class Allocations'!$L:$L,AD$35,'3-a.  Rate Class Allocations'!$E:$E,$B351) / SUMIFS(OFFSET('3-a.  Rate Class Allocations'!$BA:$BA,0,O218-2015+(27*(AD$36="kW"))),'3-a.  Rate Class Allocations'!$F:$F,"2015 - 2020 Conservation First Framework - Approved Province Wide Program",'3-a.  Rate Class Allocations'!$E:$E,$B351),IF(COUNTIFS(AD$35,"General Service*"),1/COUNTIFS(Y218:AL218,"General Service*"),0))</f>
        <v>0</v>
      </c>
      <c r="AE351" s="416">
        <f ca="1">IF(SUMIFS(OFFSET('3-a.  Rate Class Allocations'!$BA:$BA,0,O218-2015+(27*(AE$36="kW"))),'3-a.  Rate Class Allocations'!$F:$F,"2015 - 2020 Conservation First Framework - Approved Province Wide Program",'3-a.  Rate Class Allocations'!$E:$E,$B351),SUMIFS(OFFSET('3-a.  Rate Class Allocations'!$BA:$BA,0,O218-2015+(27*(AE$36="kW"))),'3-a.  Rate Class Allocations'!$F:$F,"2015 - 2020 Conservation First Framework - Approved Province Wide Program",'3-a.  Rate Class Allocations'!$L:$L,AE$35,'3-a.  Rate Class Allocations'!$E:$E,$B351) / SUMIFS(OFFSET('3-a.  Rate Class Allocations'!$BA:$BA,0,O218-2015+(27*(AE$36="kW"))),'3-a.  Rate Class Allocations'!$F:$F,"2015 - 2020 Conservation First Framework - Approved Province Wide Program",'3-a.  Rate Class Allocations'!$E:$E,$B351),IF(COUNTIFS(AE$35,"General Service*"),1/COUNTIFS(Y218:AL218,"General Service*"),0))</f>
        <v>0</v>
      </c>
      <c r="AF351" s="416">
        <f ca="1">IF(SUMIFS(OFFSET('3-a.  Rate Class Allocations'!$BA:$BA,0,O218-2015+(27*(AF$36="kW"))),'3-a.  Rate Class Allocations'!$F:$F,"2015 - 2020 Conservation First Framework - Approved Province Wide Program",'3-a.  Rate Class Allocations'!$E:$E,$B351),SUMIFS(OFFSET('3-a.  Rate Class Allocations'!$BA:$BA,0,O218-2015+(27*(AF$36="kW"))),'3-a.  Rate Class Allocations'!$F:$F,"2015 - 2020 Conservation First Framework - Approved Province Wide Program",'3-a.  Rate Class Allocations'!$L:$L,AF$35,'3-a.  Rate Class Allocations'!$E:$E,$B351) / SUMIFS(OFFSET('3-a.  Rate Class Allocations'!$BA:$BA,0,O218-2015+(27*(AF$36="kW"))),'3-a.  Rate Class Allocations'!$F:$F,"2015 - 2020 Conservation First Framework - Approved Province Wide Program",'3-a.  Rate Class Allocations'!$E:$E,$B351),IF(COUNTIFS(AF$35,"General Service*"),1/COUNTIFS(Y218:AL218,"General Service*"),0))</f>
        <v>0</v>
      </c>
      <c r="AG351" s="416">
        <f ca="1">IF(SUMIFS(OFFSET('3-a.  Rate Class Allocations'!$BA:$BA,0,O218-2015+(27*(AG$36="kW"))),'3-a.  Rate Class Allocations'!$F:$F,"2015 - 2020 Conservation First Framework - Approved Province Wide Program",'3-a.  Rate Class Allocations'!$E:$E,$B351),SUMIFS(OFFSET('3-a.  Rate Class Allocations'!$BA:$BA,0,O218-2015+(27*(AG$36="kW"))),'3-a.  Rate Class Allocations'!$F:$F,"2015 - 2020 Conservation First Framework - Approved Province Wide Program",'3-a.  Rate Class Allocations'!$L:$L,AG$35,'3-a.  Rate Class Allocations'!$E:$E,$B351) / SUMIFS(OFFSET('3-a.  Rate Class Allocations'!$BA:$BA,0,O218-2015+(27*(AG$36="kW"))),'3-a.  Rate Class Allocations'!$F:$F,"2015 - 2020 Conservation First Framework - Approved Province Wide Program",'3-a.  Rate Class Allocations'!$E:$E,$B351),IF(COUNTIFS(AG$35,"General Service*"),1/COUNTIFS(Y218:AL218,"General Service*"),0))</f>
        <v>0</v>
      </c>
      <c r="AH351" s="416">
        <f ca="1">IF(SUMIFS(OFFSET('3-a.  Rate Class Allocations'!$BA:$BA,0,O218-2015+(27*(AH$36="kW"))),'3-a.  Rate Class Allocations'!$F:$F,"2015 - 2020 Conservation First Framework - Approved Province Wide Program",'3-a.  Rate Class Allocations'!$E:$E,$B351),SUMIFS(OFFSET('3-a.  Rate Class Allocations'!$BA:$BA,0,O218-2015+(27*(AH$36="kW"))),'3-a.  Rate Class Allocations'!$F:$F,"2015 - 2020 Conservation First Framework - Approved Province Wide Program",'3-a.  Rate Class Allocations'!$L:$L,AH$35,'3-a.  Rate Class Allocations'!$E:$E,$B351) / SUMIFS(OFFSET('3-a.  Rate Class Allocations'!$BA:$BA,0,O218-2015+(27*(AH$36="kW"))),'3-a.  Rate Class Allocations'!$F:$F,"2015 - 2020 Conservation First Framework - Approved Province Wide Program",'3-a.  Rate Class Allocations'!$E:$E,$B351),IF(COUNTIFS(AH$35,"General Service*"),1/COUNTIFS(Y218:AL218,"General Service*"),0))</f>
        <v>0</v>
      </c>
      <c r="AI351" s="416">
        <f ca="1">IF(SUMIFS(OFFSET('3-a.  Rate Class Allocations'!$BA:$BA,0,O218-2015+(27*(AI$36="kW"))),'3-a.  Rate Class Allocations'!$F:$F,"2015 - 2020 Conservation First Framework - Approved Province Wide Program",'3-a.  Rate Class Allocations'!$E:$E,$B351),SUMIFS(OFFSET('3-a.  Rate Class Allocations'!$BA:$BA,0,O218-2015+(27*(AI$36="kW"))),'3-a.  Rate Class Allocations'!$F:$F,"2015 - 2020 Conservation First Framework - Approved Province Wide Program",'3-a.  Rate Class Allocations'!$L:$L,AI$35,'3-a.  Rate Class Allocations'!$E:$E,$B351) / SUMIFS(OFFSET('3-a.  Rate Class Allocations'!$BA:$BA,0,O218-2015+(27*(AI$36="kW"))),'3-a.  Rate Class Allocations'!$F:$F,"2015 - 2020 Conservation First Framework - Approved Province Wide Program",'3-a.  Rate Class Allocations'!$E:$E,$B351),IF(COUNTIFS(AI$35,"General Service*"),1/COUNTIFS(Y218:AL218,"General Service*"),0))</f>
        <v>0</v>
      </c>
      <c r="AJ351" s="416">
        <f ca="1">IF(SUMIFS(OFFSET('3-a.  Rate Class Allocations'!$BA:$BA,0,O218-2015+(27*(AJ$36="kW"))),'3-a.  Rate Class Allocations'!$F:$F,"2015 - 2020 Conservation First Framework - Approved Province Wide Program",'3-a.  Rate Class Allocations'!$E:$E,$B351),SUMIFS(OFFSET('3-a.  Rate Class Allocations'!$BA:$BA,0,O218-2015+(27*(AJ$36="kW"))),'3-a.  Rate Class Allocations'!$F:$F,"2015 - 2020 Conservation First Framework - Approved Province Wide Program",'3-a.  Rate Class Allocations'!$L:$L,AJ$35,'3-a.  Rate Class Allocations'!$E:$E,$B351) / SUMIFS(OFFSET('3-a.  Rate Class Allocations'!$BA:$BA,0,O218-2015+(27*(AJ$36="kW"))),'3-a.  Rate Class Allocations'!$F:$F,"2015 - 2020 Conservation First Framework - Approved Province Wide Program",'3-a.  Rate Class Allocations'!$E:$E,$B351),IF(COUNTIFS(AJ$35,"General Service*"),1/COUNTIFS(Y218:AL218,"General Service*"),0))</f>
        <v>0</v>
      </c>
      <c r="AK351" s="416">
        <f ca="1">IF(SUMIFS(OFFSET('3-a.  Rate Class Allocations'!$BA:$BA,0,O218-2015+(27*(AK$36="kW"))),'3-a.  Rate Class Allocations'!$F:$F,"2015 - 2020 Conservation First Framework - Approved Province Wide Program",'3-a.  Rate Class Allocations'!$E:$E,$B351),SUMIFS(OFFSET('3-a.  Rate Class Allocations'!$BA:$BA,0,O218-2015+(27*(AK$36="kW"))),'3-a.  Rate Class Allocations'!$F:$F,"2015 - 2020 Conservation First Framework - Approved Province Wide Program",'3-a.  Rate Class Allocations'!$L:$L,AK$35,'3-a.  Rate Class Allocations'!$E:$E,$B351) / SUMIFS(OFFSET('3-a.  Rate Class Allocations'!$BA:$BA,0,O218-2015+(27*(AK$36="kW"))),'3-a.  Rate Class Allocations'!$F:$F,"2015 - 2020 Conservation First Framework - Approved Province Wide Program",'3-a.  Rate Class Allocations'!$E:$E,$B351),IF(COUNTIFS(AK$35,"General Service*"),1/COUNTIFS(Y218:AL218,"General Service*"),0))</f>
        <v>0</v>
      </c>
      <c r="AL351" s="416">
        <f ca="1">IF(SUMIFS(OFFSET('3-a.  Rate Class Allocations'!$BA:$BA,0,O218-2015+(27*(AL$36="kW"))),'3-a.  Rate Class Allocations'!$F:$F,"2015 - 2020 Conservation First Framework - Approved Province Wide Program",'3-a.  Rate Class Allocations'!$E:$E,$B351),SUMIFS(OFFSET('3-a.  Rate Class Allocations'!$BA:$BA,0,O218-2015+(27*(AL$36="kW"))),'3-a.  Rate Class Allocations'!$F:$F,"2015 - 2020 Conservation First Framework - Approved Province Wide Program",'3-a.  Rate Class Allocations'!$L:$L,AL$35,'3-a.  Rate Class Allocations'!$E:$E,$B351) / SUMIFS(OFFSET('3-a.  Rate Class Allocations'!$BA:$BA,0,O218-2015+(27*(AL$36="kW"))),'3-a.  Rate Class Allocations'!$F:$F,"2015 - 2020 Conservation First Framework - Approved Province Wide Program",'3-a.  Rate Class Allocations'!$E:$E,$B351),IF(COUNTIFS(AL$35,"General Service*"),1/COUNTIFS(Y218:AL218,"General Service*"),0))</f>
        <v>0</v>
      </c>
      <c r="AM351" s="298">
        <f ca="1">SUM(Y351:AL351)</f>
        <v>1</v>
      </c>
    </row>
    <row r="352" spans="1:39" outlineLevel="1">
      <c r="B352" s="296" t="s">
        <v>290</v>
      </c>
      <c r="C352" s="293" t="s">
        <v>164</v>
      </c>
      <c r="D352" s="724">
        <f>SUMIFS('7.  Persistence Report'!AV:AV,'7.  Persistence Report'!$D:$D,$B351,'7.  Persistence Report'!$H:$H,2016,'7.  Persistence Report'!$J:$J,"Adjustment")</f>
        <v>0</v>
      </c>
      <c r="E352" s="724">
        <f>SUMIFS('7.  Persistence Report'!AW:AW,'7.  Persistence Report'!$D:$D,$B351,'7.  Persistence Report'!$H:$H,2016,'7.  Persistence Report'!$J:$J,"Adjustment")</f>
        <v>0</v>
      </c>
      <c r="F352" s="724">
        <f>SUMIFS('7.  Persistence Report'!AX:AX,'7.  Persistence Report'!$D:$D,$B351,'7.  Persistence Report'!$H:$H,2016,'7.  Persistence Report'!$J:$J,"Adjustment")</f>
        <v>0</v>
      </c>
      <c r="G352" s="724">
        <f>SUMIFS('7.  Persistence Report'!AY:AY,'7.  Persistence Report'!$D:$D,$B351,'7.  Persistence Report'!$H:$H,2016,'7.  Persistence Report'!$J:$J,"Adjustment")</f>
        <v>0</v>
      </c>
      <c r="H352" s="724">
        <f>SUMIFS('7.  Persistence Report'!AZ:AZ,'7.  Persistence Report'!$D:$D,$B351,'7.  Persistence Report'!$H:$H,2016,'7.  Persistence Report'!$J:$J,"Adjustment")</f>
        <v>0</v>
      </c>
      <c r="I352" s="724">
        <f>SUMIFS('7.  Persistence Report'!BA:BA,'7.  Persistence Report'!$D:$D,$B351,'7.  Persistence Report'!$H:$H,2016,'7.  Persistence Report'!$J:$J,"Adjustment")</f>
        <v>0</v>
      </c>
      <c r="J352" s="724">
        <f>SUMIFS('7.  Persistence Report'!BB:BB,'7.  Persistence Report'!$D:$D,$B351,'7.  Persistence Report'!$H:$H,2016,'7.  Persistence Report'!$J:$J,"Adjustment")</f>
        <v>0</v>
      </c>
      <c r="K352" s="724">
        <f>SUMIFS('7.  Persistence Report'!BC:BC,'7.  Persistence Report'!$D:$D,$B351,'7.  Persistence Report'!$H:$H,2016,'7.  Persistence Report'!$J:$J,"Adjustment")</f>
        <v>0</v>
      </c>
      <c r="L352" s="724">
        <f>SUMIFS('7.  Persistence Report'!BD:BD,'7.  Persistence Report'!$D:$D,$B351,'7.  Persistence Report'!$H:$H,2016,'7.  Persistence Report'!$J:$J,"Adjustment")</f>
        <v>0</v>
      </c>
      <c r="M352" s="724">
        <f>SUMIFS('7.  Persistence Report'!BE:BE,'7.  Persistence Report'!$D:$D,$B351,'7.  Persistence Report'!$H:$H,2016,'7.  Persistence Report'!$J:$J,"Adjustment")</f>
        <v>0</v>
      </c>
      <c r="N352" s="724">
        <f>N351</f>
        <v>0</v>
      </c>
      <c r="O352" s="724">
        <f>SUMIFS('7.  Persistence Report'!Q:Q,'7.  Persistence Report'!$D:$D,$B351,'7.  Persistence Report'!$H:$H,2016,'7.  Persistence Report'!$J:$J,"Adjustment")</f>
        <v>0</v>
      </c>
      <c r="P352" s="724">
        <f>SUMIFS('7.  Persistence Report'!R:R,'7.  Persistence Report'!$D:$D,$B351,'7.  Persistence Report'!$H:$H,2016,'7.  Persistence Report'!$J:$J,"Adjustment")</f>
        <v>0</v>
      </c>
      <c r="Q352" s="724">
        <f>SUMIFS('7.  Persistence Report'!S:S,'7.  Persistence Report'!$D:$D,$B351,'7.  Persistence Report'!$H:$H,2016,'7.  Persistence Report'!$J:$J,"Adjustment")</f>
        <v>0</v>
      </c>
      <c r="R352" s="724">
        <f>SUMIFS('7.  Persistence Report'!T:T,'7.  Persistence Report'!$D:$D,$B351,'7.  Persistence Report'!$H:$H,2016,'7.  Persistence Report'!$J:$J,"Adjustment")</f>
        <v>0</v>
      </c>
      <c r="S352" s="724">
        <f>SUMIFS('7.  Persistence Report'!U:U,'7.  Persistence Report'!$D:$D,$B351,'7.  Persistence Report'!$H:$H,2016,'7.  Persistence Report'!$J:$J,"Adjustment")</f>
        <v>0</v>
      </c>
      <c r="T352" s="724">
        <f>SUMIFS('7.  Persistence Report'!V:V,'7.  Persistence Report'!$D:$D,$B351,'7.  Persistence Report'!$H:$H,2016,'7.  Persistence Report'!$J:$J,"Adjustment")</f>
        <v>0</v>
      </c>
      <c r="U352" s="724">
        <f>SUMIFS('7.  Persistence Report'!W:W,'7.  Persistence Report'!$D:$D,$B351,'7.  Persistence Report'!$H:$H,2016,'7.  Persistence Report'!$J:$J,"Adjustment")</f>
        <v>0</v>
      </c>
      <c r="V352" s="724">
        <f>SUMIFS('7.  Persistence Report'!X:X,'7.  Persistence Report'!$D:$D,$B351,'7.  Persistence Report'!$H:$H,2016,'7.  Persistence Report'!$J:$J,"Adjustment")</f>
        <v>0</v>
      </c>
      <c r="W352" s="724">
        <f>SUMIFS('7.  Persistence Report'!Y:Y,'7.  Persistence Report'!$D:$D,$B351,'7.  Persistence Report'!$H:$H,2016,'7.  Persistence Report'!$J:$J,"Adjustment")</f>
        <v>0</v>
      </c>
      <c r="X352" s="724">
        <f>SUMIFS('7.  Persistence Report'!Z:Z,'7.  Persistence Report'!$D:$D,$B351,'7.  Persistence Report'!$H:$H,2016,'7.  Persistence Report'!$J:$J,"Adjustment")</f>
        <v>0</v>
      </c>
      <c r="Y352" s="412">
        <f ca="1">Y351</f>
        <v>0.5</v>
      </c>
      <c r="Z352" s="412">
        <f t="shared" ref="Z352:AL352" ca="1" si="99">Z351</f>
        <v>0.5</v>
      </c>
      <c r="AA352" s="412">
        <f t="shared" ca="1" si="99"/>
        <v>0</v>
      </c>
      <c r="AB352" s="412">
        <f t="shared" ca="1" si="99"/>
        <v>0</v>
      </c>
      <c r="AC352" s="412">
        <f t="shared" ca="1" si="99"/>
        <v>0</v>
      </c>
      <c r="AD352" s="412">
        <f t="shared" ca="1" si="99"/>
        <v>0</v>
      </c>
      <c r="AE352" s="412">
        <f t="shared" ca="1" si="99"/>
        <v>0</v>
      </c>
      <c r="AF352" s="412">
        <f t="shared" ca="1" si="99"/>
        <v>0</v>
      </c>
      <c r="AG352" s="412">
        <f t="shared" ca="1" si="99"/>
        <v>0</v>
      </c>
      <c r="AH352" s="412">
        <f t="shared" ca="1" si="99"/>
        <v>0</v>
      </c>
      <c r="AI352" s="412">
        <f t="shared" ca="1" si="99"/>
        <v>0</v>
      </c>
      <c r="AJ352" s="412">
        <f t="shared" ca="1" si="99"/>
        <v>0</v>
      </c>
      <c r="AK352" s="412">
        <f t="shared" ca="1" si="99"/>
        <v>0</v>
      </c>
      <c r="AL352" s="412">
        <f t="shared" ca="1" si="99"/>
        <v>0</v>
      </c>
      <c r="AM352" s="308"/>
    </row>
    <row r="353" spans="1:39" outlineLevel="1">
      <c r="B353" s="514"/>
      <c r="C353" s="293"/>
      <c r="D353" s="730"/>
      <c r="E353" s="730"/>
      <c r="F353" s="730"/>
      <c r="G353" s="730"/>
      <c r="H353" s="730"/>
      <c r="I353" s="730"/>
      <c r="J353" s="730"/>
      <c r="K353" s="730"/>
      <c r="L353" s="730"/>
      <c r="M353" s="730"/>
      <c r="N353" s="730"/>
      <c r="O353" s="730"/>
      <c r="P353" s="730"/>
      <c r="Q353" s="730"/>
      <c r="R353" s="730"/>
      <c r="S353" s="730"/>
      <c r="T353" s="730"/>
      <c r="U353" s="730"/>
      <c r="V353" s="730"/>
      <c r="W353" s="730"/>
      <c r="X353" s="730"/>
      <c r="Y353" s="413"/>
      <c r="Z353" s="426"/>
      <c r="AA353" s="426"/>
      <c r="AB353" s="426"/>
      <c r="AC353" s="426"/>
      <c r="AD353" s="426"/>
      <c r="AE353" s="426"/>
      <c r="AF353" s="426"/>
      <c r="AG353" s="426"/>
      <c r="AH353" s="426"/>
      <c r="AI353" s="426"/>
      <c r="AJ353" s="426"/>
      <c r="AK353" s="426"/>
      <c r="AL353" s="426"/>
      <c r="AM353" s="308"/>
    </row>
    <row r="354" spans="1:39" ht="45" outlineLevel="1">
      <c r="A354" s="516">
        <v>42</v>
      </c>
      <c r="B354" s="514" t="s">
        <v>135</v>
      </c>
      <c r="C354" s="293" t="s">
        <v>25</v>
      </c>
      <c r="D354" s="724">
        <f>SUMIFS('7.  Persistence Report'!AV:AV,'7.  Persistence Report'!$D:$D,$B354,'7.  Persistence Report'!$H:$H,2016,'7.  Persistence Report'!$J:$J,"Current Year Savings")</f>
        <v>0</v>
      </c>
      <c r="E354" s="724">
        <f>SUMIFS('7.  Persistence Report'!AW:AW,'7.  Persistence Report'!$D:$D,$B354,'7.  Persistence Report'!$H:$H,2016,'7.  Persistence Report'!$J:$J,"Current Year Savings")</f>
        <v>0</v>
      </c>
      <c r="F354" s="724">
        <f>SUMIFS('7.  Persistence Report'!AX:AX,'7.  Persistence Report'!$D:$D,$B354,'7.  Persistence Report'!$H:$H,2016,'7.  Persistence Report'!$J:$J,"Current Year Savings")</f>
        <v>0</v>
      </c>
      <c r="G354" s="724">
        <f>SUMIFS('7.  Persistence Report'!AY:AY,'7.  Persistence Report'!$D:$D,$B354,'7.  Persistence Report'!$H:$H,2016,'7.  Persistence Report'!$J:$J,"Current Year Savings")</f>
        <v>0</v>
      </c>
      <c r="H354" s="724">
        <f>SUMIFS('7.  Persistence Report'!AZ:AZ,'7.  Persistence Report'!$D:$D,$B354,'7.  Persistence Report'!$H:$H,2016,'7.  Persistence Report'!$J:$J,"Current Year Savings")</f>
        <v>0</v>
      </c>
      <c r="I354" s="724">
        <f>SUMIFS('7.  Persistence Report'!BA:BA,'7.  Persistence Report'!$D:$D,$B354,'7.  Persistence Report'!$H:$H,2016,'7.  Persistence Report'!$J:$J,"Current Year Savings")</f>
        <v>0</v>
      </c>
      <c r="J354" s="724">
        <f>SUMIFS('7.  Persistence Report'!BB:BB,'7.  Persistence Report'!$D:$D,$B354,'7.  Persistence Report'!$H:$H,2016,'7.  Persistence Report'!$J:$J,"Current Year Savings")</f>
        <v>0</v>
      </c>
      <c r="K354" s="724">
        <f>SUMIFS('7.  Persistence Report'!BC:BC,'7.  Persistence Report'!$D:$D,$B354,'7.  Persistence Report'!$H:$H,2016,'7.  Persistence Report'!$J:$J,"Current Year Savings")</f>
        <v>0</v>
      </c>
      <c r="L354" s="724">
        <f>SUMIFS('7.  Persistence Report'!BD:BD,'7.  Persistence Report'!$D:$D,$B354,'7.  Persistence Report'!$H:$H,2016,'7.  Persistence Report'!$J:$J,"Current Year Savings")</f>
        <v>0</v>
      </c>
      <c r="M354" s="724">
        <f>SUMIFS('7.  Persistence Report'!BE:BE,'7.  Persistence Report'!$D:$D,$B354,'7.  Persistence Report'!$H:$H,2016,'7.  Persistence Report'!$J:$J,"Current Year Savings")</f>
        <v>0</v>
      </c>
      <c r="N354" s="730"/>
      <c r="O354" s="724">
        <f>SUMIFS('7.  Persistence Report'!Q:Q,'7.  Persistence Report'!$D:$D,$B354,'7.  Persistence Report'!$H:$H,2016,'7.  Persistence Report'!$J:$J,"Current Year Savings")</f>
        <v>0</v>
      </c>
      <c r="P354" s="724">
        <f>SUMIFS('7.  Persistence Report'!R:R,'7.  Persistence Report'!$D:$D,$B354,'7.  Persistence Report'!$H:$H,2016,'7.  Persistence Report'!$J:$J,"Current Year Savings")</f>
        <v>0</v>
      </c>
      <c r="Q354" s="724">
        <f>SUMIFS('7.  Persistence Report'!S:S,'7.  Persistence Report'!$D:$D,$B354,'7.  Persistence Report'!$H:$H,2016,'7.  Persistence Report'!$J:$J,"Current Year Savings")</f>
        <v>0</v>
      </c>
      <c r="R354" s="724">
        <f>SUMIFS('7.  Persistence Report'!T:T,'7.  Persistence Report'!$D:$D,$B354,'7.  Persistence Report'!$H:$H,2016,'7.  Persistence Report'!$J:$J,"Current Year Savings")</f>
        <v>0</v>
      </c>
      <c r="S354" s="724">
        <f>SUMIFS('7.  Persistence Report'!U:U,'7.  Persistence Report'!$D:$D,$B354,'7.  Persistence Report'!$H:$H,2016,'7.  Persistence Report'!$J:$J,"Current Year Savings")</f>
        <v>0</v>
      </c>
      <c r="T354" s="724">
        <f>SUMIFS('7.  Persistence Report'!V:V,'7.  Persistence Report'!$D:$D,$B354,'7.  Persistence Report'!$H:$H,2016,'7.  Persistence Report'!$J:$J,"Current Year Savings")</f>
        <v>0</v>
      </c>
      <c r="U354" s="724">
        <f>SUMIFS('7.  Persistence Report'!W:W,'7.  Persistence Report'!$D:$D,$B354,'7.  Persistence Report'!$H:$H,2016,'7.  Persistence Report'!$J:$J,"Current Year Savings")</f>
        <v>0</v>
      </c>
      <c r="V354" s="724">
        <f>SUMIFS('7.  Persistence Report'!X:X,'7.  Persistence Report'!$D:$D,$B354,'7.  Persistence Report'!$H:$H,2016,'7.  Persistence Report'!$J:$J,"Current Year Savings")</f>
        <v>0</v>
      </c>
      <c r="W354" s="724">
        <f>SUMIFS('7.  Persistence Report'!Y:Y,'7.  Persistence Report'!$D:$D,$B354,'7.  Persistence Report'!$H:$H,2016,'7.  Persistence Report'!$J:$J,"Current Year Savings")</f>
        <v>0</v>
      </c>
      <c r="X354" s="724">
        <f>SUMIFS('7.  Persistence Report'!Z:Z,'7.  Persistence Report'!$D:$D,$B354,'7.  Persistence Report'!$H:$H,2016,'7.  Persistence Report'!$J:$J,"Current Year Savings")</f>
        <v>0</v>
      </c>
      <c r="Y354" s="416">
        <f ca="1">IF(SUMIFS(OFFSET('3-a.  Rate Class Allocations'!$BA:$BA,0,O218-2015+(27*(Y219="kW"))),'3-a.  Rate Class Allocations'!$F:$F,"2015 - 2020 Conservation First Framework - Approved Province Wide Program",'3-a.  Rate Class Allocations'!$E:$E,$B354),SUMIFS(OFFSET('3-a.  Rate Class Allocations'!$BA:$BA,0,O218-2015+(27*(Y219="kW"))),'3-a.  Rate Class Allocations'!$F:$F,"2015 - 2020 Conservation First Framework - Approved Province Wide Program",'3-a.  Rate Class Allocations'!$L:$L,Y218,'3-a.  Rate Class Allocations'!$E:$E,$B354) / SUMIFS(OFFSET('3-a.  Rate Class Allocations'!$BA:$BA,0,O218-2015+(27*(Y219="kW"))),'3-a.  Rate Class Allocations'!$F:$F,"2015 - 2020 Conservation First Framework - Approved Province Wide Program",'3-a.  Rate Class Allocations'!$E:$E,$B354),IF(COUNTIFS(Y218,"General Service*"),1/COUNTIFS(Y218:AL218,"General Service*"),0))</f>
        <v>0.5</v>
      </c>
      <c r="Z354" s="416">
        <f ca="1">IF(SUMIFS(OFFSET('3-a.  Rate Class Allocations'!$BA:$BA,0,O218-2015+(27*(Z$36="kW"))),'3-a.  Rate Class Allocations'!$F:$F,"2015 - 2020 Conservation First Framework - Approved Province Wide Program",'3-a.  Rate Class Allocations'!$E:$E,$B354),SUMIFS(OFFSET('3-a.  Rate Class Allocations'!$BA:$BA,0,O218-2015+(27*(Z$36="kW"))),'3-a.  Rate Class Allocations'!$F:$F,"2015 - 2020 Conservation First Framework - Approved Province Wide Program",'3-a.  Rate Class Allocations'!$L:$L,Z$35,'3-a.  Rate Class Allocations'!$E:$E,$B354) / SUMIFS(OFFSET('3-a.  Rate Class Allocations'!$BA:$BA,0,O218-2015+(27*(Z$36="kW"))),'3-a.  Rate Class Allocations'!$F:$F,"2015 - 2020 Conservation First Framework - Approved Province Wide Program",'3-a.  Rate Class Allocations'!$E:$E,$B354),IF(COUNTIFS(Z$35,"General Service*"),1/COUNTIFS(Y218:AL218,"General Service*"),0))</f>
        <v>0.5</v>
      </c>
      <c r="AA354" s="416">
        <f ca="1">IF(SUMIFS(OFFSET('3-a.  Rate Class Allocations'!$BA:$BA,0,O218-2015+(27*(AA$36="kW"))),'3-a.  Rate Class Allocations'!$F:$F,"2015 - 2020 Conservation First Framework - Approved Province Wide Program",'3-a.  Rate Class Allocations'!$E:$E,$B354),SUMIFS(OFFSET('3-a.  Rate Class Allocations'!$BA:$BA,0,O218-2015+(27*(AA$36="kW"))),'3-a.  Rate Class Allocations'!$F:$F,"2015 - 2020 Conservation First Framework - Approved Province Wide Program",'3-a.  Rate Class Allocations'!$L:$L,AA$35,'3-a.  Rate Class Allocations'!$E:$E,$B354) / SUMIFS(OFFSET('3-a.  Rate Class Allocations'!$BA:$BA,0,O218-2015+(27*(AA$36="kW"))),'3-a.  Rate Class Allocations'!$F:$F,"2015 - 2020 Conservation First Framework - Approved Province Wide Program",'3-a.  Rate Class Allocations'!$E:$E,$B354),IF(COUNTIFS(AA$35,"General Service*"),1/COUNTIFS(Y218:AL218,"General Service*"),0))</f>
        <v>0</v>
      </c>
      <c r="AB354" s="416">
        <f ca="1">IF(SUMIFS(OFFSET('3-a.  Rate Class Allocations'!$BA:$BA,0,O218-2015+(27*(AB$36="kW"))),'3-a.  Rate Class Allocations'!$F:$F,"2015 - 2020 Conservation First Framework - Approved Province Wide Program",'3-a.  Rate Class Allocations'!$E:$E,$B354),SUMIFS(OFFSET('3-a.  Rate Class Allocations'!$BA:$BA,0,O218-2015+(27*(AB$36="kW"))),'3-a.  Rate Class Allocations'!$F:$F,"2015 - 2020 Conservation First Framework - Approved Province Wide Program",'3-a.  Rate Class Allocations'!$L:$L,AB$35,'3-a.  Rate Class Allocations'!$E:$E,$B354) / SUMIFS(OFFSET('3-a.  Rate Class Allocations'!$BA:$BA,0,O218-2015+(27*(AB$36="kW"))),'3-a.  Rate Class Allocations'!$F:$F,"2015 - 2020 Conservation First Framework - Approved Province Wide Program",'3-a.  Rate Class Allocations'!$E:$E,$B354),IF(COUNTIFS(AB$35,"General Service*"),1/COUNTIFS(Y218:AL218,"General Service*"),0))</f>
        <v>0</v>
      </c>
      <c r="AC354" s="416">
        <f ca="1">IF(SUMIFS(OFFSET('3-a.  Rate Class Allocations'!$BA:$BA,0,O218-2015+(27*(AC$36="kW"))),'3-a.  Rate Class Allocations'!$F:$F,"2015 - 2020 Conservation First Framework - Approved Province Wide Program",'3-a.  Rate Class Allocations'!$E:$E,$B354),SUMIFS(OFFSET('3-a.  Rate Class Allocations'!$BA:$BA,0,O218-2015+(27*(AC$36="kW"))),'3-a.  Rate Class Allocations'!$F:$F,"2015 - 2020 Conservation First Framework - Approved Province Wide Program",'3-a.  Rate Class Allocations'!$L:$L,AC$35,'3-a.  Rate Class Allocations'!$E:$E,$B354) / SUMIFS(OFFSET('3-a.  Rate Class Allocations'!$BA:$BA,0,O218-2015+(27*(AC$36="kW"))),'3-a.  Rate Class Allocations'!$F:$F,"2015 - 2020 Conservation First Framework - Approved Province Wide Program",'3-a.  Rate Class Allocations'!$E:$E,$B354),IF(COUNTIFS(AC$35,"General Service*"),1/COUNTIFS(Y218:AL218,"General Service*"),0))</f>
        <v>0</v>
      </c>
      <c r="AD354" s="416">
        <f ca="1">IF(SUMIFS(OFFSET('3-a.  Rate Class Allocations'!$BA:$BA,0,O218-2015+(27*(AD$36="kW"))),'3-a.  Rate Class Allocations'!$F:$F,"2015 - 2020 Conservation First Framework - Approved Province Wide Program",'3-a.  Rate Class Allocations'!$E:$E,$B354),SUMIFS(OFFSET('3-a.  Rate Class Allocations'!$BA:$BA,0,O218-2015+(27*(AD$36="kW"))),'3-a.  Rate Class Allocations'!$F:$F,"2015 - 2020 Conservation First Framework - Approved Province Wide Program",'3-a.  Rate Class Allocations'!$L:$L,AD$35,'3-a.  Rate Class Allocations'!$E:$E,$B354) / SUMIFS(OFFSET('3-a.  Rate Class Allocations'!$BA:$BA,0,O218-2015+(27*(AD$36="kW"))),'3-a.  Rate Class Allocations'!$F:$F,"2015 - 2020 Conservation First Framework - Approved Province Wide Program",'3-a.  Rate Class Allocations'!$E:$E,$B354),IF(COUNTIFS(AD$35,"General Service*"),1/COUNTIFS(Y218:AL218,"General Service*"),0))</f>
        <v>0</v>
      </c>
      <c r="AE354" s="416">
        <f ca="1">IF(SUMIFS(OFFSET('3-a.  Rate Class Allocations'!$BA:$BA,0,O218-2015+(27*(AE$36="kW"))),'3-a.  Rate Class Allocations'!$F:$F,"2015 - 2020 Conservation First Framework - Approved Province Wide Program",'3-a.  Rate Class Allocations'!$E:$E,$B354),SUMIFS(OFFSET('3-a.  Rate Class Allocations'!$BA:$BA,0,O218-2015+(27*(AE$36="kW"))),'3-a.  Rate Class Allocations'!$F:$F,"2015 - 2020 Conservation First Framework - Approved Province Wide Program",'3-a.  Rate Class Allocations'!$L:$L,AE$35,'3-a.  Rate Class Allocations'!$E:$E,$B354) / SUMIFS(OFFSET('3-a.  Rate Class Allocations'!$BA:$BA,0,O218-2015+(27*(AE$36="kW"))),'3-a.  Rate Class Allocations'!$F:$F,"2015 - 2020 Conservation First Framework - Approved Province Wide Program",'3-a.  Rate Class Allocations'!$E:$E,$B354),IF(COUNTIFS(AE$35,"General Service*"),1/COUNTIFS(Y218:AL218,"General Service*"),0))</f>
        <v>0</v>
      </c>
      <c r="AF354" s="416">
        <f ca="1">IF(SUMIFS(OFFSET('3-a.  Rate Class Allocations'!$BA:$BA,0,O218-2015+(27*(AF$36="kW"))),'3-a.  Rate Class Allocations'!$F:$F,"2015 - 2020 Conservation First Framework - Approved Province Wide Program",'3-a.  Rate Class Allocations'!$E:$E,$B354),SUMIFS(OFFSET('3-a.  Rate Class Allocations'!$BA:$BA,0,O218-2015+(27*(AF$36="kW"))),'3-a.  Rate Class Allocations'!$F:$F,"2015 - 2020 Conservation First Framework - Approved Province Wide Program",'3-a.  Rate Class Allocations'!$L:$L,AF$35,'3-a.  Rate Class Allocations'!$E:$E,$B354) / SUMIFS(OFFSET('3-a.  Rate Class Allocations'!$BA:$BA,0,O218-2015+(27*(AF$36="kW"))),'3-a.  Rate Class Allocations'!$F:$F,"2015 - 2020 Conservation First Framework - Approved Province Wide Program",'3-a.  Rate Class Allocations'!$E:$E,$B354),IF(COUNTIFS(AF$35,"General Service*"),1/COUNTIFS(Y218:AL218,"General Service*"),0))</f>
        <v>0</v>
      </c>
      <c r="AG354" s="416">
        <f ca="1">IF(SUMIFS(OFFSET('3-a.  Rate Class Allocations'!$BA:$BA,0,O218-2015+(27*(AG$36="kW"))),'3-a.  Rate Class Allocations'!$F:$F,"2015 - 2020 Conservation First Framework - Approved Province Wide Program",'3-a.  Rate Class Allocations'!$E:$E,$B354),SUMIFS(OFFSET('3-a.  Rate Class Allocations'!$BA:$BA,0,O218-2015+(27*(AG$36="kW"))),'3-a.  Rate Class Allocations'!$F:$F,"2015 - 2020 Conservation First Framework - Approved Province Wide Program",'3-a.  Rate Class Allocations'!$L:$L,AG$35,'3-a.  Rate Class Allocations'!$E:$E,$B354) / SUMIFS(OFFSET('3-a.  Rate Class Allocations'!$BA:$BA,0,O218-2015+(27*(AG$36="kW"))),'3-a.  Rate Class Allocations'!$F:$F,"2015 - 2020 Conservation First Framework - Approved Province Wide Program",'3-a.  Rate Class Allocations'!$E:$E,$B354),IF(COUNTIFS(AG$35,"General Service*"),1/COUNTIFS(Y218:AL218,"General Service*"),0))</f>
        <v>0</v>
      </c>
      <c r="AH354" s="416">
        <f ca="1">IF(SUMIFS(OFFSET('3-a.  Rate Class Allocations'!$BA:$BA,0,O218-2015+(27*(AH$36="kW"))),'3-a.  Rate Class Allocations'!$F:$F,"2015 - 2020 Conservation First Framework - Approved Province Wide Program",'3-a.  Rate Class Allocations'!$E:$E,$B354),SUMIFS(OFFSET('3-a.  Rate Class Allocations'!$BA:$BA,0,O218-2015+(27*(AH$36="kW"))),'3-a.  Rate Class Allocations'!$F:$F,"2015 - 2020 Conservation First Framework - Approved Province Wide Program",'3-a.  Rate Class Allocations'!$L:$L,AH$35,'3-a.  Rate Class Allocations'!$E:$E,$B354) / SUMIFS(OFFSET('3-a.  Rate Class Allocations'!$BA:$BA,0,O218-2015+(27*(AH$36="kW"))),'3-a.  Rate Class Allocations'!$F:$F,"2015 - 2020 Conservation First Framework - Approved Province Wide Program",'3-a.  Rate Class Allocations'!$E:$E,$B354),IF(COUNTIFS(AH$35,"General Service*"),1/COUNTIFS(Y218:AL218,"General Service*"),0))</f>
        <v>0</v>
      </c>
      <c r="AI354" s="416">
        <f ca="1">IF(SUMIFS(OFFSET('3-a.  Rate Class Allocations'!$BA:$BA,0,O218-2015+(27*(AI$36="kW"))),'3-a.  Rate Class Allocations'!$F:$F,"2015 - 2020 Conservation First Framework - Approved Province Wide Program",'3-a.  Rate Class Allocations'!$E:$E,$B354),SUMIFS(OFFSET('3-a.  Rate Class Allocations'!$BA:$BA,0,O218-2015+(27*(AI$36="kW"))),'3-a.  Rate Class Allocations'!$F:$F,"2015 - 2020 Conservation First Framework - Approved Province Wide Program",'3-a.  Rate Class Allocations'!$L:$L,AI$35,'3-a.  Rate Class Allocations'!$E:$E,$B354) / SUMIFS(OFFSET('3-a.  Rate Class Allocations'!$BA:$BA,0,O218-2015+(27*(AI$36="kW"))),'3-a.  Rate Class Allocations'!$F:$F,"2015 - 2020 Conservation First Framework - Approved Province Wide Program",'3-a.  Rate Class Allocations'!$E:$E,$B354),IF(COUNTIFS(AI$35,"General Service*"),1/COUNTIFS(Y218:AL218,"General Service*"),0))</f>
        <v>0</v>
      </c>
      <c r="AJ354" s="416">
        <f ca="1">IF(SUMIFS(OFFSET('3-a.  Rate Class Allocations'!$BA:$BA,0,O218-2015+(27*(AJ$36="kW"))),'3-a.  Rate Class Allocations'!$F:$F,"2015 - 2020 Conservation First Framework - Approved Province Wide Program",'3-a.  Rate Class Allocations'!$E:$E,$B354),SUMIFS(OFFSET('3-a.  Rate Class Allocations'!$BA:$BA,0,O218-2015+(27*(AJ$36="kW"))),'3-a.  Rate Class Allocations'!$F:$F,"2015 - 2020 Conservation First Framework - Approved Province Wide Program",'3-a.  Rate Class Allocations'!$L:$L,AJ$35,'3-a.  Rate Class Allocations'!$E:$E,$B354) / SUMIFS(OFFSET('3-a.  Rate Class Allocations'!$BA:$BA,0,O218-2015+(27*(AJ$36="kW"))),'3-a.  Rate Class Allocations'!$F:$F,"2015 - 2020 Conservation First Framework - Approved Province Wide Program",'3-a.  Rate Class Allocations'!$E:$E,$B354),IF(COUNTIFS(AJ$35,"General Service*"),1/COUNTIFS(Y218:AL218,"General Service*"),0))</f>
        <v>0</v>
      </c>
      <c r="AK354" s="416">
        <f ca="1">IF(SUMIFS(OFFSET('3-a.  Rate Class Allocations'!$BA:$BA,0,O218-2015+(27*(AK$36="kW"))),'3-a.  Rate Class Allocations'!$F:$F,"2015 - 2020 Conservation First Framework - Approved Province Wide Program",'3-a.  Rate Class Allocations'!$E:$E,$B354),SUMIFS(OFFSET('3-a.  Rate Class Allocations'!$BA:$BA,0,O218-2015+(27*(AK$36="kW"))),'3-a.  Rate Class Allocations'!$F:$F,"2015 - 2020 Conservation First Framework - Approved Province Wide Program",'3-a.  Rate Class Allocations'!$L:$L,AK$35,'3-a.  Rate Class Allocations'!$E:$E,$B354) / SUMIFS(OFFSET('3-a.  Rate Class Allocations'!$BA:$BA,0,O218-2015+(27*(AK$36="kW"))),'3-a.  Rate Class Allocations'!$F:$F,"2015 - 2020 Conservation First Framework - Approved Province Wide Program",'3-a.  Rate Class Allocations'!$E:$E,$B354),IF(COUNTIFS(AK$35,"General Service*"),1/COUNTIFS(Y218:AL218,"General Service*"),0))</f>
        <v>0</v>
      </c>
      <c r="AL354" s="416">
        <f ca="1">IF(SUMIFS(OFFSET('3-a.  Rate Class Allocations'!$BA:$BA,0,O218-2015+(27*(AL$36="kW"))),'3-a.  Rate Class Allocations'!$F:$F,"2015 - 2020 Conservation First Framework - Approved Province Wide Program",'3-a.  Rate Class Allocations'!$E:$E,$B354),SUMIFS(OFFSET('3-a.  Rate Class Allocations'!$BA:$BA,0,O218-2015+(27*(AL$36="kW"))),'3-a.  Rate Class Allocations'!$F:$F,"2015 - 2020 Conservation First Framework - Approved Province Wide Program",'3-a.  Rate Class Allocations'!$L:$L,AL$35,'3-a.  Rate Class Allocations'!$E:$E,$B354) / SUMIFS(OFFSET('3-a.  Rate Class Allocations'!$BA:$BA,0,O218-2015+(27*(AL$36="kW"))),'3-a.  Rate Class Allocations'!$F:$F,"2015 - 2020 Conservation First Framework - Approved Province Wide Program",'3-a.  Rate Class Allocations'!$E:$E,$B354),IF(COUNTIFS(AL$35,"General Service*"),1/COUNTIFS(Y218:AL218,"General Service*"),0))</f>
        <v>0</v>
      </c>
      <c r="AM354" s="298">
        <f ca="1">SUM(Y354:AL354)</f>
        <v>1</v>
      </c>
    </row>
    <row r="355" spans="1:39" outlineLevel="1">
      <c r="B355" s="296" t="s">
        <v>290</v>
      </c>
      <c r="C355" s="293" t="s">
        <v>164</v>
      </c>
      <c r="D355" s="724">
        <f>SUMIFS('7.  Persistence Report'!AV:AV,'7.  Persistence Report'!$D:$D,$B354,'7.  Persistence Report'!$H:$H,2016,'7.  Persistence Report'!$J:$J,"Adjustment")</f>
        <v>0</v>
      </c>
      <c r="E355" s="724">
        <f>SUMIFS('7.  Persistence Report'!AW:AW,'7.  Persistence Report'!$D:$D,$B354,'7.  Persistence Report'!$H:$H,2016,'7.  Persistence Report'!$J:$J,"Adjustment")</f>
        <v>0</v>
      </c>
      <c r="F355" s="724">
        <f>SUMIFS('7.  Persistence Report'!AX:AX,'7.  Persistence Report'!$D:$D,$B354,'7.  Persistence Report'!$H:$H,2016,'7.  Persistence Report'!$J:$J,"Adjustment")</f>
        <v>0</v>
      </c>
      <c r="G355" s="724">
        <f>SUMIFS('7.  Persistence Report'!AY:AY,'7.  Persistence Report'!$D:$D,$B354,'7.  Persistence Report'!$H:$H,2016,'7.  Persistence Report'!$J:$J,"Adjustment")</f>
        <v>0</v>
      </c>
      <c r="H355" s="724">
        <f>SUMIFS('7.  Persistence Report'!AZ:AZ,'7.  Persistence Report'!$D:$D,$B354,'7.  Persistence Report'!$H:$H,2016,'7.  Persistence Report'!$J:$J,"Adjustment")</f>
        <v>0</v>
      </c>
      <c r="I355" s="724">
        <f>SUMIFS('7.  Persistence Report'!BA:BA,'7.  Persistence Report'!$D:$D,$B354,'7.  Persistence Report'!$H:$H,2016,'7.  Persistence Report'!$J:$J,"Adjustment")</f>
        <v>0</v>
      </c>
      <c r="J355" s="724">
        <f>SUMIFS('7.  Persistence Report'!BB:BB,'7.  Persistence Report'!$D:$D,$B354,'7.  Persistence Report'!$H:$H,2016,'7.  Persistence Report'!$J:$J,"Adjustment")</f>
        <v>0</v>
      </c>
      <c r="K355" s="724">
        <f>SUMIFS('7.  Persistence Report'!BC:BC,'7.  Persistence Report'!$D:$D,$B354,'7.  Persistence Report'!$H:$H,2016,'7.  Persistence Report'!$J:$J,"Adjustment")</f>
        <v>0</v>
      </c>
      <c r="L355" s="724">
        <f>SUMIFS('7.  Persistence Report'!BD:BD,'7.  Persistence Report'!$D:$D,$B354,'7.  Persistence Report'!$H:$H,2016,'7.  Persistence Report'!$J:$J,"Adjustment")</f>
        <v>0</v>
      </c>
      <c r="M355" s="724">
        <f>SUMIFS('7.  Persistence Report'!BE:BE,'7.  Persistence Report'!$D:$D,$B354,'7.  Persistence Report'!$H:$H,2016,'7.  Persistence Report'!$J:$J,"Adjustment")</f>
        <v>0</v>
      </c>
      <c r="N355" s="732"/>
      <c r="O355" s="724">
        <f>SUMIFS('7.  Persistence Report'!Q:Q,'7.  Persistence Report'!$D:$D,$B354,'7.  Persistence Report'!$H:$H,2016,'7.  Persistence Report'!$J:$J,"Adjustment")</f>
        <v>0</v>
      </c>
      <c r="P355" s="724">
        <f>SUMIFS('7.  Persistence Report'!R:R,'7.  Persistence Report'!$D:$D,$B354,'7.  Persistence Report'!$H:$H,2016,'7.  Persistence Report'!$J:$J,"Adjustment")</f>
        <v>0</v>
      </c>
      <c r="Q355" s="724">
        <f>SUMIFS('7.  Persistence Report'!S:S,'7.  Persistence Report'!$D:$D,$B354,'7.  Persistence Report'!$H:$H,2016,'7.  Persistence Report'!$J:$J,"Adjustment")</f>
        <v>0</v>
      </c>
      <c r="R355" s="724">
        <f>SUMIFS('7.  Persistence Report'!T:T,'7.  Persistence Report'!$D:$D,$B354,'7.  Persistence Report'!$H:$H,2016,'7.  Persistence Report'!$J:$J,"Adjustment")</f>
        <v>0</v>
      </c>
      <c r="S355" s="724">
        <f>SUMIFS('7.  Persistence Report'!U:U,'7.  Persistence Report'!$D:$D,$B354,'7.  Persistence Report'!$H:$H,2016,'7.  Persistence Report'!$J:$J,"Adjustment")</f>
        <v>0</v>
      </c>
      <c r="T355" s="724">
        <f>SUMIFS('7.  Persistence Report'!V:V,'7.  Persistence Report'!$D:$D,$B354,'7.  Persistence Report'!$H:$H,2016,'7.  Persistence Report'!$J:$J,"Adjustment")</f>
        <v>0</v>
      </c>
      <c r="U355" s="724">
        <f>SUMIFS('7.  Persistence Report'!W:W,'7.  Persistence Report'!$D:$D,$B354,'7.  Persistence Report'!$H:$H,2016,'7.  Persistence Report'!$J:$J,"Adjustment")</f>
        <v>0</v>
      </c>
      <c r="V355" s="724">
        <f>SUMIFS('7.  Persistence Report'!X:X,'7.  Persistence Report'!$D:$D,$B354,'7.  Persistence Report'!$H:$H,2016,'7.  Persistence Report'!$J:$J,"Adjustment")</f>
        <v>0</v>
      </c>
      <c r="W355" s="724">
        <f>SUMIFS('7.  Persistence Report'!Y:Y,'7.  Persistence Report'!$D:$D,$B354,'7.  Persistence Report'!$H:$H,2016,'7.  Persistence Report'!$J:$J,"Adjustment")</f>
        <v>0</v>
      </c>
      <c r="X355" s="724">
        <f>SUMIFS('7.  Persistence Report'!Z:Z,'7.  Persistence Report'!$D:$D,$B354,'7.  Persistence Report'!$H:$H,2016,'7.  Persistence Report'!$J:$J,"Adjustment")</f>
        <v>0</v>
      </c>
      <c r="Y355" s="412">
        <f ca="1">Y354</f>
        <v>0.5</v>
      </c>
      <c r="Z355" s="412">
        <f t="shared" ref="Z355:AL355" ca="1" si="100">Z354</f>
        <v>0.5</v>
      </c>
      <c r="AA355" s="412">
        <f t="shared" ca="1" si="100"/>
        <v>0</v>
      </c>
      <c r="AB355" s="412">
        <f t="shared" ca="1" si="100"/>
        <v>0</v>
      </c>
      <c r="AC355" s="412">
        <f t="shared" ca="1" si="100"/>
        <v>0</v>
      </c>
      <c r="AD355" s="412">
        <f t="shared" ca="1" si="100"/>
        <v>0</v>
      </c>
      <c r="AE355" s="412">
        <f t="shared" ca="1" si="100"/>
        <v>0</v>
      </c>
      <c r="AF355" s="412">
        <f t="shared" ca="1" si="100"/>
        <v>0</v>
      </c>
      <c r="AG355" s="412">
        <f t="shared" ca="1" si="100"/>
        <v>0</v>
      </c>
      <c r="AH355" s="412">
        <f t="shared" ca="1" si="100"/>
        <v>0</v>
      </c>
      <c r="AI355" s="412">
        <f t="shared" ca="1" si="100"/>
        <v>0</v>
      </c>
      <c r="AJ355" s="412">
        <f t="shared" ca="1" si="100"/>
        <v>0</v>
      </c>
      <c r="AK355" s="412">
        <f t="shared" ca="1" si="100"/>
        <v>0</v>
      </c>
      <c r="AL355" s="412">
        <f t="shared" ca="1" si="100"/>
        <v>0</v>
      </c>
      <c r="AM355" s="308"/>
    </row>
    <row r="356" spans="1:39" outlineLevel="1">
      <c r="B356" s="514"/>
      <c r="C356" s="293"/>
      <c r="D356" s="730"/>
      <c r="E356" s="730"/>
      <c r="F356" s="730"/>
      <c r="G356" s="730"/>
      <c r="H356" s="730"/>
      <c r="I356" s="730"/>
      <c r="J356" s="730"/>
      <c r="K356" s="730"/>
      <c r="L356" s="730"/>
      <c r="M356" s="730"/>
      <c r="N356" s="730"/>
      <c r="O356" s="730"/>
      <c r="P356" s="730"/>
      <c r="Q356" s="730"/>
      <c r="R356" s="730"/>
      <c r="S356" s="730"/>
      <c r="T356" s="730"/>
      <c r="U356" s="730"/>
      <c r="V356" s="730"/>
      <c r="W356" s="730"/>
      <c r="X356" s="730"/>
      <c r="Y356" s="413"/>
      <c r="Z356" s="426"/>
      <c r="AA356" s="426"/>
      <c r="AB356" s="426"/>
      <c r="AC356" s="426"/>
      <c r="AD356" s="426"/>
      <c r="AE356" s="426"/>
      <c r="AF356" s="426"/>
      <c r="AG356" s="426"/>
      <c r="AH356" s="426"/>
      <c r="AI356" s="426"/>
      <c r="AJ356" s="426"/>
      <c r="AK356" s="426"/>
      <c r="AL356" s="426"/>
      <c r="AM356" s="308"/>
    </row>
    <row r="357" spans="1:39" ht="30" outlineLevel="1">
      <c r="A357" s="516">
        <v>43</v>
      </c>
      <c r="B357" s="514" t="s">
        <v>136</v>
      </c>
      <c r="C357" s="293" t="s">
        <v>25</v>
      </c>
      <c r="D357" s="724">
        <f>SUMIFS('7.  Persistence Report'!AV:AV,'7.  Persistence Report'!$D:$D,$B357,'7.  Persistence Report'!$H:$H,2016,'7.  Persistence Report'!$J:$J,"Current Year Savings")</f>
        <v>0</v>
      </c>
      <c r="E357" s="724">
        <f>SUMIFS('7.  Persistence Report'!AW:AW,'7.  Persistence Report'!$D:$D,$B357,'7.  Persistence Report'!$H:$H,2016,'7.  Persistence Report'!$J:$J,"Current Year Savings")</f>
        <v>0</v>
      </c>
      <c r="F357" s="724">
        <f>SUMIFS('7.  Persistence Report'!AX:AX,'7.  Persistence Report'!$D:$D,$B357,'7.  Persistence Report'!$H:$H,2016,'7.  Persistence Report'!$J:$J,"Current Year Savings")</f>
        <v>0</v>
      </c>
      <c r="G357" s="724">
        <f>SUMIFS('7.  Persistence Report'!AY:AY,'7.  Persistence Report'!$D:$D,$B357,'7.  Persistence Report'!$H:$H,2016,'7.  Persistence Report'!$J:$J,"Current Year Savings")</f>
        <v>0</v>
      </c>
      <c r="H357" s="724">
        <f>SUMIFS('7.  Persistence Report'!AZ:AZ,'7.  Persistence Report'!$D:$D,$B357,'7.  Persistence Report'!$H:$H,2016,'7.  Persistence Report'!$J:$J,"Current Year Savings")</f>
        <v>0</v>
      </c>
      <c r="I357" s="724">
        <f>SUMIFS('7.  Persistence Report'!BA:BA,'7.  Persistence Report'!$D:$D,$B357,'7.  Persistence Report'!$H:$H,2016,'7.  Persistence Report'!$J:$J,"Current Year Savings")</f>
        <v>0</v>
      </c>
      <c r="J357" s="724">
        <f>SUMIFS('7.  Persistence Report'!BB:BB,'7.  Persistence Report'!$D:$D,$B357,'7.  Persistence Report'!$H:$H,2016,'7.  Persistence Report'!$J:$J,"Current Year Savings")</f>
        <v>0</v>
      </c>
      <c r="K357" s="724">
        <f>SUMIFS('7.  Persistence Report'!BC:BC,'7.  Persistence Report'!$D:$D,$B357,'7.  Persistence Report'!$H:$H,2016,'7.  Persistence Report'!$J:$J,"Current Year Savings")</f>
        <v>0</v>
      </c>
      <c r="L357" s="724">
        <f>SUMIFS('7.  Persistence Report'!BD:BD,'7.  Persistence Report'!$D:$D,$B357,'7.  Persistence Report'!$H:$H,2016,'7.  Persistence Report'!$J:$J,"Current Year Savings")</f>
        <v>0</v>
      </c>
      <c r="M357" s="724">
        <f>SUMIFS('7.  Persistence Report'!BE:BE,'7.  Persistence Report'!$D:$D,$B357,'7.  Persistence Report'!$H:$H,2016,'7.  Persistence Report'!$J:$J,"Current Year Savings")</f>
        <v>0</v>
      </c>
      <c r="N357" s="724">
        <v>0</v>
      </c>
      <c r="O357" s="724">
        <f>SUMIFS('7.  Persistence Report'!Q:Q,'7.  Persistence Report'!$D:$D,$B357,'7.  Persistence Report'!$H:$H,2016,'7.  Persistence Report'!$J:$J,"Current Year Savings")</f>
        <v>0</v>
      </c>
      <c r="P357" s="724">
        <f>SUMIFS('7.  Persistence Report'!R:R,'7.  Persistence Report'!$D:$D,$B357,'7.  Persistence Report'!$H:$H,2016,'7.  Persistence Report'!$J:$J,"Current Year Savings")</f>
        <v>0</v>
      </c>
      <c r="Q357" s="724">
        <f>SUMIFS('7.  Persistence Report'!S:S,'7.  Persistence Report'!$D:$D,$B357,'7.  Persistence Report'!$H:$H,2016,'7.  Persistence Report'!$J:$J,"Current Year Savings")</f>
        <v>0</v>
      </c>
      <c r="R357" s="724">
        <f>SUMIFS('7.  Persistence Report'!T:T,'7.  Persistence Report'!$D:$D,$B357,'7.  Persistence Report'!$H:$H,2016,'7.  Persistence Report'!$J:$J,"Current Year Savings")</f>
        <v>0</v>
      </c>
      <c r="S357" s="724">
        <f>SUMIFS('7.  Persistence Report'!U:U,'7.  Persistence Report'!$D:$D,$B357,'7.  Persistence Report'!$H:$H,2016,'7.  Persistence Report'!$J:$J,"Current Year Savings")</f>
        <v>0</v>
      </c>
      <c r="T357" s="724">
        <f>SUMIFS('7.  Persistence Report'!V:V,'7.  Persistence Report'!$D:$D,$B357,'7.  Persistence Report'!$H:$H,2016,'7.  Persistence Report'!$J:$J,"Current Year Savings")</f>
        <v>0</v>
      </c>
      <c r="U357" s="724">
        <f>SUMIFS('7.  Persistence Report'!W:W,'7.  Persistence Report'!$D:$D,$B357,'7.  Persistence Report'!$H:$H,2016,'7.  Persistence Report'!$J:$J,"Current Year Savings")</f>
        <v>0</v>
      </c>
      <c r="V357" s="724">
        <f>SUMIFS('7.  Persistence Report'!X:X,'7.  Persistence Report'!$D:$D,$B357,'7.  Persistence Report'!$H:$H,2016,'7.  Persistence Report'!$J:$J,"Current Year Savings")</f>
        <v>0</v>
      </c>
      <c r="W357" s="724">
        <f>SUMIFS('7.  Persistence Report'!Y:Y,'7.  Persistence Report'!$D:$D,$B357,'7.  Persistence Report'!$H:$H,2016,'7.  Persistence Report'!$J:$J,"Current Year Savings")</f>
        <v>0</v>
      </c>
      <c r="X357" s="724">
        <f>SUMIFS('7.  Persistence Report'!Z:Z,'7.  Persistence Report'!$D:$D,$B357,'7.  Persistence Report'!$H:$H,2016,'7.  Persistence Report'!$J:$J,"Current Year Savings")</f>
        <v>0</v>
      </c>
      <c r="Y357" s="416">
        <f ca="1">IF(SUMIFS(OFFSET('3-a.  Rate Class Allocations'!$BA:$BA,0,O218-2015+(27*(Y219="kW"))),'3-a.  Rate Class Allocations'!$F:$F,"2015 - 2020 Conservation First Framework - Approved Province Wide Program",'3-a.  Rate Class Allocations'!$E:$E,$B357),SUMIFS(OFFSET('3-a.  Rate Class Allocations'!$BA:$BA,0,O218-2015+(27*(Y219="kW"))),'3-a.  Rate Class Allocations'!$F:$F,"2015 - 2020 Conservation First Framework - Approved Province Wide Program",'3-a.  Rate Class Allocations'!$L:$L,Y218,'3-a.  Rate Class Allocations'!$E:$E,$B357) / SUMIFS(OFFSET('3-a.  Rate Class Allocations'!$BA:$BA,0,O218-2015+(27*(Y219="kW"))),'3-a.  Rate Class Allocations'!$F:$F,"2015 - 2020 Conservation First Framework - Approved Province Wide Program",'3-a.  Rate Class Allocations'!$E:$E,$B357),IF(COUNTIFS(Y218,"General Service*"),1/COUNTIFS(Y218:AL218,"General Service*"),0))</f>
        <v>0.5</v>
      </c>
      <c r="Z357" s="416">
        <f ca="1">IF(SUMIFS(OFFSET('3-a.  Rate Class Allocations'!$BA:$BA,0,O218-2015+(27*(Z$36="kW"))),'3-a.  Rate Class Allocations'!$F:$F,"2015 - 2020 Conservation First Framework - Approved Province Wide Program",'3-a.  Rate Class Allocations'!$E:$E,$B357),SUMIFS(OFFSET('3-a.  Rate Class Allocations'!$BA:$BA,0,O218-2015+(27*(Z$36="kW"))),'3-a.  Rate Class Allocations'!$F:$F,"2015 - 2020 Conservation First Framework - Approved Province Wide Program",'3-a.  Rate Class Allocations'!$L:$L,Z$35,'3-a.  Rate Class Allocations'!$E:$E,$B357) / SUMIFS(OFFSET('3-a.  Rate Class Allocations'!$BA:$BA,0,O218-2015+(27*(Z$36="kW"))),'3-a.  Rate Class Allocations'!$F:$F,"2015 - 2020 Conservation First Framework - Approved Province Wide Program",'3-a.  Rate Class Allocations'!$E:$E,$B357),IF(COUNTIFS(Z$35,"General Service*"),1/COUNTIFS(Y218:AL218,"General Service*"),0))</f>
        <v>0.5</v>
      </c>
      <c r="AA357" s="416">
        <f ca="1">IF(SUMIFS(OFFSET('3-a.  Rate Class Allocations'!$BA:$BA,0,O218-2015+(27*(AA$36="kW"))),'3-a.  Rate Class Allocations'!$F:$F,"2015 - 2020 Conservation First Framework - Approved Province Wide Program",'3-a.  Rate Class Allocations'!$E:$E,$B357),SUMIFS(OFFSET('3-a.  Rate Class Allocations'!$BA:$BA,0,O218-2015+(27*(AA$36="kW"))),'3-a.  Rate Class Allocations'!$F:$F,"2015 - 2020 Conservation First Framework - Approved Province Wide Program",'3-a.  Rate Class Allocations'!$L:$L,AA$35,'3-a.  Rate Class Allocations'!$E:$E,$B357) / SUMIFS(OFFSET('3-a.  Rate Class Allocations'!$BA:$BA,0,O218-2015+(27*(AA$36="kW"))),'3-a.  Rate Class Allocations'!$F:$F,"2015 - 2020 Conservation First Framework - Approved Province Wide Program",'3-a.  Rate Class Allocations'!$E:$E,$B357),IF(COUNTIFS(AA$35,"General Service*"),1/COUNTIFS(Y218:AL218,"General Service*"),0))</f>
        <v>0</v>
      </c>
      <c r="AB357" s="416">
        <f ca="1">IF(SUMIFS(OFFSET('3-a.  Rate Class Allocations'!$BA:$BA,0,O218-2015+(27*(AB$36="kW"))),'3-a.  Rate Class Allocations'!$F:$F,"2015 - 2020 Conservation First Framework - Approved Province Wide Program",'3-a.  Rate Class Allocations'!$E:$E,$B357),SUMIFS(OFFSET('3-a.  Rate Class Allocations'!$BA:$BA,0,O218-2015+(27*(AB$36="kW"))),'3-a.  Rate Class Allocations'!$F:$F,"2015 - 2020 Conservation First Framework - Approved Province Wide Program",'3-a.  Rate Class Allocations'!$L:$L,AB$35,'3-a.  Rate Class Allocations'!$E:$E,$B357) / SUMIFS(OFFSET('3-a.  Rate Class Allocations'!$BA:$BA,0,O218-2015+(27*(AB$36="kW"))),'3-a.  Rate Class Allocations'!$F:$F,"2015 - 2020 Conservation First Framework - Approved Province Wide Program",'3-a.  Rate Class Allocations'!$E:$E,$B357),IF(COUNTIFS(AB$35,"General Service*"),1/COUNTIFS(Y218:AL218,"General Service*"),0))</f>
        <v>0</v>
      </c>
      <c r="AC357" s="416">
        <f ca="1">IF(SUMIFS(OFFSET('3-a.  Rate Class Allocations'!$BA:$BA,0,O218-2015+(27*(AC$36="kW"))),'3-a.  Rate Class Allocations'!$F:$F,"2015 - 2020 Conservation First Framework - Approved Province Wide Program",'3-a.  Rate Class Allocations'!$E:$E,$B357),SUMIFS(OFFSET('3-a.  Rate Class Allocations'!$BA:$BA,0,O218-2015+(27*(AC$36="kW"))),'3-a.  Rate Class Allocations'!$F:$F,"2015 - 2020 Conservation First Framework - Approved Province Wide Program",'3-a.  Rate Class Allocations'!$L:$L,AC$35,'3-a.  Rate Class Allocations'!$E:$E,$B357) / SUMIFS(OFFSET('3-a.  Rate Class Allocations'!$BA:$BA,0,O218-2015+(27*(AC$36="kW"))),'3-a.  Rate Class Allocations'!$F:$F,"2015 - 2020 Conservation First Framework - Approved Province Wide Program",'3-a.  Rate Class Allocations'!$E:$E,$B357),IF(COUNTIFS(AC$35,"General Service*"),1/COUNTIFS(Y218:AL218,"General Service*"),0))</f>
        <v>0</v>
      </c>
      <c r="AD357" s="416">
        <f ca="1">IF(SUMIFS(OFFSET('3-a.  Rate Class Allocations'!$BA:$BA,0,O218-2015+(27*(AD$36="kW"))),'3-a.  Rate Class Allocations'!$F:$F,"2015 - 2020 Conservation First Framework - Approved Province Wide Program",'3-a.  Rate Class Allocations'!$E:$E,$B357),SUMIFS(OFFSET('3-a.  Rate Class Allocations'!$BA:$BA,0,O218-2015+(27*(AD$36="kW"))),'3-a.  Rate Class Allocations'!$F:$F,"2015 - 2020 Conservation First Framework - Approved Province Wide Program",'3-a.  Rate Class Allocations'!$L:$L,AD$35,'3-a.  Rate Class Allocations'!$E:$E,$B357) / SUMIFS(OFFSET('3-a.  Rate Class Allocations'!$BA:$BA,0,O218-2015+(27*(AD$36="kW"))),'3-a.  Rate Class Allocations'!$F:$F,"2015 - 2020 Conservation First Framework - Approved Province Wide Program",'3-a.  Rate Class Allocations'!$E:$E,$B357),IF(COUNTIFS(AD$35,"General Service*"),1/COUNTIFS(Y218:AL218,"General Service*"),0))</f>
        <v>0</v>
      </c>
      <c r="AE357" s="416">
        <f ca="1">IF(SUMIFS(OFFSET('3-a.  Rate Class Allocations'!$BA:$BA,0,O218-2015+(27*(AE$36="kW"))),'3-a.  Rate Class Allocations'!$F:$F,"2015 - 2020 Conservation First Framework - Approved Province Wide Program",'3-a.  Rate Class Allocations'!$E:$E,$B357),SUMIFS(OFFSET('3-a.  Rate Class Allocations'!$BA:$BA,0,O218-2015+(27*(AE$36="kW"))),'3-a.  Rate Class Allocations'!$F:$F,"2015 - 2020 Conservation First Framework - Approved Province Wide Program",'3-a.  Rate Class Allocations'!$L:$L,AE$35,'3-a.  Rate Class Allocations'!$E:$E,$B357) / SUMIFS(OFFSET('3-a.  Rate Class Allocations'!$BA:$BA,0,O218-2015+(27*(AE$36="kW"))),'3-a.  Rate Class Allocations'!$F:$F,"2015 - 2020 Conservation First Framework - Approved Province Wide Program",'3-a.  Rate Class Allocations'!$E:$E,$B357),IF(COUNTIFS(AE$35,"General Service*"),1/COUNTIFS(Y218:AL218,"General Service*"),0))</f>
        <v>0</v>
      </c>
      <c r="AF357" s="416">
        <f ca="1">IF(SUMIFS(OFFSET('3-a.  Rate Class Allocations'!$BA:$BA,0,O218-2015+(27*(AF$36="kW"))),'3-a.  Rate Class Allocations'!$F:$F,"2015 - 2020 Conservation First Framework - Approved Province Wide Program",'3-a.  Rate Class Allocations'!$E:$E,$B357),SUMIFS(OFFSET('3-a.  Rate Class Allocations'!$BA:$BA,0,O218-2015+(27*(AF$36="kW"))),'3-a.  Rate Class Allocations'!$F:$F,"2015 - 2020 Conservation First Framework - Approved Province Wide Program",'3-a.  Rate Class Allocations'!$L:$L,AF$35,'3-a.  Rate Class Allocations'!$E:$E,$B357) / SUMIFS(OFFSET('3-a.  Rate Class Allocations'!$BA:$BA,0,O218-2015+(27*(AF$36="kW"))),'3-a.  Rate Class Allocations'!$F:$F,"2015 - 2020 Conservation First Framework - Approved Province Wide Program",'3-a.  Rate Class Allocations'!$E:$E,$B357),IF(COUNTIFS(AF$35,"General Service*"),1/COUNTIFS(Y218:AL218,"General Service*"),0))</f>
        <v>0</v>
      </c>
      <c r="AG357" s="416">
        <f ca="1">IF(SUMIFS(OFFSET('3-a.  Rate Class Allocations'!$BA:$BA,0,O218-2015+(27*(AG$36="kW"))),'3-a.  Rate Class Allocations'!$F:$F,"2015 - 2020 Conservation First Framework - Approved Province Wide Program",'3-a.  Rate Class Allocations'!$E:$E,$B357),SUMIFS(OFFSET('3-a.  Rate Class Allocations'!$BA:$BA,0,O218-2015+(27*(AG$36="kW"))),'3-a.  Rate Class Allocations'!$F:$F,"2015 - 2020 Conservation First Framework - Approved Province Wide Program",'3-a.  Rate Class Allocations'!$L:$L,AG$35,'3-a.  Rate Class Allocations'!$E:$E,$B357) / SUMIFS(OFFSET('3-a.  Rate Class Allocations'!$BA:$BA,0,O218-2015+(27*(AG$36="kW"))),'3-a.  Rate Class Allocations'!$F:$F,"2015 - 2020 Conservation First Framework - Approved Province Wide Program",'3-a.  Rate Class Allocations'!$E:$E,$B357),IF(COUNTIFS(AG$35,"General Service*"),1/COUNTIFS(Y218:AL218,"General Service*"),0))</f>
        <v>0</v>
      </c>
      <c r="AH357" s="416">
        <f ca="1">IF(SUMIFS(OFFSET('3-a.  Rate Class Allocations'!$BA:$BA,0,O218-2015+(27*(AH$36="kW"))),'3-a.  Rate Class Allocations'!$F:$F,"2015 - 2020 Conservation First Framework - Approved Province Wide Program",'3-a.  Rate Class Allocations'!$E:$E,$B357),SUMIFS(OFFSET('3-a.  Rate Class Allocations'!$BA:$BA,0,O218-2015+(27*(AH$36="kW"))),'3-a.  Rate Class Allocations'!$F:$F,"2015 - 2020 Conservation First Framework - Approved Province Wide Program",'3-a.  Rate Class Allocations'!$L:$L,AH$35,'3-a.  Rate Class Allocations'!$E:$E,$B357) / SUMIFS(OFFSET('3-a.  Rate Class Allocations'!$BA:$BA,0,O218-2015+(27*(AH$36="kW"))),'3-a.  Rate Class Allocations'!$F:$F,"2015 - 2020 Conservation First Framework - Approved Province Wide Program",'3-a.  Rate Class Allocations'!$E:$E,$B357),IF(COUNTIFS(AH$35,"General Service*"),1/COUNTIFS(Y218:AL218,"General Service*"),0))</f>
        <v>0</v>
      </c>
      <c r="AI357" s="416">
        <f ca="1">IF(SUMIFS(OFFSET('3-a.  Rate Class Allocations'!$BA:$BA,0,O218-2015+(27*(AI$36="kW"))),'3-a.  Rate Class Allocations'!$F:$F,"2015 - 2020 Conservation First Framework - Approved Province Wide Program",'3-a.  Rate Class Allocations'!$E:$E,$B357),SUMIFS(OFFSET('3-a.  Rate Class Allocations'!$BA:$BA,0,O218-2015+(27*(AI$36="kW"))),'3-a.  Rate Class Allocations'!$F:$F,"2015 - 2020 Conservation First Framework - Approved Province Wide Program",'3-a.  Rate Class Allocations'!$L:$L,AI$35,'3-a.  Rate Class Allocations'!$E:$E,$B357) / SUMIFS(OFFSET('3-a.  Rate Class Allocations'!$BA:$BA,0,O218-2015+(27*(AI$36="kW"))),'3-a.  Rate Class Allocations'!$F:$F,"2015 - 2020 Conservation First Framework - Approved Province Wide Program",'3-a.  Rate Class Allocations'!$E:$E,$B357),IF(COUNTIFS(AI$35,"General Service*"),1/COUNTIFS(Y218:AL218,"General Service*"),0))</f>
        <v>0</v>
      </c>
      <c r="AJ357" s="416">
        <f ca="1">IF(SUMIFS(OFFSET('3-a.  Rate Class Allocations'!$BA:$BA,0,O218-2015+(27*(AJ$36="kW"))),'3-a.  Rate Class Allocations'!$F:$F,"2015 - 2020 Conservation First Framework - Approved Province Wide Program",'3-a.  Rate Class Allocations'!$E:$E,$B357),SUMIFS(OFFSET('3-a.  Rate Class Allocations'!$BA:$BA,0,O218-2015+(27*(AJ$36="kW"))),'3-a.  Rate Class Allocations'!$F:$F,"2015 - 2020 Conservation First Framework - Approved Province Wide Program",'3-a.  Rate Class Allocations'!$L:$L,AJ$35,'3-a.  Rate Class Allocations'!$E:$E,$B357) / SUMIFS(OFFSET('3-a.  Rate Class Allocations'!$BA:$BA,0,O218-2015+(27*(AJ$36="kW"))),'3-a.  Rate Class Allocations'!$F:$F,"2015 - 2020 Conservation First Framework - Approved Province Wide Program",'3-a.  Rate Class Allocations'!$E:$E,$B357),IF(COUNTIFS(AJ$35,"General Service*"),1/COUNTIFS(Y218:AL218,"General Service*"),0))</f>
        <v>0</v>
      </c>
      <c r="AK357" s="416">
        <f ca="1">IF(SUMIFS(OFFSET('3-a.  Rate Class Allocations'!$BA:$BA,0,O218-2015+(27*(AK$36="kW"))),'3-a.  Rate Class Allocations'!$F:$F,"2015 - 2020 Conservation First Framework - Approved Province Wide Program",'3-a.  Rate Class Allocations'!$E:$E,$B357),SUMIFS(OFFSET('3-a.  Rate Class Allocations'!$BA:$BA,0,O218-2015+(27*(AK$36="kW"))),'3-a.  Rate Class Allocations'!$F:$F,"2015 - 2020 Conservation First Framework - Approved Province Wide Program",'3-a.  Rate Class Allocations'!$L:$L,AK$35,'3-a.  Rate Class Allocations'!$E:$E,$B357) / SUMIFS(OFFSET('3-a.  Rate Class Allocations'!$BA:$BA,0,O218-2015+(27*(AK$36="kW"))),'3-a.  Rate Class Allocations'!$F:$F,"2015 - 2020 Conservation First Framework - Approved Province Wide Program",'3-a.  Rate Class Allocations'!$E:$E,$B357),IF(COUNTIFS(AK$35,"General Service*"),1/COUNTIFS(Y218:AL218,"General Service*"),0))</f>
        <v>0</v>
      </c>
      <c r="AL357" s="416">
        <f ca="1">IF(SUMIFS(OFFSET('3-a.  Rate Class Allocations'!$BA:$BA,0,O218-2015+(27*(AL$36="kW"))),'3-a.  Rate Class Allocations'!$F:$F,"2015 - 2020 Conservation First Framework - Approved Province Wide Program",'3-a.  Rate Class Allocations'!$E:$E,$B357),SUMIFS(OFFSET('3-a.  Rate Class Allocations'!$BA:$BA,0,O218-2015+(27*(AL$36="kW"))),'3-a.  Rate Class Allocations'!$F:$F,"2015 - 2020 Conservation First Framework - Approved Province Wide Program",'3-a.  Rate Class Allocations'!$L:$L,AL$35,'3-a.  Rate Class Allocations'!$E:$E,$B357) / SUMIFS(OFFSET('3-a.  Rate Class Allocations'!$BA:$BA,0,O218-2015+(27*(AL$36="kW"))),'3-a.  Rate Class Allocations'!$F:$F,"2015 - 2020 Conservation First Framework - Approved Province Wide Program",'3-a.  Rate Class Allocations'!$E:$E,$B357),IF(COUNTIFS(AL$35,"General Service*"),1/COUNTIFS(Y218:AL218,"General Service*"),0))</f>
        <v>0</v>
      </c>
      <c r="AM357" s="298">
        <f ca="1">SUM(Y357:AL357)</f>
        <v>1</v>
      </c>
    </row>
    <row r="358" spans="1:39" outlineLevel="1">
      <c r="B358" s="296" t="s">
        <v>290</v>
      </c>
      <c r="C358" s="293" t="s">
        <v>164</v>
      </c>
      <c r="D358" s="724">
        <f>SUMIFS('7.  Persistence Report'!AV:AV,'7.  Persistence Report'!$D:$D,$B357,'7.  Persistence Report'!$H:$H,2016,'7.  Persistence Report'!$J:$J,"Adjustment")</f>
        <v>0</v>
      </c>
      <c r="E358" s="724">
        <f>SUMIFS('7.  Persistence Report'!AW:AW,'7.  Persistence Report'!$D:$D,$B357,'7.  Persistence Report'!$H:$H,2016,'7.  Persistence Report'!$J:$J,"Adjustment")</f>
        <v>0</v>
      </c>
      <c r="F358" s="724">
        <f>SUMIFS('7.  Persistence Report'!AX:AX,'7.  Persistence Report'!$D:$D,$B357,'7.  Persistence Report'!$H:$H,2016,'7.  Persistence Report'!$J:$J,"Adjustment")</f>
        <v>0</v>
      </c>
      <c r="G358" s="724">
        <f>SUMIFS('7.  Persistence Report'!AY:AY,'7.  Persistence Report'!$D:$D,$B357,'7.  Persistence Report'!$H:$H,2016,'7.  Persistence Report'!$J:$J,"Adjustment")</f>
        <v>0</v>
      </c>
      <c r="H358" s="724">
        <f>SUMIFS('7.  Persistence Report'!AZ:AZ,'7.  Persistence Report'!$D:$D,$B357,'7.  Persistence Report'!$H:$H,2016,'7.  Persistence Report'!$J:$J,"Adjustment")</f>
        <v>0</v>
      </c>
      <c r="I358" s="724">
        <f>SUMIFS('7.  Persistence Report'!BA:BA,'7.  Persistence Report'!$D:$D,$B357,'7.  Persistence Report'!$H:$H,2016,'7.  Persistence Report'!$J:$J,"Adjustment")</f>
        <v>0</v>
      </c>
      <c r="J358" s="724">
        <f>SUMIFS('7.  Persistence Report'!BB:BB,'7.  Persistence Report'!$D:$D,$B357,'7.  Persistence Report'!$H:$H,2016,'7.  Persistence Report'!$J:$J,"Adjustment")</f>
        <v>0</v>
      </c>
      <c r="K358" s="724">
        <f>SUMIFS('7.  Persistence Report'!BC:BC,'7.  Persistence Report'!$D:$D,$B357,'7.  Persistence Report'!$H:$H,2016,'7.  Persistence Report'!$J:$J,"Adjustment")</f>
        <v>0</v>
      </c>
      <c r="L358" s="724">
        <f>SUMIFS('7.  Persistence Report'!BD:BD,'7.  Persistence Report'!$D:$D,$B357,'7.  Persistence Report'!$H:$H,2016,'7.  Persistence Report'!$J:$J,"Adjustment")</f>
        <v>0</v>
      </c>
      <c r="M358" s="724">
        <f>SUMIFS('7.  Persistence Report'!BE:BE,'7.  Persistence Report'!$D:$D,$B357,'7.  Persistence Report'!$H:$H,2016,'7.  Persistence Report'!$J:$J,"Adjustment")</f>
        <v>0</v>
      </c>
      <c r="N358" s="724">
        <f>N357</f>
        <v>0</v>
      </c>
      <c r="O358" s="724">
        <f>SUMIFS('7.  Persistence Report'!Q:Q,'7.  Persistence Report'!$D:$D,$B357,'7.  Persistence Report'!$H:$H,2016,'7.  Persistence Report'!$J:$J,"Adjustment")</f>
        <v>0</v>
      </c>
      <c r="P358" s="724">
        <f>SUMIFS('7.  Persistence Report'!R:R,'7.  Persistence Report'!$D:$D,$B357,'7.  Persistence Report'!$H:$H,2016,'7.  Persistence Report'!$J:$J,"Adjustment")</f>
        <v>0</v>
      </c>
      <c r="Q358" s="724">
        <f>SUMIFS('7.  Persistence Report'!S:S,'7.  Persistence Report'!$D:$D,$B357,'7.  Persistence Report'!$H:$H,2016,'7.  Persistence Report'!$J:$J,"Adjustment")</f>
        <v>0</v>
      </c>
      <c r="R358" s="724">
        <f>SUMIFS('7.  Persistence Report'!T:T,'7.  Persistence Report'!$D:$D,$B357,'7.  Persistence Report'!$H:$H,2016,'7.  Persistence Report'!$J:$J,"Adjustment")</f>
        <v>0</v>
      </c>
      <c r="S358" s="724">
        <f>SUMIFS('7.  Persistence Report'!U:U,'7.  Persistence Report'!$D:$D,$B357,'7.  Persistence Report'!$H:$H,2016,'7.  Persistence Report'!$J:$J,"Adjustment")</f>
        <v>0</v>
      </c>
      <c r="T358" s="724">
        <f>SUMIFS('7.  Persistence Report'!V:V,'7.  Persistence Report'!$D:$D,$B357,'7.  Persistence Report'!$H:$H,2016,'7.  Persistence Report'!$J:$J,"Adjustment")</f>
        <v>0</v>
      </c>
      <c r="U358" s="724">
        <f>SUMIFS('7.  Persistence Report'!W:W,'7.  Persistence Report'!$D:$D,$B357,'7.  Persistence Report'!$H:$H,2016,'7.  Persistence Report'!$J:$J,"Adjustment")</f>
        <v>0</v>
      </c>
      <c r="V358" s="724">
        <f>SUMIFS('7.  Persistence Report'!X:X,'7.  Persistence Report'!$D:$D,$B357,'7.  Persistence Report'!$H:$H,2016,'7.  Persistence Report'!$J:$J,"Adjustment")</f>
        <v>0</v>
      </c>
      <c r="W358" s="724">
        <f>SUMIFS('7.  Persistence Report'!Y:Y,'7.  Persistence Report'!$D:$D,$B357,'7.  Persistence Report'!$H:$H,2016,'7.  Persistence Report'!$J:$J,"Adjustment")</f>
        <v>0</v>
      </c>
      <c r="X358" s="724">
        <f>SUMIFS('7.  Persistence Report'!Z:Z,'7.  Persistence Report'!$D:$D,$B357,'7.  Persistence Report'!$H:$H,2016,'7.  Persistence Report'!$J:$J,"Adjustment")</f>
        <v>0</v>
      </c>
      <c r="Y358" s="412">
        <f ca="1">Y357</f>
        <v>0.5</v>
      </c>
      <c r="Z358" s="412">
        <f t="shared" ref="Z358:AL358" ca="1" si="101">Z357</f>
        <v>0.5</v>
      </c>
      <c r="AA358" s="412">
        <f t="shared" ca="1" si="101"/>
        <v>0</v>
      </c>
      <c r="AB358" s="412">
        <f t="shared" ca="1" si="101"/>
        <v>0</v>
      </c>
      <c r="AC358" s="412">
        <f t="shared" ca="1" si="101"/>
        <v>0</v>
      </c>
      <c r="AD358" s="412">
        <f t="shared" ca="1" si="101"/>
        <v>0</v>
      </c>
      <c r="AE358" s="412">
        <f t="shared" ca="1" si="101"/>
        <v>0</v>
      </c>
      <c r="AF358" s="412">
        <f t="shared" ca="1" si="101"/>
        <v>0</v>
      </c>
      <c r="AG358" s="412">
        <f t="shared" ca="1" si="101"/>
        <v>0</v>
      </c>
      <c r="AH358" s="412">
        <f t="shared" ca="1" si="101"/>
        <v>0</v>
      </c>
      <c r="AI358" s="412">
        <f t="shared" ca="1" si="101"/>
        <v>0</v>
      </c>
      <c r="AJ358" s="412">
        <f t="shared" ca="1" si="101"/>
        <v>0</v>
      </c>
      <c r="AK358" s="412">
        <f t="shared" ca="1" si="101"/>
        <v>0</v>
      </c>
      <c r="AL358" s="412">
        <f t="shared" ca="1" si="101"/>
        <v>0</v>
      </c>
      <c r="AM358" s="308"/>
    </row>
    <row r="359" spans="1:39" outlineLevel="1">
      <c r="B359" s="514"/>
      <c r="C359" s="293"/>
      <c r="D359" s="730"/>
      <c r="E359" s="730"/>
      <c r="F359" s="730"/>
      <c r="G359" s="730"/>
      <c r="H359" s="730"/>
      <c r="I359" s="730"/>
      <c r="J359" s="730"/>
      <c r="K359" s="730"/>
      <c r="L359" s="730"/>
      <c r="M359" s="730"/>
      <c r="N359" s="730"/>
      <c r="O359" s="730"/>
      <c r="P359" s="730"/>
      <c r="Q359" s="730"/>
      <c r="R359" s="730"/>
      <c r="S359" s="730"/>
      <c r="T359" s="730"/>
      <c r="U359" s="730"/>
      <c r="V359" s="730"/>
      <c r="W359" s="730"/>
      <c r="X359" s="730"/>
      <c r="Y359" s="413"/>
      <c r="Z359" s="426"/>
      <c r="AA359" s="426"/>
      <c r="AB359" s="426"/>
      <c r="AC359" s="426"/>
      <c r="AD359" s="426"/>
      <c r="AE359" s="426"/>
      <c r="AF359" s="426"/>
      <c r="AG359" s="426"/>
      <c r="AH359" s="426"/>
      <c r="AI359" s="426"/>
      <c r="AJ359" s="426"/>
      <c r="AK359" s="426"/>
      <c r="AL359" s="426"/>
      <c r="AM359" s="308"/>
    </row>
    <row r="360" spans="1:39" ht="45" outlineLevel="1">
      <c r="A360" s="516">
        <v>44</v>
      </c>
      <c r="B360" s="514" t="s">
        <v>137</v>
      </c>
      <c r="C360" s="293" t="s">
        <v>25</v>
      </c>
      <c r="D360" s="724">
        <f>SUMIFS('7.  Persistence Report'!AV:AV,'7.  Persistence Report'!$D:$D,$B360,'7.  Persistence Report'!$H:$H,2016,'7.  Persistence Report'!$J:$J,"Current Year Savings")</f>
        <v>0</v>
      </c>
      <c r="E360" s="724">
        <f>SUMIFS('7.  Persistence Report'!AW:AW,'7.  Persistence Report'!$D:$D,$B360,'7.  Persistence Report'!$H:$H,2016,'7.  Persistence Report'!$J:$J,"Current Year Savings")</f>
        <v>0</v>
      </c>
      <c r="F360" s="724">
        <f>SUMIFS('7.  Persistence Report'!AX:AX,'7.  Persistence Report'!$D:$D,$B360,'7.  Persistence Report'!$H:$H,2016,'7.  Persistence Report'!$J:$J,"Current Year Savings")</f>
        <v>0</v>
      </c>
      <c r="G360" s="724">
        <f>SUMIFS('7.  Persistence Report'!AY:AY,'7.  Persistence Report'!$D:$D,$B360,'7.  Persistence Report'!$H:$H,2016,'7.  Persistence Report'!$J:$J,"Current Year Savings")</f>
        <v>0</v>
      </c>
      <c r="H360" s="724">
        <f>SUMIFS('7.  Persistence Report'!AZ:AZ,'7.  Persistence Report'!$D:$D,$B360,'7.  Persistence Report'!$H:$H,2016,'7.  Persistence Report'!$J:$J,"Current Year Savings")</f>
        <v>0</v>
      </c>
      <c r="I360" s="724">
        <f>SUMIFS('7.  Persistence Report'!BA:BA,'7.  Persistence Report'!$D:$D,$B360,'7.  Persistence Report'!$H:$H,2016,'7.  Persistence Report'!$J:$J,"Current Year Savings")</f>
        <v>0</v>
      </c>
      <c r="J360" s="724">
        <f>SUMIFS('7.  Persistence Report'!BB:BB,'7.  Persistence Report'!$D:$D,$B360,'7.  Persistence Report'!$H:$H,2016,'7.  Persistence Report'!$J:$J,"Current Year Savings")</f>
        <v>0</v>
      </c>
      <c r="K360" s="724">
        <f>SUMIFS('7.  Persistence Report'!BC:BC,'7.  Persistence Report'!$D:$D,$B360,'7.  Persistence Report'!$H:$H,2016,'7.  Persistence Report'!$J:$J,"Current Year Savings")</f>
        <v>0</v>
      </c>
      <c r="L360" s="724">
        <f>SUMIFS('7.  Persistence Report'!BD:BD,'7.  Persistence Report'!$D:$D,$B360,'7.  Persistence Report'!$H:$H,2016,'7.  Persistence Report'!$J:$J,"Current Year Savings")</f>
        <v>0</v>
      </c>
      <c r="M360" s="724">
        <f>SUMIFS('7.  Persistence Report'!BE:BE,'7.  Persistence Report'!$D:$D,$B360,'7.  Persistence Report'!$H:$H,2016,'7.  Persistence Report'!$J:$J,"Current Year Savings")</f>
        <v>0</v>
      </c>
      <c r="N360" s="724">
        <v>0</v>
      </c>
      <c r="O360" s="724">
        <f>SUMIFS('7.  Persistence Report'!Q:Q,'7.  Persistence Report'!$D:$D,$B360,'7.  Persistence Report'!$H:$H,2016,'7.  Persistence Report'!$J:$J,"Current Year Savings")</f>
        <v>0</v>
      </c>
      <c r="P360" s="724">
        <f>SUMIFS('7.  Persistence Report'!R:R,'7.  Persistence Report'!$D:$D,$B360,'7.  Persistence Report'!$H:$H,2016,'7.  Persistence Report'!$J:$J,"Current Year Savings")</f>
        <v>0</v>
      </c>
      <c r="Q360" s="724">
        <f>SUMIFS('7.  Persistence Report'!S:S,'7.  Persistence Report'!$D:$D,$B360,'7.  Persistence Report'!$H:$H,2016,'7.  Persistence Report'!$J:$J,"Current Year Savings")</f>
        <v>0</v>
      </c>
      <c r="R360" s="724">
        <f>SUMIFS('7.  Persistence Report'!T:T,'7.  Persistence Report'!$D:$D,$B360,'7.  Persistence Report'!$H:$H,2016,'7.  Persistence Report'!$J:$J,"Current Year Savings")</f>
        <v>0</v>
      </c>
      <c r="S360" s="724">
        <f>SUMIFS('7.  Persistence Report'!U:U,'7.  Persistence Report'!$D:$D,$B360,'7.  Persistence Report'!$H:$H,2016,'7.  Persistence Report'!$J:$J,"Current Year Savings")</f>
        <v>0</v>
      </c>
      <c r="T360" s="724">
        <f>SUMIFS('7.  Persistence Report'!V:V,'7.  Persistence Report'!$D:$D,$B360,'7.  Persistence Report'!$H:$H,2016,'7.  Persistence Report'!$J:$J,"Current Year Savings")</f>
        <v>0</v>
      </c>
      <c r="U360" s="724">
        <f>SUMIFS('7.  Persistence Report'!W:W,'7.  Persistence Report'!$D:$D,$B360,'7.  Persistence Report'!$H:$H,2016,'7.  Persistence Report'!$J:$J,"Current Year Savings")</f>
        <v>0</v>
      </c>
      <c r="V360" s="724">
        <f>SUMIFS('7.  Persistence Report'!X:X,'7.  Persistence Report'!$D:$D,$B360,'7.  Persistence Report'!$H:$H,2016,'7.  Persistence Report'!$J:$J,"Current Year Savings")</f>
        <v>0</v>
      </c>
      <c r="W360" s="724">
        <f>SUMIFS('7.  Persistence Report'!Y:Y,'7.  Persistence Report'!$D:$D,$B360,'7.  Persistence Report'!$H:$H,2016,'7.  Persistence Report'!$J:$J,"Current Year Savings")</f>
        <v>0</v>
      </c>
      <c r="X360" s="724">
        <f>SUMIFS('7.  Persistence Report'!Z:Z,'7.  Persistence Report'!$D:$D,$B360,'7.  Persistence Report'!$H:$H,2016,'7.  Persistence Report'!$J:$J,"Current Year Savings")</f>
        <v>0</v>
      </c>
      <c r="Y360" s="416">
        <f ca="1">IF(SUMIFS(OFFSET('3-a.  Rate Class Allocations'!$BA:$BA,0,O218-2015+(27*(Y219="kW"))),'3-a.  Rate Class Allocations'!$F:$F,"2015 - 2020 Conservation First Framework - Approved Province Wide Program",'3-a.  Rate Class Allocations'!$E:$E,$B360),SUMIFS(OFFSET('3-a.  Rate Class Allocations'!$BA:$BA,0,O218-2015+(27*(Y219="kW"))),'3-a.  Rate Class Allocations'!$F:$F,"2015 - 2020 Conservation First Framework - Approved Province Wide Program",'3-a.  Rate Class Allocations'!$L:$L,Y218,'3-a.  Rate Class Allocations'!$E:$E,$B360) / SUMIFS(OFFSET('3-a.  Rate Class Allocations'!$BA:$BA,0,O218-2015+(27*(Y219="kW"))),'3-a.  Rate Class Allocations'!$F:$F,"2015 - 2020 Conservation First Framework - Approved Province Wide Program",'3-a.  Rate Class Allocations'!$E:$E,$B360),IF(COUNTIFS(Y218,"General Service*"),1/COUNTIFS(Y218:AL218,"General Service*"),0))</f>
        <v>0.5</v>
      </c>
      <c r="Z360" s="416">
        <f ca="1">IF(SUMIFS(OFFSET('3-a.  Rate Class Allocations'!$BA:$BA,0,O218-2015+(27*(Z$36="kW"))),'3-a.  Rate Class Allocations'!$F:$F,"2015 - 2020 Conservation First Framework - Approved Province Wide Program",'3-a.  Rate Class Allocations'!$E:$E,$B360),SUMIFS(OFFSET('3-a.  Rate Class Allocations'!$BA:$BA,0,O218-2015+(27*(Z$36="kW"))),'3-a.  Rate Class Allocations'!$F:$F,"2015 - 2020 Conservation First Framework - Approved Province Wide Program",'3-a.  Rate Class Allocations'!$L:$L,Z$35,'3-a.  Rate Class Allocations'!$E:$E,$B360) / SUMIFS(OFFSET('3-a.  Rate Class Allocations'!$BA:$BA,0,O218-2015+(27*(Z$36="kW"))),'3-a.  Rate Class Allocations'!$F:$F,"2015 - 2020 Conservation First Framework - Approved Province Wide Program",'3-a.  Rate Class Allocations'!$E:$E,$B360),IF(COUNTIFS(Z$35,"General Service*"),1/COUNTIFS(Y218:AL218,"General Service*"),0))</f>
        <v>0.5</v>
      </c>
      <c r="AA360" s="416">
        <f ca="1">IF(SUMIFS(OFFSET('3-a.  Rate Class Allocations'!$BA:$BA,0,O218-2015+(27*(AA$36="kW"))),'3-a.  Rate Class Allocations'!$F:$F,"2015 - 2020 Conservation First Framework - Approved Province Wide Program",'3-a.  Rate Class Allocations'!$E:$E,$B360),SUMIFS(OFFSET('3-a.  Rate Class Allocations'!$BA:$BA,0,O218-2015+(27*(AA$36="kW"))),'3-a.  Rate Class Allocations'!$F:$F,"2015 - 2020 Conservation First Framework - Approved Province Wide Program",'3-a.  Rate Class Allocations'!$L:$L,AA$35,'3-a.  Rate Class Allocations'!$E:$E,$B360) / SUMIFS(OFFSET('3-a.  Rate Class Allocations'!$BA:$BA,0,O218-2015+(27*(AA$36="kW"))),'3-a.  Rate Class Allocations'!$F:$F,"2015 - 2020 Conservation First Framework - Approved Province Wide Program",'3-a.  Rate Class Allocations'!$E:$E,$B360),IF(COUNTIFS(AA$35,"General Service*"),1/COUNTIFS(Y218:AL218,"General Service*"),0))</f>
        <v>0</v>
      </c>
      <c r="AB360" s="416">
        <f ca="1">IF(SUMIFS(OFFSET('3-a.  Rate Class Allocations'!$BA:$BA,0,O218-2015+(27*(AB$36="kW"))),'3-a.  Rate Class Allocations'!$F:$F,"2015 - 2020 Conservation First Framework - Approved Province Wide Program",'3-a.  Rate Class Allocations'!$E:$E,$B360),SUMIFS(OFFSET('3-a.  Rate Class Allocations'!$BA:$BA,0,O218-2015+(27*(AB$36="kW"))),'3-a.  Rate Class Allocations'!$F:$F,"2015 - 2020 Conservation First Framework - Approved Province Wide Program",'3-a.  Rate Class Allocations'!$L:$L,AB$35,'3-a.  Rate Class Allocations'!$E:$E,$B360) / SUMIFS(OFFSET('3-a.  Rate Class Allocations'!$BA:$BA,0,O218-2015+(27*(AB$36="kW"))),'3-a.  Rate Class Allocations'!$F:$F,"2015 - 2020 Conservation First Framework - Approved Province Wide Program",'3-a.  Rate Class Allocations'!$E:$E,$B360),IF(COUNTIFS(AB$35,"General Service*"),1/COUNTIFS(Y218:AL218,"General Service*"),0))</f>
        <v>0</v>
      </c>
      <c r="AC360" s="416">
        <f ca="1">IF(SUMIFS(OFFSET('3-a.  Rate Class Allocations'!$BA:$BA,0,O218-2015+(27*(AC$36="kW"))),'3-a.  Rate Class Allocations'!$F:$F,"2015 - 2020 Conservation First Framework - Approved Province Wide Program",'3-a.  Rate Class Allocations'!$E:$E,$B360),SUMIFS(OFFSET('3-a.  Rate Class Allocations'!$BA:$BA,0,O218-2015+(27*(AC$36="kW"))),'3-a.  Rate Class Allocations'!$F:$F,"2015 - 2020 Conservation First Framework - Approved Province Wide Program",'3-a.  Rate Class Allocations'!$L:$L,AC$35,'3-a.  Rate Class Allocations'!$E:$E,$B360) / SUMIFS(OFFSET('3-a.  Rate Class Allocations'!$BA:$BA,0,O218-2015+(27*(AC$36="kW"))),'3-a.  Rate Class Allocations'!$F:$F,"2015 - 2020 Conservation First Framework - Approved Province Wide Program",'3-a.  Rate Class Allocations'!$E:$E,$B360),IF(COUNTIFS(AC$35,"General Service*"),1/COUNTIFS(Y218:AL218,"General Service*"),0))</f>
        <v>0</v>
      </c>
      <c r="AD360" s="416">
        <f ca="1">IF(SUMIFS(OFFSET('3-a.  Rate Class Allocations'!$BA:$BA,0,O218-2015+(27*(AD$36="kW"))),'3-a.  Rate Class Allocations'!$F:$F,"2015 - 2020 Conservation First Framework - Approved Province Wide Program",'3-a.  Rate Class Allocations'!$E:$E,$B360),SUMIFS(OFFSET('3-a.  Rate Class Allocations'!$BA:$BA,0,O218-2015+(27*(AD$36="kW"))),'3-a.  Rate Class Allocations'!$F:$F,"2015 - 2020 Conservation First Framework - Approved Province Wide Program",'3-a.  Rate Class Allocations'!$L:$L,AD$35,'3-a.  Rate Class Allocations'!$E:$E,$B360) / SUMIFS(OFFSET('3-a.  Rate Class Allocations'!$BA:$BA,0,O218-2015+(27*(AD$36="kW"))),'3-a.  Rate Class Allocations'!$F:$F,"2015 - 2020 Conservation First Framework - Approved Province Wide Program",'3-a.  Rate Class Allocations'!$E:$E,$B360),IF(COUNTIFS(AD$35,"General Service*"),1/COUNTIFS(Y218:AL218,"General Service*"),0))</f>
        <v>0</v>
      </c>
      <c r="AE360" s="416">
        <f ca="1">IF(SUMIFS(OFFSET('3-a.  Rate Class Allocations'!$BA:$BA,0,O218-2015+(27*(AE$36="kW"))),'3-a.  Rate Class Allocations'!$F:$F,"2015 - 2020 Conservation First Framework - Approved Province Wide Program",'3-a.  Rate Class Allocations'!$E:$E,$B360),SUMIFS(OFFSET('3-a.  Rate Class Allocations'!$BA:$BA,0,O218-2015+(27*(AE$36="kW"))),'3-a.  Rate Class Allocations'!$F:$F,"2015 - 2020 Conservation First Framework - Approved Province Wide Program",'3-a.  Rate Class Allocations'!$L:$L,AE$35,'3-a.  Rate Class Allocations'!$E:$E,$B360) / SUMIFS(OFFSET('3-a.  Rate Class Allocations'!$BA:$BA,0,O218-2015+(27*(AE$36="kW"))),'3-a.  Rate Class Allocations'!$F:$F,"2015 - 2020 Conservation First Framework - Approved Province Wide Program",'3-a.  Rate Class Allocations'!$E:$E,$B360),IF(COUNTIFS(AE$35,"General Service*"),1/COUNTIFS(Y218:AL218,"General Service*"),0))</f>
        <v>0</v>
      </c>
      <c r="AF360" s="416">
        <f ca="1">IF(SUMIFS(OFFSET('3-a.  Rate Class Allocations'!$BA:$BA,0,O218-2015+(27*(AF$36="kW"))),'3-a.  Rate Class Allocations'!$F:$F,"2015 - 2020 Conservation First Framework - Approved Province Wide Program",'3-a.  Rate Class Allocations'!$E:$E,$B360),SUMIFS(OFFSET('3-a.  Rate Class Allocations'!$BA:$BA,0,O218-2015+(27*(AF$36="kW"))),'3-a.  Rate Class Allocations'!$F:$F,"2015 - 2020 Conservation First Framework - Approved Province Wide Program",'3-a.  Rate Class Allocations'!$L:$L,AF$35,'3-a.  Rate Class Allocations'!$E:$E,$B360) / SUMIFS(OFFSET('3-a.  Rate Class Allocations'!$BA:$BA,0,O218-2015+(27*(AF$36="kW"))),'3-a.  Rate Class Allocations'!$F:$F,"2015 - 2020 Conservation First Framework - Approved Province Wide Program",'3-a.  Rate Class Allocations'!$E:$E,$B360),IF(COUNTIFS(AF$35,"General Service*"),1/COUNTIFS(Y218:AL218,"General Service*"),0))</f>
        <v>0</v>
      </c>
      <c r="AG360" s="416">
        <f ca="1">IF(SUMIFS(OFFSET('3-a.  Rate Class Allocations'!$BA:$BA,0,O218-2015+(27*(AG$36="kW"))),'3-a.  Rate Class Allocations'!$F:$F,"2015 - 2020 Conservation First Framework - Approved Province Wide Program",'3-a.  Rate Class Allocations'!$E:$E,$B360),SUMIFS(OFFSET('3-a.  Rate Class Allocations'!$BA:$BA,0,O218-2015+(27*(AG$36="kW"))),'3-a.  Rate Class Allocations'!$F:$F,"2015 - 2020 Conservation First Framework - Approved Province Wide Program",'3-a.  Rate Class Allocations'!$L:$L,AG$35,'3-a.  Rate Class Allocations'!$E:$E,$B360) / SUMIFS(OFFSET('3-a.  Rate Class Allocations'!$BA:$BA,0,O218-2015+(27*(AG$36="kW"))),'3-a.  Rate Class Allocations'!$F:$F,"2015 - 2020 Conservation First Framework - Approved Province Wide Program",'3-a.  Rate Class Allocations'!$E:$E,$B360),IF(COUNTIFS(AG$35,"General Service*"),1/COUNTIFS(Y218:AL218,"General Service*"),0))</f>
        <v>0</v>
      </c>
      <c r="AH360" s="416">
        <f ca="1">IF(SUMIFS(OFFSET('3-a.  Rate Class Allocations'!$BA:$BA,0,O218-2015+(27*(AH$36="kW"))),'3-a.  Rate Class Allocations'!$F:$F,"2015 - 2020 Conservation First Framework - Approved Province Wide Program",'3-a.  Rate Class Allocations'!$E:$E,$B360),SUMIFS(OFFSET('3-a.  Rate Class Allocations'!$BA:$BA,0,O218-2015+(27*(AH$36="kW"))),'3-a.  Rate Class Allocations'!$F:$F,"2015 - 2020 Conservation First Framework - Approved Province Wide Program",'3-a.  Rate Class Allocations'!$L:$L,AH$35,'3-a.  Rate Class Allocations'!$E:$E,$B360) / SUMIFS(OFFSET('3-a.  Rate Class Allocations'!$BA:$BA,0,O218-2015+(27*(AH$36="kW"))),'3-a.  Rate Class Allocations'!$F:$F,"2015 - 2020 Conservation First Framework - Approved Province Wide Program",'3-a.  Rate Class Allocations'!$E:$E,$B360),IF(COUNTIFS(AH$35,"General Service*"),1/COUNTIFS(Y218:AL218,"General Service*"),0))</f>
        <v>0</v>
      </c>
      <c r="AI360" s="416">
        <f ca="1">IF(SUMIFS(OFFSET('3-a.  Rate Class Allocations'!$BA:$BA,0,O218-2015+(27*(AI$36="kW"))),'3-a.  Rate Class Allocations'!$F:$F,"2015 - 2020 Conservation First Framework - Approved Province Wide Program",'3-a.  Rate Class Allocations'!$E:$E,$B360),SUMIFS(OFFSET('3-a.  Rate Class Allocations'!$BA:$BA,0,O218-2015+(27*(AI$36="kW"))),'3-a.  Rate Class Allocations'!$F:$F,"2015 - 2020 Conservation First Framework - Approved Province Wide Program",'3-a.  Rate Class Allocations'!$L:$L,AI$35,'3-a.  Rate Class Allocations'!$E:$E,$B360) / SUMIFS(OFFSET('3-a.  Rate Class Allocations'!$BA:$BA,0,O218-2015+(27*(AI$36="kW"))),'3-a.  Rate Class Allocations'!$F:$F,"2015 - 2020 Conservation First Framework - Approved Province Wide Program",'3-a.  Rate Class Allocations'!$E:$E,$B360),IF(COUNTIFS(AI$35,"General Service*"),1/COUNTIFS(Y218:AL218,"General Service*"),0))</f>
        <v>0</v>
      </c>
      <c r="AJ360" s="416">
        <f ca="1">IF(SUMIFS(OFFSET('3-a.  Rate Class Allocations'!$BA:$BA,0,O218-2015+(27*(AJ$36="kW"))),'3-a.  Rate Class Allocations'!$F:$F,"2015 - 2020 Conservation First Framework - Approved Province Wide Program",'3-a.  Rate Class Allocations'!$E:$E,$B360),SUMIFS(OFFSET('3-a.  Rate Class Allocations'!$BA:$BA,0,O218-2015+(27*(AJ$36="kW"))),'3-a.  Rate Class Allocations'!$F:$F,"2015 - 2020 Conservation First Framework - Approved Province Wide Program",'3-a.  Rate Class Allocations'!$L:$L,AJ$35,'3-a.  Rate Class Allocations'!$E:$E,$B360) / SUMIFS(OFFSET('3-a.  Rate Class Allocations'!$BA:$BA,0,O218-2015+(27*(AJ$36="kW"))),'3-a.  Rate Class Allocations'!$F:$F,"2015 - 2020 Conservation First Framework - Approved Province Wide Program",'3-a.  Rate Class Allocations'!$E:$E,$B360),IF(COUNTIFS(AJ$35,"General Service*"),1/COUNTIFS(Y218:AL218,"General Service*"),0))</f>
        <v>0</v>
      </c>
      <c r="AK360" s="416">
        <f ca="1">IF(SUMIFS(OFFSET('3-a.  Rate Class Allocations'!$BA:$BA,0,O218-2015+(27*(AK$36="kW"))),'3-a.  Rate Class Allocations'!$F:$F,"2015 - 2020 Conservation First Framework - Approved Province Wide Program",'3-a.  Rate Class Allocations'!$E:$E,$B360),SUMIFS(OFFSET('3-a.  Rate Class Allocations'!$BA:$BA,0,O218-2015+(27*(AK$36="kW"))),'3-a.  Rate Class Allocations'!$F:$F,"2015 - 2020 Conservation First Framework - Approved Province Wide Program",'3-a.  Rate Class Allocations'!$L:$L,AK$35,'3-a.  Rate Class Allocations'!$E:$E,$B360) / SUMIFS(OFFSET('3-a.  Rate Class Allocations'!$BA:$BA,0,O218-2015+(27*(AK$36="kW"))),'3-a.  Rate Class Allocations'!$F:$F,"2015 - 2020 Conservation First Framework - Approved Province Wide Program",'3-a.  Rate Class Allocations'!$E:$E,$B360),IF(COUNTIFS(AK$35,"General Service*"),1/COUNTIFS(Y218:AL218,"General Service*"),0))</f>
        <v>0</v>
      </c>
      <c r="AL360" s="416">
        <f ca="1">IF(SUMIFS(OFFSET('3-a.  Rate Class Allocations'!$BA:$BA,0,O218-2015+(27*(AL$36="kW"))),'3-a.  Rate Class Allocations'!$F:$F,"2015 - 2020 Conservation First Framework - Approved Province Wide Program",'3-a.  Rate Class Allocations'!$E:$E,$B360),SUMIFS(OFFSET('3-a.  Rate Class Allocations'!$BA:$BA,0,O218-2015+(27*(AL$36="kW"))),'3-a.  Rate Class Allocations'!$F:$F,"2015 - 2020 Conservation First Framework - Approved Province Wide Program",'3-a.  Rate Class Allocations'!$L:$L,AL$35,'3-a.  Rate Class Allocations'!$E:$E,$B360) / SUMIFS(OFFSET('3-a.  Rate Class Allocations'!$BA:$BA,0,O218-2015+(27*(AL$36="kW"))),'3-a.  Rate Class Allocations'!$F:$F,"2015 - 2020 Conservation First Framework - Approved Province Wide Program",'3-a.  Rate Class Allocations'!$E:$E,$B360),IF(COUNTIFS(AL$35,"General Service*"),1/COUNTIFS(Y218:AL218,"General Service*"),0))</f>
        <v>0</v>
      </c>
      <c r="AM360" s="298">
        <f ca="1">SUM(Y360:AL360)</f>
        <v>1</v>
      </c>
    </row>
    <row r="361" spans="1:39" outlineLevel="1">
      <c r="B361" s="296" t="s">
        <v>290</v>
      </c>
      <c r="C361" s="293" t="s">
        <v>164</v>
      </c>
      <c r="D361" s="724">
        <f>SUMIFS('7.  Persistence Report'!AV:AV,'7.  Persistence Report'!$D:$D,$B360,'7.  Persistence Report'!$H:$H,2016,'7.  Persistence Report'!$J:$J,"Adjustment")</f>
        <v>0</v>
      </c>
      <c r="E361" s="724">
        <f>SUMIFS('7.  Persistence Report'!AW:AW,'7.  Persistence Report'!$D:$D,$B360,'7.  Persistence Report'!$H:$H,2016,'7.  Persistence Report'!$J:$J,"Adjustment")</f>
        <v>0</v>
      </c>
      <c r="F361" s="724">
        <f>SUMIFS('7.  Persistence Report'!AX:AX,'7.  Persistence Report'!$D:$D,$B360,'7.  Persistence Report'!$H:$H,2016,'7.  Persistence Report'!$J:$J,"Adjustment")</f>
        <v>0</v>
      </c>
      <c r="G361" s="724">
        <f>SUMIFS('7.  Persistence Report'!AY:AY,'7.  Persistence Report'!$D:$D,$B360,'7.  Persistence Report'!$H:$H,2016,'7.  Persistence Report'!$J:$J,"Adjustment")</f>
        <v>0</v>
      </c>
      <c r="H361" s="724">
        <f>SUMIFS('7.  Persistence Report'!AZ:AZ,'7.  Persistence Report'!$D:$D,$B360,'7.  Persistence Report'!$H:$H,2016,'7.  Persistence Report'!$J:$J,"Adjustment")</f>
        <v>0</v>
      </c>
      <c r="I361" s="724">
        <f>SUMIFS('7.  Persistence Report'!BA:BA,'7.  Persistence Report'!$D:$D,$B360,'7.  Persistence Report'!$H:$H,2016,'7.  Persistence Report'!$J:$J,"Adjustment")</f>
        <v>0</v>
      </c>
      <c r="J361" s="724">
        <f>SUMIFS('7.  Persistence Report'!BB:BB,'7.  Persistence Report'!$D:$D,$B360,'7.  Persistence Report'!$H:$H,2016,'7.  Persistence Report'!$J:$J,"Adjustment")</f>
        <v>0</v>
      </c>
      <c r="K361" s="724">
        <f>SUMIFS('7.  Persistence Report'!BC:BC,'7.  Persistence Report'!$D:$D,$B360,'7.  Persistence Report'!$H:$H,2016,'7.  Persistence Report'!$J:$J,"Adjustment")</f>
        <v>0</v>
      </c>
      <c r="L361" s="724">
        <f>SUMIFS('7.  Persistence Report'!BD:BD,'7.  Persistence Report'!$D:$D,$B360,'7.  Persistence Report'!$H:$H,2016,'7.  Persistence Report'!$J:$J,"Adjustment")</f>
        <v>0</v>
      </c>
      <c r="M361" s="724">
        <f>SUMIFS('7.  Persistence Report'!BE:BE,'7.  Persistence Report'!$D:$D,$B360,'7.  Persistence Report'!$H:$H,2016,'7.  Persistence Report'!$J:$J,"Adjustment")</f>
        <v>0</v>
      </c>
      <c r="N361" s="724">
        <f>N360</f>
        <v>0</v>
      </c>
      <c r="O361" s="724">
        <f>SUMIFS('7.  Persistence Report'!Q:Q,'7.  Persistence Report'!$D:$D,$B360,'7.  Persistence Report'!$H:$H,2016,'7.  Persistence Report'!$J:$J,"Adjustment")</f>
        <v>0</v>
      </c>
      <c r="P361" s="724">
        <f>SUMIFS('7.  Persistence Report'!R:R,'7.  Persistence Report'!$D:$D,$B360,'7.  Persistence Report'!$H:$H,2016,'7.  Persistence Report'!$J:$J,"Adjustment")</f>
        <v>0</v>
      </c>
      <c r="Q361" s="724">
        <f>SUMIFS('7.  Persistence Report'!S:S,'7.  Persistence Report'!$D:$D,$B360,'7.  Persistence Report'!$H:$H,2016,'7.  Persistence Report'!$J:$J,"Adjustment")</f>
        <v>0</v>
      </c>
      <c r="R361" s="724">
        <f>SUMIFS('7.  Persistence Report'!T:T,'7.  Persistence Report'!$D:$D,$B360,'7.  Persistence Report'!$H:$H,2016,'7.  Persistence Report'!$J:$J,"Adjustment")</f>
        <v>0</v>
      </c>
      <c r="S361" s="724">
        <f>SUMIFS('7.  Persistence Report'!U:U,'7.  Persistence Report'!$D:$D,$B360,'7.  Persistence Report'!$H:$H,2016,'7.  Persistence Report'!$J:$J,"Adjustment")</f>
        <v>0</v>
      </c>
      <c r="T361" s="724">
        <f>SUMIFS('7.  Persistence Report'!V:V,'7.  Persistence Report'!$D:$D,$B360,'7.  Persistence Report'!$H:$H,2016,'7.  Persistence Report'!$J:$J,"Adjustment")</f>
        <v>0</v>
      </c>
      <c r="U361" s="724">
        <f>SUMIFS('7.  Persistence Report'!W:W,'7.  Persistence Report'!$D:$D,$B360,'7.  Persistence Report'!$H:$H,2016,'7.  Persistence Report'!$J:$J,"Adjustment")</f>
        <v>0</v>
      </c>
      <c r="V361" s="724">
        <f>SUMIFS('7.  Persistence Report'!X:X,'7.  Persistence Report'!$D:$D,$B360,'7.  Persistence Report'!$H:$H,2016,'7.  Persistence Report'!$J:$J,"Adjustment")</f>
        <v>0</v>
      </c>
      <c r="W361" s="724">
        <f>SUMIFS('7.  Persistence Report'!Y:Y,'7.  Persistence Report'!$D:$D,$B360,'7.  Persistence Report'!$H:$H,2016,'7.  Persistence Report'!$J:$J,"Adjustment")</f>
        <v>0</v>
      </c>
      <c r="X361" s="724">
        <f>SUMIFS('7.  Persistence Report'!Z:Z,'7.  Persistence Report'!$D:$D,$B360,'7.  Persistence Report'!$H:$H,2016,'7.  Persistence Report'!$J:$J,"Adjustment")</f>
        <v>0</v>
      </c>
      <c r="Y361" s="412">
        <f ca="1">Y360</f>
        <v>0.5</v>
      </c>
      <c r="Z361" s="412">
        <f t="shared" ref="Z361:AL361" ca="1" si="102">Z360</f>
        <v>0.5</v>
      </c>
      <c r="AA361" s="412">
        <f t="shared" ca="1" si="102"/>
        <v>0</v>
      </c>
      <c r="AB361" s="412">
        <f t="shared" ca="1" si="102"/>
        <v>0</v>
      </c>
      <c r="AC361" s="412">
        <f t="shared" ca="1" si="102"/>
        <v>0</v>
      </c>
      <c r="AD361" s="412">
        <f t="shared" ca="1" si="102"/>
        <v>0</v>
      </c>
      <c r="AE361" s="412">
        <f t="shared" ca="1" si="102"/>
        <v>0</v>
      </c>
      <c r="AF361" s="412">
        <f t="shared" ca="1" si="102"/>
        <v>0</v>
      </c>
      <c r="AG361" s="412">
        <f t="shared" ca="1" si="102"/>
        <v>0</v>
      </c>
      <c r="AH361" s="412">
        <f t="shared" ca="1" si="102"/>
        <v>0</v>
      </c>
      <c r="AI361" s="412">
        <f t="shared" ca="1" si="102"/>
        <v>0</v>
      </c>
      <c r="AJ361" s="412">
        <f t="shared" ca="1" si="102"/>
        <v>0</v>
      </c>
      <c r="AK361" s="412">
        <f t="shared" ca="1" si="102"/>
        <v>0</v>
      </c>
      <c r="AL361" s="412">
        <f t="shared" ca="1" si="102"/>
        <v>0</v>
      </c>
      <c r="AM361" s="308"/>
    </row>
    <row r="362" spans="1:39" outlineLevel="1">
      <c r="B362" s="514"/>
      <c r="C362" s="293"/>
      <c r="D362" s="730"/>
      <c r="E362" s="730"/>
      <c r="F362" s="730"/>
      <c r="G362" s="730"/>
      <c r="H362" s="730"/>
      <c r="I362" s="730"/>
      <c r="J362" s="730"/>
      <c r="K362" s="730"/>
      <c r="L362" s="730"/>
      <c r="M362" s="730"/>
      <c r="N362" s="730"/>
      <c r="O362" s="730"/>
      <c r="P362" s="730"/>
      <c r="Q362" s="730"/>
      <c r="R362" s="730"/>
      <c r="S362" s="730"/>
      <c r="T362" s="730"/>
      <c r="U362" s="730"/>
      <c r="V362" s="730"/>
      <c r="W362" s="730"/>
      <c r="X362" s="730"/>
      <c r="Y362" s="413"/>
      <c r="Z362" s="426"/>
      <c r="AA362" s="426"/>
      <c r="AB362" s="426"/>
      <c r="AC362" s="426"/>
      <c r="AD362" s="426"/>
      <c r="AE362" s="426"/>
      <c r="AF362" s="426"/>
      <c r="AG362" s="426"/>
      <c r="AH362" s="426"/>
      <c r="AI362" s="426"/>
      <c r="AJ362" s="426"/>
      <c r="AK362" s="426"/>
      <c r="AL362" s="426"/>
      <c r="AM362" s="308"/>
    </row>
    <row r="363" spans="1:39" ht="30" outlineLevel="1">
      <c r="A363" s="516">
        <v>45</v>
      </c>
      <c r="B363" s="514" t="s">
        <v>138</v>
      </c>
      <c r="C363" s="293" t="s">
        <v>25</v>
      </c>
      <c r="D363" s="724">
        <f>SUMIFS('7.  Persistence Report'!AV:AV,'7.  Persistence Report'!$D:$D,$B363,'7.  Persistence Report'!$H:$H,2016,'7.  Persistence Report'!$J:$J,"Current Year Savings")</f>
        <v>0</v>
      </c>
      <c r="E363" s="724">
        <f>SUMIFS('7.  Persistence Report'!AW:AW,'7.  Persistence Report'!$D:$D,$B363,'7.  Persistence Report'!$H:$H,2016,'7.  Persistence Report'!$J:$J,"Current Year Savings")</f>
        <v>0</v>
      </c>
      <c r="F363" s="724">
        <f>SUMIFS('7.  Persistence Report'!AX:AX,'7.  Persistence Report'!$D:$D,$B363,'7.  Persistence Report'!$H:$H,2016,'7.  Persistence Report'!$J:$J,"Current Year Savings")</f>
        <v>0</v>
      </c>
      <c r="G363" s="724">
        <f>SUMIFS('7.  Persistence Report'!AY:AY,'7.  Persistence Report'!$D:$D,$B363,'7.  Persistence Report'!$H:$H,2016,'7.  Persistence Report'!$J:$J,"Current Year Savings")</f>
        <v>0</v>
      </c>
      <c r="H363" s="724">
        <f>SUMIFS('7.  Persistence Report'!AZ:AZ,'7.  Persistence Report'!$D:$D,$B363,'7.  Persistence Report'!$H:$H,2016,'7.  Persistence Report'!$J:$J,"Current Year Savings")</f>
        <v>0</v>
      </c>
      <c r="I363" s="724">
        <f>SUMIFS('7.  Persistence Report'!BA:BA,'7.  Persistence Report'!$D:$D,$B363,'7.  Persistence Report'!$H:$H,2016,'7.  Persistence Report'!$J:$J,"Current Year Savings")</f>
        <v>0</v>
      </c>
      <c r="J363" s="724">
        <f>SUMIFS('7.  Persistence Report'!BB:BB,'7.  Persistence Report'!$D:$D,$B363,'7.  Persistence Report'!$H:$H,2016,'7.  Persistence Report'!$J:$J,"Current Year Savings")</f>
        <v>0</v>
      </c>
      <c r="K363" s="724">
        <f>SUMIFS('7.  Persistence Report'!BC:BC,'7.  Persistence Report'!$D:$D,$B363,'7.  Persistence Report'!$H:$H,2016,'7.  Persistence Report'!$J:$J,"Current Year Savings")</f>
        <v>0</v>
      </c>
      <c r="L363" s="724">
        <f>SUMIFS('7.  Persistence Report'!BD:BD,'7.  Persistence Report'!$D:$D,$B363,'7.  Persistence Report'!$H:$H,2016,'7.  Persistence Report'!$J:$J,"Current Year Savings")</f>
        <v>0</v>
      </c>
      <c r="M363" s="724">
        <f>SUMIFS('7.  Persistence Report'!BE:BE,'7.  Persistence Report'!$D:$D,$B363,'7.  Persistence Report'!$H:$H,2016,'7.  Persistence Report'!$J:$J,"Current Year Savings")</f>
        <v>0</v>
      </c>
      <c r="N363" s="724">
        <v>0</v>
      </c>
      <c r="O363" s="724">
        <f>SUMIFS('7.  Persistence Report'!Q:Q,'7.  Persistence Report'!$D:$D,$B363,'7.  Persistence Report'!$H:$H,2016,'7.  Persistence Report'!$J:$J,"Current Year Savings")</f>
        <v>0</v>
      </c>
      <c r="P363" s="724">
        <f>SUMIFS('7.  Persistence Report'!R:R,'7.  Persistence Report'!$D:$D,$B363,'7.  Persistence Report'!$H:$H,2016,'7.  Persistence Report'!$J:$J,"Current Year Savings")</f>
        <v>0</v>
      </c>
      <c r="Q363" s="724">
        <f>SUMIFS('7.  Persistence Report'!S:S,'7.  Persistence Report'!$D:$D,$B363,'7.  Persistence Report'!$H:$H,2016,'7.  Persistence Report'!$J:$J,"Current Year Savings")</f>
        <v>0</v>
      </c>
      <c r="R363" s="724">
        <f>SUMIFS('7.  Persistence Report'!T:T,'7.  Persistence Report'!$D:$D,$B363,'7.  Persistence Report'!$H:$H,2016,'7.  Persistence Report'!$J:$J,"Current Year Savings")</f>
        <v>0</v>
      </c>
      <c r="S363" s="724">
        <f>SUMIFS('7.  Persistence Report'!U:U,'7.  Persistence Report'!$D:$D,$B363,'7.  Persistence Report'!$H:$H,2016,'7.  Persistence Report'!$J:$J,"Current Year Savings")</f>
        <v>0</v>
      </c>
      <c r="T363" s="724">
        <f>SUMIFS('7.  Persistence Report'!V:V,'7.  Persistence Report'!$D:$D,$B363,'7.  Persistence Report'!$H:$H,2016,'7.  Persistence Report'!$J:$J,"Current Year Savings")</f>
        <v>0</v>
      </c>
      <c r="U363" s="724">
        <f>SUMIFS('7.  Persistence Report'!W:W,'7.  Persistence Report'!$D:$D,$B363,'7.  Persistence Report'!$H:$H,2016,'7.  Persistence Report'!$J:$J,"Current Year Savings")</f>
        <v>0</v>
      </c>
      <c r="V363" s="724">
        <f>SUMIFS('7.  Persistence Report'!X:X,'7.  Persistence Report'!$D:$D,$B363,'7.  Persistence Report'!$H:$H,2016,'7.  Persistence Report'!$J:$J,"Current Year Savings")</f>
        <v>0</v>
      </c>
      <c r="W363" s="724">
        <f>SUMIFS('7.  Persistence Report'!Y:Y,'7.  Persistence Report'!$D:$D,$B363,'7.  Persistence Report'!$H:$H,2016,'7.  Persistence Report'!$J:$J,"Current Year Savings")</f>
        <v>0</v>
      </c>
      <c r="X363" s="724">
        <f>SUMIFS('7.  Persistence Report'!Z:Z,'7.  Persistence Report'!$D:$D,$B363,'7.  Persistence Report'!$H:$H,2016,'7.  Persistence Report'!$J:$J,"Current Year Savings")</f>
        <v>0</v>
      </c>
      <c r="Y363" s="416">
        <f ca="1">IF(SUMIFS(OFFSET('3-a.  Rate Class Allocations'!$BA:$BA,0,O218-2015+(27*(Y219="kW"))),'3-a.  Rate Class Allocations'!$F:$F,"2015 - 2020 Conservation First Framework - Approved Province Wide Program",'3-a.  Rate Class Allocations'!$E:$E,$B363),SUMIFS(OFFSET('3-a.  Rate Class Allocations'!$BA:$BA,0,O218-2015+(27*(Y219="kW"))),'3-a.  Rate Class Allocations'!$F:$F,"2015 - 2020 Conservation First Framework - Approved Province Wide Program",'3-a.  Rate Class Allocations'!$L:$L,Y218,'3-a.  Rate Class Allocations'!$E:$E,$B363) / SUMIFS(OFFSET('3-a.  Rate Class Allocations'!$BA:$BA,0,O218-2015+(27*(Y219="kW"))),'3-a.  Rate Class Allocations'!$F:$F,"2015 - 2020 Conservation First Framework - Approved Province Wide Program",'3-a.  Rate Class Allocations'!$E:$E,$B363),IF(COUNTIFS(Y218,"General Service*"),1/COUNTIFS(Y218:AL218,"General Service*"),0))</f>
        <v>0.5</v>
      </c>
      <c r="Z363" s="416">
        <f ca="1">IF(SUMIFS(OFFSET('3-a.  Rate Class Allocations'!$BA:$BA,0,O218-2015+(27*(Z$36="kW"))),'3-a.  Rate Class Allocations'!$F:$F,"2015 - 2020 Conservation First Framework - Approved Province Wide Program",'3-a.  Rate Class Allocations'!$E:$E,$B363),SUMIFS(OFFSET('3-a.  Rate Class Allocations'!$BA:$BA,0,O218-2015+(27*(Z$36="kW"))),'3-a.  Rate Class Allocations'!$F:$F,"2015 - 2020 Conservation First Framework - Approved Province Wide Program",'3-a.  Rate Class Allocations'!$L:$L,Z$35,'3-a.  Rate Class Allocations'!$E:$E,$B363) / SUMIFS(OFFSET('3-a.  Rate Class Allocations'!$BA:$BA,0,O218-2015+(27*(Z$36="kW"))),'3-a.  Rate Class Allocations'!$F:$F,"2015 - 2020 Conservation First Framework - Approved Province Wide Program",'3-a.  Rate Class Allocations'!$E:$E,$B363),IF(COUNTIFS(Z$35,"General Service*"),1/COUNTIFS(Y218:AL218,"General Service*"),0))</f>
        <v>0.5</v>
      </c>
      <c r="AA363" s="416">
        <f ca="1">IF(SUMIFS(OFFSET('3-a.  Rate Class Allocations'!$BA:$BA,0,O218-2015+(27*(AA$36="kW"))),'3-a.  Rate Class Allocations'!$F:$F,"2015 - 2020 Conservation First Framework - Approved Province Wide Program",'3-a.  Rate Class Allocations'!$E:$E,$B363),SUMIFS(OFFSET('3-a.  Rate Class Allocations'!$BA:$BA,0,O218-2015+(27*(AA$36="kW"))),'3-a.  Rate Class Allocations'!$F:$F,"2015 - 2020 Conservation First Framework - Approved Province Wide Program",'3-a.  Rate Class Allocations'!$L:$L,AA$35,'3-a.  Rate Class Allocations'!$E:$E,$B363) / SUMIFS(OFFSET('3-a.  Rate Class Allocations'!$BA:$BA,0,O218-2015+(27*(AA$36="kW"))),'3-a.  Rate Class Allocations'!$F:$F,"2015 - 2020 Conservation First Framework - Approved Province Wide Program",'3-a.  Rate Class Allocations'!$E:$E,$B363),IF(COUNTIFS(AA$35,"General Service*"),1/COUNTIFS(Y218:AL218,"General Service*"),0))</f>
        <v>0</v>
      </c>
      <c r="AB363" s="416">
        <f ca="1">IF(SUMIFS(OFFSET('3-a.  Rate Class Allocations'!$BA:$BA,0,O218-2015+(27*(AB$36="kW"))),'3-a.  Rate Class Allocations'!$F:$F,"2015 - 2020 Conservation First Framework - Approved Province Wide Program",'3-a.  Rate Class Allocations'!$E:$E,$B363),SUMIFS(OFFSET('3-a.  Rate Class Allocations'!$BA:$BA,0,O218-2015+(27*(AB$36="kW"))),'3-a.  Rate Class Allocations'!$F:$F,"2015 - 2020 Conservation First Framework - Approved Province Wide Program",'3-a.  Rate Class Allocations'!$L:$L,AB$35,'3-a.  Rate Class Allocations'!$E:$E,$B363) / SUMIFS(OFFSET('3-a.  Rate Class Allocations'!$BA:$BA,0,O218-2015+(27*(AB$36="kW"))),'3-a.  Rate Class Allocations'!$F:$F,"2015 - 2020 Conservation First Framework - Approved Province Wide Program",'3-a.  Rate Class Allocations'!$E:$E,$B363),IF(COUNTIFS(AB$35,"General Service*"),1/COUNTIFS(Y218:AL218,"General Service*"),0))</f>
        <v>0</v>
      </c>
      <c r="AC363" s="416">
        <f ca="1">IF(SUMIFS(OFFSET('3-a.  Rate Class Allocations'!$BA:$BA,0,O218-2015+(27*(AC$36="kW"))),'3-a.  Rate Class Allocations'!$F:$F,"2015 - 2020 Conservation First Framework - Approved Province Wide Program",'3-a.  Rate Class Allocations'!$E:$E,$B363),SUMIFS(OFFSET('3-a.  Rate Class Allocations'!$BA:$BA,0,O218-2015+(27*(AC$36="kW"))),'3-a.  Rate Class Allocations'!$F:$F,"2015 - 2020 Conservation First Framework - Approved Province Wide Program",'3-a.  Rate Class Allocations'!$L:$L,AC$35,'3-a.  Rate Class Allocations'!$E:$E,$B363) / SUMIFS(OFFSET('3-a.  Rate Class Allocations'!$BA:$BA,0,O218-2015+(27*(AC$36="kW"))),'3-a.  Rate Class Allocations'!$F:$F,"2015 - 2020 Conservation First Framework - Approved Province Wide Program",'3-a.  Rate Class Allocations'!$E:$E,$B363),IF(COUNTIFS(AC$35,"General Service*"),1/COUNTIFS(Y218:AL218,"General Service*"),0))</f>
        <v>0</v>
      </c>
      <c r="AD363" s="416">
        <f ca="1">IF(SUMIFS(OFFSET('3-a.  Rate Class Allocations'!$BA:$BA,0,O218-2015+(27*(AD$36="kW"))),'3-a.  Rate Class Allocations'!$F:$F,"2015 - 2020 Conservation First Framework - Approved Province Wide Program",'3-a.  Rate Class Allocations'!$E:$E,$B363),SUMIFS(OFFSET('3-a.  Rate Class Allocations'!$BA:$BA,0,O218-2015+(27*(AD$36="kW"))),'3-a.  Rate Class Allocations'!$F:$F,"2015 - 2020 Conservation First Framework - Approved Province Wide Program",'3-a.  Rate Class Allocations'!$L:$L,AD$35,'3-a.  Rate Class Allocations'!$E:$E,$B363) / SUMIFS(OFFSET('3-a.  Rate Class Allocations'!$BA:$BA,0,O218-2015+(27*(AD$36="kW"))),'3-a.  Rate Class Allocations'!$F:$F,"2015 - 2020 Conservation First Framework - Approved Province Wide Program",'3-a.  Rate Class Allocations'!$E:$E,$B363),IF(COUNTIFS(AD$35,"General Service*"),1/COUNTIFS(Y218:AL218,"General Service*"),0))</f>
        <v>0</v>
      </c>
      <c r="AE363" s="416">
        <f ca="1">IF(SUMIFS(OFFSET('3-a.  Rate Class Allocations'!$BA:$BA,0,O218-2015+(27*(AE$36="kW"))),'3-a.  Rate Class Allocations'!$F:$F,"2015 - 2020 Conservation First Framework - Approved Province Wide Program",'3-a.  Rate Class Allocations'!$E:$E,$B363),SUMIFS(OFFSET('3-a.  Rate Class Allocations'!$BA:$BA,0,O218-2015+(27*(AE$36="kW"))),'3-a.  Rate Class Allocations'!$F:$F,"2015 - 2020 Conservation First Framework - Approved Province Wide Program",'3-a.  Rate Class Allocations'!$L:$L,AE$35,'3-a.  Rate Class Allocations'!$E:$E,$B363) / SUMIFS(OFFSET('3-a.  Rate Class Allocations'!$BA:$BA,0,O218-2015+(27*(AE$36="kW"))),'3-a.  Rate Class Allocations'!$F:$F,"2015 - 2020 Conservation First Framework - Approved Province Wide Program",'3-a.  Rate Class Allocations'!$E:$E,$B363),IF(COUNTIFS(AE$35,"General Service*"),1/COUNTIFS(Y218:AL218,"General Service*"),0))</f>
        <v>0</v>
      </c>
      <c r="AF363" s="416">
        <f ca="1">IF(SUMIFS(OFFSET('3-a.  Rate Class Allocations'!$BA:$BA,0,O218-2015+(27*(AF$36="kW"))),'3-a.  Rate Class Allocations'!$F:$F,"2015 - 2020 Conservation First Framework - Approved Province Wide Program",'3-a.  Rate Class Allocations'!$E:$E,$B363),SUMIFS(OFFSET('3-a.  Rate Class Allocations'!$BA:$BA,0,O218-2015+(27*(AF$36="kW"))),'3-a.  Rate Class Allocations'!$F:$F,"2015 - 2020 Conservation First Framework - Approved Province Wide Program",'3-a.  Rate Class Allocations'!$L:$L,AF$35,'3-a.  Rate Class Allocations'!$E:$E,$B363) / SUMIFS(OFFSET('3-a.  Rate Class Allocations'!$BA:$BA,0,O218-2015+(27*(AF$36="kW"))),'3-a.  Rate Class Allocations'!$F:$F,"2015 - 2020 Conservation First Framework - Approved Province Wide Program",'3-a.  Rate Class Allocations'!$E:$E,$B363),IF(COUNTIFS(AF$35,"General Service*"),1/COUNTIFS(Y218:AL218,"General Service*"),0))</f>
        <v>0</v>
      </c>
      <c r="AG363" s="416">
        <f ca="1">IF(SUMIFS(OFFSET('3-a.  Rate Class Allocations'!$BA:$BA,0,O218-2015+(27*(AG$36="kW"))),'3-a.  Rate Class Allocations'!$F:$F,"2015 - 2020 Conservation First Framework - Approved Province Wide Program",'3-a.  Rate Class Allocations'!$E:$E,$B363),SUMIFS(OFFSET('3-a.  Rate Class Allocations'!$BA:$BA,0,O218-2015+(27*(AG$36="kW"))),'3-a.  Rate Class Allocations'!$F:$F,"2015 - 2020 Conservation First Framework - Approved Province Wide Program",'3-a.  Rate Class Allocations'!$L:$L,AG$35,'3-a.  Rate Class Allocations'!$E:$E,$B363) / SUMIFS(OFFSET('3-a.  Rate Class Allocations'!$BA:$BA,0,O218-2015+(27*(AG$36="kW"))),'3-a.  Rate Class Allocations'!$F:$F,"2015 - 2020 Conservation First Framework - Approved Province Wide Program",'3-a.  Rate Class Allocations'!$E:$E,$B363),IF(COUNTIFS(AG$35,"General Service*"),1/COUNTIFS(Y218:AL218,"General Service*"),0))</f>
        <v>0</v>
      </c>
      <c r="AH363" s="416">
        <f ca="1">IF(SUMIFS(OFFSET('3-a.  Rate Class Allocations'!$BA:$BA,0,O218-2015+(27*(AH$36="kW"))),'3-a.  Rate Class Allocations'!$F:$F,"2015 - 2020 Conservation First Framework - Approved Province Wide Program",'3-a.  Rate Class Allocations'!$E:$E,$B363),SUMIFS(OFFSET('3-a.  Rate Class Allocations'!$BA:$BA,0,O218-2015+(27*(AH$36="kW"))),'3-a.  Rate Class Allocations'!$F:$F,"2015 - 2020 Conservation First Framework - Approved Province Wide Program",'3-a.  Rate Class Allocations'!$L:$L,AH$35,'3-a.  Rate Class Allocations'!$E:$E,$B363) / SUMIFS(OFFSET('3-a.  Rate Class Allocations'!$BA:$BA,0,O218-2015+(27*(AH$36="kW"))),'3-a.  Rate Class Allocations'!$F:$F,"2015 - 2020 Conservation First Framework - Approved Province Wide Program",'3-a.  Rate Class Allocations'!$E:$E,$B363),IF(COUNTIFS(AH$35,"General Service*"),1/COUNTIFS(Y218:AL218,"General Service*"),0))</f>
        <v>0</v>
      </c>
      <c r="AI363" s="416">
        <f ca="1">IF(SUMIFS(OFFSET('3-a.  Rate Class Allocations'!$BA:$BA,0,O218-2015+(27*(AI$36="kW"))),'3-a.  Rate Class Allocations'!$F:$F,"2015 - 2020 Conservation First Framework - Approved Province Wide Program",'3-a.  Rate Class Allocations'!$E:$E,$B363),SUMIFS(OFFSET('3-a.  Rate Class Allocations'!$BA:$BA,0,O218-2015+(27*(AI$36="kW"))),'3-a.  Rate Class Allocations'!$F:$F,"2015 - 2020 Conservation First Framework - Approved Province Wide Program",'3-a.  Rate Class Allocations'!$L:$L,AI$35,'3-a.  Rate Class Allocations'!$E:$E,$B363) / SUMIFS(OFFSET('3-a.  Rate Class Allocations'!$BA:$BA,0,O218-2015+(27*(AI$36="kW"))),'3-a.  Rate Class Allocations'!$F:$F,"2015 - 2020 Conservation First Framework - Approved Province Wide Program",'3-a.  Rate Class Allocations'!$E:$E,$B363),IF(COUNTIFS(AI$35,"General Service*"),1/COUNTIFS(Y218:AL218,"General Service*"),0))</f>
        <v>0</v>
      </c>
      <c r="AJ363" s="416">
        <f ca="1">IF(SUMIFS(OFFSET('3-a.  Rate Class Allocations'!$BA:$BA,0,O218-2015+(27*(AJ$36="kW"))),'3-a.  Rate Class Allocations'!$F:$F,"2015 - 2020 Conservation First Framework - Approved Province Wide Program",'3-a.  Rate Class Allocations'!$E:$E,$B363),SUMIFS(OFFSET('3-a.  Rate Class Allocations'!$BA:$BA,0,O218-2015+(27*(AJ$36="kW"))),'3-a.  Rate Class Allocations'!$F:$F,"2015 - 2020 Conservation First Framework - Approved Province Wide Program",'3-a.  Rate Class Allocations'!$L:$L,AJ$35,'3-a.  Rate Class Allocations'!$E:$E,$B363) / SUMIFS(OFFSET('3-a.  Rate Class Allocations'!$BA:$BA,0,O218-2015+(27*(AJ$36="kW"))),'3-a.  Rate Class Allocations'!$F:$F,"2015 - 2020 Conservation First Framework - Approved Province Wide Program",'3-a.  Rate Class Allocations'!$E:$E,$B363),IF(COUNTIFS(AJ$35,"General Service*"),1/COUNTIFS(Y218:AL218,"General Service*"),0))</f>
        <v>0</v>
      </c>
      <c r="AK363" s="416">
        <f ca="1">IF(SUMIFS(OFFSET('3-a.  Rate Class Allocations'!$BA:$BA,0,O218-2015+(27*(AK$36="kW"))),'3-a.  Rate Class Allocations'!$F:$F,"2015 - 2020 Conservation First Framework - Approved Province Wide Program",'3-a.  Rate Class Allocations'!$E:$E,$B363),SUMIFS(OFFSET('3-a.  Rate Class Allocations'!$BA:$BA,0,O218-2015+(27*(AK$36="kW"))),'3-a.  Rate Class Allocations'!$F:$F,"2015 - 2020 Conservation First Framework - Approved Province Wide Program",'3-a.  Rate Class Allocations'!$L:$L,AK$35,'3-a.  Rate Class Allocations'!$E:$E,$B363) / SUMIFS(OFFSET('3-a.  Rate Class Allocations'!$BA:$BA,0,O218-2015+(27*(AK$36="kW"))),'3-a.  Rate Class Allocations'!$F:$F,"2015 - 2020 Conservation First Framework - Approved Province Wide Program",'3-a.  Rate Class Allocations'!$E:$E,$B363),IF(COUNTIFS(AK$35,"General Service*"),1/COUNTIFS(Y218:AL218,"General Service*"),0))</f>
        <v>0</v>
      </c>
      <c r="AL363" s="416">
        <f ca="1">IF(SUMIFS(OFFSET('3-a.  Rate Class Allocations'!$BA:$BA,0,O218-2015+(27*(AL$36="kW"))),'3-a.  Rate Class Allocations'!$F:$F,"2015 - 2020 Conservation First Framework - Approved Province Wide Program",'3-a.  Rate Class Allocations'!$E:$E,$B363),SUMIFS(OFFSET('3-a.  Rate Class Allocations'!$BA:$BA,0,O218-2015+(27*(AL$36="kW"))),'3-a.  Rate Class Allocations'!$F:$F,"2015 - 2020 Conservation First Framework - Approved Province Wide Program",'3-a.  Rate Class Allocations'!$L:$L,AL$35,'3-a.  Rate Class Allocations'!$E:$E,$B363) / SUMIFS(OFFSET('3-a.  Rate Class Allocations'!$BA:$BA,0,O218-2015+(27*(AL$36="kW"))),'3-a.  Rate Class Allocations'!$F:$F,"2015 - 2020 Conservation First Framework - Approved Province Wide Program",'3-a.  Rate Class Allocations'!$E:$E,$B363),IF(COUNTIFS(AL$35,"General Service*"),1/COUNTIFS(Y218:AL218,"General Service*"),0))</f>
        <v>0</v>
      </c>
      <c r="AM363" s="298">
        <f ca="1">SUM(Y363:AL363)</f>
        <v>1</v>
      </c>
    </row>
    <row r="364" spans="1:39" outlineLevel="1">
      <c r="B364" s="296" t="s">
        <v>290</v>
      </c>
      <c r="C364" s="293" t="s">
        <v>164</v>
      </c>
      <c r="D364" s="724">
        <f>SUMIFS('7.  Persistence Report'!AV:AV,'7.  Persistence Report'!$D:$D,$B363,'7.  Persistence Report'!$H:$H,2016,'7.  Persistence Report'!$J:$J,"Adjustment")</f>
        <v>0</v>
      </c>
      <c r="E364" s="724">
        <f>SUMIFS('7.  Persistence Report'!AW:AW,'7.  Persistence Report'!$D:$D,$B363,'7.  Persistence Report'!$H:$H,2016,'7.  Persistence Report'!$J:$J,"Adjustment")</f>
        <v>0</v>
      </c>
      <c r="F364" s="724">
        <f>SUMIFS('7.  Persistence Report'!AX:AX,'7.  Persistence Report'!$D:$D,$B363,'7.  Persistence Report'!$H:$H,2016,'7.  Persistence Report'!$J:$J,"Adjustment")</f>
        <v>0</v>
      </c>
      <c r="G364" s="724">
        <f>SUMIFS('7.  Persistence Report'!AY:AY,'7.  Persistence Report'!$D:$D,$B363,'7.  Persistence Report'!$H:$H,2016,'7.  Persistence Report'!$J:$J,"Adjustment")</f>
        <v>0</v>
      </c>
      <c r="H364" s="724">
        <f>SUMIFS('7.  Persistence Report'!AZ:AZ,'7.  Persistence Report'!$D:$D,$B363,'7.  Persistence Report'!$H:$H,2016,'7.  Persistence Report'!$J:$J,"Adjustment")</f>
        <v>0</v>
      </c>
      <c r="I364" s="724">
        <f>SUMIFS('7.  Persistence Report'!BA:BA,'7.  Persistence Report'!$D:$D,$B363,'7.  Persistence Report'!$H:$H,2016,'7.  Persistence Report'!$J:$J,"Adjustment")</f>
        <v>0</v>
      </c>
      <c r="J364" s="724">
        <f>SUMIFS('7.  Persistence Report'!BB:BB,'7.  Persistence Report'!$D:$D,$B363,'7.  Persistence Report'!$H:$H,2016,'7.  Persistence Report'!$J:$J,"Adjustment")</f>
        <v>0</v>
      </c>
      <c r="K364" s="724">
        <f>SUMIFS('7.  Persistence Report'!BC:BC,'7.  Persistence Report'!$D:$D,$B363,'7.  Persistence Report'!$H:$H,2016,'7.  Persistence Report'!$J:$J,"Adjustment")</f>
        <v>0</v>
      </c>
      <c r="L364" s="724">
        <f>SUMIFS('7.  Persistence Report'!BD:BD,'7.  Persistence Report'!$D:$D,$B363,'7.  Persistence Report'!$H:$H,2016,'7.  Persistence Report'!$J:$J,"Adjustment")</f>
        <v>0</v>
      </c>
      <c r="M364" s="724">
        <f>SUMIFS('7.  Persistence Report'!BE:BE,'7.  Persistence Report'!$D:$D,$B363,'7.  Persistence Report'!$H:$H,2016,'7.  Persistence Report'!$J:$J,"Adjustment")</f>
        <v>0</v>
      </c>
      <c r="N364" s="724">
        <f>N363</f>
        <v>0</v>
      </c>
      <c r="O364" s="724">
        <f>SUMIFS('7.  Persistence Report'!Q:Q,'7.  Persistence Report'!$D:$D,$B363,'7.  Persistence Report'!$H:$H,2016,'7.  Persistence Report'!$J:$J,"Adjustment")</f>
        <v>0</v>
      </c>
      <c r="P364" s="724">
        <f>SUMIFS('7.  Persistence Report'!R:R,'7.  Persistence Report'!$D:$D,$B363,'7.  Persistence Report'!$H:$H,2016,'7.  Persistence Report'!$J:$J,"Adjustment")</f>
        <v>0</v>
      </c>
      <c r="Q364" s="724">
        <f>SUMIFS('7.  Persistence Report'!S:S,'7.  Persistence Report'!$D:$D,$B363,'7.  Persistence Report'!$H:$H,2016,'7.  Persistence Report'!$J:$J,"Adjustment")</f>
        <v>0</v>
      </c>
      <c r="R364" s="724">
        <f>SUMIFS('7.  Persistence Report'!T:T,'7.  Persistence Report'!$D:$D,$B363,'7.  Persistence Report'!$H:$H,2016,'7.  Persistence Report'!$J:$J,"Adjustment")</f>
        <v>0</v>
      </c>
      <c r="S364" s="724">
        <f>SUMIFS('7.  Persistence Report'!U:U,'7.  Persistence Report'!$D:$D,$B363,'7.  Persistence Report'!$H:$H,2016,'7.  Persistence Report'!$J:$J,"Adjustment")</f>
        <v>0</v>
      </c>
      <c r="T364" s="724">
        <f>SUMIFS('7.  Persistence Report'!V:V,'7.  Persistence Report'!$D:$D,$B363,'7.  Persistence Report'!$H:$H,2016,'7.  Persistence Report'!$J:$J,"Adjustment")</f>
        <v>0</v>
      </c>
      <c r="U364" s="724">
        <f>SUMIFS('7.  Persistence Report'!W:W,'7.  Persistence Report'!$D:$D,$B363,'7.  Persistence Report'!$H:$H,2016,'7.  Persistence Report'!$J:$J,"Adjustment")</f>
        <v>0</v>
      </c>
      <c r="V364" s="724">
        <f>SUMIFS('7.  Persistence Report'!X:X,'7.  Persistence Report'!$D:$D,$B363,'7.  Persistence Report'!$H:$H,2016,'7.  Persistence Report'!$J:$J,"Adjustment")</f>
        <v>0</v>
      </c>
      <c r="W364" s="724">
        <f>SUMIFS('7.  Persistence Report'!Y:Y,'7.  Persistence Report'!$D:$D,$B363,'7.  Persistence Report'!$H:$H,2016,'7.  Persistence Report'!$J:$J,"Adjustment")</f>
        <v>0</v>
      </c>
      <c r="X364" s="724">
        <f>SUMIFS('7.  Persistence Report'!Z:Z,'7.  Persistence Report'!$D:$D,$B363,'7.  Persistence Report'!$H:$H,2016,'7.  Persistence Report'!$J:$J,"Adjustment")</f>
        <v>0</v>
      </c>
      <c r="Y364" s="412">
        <f ca="1">Y363</f>
        <v>0.5</v>
      </c>
      <c r="Z364" s="412">
        <f t="shared" ref="Z364:AL364" ca="1" si="103">Z363</f>
        <v>0.5</v>
      </c>
      <c r="AA364" s="412">
        <f t="shared" ca="1" si="103"/>
        <v>0</v>
      </c>
      <c r="AB364" s="412">
        <f t="shared" ca="1" si="103"/>
        <v>0</v>
      </c>
      <c r="AC364" s="412">
        <f t="shared" ca="1" si="103"/>
        <v>0</v>
      </c>
      <c r="AD364" s="412">
        <f t="shared" ca="1" si="103"/>
        <v>0</v>
      </c>
      <c r="AE364" s="412">
        <f t="shared" ca="1" si="103"/>
        <v>0</v>
      </c>
      <c r="AF364" s="412">
        <f t="shared" ca="1" si="103"/>
        <v>0</v>
      </c>
      <c r="AG364" s="412">
        <f t="shared" ca="1" si="103"/>
        <v>0</v>
      </c>
      <c r="AH364" s="412">
        <f t="shared" ca="1" si="103"/>
        <v>0</v>
      </c>
      <c r="AI364" s="412">
        <f t="shared" ca="1" si="103"/>
        <v>0</v>
      </c>
      <c r="AJ364" s="412">
        <f t="shared" ca="1" si="103"/>
        <v>0</v>
      </c>
      <c r="AK364" s="412">
        <f t="shared" ca="1" si="103"/>
        <v>0</v>
      </c>
      <c r="AL364" s="412">
        <f t="shared" ca="1" si="103"/>
        <v>0</v>
      </c>
      <c r="AM364" s="308"/>
    </row>
    <row r="365" spans="1:39" outlineLevel="1">
      <c r="B365" s="514"/>
      <c r="C365" s="293"/>
      <c r="D365" s="730"/>
      <c r="E365" s="730"/>
      <c r="F365" s="730"/>
      <c r="G365" s="730"/>
      <c r="H365" s="730"/>
      <c r="I365" s="730"/>
      <c r="J365" s="730"/>
      <c r="K365" s="730"/>
      <c r="L365" s="730"/>
      <c r="M365" s="730"/>
      <c r="N365" s="730"/>
      <c r="O365" s="730"/>
      <c r="P365" s="730"/>
      <c r="Q365" s="730"/>
      <c r="R365" s="730"/>
      <c r="S365" s="730"/>
      <c r="T365" s="730"/>
      <c r="U365" s="730"/>
      <c r="V365" s="730"/>
      <c r="W365" s="730"/>
      <c r="X365" s="730"/>
      <c r="Y365" s="413"/>
      <c r="Z365" s="426"/>
      <c r="AA365" s="426"/>
      <c r="AB365" s="426"/>
      <c r="AC365" s="426"/>
      <c r="AD365" s="426"/>
      <c r="AE365" s="426"/>
      <c r="AF365" s="426"/>
      <c r="AG365" s="426"/>
      <c r="AH365" s="426"/>
      <c r="AI365" s="426"/>
      <c r="AJ365" s="426"/>
      <c r="AK365" s="426"/>
      <c r="AL365" s="426"/>
      <c r="AM365" s="308"/>
    </row>
    <row r="366" spans="1:39" ht="30" outlineLevel="1">
      <c r="A366" s="516">
        <v>46</v>
      </c>
      <c r="B366" s="514" t="s">
        <v>139</v>
      </c>
      <c r="C366" s="293" t="s">
        <v>25</v>
      </c>
      <c r="D366" s="724">
        <f>SUMIFS('7.  Persistence Report'!AV:AV,'7.  Persistence Report'!$D:$D,$B366,'7.  Persistence Report'!$H:$H,2016,'7.  Persistence Report'!$J:$J,"Current Year Savings")</f>
        <v>0</v>
      </c>
      <c r="E366" s="724">
        <f>SUMIFS('7.  Persistence Report'!AW:AW,'7.  Persistence Report'!$D:$D,$B366,'7.  Persistence Report'!$H:$H,2016,'7.  Persistence Report'!$J:$J,"Current Year Savings")</f>
        <v>0</v>
      </c>
      <c r="F366" s="724">
        <f>SUMIFS('7.  Persistence Report'!AX:AX,'7.  Persistence Report'!$D:$D,$B366,'7.  Persistence Report'!$H:$H,2016,'7.  Persistence Report'!$J:$J,"Current Year Savings")</f>
        <v>0</v>
      </c>
      <c r="G366" s="724">
        <f>SUMIFS('7.  Persistence Report'!AY:AY,'7.  Persistence Report'!$D:$D,$B366,'7.  Persistence Report'!$H:$H,2016,'7.  Persistence Report'!$J:$J,"Current Year Savings")</f>
        <v>0</v>
      </c>
      <c r="H366" s="724">
        <f>SUMIFS('7.  Persistence Report'!AZ:AZ,'7.  Persistence Report'!$D:$D,$B366,'7.  Persistence Report'!$H:$H,2016,'7.  Persistence Report'!$J:$J,"Current Year Savings")</f>
        <v>0</v>
      </c>
      <c r="I366" s="724">
        <f>SUMIFS('7.  Persistence Report'!BA:BA,'7.  Persistence Report'!$D:$D,$B366,'7.  Persistence Report'!$H:$H,2016,'7.  Persistence Report'!$J:$J,"Current Year Savings")</f>
        <v>0</v>
      </c>
      <c r="J366" s="724">
        <f>SUMIFS('7.  Persistence Report'!BB:BB,'7.  Persistence Report'!$D:$D,$B366,'7.  Persistence Report'!$H:$H,2016,'7.  Persistence Report'!$J:$J,"Current Year Savings")</f>
        <v>0</v>
      </c>
      <c r="K366" s="724">
        <f>SUMIFS('7.  Persistence Report'!BC:BC,'7.  Persistence Report'!$D:$D,$B366,'7.  Persistence Report'!$H:$H,2016,'7.  Persistence Report'!$J:$J,"Current Year Savings")</f>
        <v>0</v>
      </c>
      <c r="L366" s="724">
        <f>SUMIFS('7.  Persistence Report'!BD:BD,'7.  Persistence Report'!$D:$D,$B366,'7.  Persistence Report'!$H:$H,2016,'7.  Persistence Report'!$J:$J,"Current Year Savings")</f>
        <v>0</v>
      </c>
      <c r="M366" s="724">
        <f>SUMIFS('7.  Persistence Report'!BE:BE,'7.  Persistence Report'!$D:$D,$B366,'7.  Persistence Report'!$H:$H,2016,'7.  Persistence Report'!$J:$J,"Current Year Savings")</f>
        <v>0</v>
      </c>
      <c r="N366" s="724">
        <v>0</v>
      </c>
      <c r="O366" s="724">
        <f>SUMIFS('7.  Persistence Report'!Q:Q,'7.  Persistence Report'!$D:$D,$B366,'7.  Persistence Report'!$H:$H,2016,'7.  Persistence Report'!$J:$J,"Current Year Savings")</f>
        <v>0</v>
      </c>
      <c r="P366" s="724">
        <f>SUMIFS('7.  Persistence Report'!R:R,'7.  Persistence Report'!$D:$D,$B366,'7.  Persistence Report'!$H:$H,2016,'7.  Persistence Report'!$J:$J,"Current Year Savings")</f>
        <v>0</v>
      </c>
      <c r="Q366" s="724">
        <f>SUMIFS('7.  Persistence Report'!S:S,'7.  Persistence Report'!$D:$D,$B366,'7.  Persistence Report'!$H:$H,2016,'7.  Persistence Report'!$J:$J,"Current Year Savings")</f>
        <v>0</v>
      </c>
      <c r="R366" s="724">
        <f>SUMIFS('7.  Persistence Report'!T:T,'7.  Persistence Report'!$D:$D,$B366,'7.  Persistence Report'!$H:$H,2016,'7.  Persistence Report'!$J:$J,"Current Year Savings")</f>
        <v>0</v>
      </c>
      <c r="S366" s="724">
        <f>SUMIFS('7.  Persistence Report'!U:U,'7.  Persistence Report'!$D:$D,$B366,'7.  Persistence Report'!$H:$H,2016,'7.  Persistence Report'!$J:$J,"Current Year Savings")</f>
        <v>0</v>
      </c>
      <c r="T366" s="724">
        <f>SUMIFS('7.  Persistence Report'!V:V,'7.  Persistence Report'!$D:$D,$B366,'7.  Persistence Report'!$H:$H,2016,'7.  Persistence Report'!$J:$J,"Current Year Savings")</f>
        <v>0</v>
      </c>
      <c r="U366" s="724">
        <f>SUMIFS('7.  Persistence Report'!W:W,'7.  Persistence Report'!$D:$D,$B366,'7.  Persistence Report'!$H:$H,2016,'7.  Persistence Report'!$J:$J,"Current Year Savings")</f>
        <v>0</v>
      </c>
      <c r="V366" s="724">
        <f>SUMIFS('7.  Persistence Report'!X:X,'7.  Persistence Report'!$D:$D,$B366,'7.  Persistence Report'!$H:$H,2016,'7.  Persistence Report'!$J:$J,"Current Year Savings")</f>
        <v>0</v>
      </c>
      <c r="W366" s="724">
        <f>SUMIFS('7.  Persistence Report'!Y:Y,'7.  Persistence Report'!$D:$D,$B366,'7.  Persistence Report'!$H:$H,2016,'7.  Persistence Report'!$J:$J,"Current Year Savings")</f>
        <v>0</v>
      </c>
      <c r="X366" s="724">
        <f>SUMIFS('7.  Persistence Report'!Z:Z,'7.  Persistence Report'!$D:$D,$B366,'7.  Persistence Report'!$H:$H,2016,'7.  Persistence Report'!$J:$J,"Current Year Savings")</f>
        <v>0</v>
      </c>
      <c r="Y366" s="416">
        <f ca="1">IF(SUMIFS(OFFSET('3-a.  Rate Class Allocations'!$BA:$BA,0,O218-2015+(27*(Y219="kW"))),'3-a.  Rate Class Allocations'!$F:$F,"2015 - 2020 Conservation First Framework - Approved Province Wide Program",'3-a.  Rate Class Allocations'!$E:$E,$B366),SUMIFS(OFFSET('3-a.  Rate Class Allocations'!$BA:$BA,0,O218-2015+(27*(Y219="kW"))),'3-a.  Rate Class Allocations'!$F:$F,"2015 - 2020 Conservation First Framework - Approved Province Wide Program",'3-a.  Rate Class Allocations'!$L:$L,Y218,'3-a.  Rate Class Allocations'!$E:$E,$B366) / SUMIFS(OFFSET('3-a.  Rate Class Allocations'!$BA:$BA,0,O218-2015+(27*(Y219="kW"))),'3-a.  Rate Class Allocations'!$F:$F,"2015 - 2020 Conservation First Framework - Approved Province Wide Program",'3-a.  Rate Class Allocations'!$E:$E,$B366),IF(COUNTIFS(Y218,"General Service*"),1/COUNTIFS(Y218:AL218,"General Service*"),0))</f>
        <v>0.5</v>
      </c>
      <c r="Z366" s="416">
        <f ca="1">IF(SUMIFS(OFFSET('3-a.  Rate Class Allocations'!$BA:$BA,0,O218-2015+(27*(Z$36="kW"))),'3-a.  Rate Class Allocations'!$F:$F,"2015 - 2020 Conservation First Framework - Approved Province Wide Program",'3-a.  Rate Class Allocations'!$E:$E,$B366),SUMIFS(OFFSET('3-a.  Rate Class Allocations'!$BA:$BA,0,O218-2015+(27*(Z$36="kW"))),'3-a.  Rate Class Allocations'!$F:$F,"2015 - 2020 Conservation First Framework - Approved Province Wide Program",'3-a.  Rate Class Allocations'!$L:$L,Z$35,'3-a.  Rate Class Allocations'!$E:$E,$B366) / SUMIFS(OFFSET('3-a.  Rate Class Allocations'!$BA:$BA,0,O218-2015+(27*(Z$36="kW"))),'3-a.  Rate Class Allocations'!$F:$F,"2015 - 2020 Conservation First Framework - Approved Province Wide Program",'3-a.  Rate Class Allocations'!$E:$E,$B366),IF(COUNTIFS(Z$35,"General Service*"),1/COUNTIFS(Y218:AL218,"General Service*"),0))</f>
        <v>0.5</v>
      </c>
      <c r="AA366" s="416">
        <f ca="1">IF(SUMIFS(OFFSET('3-a.  Rate Class Allocations'!$BA:$BA,0,O218-2015+(27*(AA$36="kW"))),'3-a.  Rate Class Allocations'!$F:$F,"2015 - 2020 Conservation First Framework - Approved Province Wide Program",'3-a.  Rate Class Allocations'!$E:$E,$B366),SUMIFS(OFFSET('3-a.  Rate Class Allocations'!$BA:$BA,0,O218-2015+(27*(AA$36="kW"))),'3-a.  Rate Class Allocations'!$F:$F,"2015 - 2020 Conservation First Framework - Approved Province Wide Program",'3-a.  Rate Class Allocations'!$L:$L,AA$35,'3-a.  Rate Class Allocations'!$E:$E,$B366) / SUMIFS(OFFSET('3-a.  Rate Class Allocations'!$BA:$BA,0,O218-2015+(27*(AA$36="kW"))),'3-a.  Rate Class Allocations'!$F:$F,"2015 - 2020 Conservation First Framework - Approved Province Wide Program",'3-a.  Rate Class Allocations'!$E:$E,$B366),IF(COUNTIFS(AA$35,"General Service*"),1/COUNTIFS(Y218:AL218,"General Service*"),0))</f>
        <v>0</v>
      </c>
      <c r="AB366" s="416">
        <f ca="1">IF(SUMIFS(OFFSET('3-a.  Rate Class Allocations'!$BA:$BA,0,O218-2015+(27*(AB$36="kW"))),'3-a.  Rate Class Allocations'!$F:$F,"2015 - 2020 Conservation First Framework - Approved Province Wide Program",'3-a.  Rate Class Allocations'!$E:$E,$B366),SUMIFS(OFFSET('3-a.  Rate Class Allocations'!$BA:$BA,0,O218-2015+(27*(AB$36="kW"))),'3-a.  Rate Class Allocations'!$F:$F,"2015 - 2020 Conservation First Framework - Approved Province Wide Program",'3-a.  Rate Class Allocations'!$L:$L,AB$35,'3-a.  Rate Class Allocations'!$E:$E,$B366) / SUMIFS(OFFSET('3-a.  Rate Class Allocations'!$BA:$BA,0,O218-2015+(27*(AB$36="kW"))),'3-a.  Rate Class Allocations'!$F:$F,"2015 - 2020 Conservation First Framework - Approved Province Wide Program",'3-a.  Rate Class Allocations'!$E:$E,$B366),IF(COUNTIFS(AB$35,"General Service*"),1/COUNTIFS(Y218:AL218,"General Service*"),0))</f>
        <v>0</v>
      </c>
      <c r="AC366" s="416">
        <f ca="1">IF(SUMIFS(OFFSET('3-a.  Rate Class Allocations'!$BA:$BA,0,O218-2015+(27*(AC$36="kW"))),'3-a.  Rate Class Allocations'!$F:$F,"2015 - 2020 Conservation First Framework - Approved Province Wide Program",'3-a.  Rate Class Allocations'!$E:$E,$B366),SUMIFS(OFFSET('3-a.  Rate Class Allocations'!$BA:$BA,0,O218-2015+(27*(AC$36="kW"))),'3-a.  Rate Class Allocations'!$F:$F,"2015 - 2020 Conservation First Framework - Approved Province Wide Program",'3-a.  Rate Class Allocations'!$L:$L,AC$35,'3-a.  Rate Class Allocations'!$E:$E,$B366) / SUMIFS(OFFSET('3-a.  Rate Class Allocations'!$BA:$BA,0,O218-2015+(27*(AC$36="kW"))),'3-a.  Rate Class Allocations'!$F:$F,"2015 - 2020 Conservation First Framework - Approved Province Wide Program",'3-a.  Rate Class Allocations'!$E:$E,$B366),IF(COUNTIFS(AC$35,"General Service*"),1/COUNTIFS(Y218:AL218,"General Service*"),0))</f>
        <v>0</v>
      </c>
      <c r="AD366" s="416">
        <f ca="1">IF(SUMIFS(OFFSET('3-a.  Rate Class Allocations'!$BA:$BA,0,O218-2015+(27*(AD$36="kW"))),'3-a.  Rate Class Allocations'!$F:$F,"2015 - 2020 Conservation First Framework - Approved Province Wide Program",'3-a.  Rate Class Allocations'!$E:$E,$B366),SUMIFS(OFFSET('3-a.  Rate Class Allocations'!$BA:$BA,0,O218-2015+(27*(AD$36="kW"))),'3-a.  Rate Class Allocations'!$F:$F,"2015 - 2020 Conservation First Framework - Approved Province Wide Program",'3-a.  Rate Class Allocations'!$L:$L,AD$35,'3-a.  Rate Class Allocations'!$E:$E,$B366) / SUMIFS(OFFSET('3-a.  Rate Class Allocations'!$BA:$BA,0,O218-2015+(27*(AD$36="kW"))),'3-a.  Rate Class Allocations'!$F:$F,"2015 - 2020 Conservation First Framework - Approved Province Wide Program",'3-a.  Rate Class Allocations'!$E:$E,$B366),IF(COUNTIFS(AD$35,"General Service*"),1/COUNTIFS(Y218:AL218,"General Service*"),0))</f>
        <v>0</v>
      </c>
      <c r="AE366" s="416">
        <f ca="1">IF(SUMIFS(OFFSET('3-a.  Rate Class Allocations'!$BA:$BA,0,O218-2015+(27*(AE$36="kW"))),'3-a.  Rate Class Allocations'!$F:$F,"2015 - 2020 Conservation First Framework - Approved Province Wide Program",'3-a.  Rate Class Allocations'!$E:$E,$B366),SUMIFS(OFFSET('3-a.  Rate Class Allocations'!$BA:$BA,0,O218-2015+(27*(AE$36="kW"))),'3-a.  Rate Class Allocations'!$F:$F,"2015 - 2020 Conservation First Framework - Approved Province Wide Program",'3-a.  Rate Class Allocations'!$L:$L,AE$35,'3-a.  Rate Class Allocations'!$E:$E,$B366) / SUMIFS(OFFSET('3-a.  Rate Class Allocations'!$BA:$BA,0,O218-2015+(27*(AE$36="kW"))),'3-a.  Rate Class Allocations'!$F:$F,"2015 - 2020 Conservation First Framework - Approved Province Wide Program",'3-a.  Rate Class Allocations'!$E:$E,$B366),IF(COUNTIFS(AE$35,"General Service*"),1/COUNTIFS(Y218:AL218,"General Service*"),0))</f>
        <v>0</v>
      </c>
      <c r="AF366" s="416">
        <f ca="1">IF(SUMIFS(OFFSET('3-a.  Rate Class Allocations'!$BA:$BA,0,O218-2015+(27*(AF$36="kW"))),'3-a.  Rate Class Allocations'!$F:$F,"2015 - 2020 Conservation First Framework - Approved Province Wide Program",'3-a.  Rate Class Allocations'!$E:$E,$B366),SUMIFS(OFFSET('3-a.  Rate Class Allocations'!$BA:$BA,0,O218-2015+(27*(AF$36="kW"))),'3-a.  Rate Class Allocations'!$F:$F,"2015 - 2020 Conservation First Framework - Approved Province Wide Program",'3-a.  Rate Class Allocations'!$L:$L,AF$35,'3-a.  Rate Class Allocations'!$E:$E,$B366) / SUMIFS(OFFSET('3-a.  Rate Class Allocations'!$BA:$BA,0,O218-2015+(27*(AF$36="kW"))),'3-a.  Rate Class Allocations'!$F:$F,"2015 - 2020 Conservation First Framework - Approved Province Wide Program",'3-a.  Rate Class Allocations'!$E:$E,$B366),IF(COUNTIFS(AF$35,"General Service*"),1/COUNTIFS(Y218:AL218,"General Service*"),0))</f>
        <v>0</v>
      </c>
      <c r="AG366" s="416">
        <f ca="1">IF(SUMIFS(OFFSET('3-a.  Rate Class Allocations'!$BA:$BA,0,O218-2015+(27*(AG$36="kW"))),'3-a.  Rate Class Allocations'!$F:$F,"2015 - 2020 Conservation First Framework - Approved Province Wide Program",'3-a.  Rate Class Allocations'!$E:$E,$B366),SUMIFS(OFFSET('3-a.  Rate Class Allocations'!$BA:$BA,0,O218-2015+(27*(AG$36="kW"))),'3-a.  Rate Class Allocations'!$F:$F,"2015 - 2020 Conservation First Framework - Approved Province Wide Program",'3-a.  Rate Class Allocations'!$L:$L,AG$35,'3-a.  Rate Class Allocations'!$E:$E,$B366) / SUMIFS(OFFSET('3-a.  Rate Class Allocations'!$BA:$BA,0,O218-2015+(27*(AG$36="kW"))),'3-a.  Rate Class Allocations'!$F:$F,"2015 - 2020 Conservation First Framework - Approved Province Wide Program",'3-a.  Rate Class Allocations'!$E:$E,$B366),IF(COUNTIFS(AG$35,"General Service*"),1/COUNTIFS(Y218:AL218,"General Service*"),0))</f>
        <v>0</v>
      </c>
      <c r="AH366" s="416">
        <f ca="1">IF(SUMIFS(OFFSET('3-a.  Rate Class Allocations'!$BA:$BA,0,O218-2015+(27*(AH$36="kW"))),'3-a.  Rate Class Allocations'!$F:$F,"2015 - 2020 Conservation First Framework - Approved Province Wide Program",'3-a.  Rate Class Allocations'!$E:$E,$B366),SUMIFS(OFFSET('3-a.  Rate Class Allocations'!$BA:$BA,0,O218-2015+(27*(AH$36="kW"))),'3-a.  Rate Class Allocations'!$F:$F,"2015 - 2020 Conservation First Framework - Approved Province Wide Program",'3-a.  Rate Class Allocations'!$L:$L,AH$35,'3-a.  Rate Class Allocations'!$E:$E,$B366) / SUMIFS(OFFSET('3-a.  Rate Class Allocations'!$BA:$BA,0,O218-2015+(27*(AH$36="kW"))),'3-a.  Rate Class Allocations'!$F:$F,"2015 - 2020 Conservation First Framework - Approved Province Wide Program",'3-a.  Rate Class Allocations'!$E:$E,$B366),IF(COUNTIFS(AH$35,"General Service*"),1/COUNTIFS(Y218:AL218,"General Service*"),0))</f>
        <v>0</v>
      </c>
      <c r="AI366" s="416">
        <f ca="1">IF(SUMIFS(OFFSET('3-a.  Rate Class Allocations'!$BA:$BA,0,O218-2015+(27*(AI$36="kW"))),'3-a.  Rate Class Allocations'!$F:$F,"2015 - 2020 Conservation First Framework - Approved Province Wide Program",'3-a.  Rate Class Allocations'!$E:$E,$B366),SUMIFS(OFFSET('3-a.  Rate Class Allocations'!$BA:$BA,0,O218-2015+(27*(AI$36="kW"))),'3-a.  Rate Class Allocations'!$F:$F,"2015 - 2020 Conservation First Framework - Approved Province Wide Program",'3-a.  Rate Class Allocations'!$L:$L,AI$35,'3-a.  Rate Class Allocations'!$E:$E,$B366) / SUMIFS(OFFSET('3-a.  Rate Class Allocations'!$BA:$BA,0,O218-2015+(27*(AI$36="kW"))),'3-a.  Rate Class Allocations'!$F:$F,"2015 - 2020 Conservation First Framework - Approved Province Wide Program",'3-a.  Rate Class Allocations'!$E:$E,$B366),IF(COUNTIFS(AI$35,"General Service*"),1/COUNTIFS(Y218:AL218,"General Service*"),0))</f>
        <v>0</v>
      </c>
      <c r="AJ366" s="416">
        <f ca="1">IF(SUMIFS(OFFSET('3-a.  Rate Class Allocations'!$BA:$BA,0,O218-2015+(27*(AJ$36="kW"))),'3-a.  Rate Class Allocations'!$F:$F,"2015 - 2020 Conservation First Framework - Approved Province Wide Program",'3-a.  Rate Class Allocations'!$E:$E,$B366),SUMIFS(OFFSET('3-a.  Rate Class Allocations'!$BA:$BA,0,O218-2015+(27*(AJ$36="kW"))),'3-a.  Rate Class Allocations'!$F:$F,"2015 - 2020 Conservation First Framework - Approved Province Wide Program",'3-a.  Rate Class Allocations'!$L:$L,AJ$35,'3-a.  Rate Class Allocations'!$E:$E,$B366) / SUMIFS(OFFSET('3-a.  Rate Class Allocations'!$BA:$BA,0,O218-2015+(27*(AJ$36="kW"))),'3-a.  Rate Class Allocations'!$F:$F,"2015 - 2020 Conservation First Framework - Approved Province Wide Program",'3-a.  Rate Class Allocations'!$E:$E,$B366),IF(COUNTIFS(AJ$35,"General Service*"),1/COUNTIFS(Y218:AL218,"General Service*"),0))</f>
        <v>0</v>
      </c>
      <c r="AK366" s="416">
        <f ca="1">IF(SUMIFS(OFFSET('3-a.  Rate Class Allocations'!$BA:$BA,0,O218-2015+(27*(AK$36="kW"))),'3-a.  Rate Class Allocations'!$F:$F,"2015 - 2020 Conservation First Framework - Approved Province Wide Program",'3-a.  Rate Class Allocations'!$E:$E,$B366),SUMIFS(OFFSET('3-a.  Rate Class Allocations'!$BA:$BA,0,O218-2015+(27*(AK$36="kW"))),'3-a.  Rate Class Allocations'!$F:$F,"2015 - 2020 Conservation First Framework - Approved Province Wide Program",'3-a.  Rate Class Allocations'!$L:$L,AK$35,'3-a.  Rate Class Allocations'!$E:$E,$B366) / SUMIFS(OFFSET('3-a.  Rate Class Allocations'!$BA:$BA,0,O218-2015+(27*(AK$36="kW"))),'3-a.  Rate Class Allocations'!$F:$F,"2015 - 2020 Conservation First Framework - Approved Province Wide Program",'3-a.  Rate Class Allocations'!$E:$E,$B366),IF(COUNTIFS(AK$35,"General Service*"),1/COUNTIFS(Y218:AL218,"General Service*"),0))</f>
        <v>0</v>
      </c>
      <c r="AL366" s="416">
        <f ca="1">IF(SUMIFS(OFFSET('3-a.  Rate Class Allocations'!$BA:$BA,0,O218-2015+(27*(AL$36="kW"))),'3-a.  Rate Class Allocations'!$F:$F,"2015 - 2020 Conservation First Framework - Approved Province Wide Program",'3-a.  Rate Class Allocations'!$E:$E,$B366),SUMIFS(OFFSET('3-a.  Rate Class Allocations'!$BA:$BA,0,O218-2015+(27*(AL$36="kW"))),'3-a.  Rate Class Allocations'!$F:$F,"2015 - 2020 Conservation First Framework - Approved Province Wide Program",'3-a.  Rate Class Allocations'!$L:$L,AL$35,'3-a.  Rate Class Allocations'!$E:$E,$B366) / SUMIFS(OFFSET('3-a.  Rate Class Allocations'!$BA:$BA,0,O218-2015+(27*(AL$36="kW"))),'3-a.  Rate Class Allocations'!$F:$F,"2015 - 2020 Conservation First Framework - Approved Province Wide Program",'3-a.  Rate Class Allocations'!$E:$E,$B366),IF(COUNTIFS(AL$35,"General Service*"),1/COUNTIFS(Y218:AL218,"General Service*"),0))</f>
        <v>0</v>
      </c>
      <c r="AM366" s="298">
        <f ca="1">SUM(Y366:AL366)</f>
        <v>1</v>
      </c>
    </row>
    <row r="367" spans="1:39" outlineLevel="1">
      <c r="B367" s="296" t="s">
        <v>290</v>
      </c>
      <c r="C367" s="293" t="s">
        <v>164</v>
      </c>
      <c r="D367" s="724">
        <f>SUMIFS('7.  Persistence Report'!AV:AV,'7.  Persistence Report'!$D:$D,$B366,'7.  Persistence Report'!$H:$H,2016,'7.  Persistence Report'!$J:$J,"Adjustment")</f>
        <v>0</v>
      </c>
      <c r="E367" s="724">
        <f>SUMIFS('7.  Persistence Report'!AW:AW,'7.  Persistence Report'!$D:$D,$B366,'7.  Persistence Report'!$H:$H,2016,'7.  Persistence Report'!$J:$J,"Adjustment")</f>
        <v>0</v>
      </c>
      <c r="F367" s="724">
        <f>SUMIFS('7.  Persistence Report'!AX:AX,'7.  Persistence Report'!$D:$D,$B366,'7.  Persistence Report'!$H:$H,2016,'7.  Persistence Report'!$J:$J,"Adjustment")</f>
        <v>0</v>
      </c>
      <c r="G367" s="724">
        <f>SUMIFS('7.  Persistence Report'!AY:AY,'7.  Persistence Report'!$D:$D,$B366,'7.  Persistence Report'!$H:$H,2016,'7.  Persistence Report'!$J:$J,"Adjustment")</f>
        <v>0</v>
      </c>
      <c r="H367" s="724">
        <f>SUMIFS('7.  Persistence Report'!AZ:AZ,'7.  Persistence Report'!$D:$D,$B366,'7.  Persistence Report'!$H:$H,2016,'7.  Persistence Report'!$J:$J,"Adjustment")</f>
        <v>0</v>
      </c>
      <c r="I367" s="724">
        <f>SUMIFS('7.  Persistence Report'!BA:BA,'7.  Persistence Report'!$D:$D,$B366,'7.  Persistence Report'!$H:$H,2016,'7.  Persistence Report'!$J:$J,"Adjustment")</f>
        <v>0</v>
      </c>
      <c r="J367" s="724">
        <f>SUMIFS('7.  Persistence Report'!BB:BB,'7.  Persistence Report'!$D:$D,$B366,'7.  Persistence Report'!$H:$H,2016,'7.  Persistence Report'!$J:$J,"Adjustment")</f>
        <v>0</v>
      </c>
      <c r="K367" s="724">
        <f>SUMIFS('7.  Persistence Report'!BC:BC,'7.  Persistence Report'!$D:$D,$B366,'7.  Persistence Report'!$H:$H,2016,'7.  Persistence Report'!$J:$J,"Adjustment")</f>
        <v>0</v>
      </c>
      <c r="L367" s="724">
        <f>SUMIFS('7.  Persistence Report'!BD:BD,'7.  Persistence Report'!$D:$D,$B366,'7.  Persistence Report'!$H:$H,2016,'7.  Persistence Report'!$J:$J,"Adjustment")</f>
        <v>0</v>
      </c>
      <c r="M367" s="724">
        <f>SUMIFS('7.  Persistence Report'!BE:BE,'7.  Persistence Report'!$D:$D,$B366,'7.  Persistence Report'!$H:$H,2016,'7.  Persistence Report'!$J:$J,"Adjustment")</f>
        <v>0</v>
      </c>
      <c r="N367" s="724">
        <f>N366</f>
        <v>0</v>
      </c>
      <c r="O367" s="724">
        <f>SUMIFS('7.  Persistence Report'!Q:Q,'7.  Persistence Report'!$D:$D,$B366,'7.  Persistence Report'!$H:$H,2016,'7.  Persistence Report'!$J:$J,"Adjustment")</f>
        <v>0</v>
      </c>
      <c r="P367" s="724">
        <f>SUMIFS('7.  Persistence Report'!R:R,'7.  Persistence Report'!$D:$D,$B366,'7.  Persistence Report'!$H:$H,2016,'7.  Persistence Report'!$J:$J,"Adjustment")</f>
        <v>0</v>
      </c>
      <c r="Q367" s="724">
        <f>SUMIFS('7.  Persistence Report'!S:S,'7.  Persistence Report'!$D:$D,$B366,'7.  Persistence Report'!$H:$H,2016,'7.  Persistence Report'!$J:$J,"Adjustment")</f>
        <v>0</v>
      </c>
      <c r="R367" s="724">
        <f>SUMIFS('7.  Persistence Report'!T:T,'7.  Persistence Report'!$D:$D,$B366,'7.  Persistence Report'!$H:$H,2016,'7.  Persistence Report'!$J:$J,"Adjustment")</f>
        <v>0</v>
      </c>
      <c r="S367" s="724">
        <f>SUMIFS('7.  Persistence Report'!U:U,'7.  Persistence Report'!$D:$D,$B366,'7.  Persistence Report'!$H:$H,2016,'7.  Persistence Report'!$J:$J,"Adjustment")</f>
        <v>0</v>
      </c>
      <c r="T367" s="724">
        <f>SUMIFS('7.  Persistence Report'!V:V,'7.  Persistence Report'!$D:$D,$B366,'7.  Persistence Report'!$H:$H,2016,'7.  Persistence Report'!$J:$J,"Adjustment")</f>
        <v>0</v>
      </c>
      <c r="U367" s="724">
        <f>SUMIFS('7.  Persistence Report'!W:W,'7.  Persistence Report'!$D:$D,$B366,'7.  Persistence Report'!$H:$H,2016,'7.  Persistence Report'!$J:$J,"Adjustment")</f>
        <v>0</v>
      </c>
      <c r="V367" s="724">
        <f>SUMIFS('7.  Persistence Report'!X:X,'7.  Persistence Report'!$D:$D,$B366,'7.  Persistence Report'!$H:$H,2016,'7.  Persistence Report'!$J:$J,"Adjustment")</f>
        <v>0</v>
      </c>
      <c r="W367" s="724">
        <f>SUMIFS('7.  Persistence Report'!Y:Y,'7.  Persistence Report'!$D:$D,$B366,'7.  Persistence Report'!$H:$H,2016,'7.  Persistence Report'!$J:$J,"Adjustment")</f>
        <v>0</v>
      </c>
      <c r="X367" s="724">
        <f>SUMIFS('7.  Persistence Report'!Z:Z,'7.  Persistence Report'!$D:$D,$B366,'7.  Persistence Report'!$H:$H,2016,'7.  Persistence Report'!$J:$J,"Adjustment")</f>
        <v>0</v>
      </c>
      <c r="Y367" s="412">
        <f ca="1">Y366</f>
        <v>0.5</v>
      </c>
      <c r="Z367" s="412">
        <f t="shared" ref="Z367:AL367" ca="1" si="104">Z366</f>
        <v>0.5</v>
      </c>
      <c r="AA367" s="412">
        <f t="shared" ca="1" si="104"/>
        <v>0</v>
      </c>
      <c r="AB367" s="412">
        <f t="shared" ca="1" si="104"/>
        <v>0</v>
      </c>
      <c r="AC367" s="412">
        <f t="shared" ca="1" si="104"/>
        <v>0</v>
      </c>
      <c r="AD367" s="412">
        <f t="shared" ca="1" si="104"/>
        <v>0</v>
      </c>
      <c r="AE367" s="412">
        <f t="shared" ca="1" si="104"/>
        <v>0</v>
      </c>
      <c r="AF367" s="412">
        <f t="shared" ca="1" si="104"/>
        <v>0</v>
      </c>
      <c r="AG367" s="412">
        <f t="shared" ca="1" si="104"/>
        <v>0</v>
      </c>
      <c r="AH367" s="412">
        <f t="shared" ca="1" si="104"/>
        <v>0</v>
      </c>
      <c r="AI367" s="412">
        <f t="shared" ca="1" si="104"/>
        <v>0</v>
      </c>
      <c r="AJ367" s="412">
        <f t="shared" ca="1" si="104"/>
        <v>0</v>
      </c>
      <c r="AK367" s="412">
        <f t="shared" ca="1" si="104"/>
        <v>0</v>
      </c>
      <c r="AL367" s="412">
        <f t="shared" ca="1" si="104"/>
        <v>0</v>
      </c>
      <c r="AM367" s="308"/>
    </row>
    <row r="368" spans="1:39" outlineLevel="1">
      <c r="B368" s="514"/>
      <c r="C368" s="293"/>
      <c r="D368" s="730"/>
      <c r="E368" s="730"/>
      <c r="F368" s="730"/>
      <c r="G368" s="730"/>
      <c r="H368" s="730"/>
      <c r="I368" s="730"/>
      <c r="J368" s="730"/>
      <c r="K368" s="730"/>
      <c r="L368" s="730"/>
      <c r="M368" s="730"/>
      <c r="N368" s="730"/>
      <c r="O368" s="730"/>
      <c r="P368" s="730"/>
      <c r="Q368" s="730"/>
      <c r="R368" s="730"/>
      <c r="S368" s="730"/>
      <c r="T368" s="730"/>
      <c r="U368" s="730"/>
      <c r="V368" s="730"/>
      <c r="W368" s="730"/>
      <c r="X368" s="730"/>
      <c r="Y368" s="413"/>
      <c r="Z368" s="426"/>
      <c r="AA368" s="426"/>
      <c r="AB368" s="426"/>
      <c r="AC368" s="426"/>
      <c r="AD368" s="426"/>
      <c r="AE368" s="426"/>
      <c r="AF368" s="426"/>
      <c r="AG368" s="426"/>
      <c r="AH368" s="426"/>
      <c r="AI368" s="426"/>
      <c r="AJ368" s="426"/>
      <c r="AK368" s="426"/>
      <c r="AL368" s="426"/>
      <c r="AM368" s="308"/>
    </row>
    <row r="369" spans="1:42" ht="30" outlineLevel="1">
      <c r="A369" s="516">
        <v>47</v>
      </c>
      <c r="B369" s="514" t="s">
        <v>140</v>
      </c>
      <c r="C369" s="293" t="s">
        <v>25</v>
      </c>
      <c r="D369" s="724">
        <f>SUMIFS('7.  Persistence Report'!AV:AV,'7.  Persistence Report'!$D:$D,$B369,'7.  Persistence Report'!$H:$H,2016,'7.  Persistence Report'!$J:$J,"Current Year Savings")</f>
        <v>0</v>
      </c>
      <c r="E369" s="724">
        <f>SUMIFS('7.  Persistence Report'!AW:AW,'7.  Persistence Report'!$D:$D,$B369,'7.  Persistence Report'!$H:$H,2016,'7.  Persistence Report'!$J:$J,"Current Year Savings")</f>
        <v>0</v>
      </c>
      <c r="F369" s="724">
        <f>SUMIFS('7.  Persistence Report'!AX:AX,'7.  Persistence Report'!$D:$D,$B369,'7.  Persistence Report'!$H:$H,2016,'7.  Persistence Report'!$J:$J,"Current Year Savings")</f>
        <v>0</v>
      </c>
      <c r="G369" s="724">
        <f>SUMIFS('7.  Persistence Report'!AY:AY,'7.  Persistence Report'!$D:$D,$B369,'7.  Persistence Report'!$H:$H,2016,'7.  Persistence Report'!$J:$J,"Current Year Savings")</f>
        <v>0</v>
      </c>
      <c r="H369" s="724">
        <f>SUMIFS('7.  Persistence Report'!AZ:AZ,'7.  Persistence Report'!$D:$D,$B369,'7.  Persistence Report'!$H:$H,2016,'7.  Persistence Report'!$J:$J,"Current Year Savings")</f>
        <v>0</v>
      </c>
      <c r="I369" s="724">
        <f>SUMIFS('7.  Persistence Report'!BA:BA,'7.  Persistence Report'!$D:$D,$B369,'7.  Persistence Report'!$H:$H,2016,'7.  Persistence Report'!$J:$J,"Current Year Savings")</f>
        <v>0</v>
      </c>
      <c r="J369" s="724">
        <f>SUMIFS('7.  Persistence Report'!BB:BB,'7.  Persistence Report'!$D:$D,$B369,'7.  Persistence Report'!$H:$H,2016,'7.  Persistence Report'!$J:$J,"Current Year Savings")</f>
        <v>0</v>
      </c>
      <c r="K369" s="724">
        <f>SUMIFS('7.  Persistence Report'!BC:BC,'7.  Persistence Report'!$D:$D,$B369,'7.  Persistence Report'!$H:$H,2016,'7.  Persistence Report'!$J:$J,"Current Year Savings")</f>
        <v>0</v>
      </c>
      <c r="L369" s="724">
        <f>SUMIFS('7.  Persistence Report'!BD:BD,'7.  Persistence Report'!$D:$D,$B369,'7.  Persistence Report'!$H:$H,2016,'7.  Persistence Report'!$J:$J,"Current Year Savings")</f>
        <v>0</v>
      </c>
      <c r="M369" s="724">
        <f>SUMIFS('7.  Persistence Report'!BE:BE,'7.  Persistence Report'!$D:$D,$B369,'7.  Persistence Report'!$H:$H,2016,'7.  Persistence Report'!$J:$J,"Current Year Savings")</f>
        <v>0</v>
      </c>
      <c r="N369" s="724">
        <v>0</v>
      </c>
      <c r="O369" s="724">
        <f>SUMIFS('7.  Persistence Report'!Q:Q,'7.  Persistence Report'!$D:$D,$B369,'7.  Persistence Report'!$H:$H,2016,'7.  Persistence Report'!$J:$J,"Current Year Savings")</f>
        <v>0</v>
      </c>
      <c r="P369" s="724">
        <f>SUMIFS('7.  Persistence Report'!R:R,'7.  Persistence Report'!$D:$D,$B369,'7.  Persistence Report'!$H:$H,2016,'7.  Persistence Report'!$J:$J,"Current Year Savings")</f>
        <v>0</v>
      </c>
      <c r="Q369" s="724">
        <f>SUMIFS('7.  Persistence Report'!S:S,'7.  Persistence Report'!$D:$D,$B369,'7.  Persistence Report'!$H:$H,2016,'7.  Persistence Report'!$J:$J,"Current Year Savings")</f>
        <v>0</v>
      </c>
      <c r="R369" s="724">
        <f>SUMIFS('7.  Persistence Report'!T:T,'7.  Persistence Report'!$D:$D,$B369,'7.  Persistence Report'!$H:$H,2016,'7.  Persistence Report'!$J:$J,"Current Year Savings")</f>
        <v>0</v>
      </c>
      <c r="S369" s="724">
        <f>SUMIFS('7.  Persistence Report'!U:U,'7.  Persistence Report'!$D:$D,$B369,'7.  Persistence Report'!$H:$H,2016,'7.  Persistence Report'!$J:$J,"Current Year Savings")</f>
        <v>0</v>
      </c>
      <c r="T369" s="724">
        <f>SUMIFS('7.  Persistence Report'!V:V,'7.  Persistence Report'!$D:$D,$B369,'7.  Persistence Report'!$H:$H,2016,'7.  Persistence Report'!$J:$J,"Current Year Savings")</f>
        <v>0</v>
      </c>
      <c r="U369" s="724">
        <f>SUMIFS('7.  Persistence Report'!W:W,'7.  Persistence Report'!$D:$D,$B369,'7.  Persistence Report'!$H:$H,2016,'7.  Persistence Report'!$J:$J,"Current Year Savings")</f>
        <v>0</v>
      </c>
      <c r="V369" s="724">
        <f>SUMIFS('7.  Persistence Report'!X:X,'7.  Persistence Report'!$D:$D,$B369,'7.  Persistence Report'!$H:$H,2016,'7.  Persistence Report'!$J:$J,"Current Year Savings")</f>
        <v>0</v>
      </c>
      <c r="W369" s="724">
        <f>SUMIFS('7.  Persistence Report'!Y:Y,'7.  Persistence Report'!$D:$D,$B369,'7.  Persistence Report'!$H:$H,2016,'7.  Persistence Report'!$J:$J,"Current Year Savings")</f>
        <v>0</v>
      </c>
      <c r="X369" s="724">
        <f>SUMIFS('7.  Persistence Report'!Z:Z,'7.  Persistence Report'!$D:$D,$B369,'7.  Persistence Report'!$H:$H,2016,'7.  Persistence Report'!$J:$J,"Current Year Savings")</f>
        <v>0</v>
      </c>
      <c r="Y369" s="416">
        <f ca="1">IF(SUMIFS(OFFSET('3-a.  Rate Class Allocations'!$BA:$BA,0,O218-2015+(27*(Y219="kW"))),'3-a.  Rate Class Allocations'!$F:$F,"2015 - 2020 Conservation First Framework - Approved Province Wide Program",'3-a.  Rate Class Allocations'!$E:$E,$B369),SUMIFS(OFFSET('3-a.  Rate Class Allocations'!$BA:$BA,0,O218-2015+(27*(Y219="kW"))),'3-a.  Rate Class Allocations'!$F:$F,"2015 - 2020 Conservation First Framework - Approved Province Wide Program",'3-a.  Rate Class Allocations'!$L:$L,Y218,'3-a.  Rate Class Allocations'!$E:$E,$B369) / SUMIFS(OFFSET('3-a.  Rate Class Allocations'!$BA:$BA,0,O218-2015+(27*(Y219="kW"))),'3-a.  Rate Class Allocations'!$F:$F,"2015 - 2020 Conservation First Framework - Approved Province Wide Program",'3-a.  Rate Class Allocations'!$E:$E,$B369),IF(COUNTIFS(Y218,"General Service*"),1/COUNTIFS(Y218:AL218,"General Service*"),0))</f>
        <v>0.5</v>
      </c>
      <c r="Z369" s="416">
        <f ca="1">IF(SUMIFS(OFFSET('3-a.  Rate Class Allocations'!$BA:$BA,0,O218-2015+(27*(Z$36="kW"))),'3-a.  Rate Class Allocations'!$F:$F,"2015 - 2020 Conservation First Framework - Approved Province Wide Program",'3-a.  Rate Class Allocations'!$E:$E,$B369),SUMIFS(OFFSET('3-a.  Rate Class Allocations'!$BA:$BA,0,O218-2015+(27*(Z$36="kW"))),'3-a.  Rate Class Allocations'!$F:$F,"2015 - 2020 Conservation First Framework - Approved Province Wide Program",'3-a.  Rate Class Allocations'!$L:$L,Z$35,'3-a.  Rate Class Allocations'!$E:$E,$B369) / SUMIFS(OFFSET('3-a.  Rate Class Allocations'!$BA:$BA,0,O218-2015+(27*(Z$36="kW"))),'3-a.  Rate Class Allocations'!$F:$F,"2015 - 2020 Conservation First Framework - Approved Province Wide Program",'3-a.  Rate Class Allocations'!$E:$E,$B369),IF(COUNTIFS(Z$35,"General Service*"),1/COUNTIFS(Y218:AL218,"General Service*"),0))</f>
        <v>0.5</v>
      </c>
      <c r="AA369" s="416">
        <f ca="1">IF(SUMIFS(OFFSET('3-a.  Rate Class Allocations'!$BA:$BA,0,O218-2015+(27*(AA$36="kW"))),'3-a.  Rate Class Allocations'!$F:$F,"2015 - 2020 Conservation First Framework - Approved Province Wide Program",'3-a.  Rate Class Allocations'!$E:$E,$B369),SUMIFS(OFFSET('3-a.  Rate Class Allocations'!$BA:$BA,0,O218-2015+(27*(AA$36="kW"))),'3-a.  Rate Class Allocations'!$F:$F,"2015 - 2020 Conservation First Framework - Approved Province Wide Program",'3-a.  Rate Class Allocations'!$L:$L,AA$35,'3-a.  Rate Class Allocations'!$E:$E,$B369) / SUMIFS(OFFSET('3-a.  Rate Class Allocations'!$BA:$BA,0,O218-2015+(27*(AA$36="kW"))),'3-a.  Rate Class Allocations'!$F:$F,"2015 - 2020 Conservation First Framework - Approved Province Wide Program",'3-a.  Rate Class Allocations'!$E:$E,$B369),IF(COUNTIFS(AA$35,"General Service*"),1/COUNTIFS(Y218:AL218,"General Service*"),0))</f>
        <v>0</v>
      </c>
      <c r="AB369" s="416">
        <f ca="1">IF(SUMIFS(OFFSET('3-a.  Rate Class Allocations'!$BA:$BA,0,O218-2015+(27*(AB$36="kW"))),'3-a.  Rate Class Allocations'!$F:$F,"2015 - 2020 Conservation First Framework - Approved Province Wide Program",'3-a.  Rate Class Allocations'!$E:$E,$B369),SUMIFS(OFFSET('3-a.  Rate Class Allocations'!$BA:$BA,0,O218-2015+(27*(AB$36="kW"))),'3-a.  Rate Class Allocations'!$F:$F,"2015 - 2020 Conservation First Framework - Approved Province Wide Program",'3-a.  Rate Class Allocations'!$L:$L,AB$35,'3-a.  Rate Class Allocations'!$E:$E,$B369) / SUMIFS(OFFSET('3-a.  Rate Class Allocations'!$BA:$BA,0,O218-2015+(27*(AB$36="kW"))),'3-a.  Rate Class Allocations'!$F:$F,"2015 - 2020 Conservation First Framework - Approved Province Wide Program",'3-a.  Rate Class Allocations'!$E:$E,$B369),IF(COUNTIFS(AB$35,"General Service*"),1/COUNTIFS(Y218:AL218,"General Service*"),0))</f>
        <v>0</v>
      </c>
      <c r="AC369" s="416">
        <f ca="1">IF(SUMIFS(OFFSET('3-a.  Rate Class Allocations'!$BA:$BA,0,O218-2015+(27*(AC$36="kW"))),'3-a.  Rate Class Allocations'!$F:$F,"2015 - 2020 Conservation First Framework - Approved Province Wide Program",'3-a.  Rate Class Allocations'!$E:$E,$B369),SUMIFS(OFFSET('3-a.  Rate Class Allocations'!$BA:$BA,0,O218-2015+(27*(AC$36="kW"))),'3-a.  Rate Class Allocations'!$F:$F,"2015 - 2020 Conservation First Framework - Approved Province Wide Program",'3-a.  Rate Class Allocations'!$L:$L,AC$35,'3-a.  Rate Class Allocations'!$E:$E,$B369) / SUMIFS(OFFSET('3-a.  Rate Class Allocations'!$BA:$BA,0,O218-2015+(27*(AC$36="kW"))),'3-a.  Rate Class Allocations'!$F:$F,"2015 - 2020 Conservation First Framework - Approved Province Wide Program",'3-a.  Rate Class Allocations'!$E:$E,$B369),IF(COUNTIFS(AC$35,"General Service*"),1/COUNTIFS(Y218:AL218,"General Service*"),0))</f>
        <v>0</v>
      </c>
      <c r="AD369" s="416">
        <f ca="1">IF(SUMIFS(OFFSET('3-a.  Rate Class Allocations'!$BA:$BA,0,O218-2015+(27*(AD$36="kW"))),'3-a.  Rate Class Allocations'!$F:$F,"2015 - 2020 Conservation First Framework - Approved Province Wide Program",'3-a.  Rate Class Allocations'!$E:$E,$B369),SUMIFS(OFFSET('3-a.  Rate Class Allocations'!$BA:$BA,0,O218-2015+(27*(AD$36="kW"))),'3-a.  Rate Class Allocations'!$F:$F,"2015 - 2020 Conservation First Framework - Approved Province Wide Program",'3-a.  Rate Class Allocations'!$L:$L,AD$35,'3-a.  Rate Class Allocations'!$E:$E,$B369) / SUMIFS(OFFSET('3-a.  Rate Class Allocations'!$BA:$BA,0,O218-2015+(27*(AD$36="kW"))),'3-a.  Rate Class Allocations'!$F:$F,"2015 - 2020 Conservation First Framework - Approved Province Wide Program",'3-a.  Rate Class Allocations'!$E:$E,$B369),IF(COUNTIFS(AD$35,"General Service*"),1/COUNTIFS(Y218:AL218,"General Service*"),0))</f>
        <v>0</v>
      </c>
      <c r="AE369" s="416">
        <f ca="1">IF(SUMIFS(OFFSET('3-a.  Rate Class Allocations'!$BA:$BA,0,O218-2015+(27*(AE$36="kW"))),'3-a.  Rate Class Allocations'!$F:$F,"2015 - 2020 Conservation First Framework - Approved Province Wide Program",'3-a.  Rate Class Allocations'!$E:$E,$B369),SUMIFS(OFFSET('3-a.  Rate Class Allocations'!$BA:$BA,0,O218-2015+(27*(AE$36="kW"))),'3-a.  Rate Class Allocations'!$F:$F,"2015 - 2020 Conservation First Framework - Approved Province Wide Program",'3-a.  Rate Class Allocations'!$L:$L,AE$35,'3-a.  Rate Class Allocations'!$E:$E,$B369) / SUMIFS(OFFSET('3-a.  Rate Class Allocations'!$BA:$BA,0,O218-2015+(27*(AE$36="kW"))),'3-a.  Rate Class Allocations'!$F:$F,"2015 - 2020 Conservation First Framework - Approved Province Wide Program",'3-a.  Rate Class Allocations'!$E:$E,$B369),IF(COUNTIFS(AE$35,"General Service*"),1/COUNTIFS(Y218:AL218,"General Service*"),0))</f>
        <v>0</v>
      </c>
      <c r="AF369" s="416">
        <f ca="1">IF(SUMIFS(OFFSET('3-a.  Rate Class Allocations'!$BA:$BA,0,O218-2015+(27*(AF$36="kW"))),'3-a.  Rate Class Allocations'!$F:$F,"2015 - 2020 Conservation First Framework - Approved Province Wide Program",'3-a.  Rate Class Allocations'!$E:$E,$B369),SUMIFS(OFFSET('3-a.  Rate Class Allocations'!$BA:$BA,0,O218-2015+(27*(AF$36="kW"))),'3-a.  Rate Class Allocations'!$F:$F,"2015 - 2020 Conservation First Framework - Approved Province Wide Program",'3-a.  Rate Class Allocations'!$L:$L,AF$35,'3-a.  Rate Class Allocations'!$E:$E,$B369) / SUMIFS(OFFSET('3-a.  Rate Class Allocations'!$BA:$BA,0,O218-2015+(27*(AF$36="kW"))),'3-a.  Rate Class Allocations'!$F:$F,"2015 - 2020 Conservation First Framework - Approved Province Wide Program",'3-a.  Rate Class Allocations'!$E:$E,$B369),IF(COUNTIFS(AF$35,"General Service*"),1/COUNTIFS(Y218:AL218,"General Service*"),0))</f>
        <v>0</v>
      </c>
      <c r="AG369" s="416">
        <f ca="1">IF(SUMIFS(OFFSET('3-a.  Rate Class Allocations'!$BA:$BA,0,O218-2015+(27*(AG$36="kW"))),'3-a.  Rate Class Allocations'!$F:$F,"2015 - 2020 Conservation First Framework - Approved Province Wide Program",'3-a.  Rate Class Allocations'!$E:$E,$B369),SUMIFS(OFFSET('3-a.  Rate Class Allocations'!$BA:$BA,0,O218-2015+(27*(AG$36="kW"))),'3-a.  Rate Class Allocations'!$F:$F,"2015 - 2020 Conservation First Framework - Approved Province Wide Program",'3-a.  Rate Class Allocations'!$L:$L,AG$35,'3-a.  Rate Class Allocations'!$E:$E,$B369) / SUMIFS(OFFSET('3-a.  Rate Class Allocations'!$BA:$BA,0,O218-2015+(27*(AG$36="kW"))),'3-a.  Rate Class Allocations'!$F:$F,"2015 - 2020 Conservation First Framework - Approved Province Wide Program",'3-a.  Rate Class Allocations'!$E:$E,$B369),IF(COUNTIFS(AG$35,"General Service*"),1/COUNTIFS(Y218:AL218,"General Service*"),0))</f>
        <v>0</v>
      </c>
      <c r="AH369" s="416">
        <f ca="1">IF(SUMIFS(OFFSET('3-a.  Rate Class Allocations'!$BA:$BA,0,O218-2015+(27*(AH$36="kW"))),'3-a.  Rate Class Allocations'!$F:$F,"2015 - 2020 Conservation First Framework - Approved Province Wide Program",'3-a.  Rate Class Allocations'!$E:$E,$B369),SUMIFS(OFFSET('3-a.  Rate Class Allocations'!$BA:$BA,0,O218-2015+(27*(AH$36="kW"))),'3-a.  Rate Class Allocations'!$F:$F,"2015 - 2020 Conservation First Framework - Approved Province Wide Program",'3-a.  Rate Class Allocations'!$L:$L,AH$35,'3-a.  Rate Class Allocations'!$E:$E,$B369) / SUMIFS(OFFSET('3-a.  Rate Class Allocations'!$BA:$BA,0,O218-2015+(27*(AH$36="kW"))),'3-a.  Rate Class Allocations'!$F:$F,"2015 - 2020 Conservation First Framework - Approved Province Wide Program",'3-a.  Rate Class Allocations'!$E:$E,$B369),IF(COUNTIFS(AH$35,"General Service*"),1/COUNTIFS(Y218:AL218,"General Service*"),0))</f>
        <v>0</v>
      </c>
      <c r="AI369" s="416">
        <f ca="1">IF(SUMIFS(OFFSET('3-a.  Rate Class Allocations'!$BA:$BA,0,O218-2015+(27*(AI$36="kW"))),'3-a.  Rate Class Allocations'!$F:$F,"2015 - 2020 Conservation First Framework - Approved Province Wide Program",'3-a.  Rate Class Allocations'!$E:$E,$B369),SUMIFS(OFFSET('3-a.  Rate Class Allocations'!$BA:$BA,0,O218-2015+(27*(AI$36="kW"))),'3-a.  Rate Class Allocations'!$F:$F,"2015 - 2020 Conservation First Framework - Approved Province Wide Program",'3-a.  Rate Class Allocations'!$L:$L,AI$35,'3-a.  Rate Class Allocations'!$E:$E,$B369) / SUMIFS(OFFSET('3-a.  Rate Class Allocations'!$BA:$BA,0,O218-2015+(27*(AI$36="kW"))),'3-a.  Rate Class Allocations'!$F:$F,"2015 - 2020 Conservation First Framework - Approved Province Wide Program",'3-a.  Rate Class Allocations'!$E:$E,$B369),IF(COUNTIFS(AI$35,"General Service*"),1/COUNTIFS(Y218:AL218,"General Service*"),0))</f>
        <v>0</v>
      </c>
      <c r="AJ369" s="416">
        <f ca="1">IF(SUMIFS(OFFSET('3-a.  Rate Class Allocations'!$BA:$BA,0,O218-2015+(27*(AJ$36="kW"))),'3-a.  Rate Class Allocations'!$F:$F,"2015 - 2020 Conservation First Framework - Approved Province Wide Program",'3-a.  Rate Class Allocations'!$E:$E,$B369),SUMIFS(OFFSET('3-a.  Rate Class Allocations'!$BA:$BA,0,O218-2015+(27*(AJ$36="kW"))),'3-a.  Rate Class Allocations'!$F:$F,"2015 - 2020 Conservation First Framework - Approved Province Wide Program",'3-a.  Rate Class Allocations'!$L:$L,AJ$35,'3-a.  Rate Class Allocations'!$E:$E,$B369) / SUMIFS(OFFSET('3-a.  Rate Class Allocations'!$BA:$BA,0,O218-2015+(27*(AJ$36="kW"))),'3-a.  Rate Class Allocations'!$F:$F,"2015 - 2020 Conservation First Framework - Approved Province Wide Program",'3-a.  Rate Class Allocations'!$E:$E,$B369),IF(COUNTIFS(AJ$35,"General Service*"),1/COUNTIFS(Y218:AL218,"General Service*"),0))</f>
        <v>0</v>
      </c>
      <c r="AK369" s="416">
        <f ca="1">IF(SUMIFS(OFFSET('3-a.  Rate Class Allocations'!$BA:$BA,0,O218-2015+(27*(AK$36="kW"))),'3-a.  Rate Class Allocations'!$F:$F,"2015 - 2020 Conservation First Framework - Approved Province Wide Program",'3-a.  Rate Class Allocations'!$E:$E,$B369),SUMIFS(OFFSET('3-a.  Rate Class Allocations'!$BA:$BA,0,O218-2015+(27*(AK$36="kW"))),'3-a.  Rate Class Allocations'!$F:$F,"2015 - 2020 Conservation First Framework - Approved Province Wide Program",'3-a.  Rate Class Allocations'!$L:$L,AK$35,'3-a.  Rate Class Allocations'!$E:$E,$B369) / SUMIFS(OFFSET('3-a.  Rate Class Allocations'!$BA:$BA,0,O218-2015+(27*(AK$36="kW"))),'3-a.  Rate Class Allocations'!$F:$F,"2015 - 2020 Conservation First Framework - Approved Province Wide Program",'3-a.  Rate Class Allocations'!$E:$E,$B369),IF(COUNTIFS(AK$35,"General Service*"),1/COUNTIFS(Y218:AL218,"General Service*"),0))</f>
        <v>0</v>
      </c>
      <c r="AL369" s="416">
        <f ca="1">IF(SUMIFS(OFFSET('3-a.  Rate Class Allocations'!$BA:$BA,0,O218-2015+(27*(AL$36="kW"))),'3-a.  Rate Class Allocations'!$F:$F,"2015 - 2020 Conservation First Framework - Approved Province Wide Program",'3-a.  Rate Class Allocations'!$E:$E,$B369),SUMIFS(OFFSET('3-a.  Rate Class Allocations'!$BA:$BA,0,O218-2015+(27*(AL$36="kW"))),'3-a.  Rate Class Allocations'!$F:$F,"2015 - 2020 Conservation First Framework - Approved Province Wide Program",'3-a.  Rate Class Allocations'!$L:$L,AL$35,'3-a.  Rate Class Allocations'!$E:$E,$B369) / SUMIFS(OFFSET('3-a.  Rate Class Allocations'!$BA:$BA,0,O218-2015+(27*(AL$36="kW"))),'3-a.  Rate Class Allocations'!$F:$F,"2015 - 2020 Conservation First Framework - Approved Province Wide Program",'3-a.  Rate Class Allocations'!$E:$E,$B369),IF(COUNTIFS(AL$35,"General Service*"),1/COUNTIFS(Y218:AL218,"General Service*"),0))</f>
        <v>0</v>
      </c>
      <c r="AM369" s="298">
        <f ca="1">SUM(Y369:AL369)</f>
        <v>1</v>
      </c>
    </row>
    <row r="370" spans="1:42" outlineLevel="1">
      <c r="B370" s="296" t="s">
        <v>290</v>
      </c>
      <c r="C370" s="293" t="s">
        <v>164</v>
      </c>
      <c r="D370" s="724">
        <f>SUMIFS('7.  Persistence Report'!AV:AV,'7.  Persistence Report'!$D:$D,$B369,'7.  Persistence Report'!$H:$H,2016,'7.  Persistence Report'!$J:$J,"Adjustment")</f>
        <v>0</v>
      </c>
      <c r="E370" s="724">
        <f>SUMIFS('7.  Persistence Report'!AW:AW,'7.  Persistence Report'!$D:$D,$B369,'7.  Persistence Report'!$H:$H,2016,'7.  Persistence Report'!$J:$J,"Adjustment")</f>
        <v>0</v>
      </c>
      <c r="F370" s="724">
        <f>SUMIFS('7.  Persistence Report'!AX:AX,'7.  Persistence Report'!$D:$D,$B369,'7.  Persistence Report'!$H:$H,2016,'7.  Persistence Report'!$J:$J,"Adjustment")</f>
        <v>0</v>
      </c>
      <c r="G370" s="724">
        <f>SUMIFS('7.  Persistence Report'!AY:AY,'7.  Persistence Report'!$D:$D,$B369,'7.  Persistence Report'!$H:$H,2016,'7.  Persistence Report'!$J:$J,"Adjustment")</f>
        <v>0</v>
      </c>
      <c r="H370" s="724">
        <f>SUMIFS('7.  Persistence Report'!AZ:AZ,'7.  Persistence Report'!$D:$D,$B369,'7.  Persistence Report'!$H:$H,2016,'7.  Persistence Report'!$J:$J,"Adjustment")</f>
        <v>0</v>
      </c>
      <c r="I370" s="724">
        <f>SUMIFS('7.  Persistence Report'!BA:BA,'7.  Persistence Report'!$D:$D,$B369,'7.  Persistence Report'!$H:$H,2016,'7.  Persistence Report'!$J:$J,"Adjustment")</f>
        <v>0</v>
      </c>
      <c r="J370" s="724">
        <f>SUMIFS('7.  Persistence Report'!BB:BB,'7.  Persistence Report'!$D:$D,$B369,'7.  Persistence Report'!$H:$H,2016,'7.  Persistence Report'!$J:$J,"Adjustment")</f>
        <v>0</v>
      </c>
      <c r="K370" s="724">
        <f>SUMIFS('7.  Persistence Report'!BC:BC,'7.  Persistence Report'!$D:$D,$B369,'7.  Persistence Report'!$H:$H,2016,'7.  Persistence Report'!$J:$J,"Adjustment")</f>
        <v>0</v>
      </c>
      <c r="L370" s="724">
        <f>SUMIFS('7.  Persistence Report'!BD:BD,'7.  Persistence Report'!$D:$D,$B369,'7.  Persistence Report'!$H:$H,2016,'7.  Persistence Report'!$J:$J,"Adjustment")</f>
        <v>0</v>
      </c>
      <c r="M370" s="724">
        <f>SUMIFS('7.  Persistence Report'!BE:BE,'7.  Persistence Report'!$D:$D,$B369,'7.  Persistence Report'!$H:$H,2016,'7.  Persistence Report'!$J:$J,"Adjustment")</f>
        <v>0</v>
      </c>
      <c r="N370" s="724">
        <f>N369</f>
        <v>0</v>
      </c>
      <c r="O370" s="724">
        <f>SUMIFS('7.  Persistence Report'!Q:Q,'7.  Persistence Report'!$D:$D,$B369,'7.  Persistence Report'!$H:$H,2016,'7.  Persistence Report'!$J:$J,"Adjustment")</f>
        <v>0</v>
      </c>
      <c r="P370" s="724">
        <f>SUMIFS('7.  Persistence Report'!R:R,'7.  Persistence Report'!$D:$D,$B369,'7.  Persistence Report'!$H:$H,2016,'7.  Persistence Report'!$J:$J,"Adjustment")</f>
        <v>0</v>
      </c>
      <c r="Q370" s="724">
        <f>SUMIFS('7.  Persistence Report'!S:S,'7.  Persistence Report'!$D:$D,$B369,'7.  Persistence Report'!$H:$H,2016,'7.  Persistence Report'!$J:$J,"Adjustment")</f>
        <v>0</v>
      </c>
      <c r="R370" s="724">
        <f>SUMIFS('7.  Persistence Report'!T:T,'7.  Persistence Report'!$D:$D,$B369,'7.  Persistence Report'!$H:$H,2016,'7.  Persistence Report'!$J:$J,"Adjustment")</f>
        <v>0</v>
      </c>
      <c r="S370" s="724">
        <f>SUMIFS('7.  Persistence Report'!U:U,'7.  Persistence Report'!$D:$D,$B369,'7.  Persistence Report'!$H:$H,2016,'7.  Persistence Report'!$J:$J,"Adjustment")</f>
        <v>0</v>
      </c>
      <c r="T370" s="724">
        <f>SUMIFS('7.  Persistence Report'!V:V,'7.  Persistence Report'!$D:$D,$B369,'7.  Persistence Report'!$H:$H,2016,'7.  Persistence Report'!$J:$J,"Adjustment")</f>
        <v>0</v>
      </c>
      <c r="U370" s="724">
        <f>SUMIFS('7.  Persistence Report'!W:W,'7.  Persistence Report'!$D:$D,$B369,'7.  Persistence Report'!$H:$H,2016,'7.  Persistence Report'!$J:$J,"Adjustment")</f>
        <v>0</v>
      </c>
      <c r="V370" s="724">
        <f>SUMIFS('7.  Persistence Report'!X:X,'7.  Persistence Report'!$D:$D,$B369,'7.  Persistence Report'!$H:$H,2016,'7.  Persistence Report'!$J:$J,"Adjustment")</f>
        <v>0</v>
      </c>
      <c r="W370" s="724">
        <f>SUMIFS('7.  Persistence Report'!Y:Y,'7.  Persistence Report'!$D:$D,$B369,'7.  Persistence Report'!$H:$H,2016,'7.  Persistence Report'!$J:$J,"Adjustment")</f>
        <v>0</v>
      </c>
      <c r="X370" s="724">
        <f>SUMIFS('7.  Persistence Report'!Z:Z,'7.  Persistence Report'!$D:$D,$B369,'7.  Persistence Report'!$H:$H,2016,'7.  Persistence Report'!$J:$J,"Adjustment")</f>
        <v>0</v>
      </c>
      <c r="Y370" s="412">
        <f ca="1">Y369</f>
        <v>0.5</v>
      </c>
      <c r="Z370" s="412">
        <f t="shared" ref="Z370:AL370" ca="1" si="105">Z369</f>
        <v>0.5</v>
      </c>
      <c r="AA370" s="412">
        <f t="shared" ca="1" si="105"/>
        <v>0</v>
      </c>
      <c r="AB370" s="412">
        <f t="shared" ca="1" si="105"/>
        <v>0</v>
      </c>
      <c r="AC370" s="412">
        <f t="shared" ca="1" si="105"/>
        <v>0</v>
      </c>
      <c r="AD370" s="412">
        <f t="shared" ca="1" si="105"/>
        <v>0</v>
      </c>
      <c r="AE370" s="412">
        <f t="shared" ca="1" si="105"/>
        <v>0</v>
      </c>
      <c r="AF370" s="412">
        <f t="shared" ca="1" si="105"/>
        <v>0</v>
      </c>
      <c r="AG370" s="412">
        <f t="shared" ca="1" si="105"/>
        <v>0</v>
      </c>
      <c r="AH370" s="412">
        <f t="shared" ca="1" si="105"/>
        <v>0</v>
      </c>
      <c r="AI370" s="412">
        <f t="shared" ca="1" si="105"/>
        <v>0</v>
      </c>
      <c r="AJ370" s="412">
        <f t="shared" ca="1" si="105"/>
        <v>0</v>
      </c>
      <c r="AK370" s="412">
        <f t="shared" ca="1" si="105"/>
        <v>0</v>
      </c>
      <c r="AL370" s="412">
        <f t="shared" ca="1" si="105"/>
        <v>0</v>
      </c>
      <c r="AM370" s="308"/>
    </row>
    <row r="371" spans="1:42" outlineLevel="1">
      <c r="B371" s="514"/>
      <c r="C371" s="293"/>
      <c r="D371" s="730"/>
      <c r="E371" s="730"/>
      <c r="F371" s="730"/>
      <c r="G371" s="730"/>
      <c r="H371" s="730"/>
      <c r="I371" s="730"/>
      <c r="J371" s="730"/>
      <c r="K371" s="730"/>
      <c r="L371" s="730"/>
      <c r="M371" s="730"/>
      <c r="N371" s="730"/>
      <c r="O371" s="730"/>
      <c r="P371" s="730"/>
      <c r="Q371" s="730"/>
      <c r="R371" s="730"/>
      <c r="S371" s="730"/>
      <c r="T371" s="730"/>
      <c r="U371" s="730"/>
      <c r="V371" s="730"/>
      <c r="W371" s="730"/>
      <c r="X371" s="730"/>
      <c r="Y371" s="413"/>
      <c r="Z371" s="426"/>
      <c r="AA371" s="426"/>
      <c r="AB371" s="426"/>
      <c r="AC371" s="426"/>
      <c r="AD371" s="426"/>
      <c r="AE371" s="426"/>
      <c r="AF371" s="426"/>
      <c r="AG371" s="426"/>
      <c r="AH371" s="426"/>
      <c r="AI371" s="426"/>
      <c r="AJ371" s="426"/>
      <c r="AK371" s="426"/>
      <c r="AL371" s="426"/>
      <c r="AM371" s="308"/>
    </row>
    <row r="372" spans="1:42" ht="45" outlineLevel="1">
      <c r="A372" s="516">
        <v>48</v>
      </c>
      <c r="B372" s="514" t="s">
        <v>141</v>
      </c>
      <c r="C372" s="293" t="s">
        <v>25</v>
      </c>
      <c r="D372" s="724">
        <f>SUMIFS('7.  Persistence Report'!AV:AV,'7.  Persistence Report'!$D:$D,$B372,'7.  Persistence Report'!$H:$H,2016,'7.  Persistence Report'!$J:$J,"Current Year Savings")</f>
        <v>0</v>
      </c>
      <c r="E372" s="724">
        <f>SUMIFS('7.  Persistence Report'!AW:AW,'7.  Persistence Report'!$D:$D,$B372,'7.  Persistence Report'!$H:$H,2016,'7.  Persistence Report'!$J:$J,"Current Year Savings")</f>
        <v>0</v>
      </c>
      <c r="F372" s="724">
        <f>SUMIFS('7.  Persistence Report'!AX:AX,'7.  Persistence Report'!$D:$D,$B372,'7.  Persistence Report'!$H:$H,2016,'7.  Persistence Report'!$J:$J,"Current Year Savings")</f>
        <v>0</v>
      </c>
      <c r="G372" s="724">
        <f>SUMIFS('7.  Persistence Report'!AY:AY,'7.  Persistence Report'!$D:$D,$B372,'7.  Persistence Report'!$H:$H,2016,'7.  Persistence Report'!$J:$J,"Current Year Savings")</f>
        <v>0</v>
      </c>
      <c r="H372" s="724">
        <f>SUMIFS('7.  Persistence Report'!AZ:AZ,'7.  Persistence Report'!$D:$D,$B372,'7.  Persistence Report'!$H:$H,2016,'7.  Persistence Report'!$J:$J,"Current Year Savings")</f>
        <v>0</v>
      </c>
      <c r="I372" s="724">
        <f>SUMIFS('7.  Persistence Report'!BA:BA,'7.  Persistence Report'!$D:$D,$B372,'7.  Persistence Report'!$H:$H,2016,'7.  Persistence Report'!$J:$J,"Current Year Savings")</f>
        <v>0</v>
      </c>
      <c r="J372" s="724">
        <f>SUMIFS('7.  Persistence Report'!BB:BB,'7.  Persistence Report'!$D:$D,$B372,'7.  Persistence Report'!$H:$H,2016,'7.  Persistence Report'!$J:$J,"Current Year Savings")</f>
        <v>0</v>
      </c>
      <c r="K372" s="724">
        <f>SUMIFS('7.  Persistence Report'!BC:BC,'7.  Persistence Report'!$D:$D,$B372,'7.  Persistence Report'!$H:$H,2016,'7.  Persistence Report'!$J:$J,"Current Year Savings")</f>
        <v>0</v>
      </c>
      <c r="L372" s="724">
        <f>SUMIFS('7.  Persistence Report'!BD:BD,'7.  Persistence Report'!$D:$D,$B372,'7.  Persistence Report'!$H:$H,2016,'7.  Persistence Report'!$J:$J,"Current Year Savings")</f>
        <v>0</v>
      </c>
      <c r="M372" s="724">
        <f>SUMIFS('7.  Persistence Report'!BE:BE,'7.  Persistence Report'!$D:$D,$B372,'7.  Persistence Report'!$H:$H,2016,'7.  Persistence Report'!$J:$J,"Current Year Savings")</f>
        <v>0</v>
      </c>
      <c r="N372" s="724">
        <v>0</v>
      </c>
      <c r="O372" s="724">
        <f>SUMIFS('7.  Persistence Report'!Q:Q,'7.  Persistence Report'!$D:$D,$B372,'7.  Persistence Report'!$H:$H,2016,'7.  Persistence Report'!$J:$J,"Current Year Savings")</f>
        <v>0</v>
      </c>
      <c r="P372" s="724">
        <f>SUMIFS('7.  Persistence Report'!R:R,'7.  Persistence Report'!$D:$D,$B372,'7.  Persistence Report'!$H:$H,2016,'7.  Persistence Report'!$J:$J,"Current Year Savings")</f>
        <v>0</v>
      </c>
      <c r="Q372" s="724">
        <f>SUMIFS('7.  Persistence Report'!S:S,'7.  Persistence Report'!$D:$D,$B372,'7.  Persistence Report'!$H:$H,2016,'7.  Persistence Report'!$J:$J,"Current Year Savings")</f>
        <v>0</v>
      </c>
      <c r="R372" s="724">
        <f>SUMIFS('7.  Persistence Report'!T:T,'7.  Persistence Report'!$D:$D,$B372,'7.  Persistence Report'!$H:$H,2016,'7.  Persistence Report'!$J:$J,"Current Year Savings")</f>
        <v>0</v>
      </c>
      <c r="S372" s="724">
        <f>SUMIFS('7.  Persistence Report'!U:U,'7.  Persistence Report'!$D:$D,$B372,'7.  Persistence Report'!$H:$H,2016,'7.  Persistence Report'!$J:$J,"Current Year Savings")</f>
        <v>0</v>
      </c>
      <c r="T372" s="724">
        <f>SUMIFS('7.  Persistence Report'!V:V,'7.  Persistence Report'!$D:$D,$B372,'7.  Persistence Report'!$H:$H,2016,'7.  Persistence Report'!$J:$J,"Current Year Savings")</f>
        <v>0</v>
      </c>
      <c r="U372" s="724">
        <f>SUMIFS('7.  Persistence Report'!W:W,'7.  Persistence Report'!$D:$D,$B372,'7.  Persistence Report'!$H:$H,2016,'7.  Persistence Report'!$J:$J,"Current Year Savings")</f>
        <v>0</v>
      </c>
      <c r="V372" s="724">
        <f>SUMIFS('7.  Persistence Report'!X:X,'7.  Persistence Report'!$D:$D,$B372,'7.  Persistence Report'!$H:$H,2016,'7.  Persistence Report'!$J:$J,"Current Year Savings")</f>
        <v>0</v>
      </c>
      <c r="W372" s="724">
        <f>SUMIFS('7.  Persistence Report'!Y:Y,'7.  Persistence Report'!$D:$D,$B372,'7.  Persistence Report'!$H:$H,2016,'7.  Persistence Report'!$J:$J,"Current Year Savings")</f>
        <v>0</v>
      </c>
      <c r="X372" s="724">
        <f>SUMIFS('7.  Persistence Report'!Z:Z,'7.  Persistence Report'!$D:$D,$B372,'7.  Persistence Report'!$H:$H,2016,'7.  Persistence Report'!$J:$J,"Current Year Savings")</f>
        <v>0</v>
      </c>
      <c r="Y372" s="416">
        <f ca="1">IF(SUMIFS(OFFSET('3-a.  Rate Class Allocations'!$BA:$BA,0,O218-2015+(27*(Y219="kW"))),'3-a.  Rate Class Allocations'!$F:$F,"2015 - 2020 Conservation First Framework - Approved Province Wide Program",'3-a.  Rate Class Allocations'!$E:$E,$B372),SUMIFS(OFFSET('3-a.  Rate Class Allocations'!$BA:$BA,0,O218-2015+(27*(Y219="kW"))),'3-a.  Rate Class Allocations'!$F:$F,"2015 - 2020 Conservation First Framework - Approved Province Wide Program",'3-a.  Rate Class Allocations'!$L:$L,Y218,'3-a.  Rate Class Allocations'!$E:$E,$B372) / SUMIFS(OFFSET('3-a.  Rate Class Allocations'!$BA:$BA,0,O218-2015+(27*(Y219="kW"))),'3-a.  Rate Class Allocations'!$F:$F,"2015 - 2020 Conservation First Framework - Approved Province Wide Program",'3-a.  Rate Class Allocations'!$E:$E,$B372),IF(COUNTIFS(Y218,"General Service*"),1/COUNTIFS(Y218:AL218,"General Service*"),0))</f>
        <v>0.5</v>
      </c>
      <c r="Z372" s="416">
        <f ca="1">IF(SUMIFS(OFFSET('3-a.  Rate Class Allocations'!$BA:$BA,0,O218-2015+(27*(Z$36="kW"))),'3-a.  Rate Class Allocations'!$F:$F,"2015 - 2020 Conservation First Framework - Approved Province Wide Program",'3-a.  Rate Class Allocations'!$E:$E,$B372),SUMIFS(OFFSET('3-a.  Rate Class Allocations'!$BA:$BA,0,O218-2015+(27*(Z$36="kW"))),'3-a.  Rate Class Allocations'!$F:$F,"2015 - 2020 Conservation First Framework - Approved Province Wide Program",'3-a.  Rate Class Allocations'!$L:$L,Z$35,'3-a.  Rate Class Allocations'!$E:$E,$B372) / SUMIFS(OFFSET('3-a.  Rate Class Allocations'!$BA:$BA,0,O218-2015+(27*(Z$36="kW"))),'3-a.  Rate Class Allocations'!$F:$F,"2015 - 2020 Conservation First Framework - Approved Province Wide Program",'3-a.  Rate Class Allocations'!$E:$E,$B372),IF(COUNTIFS(Z$35,"General Service*"),1/COUNTIFS(Y218:AL218,"General Service*"),0))</f>
        <v>0.5</v>
      </c>
      <c r="AA372" s="416">
        <f ca="1">IF(SUMIFS(OFFSET('3-a.  Rate Class Allocations'!$BA:$BA,0,O218-2015+(27*(AA$36="kW"))),'3-a.  Rate Class Allocations'!$F:$F,"2015 - 2020 Conservation First Framework - Approved Province Wide Program",'3-a.  Rate Class Allocations'!$E:$E,$B372),SUMIFS(OFFSET('3-a.  Rate Class Allocations'!$BA:$BA,0,O218-2015+(27*(AA$36="kW"))),'3-a.  Rate Class Allocations'!$F:$F,"2015 - 2020 Conservation First Framework - Approved Province Wide Program",'3-a.  Rate Class Allocations'!$L:$L,AA$35,'3-a.  Rate Class Allocations'!$E:$E,$B372) / SUMIFS(OFFSET('3-a.  Rate Class Allocations'!$BA:$BA,0,O218-2015+(27*(AA$36="kW"))),'3-a.  Rate Class Allocations'!$F:$F,"2015 - 2020 Conservation First Framework - Approved Province Wide Program",'3-a.  Rate Class Allocations'!$E:$E,$B372),IF(COUNTIFS(AA$35,"General Service*"),1/COUNTIFS(Y218:AL218,"General Service*"),0))</f>
        <v>0</v>
      </c>
      <c r="AB372" s="416">
        <f ca="1">IF(SUMIFS(OFFSET('3-a.  Rate Class Allocations'!$BA:$BA,0,O218-2015+(27*(AB$36="kW"))),'3-a.  Rate Class Allocations'!$F:$F,"2015 - 2020 Conservation First Framework - Approved Province Wide Program",'3-a.  Rate Class Allocations'!$E:$E,$B372),SUMIFS(OFFSET('3-a.  Rate Class Allocations'!$BA:$BA,0,O218-2015+(27*(AB$36="kW"))),'3-a.  Rate Class Allocations'!$F:$F,"2015 - 2020 Conservation First Framework - Approved Province Wide Program",'3-a.  Rate Class Allocations'!$L:$L,AB$35,'3-a.  Rate Class Allocations'!$E:$E,$B372) / SUMIFS(OFFSET('3-a.  Rate Class Allocations'!$BA:$BA,0,O218-2015+(27*(AB$36="kW"))),'3-a.  Rate Class Allocations'!$F:$F,"2015 - 2020 Conservation First Framework - Approved Province Wide Program",'3-a.  Rate Class Allocations'!$E:$E,$B372),IF(COUNTIFS(AB$35,"General Service*"),1/COUNTIFS(Y218:AL218,"General Service*"),0))</f>
        <v>0</v>
      </c>
      <c r="AC372" s="416">
        <f ca="1">IF(SUMIFS(OFFSET('3-a.  Rate Class Allocations'!$BA:$BA,0,O218-2015+(27*(AC$36="kW"))),'3-a.  Rate Class Allocations'!$F:$F,"2015 - 2020 Conservation First Framework - Approved Province Wide Program",'3-a.  Rate Class Allocations'!$E:$E,$B372),SUMIFS(OFFSET('3-a.  Rate Class Allocations'!$BA:$BA,0,O218-2015+(27*(AC$36="kW"))),'3-a.  Rate Class Allocations'!$F:$F,"2015 - 2020 Conservation First Framework - Approved Province Wide Program",'3-a.  Rate Class Allocations'!$L:$L,AC$35,'3-a.  Rate Class Allocations'!$E:$E,$B372) / SUMIFS(OFFSET('3-a.  Rate Class Allocations'!$BA:$BA,0,O218-2015+(27*(AC$36="kW"))),'3-a.  Rate Class Allocations'!$F:$F,"2015 - 2020 Conservation First Framework - Approved Province Wide Program",'3-a.  Rate Class Allocations'!$E:$E,$B372),IF(COUNTIFS(AC$35,"General Service*"),1/COUNTIFS(Y218:AL218,"General Service*"),0))</f>
        <v>0</v>
      </c>
      <c r="AD372" s="416">
        <f ca="1">IF(SUMIFS(OFFSET('3-a.  Rate Class Allocations'!$BA:$BA,0,O218-2015+(27*(AD$36="kW"))),'3-a.  Rate Class Allocations'!$F:$F,"2015 - 2020 Conservation First Framework - Approved Province Wide Program",'3-a.  Rate Class Allocations'!$E:$E,$B372),SUMIFS(OFFSET('3-a.  Rate Class Allocations'!$BA:$BA,0,O218-2015+(27*(AD$36="kW"))),'3-a.  Rate Class Allocations'!$F:$F,"2015 - 2020 Conservation First Framework - Approved Province Wide Program",'3-a.  Rate Class Allocations'!$L:$L,AD$35,'3-a.  Rate Class Allocations'!$E:$E,$B372) / SUMIFS(OFFSET('3-a.  Rate Class Allocations'!$BA:$BA,0,O218-2015+(27*(AD$36="kW"))),'3-a.  Rate Class Allocations'!$F:$F,"2015 - 2020 Conservation First Framework - Approved Province Wide Program",'3-a.  Rate Class Allocations'!$E:$E,$B372),IF(COUNTIFS(AD$35,"General Service*"),1/COUNTIFS(Y218:AL218,"General Service*"),0))</f>
        <v>0</v>
      </c>
      <c r="AE372" s="416">
        <f ca="1">IF(SUMIFS(OFFSET('3-a.  Rate Class Allocations'!$BA:$BA,0,O218-2015+(27*(AE$36="kW"))),'3-a.  Rate Class Allocations'!$F:$F,"2015 - 2020 Conservation First Framework - Approved Province Wide Program",'3-a.  Rate Class Allocations'!$E:$E,$B372),SUMIFS(OFFSET('3-a.  Rate Class Allocations'!$BA:$BA,0,O218-2015+(27*(AE$36="kW"))),'3-a.  Rate Class Allocations'!$F:$F,"2015 - 2020 Conservation First Framework - Approved Province Wide Program",'3-a.  Rate Class Allocations'!$L:$L,AE$35,'3-a.  Rate Class Allocations'!$E:$E,$B372) / SUMIFS(OFFSET('3-a.  Rate Class Allocations'!$BA:$BA,0,O218-2015+(27*(AE$36="kW"))),'3-a.  Rate Class Allocations'!$F:$F,"2015 - 2020 Conservation First Framework - Approved Province Wide Program",'3-a.  Rate Class Allocations'!$E:$E,$B372),IF(COUNTIFS(AE$35,"General Service*"),1/COUNTIFS(Y218:AL218,"General Service*"),0))</f>
        <v>0</v>
      </c>
      <c r="AF372" s="416">
        <f ca="1">IF(SUMIFS(OFFSET('3-a.  Rate Class Allocations'!$BA:$BA,0,O218-2015+(27*(AF$36="kW"))),'3-a.  Rate Class Allocations'!$F:$F,"2015 - 2020 Conservation First Framework - Approved Province Wide Program",'3-a.  Rate Class Allocations'!$E:$E,$B372),SUMIFS(OFFSET('3-a.  Rate Class Allocations'!$BA:$BA,0,O218-2015+(27*(AF$36="kW"))),'3-a.  Rate Class Allocations'!$F:$F,"2015 - 2020 Conservation First Framework - Approved Province Wide Program",'3-a.  Rate Class Allocations'!$L:$L,AF$35,'3-a.  Rate Class Allocations'!$E:$E,$B372) / SUMIFS(OFFSET('3-a.  Rate Class Allocations'!$BA:$BA,0,O218-2015+(27*(AF$36="kW"))),'3-a.  Rate Class Allocations'!$F:$F,"2015 - 2020 Conservation First Framework - Approved Province Wide Program",'3-a.  Rate Class Allocations'!$E:$E,$B372),IF(COUNTIFS(AF$35,"General Service*"),1/COUNTIFS(Y218:AL218,"General Service*"),0))</f>
        <v>0</v>
      </c>
      <c r="AG372" s="416">
        <f ca="1">IF(SUMIFS(OFFSET('3-a.  Rate Class Allocations'!$BA:$BA,0,O218-2015+(27*(AG$36="kW"))),'3-a.  Rate Class Allocations'!$F:$F,"2015 - 2020 Conservation First Framework - Approved Province Wide Program",'3-a.  Rate Class Allocations'!$E:$E,$B372),SUMIFS(OFFSET('3-a.  Rate Class Allocations'!$BA:$BA,0,O218-2015+(27*(AG$36="kW"))),'3-a.  Rate Class Allocations'!$F:$F,"2015 - 2020 Conservation First Framework - Approved Province Wide Program",'3-a.  Rate Class Allocations'!$L:$L,AG$35,'3-a.  Rate Class Allocations'!$E:$E,$B372) / SUMIFS(OFFSET('3-a.  Rate Class Allocations'!$BA:$BA,0,O218-2015+(27*(AG$36="kW"))),'3-a.  Rate Class Allocations'!$F:$F,"2015 - 2020 Conservation First Framework - Approved Province Wide Program",'3-a.  Rate Class Allocations'!$E:$E,$B372),IF(COUNTIFS(AG$35,"General Service*"),1/COUNTIFS(Y218:AL218,"General Service*"),0))</f>
        <v>0</v>
      </c>
      <c r="AH372" s="416">
        <f ca="1">IF(SUMIFS(OFFSET('3-a.  Rate Class Allocations'!$BA:$BA,0,O218-2015+(27*(AH$36="kW"))),'3-a.  Rate Class Allocations'!$F:$F,"2015 - 2020 Conservation First Framework - Approved Province Wide Program",'3-a.  Rate Class Allocations'!$E:$E,$B372),SUMIFS(OFFSET('3-a.  Rate Class Allocations'!$BA:$BA,0,O218-2015+(27*(AH$36="kW"))),'3-a.  Rate Class Allocations'!$F:$F,"2015 - 2020 Conservation First Framework - Approved Province Wide Program",'3-a.  Rate Class Allocations'!$L:$L,AH$35,'3-a.  Rate Class Allocations'!$E:$E,$B372) / SUMIFS(OFFSET('3-a.  Rate Class Allocations'!$BA:$BA,0,O218-2015+(27*(AH$36="kW"))),'3-a.  Rate Class Allocations'!$F:$F,"2015 - 2020 Conservation First Framework - Approved Province Wide Program",'3-a.  Rate Class Allocations'!$E:$E,$B372),IF(COUNTIFS(AH$35,"General Service*"),1/COUNTIFS(Y218:AL218,"General Service*"),0))</f>
        <v>0</v>
      </c>
      <c r="AI372" s="416">
        <f ca="1">IF(SUMIFS(OFFSET('3-a.  Rate Class Allocations'!$BA:$BA,0,O218-2015+(27*(AI$36="kW"))),'3-a.  Rate Class Allocations'!$F:$F,"2015 - 2020 Conservation First Framework - Approved Province Wide Program",'3-a.  Rate Class Allocations'!$E:$E,$B372),SUMIFS(OFFSET('3-a.  Rate Class Allocations'!$BA:$BA,0,O218-2015+(27*(AI$36="kW"))),'3-a.  Rate Class Allocations'!$F:$F,"2015 - 2020 Conservation First Framework - Approved Province Wide Program",'3-a.  Rate Class Allocations'!$L:$L,AI$35,'3-a.  Rate Class Allocations'!$E:$E,$B372) / SUMIFS(OFFSET('3-a.  Rate Class Allocations'!$BA:$BA,0,O218-2015+(27*(AI$36="kW"))),'3-a.  Rate Class Allocations'!$F:$F,"2015 - 2020 Conservation First Framework - Approved Province Wide Program",'3-a.  Rate Class Allocations'!$E:$E,$B372),IF(COUNTIFS(AI$35,"General Service*"),1/COUNTIFS(Y218:AL218,"General Service*"),0))</f>
        <v>0</v>
      </c>
      <c r="AJ372" s="416">
        <f ca="1">IF(SUMIFS(OFFSET('3-a.  Rate Class Allocations'!$BA:$BA,0,O218-2015+(27*(AJ$36="kW"))),'3-a.  Rate Class Allocations'!$F:$F,"2015 - 2020 Conservation First Framework - Approved Province Wide Program",'3-a.  Rate Class Allocations'!$E:$E,$B372),SUMIFS(OFFSET('3-a.  Rate Class Allocations'!$BA:$BA,0,O218-2015+(27*(AJ$36="kW"))),'3-a.  Rate Class Allocations'!$F:$F,"2015 - 2020 Conservation First Framework - Approved Province Wide Program",'3-a.  Rate Class Allocations'!$L:$L,AJ$35,'3-a.  Rate Class Allocations'!$E:$E,$B372) / SUMIFS(OFFSET('3-a.  Rate Class Allocations'!$BA:$BA,0,O218-2015+(27*(AJ$36="kW"))),'3-a.  Rate Class Allocations'!$F:$F,"2015 - 2020 Conservation First Framework - Approved Province Wide Program",'3-a.  Rate Class Allocations'!$E:$E,$B372),IF(COUNTIFS(AJ$35,"General Service*"),1/COUNTIFS(Y218:AL218,"General Service*"),0))</f>
        <v>0</v>
      </c>
      <c r="AK372" s="416">
        <f ca="1">IF(SUMIFS(OFFSET('3-a.  Rate Class Allocations'!$BA:$BA,0,O218-2015+(27*(AK$36="kW"))),'3-a.  Rate Class Allocations'!$F:$F,"2015 - 2020 Conservation First Framework - Approved Province Wide Program",'3-a.  Rate Class Allocations'!$E:$E,$B372),SUMIFS(OFFSET('3-a.  Rate Class Allocations'!$BA:$BA,0,O218-2015+(27*(AK$36="kW"))),'3-a.  Rate Class Allocations'!$F:$F,"2015 - 2020 Conservation First Framework - Approved Province Wide Program",'3-a.  Rate Class Allocations'!$L:$L,AK$35,'3-a.  Rate Class Allocations'!$E:$E,$B372) / SUMIFS(OFFSET('3-a.  Rate Class Allocations'!$BA:$BA,0,O218-2015+(27*(AK$36="kW"))),'3-a.  Rate Class Allocations'!$F:$F,"2015 - 2020 Conservation First Framework - Approved Province Wide Program",'3-a.  Rate Class Allocations'!$E:$E,$B372),IF(COUNTIFS(AK$35,"General Service*"),1/COUNTIFS(Y218:AL218,"General Service*"),0))</f>
        <v>0</v>
      </c>
      <c r="AL372" s="416">
        <f ca="1">IF(SUMIFS(OFFSET('3-a.  Rate Class Allocations'!$BA:$BA,0,O218-2015+(27*(AL$36="kW"))),'3-a.  Rate Class Allocations'!$F:$F,"2015 - 2020 Conservation First Framework - Approved Province Wide Program",'3-a.  Rate Class Allocations'!$E:$E,$B372),SUMIFS(OFFSET('3-a.  Rate Class Allocations'!$BA:$BA,0,O218-2015+(27*(AL$36="kW"))),'3-a.  Rate Class Allocations'!$F:$F,"2015 - 2020 Conservation First Framework - Approved Province Wide Program",'3-a.  Rate Class Allocations'!$L:$L,AL$35,'3-a.  Rate Class Allocations'!$E:$E,$B372) / SUMIFS(OFFSET('3-a.  Rate Class Allocations'!$BA:$BA,0,O218-2015+(27*(AL$36="kW"))),'3-a.  Rate Class Allocations'!$F:$F,"2015 - 2020 Conservation First Framework - Approved Province Wide Program",'3-a.  Rate Class Allocations'!$E:$E,$B372),IF(COUNTIFS(AL$35,"General Service*"),1/COUNTIFS(Y218:AL218,"General Service*"),0))</f>
        <v>0</v>
      </c>
      <c r="AM372" s="298">
        <f ca="1">SUM(Y372:AL372)</f>
        <v>1</v>
      </c>
    </row>
    <row r="373" spans="1:42" outlineLevel="1">
      <c r="B373" s="296" t="s">
        <v>290</v>
      </c>
      <c r="C373" s="293" t="s">
        <v>164</v>
      </c>
      <c r="D373" s="724">
        <f>SUMIFS('7.  Persistence Report'!AV:AV,'7.  Persistence Report'!$D:$D,$B372,'7.  Persistence Report'!$H:$H,2016,'7.  Persistence Report'!$J:$J,"Adjustment")</f>
        <v>0</v>
      </c>
      <c r="E373" s="724">
        <f>SUMIFS('7.  Persistence Report'!AW:AW,'7.  Persistence Report'!$D:$D,$B372,'7.  Persistence Report'!$H:$H,2016,'7.  Persistence Report'!$J:$J,"Adjustment")</f>
        <v>0</v>
      </c>
      <c r="F373" s="724">
        <f>SUMIFS('7.  Persistence Report'!AX:AX,'7.  Persistence Report'!$D:$D,$B372,'7.  Persistence Report'!$H:$H,2016,'7.  Persistence Report'!$J:$J,"Adjustment")</f>
        <v>0</v>
      </c>
      <c r="G373" s="724">
        <f>SUMIFS('7.  Persistence Report'!AY:AY,'7.  Persistence Report'!$D:$D,$B372,'7.  Persistence Report'!$H:$H,2016,'7.  Persistence Report'!$J:$J,"Adjustment")</f>
        <v>0</v>
      </c>
      <c r="H373" s="724">
        <f>SUMIFS('7.  Persistence Report'!AZ:AZ,'7.  Persistence Report'!$D:$D,$B372,'7.  Persistence Report'!$H:$H,2016,'7.  Persistence Report'!$J:$J,"Adjustment")</f>
        <v>0</v>
      </c>
      <c r="I373" s="724">
        <f>SUMIFS('7.  Persistence Report'!BA:BA,'7.  Persistence Report'!$D:$D,$B372,'7.  Persistence Report'!$H:$H,2016,'7.  Persistence Report'!$J:$J,"Adjustment")</f>
        <v>0</v>
      </c>
      <c r="J373" s="724">
        <f>SUMIFS('7.  Persistence Report'!BB:BB,'7.  Persistence Report'!$D:$D,$B372,'7.  Persistence Report'!$H:$H,2016,'7.  Persistence Report'!$J:$J,"Adjustment")</f>
        <v>0</v>
      </c>
      <c r="K373" s="724">
        <f>SUMIFS('7.  Persistence Report'!BC:BC,'7.  Persistence Report'!$D:$D,$B372,'7.  Persistence Report'!$H:$H,2016,'7.  Persistence Report'!$J:$J,"Adjustment")</f>
        <v>0</v>
      </c>
      <c r="L373" s="724">
        <f>SUMIFS('7.  Persistence Report'!BD:BD,'7.  Persistence Report'!$D:$D,$B372,'7.  Persistence Report'!$H:$H,2016,'7.  Persistence Report'!$J:$J,"Adjustment")</f>
        <v>0</v>
      </c>
      <c r="M373" s="724">
        <f>SUMIFS('7.  Persistence Report'!BE:BE,'7.  Persistence Report'!$D:$D,$B372,'7.  Persistence Report'!$H:$H,2016,'7.  Persistence Report'!$J:$J,"Adjustment")</f>
        <v>0</v>
      </c>
      <c r="N373" s="724">
        <f>N372</f>
        <v>0</v>
      </c>
      <c r="O373" s="724">
        <f>SUMIFS('7.  Persistence Report'!Q:Q,'7.  Persistence Report'!$D:$D,$B372,'7.  Persistence Report'!$H:$H,2016,'7.  Persistence Report'!$J:$J,"Adjustment")</f>
        <v>0</v>
      </c>
      <c r="P373" s="724">
        <f>SUMIFS('7.  Persistence Report'!R:R,'7.  Persistence Report'!$D:$D,$B372,'7.  Persistence Report'!$H:$H,2016,'7.  Persistence Report'!$J:$J,"Adjustment")</f>
        <v>0</v>
      </c>
      <c r="Q373" s="724">
        <f>SUMIFS('7.  Persistence Report'!S:S,'7.  Persistence Report'!$D:$D,$B372,'7.  Persistence Report'!$H:$H,2016,'7.  Persistence Report'!$J:$J,"Adjustment")</f>
        <v>0</v>
      </c>
      <c r="R373" s="724">
        <f>SUMIFS('7.  Persistence Report'!T:T,'7.  Persistence Report'!$D:$D,$B372,'7.  Persistence Report'!$H:$H,2016,'7.  Persistence Report'!$J:$J,"Adjustment")</f>
        <v>0</v>
      </c>
      <c r="S373" s="724">
        <f>SUMIFS('7.  Persistence Report'!U:U,'7.  Persistence Report'!$D:$D,$B372,'7.  Persistence Report'!$H:$H,2016,'7.  Persistence Report'!$J:$J,"Adjustment")</f>
        <v>0</v>
      </c>
      <c r="T373" s="724">
        <f>SUMIFS('7.  Persistence Report'!V:V,'7.  Persistence Report'!$D:$D,$B372,'7.  Persistence Report'!$H:$H,2016,'7.  Persistence Report'!$J:$J,"Adjustment")</f>
        <v>0</v>
      </c>
      <c r="U373" s="724">
        <f>SUMIFS('7.  Persistence Report'!W:W,'7.  Persistence Report'!$D:$D,$B372,'7.  Persistence Report'!$H:$H,2016,'7.  Persistence Report'!$J:$J,"Adjustment")</f>
        <v>0</v>
      </c>
      <c r="V373" s="724">
        <f>SUMIFS('7.  Persistence Report'!X:X,'7.  Persistence Report'!$D:$D,$B372,'7.  Persistence Report'!$H:$H,2016,'7.  Persistence Report'!$J:$J,"Adjustment")</f>
        <v>0</v>
      </c>
      <c r="W373" s="724">
        <f>SUMIFS('7.  Persistence Report'!Y:Y,'7.  Persistence Report'!$D:$D,$B372,'7.  Persistence Report'!$H:$H,2016,'7.  Persistence Report'!$J:$J,"Adjustment")</f>
        <v>0</v>
      </c>
      <c r="X373" s="724">
        <f>SUMIFS('7.  Persistence Report'!Z:Z,'7.  Persistence Report'!$D:$D,$B372,'7.  Persistence Report'!$H:$H,2016,'7.  Persistence Report'!$J:$J,"Adjustment")</f>
        <v>0</v>
      </c>
      <c r="Y373" s="412">
        <f ca="1">Y372</f>
        <v>0.5</v>
      </c>
      <c r="Z373" s="412">
        <f t="shared" ref="Z373:AL373" ca="1" si="106">Z372</f>
        <v>0.5</v>
      </c>
      <c r="AA373" s="412">
        <f t="shared" ca="1" si="106"/>
        <v>0</v>
      </c>
      <c r="AB373" s="412">
        <f t="shared" ca="1" si="106"/>
        <v>0</v>
      </c>
      <c r="AC373" s="412">
        <f t="shared" ca="1" si="106"/>
        <v>0</v>
      </c>
      <c r="AD373" s="412">
        <f t="shared" ca="1" si="106"/>
        <v>0</v>
      </c>
      <c r="AE373" s="412">
        <f t="shared" ca="1" si="106"/>
        <v>0</v>
      </c>
      <c r="AF373" s="412">
        <f t="shared" ca="1" si="106"/>
        <v>0</v>
      </c>
      <c r="AG373" s="412">
        <f t="shared" ca="1" si="106"/>
        <v>0</v>
      </c>
      <c r="AH373" s="412">
        <f t="shared" ca="1" si="106"/>
        <v>0</v>
      </c>
      <c r="AI373" s="412">
        <f t="shared" ca="1" si="106"/>
        <v>0</v>
      </c>
      <c r="AJ373" s="412">
        <f t="shared" ca="1" si="106"/>
        <v>0</v>
      </c>
      <c r="AK373" s="412">
        <f t="shared" ca="1" si="106"/>
        <v>0</v>
      </c>
      <c r="AL373" s="412">
        <f t="shared" ca="1" si="106"/>
        <v>0</v>
      </c>
      <c r="AM373" s="308"/>
    </row>
    <row r="374" spans="1:42" outlineLevel="1">
      <c r="B374" s="514"/>
      <c r="C374" s="293"/>
      <c r="D374" s="730"/>
      <c r="E374" s="730"/>
      <c r="F374" s="730"/>
      <c r="G374" s="730"/>
      <c r="H374" s="730"/>
      <c r="I374" s="730"/>
      <c r="J374" s="730"/>
      <c r="K374" s="730"/>
      <c r="L374" s="730"/>
      <c r="M374" s="730"/>
      <c r="N374" s="730"/>
      <c r="O374" s="730"/>
      <c r="P374" s="730"/>
      <c r="Q374" s="730"/>
      <c r="R374" s="730"/>
      <c r="S374" s="730"/>
      <c r="T374" s="730"/>
      <c r="U374" s="730"/>
      <c r="V374" s="730"/>
      <c r="W374" s="730"/>
      <c r="X374" s="730"/>
      <c r="Y374" s="413"/>
      <c r="Z374" s="426"/>
      <c r="AA374" s="426"/>
      <c r="AB374" s="426"/>
      <c r="AC374" s="426"/>
      <c r="AD374" s="426"/>
      <c r="AE374" s="426"/>
      <c r="AF374" s="426"/>
      <c r="AG374" s="426"/>
      <c r="AH374" s="426"/>
      <c r="AI374" s="426"/>
      <c r="AJ374" s="426"/>
      <c r="AK374" s="426"/>
      <c r="AL374" s="426"/>
      <c r="AM374" s="308"/>
    </row>
    <row r="375" spans="1:42" ht="30" outlineLevel="1">
      <c r="A375" s="516">
        <v>49</v>
      </c>
      <c r="B375" s="514" t="s">
        <v>142</v>
      </c>
      <c r="C375" s="293" t="s">
        <v>25</v>
      </c>
      <c r="D375" s="724">
        <f>SUMIFS('7.  Persistence Report'!AV:AV,'7.  Persistence Report'!$D:$D,$B375,'7.  Persistence Report'!$H:$H,2016,'7.  Persistence Report'!$J:$J,"Current Year Savings")</f>
        <v>0</v>
      </c>
      <c r="E375" s="724">
        <f>SUMIFS('7.  Persistence Report'!AW:AW,'7.  Persistence Report'!$D:$D,$B375,'7.  Persistence Report'!$H:$H,2016,'7.  Persistence Report'!$J:$J,"Current Year Savings")</f>
        <v>0</v>
      </c>
      <c r="F375" s="724">
        <f>SUMIFS('7.  Persistence Report'!AX:AX,'7.  Persistence Report'!$D:$D,$B375,'7.  Persistence Report'!$H:$H,2016,'7.  Persistence Report'!$J:$J,"Current Year Savings")</f>
        <v>0</v>
      </c>
      <c r="G375" s="724">
        <f>SUMIFS('7.  Persistence Report'!AY:AY,'7.  Persistence Report'!$D:$D,$B375,'7.  Persistence Report'!$H:$H,2016,'7.  Persistence Report'!$J:$J,"Current Year Savings")</f>
        <v>0</v>
      </c>
      <c r="H375" s="724">
        <f>SUMIFS('7.  Persistence Report'!AZ:AZ,'7.  Persistence Report'!$D:$D,$B375,'7.  Persistence Report'!$H:$H,2016,'7.  Persistence Report'!$J:$J,"Current Year Savings")</f>
        <v>0</v>
      </c>
      <c r="I375" s="724">
        <f>SUMIFS('7.  Persistence Report'!BA:BA,'7.  Persistence Report'!$D:$D,$B375,'7.  Persistence Report'!$H:$H,2016,'7.  Persistence Report'!$J:$J,"Current Year Savings")</f>
        <v>0</v>
      </c>
      <c r="J375" s="724">
        <f>SUMIFS('7.  Persistence Report'!BB:BB,'7.  Persistence Report'!$D:$D,$B375,'7.  Persistence Report'!$H:$H,2016,'7.  Persistence Report'!$J:$J,"Current Year Savings")</f>
        <v>0</v>
      </c>
      <c r="K375" s="724">
        <f>SUMIFS('7.  Persistence Report'!BC:BC,'7.  Persistence Report'!$D:$D,$B375,'7.  Persistence Report'!$H:$H,2016,'7.  Persistence Report'!$J:$J,"Current Year Savings")</f>
        <v>0</v>
      </c>
      <c r="L375" s="724">
        <f>SUMIFS('7.  Persistence Report'!BD:BD,'7.  Persistence Report'!$D:$D,$B375,'7.  Persistence Report'!$H:$H,2016,'7.  Persistence Report'!$J:$J,"Current Year Savings")</f>
        <v>0</v>
      </c>
      <c r="M375" s="724">
        <f>SUMIFS('7.  Persistence Report'!BE:BE,'7.  Persistence Report'!$D:$D,$B375,'7.  Persistence Report'!$H:$H,2016,'7.  Persistence Report'!$J:$J,"Current Year Savings")</f>
        <v>0</v>
      </c>
      <c r="N375" s="724">
        <v>0</v>
      </c>
      <c r="O375" s="724">
        <f>SUMIFS('7.  Persistence Report'!Q:Q,'7.  Persistence Report'!$D:$D,$B375,'7.  Persistence Report'!$H:$H,2016,'7.  Persistence Report'!$J:$J,"Current Year Savings")</f>
        <v>0</v>
      </c>
      <c r="P375" s="724">
        <f>SUMIFS('7.  Persistence Report'!R:R,'7.  Persistence Report'!$D:$D,$B375,'7.  Persistence Report'!$H:$H,2016,'7.  Persistence Report'!$J:$J,"Current Year Savings")</f>
        <v>0</v>
      </c>
      <c r="Q375" s="724">
        <f>SUMIFS('7.  Persistence Report'!S:S,'7.  Persistence Report'!$D:$D,$B375,'7.  Persistence Report'!$H:$H,2016,'7.  Persistence Report'!$J:$J,"Current Year Savings")</f>
        <v>0</v>
      </c>
      <c r="R375" s="724">
        <f>SUMIFS('7.  Persistence Report'!T:T,'7.  Persistence Report'!$D:$D,$B375,'7.  Persistence Report'!$H:$H,2016,'7.  Persistence Report'!$J:$J,"Current Year Savings")</f>
        <v>0</v>
      </c>
      <c r="S375" s="724">
        <f>SUMIFS('7.  Persistence Report'!U:U,'7.  Persistence Report'!$D:$D,$B375,'7.  Persistence Report'!$H:$H,2016,'7.  Persistence Report'!$J:$J,"Current Year Savings")</f>
        <v>0</v>
      </c>
      <c r="T375" s="724">
        <f>SUMIFS('7.  Persistence Report'!V:V,'7.  Persistence Report'!$D:$D,$B375,'7.  Persistence Report'!$H:$H,2016,'7.  Persistence Report'!$J:$J,"Current Year Savings")</f>
        <v>0</v>
      </c>
      <c r="U375" s="724">
        <f>SUMIFS('7.  Persistence Report'!W:W,'7.  Persistence Report'!$D:$D,$B375,'7.  Persistence Report'!$H:$H,2016,'7.  Persistence Report'!$J:$J,"Current Year Savings")</f>
        <v>0</v>
      </c>
      <c r="V375" s="724">
        <f>SUMIFS('7.  Persistence Report'!X:X,'7.  Persistence Report'!$D:$D,$B375,'7.  Persistence Report'!$H:$H,2016,'7.  Persistence Report'!$J:$J,"Current Year Savings")</f>
        <v>0</v>
      </c>
      <c r="W375" s="724">
        <f>SUMIFS('7.  Persistence Report'!Y:Y,'7.  Persistence Report'!$D:$D,$B375,'7.  Persistence Report'!$H:$H,2016,'7.  Persistence Report'!$J:$J,"Current Year Savings")</f>
        <v>0</v>
      </c>
      <c r="X375" s="724">
        <f>SUMIFS('7.  Persistence Report'!Z:Z,'7.  Persistence Report'!$D:$D,$B375,'7.  Persistence Report'!$H:$H,2016,'7.  Persistence Report'!$J:$J,"Current Year Savings")</f>
        <v>0</v>
      </c>
      <c r="Y375" s="416">
        <f ca="1">IF(SUMIFS(OFFSET('3-a.  Rate Class Allocations'!$BA:$BA,0,O218-2015+(27*(Y219="kW"))),'3-a.  Rate Class Allocations'!$F:$F,"2015 - 2020 Conservation First Framework - Approved Province Wide Program",'3-a.  Rate Class Allocations'!$E:$E,$B375),SUMIFS(OFFSET('3-a.  Rate Class Allocations'!$BA:$BA,0,O218-2015+(27*(Y219="kW"))),'3-a.  Rate Class Allocations'!$F:$F,"2015 - 2020 Conservation First Framework - Approved Province Wide Program",'3-a.  Rate Class Allocations'!$L:$L,Y218,'3-a.  Rate Class Allocations'!$E:$E,$B375) / SUMIFS(OFFSET('3-a.  Rate Class Allocations'!$BA:$BA,0,O218-2015+(27*(Y219="kW"))),'3-a.  Rate Class Allocations'!$F:$F,"2015 - 2020 Conservation First Framework - Approved Province Wide Program",'3-a.  Rate Class Allocations'!$E:$E,$B375),IF(COUNTIFS(Y218,"General Service*"),1/COUNTIFS(Y218:AL218,"General Service*"),0))</f>
        <v>0.5</v>
      </c>
      <c r="Z375" s="416">
        <f ca="1">IF(SUMIFS(OFFSET('3-a.  Rate Class Allocations'!$BA:$BA,0,O218-2015+(27*(Z$36="kW"))),'3-a.  Rate Class Allocations'!$F:$F,"2015 - 2020 Conservation First Framework - Approved Province Wide Program",'3-a.  Rate Class Allocations'!$E:$E,$B375),SUMIFS(OFFSET('3-a.  Rate Class Allocations'!$BA:$BA,0,O218-2015+(27*(Z$36="kW"))),'3-a.  Rate Class Allocations'!$F:$F,"2015 - 2020 Conservation First Framework - Approved Province Wide Program",'3-a.  Rate Class Allocations'!$L:$L,Z$35,'3-a.  Rate Class Allocations'!$E:$E,$B375) / SUMIFS(OFFSET('3-a.  Rate Class Allocations'!$BA:$BA,0,O218-2015+(27*(Z$36="kW"))),'3-a.  Rate Class Allocations'!$F:$F,"2015 - 2020 Conservation First Framework - Approved Province Wide Program",'3-a.  Rate Class Allocations'!$E:$E,$B375),IF(COUNTIFS(Z$35,"General Service*"),1/COUNTIFS(Y218:AL218,"General Service*"),0))</f>
        <v>0.5</v>
      </c>
      <c r="AA375" s="416">
        <f ca="1">IF(SUMIFS(OFFSET('3-a.  Rate Class Allocations'!$BA:$BA,0,O218-2015+(27*(AA$36="kW"))),'3-a.  Rate Class Allocations'!$F:$F,"2015 - 2020 Conservation First Framework - Approved Province Wide Program",'3-a.  Rate Class Allocations'!$E:$E,$B375),SUMIFS(OFFSET('3-a.  Rate Class Allocations'!$BA:$BA,0,O218-2015+(27*(AA$36="kW"))),'3-a.  Rate Class Allocations'!$F:$F,"2015 - 2020 Conservation First Framework - Approved Province Wide Program",'3-a.  Rate Class Allocations'!$L:$L,AA$35,'3-a.  Rate Class Allocations'!$E:$E,$B375) / SUMIFS(OFFSET('3-a.  Rate Class Allocations'!$BA:$BA,0,O218-2015+(27*(AA$36="kW"))),'3-a.  Rate Class Allocations'!$F:$F,"2015 - 2020 Conservation First Framework - Approved Province Wide Program",'3-a.  Rate Class Allocations'!$E:$E,$B375),IF(COUNTIFS(AA$35,"General Service*"),1/COUNTIFS(Y218:AL218,"General Service*"),0))</f>
        <v>0</v>
      </c>
      <c r="AB375" s="416">
        <f ca="1">IF(SUMIFS(OFFSET('3-a.  Rate Class Allocations'!$BA:$BA,0,O218-2015+(27*(AB$36="kW"))),'3-a.  Rate Class Allocations'!$F:$F,"2015 - 2020 Conservation First Framework - Approved Province Wide Program",'3-a.  Rate Class Allocations'!$E:$E,$B375),SUMIFS(OFFSET('3-a.  Rate Class Allocations'!$BA:$BA,0,O218-2015+(27*(AB$36="kW"))),'3-a.  Rate Class Allocations'!$F:$F,"2015 - 2020 Conservation First Framework - Approved Province Wide Program",'3-a.  Rate Class Allocations'!$L:$L,AB$35,'3-a.  Rate Class Allocations'!$E:$E,$B375) / SUMIFS(OFFSET('3-a.  Rate Class Allocations'!$BA:$BA,0,O218-2015+(27*(AB$36="kW"))),'3-a.  Rate Class Allocations'!$F:$F,"2015 - 2020 Conservation First Framework - Approved Province Wide Program",'3-a.  Rate Class Allocations'!$E:$E,$B375),IF(COUNTIFS(AB$35,"General Service*"),1/COUNTIFS(Y218:AL218,"General Service*"),0))</f>
        <v>0</v>
      </c>
      <c r="AC375" s="416">
        <f ca="1">IF(SUMIFS(OFFSET('3-a.  Rate Class Allocations'!$BA:$BA,0,O218-2015+(27*(AC$36="kW"))),'3-a.  Rate Class Allocations'!$F:$F,"2015 - 2020 Conservation First Framework - Approved Province Wide Program",'3-a.  Rate Class Allocations'!$E:$E,$B375),SUMIFS(OFFSET('3-a.  Rate Class Allocations'!$BA:$BA,0,O218-2015+(27*(AC$36="kW"))),'3-a.  Rate Class Allocations'!$F:$F,"2015 - 2020 Conservation First Framework - Approved Province Wide Program",'3-a.  Rate Class Allocations'!$L:$L,AC$35,'3-a.  Rate Class Allocations'!$E:$E,$B375) / SUMIFS(OFFSET('3-a.  Rate Class Allocations'!$BA:$BA,0,O218-2015+(27*(AC$36="kW"))),'3-a.  Rate Class Allocations'!$F:$F,"2015 - 2020 Conservation First Framework - Approved Province Wide Program",'3-a.  Rate Class Allocations'!$E:$E,$B375),IF(COUNTIFS(AC$35,"General Service*"),1/COUNTIFS(Y218:AL218,"General Service*"),0))</f>
        <v>0</v>
      </c>
      <c r="AD375" s="416">
        <f ca="1">IF(SUMIFS(OFFSET('3-a.  Rate Class Allocations'!$BA:$BA,0,O218-2015+(27*(AD$36="kW"))),'3-a.  Rate Class Allocations'!$F:$F,"2015 - 2020 Conservation First Framework - Approved Province Wide Program",'3-a.  Rate Class Allocations'!$E:$E,$B375),SUMIFS(OFFSET('3-a.  Rate Class Allocations'!$BA:$BA,0,O218-2015+(27*(AD$36="kW"))),'3-a.  Rate Class Allocations'!$F:$F,"2015 - 2020 Conservation First Framework - Approved Province Wide Program",'3-a.  Rate Class Allocations'!$L:$L,AD$35,'3-a.  Rate Class Allocations'!$E:$E,$B375) / SUMIFS(OFFSET('3-a.  Rate Class Allocations'!$BA:$BA,0,O218-2015+(27*(AD$36="kW"))),'3-a.  Rate Class Allocations'!$F:$F,"2015 - 2020 Conservation First Framework - Approved Province Wide Program",'3-a.  Rate Class Allocations'!$E:$E,$B375),IF(COUNTIFS(AD$35,"General Service*"),1/COUNTIFS(Y218:AL218,"General Service*"),0))</f>
        <v>0</v>
      </c>
      <c r="AE375" s="416">
        <f ca="1">IF(SUMIFS(OFFSET('3-a.  Rate Class Allocations'!$BA:$BA,0,O218-2015+(27*(AE$36="kW"))),'3-a.  Rate Class Allocations'!$F:$F,"2015 - 2020 Conservation First Framework - Approved Province Wide Program",'3-a.  Rate Class Allocations'!$E:$E,$B375),SUMIFS(OFFSET('3-a.  Rate Class Allocations'!$BA:$BA,0,O218-2015+(27*(AE$36="kW"))),'3-a.  Rate Class Allocations'!$F:$F,"2015 - 2020 Conservation First Framework - Approved Province Wide Program",'3-a.  Rate Class Allocations'!$L:$L,AE$35,'3-a.  Rate Class Allocations'!$E:$E,$B375) / SUMIFS(OFFSET('3-a.  Rate Class Allocations'!$BA:$BA,0,O218-2015+(27*(AE$36="kW"))),'3-a.  Rate Class Allocations'!$F:$F,"2015 - 2020 Conservation First Framework - Approved Province Wide Program",'3-a.  Rate Class Allocations'!$E:$E,$B375),IF(COUNTIFS(AE$35,"General Service*"),1/COUNTIFS(Y218:AL218,"General Service*"),0))</f>
        <v>0</v>
      </c>
      <c r="AF375" s="416">
        <f ca="1">IF(SUMIFS(OFFSET('3-a.  Rate Class Allocations'!$BA:$BA,0,O218-2015+(27*(AF$36="kW"))),'3-a.  Rate Class Allocations'!$F:$F,"2015 - 2020 Conservation First Framework - Approved Province Wide Program",'3-a.  Rate Class Allocations'!$E:$E,$B375),SUMIFS(OFFSET('3-a.  Rate Class Allocations'!$BA:$BA,0,O218-2015+(27*(AF$36="kW"))),'3-a.  Rate Class Allocations'!$F:$F,"2015 - 2020 Conservation First Framework - Approved Province Wide Program",'3-a.  Rate Class Allocations'!$L:$L,AF$35,'3-a.  Rate Class Allocations'!$E:$E,$B375) / SUMIFS(OFFSET('3-a.  Rate Class Allocations'!$BA:$BA,0,O218-2015+(27*(AF$36="kW"))),'3-a.  Rate Class Allocations'!$F:$F,"2015 - 2020 Conservation First Framework - Approved Province Wide Program",'3-a.  Rate Class Allocations'!$E:$E,$B375),IF(COUNTIFS(AF$35,"General Service*"),1/COUNTIFS(Y218:AL218,"General Service*"),0))</f>
        <v>0</v>
      </c>
      <c r="AG375" s="416">
        <f ca="1">IF(SUMIFS(OFFSET('3-a.  Rate Class Allocations'!$BA:$BA,0,O218-2015+(27*(AG$36="kW"))),'3-a.  Rate Class Allocations'!$F:$F,"2015 - 2020 Conservation First Framework - Approved Province Wide Program",'3-a.  Rate Class Allocations'!$E:$E,$B375),SUMIFS(OFFSET('3-a.  Rate Class Allocations'!$BA:$BA,0,O218-2015+(27*(AG$36="kW"))),'3-a.  Rate Class Allocations'!$F:$F,"2015 - 2020 Conservation First Framework - Approved Province Wide Program",'3-a.  Rate Class Allocations'!$L:$L,AG$35,'3-a.  Rate Class Allocations'!$E:$E,$B375) / SUMIFS(OFFSET('3-a.  Rate Class Allocations'!$BA:$BA,0,O218-2015+(27*(AG$36="kW"))),'3-a.  Rate Class Allocations'!$F:$F,"2015 - 2020 Conservation First Framework - Approved Province Wide Program",'3-a.  Rate Class Allocations'!$E:$E,$B375),IF(COUNTIFS(AG$35,"General Service*"),1/COUNTIFS(Y218:AL218,"General Service*"),0))</f>
        <v>0</v>
      </c>
      <c r="AH375" s="416">
        <f ca="1">IF(SUMIFS(OFFSET('3-a.  Rate Class Allocations'!$BA:$BA,0,O218-2015+(27*(AH$36="kW"))),'3-a.  Rate Class Allocations'!$F:$F,"2015 - 2020 Conservation First Framework - Approved Province Wide Program",'3-a.  Rate Class Allocations'!$E:$E,$B375),SUMIFS(OFFSET('3-a.  Rate Class Allocations'!$BA:$BA,0,O218-2015+(27*(AH$36="kW"))),'3-a.  Rate Class Allocations'!$F:$F,"2015 - 2020 Conservation First Framework - Approved Province Wide Program",'3-a.  Rate Class Allocations'!$L:$L,AH$35,'3-a.  Rate Class Allocations'!$E:$E,$B375) / SUMIFS(OFFSET('3-a.  Rate Class Allocations'!$BA:$BA,0,O218-2015+(27*(AH$36="kW"))),'3-a.  Rate Class Allocations'!$F:$F,"2015 - 2020 Conservation First Framework - Approved Province Wide Program",'3-a.  Rate Class Allocations'!$E:$E,$B375),IF(COUNTIFS(AH$35,"General Service*"),1/COUNTIFS(Y218:AL218,"General Service*"),0))</f>
        <v>0</v>
      </c>
      <c r="AI375" s="416">
        <f ca="1">IF(SUMIFS(OFFSET('3-a.  Rate Class Allocations'!$BA:$BA,0,O218-2015+(27*(AI$36="kW"))),'3-a.  Rate Class Allocations'!$F:$F,"2015 - 2020 Conservation First Framework - Approved Province Wide Program",'3-a.  Rate Class Allocations'!$E:$E,$B375),SUMIFS(OFFSET('3-a.  Rate Class Allocations'!$BA:$BA,0,O218-2015+(27*(AI$36="kW"))),'3-a.  Rate Class Allocations'!$F:$F,"2015 - 2020 Conservation First Framework - Approved Province Wide Program",'3-a.  Rate Class Allocations'!$L:$L,AI$35,'3-a.  Rate Class Allocations'!$E:$E,$B375) / SUMIFS(OFFSET('3-a.  Rate Class Allocations'!$BA:$BA,0,O218-2015+(27*(AI$36="kW"))),'3-a.  Rate Class Allocations'!$F:$F,"2015 - 2020 Conservation First Framework - Approved Province Wide Program",'3-a.  Rate Class Allocations'!$E:$E,$B375),IF(COUNTIFS(AI$35,"General Service*"),1/COUNTIFS(Y218:AL218,"General Service*"),0))</f>
        <v>0</v>
      </c>
      <c r="AJ375" s="416">
        <f ca="1">IF(SUMIFS(OFFSET('3-a.  Rate Class Allocations'!$BA:$BA,0,O218-2015+(27*(AJ$36="kW"))),'3-a.  Rate Class Allocations'!$F:$F,"2015 - 2020 Conservation First Framework - Approved Province Wide Program",'3-a.  Rate Class Allocations'!$E:$E,$B375),SUMIFS(OFFSET('3-a.  Rate Class Allocations'!$BA:$BA,0,O218-2015+(27*(AJ$36="kW"))),'3-a.  Rate Class Allocations'!$F:$F,"2015 - 2020 Conservation First Framework - Approved Province Wide Program",'3-a.  Rate Class Allocations'!$L:$L,AJ$35,'3-a.  Rate Class Allocations'!$E:$E,$B375) / SUMIFS(OFFSET('3-a.  Rate Class Allocations'!$BA:$BA,0,O218-2015+(27*(AJ$36="kW"))),'3-a.  Rate Class Allocations'!$F:$F,"2015 - 2020 Conservation First Framework - Approved Province Wide Program",'3-a.  Rate Class Allocations'!$E:$E,$B375),IF(COUNTIFS(AJ$35,"General Service*"),1/COUNTIFS(Y218:AL218,"General Service*"),0))</f>
        <v>0</v>
      </c>
      <c r="AK375" s="416">
        <f ca="1">IF(SUMIFS(OFFSET('3-a.  Rate Class Allocations'!$BA:$BA,0,O218-2015+(27*(AK$36="kW"))),'3-a.  Rate Class Allocations'!$F:$F,"2015 - 2020 Conservation First Framework - Approved Province Wide Program",'3-a.  Rate Class Allocations'!$E:$E,$B375),SUMIFS(OFFSET('3-a.  Rate Class Allocations'!$BA:$BA,0,O218-2015+(27*(AK$36="kW"))),'3-a.  Rate Class Allocations'!$F:$F,"2015 - 2020 Conservation First Framework - Approved Province Wide Program",'3-a.  Rate Class Allocations'!$L:$L,AK$35,'3-a.  Rate Class Allocations'!$E:$E,$B375) / SUMIFS(OFFSET('3-a.  Rate Class Allocations'!$BA:$BA,0,O218-2015+(27*(AK$36="kW"))),'3-a.  Rate Class Allocations'!$F:$F,"2015 - 2020 Conservation First Framework - Approved Province Wide Program",'3-a.  Rate Class Allocations'!$E:$E,$B375),IF(COUNTIFS(AK$35,"General Service*"),1/COUNTIFS(Y218:AL218,"General Service*"),0))</f>
        <v>0</v>
      </c>
      <c r="AL375" s="416">
        <f ca="1">IF(SUMIFS(OFFSET('3-a.  Rate Class Allocations'!$BA:$BA,0,O218-2015+(27*(AL$36="kW"))),'3-a.  Rate Class Allocations'!$F:$F,"2015 - 2020 Conservation First Framework - Approved Province Wide Program",'3-a.  Rate Class Allocations'!$E:$E,$B375),SUMIFS(OFFSET('3-a.  Rate Class Allocations'!$BA:$BA,0,O218-2015+(27*(AL$36="kW"))),'3-a.  Rate Class Allocations'!$F:$F,"2015 - 2020 Conservation First Framework - Approved Province Wide Program",'3-a.  Rate Class Allocations'!$L:$L,AL$35,'3-a.  Rate Class Allocations'!$E:$E,$B375) / SUMIFS(OFFSET('3-a.  Rate Class Allocations'!$BA:$BA,0,O218-2015+(27*(AL$36="kW"))),'3-a.  Rate Class Allocations'!$F:$F,"2015 - 2020 Conservation First Framework - Approved Province Wide Program",'3-a.  Rate Class Allocations'!$E:$E,$B375),IF(COUNTIFS(AL$35,"General Service*"),1/COUNTIFS(Y218:AL218,"General Service*"),0))</f>
        <v>0</v>
      </c>
      <c r="AM375" s="298">
        <f ca="1">SUM(Y375:AL375)</f>
        <v>1</v>
      </c>
    </row>
    <row r="376" spans="1:42" outlineLevel="1">
      <c r="B376" s="296" t="s">
        <v>290</v>
      </c>
      <c r="C376" s="293" t="s">
        <v>164</v>
      </c>
      <c r="D376" s="724">
        <f>SUMIFS('7.  Persistence Report'!AV:AV,'7.  Persistence Report'!$D:$D,$B375,'7.  Persistence Report'!$H:$H,2016,'7.  Persistence Report'!$J:$J,"Adjustment")</f>
        <v>0</v>
      </c>
      <c r="E376" s="724">
        <f>SUMIFS('7.  Persistence Report'!AW:AW,'7.  Persistence Report'!$D:$D,$B375,'7.  Persistence Report'!$H:$H,2016,'7.  Persistence Report'!$J:$J,"Adjustment")</f>
        <v>0</v>
      </c>
      <c r="F376" s="724">
        <f>SUMIFS('7.  Persistence Report'!AX:AX,'7.  Persistence Report'!$D:$D,$B375,'7.  Persistence Report'!$H:$H,2016,'7.  Persistence Report'!$J:$J,"Adjustment")</f>
        <v>0</v>
      </c>
      <c r="G376" s="724">
        <f>SUMIFS('7.  Persistence Report'!AY:AY,'7.  Persistence Report'!$D:$D,$B375,'7.  Persistence Report'!$H:$H,2016,'7.  Persistence Report'!$J:$J,"Adjustment")</f>
        <v>0</v>
      </c>
      <c r="H376" s="724">
        <f>SUMIFS('7.  Persistence Report'!AZ:AZ,'7.  Persistence Report'!$D:$D,$B375,'7.  Persistence Report'!$H:$H,2016,'7.  Persistence Report'!$J:$J,"Adjustment")</f>
        <v>0</v>
      </c>
      <c r="I376" s="724">
        <f>SUMIFS('7.  Persistence Report'!BA:BA,'7.  Persistence Report'!$D:$D,$B375,'7.  Persistence Report'!$H:$H,2016,'7.  Persistence Report'!$J:$J,"Adjustment")</f>
        <v>0</v>
      </c>
      <c r="J376" s="724">
        <f>SUMIFS('7.  Persistence Report'!BB:BB,'7.  Persistence Report'!$D:$D,$B375,'7.  Persistence Report'!$H:$H,2016,'7.  Persistence Report'!$J:$J,"Adjustment")</f>
        <v>0</v>
      </c>
      <c r="K376" s="724">
        <f>SUMIFS('7.  Persistence Report'!BC:BC,'7.  Persistence Report'!$D:$D,$B375,'7.  Persistence Report'!$H:$H,2016,'7.  Persistence Report'!$J:$J,"Adjustment")</f>
        <v>0</v>
      </c>
      <c r="L376" s="724">
        <f>SUMIFS('7.  Persistence Report'!BD:BD,'7.  Persistence Report'!$D:$D,$B375,'7.  Persistence Report'!$H:$H,2016,'7.  Persistence Report'!$J:$J,"Adjustment")</f>
        <v>0</v>
      </c>
      <c r="M376" s="724">
        <f>SUMIFS('7.  Persistence Report'!BE:BE,'7.  Persistence Report'!$D:$D,$B375,'7.  Persistence Report'!$H:$H,2016,'7.  Persistence Report'!$J:$J,"Adjustment")</f>
        <v>0</v>
      </c>
      <c r="N376" s="724">
        <f>N375</f>
        <v>0</v>
      </c>
      <c r="O376" s="724">
        <f>SUMIFS('7.  Persistence Report'!Q:Q,'7.  Persistence Report'!$D:$D,$B375,'7.  Persistence Report'!$H:$H,2016,'7.  Persistence Report'!$J:$J,"Adjustment")</f>
        <v>0</v>
      </c>
      <c r="P376" s="724">
        <f>SUMIFS('7.  Persistence Report'!R:R,'7.  Persistence Report'!$D:$D,$B375,'7.  Persistence Report'!$H:$H,2016,'7.  Persistence Report'!$J:$J,"Adjustment")</f>
        <v>0</v>
      </c>
      <c r="Q376" s="724">
        <f>SUMIFS('7.  Persistence Report'!S:S,'7.  Persistence Report'!$D:$D,$B375,'7.  Persistence Report'!$H:$H,2016,'7.  Persistence Report'!$J:$J,"Adjustment")</f>
        <v>0</v>
      </c>
      <c r="R376" s="724">
        <f>SUMIFS('7.  Persistence Report'!T:T,'7.  Persistence Report'!$D:$D,$B375,'7.  Persistence Report'!$H:$H,2016,'7.  Persistence Report'!$J:$J,"Adjustment")</f>
        <v>0</v>
      </c>
      <c r="S376" s="724">
        <f>SUMIFS('7.  Persistence Report'!U:U,'7.  Persistence Report'!$D:$D,$B375,'7.  Persistence Report'!$H:$H,2016,'7.  Persistence Report'!$J:$J,"Adjustment")</f>
        <v>0</v>
      </c>
      <c r="T376" s="724">
        <f>SUMIFS('7.  Persistence Report'!V:V,'7.  Persistence Report'!$D:$D,$B375,'7.  Persistence Report'!$H:$H,2016,'7.  Persistence Report'!$J:$J,"Adjustment")</f>
        <v>0</v>
      </c>
      <c r="U376" s="724">
        <f>SUMIFS('7.  Persistence Report'!W:W,'7.  Persistence Report'!$D:$D,$B375,'7.  Persistence Report'!$H:$H,2016,'7.  Persistence Report'!$J:$J,"Adjustment")</f>
        <v>0</v>
      </c>
      <c r="V376" s="724">
        <f>SUMIFS('7.  Persistence Report'!X:X,'7.  Persistence Report'!$D:$D,$B375,'7.  Persistence Report'!$H:$H,2016,'7.  Persistence Report'!$J:$J,"Adjustment")</f>
        <v>0</v>
      </c>
      <c r="W376" s="724">
        <f>SUMIFS('7.  Persistence Report'!Y:Y,'7.  Persistence Report'!$D:$D,$B375,'7.  Persistence Report'!$H:$H,2016,'7.  Persistence Report'!$J:$J,"Adjustment")</f>
        <v>0</v>
      </c>
      <c r="X376" s="724">
        <f>SUMIFS('7.  Persistence Report'!Z:Z,'7.  Persistence Report'!$D:$D,$B375,'7.  Persistence Report'!$H:$H,2016,'7.  Persistence Report'!$J:$J,"Adjustment")</f>
        <v>0</v>
      </c>
      <c r="Y376" s="412">
        <f ca="1">Y375</f>
        <v>0.5</v>
      </c>
      <c r="Z376" s="412">
        <f t="shared" ref="Z376:AL376" ca="1" si="107">Z375</f>
        <v>0.5</v>
      </c>
      <c r="AA376" s="412">
        <f t="shared" ca="1" si="107"/>
        <v>0</v>
      </c>
      <c r="AB376" s="412">
        <f t="shared" ca="1" si="107"/>
        <v>0</v>
      </c>
      <c r="AC376" s="412">
        <f t="shared" ca="1" si="107"/>
        <v>0</v>
      </c>
      <c r="AD376" s="412">
        <f t="shared" ca="1" si="107"/>
        <v>0</v>
      </c>
      <c r="AE376" s="412">
        <f t="shared" ca="1" si="107"/>
        <v>0</v>
      </c>
      <c r="AF376" s="412">
        <f t="shared" ca="1" si="107"/>
        <v>0</v>
      </c>
      <c r="AG376" s="412">
        <f t="shared" ca="1" si="107"/>
        <v>0</v>
      </c>
      <c r="AH376" s="412">
        <f t="shared" ca="1" si="107"/>
        <v>0</v>
      </c>
      <c r="AI376" s="412">
        <f t="shared" ca="1" si="107"/>
        <v>0</v>
      </c>
      <c r="AJ376" s="412">
        <f t="shared" ca="1" si="107"/>
        <v>0</v>
      </c>
      <c r="AK376" s="412">
        <f t="shared" ca="1" si="107"/>
        <v>0</v>
      </c>
      <c r="AL376" s="412">
        <f t="shared" ca="1" si="107"/>
        <v>0</v>
      </c>
      <c r="AM376" s="308"/>
    </row>
    <row r="377" spans="1:42" outlineLevel="1">
      <c r="B377" s="438"/>
      <c r="C377" s="307"/>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303"/>
      <c r="Z377" s="303"/>
      <c r="AA377" s="303"/>
      <c r="AB377" s="303"/>
      <c r="AC377" s="303"/>
      <c r="AD377" s="303"/>
      <c r="AE377" s="303"/>
      <c r="AF377" s="303"/>
      <c r="AG377" s="303"/>
      <c r="AH377" s="303"/>
      <c r="AI377" s="303"/>
      <c r="AJ377" s="303"/>
      <c r="AK377" s="303"/>
      <c r="AL377" s="303"/>
      <c r="AM377" s="308"/>
    </row>
    <row r="378" spans="1:42" ht="15.75">
      <c r="B378" s="328" t="s">
        <v>275</v>
      </c>
      <c r="C378" s="330"/>
      <c r="D378" s="330">
        <f>SUM(D221:D376)</f>
        <v>9789341</v>
      </c>
      <c r="E378" s="330"/>
      <c r="F378" s="330"/>
      <c r="G378" s="330"/>
      <c r="H378" s="330"/>
      <c r="I378" s="330"/>
      <c r="J378" s="330"/>
      <c r="K378" s="330"/>
      <c r="L378" s="330"/>
      <c r="M378" s="330"/>
      <c r="N378" s="330"/>
      <c r="O378" s="330">
        <f>SUM(O221:O376)</f>
        <v>1293</v>
      </c>
      <c r="P378" s="330"/>
      <c r="Q378" s="330"/>
      <c r="R378" s="330"/>
      <c r="S378" s="330"/>
      <c r="T378" s="330"/>
      <c r="U378" s="330"/>
      <c r="V378" s="330"/>
      <c r="W378" s="330"/>
      <c r="X378" s="330"/>
      <c r="Y378" s="330">
        <f ca="1">IF(LOWER(Y219)="kw",SUMPRODUCT($N221:$N376,$O221:$O376,Y221:Y376),SUMPRODUCT($D221:$D376,Y221:Y376))</f>
        <v>10644.776619019669</v>
      </c>
      <c r="Z378" s="330">
        <f t="shared" ref="Z378:AL378" ca="1" si="108">IF(LOWER(Z219)="kw",SUMPRODUCT($N221:$N376,$O221:$O376,Z221:Z376),SUMPRODUCT($D221:$D376,Z221:Z376))</f>
        <v>1586532.4537720822</v>
      </c>
      <c r="AA378" s="330">
        <f t="shared" ca="1" si="108"/>
        <v>11.256889719234421</v>
      </c>
      <c r="AB378" s="330">
        <f t="shared" ca="1" si="108"/>
        <v>1627333</v>
      </c>
      <c r="AC378" s="330">
        <f t="shared" ca="1" si="108"/>
        <v>0</v>
      </c>
      <c r="AD378" s="330">
        <f t="shared" ca="1" si="108"/>
        <v>0</v>
      </c>
      <c r="AE378" s="330">
        <f t="shared" ca="1" si="108"/>
        <v>0</v>
      </c>
      <c r="AF378" s="330">
        <f t="shared" ca="1" si="108"/>
        <v>0</v>
      </c>
      <c r="AG378" s="330">
        <f t="shared" ca="1" si="108"/>
        <v>0</v>
      </c>
      <c r="AH378" s="330">
        <f t="shared" ca="1" si="108"/>
        <v>0</v>
      </c>
      <c r="AI378" s="330">
        <f t="shared" ca="1" si="108"/>
        <v>0</v>
      </c>
      <c r="AJ378" s="330">
        <f t="shared" ca="1" si="108"/>
        <v>0</v>
      </c>
      <c r="AK378" s="330">
        <f t="shared" ca="1" si="108"/>
        <v>0</v>
      </c>
      <c r="AL378" s="330">
        <f t="shared" ca="1" si="108"/>
        <v>0</v>
      </c>
      <c r="AM378" s="331"/>
    </row>
    <row r="379" spans="1:42" ht="15.75">
      <c r="B379" s="392" t="s">
        <v>276</v>
      </c>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f>HLOOKUP(Y218,'2. LRAMVA Threshold'!$B$42:$Q$53,8,FALSE)</f>
        <v>7880</v>
      </c>
      <c r="Z379" s="393">
        <f>HLOOKUP(Z218,'2. LRAMVA Threshold'!$B$42:$Q$53,8,FALSE)</f>
        <v>467426</v>
      </c>
      <c r="AA379" s="393">
        <f>HLOOKUP(AA218,'2. LRAMVA Threshold'!$B$42:$Q$53,8,FALSE)</f>
        <v>287</v>
      </c>
      <c r="AB379" s="393">
        <f>HLOOKUP(AB218,'2. LRAMVA Threshold'!$B$42:$Q$53,8,FALSE)</f>
        <v>1026191</v>
      </c>
      <c r="AC379" s="393">
        <f>HLOOKUP(AC218,'2. LRAMVA Threshold'!$B$42:$Q$53,8,FALSE)</f>
        <v>2</v>
      </c>
      <c r="AD379" s="393">
        <f>HLOOKUP(AD218,'2. LRAMVA Threshold'!$B$42:$Q$53,8,FALSE)</f>
        <v>92</v>
      </c>
      <c r="AE379" s="393">
        <f>HLOOKUP(AE218,'2. LRAMVA Threshold'!$B$42:$Q$53,8,FALSE)</f>
        <v>4414</v>
      </c>
      <c r="AF379" s="393">
        <f>HLOOKUP(AF218,'2. LRAMVA Threshold'!$B$42:$Q$53,8,FALSE)</f>
        <v>0</v>
      </c>
      <c r="AG379" s="393">
        <f>HLOOKUP(AG218,'2. LRAMVA Threshold'!$B$42:$Q$53,8,FALSE)</f>
        <v>0</v>
      </c>
      <c r="AH379" s="393">
        <f>HLOOKUP(AH218,'2. LRAMVA Threshold'!$B$42:$Q$53,8,FALSE)</f>
        <v>0</v>
      </c>
      <c r="AI379" s="393">
        <f>HLOOKUP(AI218,'2. LRAMVA Threshold'!$B$42:$Q$53,8,FALSE)</f>
        <v>0</v>
      </c>
      <c r="AJ379" s="393">
        <f>HLOOKUP(AJ218,'2. LRAMVA Threshold'!$B$42:$Q$53,8,FALSE)</f>
        <v>0</v>
      </c>
      <c r="AK379" s="393">
        <f>HLOOKUP(AK218,'2. LRAMVA Threshold'!$B$42:$Q$53,8,FALSE)</f>
        <v>0</v>
      </c>
      <c r="AL379" s="393">
        <f>HLOOKUP(AL218,'2. LRAMVA Threshold'!$B$42:$Q$53,8,FALSE)</f>
        <v>0</v>
      </c>
      <c r="AM379" s="394"/>
    </row>
    <row r="380" spans="1:42">
      <c r="B380" s="395"/>
      <c r="C380" s="433"/>
      <c r="D380" s="434"/>
      <c r="E380" s="434"/>
      <c r="F380" s="434"/>
      <c r="G380" s="434"/>
      <c r="H380" s="434"/>
      <c r="I380" s="434"/>
      <c r="J380" s="434"/>
      <c r="K380" s="434"/>
      <c r="L380" s="434"/>
      <c r="M380" s="434"/>
      <c r="N380" s="434"/>
      <c r="O380" s="435"/>
      <c r="P380" s="434"/>
      <c r="Q380" s="434"/>
      <c r="R380" s="434"/>
      <c r="S380" s="436"/>
      <c r="T380" s="436"/>
      <c r="U380" s="436"/>
      <c r="V380" s="436"/>
      <c r="W380" s="434"/>
      <c r="X380" s="434"/>
      <c r="Y380" s="437"/>
      <c r="Z380" s="437"/>
      <c r="AA380" s="437"/>
      <c r="AB380" s="437"/>
      <c r="AC380" s="437"/>
      <c r="AD380" s="437"/>
      <c r="AE380" s="437"/>
      <c r="AF380" s="400"/>
      <c r="AG380" s="400"/>
      <c r="AH380" s="400"/>
      <c r="AI380" s="400"/>
      <c r="AJ380" s="400"/>
      <c r="AK380" s="400"/>
      <c r="AL380" s="400"/>
      <c r="AM380" s="401"/>
    </row>
    <row r="381" spans="1:42">
      <c r="B381" s="325" t="s">
        <v>277</v>
      </c>
      <c r="C381" s="339" t="s">
        <v>1089</v>
      </c>
      <c r="D381" s="339"/>
      <c r="E381" s="377"/>
      <c r="F381" s="377"/>
      <c r="G381" s="377"/>
      <c r="H381" s="377"/>
      <c r="I381" s="377"/>
      <c r="J381" s="377"/>
      <c r="K381" s="377"/>
      <c r="L381" s="377"/>
      <c r="M381" s="377"/>
      <c r="N381" s="377"/>
      <c r="O381" s="293"/>
      <c r="P381" s="341"/>
      <c r="Q381" s="341"/>
      <c r="R381" s="341"/>
      <c r="S381" s="340"/>
      <c r="T381" s="340"/>
      <c r="U381" s="340"/>
      <c r="V381" s="340"/>
      <c r="W381" s="341"/>
      <c r="X381" s="341"/>
      <c r="Y381" s="342">
        <f>HLOOKUP(Y35,'3.  Distribution Rates'!$C$122:$P$133,8,FALSE)</f>
        <v>2.4971999999999999</v>
      </c>
      <c r="Z381" s="342">
        <f>HLOOKUP(Z$35,'3.  Distribution Rates'!$C$122:$P$133,8,FALSE)</f>
        <v>1.55E-2</v>
      </c>
      <c r="AA381" s="342">
        <f>HLOOKUP(AA$35,'3.  Distribution Rates'!$C$122:$P$133,8,FALSE)</f>
        <v>1.151</v>
      </c>
      <c r="AB381" s="342">
        <f>HLOOKUP(AB$35,'3.  Distribution Rates'!$C$122:$P$133,8,FALSE)</f>
        <v>1.2500000000000001E-2</v>
      </c>
      <c r="AC381" s="342">
        <f>HLOOKUP(AC$35,'3.  Distribution Rates'!$C$122:$P$133,8,FALSE)</f>
        <v>12.052</v>
      </c>
      <c r="AD381" s="342">
        <f>HLOOKUP(AD$35,'3.  Distribution Rates'!$C$122:$P$133,8,FALSE)</f>
        <v>3.3687</v>
      </c>
      <c r="AE381" s="342">
        <f>HLOOKUP(AE$35,'3.  Distribution Rates'!$C$122:$P$133,8,FALSE)</f>
        <v>8.3999999999999995E-3</v>
      </c>
      <c r="AF381" s="342">
        <f>HLOOKUP(AF$35,'3.  Distribution Rates'!$C$122:$P$133,8,FALSE)</f>
        <v>0</v>
      </c>
      <c r="AG381" s="342">
        <f>HLOOKUP(AG$35,'3.  Distribution Rates'!$C$122:$P$133,8,FALSE)</f>
        <v>0</v>
      </c>
      <c r="AH381" s="342">
        <f>HLOOKUP(AH$35,'3.  Distribution Rates'!$C$122:$P$133,8,FALSE)</f>
        <v>0</v>
      </c>
      <c r="AI381" s="342">
        <f>HLOOKUP(AI$35,'3.  Distribution Rates'!$C$122:$P$133,8,FALSE)</f>
        <v>0</v>
      </c>
      <c r="AJ381" s="342">
        <f>HLOOKUP(AJ$35,'3.  Distribution Rates'!$C$122:$P$133,8,FALSE)</f>
        <v>0</v>
      </c>
      <c r="AK381" s="342">
        <f>HLOOKUP(AK$35,'3.  Distribution Rates'!$C$122:$P$133,8,FALSE)</f>
        <v>0</v>
      </c>
      <c r="AL381" s="342">
        <f>HLOOKUP(AL$35,'3.  Distribution Rates'!$C$122:$P$133,8,FALSE)</f>
        <v>0</v>
      </c>
      <c r="AM381" s="378"/>
      <c r="AN381" s="342"/>
      <c r="AO381" s="342"/>
      <c r="AP381" s="342"/>
    </row>
    <row r="382" spans="1:42">
      <c r="B382" s="325" t="s">
        <v>278</v>
      </c>
      <c r="C382" s="724" t="s">
        <v>418</v>
      </c>
      <c r="D382" s="877">
        <f>IF(C382="No",0,1)</f>
        <v>0</v>
      </c>
      <c r="E382" s="281"/>
      <c r="F382" s="281"/>
      <c r="G382" s="281"/>
      <c r="H382" s="281"/>
      <c r="I382" s="281"/>
      <c r="J382" s="281"/>
      <c r="K382" s="281"/>
      <c r="L382" s="281"/>
      <c r="M382" s="281"/>
      <c r="N382" s="281"/>
      <c r="O382" s="293"/>
      <c r="P382" s="281"/>
      <c r="Q382" s="281"/>
      <c r="R382" s="281"/>
      <c r="S382" s="311"/>
      <c r="T382" s="311"/>
      <c r="U382" s="311"/>
      <c r="V382" s="311"/>
      <c r="W382" s="281"/>
      <c r="X382" s="281"/>
      <c r="Y382" s="379">
        <f ca="1">'4.  2011-2014 LRAM'!Y139*Y381*$D$382</f>
        <v>0</v>
      </c>
      <c r="Z382" s="379">
        <f ca="1">'4.  2011-2014 LRAM'!Z139*Z381*$D$382</f>
        <v>0</v>
      </c>
      <c r="AA382" s="379">
        <f ca="1">'4.  2011-2014 LRAM'!AA139*AA381*$D$382</f>
        <v>0</v>
      </c>
      <c r="AB382" s="379">
        <f ca="1">'4.  2011-2014 LRAM'!AB139*AB381*$D$382</f>
        <v>0</v>
      </c>
      <c r="AC382" s="379">
        <f ca="1">'4.  2011-2014 LRAM'!AC139*AC381*$D$382</f>
        <v>0</v>
      </c>
      <c r="AD382" s="379">
        <f ca="1">'4.  2011-2014 LRAM'!AD139*AD381*$D$382</f>
        <v>0</v>
      </c>
      <c r="AE382" s="379">
        <f ca="1">'4.  2011-2014 LRAM'!AE139*AE381*$D$382</f>
        <v>0</v>
      </c>
      <c r="AF382" s="379">
        <f ca="1">'4.  2011-2014 LRAM'!AF139*AF381*$D$382</f>
        <v>0</v>
      </c>
      <c r="AG382" s="379">
        <f ca="1">'4.  2011-2014 LRAM'!AG139*AG381*$D$382</f>
        <v>0</v>
      </c>
      <c r="AH382" s="379">
        <f ca="1">'4.  2011-2014 LRAM'!AH139*AH381*$D$382</f>
        <v>0</v>
      </c>
      <c r="AI382" s="379">
        <f ca="1">'4.  2011-2014 LRAM'!AI139*AI381*$D$382</f>
        <v>0</v>
      </c>
      <c r="AJ382" s="379">
        <f ca="1">'4.  2011-2014 LRAM'!AJ139*AJ381*$D$382</f>
        <v>0</v>
      </c>
      <c r="AK382" s="379">
        <f ca="1">'4.  2011-2014 LRAM'!AK139*AK381*$D$382</f>
        <v>0</v>
      </c>
      <c r="AL382" s="379">
        <f ca="1">'4.  2011-2014 LRAM'!AL139*AL381*$D$382</f>
        <v>0</v>
      </c>
      <c r="AM382" s="621">
        <f t="shared" ref="AM382:AM387" ca="1" si="109">SUM(Y382:AL382)</f>
        <v>0</v>
      </c>
    </row>
    <row r="383" spans="1:42">
      <c r="B383" s="325" t="s">
        <v>279</v>
      </c>
      <c r="C383" s="724" t="s">
        <v>418</v>
      </c>
      <c r="D383" s="877">
        <f t="shared" ref="D383:D386" si="110">IF(C383="No",0,1)</f>
        <v>0</v>
      </c>
      <c r="E383" s="281"/>
      <c r="F383" s="281"/>
      <c r="G383" s="281"/>
      <c r="H383" s="281"/>
      <c r="I383" s="281"/>
      <c r="J383" s="281"/>
      <c r="K383" s="281"/>
      <c r="L383" s="281"/>
      <c r="M383" s="281"/>
      <c r="N383" s="281"/>
      <c r="O383" s="293"/>
      <c r="P383" s="281"/>
      <c r="Q383" s="281"/>
      <c r="R383" s="281"/>
      <c r="S383" s="311"/>
      <c r="T383" s="311"/>
      <c r="U383" s="311"/>
      <c r="V383" s="311"/>
      <c r="W383" s="281"/>
      <c r="X383" s="281"/>
      <c r="Y383" s="379">
        <f ca="1">'4.  2011-2014 LRAM'!Y268*Y381*$D$383</f>
        <v>0</v>
      </c>
      <c r="Z383" s="379">
        <f ca="1">'4.  2011-2014 LRAM'!Z268*Z381*$D$383</f>
        <v>0</v>
      </c>
      <c r="AA383" s="379">
        <f ca="1">'4.  2011-2014 LRAM'!AA268*AA381*$D$383</f>
        <v>0</v>
      </c>
      <c r="AB383" s="379">
        <f ca="1">'4.  2011-2014 LRAM'!AB268*AB381*$D$383</f>
        <v>0</v>
      </c>
      <c r="AC383" s="379">
        <f ca="1">'4.  2011-2014 LRAM'!AC268*AC381*$D$383</f>
        <v>0</v>
      </c>
      <c r="AD383" s="379">
        <f ca="1">'4.  2011-2014 LRAM'!AD268*AD381*$D$383</f>
        <v>0</v>
      </c>
      <c r="AE383" s="379">
        <f ca="1">'4.  2011-2014 LRAM'!AE268*AE381*$D$383</f>
        <v>0</v>
      </c>
      <c r="AF383" s="379">
        <f ca="1">'4.  2011-2014 LRAM'!AF268*AF381*$D$383</f>
        <v>0</v>
      </c>
      <c r="AG383" s="379">
        <f ca="1">'4.  2011-2014 LRAM'!AG268*AG381*$D$383</f>
        <v>0</v>
      </c>
      <c r="AH383" s="379">
        <f ca="1">'4.  2011-2014 LRAM'!AH268*AH381*$D$383</f>
        <v>0</v>
      </c>
      <c r="AI383" s="379">
        <f ca="1">'4.  2011-2014 LRAM'!AI268*AI381*$D$383</f>
        <v>0</v>
      </c>
      <c r="AJ383" s="379">
        <f ca="1">'4.  2011-2014 LRAM'!AJ268*AJ381*$D$383</f>
        <v>0</v>
      </c>
      <c r="AK383" s="379">
        <f ca="1">'4.  2011-2014 LRAM'!AK268*AK381*$D$383</f>
        <v>0</v>
      </c>
      <c r="AL383" s="379">
        <f ca="1">'4.  2011-2014 LRAM'!AL268*AL381*$D$383</f>
        <v>0</v>
      </c>
      <c r="AM383" s="621">
        <f t="shared" ca="1" si="109"/>
        <v>0</v>
      </c>
    </row>
    <row r="384" spans="1:42">
      <c r="B384" s="325" t="s">
        <v>280</v>
      </c>
      <c r="C384" s="724" t="s">
        <v>417</v>
      </c>
      <c r="D384" s="877">
        <f t="shared" si="110"/>
        <v>1</v>
      </c>
      <c r="E384" s="281"/>
      <c r="F384" s="281"/>
      <c r="G384" s="281"/>
      <c r="H384" s="281"/>
      <c r="I384" s="281"/>
      <c r="J384" s="281"/>
      <c r="K384" s="281"/>
      <c r="L384" s="281"/>
      <c r="M384" s="281"/>
      <c r="N384" s="281"/>
      <c r="O384" s="293"/>
      <c r="P384" s="281"/>
      <c r="Q384" s="281"/>
      <c r="R384" s="281"/>
      <c r="S384" s="311"/>
      <c r="T384" s="311"/>
      <c r="U384" s="311"/>
      <c r="V384" s="311"/>
      <c r="W384" s="281"/>
      <c r="X384" s="281"/>
      <c r="Y384" s="379">
        <f ca="1">'4.  2011-2014 LRAM'!Y397*Y381*$D$384</f>
        <v>11589.719762523664</v>
      </c>
      <c r="Z384" s="379">
        <f ca="1">'4.  2011-2014 LRAM'!Z397*Z381*$D$384</f>
        <v>14752.984846185307</v>
      </c>
      <c r="AA384" s="379">
        <f ca="1">'4.  2011-2014 LRAM'!AA397*AA381*$D$384</f>
        <v>0</v>
      </c>
      <c r="AB384" s="379">
        <f ca="1">'4.  2011-2014 LRAM'!AB397*AB381*$D$384</f>
        <v>6263.4471305423649</v>
      </c>
      <c r="AC384" s="379">
        <f ca="1">'4.  2011-2014 LRAM'!AC397*AC381*$D$384</f>
        <v>0</v>
      </c>
      <c r="AD384" s="379">
        <f ca="1">'4.  2011-2014 LRAM'!AD397*AD381*$D$384</f>
        <v>0</v>
      </c>
      <c r="AE384" s="379">
        <f ca="1">'4.  2011-2014 LRAM'!AE397*AE381*$D$384</f>
        <v>0</v>
      </c>
      <c r="AF384" s="379">
        <f ca="1">'4.  2011-2014 LRAM'!AF397*AF381*$D$384</f>
        <v>0</v>
      </c>
      <c r="AG384" s="379">
        <f ca="1">'4.  2011-2014 LRAM'!AG397*AG381*$D$384</f>
        <v>0</v>
      </c>
      <c r="AH384" s="379">
        <f ca="1">'4.  2011-2014 LRAM'!AH397*AH381*$D$384</f>
        <v>0</v>
      </c>
      <c r="AI384" s="379">
        <f ca="1">'4.  2011-2014 LRAM'!AI397*AI381*$D$384</f>
        <v>0</v>
      </c>
      <c r="AJ384" s="379">
        <f ca="1">'4.  2011-2014 LRAM'!AJ397*AJ381*$D$384</f>
        <v>0</v>
      </c>
      <c r="AK384" s="379">
        <f ca="1">'4.  2011-2014 LRAM'!AK397*AK381*$D$384</f>
        <v>0</v>
      </c>
      <c r="AL384" s="379">
        <f ca="1">'4.  2011-2014 LRAM'!AL397*AL381*$D$384</f>
        <v>0</v>
      </c>
      <c r="AM384" s="621">
        <f t="shared" ca="1" si="109"/>
        <v>32606.151739251334</v>
      </c>
    </row>
    <row r="385" spans="2:39">
      <c r="B385" s="325" t="s">
        <v>281</v>
      </c>
      <c r="C385" s="724" t="s">
        <v>417</v>
      </c>
      <c r="D385" s="877">
        <f t="shared" si="110"/>
        <v>1</v>
      </c>
      <c r="E385" s="281"/>
      <c r="F385" s="281"/>
      <c r="G385" s="281"/>
      <c r="H385" s="281"/>
      <c r="I385" s="281"/>
      <c r="J385" s="281"/>
      <c r="K385" s="281"/>
      <c r="L385" s="281"/>
      <c r="M385" s="281"/>
      <c r="N385" s="281"/>
      <c r="O385" s="293"/>
      <c r="P385" s="281"/>
      <c r="Q385" s="281"/>
      <c r="R385" s="281"/>
      <c r="S385" s="311"/>
      <c r="T385" s="311"/>
      <c r="U385" s="311"/>
      <c r="V385" s="311"/>
      <c r="W385" s="281"/>
      <c r="X385" s="281"/>
      <c r="Y385" s="379">
        <f ca="1">'4.  2011-2014 LRAM'!Y527*Y381*$D$385</f>
        <v>16654.731165184083</v>
      </c>
      <c r="Z385" s="379">
        <f ca="1">'4.  2011-2014 LRAM'!Z527*Z381*$D$385</f>
        <v>10787.688496997045</v>
      </c>
      <c r="AA385" s="379">
        <f ca="1">'4.  2011-2014 LRAM'!AA527*AA381*$D$385</f>
        <v>0</v>
      </c>
      <c r="AB385" s="379">
        <f ca="1">'4.  2011-2014 LRAM'!AB527*AB381*$D$385</f>
        <v>9460.1579500570351</v>
      </c>
      <c r="AC385" s="379">
        <f ca="1">'4.  2011-2014 LRAM'!AC527*AC381*$D$385</f>
        <v>0</v>
      </c>
      <c r="AD385" s="379">
        <f ca="1">'4.  2011-2014 LRAM'!AD527*AD381*$D$385</f>
        <v>0</v>
      </c>
      <c r="AE385" s="379">
        <f ca="1">'4.  2011-2014 LRAM'!AE527*AE381*$D$385</f>
        <v>0</v>
      </c>
      <c r="AF385" s="379">
        <f ca="1">'4.  2011-2014 LRAM'!AF527*AF381*$D$385</f>
        <v>0</v>
      </c>
      <c r="AG385" s="379">
        <f ca="1">'4.  2011-2014 LRAM'!AG527*AG381*$D$385</f>
        <v>0</v>
      </c>
      <c r="AH385" s="379">
        <f ca="1">'4.  2011-2014 LRAM'!AH527*AH381*$D$385</f>
        <v>0</v>
      </c>
      <c r="AI385" s="379">
        <f ca="1">'4.  2011-2014 LRAM'!AI527*AI381*$D$385</f>
        <v>0</v>
      </c>
      <c r="AJ385" s="379">
        <f ca="1">'4.  2011-2014 LRAM'!AJ527*AJ381*$D$385</f>
        <v>0</v>
      </c>
      <c r="AK385" s="379">
        <f ca="1">'4.  2011-2014 LRAM'!AK527*AK381*$D$385</f>
        <v>0</v>
      </c>
      <c r="AL385" s="379">
        <f ca="1">'4.  2011-2014 LRAM'!AL527*AL381*$D$385</f>
        <v>0</v>
      </c>
      <c r="AM385" s="621">
        <f t="shared" ca="1" si="109"/>
        <v>36902.577612238165</v>
      </c>
    </row>
    <row r="386" spans="2:39">
      <c r="B386" s="325" t="s">
        <v>282</v>
      </c>
      <c r="C386" s="724" t="s">
        <v>417</v>
      </c>
      <c r="D386" s="877">
        <f t="shared" si="110"/>
        <v>1</v>
      </c>
      <c r="E386" s="281"/>
      <c r="F386" s="281"/>
      <c r="G386" s="281"/>
      <c r="H386" s="281"/>
      <c r="I386" s="281"/>
      <c r="J386" s="281"/>
      <c r="K386" s="281"/>
      <c r="L386" s="281"/>
      <c r="M386" s="281"/>
      <c r="N386" s="281"/>
      <c r="O386" s="293"/>
      <c r="P386" s="281"/>
      <c r="Q386" s="281"/>
      <c r="R386" s="281"/>
      <c r="S386" s="311"/>
      <c r="T386" s="311"/>
      <c r="U386" s="311"/>
      <c r="V386" s="311"/>
      <c r="W386" s="281"/>
      <c r="X386" s="281"/>
      <c r="Y386" s="379">
        <f ca="1">Y208*Y381*$D$386</f>
        <v>16655.859111510403</v>
      </c>
      <c r="Z386" s="379">
        <f t="shared" ref="Z386:AL386" ca="1" si="111">Z208*Z381*$D$386</f>
        <v>12654.979243340089</v>
      </c>
      <c r="AA386" s="379">
        <f t="shared" ca="1" si="111"/>
        <v>0</v>
      </c>
      <c r="AB386" s="379">
        <f t="shared" ca="1" si="111"/>
        <v>10255.125</v>
      </c>
      <c r="AC386" s="379">
        <f t="shared" ca="1" si="111"/>
        <v>0</v>
      </c>
      <c r="AD386" s="379">
        <f t="shared" ca="1" si="111"/>
        <v>0</v>
      </c>
      <c r="AE386" s="379">
        <f t="shared" ca="1" si="111"/>
        <v>0</v>
      </c>
      <c r="AF386" s="379">
        <f t="shared" ca="1" si="111"/>
        <v>0</v>
      </c>
      <c r="AG386" s="379">
        <f t="shared" ca="1" si="111"/>
        <v>0</v>
      </c>
      <c r="AH386" s="379">
        <f t="shared" ca="1" si="111"/>
        <v>0</v>
      </c>
      <c r="AI386" s="379">
        <f t="shared" ca="1" si="111"/>
        <v>0</v>
      </c>
      <c r="AJ386" s="379">
        <f t="shared" ca="1" si="111"/>
        <v>0</v>
      </c>
      <c r="AK386" s="379">
        <f t="shared" ca="1" si="111"/>
        <v>0</v>
      </c>
      <c r="AL386" s="379">
        <f t="shared" ca="1" si="111"/>
        <v>0</v>
      </c>
      <c r="AM386" s="621">
        <f t="shared" ca="1" si="109"/>
        <v>39565.963354850493</v>
      </c>
    </row>
    <row r="387" spans="2:39">
      <c r="B387" s="325" t="s">
        <v>291</v>
      </c>
      <c r="C387" s="281"/>
      <c r="D387" s="281"/>
      <c r="E387" s="281"/>
      <c r="F387" s="281"/>
      <c r="G387" s="281"/>
      <c r="H387" s="281"/>
      <c r="I387" s="281"/>
      <c r="J387" s="281"/>
      <c r="K387" s="281"/>
      <c r="L387" s="281"/>
      <c r="M387" s="281"/>
      <c r="N387" s="281"/>
      <c r="O387" s="293"/>
      <c r="P387" s="281"/>
      <c r="Q387" s="281"/>
      <c r="R387" s="281"/>
      <c r="S387" s="311"/>
      <c r="T387" s="311"/>
      <c r="U387" s="311"/>
      <c r="V387" s="311"/>
      <c r="W387" s="281"/>
      <c r="X387" s="281"/>
      <c r="Y387" s="379">
        <f ca="1">Y378*Y381</f>
        <v>26582.136173015915</v>
      </c>
      <c r="Z387" s="379">
        <f t="shared" ref="Z387:AL387" ca="1" si="112">Z378*Z381</f>
        <v>24591.253033467274</v>
      </c>
      <c r="AA387" s="379">
        <f t="shared" ca="1" si="112"/>
        <v>12.956680066838818</v>
      </c>
      <c r="AB387" s="379">
        <f t="shared" ca="1" si="112"/>
        <v>20341.662500000002</v>
      </c>
      <c r="AC387" s="379">
        <f t="shared" ca="1" si="112"/>
        <v>0</v>
      </c>
      <c r="AD387" s="379">
        <f t="shared" ca="1" si="112"/>
        <v>0</v>
      </c>
      <c r="AE387" s="379">
        <f t="shared" ca="1" si="112"/>
        <v>0</v>
      </c>
      <c r="AF387" s="379">
        <f t="shared" ca="1" si="112"/>
        <v>0</v>
      </c>
      <c r="AG387" s="379">
        <f t="shared" ca="1" si="112"/>
        <v>0</v>
      </c>
      <c r="AH387" s="379">
        <f t="shared" ca="1" si="112"/>
        <v>0</v>
      </c>
      <c r="AI387" s="379">
        <f t="shared" ca="1" si="112"/>
        <v>0</v>
      </c>
      <c r="AJ387" s="379">
        <f t="shared" ca="1" si="112"/>
        <v>0</v>
      </c>
      <c r="AK387" s="379">
        <f t="shared" ca="1" si="112"/>
        <v>0</v>
      </c>
      <c r="AL387" s="379">
        <f t="shared" ca="1" si="112"/>
        <v>0</v>
      </c>
      <c r="AM387" s="621">
        <f t="shared" ca="1" si="109"/>
        <v>71528.008386550035</v>
      </c>
    </row>
    <row r="388" spans="2:39" ht="15.75">
      <c r="B388" s="350" t="s">
        <v>283</v>
      </c>
      <c r="C388" s="346"/>
      <c r="D388" s="337"/>
      <c r="E388" s="335"/>
      <c r="F388" s="335"/>
      <c r="G388" s="335"/>
      <c r="H388" s="335"/>
      <c r="I388" s="335"/>
      <c r="J388" s="335"/>
      <c r="K388" s="335"/>
      <c r="L388" s="335"/>
      <c r="M388" s="335"/>
      <c r="N388" s="335"/>
      <c r="O388" s="302"/>
      <c r="P388" s="335"/>
      <c r="Q388" s="335"/>
      <c r="R388" s="335"/>
      <c r="S388" s="337"/>
      <c r="T388" s="337"/>
      <c r="U388" s="337"/>
      <c r="V388" s="337"/>
      <c r="W388" s="335"/>
      <c r="X388" s="335"/>
      <c r="Y388" s="347">
        <f ca="1">SUM(Y382:Y387)</f>
        <v>71482.446212234063</v>
      </c>
      <c r="Z388" s="347">
        <f t="shared" ref="Z388:AE388" ca="1" si="113">SUM(Z382:Z387)</f>
        <v>62786.905619989717</v>
      </c>
      <c r="AA388" s="347">
        <f t="shared" ca="1" si="113"/>
        <v>12.956680066838818</v>
      </c>
      <c r="AB388" s="347">
        <f t="shared" ca="1" si="113"/>
        <v>46320.392580599408</v>
      </c>
      <c r="AC388" s="347">
        <f t="shared" ca="1" si="113"/>
        <v>0</v>
      </c>
      <c r="AD388" s="347">
        <f t="shared" ca="1" si="113"/>
        <v>0</v>
      </c>
      <c r="AE388" s="347">
        <f t="shared" ca="1" si="113"/>
        <v>0</v>
      </c>
      <c r="AF388" s="347">
        <f ca="1">SUM(AF382:AF387)</f>
        <v>0</v>
      </c>
      <c r="AG388" s="347">
        <f t="shared" ref="AG388:AL388" ca="1" si="114">SUM(AG382:AG387)</f>
        <v>0</v>
      </c>
      <c r="AH388" s="347">
        <f t="shared" ca="1" si="114"/>
        <v>0</v>
      </c>
      <c r="AI388" s="347">
        <f t="shared" ca="1" si="114"/>
        <v>0</v>
      </c>
      <c r="AJ388" s="347">
        <f t="shared" ca="1" si="114"/>
        <v>0</v>
      </c>
      <c r="AK388" s="347">
        <f t="shared" ca="1" si="114"/>
        <v>0</v>
      </c>
      <c r="AL388" s="347">
        <f t="shared" ca="1" si="114"/>
        <v>0</v>
      </c>
      <c r="AM388" s="408">
        <f ca="1">SUM(AM382:AM387)</f>
        <v>180602.70109289003</v>
      </c>
    </row>
    <row r="389" spans="2:39" ht="15.75">
      <c r="B389" s="350" t="s">
        <v>284</v>
      </c>
      <c r="C389" s="346"/>
      <c r="D389" s="351"/>
      <c r="E389" s="335"/>
      <c r="F389" s="335"/>
      <c r="G389" s="335"/>
      <c r="H389" s="335"/>
      <c r="I389" s="335"/>
      <c r="J389" s="335"/>
      <c r="K389" s="335"/>
      <c r="L389" s="335"/>
      <c r="M389" s="335"/>
      <c r="N389" s="335"/>
      <c r="O389" s="302"/>
      <c r="P389" s="335"/>
      <c r="Q389" s="335"/>
      <c r="R389" s="335"/>
      <c r="S389" s="337"/>
      <c r="T389" s="337"/>
      <c r="U389" s="337"/>
      <c r="V389" s="337"/>
      <c r="W389" s="335"/>
      <c r="X389" s="335"/>
      <c r="Y389" s="348">
        <f>Y379*Y381</f>
        <v>19677.935999999998</v>
      </c>
      <c r="Z389" s="348">
        <f t="shared" ref="Z389:AE389" si="115">Z379*Z381</f>
        <v>7245.1030000000001</v>
      </c>
      <c r="AA389" s="348">
        <f t="shared" si="115"/>
        <v>330.33699999999999</v>
      </c>
      <c r="AB389" s="348">
        <f t="shared" si="115"/>
        <v>12827.387500000001</v>
      </c>
      <c r="AC389" s="348">
        <f t="shared" si="115"/>
        <v>24.103999999999999</v>
      </c>
      <c r="AD389" s="348">
        <f t="shared" si="115"/>
        <v>309.92040000000003</v>
      </c>
      <c r="AE389" s="348">
        <f t="shared" si="115"/>
        <v>37.077599999999997</v>
      </c>
      <c r="AF389" s="348">
        <f>AF379*AF381</f>
        <v>0</v>
      </c>
      <c r="AG389" s="348">
        <f t="shared" ref="AG389:AL389" si="116">AG379*AG381</f>
        <v>0</v>
      </c>
      <c r="AH389" s="348">
        <f t="shared" si="116"/>
        <v>0</v>
      </c>
      <c r="AI389" s="348">
        <f t="shared" si="116"/>
        <v>0</v>
      </c>
      <c r="AJ389" s="348">
        <f t="shared" si="116"/>
        <v>0</v>
      </c>
      <c r="AK389" s="348">
        <f t="shared" si="116"/>
        <v>0</v>
      </c>
      <c r="AL389" s="348">
        <f t="shared" si="116"/>
        <v>0</v>
      </c>
      <c r="AM389" s="408">
        <f>SUM(Y389:AL389)</f>
        <v>40451.8655</v>
      </c>
    </row>
    <row r="390" spans="2:39" ht="15.75">
      <c r="B390" s="350" t="s">
        <v>285</v>
      </c>
      <c r="C390" s="346"/>
      <c r="D390" s="351"/>
      <c r="E390" s="335"/>
      <c r="F390" s="335"/>
      <c r="G390" s="335"/>
      <c r="H390" s="335"/>
      <c r="I390" s="335"/>
      <c r="J390" s="335"/>
      <c r="K390" s="335"/>
      <c r="L390" s="335"/>
      <c r="M390" s="335"/>
      <c r="N390" s="335"/>
      <c r="O390" s="302"/>
      <c r="P390" s="335"/>
      <c r="Q390" s="335"/>
      <c r="R390" s="335"/>
      <c r="S390" s="351"/>
      <c r="T390" s="351"/>
      <c r="U390" s="351"/>
      <c r="V390" s="351"/>
      <c r="W390" s="335"/>
      <c r="X390" s="335"/>
      <c r="Y390" s="352"/>
      <c r="Z390" s="352"/>
      <c r="AA390" s="352"/>
      <c r="AB390" s="352"/>
      <c r="AC390" s="352"/>
      <c r="AD390" s="352"/>
      <c r="AE390" s="352"/>
      <c r="AF390" s="352"/>
      <c r="AG390" s="352"/>
      <c r="AH390" s="352"/>
      <c r="AI390" s="352"/>
      <c r="AJ390" s="352"/>
      <c r="AK390" s="352"/>
      <c r="AL390" s="352"/>
      <c r="AM390" s="408">
        <f ca="1">AM388-AM389</f>
        <v>140150.83559289004</v>
      </c>
    </row>
    <row r="391" spans="2:39">
      <c r="B391" s="325"/>
      <c r="C391" s="351"/>
      <c r="D391" s="351"/>
      <c r="E391" s="335"/>
      <c r="F391" s="335"/>
      <c r="G391" s="335"/>
      <c r="H391" s="335"/>
      <c r="I391" s="335"/>
      <c r="J391" s="335"/>
      <c r="K391" s="335"/>
      <c r="L391" s="335"/>
      <c r="M391" s="335"/>
      <c r="N391" s="335"/>
      <c r="O391" s="302"/>
      <c r="P391" s="335"/>
      <c r="Q391" s="335"/>
      <c r="R391" s="335"/>
      <c r="S391" s="351"/>
      <c r="T391" s="346"/>
      <c r="U391" s="351"/>
      <c r="V391" s="351"/>
      <c r="W391" s="335"/>
      <c r="X391" s="335"/>
      <c r="Y391" s="353"/>
      <c r="Z391" s="353"/>
      <c r="AA391" s="353"/>
      <c r="AB391" s="353"/>
      <c r="AC391" s="353"/>
      <c r="AD391" s="353"/>
      <c r="AE391" s="353"/>
      <c r="AF391" s="353"/>
      <c r="AG391" s="353"/>
      <c r="AH391" s="353"/>
      <c r="AI391" s="353"/>
      <c r="AJ391" s="353"/>
      <c r="AK391" s="353"/>
      <c r="AL391" s="353"/>
      <c r="AM391" s="349"/>
    </row>
    <row r="392" spans="2:39">
      <c r="B392" s="440" t="s">
        <v>286</v>
      </c>
      <c r="C392" s="306"/>
      <c r="D392" s="281"/>
      <c r="E392" s="281"/>
      <c r="F392" s="281"/>
      <c r="G392" s="281"/>
      <c r="H392" s="281"/>
      <c r="I392" s="281"/>
      <c r="J392" s="281"/>
      <c r="K392" s="281"/>
      <c r="L392" s="281"/>
      <c r="M392" s="281"/>
      <c r="N392" s="281"/>
      <c r="O392" s="358"/>
      <c r="P392" s="281"/>
      <c r="Q392" s="281"/>
      <c r="R392" s="281"/>
      <c r="S392" s="306"/>
      <c r="T392" s="311"/>
      <c r="U392" s="311"/>
      <c r="V392" s="281"/>
      <c r="W392" s="281"/>
      <c r="X392" s="311"/>
      <c r="Y392" s="293">
        <f ca="1">IF(LOWER(Y$219)="kw",SUMPRODUCT($N$221:$N$376,$P$221:$P$376,Y$221:Y$376),SUMPRODUCT($E$221:$E$376,Y$221:Y$376))</f>
        <v>10468.517403447271</v>
      </c>
      <c r="Z392" s="293">
        <f t="shared" ref="Z392:AL392" ca="1" si="117">IF(LOWER(Z$219)="kw",SUMPRODUCT($N$221:$N$376,$P$221:$P$376,Z$221:Z$376),SUMPRODUCT($E$221:$E$376,Z$221:Z$376))</f>
        <v>1576667.1193636418</v>
      </c>
      <c r="AA392" s="293">
        <f t="shared" ca="1" si="117"/>
        <v>11.256889719234421</v>
      </c>
      <c r="AB392" s="293">
        <f t="shared" ca="1" si="117"/>
        <v>1627333</v>
      </c>
      <c r="AC392" s="293">
        <f t="shared" ca="1" si="117"/>
        <v>0</v>
      </c>
      <c r="AD392" s="293">
        <f t="shared" ca="1" si="117"/>
        <v>0</v>
      </c>
      <c r="AE392" s="293">
        <f t="shared" ca="1" si="117"/>
        <v>0</v>
      </c>
      <c r="AF392" s="293">
        <f t="shared" ca="1" si="117"/>
        <v>0</v>
      </c>
      <c r="AG392" s="293">
        <f t="shared" ca="1" si="117"/>
        <v>0</v>
      </c>
      <c r="AH392" s="293">
        <f t="shared" ca="1" si="117"/>
        <v>0</v>
      </c>
      <c r="AI392" s="293">
        <f t="shared" ca="1" si="117"/>
        <v>0</v>
      </c>
      <c r="AJ392" s="293">
        <f t="shared" ca="1" si="117"/>
        <v>0</v>
      </c>
      <c r="AK392" s="293">
        <f t="shared" ca="1" si="117"/>
        <v>0</v>
      </c>
      <c r="AL392" s="293">
        <f t="shared" ca="1" si="117"/>
        <v>0</v>
      </c>
      <c r="AM392" s="408"/>
    </row>
    <row r="393" spans="2:39">
      <c r="B393" s="440" t="s">
        <v>287</v>
      </c>
      <c r="C393" s="306"/>
      <c r="D393" s="281"/>
      <c r="E393" s="281"/>
      <c r="F393" s="281"/>
      <c r="G393" s="281"/>
      <c r="H393" s="281"/>
      <c r="I393" s="281"/>
      <c r="J393" s="281"/>
      <c r="K393" s="281"/>
      <c r="L393" s="281"/>
      <c r="M393" s="281"/>
      <c r="N393" s="281"/>
      <c r="O393" s="358"/>
      <c r="P393" s="281"/>
      <c r="Q393" s="281"/>
      <c r="R393" s="281"/>
      <c r="S393" s="306"/>
      <c r="T393" s="311"/>
      <c r="U393" s="311"/>
      <c r="V393" s="281"/>
      <c r="W393" s="281"/>
      <c r="X393" s="311"/>
      <c r="Y393" s="293">
        <f ca="1">IF(LOWER(Y$219)="kw",SUMPRODUCT($N$221:$N$376,$Q$221:$Q$376,Y$221:Y$376),SUMPRODUCT($F$221:$F$376,Y$221:Y$376))</f>
        <v>10467.356122388856</v>
      </c>
      <c r="Z393" s="293">
        <f t="shared" ref="Z393:AL393" ca="1" si="118">IF(LOWER(Z$219)="kw",SUMPRODUCT($N$221:$N$376,$Q$221:$Q$376,Z$221:Z$376),SUMPRODUCT($F$221:$F$376,Z$221:Z$376))</f>
        <v>1566009.887409793</v>
      </c>
      <c r="AA393" s="293">
        <f t="shared" ca="1" si="118"/>
        <v>11.256889719234421</v>
      </c>
      <c r="AB393" s="293">
        <f t="shared" ca="1" si="118"/>
        <v>1627333</v>
      </c>
      <c r="AC393" s="293">
        <f t="shared" ca="1" si="118"/>
        <v>0</v>
      </c>
      <c r="AD393" s="293">
        <f t="shared" ca="1" si="118"/>
        <v>0</v>
      </c>
      <c r="AE393" s="293">
        <f t="shared" ca="1" si="118"/>
        <v>0</v>
      </c>
      <c r="AF393" s="293">
        <f t="shared" ca="1" si="118"/>
        <v>0</v>
      </c>
      <c r="AG393" s="293">
        <f t="shared" ca="1" si="118"/>
        <v>0</v>
      </c>
      <c r="AH393" s="293">
        <f t="shared" ca="1" si="118"/>
        <v>0</v>
      </c>
      <c r="AI393" s="293">
        <f t="shared" ca="1" si="118"/>
        <v>0</v>
      </c>
      <c r="AJ393" s="293">
        <f t="shared" ca="1" si="118"/>
        <v>0</v>
      </c>
      <c r="AK393" s="293">
        <f t="shared" ca="1" si="118"/>
        <v>0</v>
      </c>
      <c r="AL393" s="293">
        <f t="shared" ca="1" si="118"/>
        <v>0</v>
      </c>
      <c r="AM393" s="338"/>
    </row>
    <row r="394" spans="2:39">
      <c r="B394" s="440" t="s">
        <v>288</v>
      </c>
      <c r="C394" s="306"/>
      <c r="D394" s="281"/>
      <c r="E394" s="281"/>
      <c r="F394" s="281"/>
      <c r="G394" s="281"/>
      <c r="H394" s="281"/>
      <c r="I394" s="281"/>
      <c r="J394" s="281"/>
      <c r="K394" s="281"/>
      <c r="L394" s="281"/>
      <c r="M394" s="281"/>
      <c r="N394" s="281"/>
      <c r="O394" s="358"/>
      <c r="P394" s="281"/>
      <c r="Q394" s="281"/>
      <c r="R394" s="281"/>
      <c r="S394" s="306"/>
      <c r="T394" s="311"/>
      <c r="U394" s="311"/>
      <c r="V394" s="281"/>
      <c r="W394" s="281"/>
      <c r="X394" s="311"/>
      <c r="Y394" s="293">
        <f ca="1">IF(LOWER(Y$219)="kw",SUMPRODUCT($N$221:$N$376,$R$221:$R$376,Y$221:Y$376),SUMPRODUCT($G$221:$G$376,Y$221:Y$376))</f>
        <v>10458.065873921523</v>
      </c>
      <c r="Z394" s="293">
        <f t="shared" ref="Z394:AL394" ca="1" si="119">IF(LOWER(Z$219)="kw",SUMPRODUCT($N$221:$N$376,$R$221:$R$376,Z$221:Z$376),SUMPRODUCT($G$221:$G$376,Z$221:Z$376))</f>
        <v>1480566.4888582327</v>
      </c>
      <c r="AA394" s="293">
        <f t="shared" ca="1" si="119"/>
        <v>11.256889719234421</v>
      </c>
      <c r="AB394" s="293">
        <f t="shared" ca="1" si="119"/>
        <v>1627333</v>
      </c>
      <c r="AC394" s="293">
        <f t="shared" ca="1" si="119"/>
        <v>0</v>
      </c>
      <c r="AD394" s="293">
        <f t="shared" ca="1" si="119"/>
        <v>0</v>
      </c>
      <c r="AE394" s="293">
        <f t="shared" ca="1" si="119"/>
        <v>0</v>
      </c>
      <c r="AF394" s="293">
        <f t="shared" ca="1" si="119"/>
        <v>0</v>
      </c>
      <c r="AG394" s="293">
        <f t="shared" ca="1" si="119"/>
        <v>0</v>
      </c>
      <c r="AH394" s="293">
        <f t="shared" ca="1" si="119"/>
        <v>0</v>
      </c>
      <c r="AI394" s="293">
        <f t="shared" ca="1" si="119"/>
        <v>0</v>
      </c>
      <c r="AJ394" s="293">
        <f t="shared" ca="1" si="119"/>
        <v>0</v>
      </c>
      <c r="AK394" s="293">
        <f t="shared" ca="1" si="119"/>
        <v>0</v>
      </c>
      <c r="AL394" s="293">
        <f t="shared" ca="1" si="119"/>
        <v>0</v>
      </c>
      <c r="AM394" s="338"/>
    </row>
    <row r="395" spans="2:39">
      <c r="B395" s="441" t="s">
        <v>289</v>
      </c>
      <c r="C395" s="365"/>
      <c r="D395" s="385"/>
      <c r="E395" s="385"/>
      <c r="F395" s="385"/>
      <c r="G395" s="385"/>
      <c r="H395" s="385"/>
      <c r="I395" s="385"/>
      <c r="J395" s="385"/>
      <c r="K395" s="385"/>
      <c r="L395" s="385"/>
      <c r="M395" s="385"/>
      <c r="N395" s="385"/>
      <c r="O395" s="384"/>
      <c r="P395" s="385"/>
      <c r="Q395" s="385"/>
      <c r="R395" s="385"/>
      <c r="S395" s="365"/>
      <c r="T395" s="386"/>
      <c r="U395" s="386"/>
      <c r="V395" s="385"/>
      <c r="W395" s="385"/>
      <c r="X395" s="386"/>
      <c r="Y395" s="327">
        <f ca="1">IF(LOWER(Y$219)="kw",SUMPRODUCT($N$221:$N$376,$S$221:$S$376,Y$221:Y$376),SUMPRODUCT($H$221:$H$376,Y$221:Y$376))</f>
        <v>10438.324095928447</v>
      </c>
      <c r="Z395" s="327">
        <f t="shared" ref="Z395:AL395" ca="1" si="120">IF(LOWER(Z$219)="kw",SUMPRODUCT($N$221:$N$376,$S$221:$S$376,Z$221:Z$376),SUMPRODUCT($H$221:$H$376,Z$221:Z$376))</f>
        <v>1349446.8409020859</v>
      </c>
      <c r="AA395" s="327">
        <f t="shared" ca="1" si="120"/>
        <v>11.256889719234421</v>
      </c>
      <c r="AB395" s="327">
        <f t="shared" ca="1" si="120"/>
        <v>1627333</v>
      </c>
      <c r="AC395" s="327">
        <f t="shared" ca="1" si="120"/>
        <v>0</v>
      </c>
      <c r="AD395" s="327">
        <f t="shared" ca="1" si="120"/>
        <v>0</v>
      </c>
      <c r="AE395" s="327">
        <f t="shared" ca="1" si="120"/>
        <v>0</v>
      </c>
      <c r="AF395" s="327">
        <f t="shared" ca="1" si="120"/>
        <v>0</v>
      </c>
      <c r="AG395" s="327">
        <f t="shared" ca="1" si="120"/>
        <v>0</v>
      </c>
      <c r="AH395" s="327">
        <f t="shared" ca="1" si="120"/>
        <v>0</v>
      </c>
      <c r="AI395" s="327">
        <f t="shared" ca="1" si="120"/>
        <v>0</v>
      </c>
      <c r="AJ395" s="327">
        <f t="shared" ca="1" si="120"/>
        <v>0</v>
      </c>
      <c r="AK395" s="327">
        <f t="shared" ca="1" si="120"/>
        <v>0</v>
      </c>
      <c r="AL395" s="327">
        <f t="shared" ca="1" si="120"/>
        <v>0</v>
      </c>
      <c r="AM395" s="387"/>
    </row>
    <row r="396" spans="2:39" ht="21" customHeight="1">
      <c r="B396" s="369" t="s">
        <v>592</v>
      </c>
      <c r="C396" s="388"/>
      <c r="D396" s="389"/>
      <c r="E396" s="389"/>
      <c r="F396" s="389"/>
      <c r="G396" s="389"/>
      <c r="H396" s="389"/>
      <c r="I396" s="389"/>
      <c r="J396" s="389"/>
      <c r="K396" s="389"/>
      <c r="L396" s="389"/>
      <c r="M396" s="389"/>
      <c r="N396" s="389"/>
      <c r="O396" s="389"/>
      <c r="P396" s="389"/>
      <c r="Q396" s="389"/>
      <c r="R396" s="389"/>
      <c r="S396" s="372"/>
      <c r="T396" s="373"/>
      <c r="U396" s="389"/>
      <c r="V396" s="389"/>
      <c r="W396" s="389"/>
      <c r="X396" s="389"/>
      <c r="Y396" s="410"/>
      <c r="Z396" s="410"/>
      <c r="AA396" s="410"/>
      <c r="AB396" s="410"/>
      <c r="AC396" s="410"/>
      <c r="AD396" s="410"/>
      <c r="AE396" s="410"/>
      <c r="AF396" s="410"/>
      <c r="AG396" s="410"/>
      <c r="AH396" s="410"/>
      <c r="AI396" s="410"/>
      <c r="AJ396" s="410"/>
      <c r="AK396" s="410"/>
      <c r="AL396" s="410"/>
      <c r="AM396" s="390"/>
    </row>
    <row r="399" spans="2:39" ht="15.75">
      <c r="B399" s="282" t="s">
        <v>292</v>
      </c>
      <c r="C399" s="283"/>
      <c r="D399" s="583" t="s">
        <v>527</v>
      </c>
      <c r="E399" s="255"/>
      <c r="F399" s="585"/>
      <c r="G399" s="255"/>
      <c r="H399" s="255"/>
      <c r="I399" s="255"/>
      <c r="J399" s="255"/>
      <c r="K399" s="255"/>
      <c r="L399" s="255"/>
      <c r="M399" s="255"/>
      <c r="N399" s="255"/>
      <c r="O399" s="283"/>
      <c r="P399" s="255"/>
      <c r="Q399" s="255"/>
      <c r="R399" s="255"/>
      <c r="S399" s="255"/>
      <c r="T399" s="255"/>
      <c r="U399" s="255"/>
      <c r="V399" s="255"/>
      <c r="W399" s="255"/>
      <c r="X399" s="255"/>
      <c r="Y399" s="272"/>
      <c r="Z399" s="269"/>
      <c r="AA399" s="269"/>
      <c r="AB399" s="269"/>
      <c r="AC399" s="269"/>
      <c r="AD399" s="269"/>
      <c r="AE399" s="269"/>
      <c r="AF399" s="269"/>
      <c r="AG399" s="269"/>
      <c r="AH399" s="269"/>
      <c r="AI399" s="269"/>
      <c r="AJ399" s="269"/>
      <c r="AK399" s="269"/>
      <c r="AL399" s="269"/>
      <c r="AM399" s="284"/>
    </row>
    <row r="400" spans="2:39" ht="33.75" customHeight="1">
      <c r="B400" s="937" t="s">
        <v>212</v>
      </c>
      <c r="C400" s="939" t="s">
        <v>33</v>
      </c>
      <c r="D400" s="286" t="s">
        <v>423</v>
      </c>
      <c r="E400" s="941" t="s">
        <v>210</v>
      </c>
      <c r="F400" s="942"/>
      <c r="G400" s="942"/>
      <c r="H400" s="942"/>
      <c r="I400" s="942"/>
      <c r="J400" s="942"/>
      <c r="K400" s="942"/>
      <c r="L400" s="942"/>
      <c r="M400" s="943"/>
      <c r="N400" s="944" t="s">
        <v>214</v>
      </c>
      <c r="O400" s="286" t="s">
        <v>424</v>
      </c>
      <c r="P400" s="941" t="s">
        <v>213</v>
      </c>
      <c r="Q400" s="942"/>
      <c r="R400" s="942"/>
      <c r="S400" s="942"/>
      <c r="T400" s="942"/>
      <c r="U400" s="942"/>
      <c r="V400" s="942"/>
      <c r="W400" s="942"/>
      <c r="X400" s="943"/>
      <c r="Y400" s="934" t="s">
        <v>244</v>
      </c>
      <c r="Z400" s="935"/>
      <c r="AA400" s="935"/>
      <c r="AB400" s="935"/>
      <c r="AC400" s="935"/>
      <c r="AD400" s="935"/>
      <c r="AE400" s="935"/>
      <c r="AF400" s="935"/>
      <c r="AG400" s="935"/>
      <c r="AH400" s="935"/>
      <c r="AI400" s="935"/>
      <c r="AJ400" s="935"/>
      <c r="AK400" s="935"/>
      <c r="AL400" s="935"/>
      <c r="AM400" s="936"/>
    </row>
    <row r="401" spans="1:39" ht="61.5" customHeight="1">
      <c r="B401" s="938"/>
      <c r="C401" s="940"/>
      <c r="D401" s="287">
        <v>2017</v>
      </c>
      <c r="E401" s="287">
        <v>2018</v>
      </c>
      <c r="F401" s="287">
        <v>2019</v>
      </c>
      <c r="G401" s="287">
        <v>2020</v>
      </c>
      <c r="H401" s="287">
        <v>2021</v>
      </c>
      <c r="I401" s="287">
        <v>2022</v>
      </c>
      <c r="J401" s="287">
        <v>2023</v>
      </c>
      <c r="K401" s="287">
        <v>2024</v>
      </c>
      <c r="L401" s="287">
        <v>2025</v>
      </c>
      <c r="M401" s="287">
        <v>2026</v>
      </c>
      <c r="N401" s="945"/>
      <c r="O401" s="287">
        <v>2017</v>
      </c>
      <c r="P401" s="287">
        <v>2018</v>
      </c>
      <c r="Q401" s="287">
        <v>2019</v>
      </c>
      <c r="R401" s="287">
        <v>2020</v>
      </c>
      <c r="S401" s="287">
        <v>2021</v>
      </c>
      <c r="T401" s="287">
        <v>2022</v>
      </c>
      <c r="U401" s="287">
        <v>2023</v>
      </c>
      <c r="V401" s="287">
        <v>2024</v>
      </c>
      <c r="W401" s="287">
        <v>2025</v>
      </c>
      <c r="X401" s="287">
        <v>2026</v>
      </c>
      <c r="Y401" s="287" t="str">
        <f>'1.  LRAMVA Summary'!D50</f>
        <v>General Service 50 to 4,999 kW</v>
      </c>
      <c r="Z401" s="287" t="str">
        <f>'1.  LRAMVA Summary'!E50</f>
        <v>General Service Less Than 50 kW</v>
      </c>
      <c r="AA401" s="287" t="str">
        <f>'1.  LRAMVA Summary'!F50</f>
        <v>Large Use</v>
      </c>
      <c r="AB401" s="287" t="str">
        <f>'1.  LRAMVA Summary'!G50</f>
        <v>Residential</v>
      </c>
      <c r="AC401" s="287" t="str">
        <f>'1.  LRAMVA Summary'!H50</f>
        <v>Sentinel Lighting</v>
      </c>
      <c r="AD401" s="287" t="str">
        <f>'1.  LRAMVA Summary'!I50</f>
        <v>Street Lighting</v>
      </c>
      <c r="AE401" s="287" t="str">
        <f>'1.  LRAMVA Summary'!J50</f>
        <v>Unmetered Scattered Load</v>
      </c>
      <c r="AF401" s="287" t="str">
        <f>'1.  LRAMVA Summary'!K50</f>
        <v/>
      </c>
      <c r="AG401" s="287" t="str">
        <f>'1.  LRAMVA Summary'!L50</f>
        <v/>
      </c>
      <c r="AH401" s="287" t="str">
        <f>'1.  LRAMVA Summary'!M50</f>
        <v/>
      </c>
      <c r="AI401" s="287" t="str">
        <f>'1.  LRAMVA Summary'!N50</f>
        <v/>
      </c>
      <c r="AJ401" s="287" t="str">
        <f>'1.  LRAMVA Summary'!O50</f>
        <v/>
      </c>
      <c r="AK401" s="287" t="str">
        <f>'1.  LRAMVA Summary'!P50</f>
        <v/>
      </c>
      <c r="AL401" s="287" t="str">
        <f>'1.  LRAMVA Summary'!Q50</f>
        <v/>
      </c>
      <c r="AM401" s="289" t="str">
        <f>'1.  LRAMVA Summary'!R50</f>
        <v>Total</v>
      </c>
    </row>
    <row r="402" spans="1:39" ht="15.75" customHeight="1">
      <c r="A402" s="526"/>
      <c r="B402" s="518" t="s">
        <v>505</v>
      </c>
      <c r="C402" s="291"/>
      <c r="D402" s="291"/>
      <c r="E402" s="291"/>
      <c r="F402" s="291"/>
      <c r="G402" s="291"/>
      <c r="H402" s="291"/>
      <c r="I402" s="291"/>
      <c r="J402" s="291"/>
      <c r="K402" s="291"/>
      <c r="L402" s="291"/>
      <c r="M402" s="291"/>
      <c r="N402" s="292"/>
      <c r="O402" s="291"/>
      <c r="P402" s="291"/>
      <c r="Q402" s="291"/>
      <c r="R402" s="291"/>
      <c r="S402" s="291"/>
      <c r="T402" s="291"/>
      <c r="U402" s="291"/>
      <c r="V402" s="291"/>
      <c r="W402" s="291"/>
      <c r="X402" s="291"/>
      <c r="Y402" s="293" t="str">
        <f>'1.  LRAMVA Summary'!D51</f>
        <v>kW</v>
      </c>
      <c r="Z402" s="293" t="str">
        <f>'1.  LRAMVA Summary'!E51</f>
        <v>kWh</v>
      </c>
      <c r="AA402" s="293" t="str">
        <f>'1.  LRAMVA Summary'!F51</f>
        <v>kW</v>
      </c>
      <c r="AB402" s="293" t="str">
        <f>'1.  LRAMVA Summary'!G51</f>
        <v>kWh</v>
      </c>
      <c r="AC402" s="293" t="str">
        <f>'1.  LRAMVA Summary'!H51</f>
        <v>kW</v>
      </c>
      <c r="AD402" s="293" t="str">
        <f>'1.  LRAMVA Summary'!I51</f>
        <v>kW</v>
      </c>
      <c r="AE402" s="293" t="str">
        <f>'1.  LRAMVA Summary'!J51</f>
        <v>kWh</v>
      </c>
      <c r="AF402" s="293" t="str">
        <f>'1.  LRAMVA Summary'!K51</f>
        <v/>
      </c>
      <c r="AG402" s="293" t="str">
        <f>'1.  LRAMVA Summary'!L51</f>
        <v/>
      </c>
      <c r="AH402" s="293" t="str">
        <f>'1.  LRAMVA Summary'!M51</f>
        <v/>
      </c>
      <c r="AI402" s="293" t="str">
        <f>'1.  LRAMVA Summary'!N51</f>
        <v/>
      </c>
      <c r="AJ402" s="293" t="str">
        <f>'1.  LRAMVA Summary'!O51</f>
        <v/>
      </c>
      <c r="AK402" s="293" t="str">
        <f>'1.  LRAMVA Summary'!P51</f>
        <v/>
      </c>
      <c r="AL402" s="293" t="str">
        <f>'1.  LRAMVA Summary'!Q51</f>
        <v/>
      </c>
      <c r="AM402" s="294"/>
    </row>
    <row r="403" spans="1:39" ht="15.75" hidden="1" outlineLevel="1">
      <c r="A403" s="526"/>
      <c r="B403" s="498" t="s">
        <v>498</v>
      </c>
      <c r="C403" s="291"/>
      <c r="D403" s="291"/>
      <c r="E403" s="291"/>
      <c r="F403" s="291"/>
      <c r="G403" s="291"/>
      <c r="H403" s="291"/>
      <c r="I403" s="291"/>
      <c r="J403" s="291"/>
      <c r="K403" s="291"/>
      <c r="L403" s="291"/>
      <c r="M403" s="291"/>
      <c r="N403" s="292"/>
      <c r="O403" s="291"/>
      <c r="P403" s="291"/>
      <c r="Q403" s="291"/>
      <c r="R403" s="291"/>
      <c r="S403" s="291"/>
      <c r="T403" s="291"/>
      <c r="U403" s="291"/>
      <c r="V403" s="291"/>
      <c r="W403" s="291"/>
      <c r="X403" s="291"/>
      <c r="Y403" s="293"/>
      <c r="Z403" s="293"/>
      <c r="AA403" s="293"/>
      <c r="AB403" s="293"/>
      <c r="AC403" s="293"/>
      <c r="AD403" s="293"/>
      <c r="AE403" s="293"/>
      <c r="AF403" s="293"/>
      <c r="AG403" s="293"/>
      <c r="AH403" s="293"/>
      <c r="AI403" s="293"/>
      <c r="AJ403" s="293"/>
      <c r="AK403" s="293"/>
      <c r="AL403" s="293"/>
      <c r="AM403" s="294"/>
    </row>
    <row r="404" spans="1:39" hidden="1" outlineLevel="1">
      <c r="A404" s="526">
        <v>1</v>
      </c>
      <c r="B404" s="429" t="s">
        <v>95</v>
      </c>
      <c r="C404" s="293" t="s">
        <v>25</v>
      </c>
      <c r="D404" s="297"/>
      <c r="E404" s="297"/>
      <c r="F404" s="297"/>
      <c r="G404" s="297"/>
      <c r="H404" s="297"/>
      <c r="I404" s="297"/>
      <c r="J404" s="297"/>
      <c r="K404" s="297"/>
      <c r="L404" s="297"/>
      <c r="M404" s="297"/>
      <c r="N404" s="293"/>
      <c r="O404" s="297"/>
      <c r="P404" s="297"/>
      <c r="Q404" s="297"/>
      <c r="R404" s="297"/>
      <c r="S404" s="297"/>
      <c r="T404" s="297"/>
      <c r="U404" s="297"/>
      <c r="V404" s="297"/>
      <c r="W404" s="297"/>
      <c r="X404" s="297"/>
      <c r="Y404" s="411"/>
      <c r="Z404" s="411"/>
      <c r="AA404" s="411"/>
      <c r="AB404" s="411"/>
      <c r="AC404" s="411"/>
      <c r="AD404" s="411"/>
      <c r="AE404" s="411"/>
      <c r="AF404" s="411"/>
      <c r="AG404" s="411"/>
      <c r="AH404" s="411"/>
      <c r="AI404" s="411"/>
      <c r="AJ404" s="411"/>
      <c r="AK404" s="411"/>
      <c r="AL404" s="411"/>
      <c r="AM404" s="298">
        <f>SUM(Y404:AL404)</f>
        <v>0</v>
      </c>
    </row>
    <row r="405" spans="1:39" hidden="1" outlineLevel="1">
      <c r="A405" s="526"/>
      <c r="B405" s="432" t="s">
        <v>309</v>
      </c>
      <c r="C405" s="293" t="s">
        <v>164</v>
      </c>
      <c r="D405" s="297"/>
      <c r="E405" s="297"/>
      <c r="F405" s="297"/>
      <c r="G405" s="297"/>
      <c r="H405" s="297"/>
      <c r="I405" s="297"/>
      <c r="J405" s="297"/>
      <c r="K405" s="297"/>
      <c r="L405" s="297"/>
      <c r="M405" s="297"/>
      <c r="N405" s="468"/>
      <c r="O405" s="297"/>
      <c r="P405" s="297"/>
      <c r="Q405" s="297"/>
      <c r="R405" s="297"/>
      <c r="S405" s="297"/>
      <c r="T405" s="297"/>
      <c r="U405" s="297"/>
      <c r="V405" s="297"/>
      <c r="W405" s="297"/>
      <c r="X405" s="297"/>
      <c r="Y405" s="412">
        <f t="shared" ref="Y405:AL405" si="121">Y404</f>
        <v>0</v>
      </c>
      <c r="Z405" s="412">
        <f t="shared" si="121"/>
        <v>0</v>
      </c>
      <c r="AA405" s="412">
        <f t="shared" si="121"/>
        <v>0</v>
      </c>
      <c r="AB405" s="412">
        <f t="shared" si="121"/>
        <v>0</v>
      </c>
      <c r="AC405" s="412">
        <f t="shared" si="121"/>
        <v>0</v>
      </c>
      <c r="AD405" s="412">
        <f t="shared" si="121"/>
        <v>0</v>
      </c>
      <c r="AE405" s="412">
        <f t="shared" si="121"/>
        <v>0</v>
      </c>
      <c r="AF405" s="412">
        <f t="shared" si="121"/>
        <v>0</v>
      </c>
      <c r="AG405" s="412">
        <f t="shared" si="121"/>
        <v>0</v>
      </c>
      <c r="AH405" s="412">
        <f t="shared" si="121"/>
        <v>0</v>
      </c>
      <c r="AI405" s="412">
        <f t="shared" si="121"/>
        <v>0</v>
      </c>
      <c r="AJ405" s="412">
        <f t="shared" si="121"/>
        <v>0</v>
      </c>
      <c r="AK405" s="412">
        <f t="shared" si="121"/>
        <v>0</v>
      </c>
      <c r="AL405" s="412">
        <f t="shared" si="121"/>
        <v>0</v>
      </c>
      <c r="AM405" s="299"/>
    </row>
    <row r="406" spans="1:39" ht="15.75" hidden="1" outlineLevel="1">
      <c r="A406" s="526"/>
      <c r="B406" s="519"/>
      <c r="C406" s="301"/>
      <c r="D406" s="301"/>
      <c r="E406" s="301"/>
      <c r="F406" s="301"/>
      <c r="G406" s="301"/>
      <c r="H406" s="301"/>
      <c r="I406" s="301"/>
      <c r="J406" s="301"/>
      <c r="K406" s="301"/>
      <c r="L406" s="301"/>
      <c r="M406" s="301"/>
      <c r="N406" s="302"/>
      <c r="O406" s="301"/>
      <c r="P406" s="301"/>
      <c r="Q406" s="301"/>
      <c r="R406" s="301"/>
      <c r="S406" s="301"/>
      <c r="T406" s="301"/>
      <c r="U406" s="301"/>
      <c r="V406" s="301"/>
      <c r="W406" s="301"/>
      <c r="X406" s="301"/>
      <c r="Y406" s="413"/>
      <c r="Z406" s="414"/>
      <c r="AA406" s="414"/>
      <c r="AB406" s="414"/>
      <c r="AC406" s="414"/>
      <c r="AD406" s="414"/>
      <c r="AE406" s="414"/>
      <c r="AF406" s="414"/>
      <c r="AG406" s="414"/>
      <c r="AH406" s="414"/>
      <c r="AI406" s="414"/>
      <c r="AJ406" s="414"/>
      <c r="AK406" s="414"/>
      <c r="AL406" s="414"/>
      <c r="AM406" s="304"/>
    </row>
    <row r="407" spans="1:39" hidden="1" outlineLevel="1">
      <c r="A407" s="526">
        <v>2</v>
      </c>
      <c r="B407" s="429" t="s">
        <v>96</v>
      </c>
      <c r="C407" s="293" t="s">
        <v>25</v>
      </c>
      <c r="D407" s="297"/>
      <c r="E407" s="297"/>
      <c r="F407" s="297"/>
      <c r="G407" s="297"/>
      <c r="H407" s="297"/>
      <c r="I407" s="297"/>
      <c r="J407" s="297"/>
      <c r="K407" s="297"/>
      <c r="L407" s="297"/>
      <c r="M407" s="297"/>
      <c r="N407" s="293"/>
      <c r="O407" s="297"/>
      <c r="P407" s="297"/>
      <c r="Q407" s="297"/>
      <c r="R407" s="297"/>
      <c r="S407" s="297"/>
      <c r="T407" s="297"/>
      <c r="U407" s="297"/>
      <c r="V407" s="297"/>
      <c r="W407" s="297"/>
      <c r="X407" s="297"/>
      <c r="Y407" s="411"/>
      <c r="Z407" s="411"/>
      <c r="AA407" s="411"/>
      <c r="AB407" s="411"/>
      <c r="AC407" s="411"/>
      <c r="AD407" s="411"/>
      <c r="AE407" s="411"/>
      <c r="AF407" s="411"/>
      <c r="AG407" s="411"/>
      <c r="AH407" s="411"/>
      <c r="AI407" s="411"/>
      <c r="AJ407" s="411"/>
      <c r="AK407" s="411"/>
      <c r="AL407" s="411"/>
      <c r="AM407" s="298">
        <f>SUM(Y407:AL407)</f>
        <v>0</v>
      </c>
    </row>
    <row r="408" spans="1:39" hidden="1" outlineLevel="1">
      <c r="A408" s="526"/>
      <c r="B408" s="432" t="s">
        <v>309</v>
      </c>
      <c r="C408" s="293" t="s">
        <v>164</v>
      </c>
      <c r="D408" s="297"/>
      <c r="E408" s="297"/>
      <c r="F408" s="297"/>
      <c r="G408" s="297"/>
      <c r="H408" s="297"/>
      <c r="I408" s="297"/>
      <c r="J408" s="297"/>
      <c r="K408" s="297"/>
      <c r="L408" s="297"/>
      <c r="M408" s="297"/>
      <c r="N408" s="468"/>
      <c r="O408" s="297"/>
      <c r="P408" s="297"/>
      <c r="Q408" s="297"/>
      <c r="R408" s="297"/>
      <c r="S408" s="297"/>
      <c r="T408" s="297"/>
      <c r="U408" s="297"/>
      <c r="V408" s="297"/>
      <c r="W408" s="297"/>
      <c r="X408" s="297"/>
      <c r="Y408" s="412">
        <f t="shared" ref="Y408:AL408" si="122">Y407</f>
        <v>0</v>
      </c>
      <c r="Z408" s="412">
        <f t="shared" si="122"/>
        <v>0</v>
      </c>
      <c r="AA408" s="412">
        <f t="shared" si="122"/>
        <v>0</v>
      </c>
      <c r="AB408" s="412">
        <f t="shared" si="122"/>
        <v>0</v>
      </c>
      <c r="AC408" s="412">
        <f t="shared" si="122"/>
        <v>0</v>
      </c>
      <c r="AD408" s="412">
        <f t="shared" si="122"/>
        <v>0</v>
      </c>
      <c r="AE408" s="412">
        <f t="shared" si="122"/>
        <v>0</v>
      </c>
      <c r="AF408" s="412">
        <f t="shared" si="122"/>
        <v>0</v>
      </c>
      <c r="AG408" s="412">
        <f t="shared" si="122"/>
        <v>0</v>
      </c>
      <c r="AH408" s="412">
        <f t="shared" si="122"/>
        <v>0</v>
      </c>
      <c r="AI408" s="412">
        <f t="shared" si="122"/>
        <v>0</v>
      </c>
      <c r="AJ408" s="412">
        <f t="shared" si="122"/>
        <v>0</v>
      </c>
      <c r="AK408" s="412">
        <f t="shared" si="122"/>
        <v>0</v>
      </c>
      <c r="AL408" s="412">
        <f t="shared" si="122"/>
        <v>0</v>
      </c>
      <c r="AM408" s="299"/>
    </row>
    <row r="409" spans="1:39" ht="15.75" hidden="1" outlineLevel="1">
      <c r="A409" s="526"/>
      <c r="B409" s="519"/>
      <c r="C409" s="301"/>
      <c r="D409" s="306"/>
      <c r="E409" s="306"/>
      <c r="F409" s="306"/>
      <c r="G409" s="306"/>
      <c r="H409" s="306"/>
      <c r="I409" s="306"/>
      <c r="J409" s="306"/>
      <c r="K409" s="306"/>
      <c r="L409" s="306"/>
      <c r="M409" s="306"/>
      <c r="N409" s="302"/>
      <c r="O409" s="306"/>
      <c r="P409" s="306"/>
      <c r="Q409" s="306"/>
      <c r="R409" s="306"/>
      <c r="S409" s="306"/>
      <c r="T409" s="306"/>
      <c r="U409" s="306"/>
      <c r="V409" s="306"/>
      <c r="W409" s="306"/>
      <c r="X409" s="306"/>
      <c r="Y409" s="413"/>
      <c r="Z409" s="414"/>
      <c r="AA409" s="414"/>
      <c r="AB409" s="414"/>
      <c r="AC409" s="414"/>
      <c r="AD409" s="414"/>
      <c r="AE409" s="414"/>
      <c r="AF409" s="414"/>
      <c r="AG409" s="414"/>
      <c r="AH409" s="414"/>
      <c r="AI409" s="414"/>
      <c r="AJ409" s="414"/>
      <c r="AK409" s="414"/>
      <c r="AL409" s="414"/>
      <c r="AM409" s="304"/>
    </row>
    <row r="410" spans="1:39" hidden="1" outlineLevel="1">
      <c r="A410" s="526">
        <v>3</v>
      </c>
      <c r="B410" s="429" t="s">
        <v>97</v>
      </c>
      <c r="C410" s="293" t="s">
        <v>25</v>
      </c>
      <c r="D410" s="297"/>
      <c r="E410" s="297"/>
      <c r="F410" s="297"/>
      <c r="G410" s="297"/>
      <c r="H410" s="297"/>
      <c r="I410" s="297"/>
      <c r="J410" s="297"/>
      <c r="K410" s="297"/>
      <c r="L410" s="297"/>
      <c r="M410" s="297"/>
      <c r="N410" s="293"/>
      <c r="O410" s="297"/>
      <c r="P410" s="297"/>
      <c r="Q410" s="297"/>
      <c r="R410" s="297"/>
      <c r="S410" s="297"/>
      <c r="T410" s="297"/>
      <c r="U410" s="297"/>
      <c r="V410" s="297"/>
      <c r="W410" s="297"/>
      <c r="X410" s="297"/>
      <c r="Y410" s="411"/>
      <c r="Z410" s="411"/>
      <c r="AA410" s="411"/>
      <c r="AB410" s="411"/>
      <c r="AC410" s="411"/>
      <c r="AD410" s="411"/>
      <c r="AE410" s="411"/>
      <c r="AF410" s="411"/>
      <c r="AG410" s="411"/>
      <c r="AH410" s="411"/>
      <c r="AI410" s="411"/>
      <c r="AJ410" s="411"/>
      <c r="AK410" s="411"/>
      <c r="AL410" s="411"/>
      <c r="AM410" s="298">
        <f>SUM(Y410:AL410)</f>
        <v>0</v>
      </c>
    </row>
    <row r="411" spans="1:39" hidden="1" outlineLevel="1">
      <c r="A411" s="526"/>
      <c r="B411" s="432" t="s">
        <v>309</v>
      </c>
      <c r="C411" s="293" t="s">
        <v>164</v>
      </c>
      <c r="D411" s="297"/>
      <c r="E411" s="297"/>
      <c r="F411" s="297"/>
      <c r="G411" s="297"/>
      <c r="H411" s="297"/>
      <c r="I411" s="297"/>
      <c r="J411" s="297"/>
      <c r="K411" s="297"/>
      <c r="L411" s="297"/>
      <c r="M411" s="297"/>
      <c r="N411" s="468"/>
      <c r="O411" s="297"/>
      <c r="P411" s="297"/>
      <c r="Q411" s="297"/>
      <c r="R411" s="297"/>
      <c r="S411" s="297"/>
      <c r="T411" s="297"/>
      <c r="U411" s="297"/>
      <c r="V411" s="297"/>
      <c r="W411" s="297"/>
      <c r="X411" s="297"/>
      <c r="Y411" s="412">
        <f t="shared" ref="Y411:AL411" si="123">Y410</f>
        <v>0</v>
      </c>
      <c r="Z411" s="412">
        <f t="shared" si="123"/>
        <v>0</v>
      </c>
      <c r="AA411" s="412">
        <f t="shared" si="123"/>
        <v>0</v>
      </c>
      <c r="AB411" s="412">
        <f t="shared" si="123"/>
        <v>0</v>
      </c>
      <c r="AC411" s="412">
        <f t="shared" si="123"/>
        <v>0</v>
      </c>
      <c r="AD411" s="412">
        <f t="shared" si="123"/>
        <v>0</v>
      </c>
      <c r="AE411" s="412">
        <f t="shared" si="123"/>
        <v>0</v>
      </c>
      <c r="AF411" s="412">
        <f t="shared" si="123"/>
        <v>0</v>
      </c>
      <c r="AG411" s="412">
        <f t="shared" si="123"/>
        <v>0</v>
      </c>
      <c r="AH411" s="412">
        <f t="shared" si="123"/>
        <v>0</v>
      </c>
      <c r="AI411" s="412">
        <f t="shared" si="123"/>
        <v>0</v>
      </c>
      <c r="AJ411" s="412">
        <f t="shared" si="123"/>
        <v>0</v>
      </c>
      <c r="AK411" s="412">
        <f t="shared" si="123"/>
        <v>0</v>
      </c>
      <c r="AL411" s="412">
        <f t="shared" si="123"/>
        <v>0</v>
      </c>
      <c r="AM411" s="299"/>
    </row>
    <row r="412" spans="1:39" hidden="1" outlineLevel="1">
      <c r="A412" s="526"/>
      <c r="B412" s="432"/>
      <c r="C412" s="307"/>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413"/>
      <c r="Z412" s="413"/>
      <c r="AA412" s="413"/>
      <c r="AB412" s="413"/>
      <c r="AC412" s="413"/>
      <c r="AD412" s="413"/>
      <c r="AE412" s="413"/>
      <c r="AF412" s="413"/>
      <c r="AG412" s="413"/>
      <c r="AH412" s="413"/>
      <c r="AI412" s="413"/>
      <c r="AJ412" s="413"/>
      <c r="AK412" s="413"/>
      <c r="AL412" s="413"/>
      <c r="AM412" s="308"/>
    </row>
    <row r="413" spans="1:39" hidden="1" outlineLevel="1">
      <c r="A413" s="526">
        <v>4</v>
      </c>
      <c r="B413" s="429" t="s">
        <v>98</v>
      </c>
      <c r="C413" s="293" t="s">
        <v>25</v>
      </c>
      <c r="D413" s="297"/>
      <c r="E413" s="297"/>
      <c r="F413" s="297"/>
      <c r="G413" s="297"/>
      <c r="H413" s="297"/>
      <c r="I413" s="297"/>
      <c r="J413" s="297"/>
      <c r="K413" s="297"/>
      <c r="L413" s="297"/>
      <c r="M413" s="297"/>
      <c r="N413" s="293"/>
      <c r="O413" s="297"/>
      <c r="P413" s="297"/>
      <c r="Q413" s="297"/>
      <c r="R413" s="297"/>
      <c r="S413" s="297"/>
      <c r="T413" s="297"/>
      <c r="U413" s="297"/>
      <c r="V413" s="297"/>
      <c r="W413" s="297"/>
      <c r="X413" s="297"/>
      <c r="Y413" s="411"/>
      <c r="Z413" s="411"/>
      <c r="AA413" s="411"/>
      <c r="AB413" s="411"/>
      <c r="AC413" s="411"/>
      <c r="AD413" s="411"/>
      <c r="AE413" s="411"/>
      <c r="AF413" s="411"/>
      <c r="AG413" s="411"/>
      <c r="AH413" s="411"/>
      <c r="AI413" s="411"/>
      <c r="AJ413" s="411"/>
      <c r="AK413" s="411"/>
      <c r="AL413" s="411"/>
      <c r="AM413" s="298">
        <f>SUM(Y413:AL413)</f>
        <v>0</v>
      </c>
    </row>
    <row r="414" spans="1:39" hidden="1" outlineLevel="1">
      <c r="A414" s="526"/>
      <c r="B414" s="432" t="s">
        <v>309</v>
      </c>
      <c r="C414" s="293" t="s">
        <v>164</v>
      </c>
      <c r="D414" s="297"/>
      <c r="E414" s="297"/>
      <c r="F414" s="297"/>
      <c r="G414" s="297"/>
      <c r="H414" s="297"/>
      <c r="I414" s="297"/>
      <c r="J414" s="297"/>
      <c r="K414" s="297"/>
      <c r="L414" s="297"/>
      <c r="M414" s="297"/>
      <c r="N414" s="468"/>
      <c r="O414" s="297"/>
      <c r="P414" s="297"/>
      <c r="Q414" s="297"/>
      <c r="R414" s="297"/>
      <c r="S414" s="297"/>
      <c r="T414" s="297"/>
      <c r="U414" s="297"/>
      <c r="V414" s="297"/>
      <c r="W414" s="297"/>
      <c r="X414" s="297"/>
      <c r="Y414" s="412">
        <f t="shared" ref="Y414:AL414" si="124">Y413</f>
        <v>0</v>
      </c>
      <c r="Z414" s="412">
        <f t="shared" si="124"/>
        <v>0</v>
      </c>
      <c r="AA414" s="412">
        <f t="shared" si="124"/>
        <v>0</v>
      </c>
      <c r="AB414" s="412">
        <f t="shared" si="124"/>
        <v>0</v>
      </c>
      <c r="AC414" s="412">
        <f t="shared" si="124"/>
        <v>0</v>
      </c>
      <c r="AD414" s="412">
        <f t="shared" si="124"/>
        <v>0</v>
      </c>
      <c r="AE414" s="412">
        <f t="shared" si="124"/>
        <v>0</v>
      </c>
      <c r="AF414" s="412">
        <f t="shared" si="124"/>
        <v>0</v>
      </c>
      <c r="AG414" s="412">
        <f t="shared" si="124"/>
        <v>0</v>
      </c>
      <c r="AH414" s="412">
        <f t="shared" si="124"/>
        <v>0</v>
      </c>
      <c r="AI414" s="412">
        <f t="shared" si="124"/>
        <v>0</v>
      </c>
      <c r="AJ414" s="412">
        <f t="shared" si="124"/>
        <v>0</v>
      </c>
      <c r="AK414" s="412">
        <f t="shared" si="124"/>
        <v>0</v>
      </c>
      <c r="AL414" s="412">
        <f t="shared" si="124"/>
        <v>0</v>
      </c>
      <c r="AM414" s="299"/>
    </row>
    <row r="415" spans="1:39" hidden="1" outlineLevel="1">
      <c r="A415" s="526"/>
      <c r="B415" s="432"/>
      <c r="C415" s="307"/>
      <c r="D415" s="306"/>
      <c r="E415" s="306"/>
      <c r="F415" s="306"/>
      <c r="G415" s="306"/>
      <c r="H415" s="306"/>
      <c r="I415" s="306"/>
      <c r="J415" s="306"/>
      <c r="K415" s="306"/>
      <c r="L415" s="306"/>
      <c r="M415" s="306"/>
      <c r="N415" s="293"/>
      <c r="O415" s="306"/>
      <c r="P415" s="306"/>
      <c r="Q415" s="306"/>
      <c r="R415" s="306"/>
      <c r="S415" s="306"/>
      <c r="T415" s="306"/>
      <c r="U415" s="306"/>
      <c r="V415" s="306"/>
      <c r="W415" s="306"/>
      <c r="X415" s="306"/>
      <c r="Y415" s="413"/>
      <c r="Z415" s="413"/>
      <c r="AA415" s="413"/>
      <c r="AB415" s="413"/>
      <c r="AC415" s="413"/>
      <c r="AD415" s="413"/>
      <c r="AE415" s="413"/>
      <c r="AF415" s="413"/>
      <c r="AG415" s="413"/>
      <c r="AH415" s="413"/>
      <c r="AI415" s="413"/>
      <c r="AJ415" s="413"/>
      <c r="AK415" s="413"/>
      <c r="AL415" s="413"/>
      <c r="AM415" s="308"/>
    </row>
    <row r="416" spans="1:39" ht="30" hidden="1" outlineLevel="1">
      <c r="A416" s="526">
        <v>5</v>
      </c>
      <c r="B416" s="429" t="s">
        <v>99</v>
      </c>
      <c r="C416" s="293" t="s">
        <v>25</v>
      </c>
      <c r="D416" s="297"/>
      <c r="E416" s="297"/>
      <c r="F416" s="297"/>
      <c r="G416" s="297"/>
      <c r="H416" s="297"/>
      <c r="I416" s="297"/>
      <c r="J416" s="297"/>
      <c r="K416" s="297"/>
      <c r="L416" s="297"/>
      <c r="M416" s="297"/>
      <c r="N416" s="293"/>
      <c r="O416" s="297"/>
      <c r="P416" s="297"/>
      <c r="Q416" s="297"/>
      <c r="R416" s="297"/>
      <c r="S416" s="297"/>
      <c r="T416" s="297"/>
      <c r="U416" s="297"/>
      <c r="V416" s="297"/>
      <c r="W416" s="297"/>
      <c r="X416" s="297"/>
      <c r="Y416" s="411"/>
      <c r="Z416" s="411"/>
      <c r="AA416" s="411"/>
      <c r="AB416" s="411"/>
      <c r="AC416" s="411"/>
      <c r="AD416" s="411"/>
      <c r="AE416" s="411"/>
      <c r="AF416" s="411"/>
      <c r="AG416" s="411"/>
      <c r="AH416" s="411"/>
      <c r="AI416" s="411"/>
      <c r="AJ416" s="411"/>
      <c r="AK416" s="411"/>
      <c r="AL416" s="411"/>
      <c r="AM416" s="298">
        <f>SUM(Y416:AL416)</f>
        <v>0</v>
      </c>
    </row>
    <row r="417" spans="1:39" hidden="1" outlineLevel="1">
      <c r="A417" s="526"/>
      <c r="B417" s="432" t="s">
        <v>309</v>
      </c>
      <c r="C417" s="293" t="s">
        <v>164</v>
      </c>
      <c r="D417" s="297"/>
      <c r="E417" s="297"/>
      <c r="F417" s="297"/>
      <c r="G417" s="297"/>
      <c r="H417" s="297"/>
      <c r="I417" s="297"/>
      <c r="J417" s="297"/>
      <c r="K417" s="297"/>
      <c r="L417" s="297"/>
      <c r="M417" s="297"/>
      <c r="N417" s="468"/>
      <c r="O417" s="297"/>
      <c r="P417" s="297"/>
      <c r="Q417" s="297"/>
      <c r="R417" s="297"/>
      <c r="S417" s="297"/>
      <c r="T417" s="297"/>
      <c r="U417" s="297"/>
      <c r="V417" s="297"/>
      <c r="W417" s="297"/>
      <c r="X417" s="297"/>
      <c r="Y417" s="412">
        <f t="shared" ref="Y417:AL417" si="125">Y416</f>
        <v>0</v>
      </c>
      <c r="Z417" s="412">
        <f t="shared" si="125"/>
        <v>0</v>
      </c>
      <c r="AA417" s="412">
        <f t="shared" si="125"/>
        <v>0</v>
      </c>
      <c r="AB417" s="412">
        <f t="shared" si="125"/>
        <v>0</v>
      </c>
      <c r="AC417" s="412">
        <f t="shared" si="125"/>
        <v>0</v>
      </c>
      <c r="AD417" s="412">
        <f t="shared" si="125"/>
        <v>0</v>
      </c>
      <c r="AE417" s="412">
        <f t="shared" si="125"/>
        <v>0</v>
      </c>
      <c r="AF417" s="412">
        <f t="shared" si="125"/>
        <v>0</v>
      </c>
      <c r="AG417" s="412">
        <f t="shared" si="125"/>
        <v>0</v>
      </c>
      <c r="AH417" s="412">
        <f t="shared" si="125"/>
        <v>0</v>
      </c>
      <c r="AI417" s="412">
        <f t="shared" si="125"/>
        <v>0</v>
      </c>
      <c r="AJ417" s="412">
        <f t="shared" si="125"/>
        <v>0</v>
      </c>
      <c r="AK417" s="412">
        <f t="shared" si="125"/>
        <v>0</v>
      </c>
      <c r="AL417" s="412">
        <f t="shared" si="125"/>
        <v>0</v>
      </c>
      <c r="AM417" s="299"/>
    </row>
    <row r="418" spans="1:39" hidden="1" outlineLevel="1">
      <c r="A418" s="526"/>
      <c r="B418" s="432"/>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423"/>
      <c r="Z418" s="424"/>
      <c r="AA418" s="424"/>
      <c r="AB418" s="424"/>
      <c r="AC418" s="424"/>
      <c r="AD418" s="424"/>
      <c r="AE418" s="424"/>
      <c r="AF418" s="424"/>
      <c r="AG418" s="424"/>
      <c r="AH418" s="424"/>
      <c r="AI418" s="424"/>
      <c r="AJ418" s="424"/>
      <c r="AK418" s="424"/>
      <c r="AL418" s="424"/>
      <c r="AM418" s="299"/>
    </row>
    <row r="419" spans="1:39" ht="15.75" hidden="1" outlineLevel="1">
      <c r="A419" s="526"/>
      <c r="B419" s="508" t="s">
        <v>499</v>
      </c>
      <c r="C419" s="291"/>
      <c r="D419" s="291"/>
      <c r="E419" s="291"/>
      <c r="F419" s="291"/>
      <c r="G419" s="291"/>
      <c r="H419" s="291"/>
      <c r="I419" s="291"/>
      <c r="J419" s="291"/>
      <c r="K419" s="291"/>
      <c r="L419" s="291"/>
      <c r="M419" s="291"/>
      <c r="N419" s="292"/>
      <c r="O419" s="291"/>
      <c r="P419" s="291"/>
      <c r="Q419" s="291"/>
      <c r="R419" s="291"/>
      <c r="S419" s="291"/>
      <c r="T419" s="291"/>
      <c r="U419" s="291"/>
      <c r="V419" s="291"/>
      <c r="W419" s="291"/>
      <c r="X419" s="291"/>
      <c r="Y419" s="415"/>
      <c r="Z419" s="415"/>
      <c r="AA419" s="415"/>
      <c r="AB419" s="415"/>
      <c r="AC419" s="415"/>
      <c r="AD419" s="415"/>
      <c r="AE419" s="415"/>
      <c r="AF419" s="415"/>
      <c r="AG419" s="415"/>
      <c r="AH419" s="415"/>
      <c r="AI419" s="415"/>
      <c r="AJ419" s="415"/>
      <c r="AK419" s="415"/>
      <c r="AL419" s="415"/>
      <c r="AM419" s="294"/>
    </row>
    <row r="420" spans="1:39" hidden="1" outlineLevel="1">
      <c r="A420" s="526">
        <v>6</v>
      </c>
      <c r="B420" s="429" t="s">
        <v>100</v>
      </c>
      <c r="C420" s="293" t="s">
        <v>25</v>
      </c>
      <c r="D420" s="297"/>
      <c r="E420" s="297"/>
      <c r="F420" s="297"/>
      <c r="G420" s="297"/>
      <c r="H420" s="297"/>
      <c r="I420" s="297"/>
      <c r="J420" s="297"/>
      <c r="K420" s="297"/>
      <c r="L420" s="297"/>
      <c r="M420" s="297"/>
      <c r="N420" s="297">
        <v>12</v>
      </c>
      <c r="O420" s="297"/>
      <c r="P420" s="297"/>
      <c r="Q420" s="297"/>
      <c r="R420" s="297"/>
      <c r="S420" s="297"/>
      <c r="T420" s="297"/>
      <c r="U420" s="297"/>
      <c r="V420" s="297"/>
      <c r="W420" s="297"/>
      <c r="X420" s="297"/>
      <c r="Y420" s="416"/>
      <c r="Z420" s="411"/>
      <c r="AA420" s="411"/>
      <c r="AB420" s="411"/>
      <c r="AC420" s="411"/>
      <c r="AD420" s="411"/>
      <c r="AE420" s="411"/>
      <c r="AF420" s="416"/>
      <c r="AG420" s="416"/>
      <c r="AH420" s="416"/>
      <c r="AI420" s="416"/>
      <c r="AJ420" s="416"/>
      <c r="AK420" s="416"/>
      <c r="AL420" s="416"/>
      <c r="AM420" s="298">
        <f>SUM(Y420:AL420)</f>
        <v>0</v>
      </c>
    </row>
    <row r="421" spans="1:39" hidden="1" outlineLevel="1">
      <c r="A421" s="526"/>
      <c r="B421" s="432" t="s">
        <v>309</v>
      </c>
      <c r="C421" s="293" t="s">
        <v>164</v>
      </c>
      <c r="D421" s="297"/>
      <c r="E421" s="297"/>
      <c r="F421" s="297"/>
      <c r="G421" s="297"/>
      <c r="H421" s="297"/>
      <c r="I421" s="297"/>
      <c r="J421" s="297"/>
      <c r="K421" s="297"/>
      <c r="L421" s="297"/>
      <c r="M421" s="297"/>
      <c r="N421" s="297">
        <f>N420</f>
        <v>12</v>
      </c>
      <c r="O421" s="297"/>
      <c r="P421" s="297"/>
      <c r="Q421" s="297"/>
      <c r="R421" s="297"/>
      <c r="S421" s="297"/>
      <c r="T421" s="297"/>
      <c r="U421" s="297"/>
      <c r="V421" s="297"/>
      <c r="W421" s="297"/>
      <c r="X421" s="297"/>
      <c r="Y421" s="412">
        <f t="shared" ref="Y421:AL421" si="126">Y420</f>
        <v>0</v>
      </c>
      <c r="Z421" s="412">
        <f t="shared" si="126"/>
        <v>0</v>
      </c>
      <c r="AA421" s="412">
        <f t="shared" si="126"/>
        <v>0</v>
      </c>
      <c r="AB421" s="412">
        <f t="shared" si="126"/>
        <v>0</v>
      </c>
      <c r="AC421" s="412">
        <f t="shared" si="126"/>
        <v>0</v>
      </c>
      <c r="AD421" s="412">
        <f t="shared" si="126"/>
        <v>0</v>
      </c>
      <c r="AE421" s="412">
        <f t="shared" si="126"/>
        <v>0</v>
      </c>
      <c r="AF421" s="412">
        <f t="shared" si="126"/>
        <v>0</v>
      </c>
      <c r="AG421" s="412">
        <f t="shared" si="126"/>
        <v>0</v>
      </c>
      <c r="AH421" s="412">
        <f t="shared" si="126"/>
        <v>0</v>
      </c>
      <c r="AI421" s="412">
        <f t="shared" si="126"/>
        <v>0</v>
      </c>
      <c r="AJ421" s="412">
        <f t="shared" si="126"/>
        <v>0</v>
      </c>
      <c r="AK421" s="412">
        <f t="shared" si="126"/>
        <v>0</v>
      </c>
      <c r="AL421" s="412">
        <f t="shared" si="126"/>
        <v>0</v>
      </c>
      <c r="AM421" s="313"/>
    </row>
    <row r="422" spans="1:39" hidden="1" outlineLevel="1">
      <c r="A422" s="526"/>
      <c r="B422" s="520"/>
      <c r="C422" s="314"/>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417"/>
      <c r="Z422" s="417"/>
      <c r="AA422" s="417"/>
      <c r="AB422" s="417"/>
      <c r="AC422" s="417"/>
      <c r="AD422" s="417"/>
      <c r="AE422" s="417"/>
      <c r="AF422" s="417"/>
      <c r="AG422" s="417"/>
      <c r="AH422" s="417"/>
      <c r="AI422" s="417"/>
      <c r="AJ422" s="417"/>
      <c r="AK422" s="417"/>
      <c r="AL422" s="417"/>
      <c r="AM422" s="315"/>
    </row>
    <row r="423" spans="1:39" ht="30" hidden="1" outlineLevel="1">
      <c r="A423" s="526">
        <v>7</v>
      </c>
      <c r="B423" s="429" t="s">
        <v>101</v>
      </c>
      <c r="C423" s="293" t="s">
        <v>25</v>
      </c>
      <c r="D423" s="297"/>
      <c r="E423" s="297"/>
      <c r="F423" s="297"/>
      <c r="G423" s="297"/>
      <c r="H423" s="297"/>
      <c r="I423" s="297"/>
      <c r="J423" s="297"/>
      <c r="K423" s="297"/>
      <c r="L423" s="297"/>
      <c r="M423" s="297"/>
      <c r="N423" s="297">
        <v>12</v>
      </c>
      <c r="O423" s="297"/>
      <c r="P423" s="297"/>
      <c r="Q423" s="297"/>
      <c r="R423" s="297"/>
      <c r="S423" s="297"/>
      <c r="T423" s="297"/>
      <c r="U423" s="297"/>
      <c r="V423" s="297"/>
      <c r="W423" s="297"/>
      <c r="X423" s="297"/>
      <c r="Y423" s="416"/>
      <c r="Z423" s="411"/>
      <c r="AA423" s="411"/>
      <c r="AB423" s="411"/>
      <c r="AC423" s="411"/>
      <c r="AD423" s="411"/>
      <c r="AE423" s="411"/>
      <c r="AF423" s="416"/>
      <c r="AG423" s="416"/>
      <c r="AH423" s="416"/>
      <c r="AI423" s="416"/>
      <c r="AJ423" s="416"/>
      <c r="AK423" s="416"/>
      <c r="AL423" s="416"/>
      <c r="AM423" s="298">
        <f>SUM(Y423:AL423)</f>
        <v>0</v>
      </c>
    </row>
    <row r="424" spans="1:39" hidden="1" outlineLevel="1">
      <c r="A424" s="526"/>
      <c r="B424" s="432" t="s">
        <v>309</v>
      </c>
      <c r="C424" s="293" t="s">
        <v>164</v>
      </c>
      <c r="D424" s="297"/>
      <c r="E424" s="297"/>
      <c r="F424" s="297"/>
      <c r="G424" s="297"/>
      <c r="H424" s="297"/>
      <c r="I424" s="297"/>
      <c r="J424" s="297"/>
      <c r="K424" s="297"/>
      <c r="L424" s="297"/>
      <c r="M424" s="297"/>
      <c r="N424" s="297">
        <f>N423</f>
        <v>12</v>
      </c>
      <c r="O424" s="297"/>
      <c r="P424" s="297"/>
      <c r="Q424" s="297"/>
      <c r="R424" s="297"/>
      <c r="S424" s="297"/>
      <c r="T424" s="297"/>
      <c r="U424" s="297"/>
      <c r="V424" s="297"/>
      <c r="W424" s="297"/>
      <c r="X424" s="297"/>
      <c r="Y424" s="412">
        <f t="shared" ref="Y424:AL424" si="127">Y423</f>
        <v>0</v>
      </c>
      <c r="Z424" s="412">
        <f t="shared" si="127"/>
        <v>0</v>
      </c>
      <c r="AA424" s="412">
        <f t="shared" si="127"/>
        <v>0</v>
      </c>
      <c r="AB424" s="412">
        <f t="shared" si="127"/>
        <v>0</v>
      </c>
      <c r="AC424" s="412">
        <f t="shared" si="127"/>
        <v>0</v>
      </c>
      <c r="AD424" s="412">
        <f t="shared" si="127"/>
        <v>0</v>
      </c>
      <c r="AE424" s="412">
        <f t="shared" si="127"/>
        <v>0</v>
      </c>
      <c r="AF424" s="412">
        <f t="shared" si="127"/>
        <v>0</v>
      </c>
      <c r="AG424" s="412">
        <f t="shared" si="127"/>
        <v>0</v>
      </c>
      <c r="AH424" s="412">
        <f t="shared" si="127"/>
        <v>0</v>
      </c>
      <c r="AI424" s="412">
        <f t="shared" si="127"/>
        <v>0</v>
      </c>
      <c r="AJ424" s="412">
        <f t="shared" si="127"/>
        <v>0</v>
      </c>
      <c r="AK424" s="412">
        <f t="shared" si="127"/>
        <v>0</v>
      </c>
      <c r="AL424" s="412">
        <f t="shared" si="127"/>
        <v>0</v>
      </c>
      <c r="AM424" s="313"/>
    </row>
    <row r="425" spans="1:39" hidden="1" outlineLevel="1">
      <c r="A425" s="526"/>
      <c r="B425" s="521"/>
      <c r="C425" s="314"/>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417"/>
      <c r="Z425" s="418"/>
      <c r="AA425" s="417"/>
      <c r="AB425" s="417"/>
      <c r="AC425" s="417"/>
      <c r="AD425" s="417"/>
      <c r="AE425" s="417"/>
      <c r="AF425" s="417"/>
      <c r="AG425" s="417"/>
      <c r="AH425" s="417"/>
      <c r="AI425" s="417"/>
      <c r="AJ425" s="417"/>
      <c r="AK425" s="417"/>
      <c r="AL425" s="417"/>
      <c r="AM425" s="315"/>
    </row>
    <row r="426" spans="1:39" ht="30" hidden="1" outlineLevel="1">
      <c r="A426" s="526">
        <v>8</v>
      </c>
      <c r="B426" s="429" t="s">
        <v>102</v>
      </c>
      <c r="C426" s="293" t="s">
        <v>25</v>
      </c>
      <c r="D426" s="297"/>
      <c r="E426" s="297"/>
      <c r="F426" s="297"/>
      <c r="G426" s="297"/>
      <c r="H426" s="297"/>
      <c r="I426" s="297"/>
      <c r="J426" s="297"/>
      <c r="K426" s="297"/>
      <c r="L426" s="297"/>
      <c r="M426" s="297"/>
      <c r="N426" s="297">
        <v>12</v>
      </c>
      <c r="O426" s="297"/>
      <c r="P426" s="297"/>
      <c r="Q426" s="297"/>
      <c r="R426" s="297"/>
      <c r="S426" s="297"/>
      <c r="T426" s="297"/>
      <c r="U426" s="297"/>
      <c r="V426" s="297"/>
      <c r="W426" s="297"/>
      <c r="X426" s="297"/>
      <c r="Y426" s="416"/>
      <c r="Z426" s="411"/>
      <c r="AA426" s="411"/>
      <c r="AB426" s="411"/>
      <c r="AC426" s="411"/>
      <c r="AD426" s="411"/>
      <c r="AE426" s="411"/>
      <c r="AF426" s="416"/>
      <c r="AG426" s="416"/>
      <c r="AH426" s="416"/>
      <c r="AI426" s="416"/>
      <c r="AJ426" s="416"/>
      <c r="AK426" s="416"/>
      <c r="AL426" s="416"/>
      <c r="AM426" s="298">
        <f>SUM(Y426:AL426)</f>
        <v>0</v>
      </c>
    </row>
    <row r="427" spans="1:39" hidden="1" outlineLevel="1">
      <c r="A427" s="526"/>
      <c r="B427" s="432" t="s">
        <v>309</v>
      </c>
      <c r="C427" s="293" t="s">
        <v>164</v>
      </c>
      <c r="D427" s="297"/>
      <c r="E427" s="297"/>
      <c r="F427" s="297"/>
      <c r="G427" s="297"/>
      <c r="H427" s="297"/>
      <c r="I427" s="297"/>
      <c r="J427" s="297"/>
      <c r="K427" s="297"/>
      <c r="L427" s="297"/>
      <c r="M427" s="297"/>
      <c r="N427" s="297">
        <f>N426</f>
        <v>12</v>
      </c>
      <c r="O427" s="297"/>
      <c r="P427" s="297"/>
      <c r="Q427" s="297"/>
      <c r="R427" s="297"/>
      <c r="S427" s="297"/>
      <c r="T427" s="297"/>
      <c r="U427" s="297"/>
      <c r="V427" s="297"/>
      <c r="W427" s="297"/>
      <c r="X427" s="297"/>
      <c r="Y427" s="412">
        <f t="shared" ref="Y427:AL427" si="128">Y426</f>
        <v>0</v>
      </c>
      <c r="Z427" s="412">
        <f t="shared" si="128"/>
        <v>0</v>
      </c>
      <c r="AA427" s="412">
        <f t="shared" si="128"/>
        <v>0</v>
      </c>
      <c r="AB427" s="412">
        <f t="shared" si="128"/>
        <v>0</v>
      </c>
      <c r="AC427" s="412">
        <f t="shared" si="128"/>
        <v>0</v>
      </c>
      <c r="AD427" s="412">
        <f t="shared" si="128"/>
        <v>0</v>
      </c>
      <c r="AE427" s="412">
        <f t="shared" si="128"/>
        <v>0</v>
      </c>
      <c r="AF427" s="412">
        <f t="shared" si="128"/>
        <v>0</v>
      </c>
      <c r="AG427" s="412">
        <f t="shared" si="128"/>
        <v>0</v>
      </c>
      <c r="AH427" s="412">
        <f t="shared" si="128"/>
        <v>0</v>
      </c>
      <c r="AI427" s="412">
        <f t="shared" si="128"/>
        <v>0</v>
      </c>
      <c r="AJ427" s="412">
        <f t="shared" si="128"/>
        <v>0</v>
      </c>
      <c r="AK427" s="412">
        <f t="shared" si="128"/>
        <v>0</v>
      </c>
      <c r="AL427" s="412">
        <f t="shared" si="128"/>
        <v>0</v>
      </c>
      <c r="AM427" s="313"/>
    </row>
    <row r="428" spans="1:39" hidden="1" outlineLevel="1">
      <c r="A428" s="526"/>
      <c r="B428" s="521"/>
      <c r="C428" s="314"/>
      <c r="D428" s="318"/>
      <c r="E428" s="318"/>
      <c r="F428" s="318"/>
      <c r="G428" s="318"/>
      <c r="H428" s="318"/>
      <c r="I428" s="318"/>
      <c r="J428" s="318"/>
      <c r="K428" s="318"/>
      <c r="L428" s="318"/>
      <c r="M428" s="318"/>
      <c r="N428" s="293"/>
      <c r="O428" s="318"/>
      <c r="P428" s="318"/>
      <c r="Q428" s="318"/>
      <c r="R428" s="318"/>
      <c r="S428" s="318"/>
      <c r="T428" s="318"/>
      <c r="U428" s="318"/>
      <c r="V428" s="318"/>
      <c r="W428" s="318"/>
      <c r="X428" s="318"/>
      <c r="Y428" s="417"/>
      <c r="Z428" s="418"/>
      <c r="AA428" s="417"/>
      <c r="AB428" s="417"/>
      <c r="AC428" s="417"/>
      <c r="AD428" s="417"/>
      <c r="AE428" s="417"/>
      <c r="AF428" s="417"/>
      <c r="AG428" s="417"/>
      <c r="AH428" s="417"/>
      <c r="AI428" s="417"/>
      <c r="AJ428" s="417"/>
      <c r="AK428" s="417"/>
      <c r="AL428" s="417"/>
      <c r="AM428" s="315"/>
    </row>
    <row r="429" spans="1:39" ht="30" hidden="1" outlineLevel="1">
      <c r="A429" s="526">
        <v>9</v>
      </c>
      <c r="B429" s="429" t="s">
        <v>103</v>
      </c>
      <c r="C429" s="293" t="s">
        <v>25</v>
      </c>
      <c r="D429" s="297"/>
      <c r="E429" s="297"/>
      <c r="F429" s="297"/>
      <c r="G429" s="297"/>
      <c r="H429" s="297"/>
      <c r="I429" s="297"/>
      <c r="J429" s="297"/>
      <c r="K429" s="297"/>
      <c r="L429" s="297"/>
      <c r="M429" s="297"/>
      <c r="N429" s="297">
        <v>12</v>
      </c>
      <c r="O429" s="297"/>
      <c r="P429" s="297"/>
      <c r="Q429" s="297"/>
      <c r="R429" s="297"/>
      <c r="S429" s="297"/>
      <c r="T429" s="297"/>
      <c r="U429" s="297"/>
      <c r="V429" s="297"/>
      <c r="W429" s="297"/>
      <c r="X429" s="297"/>
      <c r="Y429" s="416"/>
      <c r="Z429" s="411"/>
      <c r="AA429" s="411"/>
      <c r="AB429" s="411"/>
      <c r="AC429" s="411"/>
      <c r="AD429" s="411"/>
      <c r="AE429" s="411"/>
      <c r="AF429" s="416"/>
      <c r="AG429" s="416"/>
      <c r="AH429" s="416"/>
      <c r="AI429" s="416"/>
      <c r="AJ429" s="416"/>
      <c r="AK429" s="416"/>
      <c r="AL429" s="416"/>
      <c r="AM429" s="298">
        <f>SUM(Y429:AL429)</f>
        <v>0</v>
      </c>
    </row>
    <row r="430" spans="1:39" hidden="1" outlineLevel="1">
      <c r="A430" s="526"/>
      <c r="B430" s="432" t="s">
        <v>309</v>
      </c>
      <c r="C430" s="293" t="s">
        <v>164</v>
      </c>
      <c r="D430" s="297"/>
      <c r="E430" s="297"/>
      <c r="F430" s="297"/>
      <c r="G430" s="297"/>
      <c r="H430" s="297"/>
      <c r="I430" s="297"/>
      <c r="J430" s="297"/>
      <c r="K430" s="297"/>
      <c r="L430" s="297"/>
      <c r="M430" s="297"/>
      <c r="N430" s="297">
        <f>N429</f>
        <v>12</v>
      </c>
      <c r="O430" s="297"/>
      <c r="P430" s="297"/>
      <c r="Q430" s="297"/>
      <c r="R430" s="297"/>
      <c r="S430" s="297"/>
      <c r="T430" s="297"/>
      <c r="U430" s="297"/>
      <c r="V430" s="297"/>
      <c r="W430" s="297"/>
      <c r="X430" s="297"/>
      <c r="Y430" s="412">
        <f t="shared" ref="Y430:AL430" si="129">Y429</f>
        <v>0</v>
      </c>
      <c r="Z430" s="412">
        <f t="shared" si="129"/>
        <v>0</v>
      </c>
      <c r="AA430" s="412">
        <f t="shared" si="129"/>
        <v>0</v>
      </c>
      <c r="AB430" s="412">
        <f t="shared" si="129"/>
        <v>0</v>
      </c>
      <c r="AC430" s="412">
        <f t="shared" si="129"/>
        <v>0</v>
      </c>
      <c r="AD430" s="412">
        <f t="shared" si="129"/>
        <v>0</v>
      </c>
      <c r="AE430" s="412">
        <f t="shared" si="129"/>
        <v>0</v>
      </c>
      <c r="AF430" s="412">
        <f t="shared" si="129"/>
        <v>0</v>
      </c>
      <c r="AG430" s="412">
        <f t="shared" si="129"/>
        <v>0</v>
      </c>
      <c r="AH430" s="412">
        <f t="shared" si="129"/>
        <v>0</v>
      </c>
      <c r="AI430" s="412">
        <f t="shared" si="129"/>
        <v>0</v>
      </c>
      <c r="AJ430" s="412">
        <f t="shared" si="129"/>
        <v>0</v>
      </c>
      <c r="AK430" s="412">
        <f t="shared" si="129"/>
        <v>0</v>
      </c>
      <c r="AL430" s="412">
        <f t="shared" si="129"/>
        <v>0</v>
      </c>
      <c r="AM430" s="313"/>
    </row>
    <row r="431" spans="1:39" hidden="1" outlineLevel="1">
      <c r="A431" s="526"/>
      <c r="B431" s="521"/>
      <c r="C431" s="314"/>
      <c r="D431" s="318"/>
      <c r="E431" s="318"/>
      <c r="F431" s="318"/>
      <c r="G431" s="318"/>
      <c r="H431" s="318"/>
      <c r="I431" s="318"/>
      <c r="J431" s="318"/>
      <c r="K431" s="318"/>
      <c r="L431" s="318"/>
      <c r="M431" s="318"/>
      <c r="N431" s="293"/>
      <c r="O431" s="318"/>
      <c r="P431" s="318"/>
      <c r="Q431" s="318"/>
      <c r="R431" s="318"/>
      <c r="S431" s="318"/>
      <c r="T431" s="318"/>
      <c r="U431" s="318"/>
      <c r="V431" s="318"/>
      <c r="W431" s="318"/>
      <c r="X431" s="318"/>
      <c r="Y431" s="417"/>
      <c r="Z431" s="417"/>
      <c r="AA431" s="417"/>
      <c r="AB431" s="417"/>
      <c r="AC431" s="417"/>
      <c r="AD431" s="417"/>
      <c r="AE431" s="417"/>
      <c r="AF431" s="417"/>
      <c r="AG431" s="417"/>
      <c r="AH431" s="417"/>
      <c r="AI431" s="417"/>
      <c r="AJ431" s="417"/>
      <c r="AK431" s="417"/>
      <c r="AL431" s="417"/>
      <c r="AM431" s="315"/>
    </row>
    <row r="432" spans="1:39" ht="30" hidden="1" outlineLevel="1">
      <c r="A432" s="526">
        <v>10</v>
      </c>
      <c r="B432" s="429" t="s">
        <v>104</v>
      </c>
      <c r="C432" s="293" t="s">
        <v>25</v>
      </c>
      <c r="D432" s="297"/>
      <c r="E432" s="297"/>
      <c r="F432" s="297"/>
      <c r="G432" s="297"/>
      <c r="H432" s="297"/>
      <c r="I432" s="297"/>
      <c r="J432" s="297"/>
      <c r="K432" s="297"/>
      <c r="L432" s="297"/>
      <c r="M432" s="297"/>
      <c r="N432" s="297">
        <v>3</v>
      </c>
      <c r="O432" s="297"/>
      <c r="P432" s="297"/>
      <c r="Q432" s="297"/>
      <c r="R432" s="297"/>
      <c r="S432" s="297"/>
      <c r="T432" s="297"/>
      <c r="U432" s="297"/>
      <c r="V432" s="297"/>
      <c r="W432" s="297"/>
      <c r="X432" s="297"/>
      <c r="Y432" s="416"/>
      <c r="Z432" s="411"/>
      <c r="AA432" s="411"/>
      <c r="AB432" s="411"/>
      <c r="AC432" s="411"/>
      <c r="AD432" s="411"/>
      <c r="AE432" s="411"/>
      <c r="AF432" s="416"/>
      <c r="AG432" s="416"/>
      <c r="AH432" s="416"/>
      <c r="AI432" s="416"/>
      <c r="AJ432" s="416"/>
      <c r="AK432" s="416"/>
      <c r="AL432" s="416"/>
      <c r="AM432" s="298">
        <f>SUM(Y432:AL432)</f>
        <v>0</v>
      </c>
    </row>
    <row r="433" spans="1:40" hidden="1" outlineLevel="1">
      <c r="A433" s="526"/>
      <c r="B433" s="432" t="s">
        <v>309</v>
      </c>
      <c r="C433" s="293" t="s">
        <v>164</v>
      </c>
      <c r="D433" s="297"/>
      <c r="E433" s="297"/>
      <c r="F433" s="297"/>
      <c r="G433" s="297"/>
      <c r="H433" s="297"/>
      <c r="I433" s="297"/>
      <c r="J433" s="297"/>
      <c r="K433" s="297"/>
      <c r="L433" s="297"/>
      <c r="M433" s="297"/>
      <c r="N433" s="297">
        <f>N432</f>
        <v>3</v>
      </c>
      <c r="O433" s="297"/>
      <c r="P433" s="297"/>
      <c r="Q433" s="297"/>
      <c r="R433" s="297"/>
      <c r="S433" s="297"/>
      <c r="T433" s="297"/>
      <c r="U433" s="297"/>
      <c r="V433" s="297"/>
      <c r="W433" s="297"/>
      <c r="X433" s="297"/>
      <c r="Y433" s="412">
        <f t="shared" ref="Y433:AL433" si="130">Y432</f>
        <v>0</v>
      </c>
      <c r="Z433" s="412">
        <f t="shared" si="130"/>
        <v>0</v>
      </c>
      <c r="AA433" s="412">
        <f t="shared" si="130"/>
        <v>0</v>
      </c>
      <c r="AB433" s="412">
        <f t="shared" si="130"/>
        <v>0</v>
      </c>
      <c r="AC433" s="412">
        <f t="shared" si="130"/>
        <v>0</v>
      </c>
      <c r="AD433" s="412">
        <f t="shared" si="130"/>
        <v>0</v>
      </c>
      <c r="AE433" s="412">
        <f t="shared" si="130"/>
        <v>0</v>
      </c>
      <c r="AF433" s="412">
        <f t="shared" si="130"/>
        <v>0</v>
      </c>
      <c r="AG433" s="412">
        <f t="shared" si="130"/>
        <v>0</v>
      </c>
      <c r="AH433" s="412">
        <f t="shared" si="130"/>
        <v>0</v>
      </c>
      <c r="AI433" s="412">
        <f t="shared" si="130"/>
        <v>0</v>
      </c>
      <c r="AJ433" s="412">
        <f t="shared" si="130"/>
        <v>0</v>
      </c>
      <c r="AK433" s="412">
        <f t="shared" si="130"/>
        <v>0</v>
      </c>
      <c r="AL433" s="412">
        <f t="shared" si="130"/>
        <v>0</v>
      </c>
      <c r="AM433" s="313"/>
    </row>
    <row r="434" spans="1:40" hidden="1" outlineLevel="1">
      <c r="A434" s="526"/>
      <c r="B434" s="521"/>
      <c r="C434" s="314"/>
      <c r="D434" s="318"/>
      <c r="E434" s="318"/>
      <c r="F434" s="318"/>
      <c r="G434" s="318"/>
      <c r="H434" s="318"/>
      <c r="I434" s="318"/>
      <c r="J434" s="318"/>
      <c r="K434" s="318"/>
      <c r="L434" s="318"/>
      <c r="M434" s="318"/>
      <c r="N434" s="293"/>
      <c r="O434" s="318"/>
      <c r="P434" s="318"/>
      <c r="Q434" s="318"/>
      <c r="R434" s="318"/>
      <c r="S434" s="318"/>
      <c r="T434" s="318"/>
      <c r="U434" s="318"/>
      <c r="V434" s="318"/>
      <c r="W434" s="318"/>
      <c r="X434" s="318"/>
      <c r="Y434" s="417"/>
      <c r="Z434" s="418"/>
      <c r="AA434" s="417"/>
      <c r="AB434" s="417"/>
      <c r="AC434" s="417"/>
      <c r="AD434" s="417"/>
      <c r="AE434" s="417"/>
      <c r="AF434" s="417"/>
      <c r="AG434" s="417"/>
      <c r="AH434" s="417"/>
      <c r="AI434" s="417"/>
      <c r="AJ434" s="417"/>
      <c r="AK434" s="417"/>
      <c r="AL434" s="417"/>
      <c r="AM434" s="315"/>
    </row>
    <row r="435" spans="1:40" ht="15.75" hidden="1" outlineLevel="1">
      <c r="A435" s="526"/>
      <c r="B435" s="498" t="s">
        <v>10</v>
      </c>
      <c r="C435" s="291"/>
      <c r="D435" s="291"/>
      <c r="E435" s="291"/>
      <c r="F435" s="291"/>
      <c r="G435" s="291"/>
      <c r="H435" s="291"/>
      <c r="I435" s="291"/>
      <c r="J435" s="291"/>
      <c r="K435" s="291"/>
      <c r="L435" s="291"/>
      <c r="M435" s="291"/>
      <c r="N435" s="292"/>
      <c r="O435" s="291"/>
      <c r="P435" s="291"/>
      <c r="Q435" s="291"/>
      <c r="R435" s="291"/>
      <c r="S435" s="291"/>
      <c r="T435" s="291"/>
      <c r="U435" s="291"/>
      <c r="V435" s="291"/>
      <c r="W435" s="291"/>
      <c r="X435" s="291"/>
      <c r="Y435" s="415"/>
      <c r="Z435" s="415"/>
      <c r="AA435" s="415"/>
      <c r="AB435" s="415"/>
      <c r="AC435" s="415"/>
      <c r="AD435" s="415"/>
      <c r="AE435" s="415"/>
      <c r="AF435" s="415"/>
      <c r="AG435" s="415"/>
      <c r="AH435" s="415"/>
      <c r="AI435" s="415"/>
      <c r="AJ435" s="415"/>
      <c r="AK435" s="415"/>
      <c r="AL435" s="415"/>
      <c r="AM435" s="294"/>
    </row>
    <row r="436" spans="1:40" ht="30" hidden="1" outlineLevel="1">
      <c r="A436" s="526">
        <v>11</v>
      </c>
      <c r="B436" s="429" t="s">
        <v>105</v>
      </c>
      <c r="C436" s="293" t="s">
        <v>25</v>
      </c>
      <c r="D436" s="297"/>
      <c r="E436" s="297"/>
      <c r="F436" s="297"/>
      <c r="G436" s="297"/>
      <c r="H436" s="297"/>
      <c r="I436" s="297"/>
      <c r="J436" s="297"/>
      <c r="K436" s="297"/>
      <c r="L436" s="297"/>
      <c r="M436" s="297"/>
      <c r="N436" s="297">
        <v>12</v>
      </c>
      <c r="O436" s="297"/>
      <c r="P436" s="297"/>
      <c r="Q436" s="297"/>
      <c r="R436" s="297"/>
      <c r="S436" s="297"/>
      <c r="T436" s="297"/>
      <c r="U436" s="297"/>
      <c r="V436" s="297"/>
      <c r="W436" s="297"/>
      <c r="X436" s="297"/>
      <c r="Y436" s="427"/>
      <c r="Z436" s="411"/>
      <c r="AA436" s="411"/>
      <c r="AB436" s="411"/>
      <c r="AC436" s="411"/>
      <c r="AD436" s="411"/>
      <c r="AE436" s="411"/>
      <c r="AF436" s="416"/>
      <c r="AG436" s="416"/>
      <c r="AH436" s="416"/>
      <c r="AI436" s="416"/>
      <c r="AJ436" s="416"/>
      <c r="AK436" s="416"/>
      <c r="AL436" s="416"/>
      <c r="AM436" s="298">
        <f>SUM(Y436:AL436)</f>
        <v>0</v>
      </c>
    </row>
    <row r="437" spans="1:40" hidden="1" outlineLevel="1">
      <c r="A437" s="526"/>
      <c r="B437" s="432" t="s">
        <v>309</v>
      </c>
      <c r="C437" s="293" t="s">
        <v>164</v>
      </c>
      <c r="D437" s="297"/>
      <c r="E437" s="297"/>
      <c r="F437" s="297"/>
      <c r="G437" s="297"/>
      <c r="H437" s="297"/>
      <c r="I437" s="297"/>
      <c r="J437" s="297"/>
      <c r="K437" s="297"/>
      <c r="L437" s="297"/>
      <c r="M437" s="297"/>
      <c r="N437" s="297">
        <f>N436</f>
        <v>12</v>
      </c>
      <c r="O437" s="297"/>
      <c r="P437" s="297"/>
      <c r="Q437" s="297"/>
      <c r="R437" s="297"/>
      <c r="S437" s="297"/>
      <c r="T437" s="297"/>
      <c r="U437" s="297"/>
      <c r="V437" s="297"/>
      <c r="W437" s="297"/>
      <c r="X437" s="297"/>
      <c r="Y437" s="412">
        <f t="shared" ref="Y437:AL437" si="131">Y436</f>
        <v>0</v>
      </c>
      <c r="Z437" s="412">
        <f t="shared" si="131"/>
        <v>0</v>
      </c>
      <c r="AA437" s="412">
        <f t="shared" si="131"/>
        <v>0</v>
      </c>
      <c r="AB437" s="412">
        <f t="shared" si="131"/>
        <v>0</v>
      </c>
      <c r="AC437" s="412">
        <f t="shared" si="131"/>
        <v>0</v>
      </c>
      <c r="AD437" s="412">
        <f t="shared" si="131"/>
        <v>0</v>
      </c>
      <c r="AE437" s="412">
        <f t="shared" si="131"/>
        <v>0</v>
      </c>
      <c r="AF437" s="412">
        <f t="shared" si="131"/>
        <v>0</v>
      </c>
      <c r="AG437" s="412">
        <f t="shared" si="131"/>
        <v>0</v>
      </c>
      <c r="AH437" s="412">
        <f t="shared" si="131"/>
        <v>0</v>
      </c>
      <c r="AI437" s="412">
        <f t="shared" si="131"/>
        <v>0</v>
      </c>
      <c r="AJ437" s="412">
        <f t="shared" si="131"/>
        <v>0</v>
      </c>
      <c r="AK437" s="412">
        <f t="shared" si="131"/>
        <v>0</v>
      </c>
      <c r="AL437" s="412">
        <f t="shared" si="131"/>
        <v>0</v>
      </c>
      <c r="AM437" s="299"/>
    </row>
    <row r="438" spans="1:40" hidden="1" outlineLevel="1">
      <c r="A438" s="526"/>
      <c r="B438" s="522"/>
      <c r="C438" s="307"/>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413"/>
      <c r="Z438" s="422"/>
      <c r="AA438" s="422"/>
      <c r="AB438" s="422"/>
      <c r="AC438" s="422"/>
      <c r="AD438" s="422"/>
      <c r="AE438" s="422"/>
      <c r="AF438" s="422"/>
      <c r="AG438" s="422"/>
      <c r="AH438" s="422"/>
      <c r="AI438" s="422"/>
      <c r="AJ438" s="422"/>
      <c r="AK438" s="422"/>
      <c r="AL438" s="422"/>
      <c r="AM438" s="308"/>
    </row>
    <row r="439" spans="1:40" ht="45" hidden="1" outlineLevel="1">
      <c r="A439" s="526">
        <v>12</v>
      </c>
      <c r="B439" s="429" t="s">
        <v>106</v>
      </c>
      <c r="C439" s="293" t="s">
        <v>25</v>
      </c>
      <c r="D439" s="297"/>
      <c r="E439" s="297"/>
      <c r="F439" s="297"/>
      <c r="G439" s="297"/>
      <c r="H439" s="297"/>
      <c r="I439" s="297"/>
      <c r="J439" s="297"/>
      <c r="K439" s="297"/>
      <c r="L439" s="297"/>
      <c r="M439" s="297"/>
      <c r="N439" s="297">
        <v>12</v>
      </c>
      <c r="O439" s="297"/>
      <c r="P439" s="297"/>
      <c r="Q439" s="297"/>
      <c r="R439" s="297"/>
      <c r="S439" s="297"/>
      <c r="T439" s="297"/>
      <c r="U439" s="297"/>
      <c r="V439" s="297"/>
      <c r="W439" s="297"/>
      <c r="X439" s="297"/>
      <c r="Y439" s="411"/>
      <c r="Z439" s="411"/>
      <c r="AA439" s="411"/>
      <c r="AB439" s="411"/>
      <c r="AC439" s="411"/>
      <c r="AD439" s="411"/>
      <c r="AE439" s="411"/>
      <c r="AF439" s="416"/>
      <c r="AG439" s="416"/>
      <c r="AH439" s="416"/>
      <c r="AI439" s="416"/>
      <c r="AJ439" s="416"/>
      <c r="AK439" s="416"/>
      <c r="AL439" s="416"/>
      <c r="AM439" s="298">
        <f>SUM(Y439:AL439)</f>
        <v>0</v>
      </c>
    </row>
    <row r="440" spans="1:40" hidden="1" outlineLevel="1">
      <c r="A440" s="526"/>
      <c r="B440" s="432" t="s">
        <v>309</v>
      </c>
      <c r="C440" s="293" t="s">
        <v>164</v>
      </c>
      <c r="D440" s="297"/>
      <c r="E440" s="297"/>
      <c r="F440" s="297"/>
      <c r="G440" s="297"/>
      <c r="H440" s="297"/>
      <c r="I440" s="297"/>
      <c r="J440" s="297"/>
      <c r="K440" s="297"/>
      <c r="L440" s="297"/>
      <c r="M440" s="297"/>
      <c r="N440" s="297">
        <f>N439</f>
        <v>12</v>
      </c>
      <c r="O440" s="297"/>
      <c r="P440" s="297"/>
      <c r="Q440" s="297"/>
      <c r="R440" s="297"/>
      <c r="S440" s="297"/>
      <c r="T440" s="297"/>
      <c r="U440" s="297"/>
      <c r="V440" s="297"/>
      <c r="W440" s="297"/>
      <c r="X440" s="297"/>
      <c r="Y440" s="412">
        <f t="shared" ref="Y440:AL440" si="132">Y439</f>
        <v>0</v>
      </c>
      <c r="Z440" s="412">
        <f t="shared" si="132"/>
        <v>0</v>
      </c>
      <c r="AA440" s="412">
        <f t="shared" si="132"/>
        <v>0</v>
      </c>
      <c r="AB440" s="412">
        <f t="shared" si="132"/>
        <v>0</v>
      </c>
      <c r="AC440" s="412">
        <f t="shared" si="132"/>
        <v>0</v>
      </c>
      <c r="AD440" s="412">
        <f t="shared" si="132"/>
        <v>0</v>
      </c>
      <c r="AE440" s="412">
        <f t="shared" si="132"/>
        <v>0</v>
      </c>
      <c r="AF440" s="412">
        <f t="shared" si="132"/>
        <v>0</v>
      </c>
      <c r="AG440" s="412">
        <f t="shared" si="132"/>
        <v>0</v>
      </c>
      <c r="AH440" s="412">
        <f t="shared" si="132"/>
        <v>0</v>
      </c>
      <c r="AI440" s="412">
        <f t="shared" si="132"/>
        <v>0</v>
      </c>
      <c r="AJ440" s="412">
        <f t="shared" si="132"/>
        <v>0</v>
      </c>
      <c r="AK440" s="412">
        <f t="shared" si="132"/>
        <v>0</v>
      </c>
      <c r="AL440" s="412">
        <f t="shared" si="132"/>
        <v>0</v>
      </c>
      <c r="AM440" s="299"/>
    </row>
    <row r="441" spans="1:40" hidden="1" outlineLevel="1">
      <c r="A441" s="526"/>
      <c r="B441" s="522"/>
      <c r="C441" s="307"/>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423"/>
      <c r="Z441" s="423"/>
      <c r="AA441" s="413"/>
      <c r="AB441" s="413"/>
      <c r="AC441" s="413"/>
      <c r="AD441" s="413"/>
      <c r="AE441" s="413"/>
      <c r="AF441" s="413"/>
      <c r="AG441" s="413"/>
      <c r="AH441" s="413"/>
      <c r="AI441" s="413"/>
      <c r="AJ441" s="413"/>
      <c r="AK441" s="413"/>
      <c r="AL441" s="413"/>
      <c r="AM441" s="308"/>
    </row>
    <row r="442" spans="1:40" ht="30" hidden="1" outlineLevel="1">
      <c r="A442" s="526">
        <v>13</v>
      </c>
      <c r="B442" s="429" t="s">
        <v>107</v>
      </c>
      <c r="C442" s="293" t="s">
        <v>25</v>
      </c>
      <c r="D442" s="297"/>
      <c r="E442" s="297"/>
      <c r="F442" s="297"/>
      <c r="G442" s="297"/>
      <c r="H442" s="297"/>
      <c r="I442" s="297"/>
      <c r="J442" s="297"/>
      <c r="K442" s="297"/>
      <c r="L442" s="297"/>
      <c r="M442" s="297"/>
      <c r="N442" s="297">
        <v>12</v>
      </c>
      <c r="O442" s="297"/>
      <c r="P442" s="297"/>
      <c r="Q442" s="297"/>
      <c r="R442" s="297"/>
      <c r="S442" s="297"/>
      <c r="T442" s="297"/>
      <c r="U442" s="297"/>
      <c r="V442" s="297"/>
      <c r="W442" s="297"/>
      <c r="X442" s="297"/>
      <c r="Y442" s="411"/>
      <c r="Z442" s="411"/>
      <c r="AA442" s="411"/>
      <c r="AB442" s="411"/>
      <c r="AC442" s="411"/>
      <c r="AD442" s="411"/>
      <c r="AE442" s="411"/>
      <c r="AF442" s="416"/>
      <c r="AG442" s="416"/>
      <c r="AH442" s="416"/>
      <c r="AI442" s="416"/>
      <c r="AJ442" s="416"/>
      <c r="AK442" s="416"/>
      <c r="AL442" s="416"/>
      <c r="AM442" s="298">
        <f>SUM(Y442:AL442)</f>
        <v>0</v>
      </c>
    </row>
    <row r="443" spans="1:40" hidden="1" outlineLevel="1">
      <c r="A443" s="526"/>
      <c r="B443" s="432" t="s">
        <v>309</v>
      </c>
      <c r="C443" s="293" t="s">
        <v>164</v>
      </c>
      <c r="D443" s="297"/>
      <c r="E443" s="297"/>
      <c r="F443" s="297"/>
      <c r="G443" s="297"/>
      <c r="H443" s="297"/>
      <c r="I443" s="297"/>
      <c r="J443" s="297"/>
      <c r="K443" s="297"/>
      <c r="L443" s="297"/>
      <c r="M443" s="297"/>
      <c r="N443" s="297">
        <f>N442</f>
        <v>12</v>
      </c>
      <c r="O443" s="297"/>
      <c r="P443" s="297"/>
      <c r="Q443" s="297"/>
      <c r="R443" s="297"/>
      <c r="S443" s="297"/>
      <c r="T443" s="297"/>
      <c r="U443" s="297"/>
      <c r="V443" s="297"/>
      <c r="W443" s="297"/>
      <c r="X443" s="297"/>
      <c r="Y443" s="412">
        <f t="shared" ref="Y443:AL443" si="133">Y442</f>
        <v>0</v>
      </c>
      <c r="Z443" s="412">
        <f t="shared" si="133"/>
        <v>0</v>
      </c>
      <c r="AA443" s="412">
        <f t="shared" si="133"/>
        <v>0</v>
      </c>
      <c r="AB443" s="412">
        <f t="shared" si="133"/>
        <v>0</v>
      </c>
      <c r="AC443" s="412">
        <f t="shared" si="133"/>
        <v>0</v>
      </c>
      <c r="AD443" s="412">
        <f t="shared" si="133"/>
        <v>0</v>
      </c>
      <c r="AE443" s="412">
        <f t="shared" si="133"/>
        <v>0</v>
      </c>
      <c r="AF443" s="412">
        <f t="shared" si="133"/>
        <v>0</v>
      </c>
      <c r="AG443" s="412">
        <f t="shared" si="133"/>
        <v>0</v>
      </c>
      <c r="AH443" s="412">
        <f t="shared" si="133"/>
        <v>0</v>
      </c>
      <c r="AI443" s="412">
        <f t="shared" si="133"/>
        <v>0</v>
      </c>
      <c r="AJ443" s="412">
        <f t="shared" si="133"/>
        <v>0</v>
      </c>
      <c r="AK443" s="412">
        <f t="shared" si="133"/>
        <v>0</v>
      </c>
      <c r="AL443" s="412">
        <f t="shared" si="133"/>
        <v>0</v>
      </c>
      <c r="AM443" s="308"/>
    </row>
    <row r="444" spans="1:40" hidden="1" outlineLevel="1">
      <c r="A444" s="526"/>
      <c r="B444" s="522"/>
      <c r="C444" s="307"/>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413"/>
      <c r="Z444" s="413"/>
      <c r="AA444" s="413"/>
      <c r="AB444" s="413"/>
      <c r="AC444" s="413"/>
      <c r="AD444" s="413"/>
      <c r="AE444" s="413"/>
      <c r="AF444" s="413"/>
      <c r="AG444" s="413"/>
      <c r="AH444" s="413"/>
      <c r="AI444" s="413"/>
      <c r="AJ444" s="413"/>
      <c r="AK444" s="413"/>
      <c r="AL444" s="413"/>
      <c r="AM444" s="308"/>
    </row>
    <row r="445" spans="1:40" ht="15.75" hidden="1" outlineLevel="1">
      <c r="A445" s="526"/>
      <c r="B445" s="498" t="s">
        <v>108</v>
      </c>
      <c r="C445" s="291"/>
      <c r="D445" s="292"/>
      <c r="E445" s="292"/>
      <c r="F445" s="292"/>
      <c r="G445" s="292"/>
      <c r="H445" s="292"/>
      <c r="I445" s="292"/>
      <c r="J445" s="292"/>
      <c r="K445" s="292"/>
      <c r="L445" s="292"/>
      <c r="M445" s="292"/>
      <c r="N445" s="292"/>
      <c r="O445" s="292"/>
      <c r="P445" s="291"/>
      <c r="Q445" s="291"/>
      <c r="R445" s="291"/>
      <c r="S445" s="291"/>
      <c r="T445" s="291"/>
      <c r="U445" s="291"/>
      <c r="V445" s="291"/>
      <c r="W445" s="291"/>
      <c r="X445" s="291"/>
      <c r="Y445" s="415"/>
      <c r="Z445" s="415"/>
      <c r="AA445" s="415"/>
      <c r="AB445" s="415"/>
      <c r="AC445" s="415"/>
      <c r="AD445" s="415"/>
      <c r="AE445" s="415"/>
      <c r="AF445" s="415"/>
      <c r="AG445" s="415"/>
      <c r="AH445" s="415"/>
      <c r="AI445" s="415"/>
      <c r="AJ445" s="415"/>
      <c r="AK445" s="415"/>
      <c r="AL445" s="415"/>
      <c r="AM445" s="294"/>
    </row>
    <row r="446" spans="1:40" hidden="1" outlineLevel="1">
      <c r="A446" s="526">
        <v>14</v>
      </c>
      <c r="B446" s="522" t="s">
        <v>109</v>
      </c>
      <c r="C446" s="293" t="s">
        <v>25</v>
      </c>
      <c r="D446" s="297"/>
      <c r="E446" s="297"/>
      <c r="F446" s="297"/>
      <c r="G446" s="297"/>
      <c r="H446" s="297"/>
      <c r="I446" s="297"/>
      <c r="J446" s="297"/>
      <c r="K446" s="297"/>
      <c r="L446" s="297"/>
      <c r="M446" s="297"/>
      <c r="N446" s="297">
        <v>12</v>
      </c>
      <c r="O446" s="297"/>
      <c r="P446" s="297"/>
      <c r="Q446" s="297"/>
      <c r="R446" s="297"/>
      <c r="S446" s="297"/>
      <c r="T446" s="297"/>
      <c r="U446" s="297"/>
      <c r="V446" s="297"/>
      <c r="W446" s="297"/>
      <c r="X446" s="297"/>
      <c r="Y446" s="411"/>
      <c r="Z446" s="411"/>
      <c r="AA446" s="411"/>
      <c r="AB446" s="411"/>
      <c r="AC446" s="411"/>
      <c r="AD446" s="411"/>
      <c r="AE446" s="411"/>
      <c r="AF446" s="411"/>
      <c r="AG446" s="411"/>
      <c r="AH446" s="411"/>
      <c r="AI446" s="411"/>
      <c r="AJ446" s="411"/>
      <c r="AK446" s="411"/>
      <c r="AL446" s="411"/>
      <c r="AM446" s="298">
        <f>SUM(Y446:AL446)</f>
        <v>0</v>
      </c>
    </row>
    <row r="447" spans="1:40" hidden="1" outlineLevel="1">
      <c r="A447" s="526"/>
      <c r="B447" s="432" t="s">
        <v>309</v>
      </c>
      <c r="C447" s="293" t="s">
        <v>164</v>
      </c>
      <c r="D447" s="297"/>
      <c r="E447" s="297"/>
      <c r="F447" s="297"/>
      <c r="G447" s="297"/>
      <c r="H447" s="297"/>
      <c r="I447" s="297"/>
      <c r="J447" s="297"/>
      <c r="K447" s="297"/>
      <c r="L447" s="297"/>
      <c r="M447" s="297"/>
      <c r="N447" s="297">
        <f>N446</f>
        <v>12</v>
      </c>
      <c r="O447" s="297"/>
      <c r="P447" s="297"/>
      <c r="Q447" s="297"/>
      <c r="R447" s="297"/>
      <c r="S447" s="297"/>
      <c r="T447" s="297"/>
      <c r="U447" s="297"/>
      <c r="V447" s="297"/>
      <c r="W447" s="297"/>
      <c r="X447" s="297"/>
      <c r="Y447" s="412">
        <f t="shared" ref="Y447:AL447" si="134">Y446</f>
        <v>0</v>
      </c>
      <c r="Z447" s="412">
        <f t="shared" si="134"/>
        <v>0</v>
      </c>
      <c r="AA447" s="412">
        <f t="shared" si="134"/>
        <v>0</v>
      </c>
      <c r="AB447" s="412">
        <f t="shared" si="134"/>
        <v>0</v>
      </c>
      <c r="AC447" s="412">
        <f t="shared" si="134"/>
        <v>0</v>
      </c>
      <c r="AD447" s="412">
        <f t="shared" si="134"/>
        <v>0</v>
      </c>
      <c r="AE447" s="412">
        <f t="shared" si="134"/>
        <v>0</v>
      </c>
      <c r="AF447" s="412">
        <f t="shared" si="134"/>
        <v>0</v>
      </c>
      <c r="AG447" s="412">
        <f t="shared" si="134"/>
        <v>0</v>
      </c>
      <c r="AH447" s="412">
        <f t="shared" si="134"/>
        <v>0</v>
      </c>
      <c r="AI447" s="412">
        <f t="shared" si="134"/>
        <v>0</v>
      </c>
      <c r="AJ447" s="412">
        <f t="shared" si="134"/>
        <v>0</v>
      </c>
      <c r="AK447" s="412">
        <f t="shared" si="134"/>
        <v>0</v>
      </c>
      <c r="AL447" s="412">
        <f t="shared" si="134"/>
        <v>0</v>
      </c>
      <c r="AM447" s="299"/>
    </row>
    <row r="448" spans="1:40" hidden="1" outlineLevel="1">
      <c r="A448" s="526"/>
      <c r="B448" s="522"/>
      <c r="C448" s="307"/>
      <c r="D448" s="293"/>
      <c r="E448" s="293"/>
      <c r="F448" s="293"/>
      <c r="G448" s="293"/>
      <c r="H448" s="293"/>
      <c r="I448" s="293"/>
      <c r="J448" s="293"/>
      <c r="K448" s="293"/>
      <c r="L448" s="293"/>
      <c r="M448" s="293"/>
      <c r="N448" s="468"/>
      <c r="O448" s="293"/>
      <c r="P448" s="293"/>
      <c r="Q448" s="293"/>
      <c r="R448" s="293"/>
      <c r="S448" s="293"/>
      <c r="T448" s="293"/>
      <c r="U448" s="293"/>
      <c r="V448" s="293"/>
      <c r="W448" s="293"/>
      <c r="X448" s="293"/>
      <c r="Y448" s="413"/>
      <c r="Z448" s="413"/>
      <c r="AA448" s="413"/>
      <c r="AB448" s="413"/>
      <c r="AC448" s="413"/>
      <c r="AD448" s="413"/>
      <c r="AE448" s="413"/>
      <c r="AF448" s="413"/>
      <c r="AG448" s="413"/>
      <c r="AH448" s="413"/>
      <c r="AI448" s="413"/>
      <c r="AJ448" s="413"/>
      <c r="AK448" s="413"/>
      <c r="AL448" s="413"/>
      <c r="AM448" s="303"/>
      <c r="AN448" s="622"/>
    </row>
    <row r="449" spans="1:40" s="311" customFormat="1" ht="15.75" hidden="1" outlineLevel="1">
      <c r="A449" s="526"/>
      <c r="B449" s="498" t="s">
        <v>491</v>
      </c>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413"/>
      <c r="Z449" s="413"/>
      <c r="AA449" s="413"/>
      <c r="AB449" s="413"/>
      <c r="AC449" s="413"/>
      <c r="AD449" s="413"/>
      <c r="AE449" s="417"/>
      <c r="AF449" s="417"/>
      <c r="AG449" s="417"/>
      <c r="AH449" s="417"/>
      <c r="AI449" s="417"/>
      <c r="AJ449" s="417"/>
      <c r="AK449" s="417"/>
      <c r="AL449" s="417"/>
      <c r="AM449" s="511"/>
      <c r="AN449" s="623"/>
    </row>
    <row r="450" spans="1:40" hidden="1" outlineLevel="1">
      <c r="A450" s="526">
        <v>15</v>
      </c>
      <c r="B450" s="432" t="s">
        <v>496</v>
      </c>
      <c r="C450" s="293" t="s">
        <v>25</v>
      </c>
      <c r="D450" s="297"/>
      <c r="E450" s="297"/>
      <c r="F450" s="297"/>
      <c r="G450" s="297"/>
      <c r="H450" s="297"/>
      <c r="I450" s="297"/>
      <c r="J450" s="297"/>
      <c r="K450" s="297"/>
      <c r="L450" s="297"/>
      <c r="M450" s="297"/>
      <c r="N450" s="297">
        <v>0</v>
      </c>
      <c r="O450" s="297"/>
      <c r="P450" s="297"/>
      <c r="Q450" s="297"/>
      <c r="R450" s="297"/>
      <c r="S450" s="297"/>
      <c r="T450" s="297"/>
      <c r="U450" s="297"/>
      <c r="V450" s="297"/>
      <c r="W450" s="297"/>
      <c r="X450" s="297"/>
      <c r="Y450" s="411"/>
      <c r="Z450" s="411"/>
      <c r="AA450" s="411"/>
      <c r="AB450" s="411"/>
      <c r="AC450" s="411"/>
      <c r="AD450" s="411"/>
      <c r="AE450" s="411"/>
      <c r="AF450" s="411"/>
      <c r="AG450" s="411"/>
      <c r="AH450" s="411"/>
      <c r="AI450" s="411"/>
      <c r="AJ450" s="411"/>
      <c r="AK450" s="411"/>
      <c r="AL450" s="411"/>
      <c r="AM450" s="298">
        <f>SUM(Y450:AL450)</f>
        <v>0</v>
      </c>
    </row>
    <row r="451" spans="1:40" hidden="1" outlineLevel="1">
      <c r="A451" s="526"/>
      <c r="B451" s="432" t="s">
        <v>309</v>
      </c>
      <c r="C451" s="293" t="s">
        <v>164</v>
      </c>
      <c r="D451" s="297"/>
      <c r="E451" s="297"/>
      <c r="F451" s="297"/>
      <c r="G451" s="297"/>
      <c r="H451" s="297"/>
      <c r="I451" s="297"/>
      <c r="J451" s="297"/>
      <c r="K451" s="297"/>
      <c r="L451" s="297"/>
      <c r="M451" s="297"/>
      <c r="N451" s="297">
        <f>N450</f>
        <v>0</v>
      </c>
      <c r="O451" s="297"/>
      <c r="P451" s="297"/>
      <c r="Q451" s="297"/>
      <c r="R451" s="297"/>
      <c r="S451" s="297"/>
      <c r="T451" s="297"/>
      <c r="U451" s="297"/>
      <c r="V451" s="297"/>
      <c r="W451" s="297"/>
      <c r="X451" s="297"/>
      <c r="Y451" s="412">
        <f>Y450</f>
        <v>0</v>
      </c>
      <c r="Z451" s="412">
        <f t="shared" ref="Z451:AL451" si="135">Z450</f>
        <v>0</v>
      </c>
      <c r="AA451" s="412">
        <f t="shared" si="135"/>
        <v>0</v>
      </c>
      <c r="AB451" s="412">
        <f t="shared" si="135"/>
        <v>0</v>
      </c>
      <c r="AC451" s="412">
        <f t="shared" si="135"/>
        <v>0</v>
      </c>
      <c r="AD451" s="412">
        <f t="shared" si="135"/>
        <v>0</v>
      </c>
      <c r="AE451" s="412">
        <f t="shared" si="135"/>
        <v>0</v>
      </c>
      <c r="AF451" s="412">
        <f t="shared" si="135"/>
        <v>0</v>
      </c>
      <c r="AG451" s="412">
        <f t="shared" si="135"/>
        <v>0</v>
      </c>
      <c r="AH451" s="412">
        <f t="shared" si="135"/>
        <v>0</v>
      </c>
      <c r="AI451" s="412">
        <f t="shared" si="135"/>
        <v>0</v>
      </c>
      <c r="AJ451" s="412">
        <f t="shared" si="135"/>
        <v>0</v>
      </c>
      <c r="AK451" s="412">
        <f t="shared" si="135"/>
        <v>0</v>
      </c>
      <c r="AL451" s="412">
        <f t="shared" si="135"/>
        <v>0</v>
      </c>
      <c r="AM451" s="299"/>
    </row>
    <row r="452" spans="1:40" hidden="1" outlineLevel="1">
      <c r="A452" s="526"/>
      <c r="B452" s="522"/>
      <c r="C452" s="307"/>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413"/>
      <c r="Z452" s="413"/>
      <c r="AA452" s="413"/>
      <c r="AB452" s="413"/>
      <c r="AC452" s="413"/>
      <c r="AD452" s="413"/>
      <c r="AE452" s="413"/>
      <c r="AF452" s="413"/>
      <c r="AG452" s="413"/>
      <c r="AH452" s="413"/>
      <c r="AI452" s="413"/>
      <c r="AJ452" s="413"/>
      <c r="AK452" s="413"/>
      <c r="AL452" s="413"/>
      <c r="AM452" s="308"/>
    </row>
    <row r="453" spans="1:40" s="285" customFormat="1" hidden="1" outlineLevel="1">
      <c r="A453" s="526">
        <v>16</v>
      </c>
      <c r="B453" s="523" t="s">
        <v>492</v>
      </c>
      <c r="C453" s="293" t="s">
        <v>25</v>
      </c>
      <c r="D453" s="297"/>
      <c r="E453" s="297"/>
      <c r="F453" s="297"/>
      <c r="G453" s="297"/>
      <c r="H453" s="297"/>
      <c r="I453" s="297"/>
      <c r="J453" s="297"/>
      <c r="K453" s="297"/>
      <c r="L453" s="297"/>
      <c r="M453" s="297"/>
      <c r="N453" s="297">
        <v>0</v>
      </c>
      <c r="O453" s="297"/>
      <c r="P453" s="297"/>
      <c r="Q453" s="297"/>
      <c r="R453" s="297"/>
      <c r="S453" s="297"/>
      <c r="T453" s="297"/>
      <c r="U453" s="297"/>
      <c r="V453" s="297"/>
      <c r="W453" s="297"/>
      <c r="X453" s="297"/>
      <c r="Y453" s="411"/>
      <c r="Z453" s="411"/>
      <c r="AA453" s="411"/>
      <c r="AB453" s="411"/>
      <c r="AC453" s="411"/>
      <c r="AD453" s="411"/>
      <c r="AE453" s="411"/>
      <c r="AF453" s="411"/>
      <c r="AG453" s="411"/>
      <c r="AH453" s="411"/>
      <c r="AI453" s="411"/>
      <c r="AJ453" s="411"/>
      <c r="AK453" s="411"/>
      <c r="AL453" s="411"/>
      <c r="AM453" s="298">
        <f>SUM(Y453:AL453)</f>
        <v>0</v>
      </c>
    </row>
    <row r="454" spans="1:40" s="285" customFormat="1" hidden="1" outlineLevel="1">
      <c r="A454" s="526"/>
      <c r="B454" s="523" t="s">
        <v>309</v>
      </c>
      <c r="C454" s="293" t="s">
        <v>164</v>
      </c>
      <c r="D454" s="297"/>
      <c r="E454" s="297"/>
      <c r="F454" s="297"/>
      <c r="G454" s="297"/>
      <c r="H454" s="297"/>
      <c r="I454" s="297"/>
      <c r="J454" s="297"/>
      <c r="K454" s="297"/>
      <c r="L454" s="297"/>
      <c r="M454" s="297"/>
      <c r="N454" s="297">
        <f>N453</f>
        <v>0</v>
      </c>
      <c r="O454" s="297"/>
      <c r="P454" s="297"/>
      <c r="Q454" s="297"/>
      <c r="R454" s="297"/>
      <c r="S454" s="297"/>
      <c r="T454" s="297"/>
      <c r="U454" s="297"/>
      <c r="V454" s="297"/>
      <c r="W454" s="297"/>
      <c r="X454" s="297"/>
      <c r="Y454" s="412">
        <f>Y453</f>
        <v>0</v>
      </c>
      <c r="Z454" s="412">
        <f t="shared" ref="Z454:AL454" si="136">Z453</f>
        <v>0</v>
      </c>
      <c r="AA454" s="412">
        <f t="shared" si="136"/>
        <v>0</v>
      </c>
      <c r="AB454" s="412">
        <f t="shared" si="136"/>
        <v>0</v>
      </c>
      <c r="AC454" s="412">
        <f t="shared" si="136"/>
        <v>0</v>
      </c>
      <c r="AD454" s="412">
        <f t="shared" si="136"/>
        <v>0</v>
      </c>
      <c r="AE454" s="412">
        <f t="shared" si="136"/>
        <v>0</v>
      </c>
      <c r="AF454" s="412">
        <f t="shared" si="136"/>
        <v>0</v>
      </c>
      <c r="AG454" s="412">
        <f t="shared" si="136"/>
        <v>0</v>
      </c>
      <c r="AH454" s="412">
        <f t="shared" si="136"/>
        <v>0</v>
      </c>
      <c r="AI454" s="412">
        <f t="shared" si="136"/>
        <v>0</v>
      </c>
      <c r="AJ454" s="412">
        <f t="shared" si="136"/>
        <v>0</v>
      </c>
      <c r="AK454" s="412">
        <f t="shared" si="136"/>
        <v>0</v>
      </c>
      <c r="AL454" s="412">
        <f t="shared" si="136"/>
        <v>0</v>
      </c>
      <c r="AM454" s="299"/>
    </row>
    <row r="455" spans="1:40" s="285" customFormat="1" hidden="1" outlineLevel="1">
      <c r="A455" s="526"/>
      <c r="B455" s="52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413"/>
      <c r="Z455" s="413"/>
      <c r="AA455" s="413"/>
      <c r="AB455" s="413"/>
      <c r="AC455" s="413"/>
      <c r="AD455" s="413"/>
      <c r="AE455" s="417"/>
      <c r="AF455" s="417"/>
      <c r="AG455" s="417"/>
      <c r="AH455" s="417"/>
      <c r="AI455" s="417"/>
      <c r="AJ455" s="417"/>
      <c r="AK455" s="417"/>
      <c r="AL455" s="417"/>
      <c r="AM455" s="315"/>
    </row>
    <row r="456" spans="1:40" ht="15.75" hidden="1" outlineLevel="1">
      <c r="A456" s="526"/>
      <c r="B456" s="524" t="s">
        <v>497</v>
      </c>
      <c r="C456" s="321"/>
      <c r="D456" s="292"/>
      <c r="E456" s="291"/>
      <c r="F456" s="291"/>
      <c r="G456" s="291"/>
      <c r="H456" s="291"/>
      <c r="I456" s="291"/>
      <c r="J456" s="291"/>
      <c r="K456" s="291"/>
      <c r="L456" s="291"/>
      <c r="M456" s="291"/>
      <c r="N456" s="292"/>
      <c r="O456" s="291"/>
      <c r="P456" s="291"/>
      <c r="Q456" s="291"/>
      <c r="R456" s="291"/>
      <c r="S456" s="291"/>
      <c r="T456" s="291"/>
      <c r="U456" s="291"/>
      <c r="V456" s="291"/>
      <c r="W456" s="291"/>
      <c r="X456" s="291"/>
      <c r="Y456" s="415"/>
      <c r="Z456" s="415"/>
      <c r="AA456" s="415"/>
      <c r="AB456" s="415"/>
      <c r="AC456" s="415"/>
      <c r="AD456" s="415"/>
      <c r="AE456" s="415"/>
      <c r="AF456" s="415"/>
      <c r="AG456" s="415"/>
      <c r="AH456" s="415"/>
      <c r="AI456" s="415"/>
      <c r="AJ456" s="415"/>
      <c r="AK456" s="415"/>
      <c r="AL456" s="415"/>
      <c r="AM456" s="294"/>
    </row>
    <row r="457" spans="1:40" hidden="1" outlineLevel="1">
      <c r="A457" s="526">
        <v>17</v>
      </c>
      <c r="B457" s="429" t="s">
        <v>113</v>
      </c>
      <c r="C457" s="293" t="s">
        <v>25</v>
      </c>
      <c r="D457" s="297"/>
      <c r="E457" s="297"/>
      <c r="F457" s="297"/>
      <c r="G457" s="297"/>
      <c r="H457" s="297"/>
      <c r="I457" s="297"/>
      <c r="J457" s="297"/>
      <c r="K457" s="297"/>
      <c r="L457" s="297"/>
      <c r="M457" s="297"/>
      <c r="N457" s="297">
        <v>0</v>
      </c>
      <c r="O457" s="297"/>
      <c r="P457" s="297"/>
      <c r="Q457" s="297"/>
      <c r="R457" s="297"/>
      <c r="S457" s="297"/>
      <c r="T457" s="297"/>
      <c r="U457" s="297"/>
      <c r="V457" s="297"/>
      <c r="W457" s="297"/>
      <c r="X457" s="297"/>
      <c r="Y457" s="427"/>
      <c r="Z457" s="411"/>
      <c r="AA457" s="411"/>
      <c r="AB457" s="411"/>
      <c r="AC457" s="411"/>
      <c r="AD457" s="411"/>
      <c r="AE457" s="411"/>
      <c r="AF457" s="416"/>
      <c r="AG457" s="416"/>
      <c r="AH457" s="416"/>
      <c r="AI457" s="416"/>
      <c r="AJ457" s="416"/>
      <c r="AK457" s="416"/>
      <c r="AL457" s="416"/>
      <c r="AM457" s="298">
        <f>SUM(Y457:AL457)</f>
        <v>0</v>
      </c>
    </row>
    <row r="458" spans="1:40" hidden="1" outlineLevel="1">
      <c r="A458" s="526"/>
      <c r="B458" s="432" t="s">
        <v>309</v>
      </c>
      <c r="C458" s="293" t="s">
        <v>164</v>
      </c>
      <c r="D458" s="297"/>
      <c r="E458" s="297"/>
      <c r="F458" s="297"/>
      <c r="G458" s="297"/>
      <c r="H458" s="297"/>
      <c r="I458" s="297"/>
      <c r="J458" s="297"/>
      <c r="K458" s="297"/>
      <c r="L458" s="297"/>
      <c r="M458" s="297"/>
      <c r="N458" s="297">
        <f>N457</f>
        <v>0</v>
      </c>
      <c r="O458" s="297"/>
      <c r="P458" s="297"/>
      <c r="Q458" s="297"/>
      <c r="R458" s="297"/>
      <c r="S458" s="297"/>
      <c r="T458" s="297"/>
      <c r="U458" s="297"/>
      <c r="V458" s="297"/>
      <c r="W458" s="297"/>
      <c r="X458" s="297"/>
      <c r="Y458" s="412">
        <f>Y457</f>
        <v>0</v>
      </c>
      <c r="Z458" s="412">
        <f t="shared" ref="Z458:AL458" si="137">Z457</f>
        <v>0</v>
      </c>
      <c r="AA458" s="412">
        <f t="shared" si="137"/>
        <v>0</v>
      </c>
      <c r="AB458" s="412">
        <f t="shared" si="137"/>
        <v>0</v>
      </c>
      <c r="AC458" s="412">
        <f t="shared" si="137"/>
        <v>0</v>
      </c>
      <c r="AD458" s="412">
        <f t="shared" si="137"/>
        <v>0</v>
      </c>
      <c r="AE458" s="412">
        <f t="shared" si="137"/>
        <v>0</v>
      </c>
      <c r="AF458" s="412">
        <f t="shared" si="137"/>
        <v>0</v>
      </c>
      <c r="AG458" s="412">
        <f t="shared" si="137"/>
        <v>0</v>
      </c>
      <c r="AH458" s="412">
        <f t="shared" si="137"/>
        <v>0</v>
      </c>
      <c r="AI458" s="412">
        <f t="shared" si="137"/>
        <v>0</v>
      </c>
      <c r="AJ458" s="412">
        <f t="shared" si="137"/>
        <v>0</v>
      </c>
      <c r="AK458" s="412">
        <f t="shared" si="137"/>
        <v>0</v>
      </c>
      <c r="AL458" s="412">
        <f t="shared" si="137"/>
        <v>0</v>
      </c>
      <c r="AM458" s="308"/>
    </row>
    <row r="459" spans="1:40" hidden="1" outlineLevel="1">
      <c r="A459" s="526"/>
      <c r="B459" s="432"/>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423"/>
      <c r="Z459" s="426"/>
      <c r="AA459" s="426"/>
      <c r="AB459" s="426"/>
      <c r="AC459" s="426"/>
      <c r="AD459" s="426"/>
      <c r="AE459" s="426"/>
      <c r="AF459" s="426"/>
      <c r="AG459" s="426"/>
      <c r="AH459" s="426"/>
      <c r="AI459" s="426"/>
      <c r="AJ459" s="426"/>
      <c r="AK459" s="426"/>
      <c r="AL459" s="426"/>
      <c r="AM459" s="308"/>
    </row>
    <row r="460" spans="1:40" hidden="1" outlineLevel="1">
      <c r="A460" s="526">
        <v>18</v>
      </c>
      <c r="B460" s="429" t="s">
        <v>110</v>
      </c>
      <c r="C460" s="293" t="s">
        <v>25</v>
      </c>
      <c r="D460" s="297"/>
      <c r="E460" s="297"/>
      <c r="F460" s="297"/>
      <c r="G460" s="297"/>
      <c r="H460" s="297"/>
      <c r="I460" s="297"/>
      <c r="J460" s="297"/>
      <c r="K460" s="297"/>
      <c r="L460" s="297"/>
      <c r="M460" s="297"/>
      <c r="N460" s="297">
        <v>0</v>
      </c>
      <c r="O460" s="297"/>
      <c r="P460" s="297"/>
      <c r="Q460" s="297"/>
      <c r="R460" s="297"/>
      <c r="S460" s="297"/>
      <c r="T460" s="297"/>
      <c r="U460" s="297"/>
      <c r="V460" s="297"/>
      <c r="W460" s="297"/>
      <c r="X460" s="297"/>
      <c r="Y460" s="427"/>
      <c r="Z460" s="411"/>
      <c r="AA460" s="411"/>
      <c r="AB460" s="411"/>
      <c r="AC460" s="411"/>
      <c r="AD460" s="411"/>
      <c r="AE460" s="411"/>
      <c r="AF460" s="416"/>
      <c r="AG460" s="416"/>
      <c r="AH460" s="416"/>
      <c r="AI460" s="416"/>
      <c r="AJ460" s="416"/>
      <c r="AK460" s="416"/>
      <c r="AL460" s="416"/>
      <c r="AM460" s="298">
        <f>SUM(Y460:AL460)</f>
        <v>0</v>
      </c>
    </row>
    <row r="461" spans="1:40" hidden="1" outlineLevel="1">
      <c r="A461" s="526"/>
      <c r="B461" s="432" t="s">
        <v>309</v>
      </c>
      <c r="C461" s="293" t="s">
        <v>164</v>
      </c>
      <c r="D461" s="297"/>
      <c r="E461" s="297"/>
      <c r="F461" s="297"/>
      <c r="G461" s="297"/>
      <c r="H461" s="297"/>
      <c r="I461" s="297"/>
      <c r="J461" s="297"/>
      <c r="K461" s="297"/>
      <c r="L461" s="297"/>
      <c r="M461" s="297"/>
      <c r="N461" s="297">
        <f>N460</f>
        <v>0</v>
      </c>
      <c r="O461" s="297"/>
      <c r="P461" s="297"/>
      <c r="Q461" s="297"/>
      <c r="R461" s="297"/>
      <c r="S461" s="297"/>
      <c r="T461" s="297"/>
      <c r="U461" s="297"/>
      <c r="V461" s="297"/>
      <c r="W461" s="297"/>
      <c r="X461" s="297"/>
      <c r="Y461" s="412">
        <f>Y460</f>
        <v>0</v>
      </c>
      <c r="Z461" s="412">
        <f t="shared" ref="Z461:AL461" si="138">Z460</f>
        <v>0</v>
      </c>
      <c r="AA461" s="412">
        <f t="shared" si="138"/>
        <v>0</v>
      </c>
      <c r="AB461" s="412">
        <f t="shared" si="138"/>
        <v>0</v>
      </c>
      <c r="AC461" s="412">
        <f t="shared" si="138"/>
        <v>0</v>
      </c>
      <c r="AD461" s="412">
        <f t="shared" si="138"/>
        <v>0</v>
      </c>
      <c r="AE461" s="412">
        <f t="shared" si="138"/>
        <v>0</v>
      </c>
      <c r="AF461" s="412">
        <f t="shared" si="138"/>
        <v>0</v>
      </c>
      <c r="AG461" s="412">
        <f t="shared" si="138"/>
        <v>0</v>
      </c>
      <c r="AH461" s="412">
        <f t="shared" si="138"/>
        <v>0</v>
      </c>
      <c r="AI461" s="412">
        <f t="shared" si="138"/>
        <v>0</v>
      </c>
      <c r="AJ461" s="412">
        <f t="shared" si="138"/>
        <v>0</v>
      </c>
      <c r="AK461" s="412">
        <f t="shared" si="138"/>
        <v>0</v>
      </c>
      <c r="AL461" s="412">
        <f t="shared" si="138"/>
        <v>0</v>
      </c>
      <c r="AM461" s="308"/>
    </row>
    <row r="462" spans="1:40" hidden="1" outlineLevel="1">
      <c r="A462" s="526"/>
      <c r="B462" s="431"/>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424"/>
      <c r="Z462" s="425"/>
      <c r="AA462" s="425"/>
      <c r="AB462" s="425"/>
      <c r="AC462" s="425"/>
      <c r="AD462" s="425"/>
      <c r="AE462" s="425"/>
      <c r="AF462" s="425"/>
      <c r="AG462" s="425"/>
      <c r="AH462" s="425"/>
      <c r="AI462" s="425"/>
      <c r="AJ462" s="425"/>
      <c r="AK462" s="425"/>
      <c r="AL462" s="425"/>
      <c r="AM462" s="299"/>
    </row>
    <row r="463" spans="1:40" hidden="1" outlineLevel="1">
      <c r="A463" s="526">
        <v>19</v>
      </c>
      <c r="B463" s="429" t="s">
        <v>112</v>
      </c>
      <c r="C463" s="293" t="s">
        <v>25</v>
      </c>
      <c r="D463" s="297"/>
      <c r="E463" s="297"/>
      <c r="F463" s="297"/>
      <c r="G463" s="297"/>
      <c r="H463" s="297"/>
      <c r="I463" s="297"/>
      <c r="J463" s="297"/>
      <c r="K463" s="297"/>
      <c r="L463" s="297"/>
      <c r="M463" s="297"/>
      <c r="N463" s="297">
        <v>0</v>
      </c>
      <c r="O463" s="297"/>
      <c r="P463" s="297"/>
      <c r="Q463" s="297"/>
      <c r="R463" s="297"/>
      <c r="S463" s="297"/>
      <c r="T463" s="297"/>
      <c r="U463" s="297"/>
      <c r="V463" s="297"/>
      <c r="W463" s="297"/>
      <c r="X463" s="297"/>
      <c r="Y463" s="427"/>
      <c r="Z463" s="411"/>
      <c r="AA463" s="411"/>
      <c r="AB463" s="411"/>
      <c r="AC463" s="411"/>
      <c r="AD463" s="411"/>
      <c r="AE463" s="411"/>
      <c r="AF463" s="416"/>
      <c r="AG463" s="416"/>
      <c r="AH463" s="416"/>
      <c r="AI463" s="416"/>
      <c r="AJ463" s="416"/>
      <c r="AK463" s="416"/>
      <c r="AL463" s="416"/>
      <c r="AM463" s="298">
        <f>SUM(Y463:AL463)</f>
        <v>0</v>
      </c>
    </row>
    <row r="464" spans="1:40" hidden="1" outlineLevel="1">
      <c r="A464" s="526"/>
      <c r="B464" s="432" t="s">
        <v>309</v>
      </c>
      <c r="C464" s="293" t="s">
        <v>164</v>
      </c>
      <c r="D464" s="297"/>
      <c r="E464" s="297"/>
      <c r="F464" s="297"/>
      <c r="G464" s="297"/>
      <c r="H464" s="297"/>
      <c r="I464" s="297"/>
      <c r="J464" s="297"/>
      <c r="K464" s="297"/>
      <c r="L464" s="297"/>
      <c r="M464" s="297"/>
      <c r="N464" s="297">
        <f>N463</f>
        <v>0</v>
      </c>
      <c r="O464" s="297"/>
      <c r="P464" s="297"/>
      <c r="Q464" s="297"/>
      <c r="R464" s="297"/>
      <c r="S464" s="297"/>
      <c r="T464" s="297"/>
      <c r="U464" s="297"/>
      <c r="V464" s="297"/>
      <c r="W464" s="297"/>
      <c r="X464" s="297"/>
      <c r="Y464" s="412">
        <f>Y463</f>
        <v>0</v>
      </c>
      <c r="Z464" s="412">
        <f t="shared" ref="Z464:AL464" si="139">Z463</f>
        <v>0</v>
      </c>
      <c r="AA464" s="412">
        <f t="shared" si="139"/>
        <v>0</v>
      </c>
      <c r="AB464" s="412">
        <f t="shared" si="139"/>
        <v>0</v>
      </c>
      <c r="AC464" s="412">
        <f t="shared" si="139"/>
        <v>0</v>
      </c>
      <c r="AD464" s="412">
        <f t="shared" si="139"/>
        <v>0</v>
      </c>
      <c r="AE464" s="412">
        <f t="shared" si="139"/>
        <v>0</v>
      </c>
      <c r="AF464" s="412">
        <f t="shared" si="139"/>
        <v>0</v>
      </c>
      <c r="AG464" s="412">
        <f t="shared" si="139"/>
        <v>0</v>
      </c>
      <c r="AH464" s="412">
        <f t="shared" si="139"/>
        <v>0</v>
      </c>
      <c r="AI464" s="412">
        <f t="shared" si="139"/>
        <v>0</v>
      </c>
      <c r="AJ464" s="412">
        <f t="shared" si="139"/>
        <v>0</v>
      </c>
      <c r="AK464" s="412">
        <f t="shared" si="139"/>
        <v>0</v>
      </c>
      <c r="AL464" s="412">
        <f t="shared" si="139"/>
        <v>0</v>
      </c>
      <c r="AM464" s="299"/>
    </row>
    <row r="465" spans="1:39" hidden="1" outlineLevel="1">
      <c r="A465" s="526"/>
      <c r="B465" s="431"/>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413"/>
      <c r="Z465" s="413"/>
      <c r="AA465" s="413"/>
      <c r="AB465" s="413"/>
      <c r="AC465" s="413"/>
      <c r="AD465" s="413"/>
      <c r="AE465" s="413"/>
      <c r="AF465" s="413"/>
      <c r="AG465" s="413"/>
      <c r="AH465" s="413"/>
      <c r="AI465" s="413"/>
      <c r="AJ465" s="413"/>
      <c r="AK465" s="413"/>
      <c r="AL465" s="413"/>
      <c r="AM465" s="308"/>
    </row>
    <row r="466" spans="1:39" hidden="1" outlineLevel="1">
      <c r="A466" s="526">
        <v>20</v>
      </c>
      <c r="B466" s="429" t="s">
        <v>111</v>
      </c>
      <c r="C466" s="293" t="s">
        <v>25</v>
      </c>
      <c r="D466" s="297"/>
      <c r="E466" s="297"/>
      <c r="F466" s="297"/>
      <c r="G466" s="297"/>
      <c r="H466" s="297"/>
      <c r="I466" s="297"/>
      <c r="J466" s="297"/>
      <c r="K466" s="297"/>
      <c r="L466" s="297"/>
      <c r="M466" s="297"/>
      <c r="N466" s="297">
        <v>0</v>
      </c>
      <c r="O466" s="297"/>
      <c r="P466" s="297"/>
      <c r="Q466" s="297"/>
      <c r="R466" s="297"/>
      <c r="S466" s="297"/>
      <c r="T466" s="297"/>
      <c r="U466" s="297"/>
      <c r="V466" s="297"/>
      <c r="W466" s="297"/>
      <c r="X466" s="297"/>
      <c r="Y466" s="427"/>
      <c r="Z466" s="411"/>
      <c r="AA466" s="411"/>
      <c r="AB466" s="411"/>
      <c r="AC466" s="411"/>
      <c r="AD466" s="411"/>
      <c r="AE466" s="411"/>
      <c r="AF466" s="416"/>
      <c r="AG466" s="416"/>
      <c r="AH466" s="416"/>
      <c r="AI466" s="416"/>
      <c r="AJ466" s="416"/>
      <c r="AK466" s="416"/>
      <c r="AL466" s="416"/>
      <c r="AM466" s="298">
        <f>SUM(Y466:AL466)</f>
        <v>0</v>
      </c>
    </row>
    <row r="467" spans="1:39" hidden="1" outlineLevel="1">
      <c r="A467" s="526"/>
      <c r="B467" s="432" t="s">
        <v>309</v>
      </c>
      <c r="C467" s="293" t="s">
        <v>164</v>
      </c>
      <c r="D467" s="297"/>
      <c r="E467" s="297"/>
      <c r="F467" s="297"/>
      <c r="G467" s="297"/>
      <c r="H467" s="297"/>
      <c r="I467" s="297"/>
      <c r="J467" s="297"/>
      <c r="K467" s="297"/>
      <c r="L467" s="297"/>
      <c r="M467" s="297"/>
      <c r="N467" s="297">
        <f>N466</f>
        <v>0</v>
      </c>
      <c r="O467" s="297"/>
      <c r="P467" s="297"/>
      <c r="Q467" s="297"/>
      <c r="R467" s="297"/>
      <c r="S467" s="297"/>
      <c r="T467" s="297"/>
      <c r="U467" s="297"/>
      <c r="V467" s="297"/>
      <c r="W467" s="297"/>
      <c r="X467" s="297"/>
      <c r="Y467" s="412">
        <f t="shared" ref="Y467:AL467" si="140">Y466</f>
        <v>0</v>
      </c>
      <c r="Z467" s="412">
        <f t="shared" si="140"/>
        <v>0</v>
      </c>
      <c r="AA467" s="412">
        <f t="shared" si="140"/>
        <v>0</v>
      </c>
      <c r="AB467" s="412">
        <f t="shared" si="140"/>
        <v>0</v>
      </c>
      <c r="AC467" s="412">
        <f t="shared" si="140"/>
        <v>0</v>
      </c>
      <c r="AD467" s="412">
        <f t="shared" si="140"/>
        <v>0</v>
      </c>
      <c r="AE467" s="412">
        <f t="shared" si="140"/>
        <v>0</v>
      </c>
      <c r="AF467" s="412">
        <f t="shared" si="140"/>
        <v>0</v>
      </c>
      <c r="AG467" s="412">
        <f t="shared" si="140"/>
        <v>0</v>
      </c>
      <c r="AH467" s="412">
        <f t="shared" si="140"/>
        <v>0</v>
      </c>
      <c r="AI467" s="412">
        <f t="shared" si="140"/>
        <v>0</v>
      </c>
      <c r="AJ467" s="412">
        <f t="shared" si="140"/>
        <v>0</v>
      </c>
      <c r="AK467" s="412">
        <f t="shared" si="140"/>
        <v>0</v>
      </c>
      <c r="AL467" s="412">
        <f t="shared" si="140"/>
        <v>0</v>
      </c>
      <c r="AM467" s="308"/>
    </row>
    <row r="468" spans="1:39" ht="15.75" hidden="1" outlineLevel="1">
      <c r="A468" s="526"/>
      <c r="B468" s="525"/>
      <c r="C468" s="302"/>
      <c r="D468" s="293"/>
      <c r="E468" s="293"/>
      <c r="F468" s="293"/>
      <c r="G468" s="293"/>
      <c r="H468" s="293"/>
      <c r="I468" s="293"/>
      <c r="J468" s="293"/>
      <c r="K468" s="293"/>
      <c r="L468" s="293"/>
      <c r="M468" s="293"/>
      <c r="N468" s="302"/>
      <c r="O468" s="293"/>
      <c r="P468" s="293"/>
      <c r="Q468" s="293"/>
      <c r="R468" s="293"/>
      <c r="S468" s="293"/>
      <c r="T468" s="293"/>
      <c r="U468" s="293"/>
      <c r="V468" s="293"/>
      <c r="W468" s="293"/>
      <c r="X468" s="293"/>
      <c r="Y468" s="413"/>
      <c r="Z468" s="413"/>
      <c r="AA468" s="413"/>
      <c r="AB468" s="413"/>
      <c r="AC468" s="413"/>
      <c r="AD468" s="413"/>
      <c r="AE468" s="413"/>
      <c r="AF468" s="413"/>
      <c r="AG468" s="413"/>
      <c r="AH468" s="413"/>
      <c r="AI468" s="413"/>
      <c r="AJ468" s="413"/>
      <c r="AK468" s="413"/>
      <c r="AL468" s="413"/>
      <c r="AM468" s="308"/>
    </row>
    <row r="469" spans="1:39" ht="15.75" hidden="1" outlineLevel="1">
      <c r="A469" s="526"/>
      <c r="B469" s="518" t="s">
        <v>504</v>
      </c>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423"/>
      <c r="Z469" s="426"/>
      <c r="AA469" s="426"/>
      <c r="AB469" s="426"/>
      <c r="AC469" s="426"/>
      <c r="AD469" s="426"/>
      <c r="AE469" s="426"/>
      <c r="AF469" s="426"/>
      <c r="AG469" s="426"/>
      <c r="AH469" s="426"/>
      <c r="AI469" s="426"/>
      <c r="AJ469" s="426"/>
      <c r="AK469" s="426"/>
      <c r="AL469" s="426"/>
      <c r="AM469" s="308"/>
    </row>
    <row r="470" spans="1:39" ht="15.75" hidden="1" outlineLevel="1">
      <c r="A470" s="526"/>
      <c r="B470" s="498" t="s">
        <v>500</v>
      </c>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423"/>
      <c r="Z470" s="426"/>
      <c r="AA470" s="426"/>
      <c r="AB470" s="426"/>
      <c r="AC470" s="426"/>
      <c r="AD470" s="426"/>
      <c r="AE470" s="426"/>
      <c r="AF470" s="426"/>
      <c r="AG470" s="426"/>
      <c r="AH470" s="426"/>
      <c r="AI470" s="426"/>
      <c r="AJ470" s="426"/>
      <c r="AK470" s="426"/>
      <c r="AL470" s="426"/>
      <c r="AM470" s="308"/>
    </row>
    <row r="471" spans="1:39" hidden="1" outlineLevel="1">
      <c r="A471" s="526">
        <v>21</v>
      </c>
      <c r="B471" s="429" t="s">
        <v>114</v>
      </c>
      <c r="C471" s="293" t="s">
        <v>25</v>
      </c>
      <c r="D471" s="297"/>
      <c r="E471" s="297"/>
      <c r="F471" s="297"/>
      <c r="G471" s="297"/>
      <c r="H471" s="297"/>
      <c r="I471" s="297"/>
      <c r="J471" s="297"/>
      <c r="K471" s="297"/>
      <c r="L471" s="297"/>
      <c r="M471" s="297"/>
      <c r="N471" s="293"/>
      <c r="O471" s="297"/>
      <c r="P471" s="297"/>
      <c r="Q471" s="297"/>
      <c r="R471" s="297"/>
      <c r="S471" s="297"/>
      <c r="T471" s="297"/>
      <c r="U471" s="297"/>
      <c r="V471" s="297"/>
      <c r="W471" s="297"/>
      <c r="X471" s="297"/>
      <c r="Y471" s="411"/>
      <c r="Z471" s="411"/>
      <c r="AA471" s="411"/>
      <c r="AB471" s="411"/>
      <c r="AC471" s="411"/>
      <c r="AD471" s="411"/>
      <c r="AE471" s="411"/>
      <c r="AF471" s="411"/>
      <c r="AG471" s="411"/>
      <c r="AH471" s="411"/>
      <c r="AI471" s="411"/>
      <c r="AJ471" s="411"/>
      <c r="AK471" s="411"/>
      <c r="AL471" s="411"/>
      <c r="AM471" s="298">
        <f>SUM(Y471:AL471)</f>
        <v>0</v>
      </c>
    </row>
    <row r="472" spans="1:39" hidden="1" outlineLevel="1">
      <c r="A472" s="526"/>
      <c r="B472" s="432" t="s">
        <v>309</v>
      </c>
      <c r="C472" s="293" t="s">
        <v>164</v>
      </c>
      <c r="D472" s="297"/>
      <c r="E472" s="297"/>
      <c r="F472" s="297"/>
      <c r="G472" s="297"/>
      <c r="H472" s="297"/>
      <c r="I472" s="297"/>
      <c r="J472" s="297"/>
      <c r="K472" s="297"/>
      <c r="L472" s="297"/>
      <c r="M472" s="297"/>
      <c r="N472" s="293"/>
      <c r="O472" s="297"/>
      <c r="P472" s="297"/>
      <c r="Q472" s="297"/>
      <c r="R472" s="297"/>
      <c r="S472" s="297"/>
      <c r="T472" s="297"/>
      <c r="U472" s="297"/>
      <c r="V472" s="297"/>
      <c r="W472" s="297"/>
      <c r="X472" s="297"/>
      <c r="Y472" s="412">
        <f t="shared" ref="Y472:AL472" si="141">Y471</f>
        <v>0</v>
      </c>
      <c r="Z472" s="412">
        <f t="shared" si="141"/>
        <v>0</v>
      </c>
      <c r="AA472" s="412">
        <f t="shared" si="141"/>
        <v>0</v>
      </c>
      <c r="AB472" s="412">
        <f t="shared" si="141"/>
        <v>0</v>
      </c>
      <c r="AC472" s="412">
        <f t="shared" si="141"/>
        <v>0</v>
      </c>
      <c r="AD472" s="412">
        <f t="shared" si="141"/>
        <v>0</v>
      </c>
      <c r="AE472" s="412">
        <f t="shared" si="141"/>
        <v>0</v>
      </c>
      <c r="AF472" s="412">
        <f t="shared" si="141"/>
        <v>0</v>
      </c>
      <c r="AG472" s="412">
        <f t="shared" si="141"/>
        <v>0</v>
      </c>
      <c r="AH472" s="412">
        <f t="shared" si="141"/>
        <v>0</v>
      </c>
      <c r="AI472" s="412">
        <f t="shared" si="141"/>
        <v>0</v>
      </c>
      <c r="AJ472" s="412">
        <f t="shared" si="141"/>
        <v>0</v>
      </c>
      <c r="AK472" s="412">
        <f t="shared" si="141"/>
        <v>0</v>
      </c>
      <c r="AL472" s="412">
        <f t="shared" si="141"/>
        <v>0</v>
      </c>
      <c r="AM472" s="308"/>
    </row>
    <row r="473" spans="1:39" hidden="1" outlineLevel="1">
      <c r="A473" s="526"/>
      <c r="B473" s="432"/>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423"/>
      <c r="Z473" s="426"/>
      <c r="AA473" s="426"/>
      <c r="AB473" s="426"/>
      <c r="AC473" s="426"/>
      <c r="AD473" s="426"/>
      <c r="AE473" s="426"/>
      <c r="AF473" s="426"/>
      <c r="AG473" s="426"/>
      <c r="AH473" s="426"/>
      <c r="AI473" s="426"/>
      <c r="AJ473" s="426"/>
      <c r="AK473" s="426"/>
      <c r="AL473" s="426"/>
      <c r="AM473" s="308"/>
    </row>
    <row r="474" spans="1:39" ht="30" hidden="1" outlineLevel="1">
      <c r="A474" s="526">
        <v>22</v>
      </c>
      <c r="B474" s="429" t="s">
        <v>115</v>
      </c>
      <c r="C474" s="293" t="s">
        <v>25</v>
      </c>
      <c r="D474" s="297"/>
      <c r="E474" s="297"/>
      <c r="F474" s="297"/>
      <c r="G474" s="297"/>
      <c r="H474" s="297"/>
      <c r="I474" s="297"/>
      <c r="J474" s="297"/>
      <c r="K474" s="297"/>
      <c r="L474" s="297"/>
      <c r="M474" s="297"/>
      <c r="N474" s="293"/>
      <c r="O474" s="297"/>
      <c r="P474" s="297"/>
      <c r="Q474" s="297"/>
      <c r="R474" s="297"/>
      <c r="S474" s="297"/>
      <c r="T474" s="297"/>
      <c r="U474" s="297"/>
      <c r="V474" s="297"/>
      <c r="W474" s="297"/>
      <c r="X474" s="297"/>
      <c r="Y474" s="411"/>
      <c r="Z474" s="411"/>
      <c r="AA474" s="411"/>
      <c r="AB474" s="411"/>
      <c r="AC474" s="411"/>
      <c r="AD474" s="411"/>
      <c r="AE474" s="411"/>
      <c r="AF474" s="411"/>
      <c r="AG474" s="411"/>
      <c r="AH474" s="411"/>
      <c r="AI474" s="411"/>
      <c r="AJ474" s="411"/>
      <c r="AK474" s="411"/>
      <c r="AL474" s="411"/>
      <c r="AM474" s="298">
        <f>SUM(Y474:AL474)</f>
        <v>0</v>
      </c>
    </row>
    <row r="475" spans="1:39" hidden="1" outlineLevel="1">
      <c r="A475" s="526"/>
      <c r="B475" s="432" t="s">
        <v>309</v>
      </c>
      <c r="C475" s="293" t="s">
        <v>164</v>
      </c>
      <c r="D475" s="297"/>
      <c r="E475" s="297"/>
      <c r="F475" s="297"/>
      <c r="G475" s="297"/>
      <c r="H475" s="297"/>
      <c r="I475" s="297"/>
      <c r="J475" s="297"/>
      <c r="K475" s="297"/>
      <c r="L475" s="297"/>
      <c r="M475" s="297"/>
      <c r="N475" s="293"/>
      <c r="O475" s="297"/>
      <c r="P475" s="297"/>
      <c r="Q475" s="297"/>
      <c r="R475" s="297"/>
      <c r="S475" s="297"/>
      <c r="T475" s="297"/>
      <c r="U475" s="297"/>
      <c r="V475" s="297"/>
      <c r="W475" s="297"/>
      <c r="X475" s="297"/>
      <c r="Y475" s="412">
        <f t="shared" ref="Y475:AL475" si="142">Y474</f>
        <v>0</v>
      </c>
      <c r="Z475" s="412">
        <f t="shared" si="142"/>
        <v>0</v>
      </c>
      <c r="AA475" s="412">
        <f t="shared" si="142"/>
        <v>0</v>
      </c>
      <c r="AB475" s="412">
        <f t="shared" si="142"/>
        <v>0</v>
      </c>
      <c r="AC475" s="412">
        <f t="shared" si="142"/>
        <v>0</v>
      </c>
      <c r="AD475" s="412">
        <f t="shared" si="142"/>
        <v>0</v>
      </c>
      <c r="AE475" s="412">
        <f t="shared" si="142"/>
        <v>0</v>
      </c>
      <c r="AF475" s="412">
        <f t="shared" si="142"/>
        <v>0</v>
      </c>
      <c r="AG475" s="412">
        <f t="shared" si="142"/>
        <v>0</v>
      </c>
      <c r="AH475" s="412">
        <f t="shared" si="142"/>
        <v>0</v>
      </c>
      <c r="AI475" s="412">
        <f t="shared" si="142"/>
        <v>0</v>
      </c>
      <c r="AJ475" s="412">
        <f t="shared" si="142"/>
        <v>0</v>
      </c>
      <c r="AK475" s="412">
        <f t="shared" si="142"/>
        <v>0</v>
      </c>
      <c r="AL475" s="412">
        <f t="shared" si="142"/>
        <v>0</v>
      </c>
      <c r="AM475" s="308"/>
    </row>
    <row r="476" spans="1:39" hidden="1" outlineLevel="1">
      <c r="A476" s="526"/>
      <c r="B476" s="432"/>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423"/>
      <c r="Z476" s="426"/>
      <c r="AA476" s="426"/>
      <c r="AB476" s="426"/>
      <c r="AC476" s="426"/>
      <c r="AD476" s="426"/>
      <c r="AE476" s="426"/>
      <c r="AF476" s="426"/>
      <c r="AG476" s="426"/>
      <c r="AH476" s="426"/>
      <c r="AI476" s="426"/>
      <c r="AJ476" s="426"/>
      <c r="AK476" s="426"/>
      <c r="AL476" s="426"/>
      <c r="AM476" s="308"/>
    </row>
    <row r="477" spans="1:39" ht="30" hidden="1" outlineLevel="1">
      <c r="A477" s="526">
        <v>23</v>
      </c>
      <c r="B477" s="429" t="s">
        <v>116</v>
      </c>
      <c r="C477" s="293" t="s">
        <v>25</v>
      </c>
      <c r="D477" s="297"/>
      <c r="E477" s="297"/>
      <c r="F477" s="297"/>
      <c r="G477" s="297"/>
      <c r="H477" s="297"/>
      <c r="I477" s="297"/>
      <c r="J477" s="297"/>
      <c r="K477" s="297"/>
      <c r="L477" s="297"/>
      <c r="M477" s="297"/>
      <c r="N477" s="293"/>
      <c r="O477" s="297"/>
      <c r="P477" s="297"/>
      <c r="Q477" s="297"/>
      <c r="R477" s="297"/>
      <c r="S477" s="297"/>
      <c r="T477" s="297"/>
      <c r="U477" s="297"/>
      <c r="V477" s="297"/>
      <c r="W477" s="297"/>
      <c r="X477" s="297"/>
      <c r="Y477" s="411"/>
      <c r="Z477" s="411"/>
      <c r="AA477" s="411"/>
      <c r="AB477" s="411"/>
      <c r="AC477" s="411"/>
      <c r="AD477" s="411"/>
      <c r="AE477" s="411"/>
      <c r="AF477" s="411"/>
      <c r="AG477" s="411"/>
      <c r="AH477" s="411"/>
      <c r="AI477" s="411"/>
      <c r="AJ477" s="411"/>
      <c r="AK477" s="411"/>
      <c r="AL477" s="411"/>
      <c r="AM477" s="298">
        <f>SUM(Y477:AL477)</f>
        <v>0</v>
      </c>
    </row>
    <row r="478" spans="1:39" hidden="1" outlineLevel="1">
      <c r="A478" s="526"/>
      <c r="B478" s="432" t="s">
        <v>309</v>
      </c>
      <c r="C478" s="293" t="s">
        <v>164</v>
      </c>
      <c r="D478" s="297"/>
      <c r="E478" s="297"/>
      <c r="F478" s="297"/>
      <c r="G478" s="297"/>
      <c r="H478" s="297"/>
      <c r="I478" s="297"/>
      <c r="J478" s="297"/>
      <c r="K478" s="297"/>
      <c r="L478" s="297"/>
      <c r="M478" s="297"/>
      <c r="N478" s="293"/>
      <c r="O478" s="297"/>
      <c r="P478" s="297"/>
      <c r="Q478" s="297"/>
      <c r="R478" s="297"/>
      <c r="S478" s="297"/>
      <c r="T478" s="297"/>
      <c r="U478" s="297"/>
      <c r="V478" s="297"/>
      <c r="W478" s="297"/>
      <c r="X478" s="297"/>
      <c r="Y478" s="412">
        <f t="shared" ref="Y478:AL478" si="143">Y477</f>
        <v>0</v>
      </c>
      <c r="Z478" s="412">
        <f t="shared" si="143"/>
        <v>0</v>
      </c>
      <c r="AA478" s="412">
        <f t="shared" si="143"/>
        <v>0</v>
      </c>
      <c r="AB478" s="412">
        <f t="shared" si="143"/>
        <v>0</v>
      </c>
      <c r="AC478" s="412">
        <f t="shared" si="143"/>
        <v>0</v>
      </c>
      <c r="AD478" s="412">
        <f t="shared" si="143"/>
        <v>0</v>
      </c>
      <c r="AE478" s="412">
        <f t="shared" si="143"/>
        <v>0</v>
      </c>
      <c r="AF478" s="412">
        <f t="shared" si="143"/>
        <v>0</v>
      </c>
      <c r="AG478" s="412">
        <f t="shared" si="143"/>
        <v>0</v>
      </c>
      <c r="AH478" s="412">
        <f t="shared" si="143"/>
        <v>0</v>
      </c>
      <c r="AI478" s="412">
        <f t="shared" si="143"/>
        <v>0</v>
      </c>
      <c r="AJ478" s="412">
        <f t="shared" si="143"/>
        <v>0</v>
      </c>
      <c r="AK478" s="412">
        <f t="shared" si="143"/>
        <v>0</v>
      </c>
      <c r="AL478" s="412">
        <f t="shared" si="143"/>
        <v>0</v>
      </c>
      <c r="AM478" s="308"/>
    </row>
    <row r="479" spans="1:39" hidden="1" outlineLevel="1">
      <c r="A479" s="526"/>
      <c r="B479" s="431"/>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423"/>
      <c r="Z479" s="426"/>
      <c r="AA479" s="426"/>
      <c r="AB479" s="426"/>
      <c r="AC479" s="426"/>
      <c r="AD479" s="426"/>
      <c r="AE479" s="426"/>
      <c r="AF479" s="426"/>
      <c r="AG479" s="426"/>
      <c r="AH479" s="426"/>
      <c r="AI479" s="426"/>
      <c r="AJ479" s="426"/>
      <c r="AK479" s="426"/>
      <c r="AL479" s="426"/>
      <c r="AM479" s="308"/>
    </row>
    <row r="480" spans="1:39" ht="30" hidden="1" outlineLevel="1">
      <c r="A480" s="526">
        <v>24</v>
      </c>
      <c r="B480" s="429" t="s">
        <v>117</v>
      </c>
      <c r="C480" s="293" t="s">
        <v>25</v>
      </c>
      <c r="D480" s="297"/>
      <c r="E480" s="297"/>
      <c r="F480" s="297"/>
      <c r="G480" s="297"/>
      <c r="H480" s="297"/>
      <c r="I480" s="297"/>
      <c r="J480" s="297"/>
      <c r="K480" s="297"/>
      <c r="L480" s="297"/>
      <c r="M480" s="297"/>
      <c r="N480" s="293"/>
      <c r="O480" s="297"/>
      <c r="P480" s="297"/>
      <c r="Q480" s="297"/>
      <c r="R480" s="297"/>
      <c r="S480" s="297"/>
      <c r="T480" s="297"/>
      <c r="U480" s="297"/>
      <c r="V480" s="297"/>
      <c r="W480" s="297"/>
      <c r="X480" s="297"/>
      <c r="Y480" s="411"/>
      <c r="Z480" s="411"/>
      <c r="AA480" s="411"/>
      <c r="AB480" s="411"/>
      <c r="AC480" s="411"/>
      <c r="AD480" s="411"/>
      <c r="AE480" s="411"/>
      <c r="AF480" s="411"/>
      <c r="AG480" s="411"/>
      <c r="AH480" s="411"/>
      <c r="AI480" s="411"/>
      <c r="AJ480" s="411"/>
      <c r="AK480" s="411"/>
      <c r="AL480" s="411"/>
      <c r="AM480" s="298">
        <f>SUM(Y480:AL480)</f>
        <v>0</v>
      </c>
    </row>
    <row r="481" spans="1:39" hidden="1" outlineLevel="1">
      <c r="A481" s="526"/>
      <c r="B481" s="432" t="s">
        <v>309</v>
      </c>
      <c r="C481" s="293" t="s">
        <v>164</v>
      </c>
      <c r="D481" s="297"/>
      <c r="E481" s="297"/>
      <c r="F481" s="297"/>
      <c r="G481" s="297"/>
      <c r="H481" s="297"/>
      <c r="I481" s="297"/>
      <c r="J481" s="297"/>
      <c r="K481" s="297"/>
      <c r="L481" s="297"/>
      <c r="M481" s="297"/>
      <c r="N481" s="293"/>
      <c r="O481" s="297"/>
      <c r="P481" s="297"/>
      <c r="Q481" s="297"/>
      <c r="R481" s="297"/>
      <c r="S481" s="297"/>
      <c r="T481" s="297"/>
      <c r="U481" s="297"/>
      <c r="V481" s="297"/>
      <c r="W481" s="297"/>
      <c r="X481" s="297"/>
      <c r="Y481" s="412">
        <f t="shared" ref="Y481:AL481" si="144">Y480</f>
        <v>0</v>
      </c>
      <c r="Z481" s="412">
        <f t="shared" si="144"/>
        <v>0</v>
      </c>
      <c r="AA481" s="412">
        <f t="shared" si="144"/>
        <v>0</v>
      </c>
      <c r="AB481" s="412">
        <f t="shared" si="144"/>
        <v>0</v>
      </c>
      <c r="AC481" s="412">
        <f t="shared" si="144"/>
        <v>0</v>
      </c>
      <c r="AD481" s="412">
        <f t="shared" si="144"/>
        <v>0</v>
      </c>
      <c r="AE481" s="412">
        <f t="shared" si="144"/>
        <v>0</v>
      </c>
      <c r="AF481" s="412">
        <f t="shared" si="144"/>
        <v>0</v>
      </c>
      <c r="AG481" s="412">
        <f t="shared" si="144"/>
        <v>0</v>
      </c>
      <c r="AH481" s="412">
        <f t="shared" si="144"/>
        <v>0</v>
      </c>
      <c r="AI481" s="412">
        <f t="shared" si="144"/>
        <v>0</v>
      </c>
      <c r="AJ481" s="412">
        <f t="shared" si="144"/>
        <v>0</v>
      </c>
      <c r="AK481" s="412">
        <f t="shared" si="144"/>
        <v>0</v>
      </c>
      <c r="AL481" s="412">
        <f t="shared" si="144"/>
        <v>0</v>
      </c>
      <c r="AM481" s="308"/>
    </row>
    <row r="482" spans="1:39" hidden="1" outlineLevel="1">
      <c r="A482" s="526"/>
      <c r="B482" s="432"/>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413"/>
      <c r="Z482" s="426"/>
      <c r="AA482" s="426"/>
      <c r="AB482" s="426"/>
      <c r="AC482" s="426"/>
      <c r="AD482" s="426"/>
      <c r="AE482" s="426"/>
      <c r="AF482" s="426"/>
      <c r="AG482" s="426"/>
      <c r="AH482" s="426"/>
      <c r="AI482" s="426"/>
      <c r="AJ482" s="426"/>
      <c r="AK482" s="426"/>
      <c r="AL482" s="426"/>
      <c r="AM482" s="308"/>
    </row>
    <row r="483" spans="1:39" ht="15.75" hidden="1" outlineLevel="1">
      <c r="A483" s="526"/>
      <c r="B483" s="498" t="s">
        <v>501</v>
      </c>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413"/>
      <c r="Z483" s="426"/>
      <c r="AA483" s="426"/>
      <c r="AB483" s="426"/>
      <c r="AC483" s="426"/>
      <c r="AD483" s="426"/>
      <c r="AE483" s="426"/>
      <c r="AF483" s="426"/>
      <c r="AG483" s="426"/>
      <c r="AH483" s="426"/>
      <c r="AI483" s="426"/>
      <c r="AJ483" s="426"/>
      <c r="AK483" s="426"/>
      <c r="AL483" s="426"/>
      <c r="AM483" s="308"/>
    </row>
    <row r="484" spans="1:39" hidden="1" outlineLevel="1">
      <c r="A484" s="526">
        <v>25</v>
      </c>
      <c r="B484" s="429" t="s">
        <v>118</v>
      </c>
      <c r="C484" s="293" t="s">
        <v>25</v>
      </c>
      <c r="D484" s="297"/>
      <c r="E484" s="297"/>
      <c r="F484" s="297"/>
      <c r="G484" s="297"/>
      <c r="H484" s="297"/>
      <c r="I484" s="297"/>
      <c r="J484" s="297"/>
      <c r="K484" s="297"/>
      <c r="L484" s="297"/>
      <c r="M484" s="297"/>
      <c r="N484" s="297">
        <v>12</v>
      </c>
      <c r="O484" s="297"/>
      <c r="P484" s="297"/>
      <c r="Q484" s="297"/>
      <c r="R484" s="297"/>
      <c r="S484" s="297"/>
      <c r="T484" s="297"/>
      <c r="U484" s="297"/>
      <c r="V484" s="297"/>
      <c r="W484" s="297"/>
      <c r="X484" s="297"/>
      <c r="Y484" s="427"/>
      <c r="Z484" s="411"/>
      <c r="AA484" s="411"/>
      <c r="AB484" s="411"/>
      <c r="AC484" s="411"/>
      <c r="AD484" s="411"/>
      <c r="AE484" s="411"/>
      <c r="AF484" s="416"/>
      <c r="AG484" s="416"/>
      <c r="AH484" s="416"/>
      <c r="AI484" s="416"/>
      <c r="AJ484" s="416"/>
      <c r="AK484" s="416"/>
      <c r="AL484" s="416"/>
      <c r="AM484" s="298">
        <f>SUM(Y484:AL484)</f>
        <v>0</v>
      </c>
    </row>
    <row r="485" spans="1:39" hidden="1" outlineLevel="1">
      <c r="A485" s="526"/>
      <c r="B485" s="432" t="s">
        <v>309</v>
      </c>
      <c r="C485" s="293" t="s">
        <v>164</v>
      </c>
      <c r="D485" s="297"/>
      <c r="E485" s="297"/>
      <c r="F485" s="297"/>
      <c r="G485" s="297"/>
      <c r="H485" s="297"/>
      <c r="I485" s="297"/>
      <c r="J485" s="297"/>
      <c r="K485" s="297"/>
      <c r="L485" s="297"/>
      <c r="M485" s="297"/>
      <c r="N485" s="297">
        <f>N484</f>
        <v>12</v>
      </c>
      <c r="O485" s="297"/>
      <c r="P485" s="297"/>
      <c r="Q485" s="297"/>
      <c r="R485" s="297"/>
      <c r="S485" s="297"/>
      <c r="T485" s="297"/>
      <c r="U485" s="297"/>
      <c r="V485" s="297"/>
      <c r="W485" s="297"/>
      <c r="X485" s="297"/>
      <c r="Y485" s="412">
        <f t="shared" ref="Y485:AL485" si="145">Y484</f>
        <v>0</v>
      </c>
      <c r="Z485" s="412">
        <f t="shared" si="145"/>
        <v>0</v>
      </c>
      <c r="AA485" s="412">
        <f t="shared" si="145"/>
        <v>0</v>
      </c>
      <c r="AB485" s="412">
        <f t="shared" si="145"/>
        <v>0</v>
      </c>
      <c r="AC485" s="412">
        <f t="shared" si="145"/>
        <v>0</v>
      </c>
      <c r="AD485" s="412">
        <f t="shared" si="145"/>
        <v>0</v>
      </c>
      <c r="AE485" s="412">
        <f t="shared" si="145"/>
        <v>0</v>
      </c>
      <c r="AF485" s="412">
        <f t="shared" si="145"/>
        <v>0</v>
      </c>
      <c r="AG485" s="412">
        <f t="shared" si="145"/>
        <v>0</v>
      </c>
      <c r="AH485" s="412">
        <f t="shared" si="145"/>
        <v>0</v>
      </c>
      <c r="AI485" s="412">
        <f t="shared" si="145"/>
        <v>0</v>
      </c>
      <c r="AJ485" s="412">
        <f t="shared" si="145"/>
        <v>0</v>
      </c>
      <c r="AK485" s="412">
        <f t="shared" si="145"/>
        <v>0</v>
      </c>
      <c r="AL485" s="412">
        <f t="shared" si="145"/>
        <v>0</v>
      </c>
      <c r="AM485" s="308"/>
    </row>
    <row r="486" spans="1:39" hidden="1" outlineLevel="1">
      <c r="A486" s="526"/>
      <c r="B486" s="432"/>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413"/>
      <c r="Z486" s="426"/>
      <c r="AA486" s="426"/>
      <c r="AB486" s="426"/>
      <c r="AC486" s="426"/>
      <c r="AD486" s="426"/>
      <c r="AE486" s="426"/>
      <c r="AF486" s="426"/>
      <c r="AG486" s="426"/>
      <c r="AH486" s="426"/>
      <c r="AI486" s="426"/>
      <c r="AJ486" s="426"/>
      <c r="AK486" s="426"/>
      <c r="AL486" s="426"/>
      <c r="AM486" s="308"/>
    </row>
    <row r="487" spans="1:39" hidden="1" outlineLevel="1">
      <c r="A487" s="526">
        <v>26</v>
      </c>
      <c r="B487" s="429" t="s">
        <v>119</v>
      </c>
      <c r="C487" s="293" t="s">
        <v>25</v>
      </c>
      <c r="D487" s="297"/>
      <c r="E487" s="297"/>
      <c r="F487" s="297"/>
      <c r="G487" s="297"/>
      <c r="H487" s="297"/>
      <c r="I487" s="297"/>
      <c r="J487" s="297"/>
      <c r="K487" s="297"/>
      <c r="L487" s="297"/>
      <c r="M487" s="297"/>
      <c r="N487" s="297">
        <v>12</v>
      </c>
      <c r="O487" s="297"/>
      <c r="P487" s="297"/>
      <c r="Q487" s="297"/>
      <c r="R487" s="297"/>
      <c r="S487" s="297"/>
      <c r="T487" s="297"/>
      <c r="U487" s="297"/>
      <c r="V487" s="297"/>
      <c r="W487" s="297"/>
      <c r="X487" s="297"/>
      <c r="Y487" s="427"/>
      <c r="Z487" s="411"/>
      <c r="AA487" s="411"/>
      <c r="AB487" s="411"/>
      <c r="AC487" s="411"/>
      <c r="AD487" s="411"/>
      <c r="AE487" s="411"/>
      <c r="AF487" s="416"/>
      <c r="AG487" s="416"/>
      <c r="AH487" s="416"/>
      <c r="AI487" s="416"/>
      <c r="AJ487" s="416"/>
      <c r="AK487" s="416"/>
      <c r="AL487" s="416"/>
      <c r="AM487" s="298">
        <f>SUM(Y487:AL487)</f>
        <v>0</v>
      </c>
    </row>
    <row r="488" spans="1:39" hidden="1" outlineLevel="1">
      <c r="A488" s="526"/>
      <c r="B488" s="432" t="s">
        <v>309</v>
      </c>
      <c r="C488" s="293" t="s">
        <v>164</v>
      </c>
      <c r="D488" s="297"/>
      <c r="E488" s="297"/>
      <c r="F488" s="297"/>
      <c r="G488" s="297"/>
      <c r="H488" s="297"/>
      <c r="I488" s="297"/>
      <c r="J488" s="297"/>
      <c r="K488" s="297"/>
      <c r="L488" s="297"/>
      <c r="M488" s="297"/>
      <c r="N488" s="297">
        <f>N487</f>
        <v>12</v>
      </c>
      <c r="O488" s="297"/>
      <c r="P488" s="297"/>
      <c r="Q488" s="297"/>
      <c r="R488" s="297"/>
      <c r="S488" s="297"/>
      <c r="T488" s="297"/>
      <c r="U488" s="297"/>
      <c r="V488" s="297"/>
      <c r="W488" s="297"/>
      <c r="X488" s="297"/>
      <c r="Y488" s="412">
        <f t="shared" ref="Y488:AL488" si="146">Y487</f>
        <v>0</v>
      </c>
      <c r="Z488" s="412">
        <f t="shared" si="146"/>
        <v>0</v>
      </c>
      <c r="AA488" s="412">
        <f t="shared" si="146"/>
        <v>0</v>
      </c>
      <c r="AB488" s="412">
        <f t="shared" si="146"/>
        <v>0</v>
      </c>
      <c r="AC488" s="412">
        <f t="shared" si="146"/>
        <v>0</v>
      </c>
      <c r="AD488" s="412">
        <f t="shared" si="146"/>
        <v>0</v>
      </c>
      <c r="AE488" s="412">
        <f t="shared" si="146"/>
        <v>0</v>
      </c>
      <c r="AF488" s="412">
        <f t="shared" si="146"/>
        <v>0</v>
      </c>
      <c r="AG488" s="412">
        <f t="shared" si="146"/>
        <v>0</v>
      </c>
      <c r="AH488" s="412">
        <f t="shared" si="146"/>
        <v>0</v>
      </c>
      <c r="AI488" s="412">
        <f t="shared" si="146"/>
        <v>0</v>
      </c>
      <c r="AJ488" s="412">
        <f t="shared" si="146"/>
        <v>0</v>
      </c>
      <c r="AK488" s="412">
        <f t="shared" si="146"/>
        <v>0</v>
      </c>
      <c r="AL488" s="412">
        <f t="shared" si="146"/>
        <v>0</v>
      </c>
      <c r="AM488" s="308"/>
    </row>
    <row r="489" spans="1:39" hidden="1" outlineLevel="1">
      <c r="A489" s="526"/>
      <c r="B489" s="432"/>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413"/>
      <c r="Z489" s="426"/>
      <c r="AA489" s="426"/>
      <c r="AB489" s="426"/>
      <c r="AC489" s="426"/>
      <c r="AD489" s="426"/>
      <c r="AE489" s="426"/>
      <c r="AF489" s="426"/>
      <c r="AG489" s="426"/>
      <c r="AH489" s="426"/>
      <c r="AI489" s="426"/>
      <c r="AJ489" s="426"/>
      <c r="AK489" s="426"/>
      <c r="AL489" s="426"/>
      <c r="AM489" s="308"/>
    </row>
    <row r="490" spans="1:39" ht="30" hidden="1" outlineLevel="1">
      <c r="A490" s="526">
        <v>27</v>
      </c>
      <c r="B490" s="429" t="s">
        <v>120</v>
      </c>
      <c r="C490" s="293" t="s">
        <v>25</v>
      </c>
      <c r="D490" s="297"/>
      <c r="E490" s="297"/>
      <c r="F490" s="297"/>
      <c r="G490" s="297"/>
      <c r="H490" s="297"/>
      <c r="I490" s="297"/>
      <c r="J490" s="297"/>
      <c r="K490" s="297"/>
      <c r="L490" s="297"/>
      <c r="M490" s="297"/>
      <c r="N490" s="297">
        <v>12</v>
      </c>
      <c r="O490" s="297"/>
      <c r="P490" s="297"/>
      <c r="Q490" s="297"/>
      <c r="R490" s="297"/>
      <c r="S490" s="297"/>
      <c r="T490" s="297"/>
      <c r="U490" s="297"/>
      <c r="V490" s="297"/>
      <c r="W490" s="297"/>
      <c r="X490" s="297"/>
      <c r="Y490" s="427"/>
      <c r="Z490" s="411"/>
      <c r="AA490" s="411"/>
      <c r="AB490" s="411"/>
      <c r="AC490" s="411"/>
      <c r="AD490" s="411"/>
      <c r="AE490" s="411"/>
      <c r="AF490" s="416"/>
      <c r="AG490" s="416"/>
      <c r="AH490" s="416"/>
      <c r="AI490" s="416"/>
      <c r="AJ490" s="416"/>
      <c r="AK490" s="416"/>
      <c r="AL490" s="416"/>
      <c r="AM490" s="298">
        <f>SUM(Y490:AL490)</f>
        <v>0</v>
      </c>
    </row>
    <row r="491" spans="1:39" hidden="1" outlineLevel="1">
      <c r="A491" s="526"/>
      <c r="B491" s="432" t="s">
        <v>309</v>
      </c>
      <c r="C491" s="293" t="s">
        <v>164</v>
      </c>
      <c r="D491" s="297"/>
      <c r="E491" s="297"/>
      <c r="F491" s="297"/>
      <c r="G491" s="297"/>
      <c r="H491" s="297"/>
      <c r="I491" s="297"/>
      <c r="J491" s="297"/>
      <c r="K491" s="297"/>
      <c r="L491" s="297"/>
      <c r="M491" s="297"/>
      <c r="N491" s="297">
        <f>N490</f>
        <v>12</v>
      </c>
      <c r="O491" s="297"/>
      <c r="P491" s="297"/>
      <c r="Q491" s="297"/>
      <c r="R491" s="297"/>
      <c r="S491" s="297"/>
      <c r="T491" s="297"/>
      <c r="U491" s="297"/>
      <c r="V491" s="297"/>
      <c r="W491" s="297"/>
      <c r="X491" s="297"/>
      <c r="Y491" s="412">
        <f t="shared" ref="Y491:AL491" si="147">Y490</f>
        <v>0</v>
      </c>
      <c r="Z491" s="412">
        <f t="shared" si="147"/>
        <v>0</v>
      </c>
      <c r="AA491" s="412">
        <f t="shared" si="147"/>
        <v>0</v>
      </c>
      <c r="AB491" s="412">
        <f t="shared" si="147"/>
        <v>0</v>
      </c>
      <c r="AC491" s="412">
        <f t="shared" si="147"/>
        <v>0</v>
      </c>
      <c r="AD491" s="412">
        <f t="shared" si="147"/>
        <v>0</v>
      </c>
      <c r="AE491" s="412">
        <f t="shared" si="147"/>
        <v>0</v>
      </c>
      <c r="AF491" s="412">
        <f t="shared" si="147"/>
        <v>0</v>
      </c>
      <c r="AG491" s="412">
        <f t="shared" si="147"/>
        <v>0</v>
      </c>
      <c r="AH491" s="412">
        <f t="shared" si="147"/>
        <v>0</v>
      </c>
      <c r="AI491" s="412">
        <f t="shared" si="147"/>
        <v>0</v>
      </c>
      <c r="AJ491" s="412">
        <f t="shared" si="147"/>
        <v>0</v>
      </c>
      <c r="AK491" s="412">
        <f t="shared" si="147"/>
        <v>0</v>
      </c>
      <c r="AL491" s="412">
        <f t="shared" si="147"/>
        <v>0</v>
      </c>
      <c r="AM491" s="308"/>
    </row>
    <row r="492" spans="1:39" hidden="1" outlineLevel="1">
      <c r="A492" s="526"/>
      <c r="B492" s="432"/>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413"/>
      <c r="Z492" s="426"/>
      <c r="AA492" s="426"/>
      <c r="AB492" s="426"/>
      <c r="AC492" s="426"/>
      <c r="AD492" s="426"/>
      <c r="AE492" s="426"/>
      <c r="AF492" s="426"/>
      <c r="AG492" s="426"/>
      <c r="AH492" s="426"/>
      <c r="AI492" s="426"/>
      <c r="AJ492" s="426"/>
      <c r="AK492" s="426"/>
      <c r="AL492" s="426"/>
      <c r="AM492" s="308"/>
    </row>
    <row r="493" spans="1:39" ht="30" hidden="1" outlineLevel="1">
      <c r="A493" s="526">
        <v>28</v>
      </c>
      <c r="B493" s="429" t="s">
        <v>121</v>
      </c>
      <c r="C493" s="293" t="s">
        <v>25</v>
      </c>
      <c r="D493" s="297"/>
      <c r="E493" s="297"/>
      <c r="F493" s="297"/>
      <c r="G493" s="297"/>
      <c r="H493" s="297"/>
      <c r="I493" s="297"/>
      <c r="J493" s="297"/>
      <c r="K493" s="297"/>
      <c r="L493" s="297"/>
      <c r="M493" s="297"/>
      <c r="N493" s="297">
        <v>12</v>
      </c>
      <c r="O493" s="297"/>
      <c r="P493" s="297"/>
      <c r="Q493" s="297"/>
      <c r="R493" s="297"/>
      <c r="S493" s="297"/>
      <c r="T493" s="297"/>
      <c r="U493" s="297"/>
      <c r="V493" s="297"/>
      <c r="W493" s="297"/>
      <c r="X493" s="297"/>
      <c r="Y493" s="427"/>
      <c r="Z493" s="411"/>
      <c r="AA493" s="411"/>
      <c r="AB493" s="411"/>
      <c r="AC493" s="411"/>
      <c r="AD493" s="411"/>
      <c r="AE493" s="411"/>
      <c r="AF493" s="416"/>
      <c r="AG493" s="416"/>
      <c r="AH493" s="416"/>
      <c r="AI493" s="416"/>
      <c r="AJ493" s="416"/>
      <c r="AK493" s="416"/>
      <c r="AL493" s="416"/>
      <c r="AM493" s="298">
        <f>SUM(Y493:AL493)</f>
        <v>0</v>
      </c>
    </row>
    <row r="494" spans="1:39" hidden="1" outlineLevel="1">
      <c r="A494" s="526"/>
      <c r="B494" s="432" t="s">
        <v>309</v>
      </c>
      <c r="C494" s="293" t="s">
        <v>164</v>
      </c>
      <c r="D494" s="297"/>
      <c r="E494" s="297"/>
      <c r="F494" s="297"/>
      <c r="G494" s="297"/>
      <c r="H494" s="297"/>
      <c r="I494" s="297"/>
      <c r="J494" s="297"/>
      <c r="K494" s="297"/>
      <c r="L494" s="297"/>
      <c r="M494" s="297"/>
      <c r="N494" s="297">
        <f>N493</f>
        <v>12</v>
      </c>
      <c r="O494" s="297"/>
      <c r="P494" s="297"/>
      <c r="Q494" s="297"/>
      <c r="R494" s="297"/>
      <c r="S494" s="297"/>
      <c r="T494" s="297"/>
      <c r="U494" s="297"/>
      <c r="V494" s="297"/>
      <c r="W494" s="297"/>
      <c r="X494" s="297"/>
      <c r="Y494" s="412">
        <f t="shared" ref="Y494:AL494" si="148">Y493</f>
        <v>0</v>
      </c>
      <c r="Z494" s="412">
        <f t="shared" si="148"/>
        <v>0</v>
      </c>
      <c r="AA494" s="412">
        <f t="shared" si="148"/>
        <v>0</v>
      </c>
      <c r="AB494" s="412">
        <f t="shared" si="148"/>
        <v>0</v>
      </c>
      <c r="AC494" s="412">
        <f t="shared" si="148"/>
        <v>0</v>
      </c>
      <c r="AD494" s="412">
        <f t="shared" si="148"/>
        <v>0</v>
      </c>
      <c r="AE494" s="412">
        <f t="shared" si="148"/>
        <v>0</v>
      </c>
      <c r="AF494" s="412">
        <f t="shared" si="148"/>
        <v>0</v>
      </c>
      <c r="AG494" s="412">
        <f t="shared" si="148"/>
        <v>0</v>
      </c>
      <c r="AH494" s="412">
        <f t="shared" si="148"/>
        <v>0</v>
      </c>
      <c r="AI494" s="412">
        <f t="shared" si="148"/>
        <v>0</v>
      </c>
      <c r="AJ494" s="412">
        <f t="shared" si="148"/>
        <v>0</v>
      </c>
      <c r="AK494" s="412">
        <f t="shared" si="148"/>
        <v>0</v>
      </c>
      <c r="AL494" s="412">
        <f t="shared" si="148"/>
        <v>0</v>
      </c>
      <c r="AM494" s="308"/>
    </row>
    <row r="495" spans="1:39" hidden="1" outlineLevel="1">
      <c r="A495" s="526"/>
      <c r="B495" s="432"/>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413"/>
      <c r="Z495" s="426"/>
      <c r="AA495" s="426"/>
      <c r="AB495" s="426"/>
      <c r="AC495" s="426"/>
      <c r="AD495" s="426"/>
      <c r="AE495" s="426"/>
      <c r="AF495" s="426"/>
      <c r="AG495" s="426"/>
      <c r="AH495" s="426"/>
      <c r="AI495" s="426"/>
      <c r="AJ495" s="426"/>
      <c r="AK495" s="426"/>
      <c r="AL495" s="426"/>
      <c r="AM495" s="308"/>
    </row>
    <row r="496" spans="1:39" ht="30" hidden="1" outlineLevel="1">
      <c r="A496" s="526">
        <v>29</v>
      </c>
      <c r="B496" s="429" t="s">
        <v>122</v>
      </c>
      <c r="C496" s="293" t="s">
        <v>25</v>
      </c>
      <c r="D496" s="297"/>
      <c r="E496" s="297"/>
      <c r="F496" s="297"/>
      <c r="G496" s="297"/>
      <c r="H496" s="297"/>
      <c r="I496" s="297"/>
      <c r="J496" s="297"/>
      <c r="K496" s="297"/>
      <c r="L496" s="297"/>
      <c r="M496" s="297"/>
      <c r="N496" s="297">
        <v>3</v>
      </c>
      <c r="O496" s="297"/>
      <c r="P496" s="297"/>
      <c r="Q496" s="297"/>
      <c r="R496" s="297"/>
      <c r="S496" s="297"/>
      <c r="T496" s="297"/>
      <c r="U496" s="297"/>
      <c r="V496" s="297"/>
      <c r="W496" s="297"/>
      <c r="X496" s="297"/>
      <c r="Y496" s="427"/>
      <c r="Z496" s="411"/>
      <c r="AA496" s="411"/>
      <c r="AB496" s="411"/>
      <c r="AC496" s="411"/>
      <c r="AD496" s="411"/>
      <c r="AE496" s="411"/>
      <c r="AF496" s="416"/>
      <c r="AG496" s="416"/>
      <c r="AH496" s="416"/>
      <c r="AI496" s="416"/>
      <c r="AJ496" s="416"/>
      <c r="AK496" s="416"/>
      <c r="AL496" s="416"/>
      <c r="AM496" s="298">
        <f>SUM(Y496:AL496)</f>
        <v>0</v>
      </c>
    </row>
    <row r="497" spans="1:39" hidden="1" outlineLevel="1">
      <c r="A497" s="526"/>
      <c r="B497" s="432" t="s">
        <v>309</v>
      </c>
      <c r="C497" s="293" t="s">
        <v>164</v>
      </c>
      <c r="D497" s="297"/>
      <c r="E497" s="297"/>
      <c r="F497" s="297"/>
      <c r="G497" s="297"/>
      <c r="H497" s="297"/>
      <c r="I497" s="297"/>
      <c r="J497" s="297"/>
      <c r="K497" s="297"/>
      <c r="L497" s="297"/>
      <c r="M497" s="297"/>
      <c r="N497" s="297">
        <f>N496</f>
        <v>3</v>
      </c>
      <c r="O497" s="297"/>
      <c r="P497" s="297"/>
      <c r="Q497" s="297"/>
      <c r="R497" s="297"/>
      <c r="S497" s="297"/>
      <c r="T497" s="297"/>
      <c r="U497" s="297"/>
      <c r="V497" s="297"/>
      <c r="W497" s="297"/>
      <c r="X497" s="297"/>
      <c r="Y497" s="412">
        <f t="shared" ref="Y497:AL497" si="149">Y496</f>
        <v>0</v>
      </c>
      <c r="Z497" s="412">
        <f t="shared" si="149"/>
        <v>0</v>
      </c>
      <c r="AA497" s="412">
        <f t="shared" si="149"/>
        <v>0</v>
      </c>
      <c r="AB497" s="412">
        <f t="shared" si="149"/>
        <v>0</v>
      </c>
      <c r="AC497" s="412">
        <f t="shared" si="149"/>
        <v>0</v>
      </c>
      <c r="AD497" s="412">
        <f t="shared" si="149"/>
        <v>0</v>
      </c>
      <c r="AE497" s="412">
        <f t="shared" si="149"/>
        <v>0</v>
      </c>
      <c r="AF497" s="412">
        <f t="shared" si="149"/>
        <v>0</v>
      </c>
      <c r="AG497" s="412">
        <f t="shared" si="149"/>
        <v>0</v>
      </c>
      <c r="AH497" s="412">
        <f t="shared" si="149"/>
        <v>0</v>
      </c>
      <c r="AI497" s="412">
        <f t="shared" si="149"/>
        <v>0</v>
      </c>
      <c r="AJ497" s="412">
        <f t="shared" si="149"/>
        <v>0</v>
      </c>
      <c r="AK497" s="412">
        <f t="shared" si="149"/>
        <v>0</v>
      </c>
      <c r="AL497" s="412">
        <f t="shared" si="149"/>
        <v>0</v>
      </c>
      <c r="AM497" s="308"/>
    </row>
    <row r="498" spans="1:39" hidden="1" outlineLevel="1">
      <c r="A498" s="526"/>
      <c r="B498" s="432"/>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413"/>
      <c r="Z498" s="426"/>
      <c r="AA498" s="426"/>
      <c r="AB498" s="426"/>
      <c r="AC498" s="426"/>
      <c r="AD498" s="426"/>
      <c r="AE498" s="426"/>
      <c r="AF498" s="426"/>
      <c r="AG498" s="426"/>
      <c r="AH498" s="426"/>
      <c r="AI498" s="426"/>
      <c r="AJ498" s="426"/>
      <c r="AK498" s="426"/>
      <c r="AL498" s="426"/>
      <c r="AM498" s="308"/>
    </row>
    <row r="499" spans="1:39" ht="30" hidden="1" outlineLevel="1">
      <c r="A499" s="526">
        <v>30</v>
      </c>
      <c r="B499" s="429" t="s">
        <v>123</v>
      </c>
      <c r="C499" s="293" t="s">
        <v>25</v>
      </c>
      <c r="D499" s="297"/>
      <c r="E499" s="297"/>
      <c r="F499" s="297"/>
      <c r="G499" s="297"/>
      <c r="H499" s="297"/>
      <c r="I499" s="297"/>
      <c r="J499" s="297"/>
      <c r="K499" s="297"/>
      <c r="L499" s="297"/>
      <c r="M499" s="297"/>
      <c r="N499" s="297">
        <v>12</v>
      </c>
      <c r="O499" s="297"/>
      <c r="P499" s="297"/>
      <c r="Q499" s="297"/>
      <c r="R499" s="297"/>
      <c r="S499" s="297"/>
      <c r="T499" s="297"/>
      <c r="U499" s="297"/>
      <c r="V499" s="297"/>
      <c r="W499" s="297"/>
      <c r="X499" s="297"/>
      <c r="Y499" s="427"/>
      <c r="Z499" s="411"/>
      <c r="AA499" s="411"/>
      <c r="AB499" s="411"/>
      <c r="AC499" s="411"/>
      <c r="AD499" s="411"/>
      <c r="AE499" s="411"/>
      <c r="AF499" s="416"/>
      <c r="AG499" s="416"/>
      <c r="AH499" s="416"/>
      <c r="AI499" s="416"/>
      <c r="AJ499" s="416"/>
      <c r="AK499" s="416"/>
      <c r="AL499" s="416"/>
      <c r="AM499" s="298">
        <f>SUM(Y499:AL499)</f>
        <v>0</v>
      </c>
    </row>
    <row r="500" spans="1:39" hidden="1" outlineLevel="1">
      <c r="A500" s="526"/>
      <c r="B500" s="432" t="s">
        <v>309</v>
      </c>
      <c r="C500" s="293" t="s">
        <v>164</v>
      </c>
      <c r="D500" s="297"/>
      <c r="E500" s="297"/>
      <c r="F500" s="297"/>
      <c r="G500" s="297"/>
      <c r="H500" s="297"/>
      <c r="I500" s="297"/>
      <c r="J500" s="297"/>
      <c r="K500" s="297"/>
      <c r="L500" s="297"/>
      <c r="M500" s="297"/>
      <c r="N500" s="297">
        <f>N499</f>
        <v>12</v>
      </c>
      <c r="O500" s="297"/>
      <c r="P500" s="297"/>
      <c r="Q500" s="297"/>
      <c r="R500" s="297"/>
      <c r="S500" s="297"/>
      <c r="T500" s="297"/>
      <c r="U500" s="297"/>
      <c r="V500" s="297"/>
      <c r="W500" s="297"/>
      <c r="X500" s="297"/>
      <c r="Y500" s="412">
        <f t="shared" ref="Y500:AL500" si="150">Y499</f>
        <v>0</v>
      </c>
      <c r="Z500" s="412">
        <f t="shared" si="150"/>
        <v>0</v>
      </c>
      <c r="AA500" s="412">
        <f t="shared" si="150"/>
        <v>0</v>
      </c>
      <c r="AB500" s="412">
        <f t="shared" si="150"/>
        <v>0</v>
      </c>
      <c r="AC500" s="412">
        <f t="shared" si="150"/>
        <v>0</v>
      </c>
      <c r="AD500" s="412">
        <f t="shared" si="150"/>
        <v>0</v>
      </c>
      <c r="AE500" s="412">
        <f t="shared" si="150"/>
        <v>0</v>
      </c>
      <c r="AF500" s="412">
        <f t="shared" si="150"/>
        <v>0</v>
      </c>
      <c r="AG500" s="412">
        <f t="shared" si="150"/>
        <v>0</v>
      </c>
      <c r="AH500" s="412">
        <f t="shared" si="150"/>
        <v>0</v>
      </c>
      <c r="AI500" s="412">
        <f t="shared" si="150"/>
        <v>0</v>
      </c>
      <c r="AJ500" s="412">
        <f t="shared" si="150"/>
        <v>0</v>
      </c>
      <c r="AK500" s="412">
        <f t="shared" si="150"/>
        <v>0</v>
      </c>
      <c r="AL500" s="412">
        <f t="shared" si="150"/>
        <v>0</v>
      </c>
      <c r="AM500" s="308"/>
    </row>
    <row r="501" spans="1:39" hidden="1" outlineLevel="1">
      <c r="A501" s="526"/>
      <c r="B501" s="432"/>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413"/>
      <c r="Z501" s="426"/>
      <c r="AA501" s="426"/>
      <c r="AB501" s="426"/>
      <c r="AC501" s="426"/>
      <c r="AD501" s="426"/>
      <c r="AE501" s="426"/>
      <c r="AF501" s="426"/>
      <c r="AG501" s="426"/>
      <c r="AH501" s="426"/>
      <c r="AI501" s="426"/>
      <c r="AJ501" s="426"/>
      <c r="AK501" s="426"/>
      <c r="AL501" s="426"/>
      <c r="AM501" s="308"/>
    </row>
    <row r="502" spans="1:39" ht="30" hidden="1" outlineLevel="1">
      <c r="A502" s="526">
        <v>31</v>
      </c>
      <c r="B502" s="429" t="s">
        <v>124</v>
      </c>
      <c r="C502" s="293" t="s">
        <v>25</v>
      </c>
      <c r="D502" s="297"/>
      <c r="E502" s="297"/>
      <c r="F502" s="297"/>
      <c r="G502" s="297"/>
      <c r="H502" s="297"/>
      <c r="I502" s="297"/>
      <c r="J502" s="297"/>
      <c r="K502" s="297"/>
      <c r="L502" s="297"/>
      <c r="M502" s="297"/>
      <c r="N502" s="297">
        <v>12</v>
      </c>
      <c r="O502" s="297"/>
      <c r="P502" s="297"/>
      <c r="Q502" s="297"/>
      <c r="R502" s="297"/>
      <c r="S502" s="297"/>
      <c r="T502" s="297"/>
      <c r="U502" s="297"/>
      <c r="V502" s="297"/>
      <c r="W502" s="297"/>
      <c r="X502" s="297"/>
      <c r="Y502" s="427"/>
      <c r="Z502" s="411"/>
      <c r="AA502" s="411"/>
      <c r="AB502" s="411"/>
      <c r="AC502" s="411"/>
      <c r="AD502" s="411"/>
      <c r="AE502" s="411"/>
      <c r="AF502" s="416"/>
      <c r="AG502" s="416"/>
      <c r="AH502" s="416"/>
      <c r="AI502" s="416"/>
      <c r="AJ502" s="416"/>
      <c r="AK502" s="416"/>
      <c r="AL502" s="416"/>
      <c r="AM502" s="298">
        <f>SUM(Y502:AL502)</f>
        <v>0</v>
      </c>
    </row>
    <row r="503" spans="1:39" hidden="1" outlineLevel="1">
      <c r="A503" s="526"/>
      <c r="B503" s="432" t="s">
        <v>309</v>
      </c>
      <c r="C503" s="293" t="s">
        <v>164</v>
      </c>
      <c r="D503" s="297"/>
      <c r="E503" s="297"/>
      <c r="F503" s="297"/>
      <c r="G503" s="297"/>
      <c r="H503" s="297"/>
      <c r="I503" s="297"/>
      <c r="J503" s="297"/>
      <c r="K503" s="297"/>
      <c r="L503" s="297"/>
      <c r="M503" s="297"/>
      <c r="N503" s="297">
        <f>N502</f>
        <v>12</v>
      </c>
      <c r="O503" s="297"/>
      <c r="P503" s="297"/>
      <c r="Q503" s="297"/>
      <c r="R503" s="297"/>
      <c r="S503" s="297"/>
      <c r="T503" s="297"/>
      <c r="U503" s="297"/>
      <c r="V503" s="297"/>
      <c r="W503" s="297"/>
      <c r="X503" s="297"/>
      <c r="Y503" s="412">
        <f t="shared" ref="Y503:AL503" si="151">Y502</f>
        <v>0</v>
      </c>
      <c r="Z503" s="412">
        <f t="shared" si="151"/>
        <v>0</v>
      </c>
      <c r="AA503" s="412">
        <f t="shared" si="151"/>
        <v>0</v>
      </c>
      <c r="AB503" s="412">
        <f t="shared" si="151"/>
        <v>0</v>
      </c>
      <c r="AC503" s="412">
        <f t="shared" si="151"/>
        <v>0</v>
      </c>
      <c r="AD503" s="412">
        <f t="shared" si="151"/>
        <v>0</v>
      </c>
      <c r="AE503" s="412">
        <f t="shared" si="151"/>
        <v>0</v>
      </c>
      <c r="AF503" s="412">
        <f t="shared" si="151"/>
        <v>0</v>
      </c>
      <c r="AG503" s="412">
        <f t="shared" si="151"/>
        <v>0</v>
      </c>
      <c r="AH503" s="412">
        <f t="shared" si="151"/>
        <v>0</v>
      </c>
      <c r="AI503" s="412">
        <f t="shared" si="151"/>
        <v>0</v>
      </c>
      <c r="AJ503" s="412">
        <f t="shared" si="151"/>
        <v>0</v>
      </c>
      <c r="AK503" s="412">
        <f t="shared" si="151"/>
        <v>0</v>
      </c>
      <c r="AL503" s="412">
        <f t="shared" si="151"/>
        <v>0</v>
      </c>
      <c r="AM503" s="308"/>
    </row>
    <row r="504" spans="1:39" hidden="1" outlineLevel="1">
      <c r="A504" s="526"/>
      <c r="B504" s="429"/>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413"/>
      <c r="Z504" s="426"/>
      <c r="AA504" s="426"/>
      <c r="AB504" s="426"/>
      <c r="AC504" s="426"/>
      <c r="AD504" s="426"/>
      <c r="AE504" s="426"/>
      <c r="AF504" s="426"/>
      <c r="AG504" s="426"/>
      <c r="AH504" s="426"/>
      <c r="AI504" s="426"/>
      <c r="AJ504" s="426"/>
      <c r="AK504" s="426"/>
      <c r="AL504" s="426"/>
      <c r="AM504" s="308"/>
    </row>
    <row r="505" spans="1:39" ht="30" hidden="1" outlineLevel="1">
      <c r="A505" s="526">
        <v>32</v>
      </c>
      <c r="B505" s="429" t="s">
        <v>125</v>
      </c>
      <c r="C505" s="293" t="s">
        <v>25</v>
      </c>
      <c r="D505" s="297"/>
      <c r="E505" s="297"/>
      <c r="F505" s="297"/>
      <c r="G505" s="297"/>
      <c r="H505" s="297"/>
      <c r="I505" s="297"/>
      <c r="J505" s="297"/>
      <c r="K505" s="297"/>
      <c r="L505" s="297"/>
      <c r="M505" s="297"/>
      <c r="N505" s="297">
        <v>12</v>
      </c>
      <c r="O505" s="297"/>
      <c r="P505" s="297"/>
      <c r="Q505" s="297"/>
      <c r="R505" s="297"/>
      <c r="S505" s="297"/>
      <c r="T505" s="297"/>
      <c r="U505" s="297"/>
      <c r="V505" s="297"/>
      <c r="W505" s="297"/>
      <c r="X505" s="297"/>
      <c r="Y505" s="427"/>
      <c r="Z505" s="411"/>
      <c r="AA505" s="411"/>
      <c r="AB505" s="411"/>
      <c r="AC505" s="411"/>
      <c r="AD505" s="411"/>
      <c r="AE505" s="411"/>
      <c r="AF505" s="416"/>
      <c r="AG505" s="416"/>
      <c r="AH505" s="416"/>
      <c r="AI505" s="416"/>
      <c r="AJ505" s="416"/>
      <c r="AK505" s="416"/>
      <c r="AL505" s="416"/>
      <c r="AM505" s="298">
        <f>SUM(Y505:AL505)</f>
        <v>0</v>
      </c>
    </row>
    <row r="506" spans="1:39" hidden="1" outlineLevel="1">
      <c r="A506" s="526"/>
      <c r="B506" s="432" t="s">
        <v>309</v>
      </c>
      <c r="C506" s="293" t="s">
        <v>164</v>
      </c>
      <c r="D506" s="297"/>
      <c r="E506" s="297"/>
      <c r="F506" s="297"/>
      <c r="G506" s="297"/>
      <c r="H506" s="297"/>
      <c r="I506" s="297"/>
      <c r="J506" s="297"/>
      <c r="K506" s="297"/>
      <c r="L506" s="297"/>
      <c r="M506" s="297"/>
      <c r="N506" s="297">
        <f>N505</f>
        <v>12</v>
      </c>
      <c r="O506" s="297"/>
      <c r="P506" s="297"/>
      <c r="Q506" s="297"/>
      <c r="R506" s="297"/>
      <c r="S506" s="297"/>
      <c r="T506" s="297"/>
      <c r="U506" s="297"/>
      <c r="V506" s="297"/>
      <c r="W506" s="297"/>
      <c r="X506" s="297"/>
      <c r="Y506" s="412">
        <f t="shared" ref="Y506:AL506" si="152">Y505</f>
        <v>0</v>
      </c>
      <c r="Z506" s="412">
        <f t="shared" si="152"/>
        <v>0</v>
      </c>
      <c r="AA506" s="412">
        <f t="shared" si="152"/>
        <v>0</v>
      </c>
      <c r="AB506" s="412">
        <f t="shared" si="152"/>
        <v>0</v>
      </c>
      <c r="AC506" s="412">
        <f t="shared" si="152"/>
        <v>0</v>
      </c>
      <c r="AD506" s="412">
        <f t="shared" si="152"/>
        <v>0</v>
      </c>
      <c r="AE506" s="412">
        <f t="shared" si="152"/>
        <v>0</v>
      </c>
      <c r="AF506" s="412">
        <f t="shared" si="152"/>
        <v>0</v>
      </c>
      <c r="AG506" s="412">
        <f t="shared" si="152"/>
        <v>0</v>
      </c>
      <c r="AH506" s="412">
        <f t="shared" si="152"/>
        <v>0</v>
      </c>
      <c r="AI506" s="412">
        <f t="shared" si="152"/>
        <v>0</v>
      </c>
      <c r="AJ506" s="412">
        <f t="shared" si="152"/>
        <v>0</v>
      </c>
      <c r="AK506" s="412">
        <f t="shared" si="152"/>
        <v>0</v>
      </c>
      <c r="AL506" s="412">
        <f t="shared" si="152"/>
        <v>0</v>
      </c>
      <c r="AM506" s="308"/>
    </row>
    <row r="507" spans="1:39" hidden="1" outlineLevel="1">
      <c r="A507" s="526"/>
      <c r="B507" s="429"/>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413"/>
      <c r="Z507" s="426"/>
      <c r="AA507" s="426"/>
      <c r="AB507" s="426"/>
      <c r="AC507" s="426"/>
      <c r="AD507" s="426"/>
      <c r="AE507" s="426"/>
      <c r="AF507" s="426"/>
      <c r="AG507" s="426"/>
      <c r="AH507" s="426"/>
      <c r="AI507" s="426"/>
      <c r="AJ507" s="426"/>
      <c r="AK507" s="426"/>
      <c r="AL507" s="426"/>
      <c r="AM507" s="308"/>
    </row>
    <row r="508" spans="1:39" ht="15.75" hidden="1" outlineLevel="1">
      <c r="A508" s="526"/>
      <c r="B508" s="498" t="s">
        <v>502</v>
      </c>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413"/>
      <c r="Z508" s="426"/>
      <c r="AA508" s="426"/>
      <c r="AB508" s="426"/>
      <c r="AC508" s="426"/>
      <c r="AD508" s="426"/>
      <c r="AE508" s="426"/>
      <c r="AF508" s="426"/>
      <c r="AG508" s="426"/>
      <c r="AH508" s="426"/>
      <c r="AI508" s="426"/>
      <c r="AJ508" s="426"/>
      <c r="AK508" s="426"/>
      <c r="AL508" s="426"/>
      <c r="AM508" s="308"/>
    </row>
    <row r="509" spans="1:39" hidden="1" outlineLevel="1">
      <c r="A509" s="526">
        <v>33</v>
      </c>
      <c r="B509" s="429" t="s">
        <v>126</v>
      </c>
      <c r="C509" s="293" t="s">
        <v>25</v>
      </c>
      <c r="D509" s="297"/>
      <c r="E509" s="297"/>
      <c r="F509" s="297"/>
      <c r="G509" s="297"/>
      <c r="H509" s="297"/>
      <c r="I509" s="297"/>
      <c r="J509" s="297"/>
      <c r="K509" s="297"/>
      <c r="L509" s="297"/>
      <c r="M509" s="297"/>
      <c r="N509" s="297">
        <v>0</v>
      </c>
      <c r="O509" s="297"/>
      <c r="P509" s="297"/>
      <c r="Q509" s="297"/>
      <c r="R509" s="297"/>
      <c r="S509" s="297"/>
      <c r="T509" s="297"/>
      <c r="U509" s="297"/>
      <c r="V509" s="297"/>
      <c r="W509" s="297"/>
      <c r="X509" s="297"/>
      <c r="Y509" s="427"/>
      <c r="Z509" s="411"/>
      <c r="AA509" s="411"/>
      <c r="AB509" s="411"/>
      <c r="AC509" s="411"/>
      <c r="AD509" s="411"/>
      <c r="AE509" s="411"/>
      <c r="AF509" s="416"/>
      <c r="AG509" s="416"/>
      <c r="AH509" s="416"/>
      <c r="AI509" s="416"/>
      <c r="AJ509" s="416"/>
      <c r="AK509" s="416"/>
      <c r="AL509" s="416"/>
      <c r="AM509" s="298">
        <f>SUM(Y509:AL509)</f>
        <v>0</v>
      </c>
    </row>
    <row r="510" spans="1:39" hidden="1" outlineLevel="1">
      <c r="A510" s="526"/>
      <c r="B510" s="432" t="s">
        <v>309</v>
      </c>
      <c r="C510" s="293" t="s">
        <v>164</v>
      </c>
      <c r="D510" s="297"/>
      <c r="E510" s="297"/>
      <c r="F510" s="297"/>
      <c r="G510" s="297"/>
      <c r="H510" s="297"/>
      <c r="I510" s="297"/>
      <c r="J510" s="297"/>
      <c r="K510" s="297"/>
      <c r="L510" s="297"/>
      <c r="M510" s="297"/>
      <c r="N510" s="297">
        <f>N509</f>
        <v>0</v>
      </c>
      <c r="O510" s="297"/>
      <c r="P510" s="297"/>
      <c r="Q510" s="297"/>
      <c r="R510" s="297"/>
      <c r="S510" s="297"/>
      <c r="T510" s="297"/>
      <c r="U510" s="297"/>
      <c r="V510" s="297"/>
      <c r="W510" s="297"/>
      <c r="X510" s="297"/>
      <c r="Y510" s="412">
        <f t="shared" ref="Y510:AL510" si="153">Y509</f>
        <v>0</v>
      </c>
      <c r="Z510" s="412">
        <f t="shared" si="153"/>
        <v>0</v>
      </c>
      <c r="AA510" s="412">
        <f t="shared" si="153"/>
        <v>0</v>
      </c>
      <c r="AB510" s="412">
        <f t="shared" si="153"/>
        <v>0</v>
      </c>
      <c r="AC510" s="412">
        <f t="shared" si="153"/>
        <v>0</v>
      </c>
      <c r="AD510" s="412">
        <f t="shared" si="153"/>
        <v>0</v>
      </c>
      <c r="AE510" s="412">
        <f t="shared" si="153"/>
        <v>0</v>
      </c>
      <c r="AF510" s="412">
        <f t="shared" si="153"/>
        <v>0</v>
      </c>
      <c r="AG510" s="412">
        <f t="shared" si="153"/>
        <v>0</v>
      </c>
      <c r="AH510" s="412">
        <f t="shared" si="153"/>
        <v>0</v>
      </c>
      <c r="AI510" s="412">
        <f t="shared" si="153"/>
        <v>0</v>
      </c>
      <c r="AJ510" s="412">
        <f t="shared" si="153"/>
        <v>0</v>
      </c>
      <c r="AK510" s="412">
        <f t="shared" si="153"/>
        <v>0</v>
      </c>
      <c r="AL510" s="412">
        <f t="shared" si="153"/>
        <v>0</v>
      </c>
      <c r="AM510" s="308"/>
    </row>
    <row r="511" spans="1:39" hidden="1" outlineLevel="1">
      <c r="A511" s="526"/>
      <c r="B511" s="429"/>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413"/>
      <c r="Z511" s="426"/>
      <c r="AA511" s="426"/>
      <c r="AB511" s="426"/>
      <c r="AC511" s="426"/>
      <c r="AD511" s="426"/>
      <c r="AE511" s="426"/>
      <c r="AF511" s="426"/>
      <c r="AG511" s="426"/>
      <c r="AH511" s="426"/>
      <c r="AI511" s="426"/>
      <c r="AJ511" s="426"/>
      <c r="AK511" s="426"/>
      <c r="AL511" s="426"/>
      <c r="AM511" s="308"/>
    </row>
    <row r="512" spans="1:39" hidden="1" outlineLevel="1">
      <c r="A512" s="526">
        <v>34</v>
      </c>
      <c r="B512" s="429" t="s">
        <v>127</v>
      </c>
      <c r="C512" s="293" t="s">
        <v>25</v>
      </c>
      <c r="D512" s="297"/>
      <c r="E512" s="297"/>
      <c r="F512" s="297"/>
      <c r="G512" s="297"/>
      <c r="H512" s="297"/>
      <c r="I512" s="297"/>
      <c r="J512" s="297"/>
      <c r="K512" s="297"/>
      <c r="L512" s="297"/>
      <c r="M512" s="297"/>
      <c r="N512" s="297">
        <v>0</v>
      </c>
      <c r="O512" s="297"/>
      <c r="P512" s="297"/>
      <c r="Q512" s="297"/>
      <c r="R512" s="297"/>
      <c r="S512" s="297"/>
      <c r="T512" s="297"/>
      <c r="U512" s="297"/>
      <c r="V512" s="297"/>
      <c r="W512" s="297"/>
      <c r="X512" s="297"/>
      <c r="Y512" s="427"/>
      <c r="Z512" s="411"/>
      <c r="AA512" s="411"/>
      <c r="AB512" s="411"/>
      <c r="AC512" s="411"/>
      <c r="AD512" s="411"/>
      <c r="AE512" s="411"/>
      <c r="AF512" s="416"/>
      <c r="AG512" s="416"/>
      <c r="AH512" s="416"/>
      <c r="AI512" s="416"/>
      <c r="AJ512" s="416"/>
      <c r="AK512" s="416"/>
      <c r="AL512" s="416"/>
      <c r="AM512" s="298">
        <f>SUM(Y512:AL512)</f>
        <v>0</v>
      </c>
    </row>
    <row r="513" spans="1:39" hidden="1" outlineLevel="1">
      <c r="A513" s="526"/>
      <c r="B513" s="432" t="s">
        <v>309</v>
      </c>
      <c r="C513" s="293" t="s">
        <v>164</v>
      </c>
      <c r="D513" s="297"/>
      <c r="E513" s="297"/>
      <c r="F513" s="297"/>
      <c r="G513" s="297"/>
      <c r="H513" s="297"/>
      <c r="I513" s="297"/>
      <c r="J513" s="297"/>
      <c r="K513" s="297"/>
      <c r="L513" s="297"/>
      <c r="M513" s="297"/>
      <c r="N513" s="297">
        <f>N512</f>
        <v>0</v>
      </c>
      <c r="O513" s="297"/>
      <c r="P513" s="297"/>
      <c r="Q513" s="297"/>
      <c r="R513" s="297"/>
      <c r="S513" s="297"/>
      <c r="T513" s="297"/>
      <c r="U513" s="297"/>
      <c r="V513" s="297"/>
      <c r="W513" s="297"/>
      <c r="X513" s="297"/>
      <c r="Y513" s="412">
        <f t="shared" ref="Y513:AL513" si="154">Y512</f>
        <v>0</v>
      </c>
      <c r="Z513" s="412">
        <f t="shared" si="154"/>
        <v>0</v>
      </c>
      <c r="AA513" s="412">
        <f t="shared" si="154"/>
        <v>0</v>
      </c>
      <c r="AB513" s="412">
        <f t="shared" si="154"/>
        <v>0</v>
      </c>
      <c r="AC513" s="412">
        <f t="shared" si="154"/>
        <v>0</v>
      </c>
      <c r="AD513" s="412">
        <f t="shared" si="154"/>
        <v>0</v>
      </c>
      <c r="AE513" s="412">
        <f t="shared" si="154"/>
        <v>0</v>
      </c>
      <c r="AF513" s="412">
        <f t="shared" si="154"/>
        <v>0</v>
      </c>
      <c r="AG513" s="412">
        <f t="shared" si="154"/>
        <v>0</v>
      </c>
      <c r="AH513" s="412">
        <f t="shared" si="154"/>
        <v>0</v>
      </c>
      <c r="AI513" s="412">
        <f t="shared" si="154"/>
        <v>0</v>
      </c>
      <c r="AJ513" s="412">
        <f t="shared" si="154"/>
        <v>0</v>
      </c>
      <c r="AK513" s="412">
        <f t="shared" si="154"/>
        <v>0</v>
      </c>
      <c r="AL513" s="412">
        <f t="shared" si="154"/>
        <v>0</v>
      </c>
      <c r="AM513" s="308"/>
    </row>
    <row r="514" spans="1:39" hidden="1" outlineLevel="1">
      <c r="A514" s="526"/>
      <c r="B514" s="429"/>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413"/>
      <c r="Z514" s="426"/>
      <c r="AA514" s="426"/>
      <c r="AB514" s="426"/>
      <c r="AC514" s="426"/>
      <c r="AD514" s="426"/>
      <c r="AE514" s="426"/>
      <c r="AF514" s="426"/>
      <c r="AG514" s="426"/>
      <c r="AH514" s="426"/>
      <c r="AI514" s="426"/>
      <c r="AJ514" s="426"/>
      <c r="AK514" s="426"/>
      <c r="AL514" s="426"/>
      <c r="AM514" s="308"/>
    </row>
    <row r="515" spans="1:39" hidden="1" outlineLevel="1">
      <c r="A515" s="526">
        <v>35</v>
      </c>
      <c r="B515" s="429" t="s">
        <v>128</v>
      </c>
      <c r="C515" s="293" t="s">
        <v>25</v>
      </c>
      <c r="D515" s="297"/>
      <c r="E515" s="297"/>
      <c r="F515" s="297"/>
      <c r="G515" s="297"/>
      <c r="H515" s="297"/>
      <c r="I515" s="297"/>
      <c r="J515" s="297"/>
      <c r="K515" s="297"/>
      <c r="L515" s="297"/>
      <c r="M515" s="297"/>
      <c r="N515" s="297">
        <v>0</v>
      </c>
      <c r="O515" s="297"/>
      <c r="P515" s="297"/>
      <c r="Q515" s="297"/>
      <c r="R515" s="297"/>
      <c r="S515" s="297"/>
      <c r="T515" s="297"/>
      <c r="U515" s="297"/>
      <c r="V515" s="297"/>
      <c r="W515" s="297"/>
      <c r="X515" s="297"/>
      <c r="Y515" s="427"/>
      <c r="Z515" s="411"/>
      <c r="AA515" s="411"/>
      <c r="AB515" s="411"/>
      <c r="AC515" s="411"/>
      <c r="AD515" s="411"/>
      <c r="AE515" s="411"/>
      <c r="AF515" s="416"/>
      <c r="AG515" s="416"/>
      <c r="AH515" s="416"/>
      <c r="AI515" s="416"/>
      <c r="AJ515" s="416"/>
      <c r="AK515" s="416"/>
      <c r="AL515" s="416"/>
      <c r="AM515" s="298">
        <f>SUM(Y515:AL515)</f>
        <v>0</v>
      </c>
    </row>
    <row r="516" spans="1:39" hidden="1" outlineLevel="1">
      <c r="A516" s="526"/>
      <c r="B516" s="432" t="s">
        <v>309</v>
      </c>
      <c r="C516" s="293" t="s">
        <v>164</v>
      </c>
      <c r="D516" s="297"/>
      <c r="E516" s="297"/>
      <c r="F516" s="297"/>
      <c r="G516" s="297"/>
      <c r="H516" s="297"/>
      <c r="I516" s="297"/>
      <c r="J516" s="297"/>
      <c r="K516" s="297"/>
      <c r="L516" s="297"/>
      <c r="M516" s="297"/>
      <c r="N516" s="297">
        <f>N515</f>
        <v>0</v>
      </c>
      <c r="O516" s="297"/>
      <c r="P516" s="297"/>
      <c r="Q516" s="297"/>
      <c r="R516" s="297"/>
      <c r="S516" s="297"/>
      <c r="T516" s="297"/>
      <c r="U516" s="297"/>
      <c r="V516" s="297"/>
      <c r="W516" s="297"/>
      <c r="X516" s="297"/>
      <c r="Y516" s="412">
        <f t="shared" ref="Y516:AL516" si="155">Y515</f>
        <v>0</v>
      </c>
      <c r="Z516" s="412">
        <f t="shared" si="155"/>
        <v>0</v>
      </c>
      <c r="AA516" s="412">
        <f t="shared" si="155"/>
        <v>0</v>
      </c>
      <c r="AB516" s="412">
        <f t="shared" si="155"/>
        <v>0</v>
      </c>
      <c r="AC516" s="412">
        <f t="shared" si="155"/>
        <v>0</v>
      </c>
      <c r="AD516" s="412">
        <f t="shared" si="155"/>
        <v>0</v>
      </c>
      <c r="AE516" s="412">
        <f t="shared" si="155"/>
        <v>0</v>
      </c>
      <c r="AF516" s="412">
        <f t="shared" si="155"/>
        <v>0</v>
      </c>
      <c r="AG516" s="412">
        <f t="shared" si="155"/>
        <v>0</v>
      </c>
      <c r="AH516" s="412">
        <f t="shared" si="155"/>
        <v>0</v>
      </c>
      <c r="AI516" s="412">
        <f t="shared" si="155"/>
        <v>0</v>
      </c>
      <c r="AJ516" s="412">
        <f t="shared" si="155"/>
        <v>0</v>
      </c>
      <c r="AK516" s="412">
        <f t="shared" si="155"/>
        <v>0</v>
      </c>
      <c r="AL516" s="412">
        <f t="shared" si="155"/>
        <v>0</v>
      </c>
      <c r="AM516" s="308"/>
    </row>
    <row r="517" spans="1:39" hidden="1" outlineLevel="1">
      <c r="A517" s="526"/>
      <c r="B517" s="432"/>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413"/>
      <c r="Z517" s="426"/>
      <c r="AA517" s="426"/>
      <c r="AB517" s="426"/>
      <c r="AC517" s="426"/>
      <c r="AD517" s="426"/>
      <c r="AE517" s="426"/>
      <c r="AF517" s="426"/>
      <c r="AG517" s="426"/>
      <c r="AH517" s="426"/>
      <c r="AI517" s="426"/>
      <c r="AJ517" s="426"/>
      <c r="AK517" s="426"/>
      <c r="AL517" s="426"/>
      <c r="AM517" s="308"/>
    </row>
    <row r="518" spans="1:39" ht="15.75" hidden="1" outlineLevel="1">
      <c r="A518" s="526"/>
      <c r="B518" s="498" t="s">
        <v>503</v>
      </c>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413"/>
      <c r="Z518" s="426"/>
      <c r="AA518" s="426"/>
      <c r="AB518" s="426"/>
      <c r="AC518" s="426"/>
      <c r="AD518" s="426"/>
      <c r="AE518" s="426"/>
      <c r="AF518" s="426"/>
      <c r="AG518" s="426"/>
      <c r="AH518" s="426"/>
      <c r="AI518" s="426"/>
      <c r="AJ518" s="426"/>
      <c r="AK518" s="426"/>
      <c r="AL518" s="426"/>
      <c r="AM518" s="308"/>
    </row>
    <row r="519" spans="1:39" ht="45" hidden="1" outlineLevel="1">
      <c r="A519" s="526">
        <v>36</v>
      </c>
      <c r="B519" s="429" t="s">
        <v>129</v>
      </c>
      <c r="C519" s="293" t="s">
        <v>25</v>
      </c>
      <c r="D519" s="297"/>
      <c r="E519" s="297"/>
      <c r="F519" s="297"/>
      <c r="G519" s="297"/>
      <c r="H519" s="297"/>
      <c r="I519" s="297"/>
      <c r="J519" s="297"/>
      <c r="K519" s="297"/>
      <c r="L519" s="297"/>
      <c r="M519" s="297"/>
      <c r="N519" s="297">
        <v>0</v>
      </c>
      <c r="O519" s="297"/>
      <c r="P519" s="297"/>
      <c r="Q519" s="297"/>
      <c r="R519" s="297"/>
      <c r="S519" s="297"/>
      <c r="T519" s="297"/>
      <c r="U519" s="297"/>
      <c r="V519" s="297"/>
      <c r="W519" s="297"/>
      <c r="X519" s="297"/>
      <c r="Y519" s="427"/>
      <c r="Z519" s="411"/>
      <c r="AA519" s="411"/>
      <c r="AB519" s="411"/>
      <c r="AC519" s="411"/>
      <c r="AD519" s="411"/>
      <c r="AE519" s="411"/>
      <c r="AF519" s="416"/>
      <c r="AG519" s="416"/>
      <c r="AH519" s="416"/>
      <c r="AI519" s="416"/>
      <c r="AJ519" s="416"/>
      <c r="AK519" s="416"/>
      <c r="AL519" s="416"/>
      <c r="AM519" s="298">
        <f>SUM(Y519:AL519)</f>
        <v>0</v>
      </c>
    </row>
    <row r="520" spans="1:39" hidden="1" outlineLevel="1">
      <c r="A520" s="526"/>
      <c r="B520" s="432" t="s">
        <v>309</v>
      </c>
      <c r="C520" s="293" t="s">
        <v>164</v>
      </c>
      <c r="D520" s="297"/>
      <c r="E520" s="297"/>
      <c r="F520" s="297"/>
      <c r="G520" s="297"/>
      <c r="H520" s="297"/>
      <c r="I520" s="297"/>
      <c r="J520" s="297"/>
      <c r="K520" s="297"/>
      <c r="L520" s="297"/>
      <c r="M520" s="297"/>
      <c r="N520" s="297">
        <f>N519</f>
        <v>0</v>
      </c>
      <c r="O520" s="297"/>
      <c r="P520" s="297"/>
      <c r="Q520" s="297"/>
      <c r="R520" s="297"/>
      <c r="S520" s="297"/>
      <c r="T520" s="297"/>
      <c r="U520" s="297"/>
      <c r="V520" s="297"/>
      <c r="W520" s="297"/>
      <c r="X520" s="297"/>
      <c r="Y520" s="412">
        <f t="shared" ref="Y520:AL520" si="156">Y519</f>
        <v>0</v>
      </c>
      <c r="Z520" s="412">
        <f t="shared" si="156"/>
        <v>0</v>
      </c>
      <c r="AA520" s="412">
        <f t="shared" si="156"/>
        <v>0</v>
      </c>
      <c r="AB520" s="412">
        <f t="shared" si="156"/>
        <v>0</v>
      </c>
      <c r="AC520" s="412">
        <f t="shared" si="156"/>
        <v>0</v>
      </c>
      <c r="AD520" s="412">
        <f t="shared" si="156"/>
        <v>0</v>
      </c>
      <c r="AE520" s="412">
        <f t="shared" si="156"/>
        <v>0</v>
      </c>
      <c r="AF520" s="412">
        <f t="shared" si="156"/>
        <v>0</v>
      </c>
      <c r="AG520" s="412">
        <f t="shared" si="156"/>
        <v>0</v>
      </c>
      <c r="AH520" s="412">
        <f t="shared" si="156"/>
        <v>0</v>
      </c>
      <c r="AI520" s="412">
        <f t="shared" si="156"/>
        <v>0</v>
      </c>
      <c r="AJ520" s="412">
        <f t="shared" si="156"/>
        <v>0</v>
      </c>
      <c r="AK520" s="412">
        <f t="shared" si="156"/>
        <v>0</v>
      </c>
      <c r="AL520" s="412">
        <f t="shared" si="156"/>
        <v>0</v>
      </c>
      <c r="AM520" s="308"/>
    </row>
    <row r="521" spans="1:39" hidden="1" outlineLevel="1">
      <c r="A521" s="526"/>
      <c r="B521" s="429"/>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413"/>
      <c r="Z521" s="426"/>
      <c r="AA521" s="426"/>
      <c r="AB521" s="426"/>
      <c r="AC521" s="426"/>
      <c r="AD521" s="426"/>
      <c r="AE521" s="426"/>
      <c r="AF521" s="426"/>
      <c r="AG521" s="426"/>
      <c r="AH521" s="426"/>
      <c r="AI521" s="426"/>
      <c r="AJ521" s="426"/>
      <c r="AK521" s="426"/>
      <c r="AL521" s="426"/>
      <c r="AM521" s="308"/>
    </row>
    <row r="522" spans="1:39" ht="30" hidden="1" outlineLevel="1">
      <c r="A522" s="526">
        <v>37</v>
      </c>
      <c r="B522" s="429" t="s">
        <v>130</v>
      </c>
      <c r="C522" s="293" t="s">
        <v>25</v>
      </c>
      <c r="D522" s="297"/>
      <c r="E522" s="297"/>
      <c r="F522" s="297"/>
      <c r="G522" s="297"/>
      <c r="H522" s="297"/>
      <c r="I522" s="297"/>
      <c r="J522" s="297"/>
      <c r="K522" s="297"/>
      <c r="L522" s="297"/>
      <c r="M522" s="297"/>
      <c r="N522" s="297">
        <v>0</v>
      </c>
      <c r="O522" s="297"/>
      <c r="P522" s="297"/>
      <c r="Q522" s="297"/>
      <c r="R522" s="297"/>
      <c r="S522" s="297"/>
      <c r="T522" s="297"/>
      <c r="U522" s="297"/>
      <c r="V522" s="297"/>
      <c r="W522" s="297"/>
      <c r="X522" s="297"/>
      <c r="Y522" s="427"/>
      <c r="Z522" s="411"/>
      <c r="AA522" s="411"/>
      <c r="AB522" s="411"/>
      <c r="AC522" s="411"/>
      <c r="AD522" s="411"/>
      <c r="AE522" s="411"/>
      <c r="AF522" s="416"/>
      <c r="AG522" s="416"/>
      <c r="AH522" s="416"/>
      <c r="AI522" s="416"/>
      <c r="AJ522" s="416"/>
      <c r="AK522" s="416"/>
      <c r="AL522" s="416"/>
      <c r="AM522" s="298">
        <f>SUM(Y522:AL522)</f>
        <v>0</v>
      </c>
    </row>
    <row r="523" spans="1:39" hidden="1" outlineLevel="1">
      <c r="A523" s="526"/>
      <c r="B523" s="432" t="s">
        <v>309</v>
      </c>
      <c r="C523" s="293" t="s">
        <v>164</v>
      </c>
      <c r="D523" s="297"/>
      <c r="E523" s="297"/>
      <c r="F523" s="297"/>
      <c r="G523" s="297"/>
      <c r="H523" s="297"/>
      <c r="I523" s="297"/>
      <c r="J523" s="297"/>
      <c r="K523" s="297"/>
      <c r="L523" s="297"/>
      <c r="M523" s="297"/>
      <c r="N523" s="297">
        <f>N522</f>
        <v>0</v>
      </c>
      <c r="O523" s="297"/>
      <c r="P523" s="297"/>
      <c r="Q523" s="297"/>
      <c r="R523" s="297"/>
      <c r="S523" s="297"/>
      <c r="T523" s="297"/>
      <c r="U523" s="297"/>
      <c r="V523" s="297"/>
      <c r="W523" s="297"/>
      <c r="X523" s="297"/>
      <c r="Y523" s="412">
        <f t="shared" ref="Y523:AL523" si="157">Y522</f>
        <v>0</v>
      </c>
      <c r="Z523" s="412">
        <f t="shared" si="157"/>
        <v>0</v>
      </c>
      <c r="AA523" s="412">
        <f t="shared" si="157"/>
        <v>0</v>
      </c>
      <c r="AB523" s="412">
        <f t="shared" si="157"/>
        <v>0</v>
      </c>
      <c r="AC523" s="412">
        <f t="shared" si="157"/>
        <v>0</v>
      </c>
      <c r="AD523" s="412">
        <f t="shared" si="157"/>
        <v>0</v>
      </c>
      <c r="AE523" s="412">
        <f t="shared" si="157"/>
        <v>0</v>
      </c>
      <c r="AF523" s="412">
        <f t="shared" si="157"/>
        <v>0</v>
      </c>
      <c r="AG523" s="412">
        <f t="shared" si="157"/>
        <v>0</v>
      </c>
      <c r="AH523" s="412">
        <f t="shared" si="157"/>
        <v>0</v>
      </c>
      <c r="AI523" s="412">
        <f t="shared" si="157"/>
        <v>0</v>
      </c>
      <c r="AJ523" s="412">
        <f t="shared" si="157"/>
        <v>0</v>
      </c>
      <c r="AK523" s="412">
        <f t="shared" si="157"/>
        <v>0</v>
      </c>
      <c r="AL523" s="412">
        <f t="shared" si="157"/>
        <v>0</v>
      </c>
      <c r="AM523" s="308"/>
    </row>
    <row r="524" spans="1:39" hidden="1" outlineLevel="1">
      <c r="A524" s="526"/>
      <c r="B524" s="429"/>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413"/>
      <c r="Z524" s="426"/>
      <c r="AA524" s="426"/>
      <c r="AB524" s="426"/>
      <c r="AC524" s="426"/>
      <c r="AD524" s="426"/>
      <c r="AE524" s="426"/>
      <c r="AF524" s="426"/>
      <c r="AG524" s="426"/>
      <c r="AH524" s="426"/>
      <c r="AI524" s="426"/>
      <c r="AJ524" s="426"/>
      <c r="AK524" s="426"/>
      <c r="AL524" s="426"/>
      <c r="AM524" s="308"/>
    </row>
    <row r="525" spans="1:39" hidden="1" outlineLevel="1">
      <c r="A525" s="526">
        <v>38</v>
      </c>
      <c r="B525" s="429" t="s">
        <v>131</v>
      </c>
      <c r="C525" s="293" t="s">
        <v>25</v>
      </c>
      <c r="D525" s="297"/>
      <c r="E525" s="297"/>
      <c r="F525" s="297"/>
      <c r="G525" s="297"/>
      <c r="H525" s="297"/>
      <c r="I525" s="297"/>
      <c r="J525" s="297"/>
      <c r="K525" s="297"/>
      <c r="L525" s="297"/>
      <c r="M525" s="297"/>
      <c r="N525" s="297">
        <v>0</v>
      </c>
      <c r="O525" s="297"/>
      <c r="P525" s="297"/>
      <c r="Q525" s="297"/>
      <c r="R525" s="297"/>
      <c r="S525" s="297"/>
      <c r="T525" s="297"/>
      <c r="U525" s="297"/>
      <c r="V525" s="297"/>
      <c r="W525" s="297"/>
      <c r="X525" s="297"/>
      <c r="Y525" s="427"/>
      <c r="Z525" s="411"/>
      <c r="AA525" s="411"/>
      <c r="AB525" s="411"/>
      <c r="AC525" s="411"/>
      <c r="AD525" s="411"/>
      <c r="AE525" s="411"/>
      <c r="AF525" s="416"/>
      <c r="AG525" s="416"/>
      <c r="AH525" s="416"/>
      <c r="AI525" s="416"/>
      <c r="AJ525" s="416"/>
      <c r="AK525" s="416"/>
      <c r="AL525" s="416"/>
      <c r="AM525" s="298">
        <f>SUM(Y525:AL525)</f>
        <v>0</v>
      </c>
    </row>
    <row r="526" spans="1:39" hidden="1" outlineLevel="1">
      <c r="A526" s="526"/>
      <c r="B526" s="432" t="s">
        <v>309</v>
      </c>
      <c r="C526" s="293" t="s">
        <v>164</v>
      </c>
      <c r="D526" s="297"/>
      <c r="E526" s="297"/>
      <c r="F526" s="297"/>
      <c r="G526" s="297"/>
      <c r="H526" s="297"/>
      <c r="I526" s="297"/>
      <c r="J526" s="297"/>
      <c r="K526" s="297"/>
      <c r="L526" s="297"/>
      <c r="M526" s="297"/>
      <c r="N526" s="297">
        <f>N525</f>
        <v>0</v>
      </c>
      <c r="O526" s="297"/>
      <c r="P526" s="297"/>
      <c r="Q526" s="297"/>
      <c r="R526" s="297"/>
      <c r="S526" s="297"/>
      <c r="T526" s="297"/>
      <c r="U526" s="297"/>
      <c r="V526" s="297"/>
      <c r="W526" s="297"/>
      <c r="X526" s="297"/>
      <c r="Y526" s="412">
        <f t="shared" ref="Y526:AL526" si="158">Y525</f>
        <v>0</v>
      </c>
      <c r="Z526" s="412">
        <f t="shared" si="158"/>
        <v>0</v>
      </c>
      <c r="AA526" s="412">
        <f t="shared" si="158"/>
        <v>0</v>
      </c>
      <c r="AB526" s="412">
        <f t="shared" si="158"/>
        <v>0</v>
      </c>
      <c r="AC526" s="412">
        <f t="shared" si="158"/>
        <v>0</v>
      </c>
      <c r="AD526" s="412">
        <f t="shared" si="158"/>
        <v>0</v>
      </c>
      <c r="AE526" s="412">
        <f t="shared" si="158"/>
        <v>0</v>
      </c>
      <c r="AF526" s="412">
        <f t="shared" si="158"/>
        <v>0</v>
      </c>
      <c r="AG526" s="412">
        <f t="shared" si="158"/>
        <v>0</v>
      </c>
      <c r="AH526" s="412">
        <f t="shared" si="158"/>
        <v>0</v>
      </c>
      <c r="AI526" s="412">
        <f t="shared" si="158"/>
        <v>0</v>
      </c>
      <c r="AJ526" s="412">
        <f t="shared" si="158"/>
        <v>0</v>
      </c>
      <c r="AK526" s="412">
        <f t="shared" si="158"/>
        <v>0</v>
      </c>
      <c r="AL526" s="412">
        <f t="shared" si="158"/>
        <v>0</v>
      </c>
      <c r="AM526" s="308"/>
    </row>
    <row r="527" spans="1:39" hidden="1" outlineLevel="1">
      <c r="A527" s="526"/>
      <c r="B527" s="429"/>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413"/>
      <c r="Z527" s="426"/>
      <c r="AA527" s="426"/>
      <c r="AB527" s="426"/>
      <c r="AC527" s="426"/>
      <c r="AD527" s="426"/>
      <c r="AE527" s="426"/>
      <c r="AF527" s="426"/>
      <c r="AG527" s="426"/>
      <c r="AH527" s="426"/>
      <c r="AI527" s="426"/>
      <c r="AJ527" s="426"/>
      <c r="AK527" s="426"/>
      <c r="AL527" s="426"/>
      <c r="AM527" s="308"/>
    </row>
    <row r="528" spans="1:39" ht="30" hidden="1" outlineLevel="1">
      <c r="A528" s="526">
        <v>39</v>
      </c>
      <c r="B528" s="429" t="s">
        <v>132</v>
      </c>
      <c r="C528" s="293" t="s">
        <v>25</v>
      </c>
      <c r="D528" s="297"/>
      <c r="E528" s="297"/>
      <c r="F528" s="297"/>
      <c r="G528" s="297"/>
      <c r="H528" s="297"/>
      <c r="I528" s="297"/>
      <c r="J528" s="297"/>
      <c r="K528" s="297"/>
      <c r="L528" s="297"/>
      <c r="M528" s="297"/>
      <c r="N528" s="297">
        <v>0</v>
      </c>
      <c r="O528" s="297"/>
      <c r="P528" s="297"/>
      <c r="Q528" s="297"/>
      <c r="R528" s="297"/>
      <c r="S528" s="297"/>
      <c r="T528" s="297"/>
      <c r="U528" s="297"/>
      <c r="V528" s="297"/>
      <c r="W528" s="297"/>
      <c r="X528" s="297"/>
      <c r="Y528" s="427"/>
      <c r="Z528" s="411"/>
      <c r="AA528" s="411"/>
      <c r="AB528" s="411"/>
      <c r="AC528" s="411"/>
      <c r="AD528" s="411"/>
      <c r="AE528" s="411"/>
      <c r="AF528" s="416"/>
      <c r="AG528" s="416"/>
      <c r="AH528" s="416"/>
      <c r="AI528" s="416"/>
      <c r="AJ528" s="416"/>
      <c r="AK528" s="416"/>
      <c r="AL528" s="416"/>
      <c r="AM528" s="298">
        <f>SUM(Y528:AL528)</f>
        <v>0</v>
      </c>
    </row>
    <row r="529" spans="1:39" hidden="1" outlineLevel="1">
      <c r="A529" s="526"/>
      <c r="B529" s="432" t="s">
        <v>309</v>
      </c>
      <c r="C529" s="293" t="s">
        <v>164</v>
      </c>
      <c r="D529" s="297"/>
      <c r="E529" s="297"/>
      <c r="F529" s="297"/>
      <c r="G529" s="297"/>
      <c r="H529" s="297"/>
      <c r="I529" s="297"/>
      <c r="J529" s="297"/>
      <c r="K529" s="297"/>
      <c r="L529" s="297"/>
      <c r="M529" s="297"/>
      <c r="N529" s="297">
        <f>N528</f>
        <v>0</v>
      </c>
      <c r="O529" s="297"/>
      <c r="P529" s="297"/>
      <c r="Q529" s="297"/>
      <c r="R529" s="297"/>
      <c r="S529" s="297"/>
      <c r="T529" s="297"/>
      <c r="U529" s="297"/>
      <c r="V529" s="297"/>
      <c r="W529" s="297"/>
      <c r="X529" s="297"/>
      <c r="Y529" s="412">
        <f t="shared" ref="Y529:AL529" si="159">Y528</f>
        <v>0</v>
      </c>
      <c r="Z529" s="412">
        <f t="shared" si="159"/>
        <v>0</v>
      </c>
      <c r="AA529" s="412">
        <f t="shared" si="159"/>
        <v>0</v>
      </c>
      <c r="AB529" s="412">
        <f t="shared" si="159"/>
        <v>0</v>
      </c>
      <c r="AC529" s="412">
        <f t="shared" si="159"/>
        <v>0</v>
      </c>
      <c r="AD529" s="412">
        <f t="shared" si="159"/>
        <v>0</v>
      </c>
      <c r="AE529" s="412">
        <f t="shared" si="159"/>
        <v>0</v>
      </c>
      <c r="AF529" s="412">
        <f t="shared" si="159"/>
        <v>0</v>
      </c>
      <c r="AG529" s="412">
        <f t="shared" si="159"/>
        <v>0</v>
      </c>
      <c r="AH529" s="412">
        <f t="shared" si="159"/>
        <v>0</v>
      </c>
      <c r="AI529" s="412">
        <f t="shared" si="159"/>
        <v>0</v>
      </c>
      <c r="AJ529" s="412">
        <f t="shared" si="159"/>
        <v>0</v>
      </c>
      <c r="AK529" s="412">
        <f t="shared" si="159"/>
        <v>0</v>
      </c>
      <c r="AL529" s="412">
        <f t="shared" si="159"/>
        <v>0</v>
      </c>
      <c r="AM529" s="308"/>
    </row>
    <row r="530" spans="1:39" hidden="1" outlineLevel="1">
      <c r="A530" s="526"/>
      <c r="B530" s="429"/>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413"/>
      <c r="Z530" s="426"/>
      <c r="AA530" s="426"/>
      <c r="AB530" s="426"/>
      <c r="AC530" s="426"/>
      <c r="AD530" s="426"/>
      <c r="AE530" s="426"/>
      <c r="AF530" s="426"/>
      <c r="AG530" s="426"/>
      <c r="AH530" s="426"/>
      <c r="AI530" s="426"/>
      <c r="AJ530" s="426"/>
      <c r="AK530" s="426"/>
      <c r="AL530" s="426"/>
      <c r="AM530" s="308"/>
    </row>
    <row r="531" spans="1:39" ht="30" hidden="1" outlineLevel="1">
      <c r="A531" s="526">
        <v>40</v>
      </c>
      <c r="B531" s="429" t="s">
        <v>133</v>
      </c>
      <c r="C531" s="293" t="s">
        <v>25</v>
      </c>
      <c r="D531" s="297"/>
      <c r="E531" s="297"/>
      <c r="F531" s="297"/>
      <c r="G531" s="297"/>
      <c r="H531" s="297"/>
      <c r="I531" s="297"/>
      <c r="J531" s="297"/>
      <c r="K531" s="297"/>
      <c r="L531" s="297"/>
      <c r="M531" s="297"/>
      <c r="N531" s="297">
        <v>0</v>
      </c>
      <c r="O531" s="297"/>
      <c r="P531" s="297"/>
      <c r="Q531" s="297"/>
      <c r="R531" s="297"/>
      <c r="S531" s="297"/>
      <c r="T531" s="297"/>
      <c r="U531" s="297"/>
      <c r="V531" s="297"/>
      <c r="W531" s="297"/>
      <c r="X531" s="297"/>
      <c r="Y531" s="427"/>
      <c r="Z531" s="411"/>
      <c r="AA531" s="411"/>
      <c r="AB531" s="411"/>
      <c r="AC531" s="411"/>
      <c r="AD531" s="411"/>
      <c r="AE531" s="411"/>
      <c r="AF531" s="416"/>
      <c r="AG531" s="416"/>
      <c r="AH531" s="416"/>
      <c r="AI531" s="416"/>
      <c r="AJ531" s="416"/>
      <c r="AK531" s="416"/>
      <c r="AL531" s="416"/>
      <c r="AM531" s="298">
        <f>SUM(Y531:AL531)</f>
        <v>0</v>
      </c>
    </row>
    <row r="532" spans="1:39" hidden="1" outlineLevel="1">
      <c r="A532" s="526"/>
      <c r="B532" s="432" t="s">
        <v>309</v>
      </c>
      <c r="C532" s="293" t="s">
        <v>164</v>
      </c>
      <c r="D532" s="297"/>
      <c r="E532" s="297"/>
      <c r="F532" s="297"/>
      <c r="G532" s="297"/>
      <c r="H532" s="297"/>
      <c r="I532" s="297"/>
      <c r="J532" s="297"/>
      <c r="K532" s="297"/>
      <c r="L532" s="297"/>
      <c r="M532" s="297"/>
      <c r="N532" s="297">
        <f>N531</f>
        <v>0</v>
      </c>
      <c r="O532" s="297"/>
      <c r="P532" s="297"/>
      <c r="Q532" s="297"/>
      <c r="R532" s="297"/>
      <c r="S532" s="297"/>
      <c r="T532" s="297"/>
      <c r="U532" s="297"/>
      <c r="V532" s="297"/>
      <c r="W532" s="297"/>
      <c r="X532" s="297"/>
      <c r="Y532" s="412">
        <f t="shared" ref="Y532:AL532" si="160">Y531</f>
        <v>0</v>
      </c>
      <c r="Z532" s="412">
        <f t="shared" si="160"/>
        <v>0</v>
      </c>
      <c r="AA532" s="412">
        <f t="shared" si="160"/>
        <v>0</v>
      </c>
      <c r="AB532" s="412">
        <f t="shared" si="160"/>
        <v>0</v>
      </c>
      <c r="AC532" s="412">
        <f t="shared" si="160"/>
        <v>0</v>
      </c>
      <c r="AD532" s="412">
        <f t="shared" si="160"/>
        <v>0</v>
      </c>
      <c r="AE532" s="412">
        <f t="shared" si="160"/>
        <v>0</v>
      </c>
      <c r="AF532" s="412">
        <f t="shared" si="160"/>
        <v>0</v>
      </c>
      <c r="AG532" s="412">
        <f t="shared" si="160"/>
        <v>0</v>
      </c>
      <c r="AH532" s="412">
        <f t="shared" si="160"/>
        <v>0</v>
      </c>
      <c r="AI532" s="412">
        <f t="shared" si="160"/>
        <v>0</v>
      </c>
      <c r="AJ532" s="412">
        <f t="shared" si="160"/>
        <v>0</v>
      </c>
      <c r="AK532" s="412">
        <f t="shared" si="160"/>
        <v>0</v>
      </c>
      <c r="AL532" s="412">
        <f t="shared" si="160"/>
        <v>0</v>
      </c>
      <c r="AM532" s="308"/>
    </row>
    <row r="533" spans="1:39" hidden="1" outlineLevel="1">
      <c r="A533" s="526"/>
      <c r="B533" s="429"/>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413"/>
      <c r="Z533" s="426"/>
      <c r="AA533" s="426"/>
      <c r="AB533" s="426"/>
      <c r="AC533" s="426"/>
      <c r="AD533" s="426"/>
      <c r="AE533" s="426"/>
      <c r="AF533" s="426"/>
      <c r="AG533" s="426"/>
      <c r="AH533" s="426"/>
      <c r="AI533" s="426"/>
      <c r="AJ533" s="426"/>
      <c r="AK533" s="426"/>
      <c r="AL533" s="426"/>
      <c r="AM533" s="308"/>
    </row>
    <row r="534" spans="1:39" ht="45" hidden="1" outlineLevel="1">
      <c r="A534" s="526">
        <v>41</v>
      </c>
      <c r="B534" s="429" t="s">
        <v>134</v>
      </c>
      <c r="C534" s="293" t="s">
        <v>25</v>
      </c>
      <c r="D534" s="297"/>
      <c r="E534" s="297"/>
      <c r="F534" s="297"/>
      <c r="G534" s="297"/>
      <c r="H534" s="297"/>
      <c r="I534" s="297"/>
      <c r="J534" s="297"/>
      <c r="K534" s="297"/>
      <c r="L534" s="297"/>
      <c r="M534" s="297"/>
      <c r="N534" s="297">
        <v>0</v>
      </c>
      <c r="O534" s="297"/>
      <c r="P534" s="297"/>
      <c r="Q534" s="297"/>
      <c r="R534" s="297"/>
      <c r="S534" s="297"/>
      <c r="T534" s="297"/>
      <c r="U534" s="297"/>
      <c r="V534" s="297"/>
      <c r="W534" s="297"/>
      <c r="X534" s="297"/>
      <c r="Y534" s="427"/>
      <c r="Z534" s="411"/>
      <c r="AA534" s="411"/>
      <c r="AB534" s="411"/>
      <c r="AC534" s="411"/>
      <c r="AD534" s="411"/>
      <c r="AE534" s="411"/>
      <c r="AF534" s="416"/>
      <c r="AG534" s="416"/>
      <c r="AH534" s="416"/>
      <c r="AI534" s="416"/>
      <c r="AJ534" s="416"/>
      <c r="AK534" s="416"/>
      <c r="AL534" s="416"/>
      <c r="AM534" s="298">
        <f>SUM(Y534:AL534)</f>
        <v>0</v>
      </c>
    </row>
    <row r="535" spans="1:39" hidden="1" outlineLevel="1">
      <c r="A535" s="526"/>
      <c r="B535" s="432" t="s">
        <v>309</v>
      </c>
      <c r="C535" s="293" t="s">
        <v>164</v>
      </c>
      <c r="D535" s="297"/>
      <c r="E535" s="297"/>
      <c r="F535" s="297"/>
      <c r="G535" s="297"/>
      <c r="H535" s="297"/>
      <c r="I535" s="297"/>
      <c r="J535" s="297"/>
      <c r="K535" s="297"/>
      <c r="L535" s="297"/>
      <c r="M535" s="297"/>
      <c r="N535" s="297">
        <f>N534</f>
        <v>0</v>
      </c>
      <c r="O535" s="297"/>
      <c r="P535" s="297"/>
      <c r="Q535" s="297"/>
      <c r="R535" s="297"/>
      <c r="S535" s="297"/>
      <c r="T535" s="297"/>
      <c r="U535" s="297"/>
      <c r="V535" s="297"/>
      <c r="W535" s="297"/>
      <c r="X535" s="297"/>
      <c r="Y535" s="412">
        <f t="shared" ref="Y535:AL535" si="161">Y534</f>
        <v>0</v>
      </c>
      <c r="Z535" s="412">
        <f t="shared" si="161"/>
        <v>0</v>
      </c>
      <c r="AA535" s="412">
        <f t="shared" si="161"/>
        <v>0</v>
      </c>
      <c r="AB535" s="412">
        <f t="shared" si="161"/>
        <v>0</v>
      </c>
      <c r="AC535" s="412">
        <f t="shared" si="161"/>
        <v>0</v>
      </c>
      <c r="AD535" s="412">
        <f t="shared" si="161"/>
        <v>0</v>
      </c>
      <c r="AE535" s="412">
        <f t="shared" si="161"/>
        <v>0</v>
      </c>
      <c r="AF535" s="412">
        <f t="shared" si="161"/>
        <v>0</v>
      </c>
      <c r="AG535" s="412">
        <f t="shared" si="161"/>
        <v>0</v>
      </c>
      <c r="AH535" s="412">
        <f t="shared" si="161"/>
        <v>0</v>
      </c>
      <c r="AI535" s="412">
        <f t="shared" si="161"/>
        <v>0</v>
      </c>
      <c r="AJ535" s="412">
        <f t="shared" si="161"/>
        <v>0</v>
      </c>
      <c r="AK535" s="412">
        <f t="shared" si="161"/>
        <v>0</v>
      </c>
      <c r="AL535" s="412">
        <f t="shared" si="161"/>
        <v>0</v>
      </c>
      <c r="AM535" s="308"/>
    </row>
    <row r="536" spans="1:39" hidden="1" outlineLevel="1">
      <c r="A536" s="526"/>
      <c r="B536" s="429"/>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413"/>
      <c r="Z536" s="426"/>
      <c r="AA536" s="426"/>
      <c r="AB536" s="426"/>
      <c r="AC536" s="426"/>
      <c r="AD536" s="426"/>
      <c r="AE536" s="426"/>
      <c r="AF536" s="426"/>
      <c r="AG536" s="426"/>
      <c r="AH536" s="426"/>
      <c r="AI536" s="426"/>
      <c r="AJ536" s="426"/>
      <c r="AK536" s="426"/>
      <c r="AL536" s="426"/>
      <c r="AM536" s="308"/>
    </row>
    <row r="537" spans="1:39" ht="45" hidden="1" outlineLevel="1">
      <c r="A537" s="526">
        <v>42</v>
      </c>
      <c r="B537" s="429" t="s">
        <v>135</v>
      </c>
      <c r="C537" s="293" t="s">
        <v>25</v>
      </c>
      <c r="D537" s="297"/>
      <c r="E537" s="297"/>
      <c r="F537" s="297"/>
      <c r="G537" s="297"/>
      <c r="H537" s="297"/>
      <c r="I537" s="297"/>
      <c r="J537" s="297"/>
      <c r="K537" s="297"/>
      <c r="L537" s="297"/>
      <c r="M537" s="297"/>
      <c r="N537" s="293"/>
      <c r="O537" s="297"/>
      <c r="P537" s="297"/>
      <c r="Q537" s="297"/>
      <c r="R537" s="297"/>
      <c r="S537" s="297"/>
      <c r="T537" s="297"/>
      <c r="U537" s="297"/>
      <c r="V537" s="297"/>
      <c r="W537" s="297"/>
      <c r="X537" s="297"/>
      <c r="Y537" s="427"/>
      <c r="Z537" s="411"/>
      <c r="AA537" s="411"/>
      <c r="AB537" s="411"/>
      <c r="AC537" s="411"/>
      <c r="AD537" s="411"/>
      <c r="AE537" s="411"/>
      <c r="AF537" s="416"/>
      <c r="AG537" s="416"/>
      <c r="AH537" s="416"/>
      <c r="AI537" s="416"/>
      <c r="AJ537" s="416"/>
      <c r="AK537" s="416"/>
      <c r="AL537" s="416"/>
      <c r="AM537" s="298">
        <f>SUM(Y537:AL537)</f>
        <v>0</v>
      </c>
    </row>
    <row r="538" spans="1:39" hidden="1" outlineLevel="1">
      <c r="A538" s="526"/>
      <c r="B538" s="432" t="s">
        <v>309</v>
      </c>
      <c r="C538" s="293" t="s">
        <v>164</v>
      </c>
      <c r="D538" s="297"/>
      <c r="E538" s="297"/>
      <c r="F538" s="297"/>
      <c r="G538" s="297"/>
      <c r="H538" s="297"/>
      <c r="I538" s="297"/>
      <c r="J538" s="297"/>
      <c r="K538" s="297"/>
      <c r="L538" s="297"/>
      <c r="M538" s="297"/>
      <c r="N538" s="468"/>
      <c r="O538" s="297"/>
      <c r="P538" s="297"/>
      <c r="Q538" s="297"/>
      <c r="R538" s="297"/>
      <c r="S538" s="297"/>
      <c r="T538" s="297"/>
      <c r="U538" s="297"/>
      <c r="V538" s="297"/>
      <c r="W538" s="297"/>
      <c r="X538" s="297"/>
      <c r="Y538" s="412">
        <f t="shared" ref="Y538:AL538" si="162">Y537</f>
        <v>0</v>
      </c>
      <c r="Z538" s="412">
        <f t="shared" si="162"/>
        <v>0</v>
      </c>
      <c r="AA538" s="412">
        <f t="shared" si="162"/>
        <v>0</v>
      </c>
      <c r="AB538" s="412">
        <f t="shared" si="162"/>
        <v>0</v>
      </c>
      <c r="AC538" s="412">
        <f t="shared" si="162"/>
        <v>0</v>
      </c>
      <c r="AD538" s="412">
        <f t="shared" si="162"/>
        <v>0</v>
      </c>
      <c r="AE538" s="412">
        <f t="shared" si="162"/>
        <v>0</v>
      </c>
      <c r="AF538" s="412">
        <f t="shared" si="162"/>
        <v>0</v>
      </c>
      <c r="AG538" s="412">
        <f t="shared" si="162"/>
        <v>0</v>
      </c>
      <c r="AH538" s="412">
        <f t="shared" si="162"/>
        <v>0</v>
      </c>
      <c r="AI538" s="412">
        <f t="shared" si="162"/>
        <v>0</v>
      </c>
      <c r="AJ538" s="412">
        <f t="shared" si="162"/>
        <v>0</v>
      </c>
      <c r="AK538" s="412">
        <f t="shared" si="162"/>
        <v>0</v>
      </c>
      <c r="AL538" s="412">
        <f t="shared" si="162"/>
        <v>0</v>
      </c>
      <c r="AM538" s="308"/>
    </row>
    <row r="539" spans="1:39" hidden="1" outlineLevel="1">
      <c r="A539" s="526"/>
      <c r="B539" s="429"/>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413"/>
      <c r="Z539" s="426"/>
      <c r="AA539" s="426"/>
      <c r="AB539" s="426"/>
      <c r="AC539" s="426"/>
      <c r="AD539" s="426"/>
      <c r="AE539" s="426"/>
      <c r="AF539" s="426"/>
      <c r="AG539" s="426"/>
      <c r="AH539" s="426"/>
      <c r="AI539" s="426"/>
      <c r="AJ539" s="426"/>
      <c r="AK539" s="426"/>
      <c r="AL539" s="426"/>
      <c r="AM539" s="308"/>
    </row>
    <row r="540" spans="1:39" ht="30" hidden="1" outlineLevel="1">
      <c r="A540" s="526">
        <v>43</v>
      </c>
      <c r="B540" s="429" t="s">
        <v>136</v>
      </c>
      <c r="C540" s="293" t="s">
        <v>25</v>
      </c>
      <c r="D540" s="297"/>
      <c r="E540" s="297"/>
      <c r="F540" s="297"/>
      <c r="G540" s="297"/>
      <c r="H540" s="297"/>
      <c r="I540" s="297"/>
      <c r="J540" s="297"/>
      <c r="K540" s="297"/>
      <c r="L540" s="297"/>
      <c r="M540" s="297"/>
      <c r="N540" s="297">
        <v>0</v>
      </c>
      <c r="O540" s="297"/>
      <c r="P540" s="297"/>
      <c r="Q540" s="297"/>
      <c r="R540" s="297"/>
      <c r="S540" s="297"/>
      <c r="T540" s="297"/>
      <c r="U540" s="297"/>
      <c r="V540" s="297"/>
      <c r="W540" s="297"/>
      <c r="X540" s="297"/>
      <c r="Y540" s="427"/>
      <c r="Z540" s="411"/>
      <c r="AA540" s="411"/>
      <c r="AB540" s="411"/>
      <c r="AC540" s="411"/>
      <c r="AD540" s="411"/>
      <c r="AE540" s="411"/>
      <c r="AF540" s="416"/>
      <c r="AG540" s="416"/>
      <c r="AH540" s="416"/>
      <c r="AI540" s="416"/>
      <c r="AJ540" s="416"/>
      <c r="AK540" s="416"/>
      <c r="AL540" s="416"/>
      <c r="AM540" s="298">
        <f>SUM(Y540:AL540)</f>
        <v>0</v>
      </c>
    </row>
    <row r="541" spans="1:39" hidden="1" outlineLevel="1">
      <c r="A541" s="526"/>
      <c r="B541" s="432" t="s">
        <v>309</v>
      </c>
      <c r="C541" s="293" t="s">
        <v>164</v>
      </c>
      <c r="D541" s="297"/>
      <c r="E541" s="297"/>
      <c r="F541" s="297"/>
      <c r="G541" s="297"/>
      <c r="H541" s="297"/>
      <c r="I541" s="297"/>
      <c r="J541" s="297"/>
      <c r="K541" s="297"/>
      <c r="L541" s="297"/>
      <c r="M541" s="297"/>
      <c r="N541" s="297">
        <f>N540</f>
        <v>0</v>
      </c>
      <c r="O541" s="297"/>
      <c r="P541" s="297"/>
      <c r="Q541" s="297"/>
      <c r="R541" s="297"/>
      <c r="S541" s="297"/>
      <c r="T541" s="297"/>
      <c r="U541" s="297"/>
      <c r="V541" s="297"/>
      <c r="W541" s="297"/>
      <c r="X541" s="297"/>
      <c r="Y541" s="412">
        <f t="shared" ref="Y541:AL541" si="163">Y540</f>
        <v>0</v>
      </c>
      <c r="Z541" s="412">
        <f t="shared" si="163"/>
        <v>0</v>
      </c>
      <c r="AA541" s="412">
        <f t="shared" si="163"/>
        <v>0</v>
      </c>
      <c r="AB541" s="412">
        <f t="shared" si="163"/>
        <v>0</v>
      </c>
      <c r="AC541" s="412">
        <f t="shared" si="163"/>
        <v>0</v>
      </c>
      <c r="AD541" s="412">
        <f t="shared" si="163"/>
        <v>0</v>
      </c>
      <c r="AE541" s="412">
        <f t="shared" si="163"/>
        <v>0</v>
      </c>
      <c r="AF541" s="412">
        <f t="shared" si="163"/>
        <v>0</v>
      </c>
      <c r="AG541" s="412">
        <f t="shared" si="163"/>
        <v>0</v>
      </c>
      <c r="AH541" s="412">
        <f t="shared" si="163"/>
        <v>0</v>
      </c>
      <c r="AI541" s="412">
        <f t="shared" si="163"/>
        <v>0</v>
      </c>
      <c r="AJ541" s="412">
        <f t="shared" si="163"/>
        <v>0</v>
      </c>
      <c r="AK541" s="412">
        <f t="shared" si="163"/>
        <v>0</v>
      </c>
      <c r="AL541" s="412">
        <f t="shared" si="163"/>
        <v>0</v>
      </c>
      <c r="AM541" s="308"/>
    </row>
    <row r="542" spans="1:39" hidden="1" outlineLevel="1">
      <c r="A542" s="526"/>
      <c r="B542" s="429"/>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413"/>
      <c r="Z542" s="426"/>
      <c r="AA542" s="426"/>
      <c r="AB542" s="426"/>
      <c r="AC542" s="426"/>
      <c r="AD542" s="426"/>
      <c r="AE542" s="426"/>
      <c r="AF542" s="426"/>
      <c r="AG542" s="426"/>
      <c r="AH542" s="426"/>
      <c r="AI542" s="426"/>
      <c r="AJ542" s="426"/>
      <c r="AK542" s="426"/>
      <c r="AL542" s="426"/>
      <c r="AM542" s="308"/>
    </row>
    <row r="543" spans="1:39" ht="45" hidden="1" outlineLevel="1">
      <c r="A543" s="526">
        <v>44</v>
      </c>
      <c r="B543" s="429" t="s">
        <v>137</v>
      </c>
      <c r="C543" s="293" t="s">
        <v>25</v>
      </c>
      <c r="D543" s="297"/>
      <c r="E543" s="297"/>
      <c r="F543" s="297"/>
      <c r="G543" s="297"/>
      <c r="H543" s="297"/>
      <c r="I543" s="297"/>
      <c r="J543" s="297"/>
      <c r="K543" s="297"/>
      <c r="L543" s="297"/>
      <c r="M543" s="297"/>
      <c r="N543" s="297">
        <v>0</v>
      </c>
      <c r="O543" s="297"/>
      <c r="P543" s="297"/>
      <c r="Q543" s="297"/>
      <c r="R543" s="297"/>
      <c r="S543" s="297"/>
      <c r="T543" s="297"/>
      <c r="U543" s="297"/>
      <c r="V543" s="297"/>
      <c r="W543" s="297"/>
      <c r="X543" s="297"/>
      <c r="Y543" s="427"/>
      <c r="Z543" s="411"/>
      <c r="AA543" s="411"/>
      <c r="AB543" s="411"/>
      <c r="AC543" s="411"/>
      <c r="AD543" s="411"/>
      <c r="AE543" s="411"/>
      <c r="AF543" s="416"/>
      <c r="AG543" s="416"/>
      <c r="AH543" s="416"/>
      <c r="AI543" s="416"/>
      <c r="AJ543" s="416"/>
      <c r="AK543" s="416"/>
      <c r="AL543" s="416"/>
      <c r="AM543" s="298">
        <f>SUM(Y543:AL543)</f>
        <v>0</v>
      </c>
    </row>
    <row r="544" spans="1:39" hidden="1" outlineLevel="1">
      <c r="A544" s="526"/>
      <c r="B544" s="432" t="s">
        <v>309</v>
      </c>
      <c r="C544" s="293" t="s">
        <v>164</v>
      </c>
      <c r="D544" s="297"/>
      <c r="E544" s="297"/>
      <c r="F544" s="297"/>
      <c r="G544" s="297"/>
      <c r="H544" s="297"/>
      <c r="I544" s="297"/>
      <c r="J544" s="297"/>
      <c r="K544" s="297"/>
      <c r="L544" s="297"/>
      <c r="M544" s="297"/>
      <c r="N544" s="297">
        <f>N543</f>
        <v>0</v>
      </c>
      <c r="O544" s="297"/>
      <c r="P544" s="297"/>
      <c r="Q544" s="297"/>
      <c r="R544" s="297"/>
      <c r="S544" s="297"/>
      <c r="T544" s="297"/>
      <c r="U544" s="297"/>
      <c r="V544" s="297"/>
      <c r="W544" s="297"/>
      <c r="X544" s="297"/>
      <c r="Y544" s="412">
        <f t="shared" ref="Y544:AL544" si="164">Y543</f>
        <v>0</v>
      </c>
      <c r="Z544" s="412">
        <f t="shared" si="164"/>
        <v>0</v>
      </c>
      <c r="AA544" s="412">
        <f t="shared" si="164"/>
        <v>0</v>
      </c>
      <c r="AB544" s="412">
        <f t="shared" si="164"/>
        <v>0</v>
      </c>
      <c r="AC544" s="412">
        <f t="shared" si="164"/>
        <v>0</v>
      </c>
      <c r="AD544" s="412">
        <f t="shared" si="164"/>
        <v>0</v>
      </c>
      <c r="AE544" s="412">
        <f t="shared" si="164"/>
        <v>0</v>
      </c>
      <c r="AF544" s="412">
        <f t="shared" si="164"/>
        <v>0</v>
      </c>
      <c r="AG544" s="412">
        <f t="shared" si="164"/>
        <v>0</v>
      </c>
      <c r="AH544" s="412">
        <f t="shared" si="164"/>
        <v>0</v>
      </c>
      <c r="AI544" s="412">
        <f t="shared" si="164"/>
        <v>0</v>
      </c>
      <c r="AJ544" s="412">
        <f t="shared" si="164"/>
        <v>0</v>
      </c>
      <c r="AK544" s="412">
        <f t="shared" si="164"/>
        <v>0</v>
      </c>
      <c r="AL544" s="412">
        <f t="shared" si="164"/>
        <v>0</v>
      </c>
      <c r="AM544" s="308"/>
    </row>
    <row r="545" spans="1:39" hidden="1" outlineLevel="1">
      <c r="A545" s="526"/>
      <c r="B545" s="429"/>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413"/>
      <c r="Z545" s="426"/>
      <c r="AA545" s="426"/>
      <c r="AB545" s="426"/>
      <c r="AC545" s="426"/>
      <c r="AD545" s="426"/>
      <c r="AE545" s="426"/>
      <c r="AF545" s="426"/>
      <c r="AG545" s="426"/>
      <c r="AH545" s="426"/>
      <c r="AI545" s="426"/>
      <c r="AJ545" s="426"/>
      <c r="AK545" s="426"/>
      <c r="AL545" s="426"/>
      <c r="AM545" s="308"/>
    </row>
    <row r="546" spans="1:39" ht="30" hidden="1" outlineLevel="1">
      <c r="A546" s="526">
        <v>45</v>
      </c>
      <c r="B546" s="429" t="s">
        <v>138</v>
      </c>
      <c r="C546" s="293" t="s">
        <v>25</v>
      </c>
      <c r="D546" s="297"/>
      <c r="E546" s="297"/>
      <c r="F546" s="297"/>
      <c r="G546" s="297"/>
      <c r="H546" s="297"/>
      <c r="I546" s="297"/>
      <c r="J546" s="297"/>
      <c r="K546" s="297"/>
      <c r="L546" s="297"/>
      <c r="M546" s="297"/>
      <c r="N546" s="297">
        <v>0</v>
      </c>
      <c r="O546" s="297"/>
      <c r="P546" s="297"/>
      <c r="Q546" s="297"/>
      <c r="R546" s="297"/>
      <c r="S546" s="297"/>
      <c r="T546" s="297"/>
      <c r="U546" s="297"/>
      <c r="V546" s="297"/>
      <c r="W546" s="297"/>
      <c r="X546" s="297"/>
      <c r="Y546" s="427"/>
      <c r="Z546" s="411"/>
      <c r="AA546" s="411"/>
      <c r="AB546" s="411"/>
      <c r="AC546" s="411"/>
      <c r="AD546" s="411"/>
      <c r="AE546" s="411"/>
      <c r="AF546" s="416"/>
      <c r="AG546" s="416"/>
      <c r="AH546" s="416"/>
      <c r="AI546" s="416"/>
      <c r="AJ546" s="416"/>
      <c r="AK546" s="416"/>
      <c r="AL546" s="416"/>
      <c r="AM546" s="298">
        <f>SUM(Y546:AL546)</f>
        <v>0</v>
      </c>
    </row>
    <row r="547" spans="1:39" hidden="1" outlineLevel="1">
      <c r="A547" s="526"/>
      <c r="B547" s="432" t="s">
        <v>309</v>
      </c>
      <c r="C547" s="293" t="s">
        <v>164</v>
      </c>
      <c r="D547" s="297"/>
      <c r="E547" s="297"/>
      <c r="F547" s="297"/>
      <c r="G547" s="297"/>
      <c r="H547" s="297"/>
      <c r="I547" s="297"/>
      <c r="J547" s="297"/>
      <c r="K547" s="297"/>
      <c r="L547" s="297"/>
      <c r="M547" s="297"/>
      <c r="N547" s="297">
        <f>N546</f>
        <v>0</v>
      </c>
      <c r="O547" s="297"/>
      <c r="P547" s="297"/>
      <c r="Q547" s="297"/>
      <c r="R547" s="297"/>
      <c r="S547" s="297"/>
      <c r="T547" s="297"/>
      <c r="U547" s="297"/>
      <c r="V547" s="297"/>
      <c r="W547" s="297"/>
      <c r="X547" s="297"/>
      <c r="Y547" s="412">
        <f t="shared" ref="Y547:AL547" si="165">Y546</f>
        <v>0</v>
      </c>
      <c r="Z547" s="412">
        <f t="shared" si="165"/>
        <v>0</v>
      </c>
      <c r="AA547" s="412">
        <f t="shared" si="165"/>
        <v>0</v>
      </c>
      <c r="AB547" s="412">
        <f t="shared" si="165"/>
        <v>0</v>
      </c>
      <c r="AC547" s="412">
        <f t="shared" si="165"/>
        <v>0</v>
      </c>
      <c r="AD547" s="412">
        <f t="shared" si="165"/>
        <v>0</v>
      </c>
      <c r="AE547" s="412">
        <f t="shared" si="165"/>
        <v>0</v>
      </c>
      <c r="AF547" s="412">
        <f t="shared" si="165"/>
        <v>0</v>
      </c>
      <c r="AG547" s="412">
        <f t="shared" si="165"/>
        <v>0</v>
      </c>
      <c r="AH547" s="412">
        <f t="shared" si="165"/>
        <v>0</v>
      </c>
      <c r="AI547" s="412">
        <f t="shared" si="165"/>
        <v>0</v>
      </c>
      <c r="AJ547" s="412">
        <f t="shared" si="165"/>
        <v>0</v>
      </c>
      <c r="AK547" s="412">
        <f t="shared" si="165"/>
        <v>0</v>
      </c>
      <c r="AL547" s="412">
        <f t="shared" si="165"/>
        <v>0</v>
      </c>
      <c r="AM547" s="308"/>
    </row>
    <row r="548" spans="1:39" hidden="1" outlineLevel="1">
      <c r="A548" s="526"/>
      <c r="B548" s="429"/>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413"/>
      <c r="Z548" s="426"/>
      <c r="AA548" s="426"/>
      <c r="AB548" s="426"/>
      <c r="AC548" s="426"/>
      <c r="AD548" s="426"/>
      <c r="AE548" s="426"/>
      <c r="AF548" s="426"/>
      <c r="AG548" s="426"/>
      <c r="AH548" s="426"/>
      <c r="AI548" s="426"/>
      <c r="AJ548" s="426"/>
      <c r="AK548" s="426"/>
      <c r="AL548" s="426"/>
      <c r="AM548" s="308"/>
    </row>
    <row r="549" spans="1:39" ht="30" hidden="1" outlineLevel="1">
      <c r="A549" s="526">
        <v>46</v>
      </c>
      <c r="B549" s="429" t="s">
        <v>139</v>
      </c>
      <c r="C549" s="293" t="s">
        <v>25</v>
      </c>
      <c r="D549" s="297"/>
      <c r="E549" s="297"/>
      <c r="F549" s="297"/>
      <c r="G549" s="297"/>
      <c r="H549" s="297"/>
      <c r="I549" s="297"/>
      <c r="J549" s="297"/>
      <c r="K549" s="297"/>
      <c r="L549" s="297"/>
      <c r="M549" s="297"/>
      <c r="N549" s="297">
        <v>0</v>
      </c>
      <c r="O549" s="297"/>
      <c r="P549" s="297"/>
      <c r="Q549" s="297"/>
      <c r="R549" s="297"/>
      <c r="S549" s="297"/>
      <c r="T549" s="297"/>
      <c r="U549" s="297"/>
      <c r="V549" s="297"/>
      <c r="W549" s="297"/>
      <c r="X549" s="297"/>
      <c r="Y549" s="427"/>
      <c r="Z549" s="411"/>
      <c r="AA549" s="411"/>
      <c r="AB549" s="411"/>
      <c r="AC549" s="411"/>
      <c r="AD549" s="411"/>
      <c r="AE549" s="411"/>
      <c r="AF549" s="416"/>
      <c r="AG549" s="416"/>
      <c r="AH549" s="416"/>
      <c r="AI549" s="416"/>
      <c r="AJ549" s="416"/>
      <c r="AK549" s="416"/>
      <c r="AL549" s="416"/>
      <c r="AM549" s="298">
        <f>SUM(Y549:AL549)</f>
        <v>0</v>
      </c>
    </row>
    <row r="550" spans="1:39" hidden="1" outlineLevel="1">
      <c r="A550" s="526"/>
      <c r="B550" s="432" t="s">
        <v>309</v>
      </c>
      <c r="C550" s="293" t="s">
        <v>164</v>
      </c>
      <c r="D550" s="297"/>
      <c r="E550" s="297"/>
      <c r="F550" s="297"/>
      <c r="G550" s="297"/>
      <c r="H550" s="297"/>
      <c r="I550" s="297"/>
      <c r="J550" s="297"/>
      <c r="K550" s="297"/>
      <c r="L550" s="297"/>
      <c r="M550" s="297"/>
      <c r="N550" s="297">
        <f>N549</f>
        <v>0</v>
      </c>
      <c r="O550" s="297"/>
      <c r="P550" s="297"/>
      <c r="Q550" s="297"/>
      <c r="R550" s="297"/>
      <c r="S550" s="297"/>
      <c r="T550" s="297"/>
      <c r="U550" s="297"/>
      <c r="V550" s="297"/>
      <c r="W550" s="297"/>
      <c r="X550" s="297"/>
      <c r="Y550" s="412">
        <f t="shared" ref="Y550:AL550" si="166">Y549</f>
        <v>0</v>
      </c>
      <c r="Z550" s="412">
        <f t="shared" si="166"/>
        <v>0</v>
      </c>
      <c r="AA550" s="412">
        <f t="shared" si="166"/>
        <v>0</v>
      </c>
      <c r="AB550" s="412">
        <f t="shared" si="166"/>
        <v>0</v>
      </c>
      <c r="AC550" s="412">
        <f t="shared" si="166"/>
        <v>0</v>
      </c>
      <c r="AD550" s="412">
        <f t="shared" si="166"/>
        <v>0</v>
      </c>
      <c r="AE550" s="412">
        <f t="shared" si="166"/>
        <v>0</v>
      </c>
      <c r="AF550" s="412">
        <f t="shared" si="166"/>
        <v>0</v>
      </c>
      <c r="AG550" s="412">
        <f t="shared" si="166"/>
        <v>0</v>
      </c>
      <c r="AH550" s="412">
        <f t="shared" si="166"/>
        <v>0</v>
      </c>
      <c r="AI550" s="412">
        <f t="shared" si="166"/>
        <v>0</v>
      </c>
      <c r="AJ550" s="412">
        <f t="shared" si="166"/>
        <v>0</v>
      </c>
      <c r="AK550" s="412">
        <f t="shared" si="166"/>
        <v>0</v>
      </c>
      <c r="AL550" s="412">
        <f t="shared" si="166"/>
        <v>0</v>
      </c>
      <c r="AM550" s="308"/>
    </row>
    <row r="551" spans="1:39" hidden="1" outlineLevel="1">
      <c r="A551" s="526"/>
      <c r="B551" s="429"/>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413"/>
      <c r="Z551" s="426"/>
      <c r="AA551" s="426"/>
      <c r="AB551" s="426"/>
      <c r="AC551" s="426"/>
      <c r="AD551" s="426"/>
      <c r="AE551" s="426"/>
      <c r="AF551" s="426"/>
      <c r="AG551" s="426"/>
      <c r="AH551" s="426"/>
      <c r="AI551" s="426"/>
      <c r="AJ551" s="426"/>
      <c r="AK551" s="426"/>
      <c r="AL551" s="426"/>
      <c r="AM551" s="308"/>
    </row>
    <row r="552" spans="1:39" ht="30" hidden="1" outlineLevel="1">
      <c r="A552" s="526">
        <v>47</v>
      </c>
      <c r="B552" s="429" t="s">
        <v>140</v>
      </c>
      <c r="C552" s="293" t="s">
        <v>25</v>
      </c>
      <c r="D552" s="297"/>
      <c r="E552" s="297"/>
      <c r="F552" s="297"/>
      <c r="G552" s="297"/>
      <c r="H552" s="297"/>
      <c r="I552" s="297"/>
      <c r="J552" s="297"/>
      <c r="K552" s="297"/>
      <c r="L552" s="297"/>
      <c r="M552" s="297"/>
      <c r="N552" s="297">
        <v>0</v>
      </c>
      <c r="O552" s="297"/>
      <c r="P552" s="297"/>
      <c r="Q552" s="297"/>
      <c r="R552" s="297"/>
      <c r="S552" s="297"/>
      <c r="T552" s="297"/>
      <c r="U552" s="297"/>
      <c r="V552" s="297"/>
      <c r="W552" s="297"/>
      <c r="X552" s="297"/>
      <c r="Y552" s="427"/>
      <c r="Z552" s="411"/>
      <c r="AA552" s="411"/>
      <c r="AB552" s="411"/>
      <c r="AC552" s="411"/>
      <c r="AD552" s="411"/>
      <c r="AE552" s="411"/>
      <c r="AF552" s="416"/>
      <c r="AG552" s="416"/>
      <c r="AH552" s="416"/>
      <c r="AI552" s="416"/>
      <c r="AJ552" s="416"/>
      <c r="AK552" s="416"/>
      <c r="AL552" s="416"/>
      <c r="AM552" s="298">
        <f>SUM(Y552:AL552)</f>
        <v>0</v>
      </c>
    </row>
    <row r="553" spans="1:39" hidden="1" outlineLevel="1">
      <c r="A553" s="526"/>
      <c r="B553" s="432" t="s">
        <v>309</v>
      </c>
      <c r="C553" s="293" t="s">
        <v>164</v>
      </c>
      <c r="D553" s="297"/>
      <c r="E553" s="297"/>
      <c r="F553" s="297"/>
      <c r="G553" s="297"/>
      <c r="H553" s="297"/>
      <c r="I553" s="297"/>
      <c r="J553" s="297"/>
      <c r="K553" s="297"/>
      <c r="L553" s="297"/>
      <c r="M553" s="297"/>
      <c r="N553" s="297">
        <f>N552</f>
        <v>0</v>
      </c>
      <c r="O553" s="297"/>
      <c r="P553" s="297"/>
      <c r="Q553" s="297"/>
      <c r="R553" s="297"/>
      <c r="S553" s="297"/>
      <c r="T553" s="297"/>
      <c r="U553" s="297"/>
      <c r="V553" s="297"/>
      <c r="W553" s="297"/>
      <c r="X553" s="297"/>
      <c r="Y553" s="412">
        <f t="shared" ref="Y553:AL553" si="167">Y552</f>
        <v>0</v>
      </c>
      <c r="Z553" s="412">
        <f t="shared" si="167"/>
        <v>0</v>
      </c>
      <c r="AA553" s="412">
        <f t="shared" si="167"/>
        <v>0</v>
      </c>
      <c r="AB553" s="412">
        <f t="shared" si="167"/>
        <v>0</v>
      </c>
      <c r="AC553" s="412">
        <f t="shared" si="167"/>
        <v>0</v>
      </c>
      <c r="AD553" s="412">
        <f t="shared" si="167"/>
        <v>0</v>
      </c>
      <c r="AE553" s="412">
        <f t="shared" si="167"/>
        <v>0</v>
      </c>
      <c r="AF553" s="412">
        <f t="shared" si="167"/>
        <v>0</v>
      </c>
      <c r="AG553" s="412">
        <f t="shared" si="167"/>
        <v>0</v>
      </c>
      <c r="AH553" s="412">
        <f t="shared" si="167"/>
        <v>0</v>
      </c>
      <c r="AI553" s="412">
        <f t="shared" si="167"/>
        <v>0</v>
      </c>
      <c r="AJ553" s="412">
        <f t="shared" si="167"/>
        <v>0</v>
      </c>
      <c r="AK553" s="412">
        <f t="shared" si="167"/>
        <v>0</v>
      </c>
      <c r="AL553" s="412">
        <f t="shared" si="167"/>
        <v>0</v>
      </c>
      <c r="AM553" s="308"/>
    </row>
    <row r="554" spans="1:39" hidden="1" outlineLevel="1">
      <c r="A554" s="526"/>
      <c r="B554" s="429"/>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413"/>
      <c r="Z554" s="426"/>
      <c r="AA554" s="426"/>
      <c r="AB554" s="426"/>
      <c r="AC554" s="426"/>
      <c r="AD554" s="426"/>
      <c r="AE554" s="426"/>
      <c r="AF554" s="426"/>
      <c r="AG554" s="426"/>
      <c r="AH554" s="426"/>
      <c r="AI554" s="426"/>
      <c r="AJ554" s="426"/>
      <c r="AK554" s="426"/>
      <c r="AL554" s="426"/>
      <c r="AM554" s="308"/>
    </row>
    <row r="555" spans="1:39" ht="45" hidden="1" outlineLevel="1">
      <c r="A555" s="526">
        <v>48</v>
      </c>
      <c r="B555" s="429" t="s">
        <v>141</v>
      </c>
      <c r="C555" s="293" t="s">
        <v>25</v>
      </c>
      <c r="D555" s="297"/>
      <c r="E555" s="297"/>
      <c r="F555" s="297"/>
      <c r="G555" s="297"/>
      <c r="H555" s="297"/>
      <c r="I555" s="297"/>
      <c r="J555" s="297"/>
      <c r="K555" s="297"/>
      <c r="L555" s="297"/>
      <c r="M555" s="297"/>
      <c r="N555" s="297">
        <v>0</v>
      </c>
      <c r="O555" s="297"/>
      <c r="P555" s="297"/>
      <c r="Q555" s="297"/>
      <c r="R555" s="297"/>
      <c r="S555" s="297"/>
      <c r="T555" s="297"/>
      <c r="U555" s="297"/>
      <c r="V555" s="297"/>
      <c r="W555" s="297"/>
      <c r="X555" s="297"/>
      <c r="Y555" s="427"/>
      <c r="Z555" s="411"/>
      <c r="AA555" s="411"/>
      <c r="AB555" s="411"/>
      <c r="AC555" s="411"/>
      <c r="AD555" s="411"/>
      <c r="AE555" s="411"/>
      <c r="AF555" s="416"/>
      <c r="AG555" s="416"/>
      <c r="AH555" s="416"/>
      <c r="AI555" s="416"/>
      <c r="AJ555" s="416"/>
      <c r="AK555" s="416"/>
      <c r="AL555" s="416"/>
      <c r="AM555" s="298">
        <f>SUM(Y555:AL555)</f>
        <v>0</v>
      </c>
    </row>
    <row r="556" spans="1:39" hidden="1" outlineLevel="1">
      <c r="A556" s="526"/>
      <c r="B556" s="432" t="s">
        <v>309</v>
      </c>
      <c r="C556" s="293" t="s">
        <v>164</v>
      </c>
      <c r="D556" s="297"/>
      <c r="E556" s="297"/>
      <c r="F556" s="297"/>
      <c r="G556" s="297"/>
      <c r="H556" s="297"/>
      <c r="I556" s="297"/>
      <c r="J556" s="297"/>
      <c r="K556" s="297"/>
      <c r="L556" s="297"/>
      <c r="M556" s="297"/>
      <c r="N556" s="297">
        <f>N555</f>
        <v>0</v>
      </c>
      <c r="O556" s="297"/>
      <c r="P556" s="297"/>
      <c r="Q556" s="297"/>
      <c r="R556" s="297"/>
      <c r="S556" s="297"/>
      <c r="T556" s="297"/>
      <c r="U556" s="297"/>
      <c r="V556" s="297"/>
      <c r="W556" s="297"/>
      <c r="X556" s="297"/>
      <c r="Y556" s="412">
        <f t="shared" ref="Y556:AL556" si="168">Y555</f>
        <v>0</v>
      </c>
      <c r="Z556" s="412">
        <f t="shared" si="168"/>
        <v>0</v>
      </c>
      <c r="AA556" s="412">
        <f t="shared" si="168"/>
        <v>0</v>
      </c>
      <c r="AB556" s="412">
        <f t="shared" si="168"/>
        <v>0</v>
      </c>
      <c r="AC556" s="412">
        <f t="shared" si="168"/>
        <v>0</v>
      </c>
      <c r="AD556" s="412">
        <f t="shared" si="168"/>
        <v>0</v>
      </c>
      <c r="AE556" s="412">
        <f t="shared" si="168"/>
        <v>0</v>
      </c>
      <c r="AF556" s="412">
        <f t="shared" si="168"/>
        <v>0</v>
      </c>
      <c r="AG556" s="412">
        <f t="shared" si="168"/>
        <v>0</v>
      </c>
      <c r="AH556" s="412">
        <f t="shared" si="168"/>
        <v>0</v>
      </c>
      <c r="AI556" s="412">
        <f t="shared" si="168"/>
        <v>0</v>
      </c>
      <c r="AJ556" s="412">
        <f t="shared" si="168"/>
        <v>0</v>
      </c>
      <c r="AK556" s="412">
        <f t="shared" si="168"/>
        <v>0</v>
      </c>
      <c r="AL556" s="412">
        <f t="shared" si="168"/>
        <v>0</v>
      </c>
      <c r="AM556" s="308"/>
    </row>
    <row r="557" spans="1:39" hidden="1" outlineLevel="1">
      <c r="A557" s="526"/>
      <c r="B557" s="429"/>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413"/>
      <c r="Z557" s="426"/>
      <c r="AA557" s="426"/>
      <c r="AB557" s="426"/>
      <c r="AC557" s="426"/>
      <c r="AD557" s="426"/>
      <c r="AE557" s="426"/>
      <c r="AF557" s="426"/>
      <c r="AG557" s="426"/>
      <c r="AH557" s="426"/>
      <c r="AI557" s="426"/>
      <c r="AJ557" s="426"/>
      <c r="AK557" s="426"/>
      <c r="AL557" s="426"/>
      <c r="AM557" s="308"/>
    </row>
    <row r="558" spans="1:39" ht="30" hidden="1" outlineLevel="1">
      <c r="A558" s="526">
        <v>49</v>
      </c>
      <c r="B558" s="429" t="s">
        <v>142</v>
      </c>
      <c r="C558" s="293" t="s">
        <v>25</v>
      </c>
      <c r="D558" s="297"/>
      <c r="E558" s="297"/>
      <c r="F558" s="297"/>
      <c r="G558" s="297"/>
      <c r="H558" s="297"/>
      <c r="I558" s="297"/>
      <c r="J558" s="297"/>
      <c r="K558" s="297"/>
      <c r="L558" s="297"/>
      <c r="M558" s="297"/>
      <c r="N558" s="297">
        <v>0</v>
      </c>
      <c r="O558" s="297"/>
      <c r="P558" s="297"/>
      <c r="Q558" s="297"/>
      <c r="R558" s="297"/>
      <c r="S558" s="297"/>
      <c r="T558" s="297"/>
      <c r="U558" s="297"/>
      <c r="V558" s="297"/>
      <c r="W558" s="297"/>
      <c r="X558" s="297"/>
      <c r="Y558" s="427"/>
      <c r="Z558" s="411"/>
      <c r="AA558" s="411"/>
      <c r="AB558" s="411"/>
      <c r="AC558" s="411"/>
      <c r="AD558" s="411"/>
      <c r="AE558" s="411"/>
      <c r="AF558" s="416"/>
      <c r="AG558" s="416"/>
      <c r="AH558" s="416"/>
      <c r="AI558" s="416"/>
      <c r="AJ558" s="416"/>
      <c r="AK558" s="416"/>
      <c r="AL558" s="416"/>
      <c r="AM558" s="298">
        <f>SUM(Y558:AL558)</f>
        <v>0</v>
      </c>
    </row>
    <row r="559" spans="1:39" hidden="1" outlineLevel="1">
      <c r="A559" s="526"/>
      <c r="B559" s="432" t="s">
        <v>309</v>
      </c>
      <c r="C559" s="293" t="s">
        <v>164</v>
      </c>
      <c r="D559" s="297"/>
      <c r="E559" s="297"/>
      <c r="F559" s="297"/>
      <c r="G559" s="297"/>
      <c r="H559" s="297"/>
      <c r="I559" s="297"/>
      <c r="J559" s="297"/>
      <c r="K559" s="297"/>
      <c r="L559" s="297"/>
      <c r="M559" s="297"/>
      <c r="N559" s="297">
        <f>N558</f>
        <v>0</v>
      </c>
      <c r="O559" s="297"/>
      <c r="P559" s="297"/>
      <c r="Q559" s="297"/>
      <c r="R559" s="297"/>
      <c r="S559" s="297"/>
      <c r="T559" s="297"/>
      <c r="U559" s="297"/>
      <c r="V559" s="297"/>
      <c r="W559" s="297"/>
      <c r="X559" s="297"/>
      <c r="Y559" s="412">
        <f t="shared" ref="Y559:AL559" si="169">Y558</f>
        <v>0</v>
      </c>
      <c r="Z559" s="412">
        <f t="shared" si="169"/>
        <v>0</v>
      </c>
      <c r="AA559" s="412">
        <f t="shared" si="169"/>
        <v>0</v>
      </c>
      <c r="AB559" s="412">
        <f t="shared" si="169"/>
        <v>0</v>
      </c>
      <c r="AC559" s="412">
        <f t="shared" si="169"/>
        <v>0</v>
      </c>
      <c r="AD559" s="412">
        <f t="shared" si="169"/>
        <v>0</v>
      </c>
      <c r="AE559" s="412">
        <f t="shared" si="169"/>
        <v>0</v>
      </c>
      <c r="AF559" s="412">
        <f t="shared" si="169"/>
        <v>0</v>
      </c>
      <c r="AG559" s="412">
        <f t="shared" si="169"/>
        <v>0</v>
      </c>
      <c r="AH559" s="412">
        <f t="shared" si="169"/>
        <v>0</v>
      </c>
      <c r="AI559" s="412">
        <f t="shared" si="169"/>
        <v>0</v>
      </c>
      <c r="AJ559" s="412">
        <f t="shared" si="169"/>
        <v>0</v>
      </c>
      <c r="AK559" s="412">
        <f t="shared" si="169"/>
        <v>0</v>
      </c>
      <c r="AL559" s="412">
        <f t="shared" si="169"/>
        <v>0</v>
      </c>
      <c r="AM559" s="308"/>
    </row>
    <row r="560" spans="1:39" hidden="1" outlineLevel="1">
      <c r="A560" s="526"/>
      <c r="B560" s="432"/>
      <c r="C560" s="307"/>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303"/>
      <c r="Z560" s="303"/>
      <c r="AA560" s="303"/>
      <c r="AB560" s="303"/>
      <c r="AC560" s="303"/>
      <c r="AD560" s="303"/>
      <c r="AE560" s="303"/>
      <c r="AF560" s="303"/>
      <c r="AG560" s="303"/>
      <c r="AH560" s="303"/>
      <c r="AI560" s="303"/>
      <c r="AJ560" s="303"/>
      <c r="AK560" s="303"/>
      <c r="AL560" s="303"/>
      <c r="AM560" s="308"/>
    </row>
    <row r="561" spans="2:39" ht="15.75" collapsed="1">
      <c r="B561" s="328" t="s">
        <v>293</v>
      </c>
      <c r="C561" s="330"/>
      <c r="D561" s="330">
        <f>SUM(D404:D559)</f>
        <v>0</v>
      </c>
      <c r="E561" s="330"/>
      <c r="F561" s="330"/>
      <c r="G561" s="330"/>
      <c r="H561" s="330"/>
      <c r="I561" s="330"/>
      <c r="J561" s="330"/>
      <c r="K561" s="330"/>
      <c r="L561" s="330"/>
      <c r="M561" s="330"/>
      <c r="N561" s="330"/>
      <c r="O561" s="330">
        <f>SUM(O404:O559)</f>
        <v>0</v>
      </c>
      <c r="P561" s="330"/>
      <c r="Q561" s="330"/>
      <c r="R561" s="330"/>
      <c r="S561" s="330"/>
      <c r="T561" s="330"/>
      <c r="U561" s="330"/>
      <c r="V561" s="330"/>
      <c r="W561" s="330"/>
      <c r="X561" s="330"/>
      <c r="Y561" s="330">
        <f>IF(Y402="kw",SUMPRODUCT(L404:L559,M404:M559,Y404:Y559),SUMPRODUCT(B404:B559,Y404:Y559))</f>
        <v>0</v>
      </c>
      <c r="Z561" s="330">
        <f>IF(Z402="kw",SUMPRODUCT(M404:M559,N404:N559,Z404:Z559),SUMPRODUCT(C404:C559,Z404:Z559))</f>
        <v>0</v>
      </c>
      <c r="AA561" s="330">
        <f>IF(AA402="kw",SUMPRODUCT(N404:N559,O404:O559,AA404:AA559),SUMPRODUCT(D404:D559,AA404:AA559))</f>
        <v>0</v>
      </c>
      <c r="AB561" s="330">
        <f>IF(AB402="kw",SUMPRODUCT(N404:N559,O404:O559,AB404:AB559),SUMPRODUCT(D404:D559,AB404:AB559))</f>
        <v>0</v>
      </c>
      <c r="AC561" s="330">
        <f>IF(AC402="kw",SUMPRODUCT(N404:N559,O404:O559,AC404:AC559),SUMPRODUCT(D404:D559,AC404:AC559))</f>
        <v>0</v>
      </c>
      <c r="AD561" s="330">
        <f>IF(AD402="kw",SUMPRODUCT(N404:N559,O404:O559,AD404:AD559),SUMPRODUCT(D404:D559,AD404:AD559))</f>
        <v>0</v>
      </c>
      <c r="AE561" s="330">
        <f>IF(AE402="kw",SUMPRODUCT(N404:N559,O404:O559,AE404:AE559),SUMPRODUCT(D404:D559,AE404:AE559))</f>
        <v>0</v>
      </c>
      <c r="AF561" s="330">
        <f>IF(AF402="kw",SUMPRODUCT(N404:N559,O404:O559,AF404:AF559),SUMPRODUCT(D404:D559,AF404:AF559))</f>
        <v>0</v>
      </c>
      <c r="AG561" s="330">
        <f>IF(AG402="kw",SUMPRODUCT(N404:N559,O404:O559,AG404:AG559),SUMPRODUCT(D404:D559,AG404:AG559))</f>
        <v>0</v>
      </c>
      <c r="AH561" s="330">
        <f>IF(AH402="kw",SUMPRODUCT(N404:N559,O404:O559,AH404:AH559),SUMPRODUCT(D404:D559,AH404:AH559))</f>
        <v>0</v>
      </c>
      <c r="AI561" s="330">
        <f>IF(AI402="kw",SUMPRODUCT(N404:N559,O404:O559,AI404:AI559),SUMPRODUCT(D404:D559,AI404:AI559))</f>
        <v>0</v>
      </c>
      <c r="AJ561" s="330">
        <f>IF(AJ402="kw",SUMPRODUCT(N404:N559,O404:O559,AJ404:AJ559),SUMPRODUCT(D404:D559,AJ404:AJ559))</f>
        <v>0</v>
      </c>
      <c r="AK561" s="330">
        <f>IF(AK402="kw",SUMPRODUCT(N404:N559,O404:O559,AK404:AK559),SUMPRODUCT(D404:D559,AK404:AK559))</f>
        <v>0</v>
      </c>
      <c r="AL561" s="330">
        <f>IF(AL402="kw",SUMPRODUCT(N404:N559,O404:O559,AL404:AL559),SUMPRODUCT(D404:D559,AL404:AL559))</f>
        <v>0</v>
      </c>
      <c r="AM561" s="331"/>
    </row>
    <row r="562" spans="2:39" ht="15.75">
      <c r="B562" s="392" t="s">
        <v>294</v>
      </c>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f>HLOOKUP(Y218,'2. LRAMVA Threshold'!$B$42:$Q$53,9,FALSE)</f>
        <v>0</v>
      </c>
      <c r="Z562" s="393">
        <f>HLOOKUP(Z218,'2. LRAMVA Threshold'!$B$42:$Q$53,9,FALSE)</f>
        <v>0</v>
      </c>
      <c r="AA562" s="393">
        <f>HLOOKUP(AA218,'2. LRAMVA Threshold'!$B$42:$Q$53,9,FALSE)</f>
        <v>0</v>
      </c>
      <c r="AB562" s="393">
        <f>HLOOKUP(AB218,'2. LRAMVA Threshold'!$B$42:$Q$53,9,FALSE)</f>
        <v>0</v>
      </c>
      <c r="AC562" s="393">
        <f>HLOOKUP(AC218,'2. LRAMVA Threshold'!$B$42:$Q$53,9,FALSE)</f>
        <v>0</v>
      </c>
      <c r="AD562" s="393">
        <f>HLOOKUP(AD218,'2. LRAMVA Threshold'!$B$42:$Q$53,9,FALSE)</f>
        <v>0</v>
      </c>
      <c r="AE562" s="393">
        <f>HLOOKUP(AE218,'2. LRAMVA Threshold'!$B$42:$Q$53,9,FALSE)</f>
        <v>0</v>
      </c>
      <c r="AF562" s="393">
        <f>HLOOKUP(AF218,'2. LRAMVA Threshold'!$B$42:$Q$53,9,FALSE)</f>
        <v>0</v>
      </c>
      <c r="AG562" s="393">
        <f>HLOOKUP(AG218,'2. LRAMVA Threshold'!$B$42:$Q$53,9,FALSE)</f>
        <v>0</v>
      </c>
      <c r="AH562" s="393">
        <f>HLOOKUP(AH218,'2. LRAMVA Threshold'!$B$42:$Q$53,9,FALSE)</f>
        <v>0</v>
      </c>
      <c r="AI562" s="393">
        <f>HLOOKUP(AI218,'2. LRAMVA Threshold'!$B$42:$Q$53,9,FALSE)</f>
        <v>0</v>
      </c>
      <c r="AJ562" s="393">
        <f>HLOOKUP(AJ218,'2. LRAMVA Threshold'!$B$42:$Q$53,9,FALSE)</f>
        <v>0</v>
      </c>
      <c r="AK562" s="393">
        <f>HLOOKUP(AK218,'2. LRAMVA Threshold'!$B$42:$Q$53,9,FALSE)</f>
        <v>0</v>
      </c>
      <c r="AL562" s="393">
        <f>HLOOKUP(AL218,'2. LRAMVA Threshold'!$B$42:$Q$53,9,FALSE)</f>
        <v>0</v>
      </c>
      <c r="AM562" s="394"/>
    </row>
    <row r="563" spans="2:39">
      <c r="B563" s="395"/>
      <c r="C563" s="433"/>
      <c r="D563" s="434"/>
      <c r="E563" s="434"/>
      <c r="F563" s="434"/>
      <c r="G563" s="434"/>
      <c r="H563" s="434"/>
      <c r="I563" s="434"/>
      <c r="J563" s="434"/>
      <c r="K563" s="434"/>
      <c r="L563" s="434"/>
      <c r="M563" s="434"/>
      <c r="N563" s="434"/>
      <c r="O563" s="435"/>
      <c r="P563" s="434"/>
      <c r="Q563" s="434"/>
      <c r="R563" s="434"/>
      <c r="S563" s="436"/>
      <c r="T563" s="436"/>
      <c r="U563" s="436"/>
      <c r="V563" s="436"/>
      <c r="W563" s="434"/>
      <c r="X563" s="434"/>
      <c r="Y563" s="437"/>
      <c r="Z563" s="437"/>
      <c r="AA563" s="437"/>
      <c r="AB563" s="437"/>
      <c r="AC563" s="437"/>
      <c r="AD563" s="437"/>
      <c r="AE563" s="437"/>
      <c r="AF563" s="400"/>
      <c r="AG563" s="400"/>
      <c r="AH563" s="400"/>
      <c r="AI563" s="400"/>
      <c r="AJ563" s="400"/>
      <c r="AK563" s="400"/>
      <c r="AL563" s="400"/>
      <c r="AM563" s="401"/>
    </row>
    <row r="564" spans="2:39">
      <c r="B564" s="325" t="s">
        <v>295</v>
      </c>
      <c r="C564" s="339"/>
      <c r="D564" s="339"/>
      <c r="E564" s="377"/>
      <c r="F564" s="377"/>
      <c r="G564" s="377"/>
      <c r="H564" s="377"/>
      <c r="I564" s="377"/>
      <c r="J564" s="377"/>
      <c r="K564" s="377"/>
      <c r="L564" s="377"/>
      <c r="M564" s="377"/>
      <c r="N564" s="377"/>
      <c r="O564" s="293"/>
      <c r="P564" s="341"/>
      <c r="Q564" s="341"/>
      <c r="R564" s="341"/>
      <c r="S564" s="340"/>
      <c r="T564" s="340"/>
      <c r="U564" s="340"/>
      <c r="V564" s="340"/>
      <c r="W564" s="341"/>
      <c r="X564" s="341"/>
      <c r="Y564" s="342">
        <f>HLOOKUP(Y35,'3.  Distribution Rates'!$C$122:$P$133,9,FALSE)</f>
        <v>0</v>
      </c>
      <c r="Z564" s="342">
        <f>HLOOKUP(Z$35,'3.  Distribution Rates'!$C$122:$P$133,9,FALSE)</f>
        <v>0</v>
      </c>
      <c r="AA564" s="342">
        <f>HLOOKUP(AA$35,'3.  Distribution Rates'!$C$122:$P$133,9,FALSE)</f>
        <v>0</v>
      </c>
      <c r="AB564" s="342">
        <f>HLOOKUP(AB$35,'3.  Distribution Rates'!$C$122:$P$133,9,FALSE)</f>
        <v>0</v>
      </c>
      <c r="AC564" s="342">
        <f>HLOOKUP(AC$35,'3.  Distribution Rates'!$C$122:$P$133,9,FALSE)</f>
        <v>0</v>
      </c>
      <c r="AD564" s="342">
        <f>HLOOKUP(AD$35,'3.  Distribution Rates'!$C$122:$P$133,9,FALSE)</f>
        <v>0</v>
      </c>
      <c r="AE564" s="342">
        <f>HLOOKUP(AE$35,'3.  Distribution Rates'!$C$122:$P$133,9,FALSE)</f>
        <v>0</v>
      </c>
      <c r="AF564" s="342">
        <f>HLOOKUP(AF$35,'3.  Distribution Rates'!$C$122:$P$133,9,FALSE)</f>
        <v>0</v>
      </c>
      <c r="AG564" s="342">
        <f>HLOOKUP(AG$35,'3.  Distribution Rates'!$C$122:$P$133,9,FALSE)</f>
        <v>0</v>
      </c>
      <c r="AH564" s="342">
        <f>HLOOKUP(AH$35,'3.  Distribution Rates'!$C$122:$P$133,9,FALSE)</f>
        <v>0</v>
      </c>
      <c r="AI564" s="342">
        <f>HLOOKUP(AI$35,'3.  Distribution Rates'!$C$122:$P$133,9,FALSE)</f>
        <v>0</v>
      </c>
      <c r="AJ564" s="342">
        <f>HLOOKUP(AJ$35,'3.  Distribution Rates'!$C$122:$P$133,9,FALSE)</f>
        <v>0</v>
      </c>
      <c r="AK564" s="342">
        <f>HLOOKUP(AK$35,'3.  Distribution Rates'!$C$122:$P$133,9,FALSE)</f>
        <v>0</v>
      </c>
      <c r="AL564" s="342">
        <f>HLOOKUP(AL$35,'3.  Distribution Rates'!$C$122:$P$133,9,FALSE)</f>
        <v>0</v>
      </c>
      <c r="AM564" s="442"/>
    </row>
    <row r="565" spans="2:39">
      <c r="B565" s="325" t="s">
        <v>296</v>
      </c>
      <c r="C565" s="346"/>
      <c r="D565" s="311"/>
      <c r="E565" s="281"/>
      <c r="F565" s="281"/>
      <c r="G565" s="281"/>
      <c r="H565" s="281"/>
      <c r="I565" s="281"/>
      <c r="J565" s="281"/>
      <c r="K565" s="281"/>
      <c r="L565" s="281"/>
      <c r="M565" s="281"/>
      <c r="N565" s="281"/>
      <c r="O565" s="293"/>
      <c r="P565" s="281"/>
      <c r="Q565" s="281"/>
      <c r="R565" s="281"/>
      <c r="S565" s="311"/>
      <c r="T565" s="311"/>
      <c r="U565" s="311"/>
      <c r="V565" s="311"/>
      <c r="W565" s="281"/>
      <c r="X565" s="281"/>
      <c r="Y565" s="379">
        <f ca="1">'4.  2011-2014 LRAM'!Y140*Y564</f>
        <v>0</v>
      </c>
      <c r="Z565" s="379">
        <f ca="1">'4.  2011-2014 LRAM'!Z140*Z564</f>
        <v>0</v>
      </c>
      <c r="AA565" s="379">
        <f ca="1">'4.  2011-2014 LRAM'!AA140*AA564</f>
        <v>0</v>
      </c>
      <c r="AB565" s="379">
        <f ca="1">'4.  2011-2014 LRAM'!AB140*AB564</f>
        <v>0</v>
      </c>
      <c r="AC565" s="379">
        <f ca="1">'4.  2011-2014 LRAM'!AC140*AC564</f>
        <v>0</v>
      </c>
      <c r="AD565" s="379">
        <f ca="1">'4.  2011-2014 LRAM'!AD140*AD564</f>
        <v>0</v>
      </c>
      <c r="AE565" s="379">
        <f ca="1">'4.  2011-2014 LRAM'!AE140*AE564</f>
        <v>0</v>
      </c>
      <c r="AF565" s="379">
        <f ca="1">'4.  2011-2014 LRAM'!AF140*AF564</f>
        <v>0</v>
      </c>
      <c r="AG565" s="379">
        <f ca="1">'4.  2011-2014 LRAM'!AG140*AG564</f>
        <v>0</v>
      </c>
      <c r="AH565" s="379">
        <f ca="1">'4.  2011-2014 LRAM'!AH140*AH564</f>
        <v>0</v>
      </c>
      <c r="AI565" s="379">
        <f ca="1">'4.  2011-2014 LRAM'!AI140*AI564</f>
        <v>0</v>
      </c>
      <c r="AJ565" s="379">
        <f ca="1">'4.  2011-2014 LRAM'!AJ140*AJ564</f>
        <v>0</v>
      </c>
      <c r="AK565" s="379">
        <f ca="1">'4.  2011-2014 LRAM'!AK140*AK564</f>
        <v>0</v>
      </c>
      <c r="AL565" s="379">
        <f ca="1">'4.  2011-2014 LRAM'!AL140*AL564</f>
        <v>0</v>
      </c>
      <c r="AM565" s="621">
        <f t="shared" ref="AM565:AM571" ca="1" si="170">SUM(Y565:AL565)</f>
        <v>0</v>
      </c>
    </row>
    <row r="566" spans="2:39">
      <c r="B566" s="325" t="s">
        <v>297</v>
      </c>
      <c r="C566" s="346"/>
      <c r="D566" s="311"/>
      <c r="E566" s="281"/>
      <c r="F566" s="281"/>
      <c r="G566" s="281"/>
      <c r="H566" s="281"/>
      <c r="I566" s="281"/>
      <c r="J566" s="281"/>
      <c r="K566" s="281"/>
      <c r="L566" s="281"/>
      <c r="M566" s="281"/>
      <c r="N566" s="281"/>
      <c r="O566" s="293"/>
      <c r="P566" s="281"/>
      <c r="Q566" s="281"/>
      <c r="R566" s="281"/>
      <c r="S566" s="311"/>
      <c r="T566" s="311"/>
      <c r="U566" s="311"/>
      <c r="V566" s="311"/>
      <c r="W566" s="281"/>
      <c r="X566" s="281"/>
      <c r="Y566" s="379">
        <f ca="1">'4.  2011-2014 LRAM'!Y269*Y564</f>
        <v>0</v>
      </c>
      <c r="Z566" s="379">
        <f ca="1">'4.  2011-2014 LRAM'!Z269*Z564</f>
        <v>0</v>
      </c>
      <c r="AA566" s="379">
        <f ca="1">'4.  2011-2014 LRAM'!AA269*AA564</f>
        <v>0</v>
      </c>
      <c r="AB566" s="379">
        <f ca="1">'4.  2011-2014 LRAM'!AB269*AB564</f>
        <v>0</v>
      </c>
      <c r="AC566" s="379">
        <f ca="1">'4.  2011-2014 LRAM'!AC269*AC564</f>
        <v>0</v>
      </c>
      <c r="AD566" s="379">
        <f ca="1">'4.  2011-2014 LRAM'!AD269*AD564</f>
        <v>0</v>
      </c>
      <c r="AE566" s="379">
        <f ca="1">'4.  2011-2014 LRAM'!AE269*AE564</f>
        <v>0</v>
      </c>
      <c r="AF566" s="379">
        <f ca="1">'4.  2011-2014 LRAM'!AF269*AF564</f>
        <v>0</v>
      </c>
      <c r="AG566" s="379">
        <f ca="1">'4.  2011-2014 LRAM'!AG269*AG564</f>
        <v>0</v>
      </c>
      <c r="AH566" s="379">
        <f ca="1">'4.  2011-2014 LRAM'!AH269*AH564</f>
        <v>0</v>
      </c>
      <c r="AI566" s="379">
        <f ca="1">'4.  2011-2014 LRAM'!AI269*AI564</f>
        <v>0</v>
      </c>
      <c r="AJ566" s="379">
        <f ca="1">'4.  2011-2014 LRAM'!AJ269*AJ564</f>
        <v>0</v>
      </c>
      <c r="AK566" s="379">
        <f ca="1">'4.  2011-2014 LRAM'!AK269*AK564</f>
        <v>0</v>
      </c>
      <c r="AL566" s="379">
        <f ca="1">'4.  2011-2014 LRAM'!AL269*AL564</f>
        <v>0</v>
      </c>
      <c r="AM566" s="621">
        <f t="shared" ca="1" si="170"/>
        <v>0</v>
      </c>
    </row>
    <row r="567" spans="2:39">
      <c r="B567" s="325" t="s">
        <v>298</v>
      </c>
      <c r="C567" s="346"/>
      <c r="D567" s="311"/>
      <c r="E567" s="281"/>
      <c r="F567" s="281"/>
      <c r="G567" s="281"/>
      <c r="H567" s="281"/>
      <c r="I567" s="281"/>
      <c r="J567" s="281"/>
      <c r="K567" s="281"/>
      <c r="L567" s="281"/>
      <c r="M567" s="281"/>
      <c r="N567" s="281"/>
      <c r="O567" s="293"/>
      <c r="P567" s="281"/>
      <c r="Q567" s="281"/>
      <c r="R567" s="281"/>
      <c r="S567" s="311"/>
      <c r="T567" s="311"/>
      <c r="U567" s="311"/>
      <c r="V567" s="311"/>
      <c r="W567" s="281"/>
      <c r="X567" s="281"/>
      <c r="Y567" s="379">
        <f ca="1">'4.  2011-2014 LRAM'!Y398*Y564</f>
        <v>0</v>
      </c>
      <c r="Z567" s="379">
        <f ca="1">'4.  2011-2014 LRAM'!Z398*Z564</f>
        <v>0</v>
      </c>
      <c r="AA567" s="379">
        <f ca="1">'4.  2011-2014 LRAM'!AA398*AA564</f>
        <v>0</v>
      </c>
      <c r="AB567" s="379">
        <f ca="1">'4.  2011-2014 LRAM'!AB398*AB564</f>
        <v>0</v>
      </c>
      <c r="AC567" s="379">
        <f ca="1">'4.  2011-2014 LRAM'!AC398*AC564</f>
        <v>0</v>
      </c>
      <c r="AD567" s="379">
        <f ca="1">'4.  2011-2014 LRAM'!AD398*AD564</f>
        <v>0</v>
      </c>
      <c r="AE567" s="379">
        <f ca="1">'4.  2011-2014 LRAM'!AE398*AE564</f>
        <v>0</v>
      </c>
      <c r="AF567" s="379">
        <f ca="1">'4.  2011-2014 LRAM'!AF398*AF564</f>
        <v>0</v>
      </c>
      <c r="AG567" s="379">
        <f ca="1">'4.  2011-2014 LRAM'!AG398*AG564</f>
        <v>0</v>
      </c>
      <c r="AH567" s="379">
        <f ca="1">'4.  2011-2014 LRAM'!AH398*AH564</f>
        <v>0</v>
      </c>
      <c r="AI567" s="379">
        <f ca="1">'4.  2011-2014 LRAM'!AI398*AI564</f>
        <v>0</v>
      </c>
      <c r="AJ567" s="379">
        <f ca="1">'4.  2011-2014 LRAM'!AJ398*AJ564</f>
        <v>0</v>
      </c>
      <c r="AK567" s="379">
        <f ca="1">'4.  2011-2014 LRAM'!AK398*AK564</f>
        <v>0</v>
      </c>
      <c r="AL567" s="379">
        <f ca="1">'4.  2011-2014 LRAM'!AL398*AL564</f>
        <v>0</v>
      </c>
      <c r="AM567" s="621">
        <f t="shared" ca="1" si="170"/>
        <v>0</v>
      </c>
    </row>
    <row r="568" spans="2:39">
      <c r="B568" s="325" t="s">
        <v>299</v>
      </c>
      <c r="C568" s="346"/>
      <c r="D568" s="311"/>
      <c r="E568" s="281"/>
      <c r="F568" s="281"/>
      <c r="G568" s="281"/>
      <c r="H568" s="281"/>
      <c r="I568" s="281"/>
      <c r="J568" s="281"/>
      <c r="K568" s="281"/>
      <c r="L568" s="281"/>
      <c r="M568" s="281"/>
      <c r="N568" s="281"/>
      <c r="O568" s="293"/>
      <c r="P568" s="281"/>
      <c r="Q568" s="281"/>
      <c r="R568" s="281"/>
      <c r="S568" s="311"/>
      <c r="T568" s="311"/>
      <c r="U568" s="311"/>
      <c r="V568" s="311"/>
      <c r="W568" s="281"/>
      <c r="X568" s="281"/>
      <c r="Y568" s="379">
        <f ca="1">'4.  2011-2014 LRAM'!Y528*Y564</f>
        <v>0</v>
      </c>
      <c r="Z568" s="379">
        <f ca="1">'4.  2011-2014 LRAM'!Z528*Z564</f>
        <v>0</v>
      </c>
      <c r="AA568" s="379">
        <f ca="1">'4.  2011-2014 LRAM'!AA528*AA564</f>
        <v>0</v>
      </c>
      <c r="AB568" s="379">
        <f ca="1">'4.  2011-2014 LRAM'!AB528*AB564</f>
        <v>0</v>
      </c>
      <c r="AC568" s="379">
        <f ca="1">'4.  2011-2014 LRAM'!AC528*AC564</f>
        <v>0</v>
      </c>
      <c r="AD568" s="379">
        <f ca="1">'4.  2011-2014 LRAM'!AD528*AD564</f>
        <v>0</v>
      </c>
      <c r="AE568" s="379">
        <f ca="1">'4.  2011-2014 LRAM'!AE528*AE564</f>
        <v>0</v>
      </c>
      <c r="AF568" s="379">
        <f ca="1">'4.  2011-2014 LRAM'!AF528*AF564</f>
        <v>0</v>
      </c>
      <c r="AG568" s="379">
        <f ca="1">'4.  2011-2014 LRAM'!AG528*AG564</f>
        <v>0</v>
      </c>
      <c r="AH568" s="379">
        <f ca="1">'4.  2011-2014 LRAM'!AH528*AH564</f>
        <v>0</v>
      </c>
      <c r="AI568" s="379">
        <f ca="1">'4.  2011-2014 LRAM'!AI528*AI564</f>
        <v>0</v>
      </c>
      <c r="AJ568" s="379">
        <f ca="1">'4.  2011-2014 LRAM'!AJ528*AJ564</f>
        <v>0</v>
      </c>
      <c r="AK568" s="379">
        <f ca="1">'4.  2011-2014 LRAM'!AK528*AK564</f>
        <v>0</v>
      </c>
      <c r="AL568" s="379">
        <f ca="1">'4.  2011-2014 LRAM'!AL528*AL564</f>
        <v>0</v>
      </c>
      <c r="AM568" s="621">
        <f t="shared" ca="1" si="170"/>
        <v>0</v>
      </c>
    </row>
    <row r="569" spans="2:39">
      <c r="B569" s="325" t="s">
        <v>300</v>
      </c>
      <c r="C569" s="346"/>
      <c r="D569" s="311"/>
      <c r="E569" s="281"/>
      <c r="F569" s="281"/>
      <c r="G569" s="281"/>
      <c r="H569" s="281"/>
      <c r="I569" s="281"/>
      <c r="J569" s="281"/>
      <c r="K569" s="281"/>
      <c r="L569" s="281"/>
      <c r="M569" s="281"/>
      <c r="N569" s="281"/>
      <c r="O569" s="293"/>
      <c r="P569" s="281"/>
      <c r="Q569" s="281"/>
      <c r="R569" s="281"/>
      <c r="S569" s="311"/>
      <c r="T569" s="311"/>
      <c r="U569" s="311"/>
      <c r="V569" s="311"/>
      <c r="W569" s="281"/>
      <c r="X569" s="281"/>
      <c r="Y569" s="379">
        <f t="shared" ref="Y569:AL569" ca="1" si="171">Y209*Y564</f>
        <v>0</v>
      </c>
      <c r="Z569" s="379">
        <f t="shared" ca="1" si="171"/>
        <v>0</v>
      </c>
      <c r="AA569" s="379">
        <f t="shared" ca="1" si="171"/>
        <v>0</v>
      </c>
      <c r="AB569" s="379">
        <f t="shared" ca="1" si="171"/>
        <v>0</v>
      </c>
      <c r="AC569" s="379">
        <f t="shared" ca="1" si="171"/>
        <v>0</v>
      </c>
      <c r="AD569" s="379">
        <f t="shared" ca="1" si="171"/>
        <v>0</v>
      </c>
      <c r="AE569" s="379">
        <f t="shared" ca="1" si="171"/>
        <v>0</v>
      </c>
      <c r="AF569" s="379">
        <f t="shared" ca="1" si="171"/>
        <v>0</v>
      </c>
      <c r="AG569" s="379">
        <f t="shared" ca="1" si="171"/>
        <v>0</v>
      </c>
      <c r="AH569" s="379">
        <f t="shared" ca="1" si="171"/>
        <v>0</v>
      </c>
      <c r="AI569" s="379">
        <f t="shared" ca="1" si="171"/>
        <v>0</v>
      </c>
      <c r="AJ569" s="379">
        <f t="shared" ca="1" si="171"/>
        <v>0</v>
      </c>
      <c r="AK569" s="379">
        <f t="shared" ca="1" si="171"/>
        <v>0</v>
      </c>
      <c r="AL569" s="379">
        <f t="shared" ca="1" si="171"/>
        <v>0</v>
      </c>
      <c r="AM569" s="621">
        <f t="shared" ca="1" si="170"/>
        <v>0</v>
      </c>
    </row>
    <row r="570" spans="2:39">
      <c r="B570" s="325" t="s">
        <v>301</v>
      </c>
      <c r="C570" s="346"/>
      <c r="D570" s="311"/>
      <c r="E570" s="281"/>
      <c r="F570" s="281"/>
      <c r="G570" s="281"/>
      <c r="H570" s="281"/>
      <c r="I570" s="281"/>
      <c r="J570" s="281"/>
      <c r="K570" s="281"/>
      <c r="L570" s="281"/>
      <c r="M570" s="281"/>
      <c r="N570" s="281"/>
      <c r="O570" s="293"/>
      <c r="P570" s="281"/>
      <c r="Q570" s="281"/>
      <c r="R570" s="281"/>
      <c r="S570" s="311"/>
      <c r="T570" s="311"/>
      <c r="U570" s="311"/>
      <c r="V570" s="311"/>
      <c r="W570" s="281"/>
      <c r="X570" s="281"/>
      <c r="Y570" s="379">
        <f t="shared" ref="Y570:AL570" ca="1" si="172">Y392*Y564</f>
        <v>0</v>
      </c>
      <c r="Z570" s="379">
        <f t="shared" ca="1" si="172"/>
        <v>0</v>
      </c>
      <c r="AA570" s="379">
        <f t="shared" ca="1" si="172"/>
        <v>0</v>
      </c>
      <c r="AB570" s="379">
        <f t="shared" ca="1" si="172"/>
        <v>0</v>
      </c>
      <c r="AC570" s="379">
        <f t="shared" ca="1" si="172"/>
        <v>0</v>
      </c>
      <c r="AD570" s="379">
        <f t="shared" ca="1" si="172"/>
        <v>0</v>
      </c>
      <c r="AE570" s="379">
        <f t="shared" ca="1" si="172"/>
        <v>0</v>
      </c>
      <c r="AF570" s="379">
        <f t="shared" ca="1" si="172"/>
        <v>0</v>
      </c>
      <c r="AG570" s="379">
        <f t="shared" ca="1" si="172"/>
        <v>0</v>
      </c>
      <c r="AH570" s="379">
        <f t="shared" ca="1" si="172"/>
        <v>0</v>
      </c>
      <c r="AI570" s="379">
        <f t="shared" ca="1" si="172"/>
        <v>0</v>
      </c>
      <c r="AJ570" s="379">
        <f t="shared" ca="1" si="172"/>
        <v>0</v>
      </c>
      <c r="AK570" s="379">
        <f t="shared" ca="1" si="172"/>
        <v>0</v>
      </c>
      <c r="AL570" s="379">
        <f t="shared" ca="1" si="172"/>
        <v>0</v>
      </c>
      <c r="AM570" s="621">
        <f t="shared" ca="1" si="170"/>
        <v>0</v>
      </c>
    </row>
    <row r="571" spans="2:39">
      <c r="B571" s="325" t="s">
        <v>302</v>
      </c>
      <c r="C571" s="346"/>
      <c r="D571" s="311"/>
      <c r="E571" s="281"/>
      <c r="F571" s="281"/>
      <c r="G571" s="281"/>
      <c r="H571" s="281"/>
      <c r="I571" s="281"/>
      <c r="J571" s="281"/>
      <c r="K571" s="281"/>
      <c r="L571" s="281"/>
      <c r="M571" s="281"/>
      <c r="N571" s="281"/>
      <c r="O571" s="293"/>
      <c r="P571" s="281"/>
      <c r="Q571" s="281"/>
      <c r="R571" s="281"/>
      <c r="S571" s="311"/>
      <c r="T571" s="311"/>
      <c r="U571" s="311"/>
      <c r="V571" s="311"/>
      <c r="W571" s="281"/>
      <c r="X571" s="281"/>
      <c r="Y571" s="379">
        <f>Y561*Y564</f>
        <v>0</v>
      </c>
      <c r="Z571" s="379">
        <f t="shared" ref="Z571:AL571" si="173">Z561*Z564</f>
        <v>0</v>
      </c>
      <c r="AA571" s="379">
        <f t="shared" si="173"/>
        <v>0</v>
      </c>
      <c r="AB571" s="379">
        <f t="shared" si="173"/>
        <v>0</v>
      </c>
      <c r="AC571" s="379">
        <f t="shared" si="173"/>
        <v>0</v>
      </c>
      <c r="AD571" s="379">
        <f t="shared" si="173"/>
        <v>0</v>
      </c>
      <c r="AE571" s="379">
        <f t="shared" si="173"/>
        <v>0</v>
      </c>
      <c r="AF571" s="379">
        <f t="shared" si="173"/>
        <v>0</v>
      </c>
      <c r="AG571" s="379">
        <f t="shared" si="173"/>
        <v>0</v>
      </c>
      <c r="AH571" s="379">
        <f t="shared" si="173"/>
        <v>0</v>
      </c>
      <c r="AI571" s="379">
        <f t="shared" si="173"/>
        <v>0</v>
      </c>
      <c r="AJ571" s="379">
        <f t="shared" si="173"/>
        <v>0</v>
      </c>
      <c r="AK571" s="379">
        <f t="shared" si="173"/>
        <v>0</v>
      </c>
      <c r="AL571" s="379">
        <f t="shared" si="173"/>
        <v>0</v>
      </c>
      <c r="AM571" s="621">
        <f t="shared" si="170"/>
        <v>0</v>
      </c>
    </row>
    <row r="572" spans="2:39" ht="15.75">
      <c r="B572" s="350" t="s">
        <v>303</v>
      </c>
      <c r="C572" s="346"/>
      <c r="D572" s="337"/>
      <c r="E572" s="335"/>
      <c r="F572" s="335"/>
      <c r="G572" s="335"/>
      <c r="H572" s="335"/>
      <c r="I572" s="335"/>
      <c r="J572" s="335"/>
      <c r="K572" s="335"/>
      <c r="L572" s="335"/>
      <c r="M572" s="335"/>
      <c r="N572" s="335"/>
      <c r="O572" s="302"/>
      <c r="P572" s="335"/>
      <c r="Q572" s="335"/>
      <c r="R572" s="335"/>
      <c r="S572" s="337"/>
      <c r="T572" s="337"/>
      <c r="U572" s="337"/>
      <c r="V572" s="337"/>
      <c r="W572" s="335"/>
      <c r="X572" s="335"/>
      <c r="Y572" s="347">
        <f t="shared" ref="Y572:AM572" ca="1" si="174">SUM(Y565:Y571)</f>
        <v>0</v>
      </c>
      <c r="Z572" s="347">
        <f t="shared" ca="1" si="174"/>
        <v>0</v>
      </c>
      <c r="AA572" s="347">
        <f t="shared" ca="1" si="174"/>
        <v>0</v>
      </c>
      <c r="AB572" s="347">
        <f t="shared" ca="1" si="174"/>
        <v>0</v>
      </c>
      <c r="AC572" s="347">
        <f t="shared" ca="1" si="174"/>
        <v>0</v>
      </c>
      <c r="AD572" s="347">
        <f t="shared" ca="1" si="174"/>
        <v>0</v>
      </c>
      <c r="AE572" s="347">
        <f t="shared" ca="1" si="174"/>
        <v>0</v>
      </c>
      <c r="AF572" s="347">
        <f t="shared" ca="1" si="174"/>
        <v>0</v>
      </c>
      <c r="AG572" s="347">
        <f t="shared" ca="1" si="174"/>
        <v>0</v>
      </c>
      <c r="AH572" s="347">
        <f t="shared" ca="1" si="174"/>
        <v>0</v>
      </c>
      <c r="AI572" s="347">
        <f t="shared" ca="1" si="174"/>
        <v>0</v>
      </c>
      <c r="AJ572" s="347">
        <f t="shared" ca="1" si="174"/>
        <v>0</v>
      </c>
      <c r="AK572" s="347">
        <f t="shared" ca="1" si="174"/>
        <v>0</v>
      </c>
      <c r="AL572" s="347">
        <f t="shared" ca="1" si="174"/>
        <v>0</v>
      </c>
      <c r="AM572" s="408">
        <f t="shared" ca="1" si="174"/>
        <v>0</v>
      </c>
    </row>
    <row r="573" spans="2:39" ht="15.75">
      <c r="B573" s="350" t="s">
        <v>304</v>
      </c>
      <c r="C573" s="346"/>
      <c r="D573" s="351"/>
      <c r="E573" s="335"/>
      <c r="F573" s="335"/>
      <c r="G573" s="335"/>
      <c r="H573" s="335"/>
      <c r="I573" s="335"/>
      <c r="J573" s="335"/>
      <c r="K573" s="335"/>
      <c r="L573" s="335"/>
      <c r="M573" s="335"/>
      <c r="N573" s="335"/>
      <c r="O573" s="302"/>
      <c r="P573" s="335"/>
      <c r="Q573" s="335"/>
      <c r="R573" s="335"/>
      <c r="S573" s="337"/>
      <c r="T573" s="337"/>
      <c r="U573" s="337"/>
      <c r="V573" s="337"/>
      <c r="W573" s="335"/>
      <c r="X573" s="335"/>
      <c r="Y573" s="348">
        <f>Y562*Y564</f>
        <v>0</v>
      </c>
      <c r="Z573" s="348">
        <f t="shared" ref="Z573:AE573" si="175">Z562*Z564</f>
        <v>0</v>
      </c>
      <c r="AA573" s="348">
        <f t="shared" si="175"/>
        <v>0</v>
      </c>
      <c r="AB573" s="348">
        <f t="shared" si="175"/>
        <v>0</v>
      </c>
      <c r="AC573" s="348">
        <f t="shared" si="175"/>
        <v>0</v>
      </c>
      <c r="AD573" s="348">
        <f t="shared" si="175"/>
        <v>0</v>
      </c>
      <c r="AE573" s="348">
        <f t="shared" si="175"/>
        <v>0</v>
      </c>
      <c r="AF573" s="348">
        <f>AF562*AF564</f>
        <v>0</v>
      </c>
      <c r="AG573" s="348">
        <f t="shared" ref="AG573:AL573" si="176">AG562*AG564</f>
        <v>0</v>
      </c>
      <c r="AH573" s="348">
        <f t="shared" si="176"/>
        <v>0</v>
      </c>
      <c r="AI573" s="348">
        <f t="shared" si="176"/>
        <v>0</v>
      </c>
      <c r="AJ573" s="348">
        <f t="shared" si="176"/>
        <v>0</v>
      </c>
      <c r="AK573" s="348">
        <f t="shared" si="176"/>
        <v>0</v>
      </c>
      <c r="AL573" s="348">
        <f t="shared" si="176"/>
        <v>0</v>
      </c>
      <c r="AM573" s="408">
        <f>SUM(Y573:AL573)</f>
        <v>0</v>
      </c>
    </row>
    <row r="574" spans="2:39" ht="15.75">
      <c r="B574" s="350" t="s">
        <v>305</v>
      </c>
      <c r="C574" s="346"/>
      <c r="D574" s="351"/>
      <c r="E574" s="335"/>
      <c r="F574" s="335"/>
      <c r="G574" s="335"/>
      <c r="H574" s="335"/>
      <c r="I574" s="335"/>
      <c r="J574" s="335"/>
      <c r="K574" s="335"/>
      <c r="L574" s="335"/>
      <c r="M574" s="335"/>
      <c r="N574" s="335"/>
      <c r="O574" s="302"/>
      <c r="P574" s="335"/>
      <c r="Q574" s="335"/>
      <c r="R574" s="335"/>
      <c r="S574" s="351"/>
      <c r="T574" s="351"/>
      <c r="U574" s="351"/>
      <c r="V574" s="351"/>
      <c r="W574" s="335"/>
      <c r="X574" s="335"/>
      <c r="Y574" s="352"/>
      <c r="Z574" s="352"/>
      <c r="AA574" s="352"/>
      <c r="AB574" s="352"/>
      <c r="AC574" s="352"/>
      <c r="AD574" s="352"/>
      <c r="AE574" s="352"/>
      <c r="AF574" s="352"/>
      <c r="AG574" s="352"/>
      <c r="AH574" s="352"/>
      <c r="AI574" s="352"/>
      <c r="AJ574" s="352"/>
      <c r="AK574" s="352"/>
      <c r="AL574" s="352"/>
      <c r="AM574" s="408">
        <f ca="1">AM572-AM573</f>
        <v>0</v>
      </c>
    </row>
    <row r="575" spans="2:39">
      <c r="B575" s="325"/>
      <c r="C575" s="351"/>
      <c r="D575" s="351"/>
      <c r="E575" s="335"/>
      <c r="F575" s="335"/>
      <c r="G575" s="335"/>
      <c r="H575" s="335"/>
      <c r="I575" s="335"/>
      <c r="J575" s="335"/>
      <c r="K575" s="335"/>
      <c r="L575" s="335"/>
      <c r="M575" s="335"/>
      <c r="N575" s="335"/>
      <c r="O575" s="302"/>
      <c r="P575" s="335"/>
      <c r="Q575" s="335"/>
      <c r="R575" s="335"/>
      <c r="S575" s="351"/>
      <c r="T575" s="346"/>
      <c r="U575" s="351"/>
      <c r="V575" s="351"/>
      <c r="W575" s="335"/>
      <c r="X575" s="335"/>
      <c r="Y575" s="353"/>
      <c r="Z575" s="353"/>
      <c r="AA575" s="353"/>
      <c r="AB575" s="353"/>
      <c r="AC575" s="353"/>
      <c r="AD575" s="353"/>
      <c r="AE575" s="353"/>
      <c r="AF575" s="353"/>
      <c r="AG575" s="353"/>
      <c r="AH575" s="353"/>
      <c r="AI575" s="353"/>
      <c r="AJ575" s="353"/>
      <c r="AK575" s="353"/>
      <c r="AL575" s="353"/>
      <c r="AM575" s="349"/>
    </row>
    <row r="576" spans="2:39">
      <c r="B576" s="440" t="s">
        <v>306</v>
      </c>
      <c r="C576" s="306"/>
      <c r="D576" s="281"/>
      <c r="E576" s="281"/>
      <c r="F576" s="281"/>
      <c r="G576" s="281"/>
      <c r="H576" s="281"/>
      <c r="I576" s="281"/>
      <c r="J576" s="281"/>
      <c r="K576" s="281"/>
      <c r="L576" s="281"/>
      <c r="M576" s="281"/>
      <c r="N576" s="281"/>
      <c r="O576" s="358"/>
      <c r="P576" s="281"/>
      <c r="Q576" s="281"/>
      <c r="R576" s="281"/>
      <c r="S576" s="306"/>
      <c r="T576" s="311"/>
      <c r="U576" s="311"/>
      <c r="V576" s="281"/>
      <c r="W576" s="281"/>
      <c r="X576" s="311"/>
      <c r="Y576" s="293">
        <f>IF(LOWER(Y$402)="kw",SUMPRODUCT($N$404:$N$559,$P$404:$P$559,Y$404:Y$559),SUMPRODUCT($E$404:$E$559,Y$404:Y$559))</f>
        <v>0</v>
      </c>
      <c r="Z576" s="293">
        <f t="shared" ref="Z576:AL576" si="177">IF(LOWER(Z$402)="kw",SUMPRODUCT($N$404:$N$559,$P$404:$P$559,Z$404:Z$559),SUMPRODUCT($E$404:$E$559,Z$404:Z$559))</f>
        <v>0</v>
      </c>
      <c r="AA576" s="293">
        <f t="shared" si="177"/>
        <v>0</v>
      </c>
      <c r="AB576" s="293">
        <f t="shared" si="177"/>
        <v>0</v>
      </c>
      <c r="AC576" s="293">
        <f t="shared" si="177"/>
        <v>0</v>
      </c>
      <c r="AD576" s="293">
        <f t="shared" si="177"/>
        <v>0</v>
      </c>
      <c r="AE576" s="293">
        <f t="shared" si="177"/>
        <v>0</v>
      </c>
      <c r="AF576" s="293">
        <f t="shared" si="177"/>
        <v>0</v>
      </c>
      <c r="AG576" s="293">
        <f t="shared" si="177"/>
        <v>0</v>
      </c>
      <c r="AH576" s="293">
        <f t="shared" si="177"/>
        <v>0</v>
      </c>
      <c r="AI576" s="293">
        <f t="shared" si="177"/>
        <v>0</v>
      </c>
      <c r="AJ576" s="293">
        <f t="shared" si="177"/>
        <v>0</v>
      </c>
      <c r="AK576" s="293">
        <f t="shared" si="177"/>
        <v>0</v>
      </c>
      <c r="AL576" s="293">
        <f t="shared" si="177"/>
        <v>0</v>
      </c>
      <c r="AM576" s="338"/>
    </row>
    <row r="577" spans="1:39">
      <c r="B577" s="440" t="s">
        <v>307</v>
      </c>
      <c r="C577" s="306"/>
      <c r="D577" s="281"/>
      <c r="E577" s="281"/>
      <c r="F577" s="281"/>
      <c r="G577" s="281"/>
      <c r="H577" s="281"/>
      <c r="I577" s="281"/>
      <c r="J577" s="281"/>
      <c r="K577" s="281"/>
      <c r="L577" s="281"/>
      <c r="M577" s="281"/>
      <c r="N577" s="281"/>
      <c r="O577" s="358"/>
      <c r="P577" s="281"/>
      <c r="Q577" s="281"/>
      <c r="R577" s="281"/>
      <c r="S577" s="306"/>
      <c r="T577" s="311"/>
      <c r="U577" s="311"/>
      <c r="V577" s="281"/>
      <c r="W577" s="281"/>
      <c r="X577" s="311"/>
      <c r="Y577" s="293">
        <f>IF(LOWER(Y$402)="kw",SUMPRODUCT($N$404:$N$559,$Q$404:$Q$559,Y$404:Y$559),SUMPRODUCT($F$404:$F$559,Y$404:Y$559))</f>
        <v>0</v>
      </c>
      <c r="Z577" s="293">
        <f t="shared" ref="Z577:AL577" si="178">IF(LOWER(Z$402)="kw",SUMPRODUCT($N$404:$N$559,$Q$404:$Q$559,Z$404:Z$559),SUMPRODUCT($F$404:$F$559,Z$404:Z$559))</f>
        <v>0</v>
      </c>
      <c r="AA577" s="293">
        <f t="shared" si="178"/>
        <v>0</v>
      </c>
      <c r="AB577" s="293">
        <f t="shared" si="178"/>
        <v>0</v>
      </c>
      <c r="AC577" s="293">
        <f t="shared" si="178"/>
        <v>0</v>
      </c>
      <c r="AD577" s="293">
        <f t="shared" si="178"/>
        <v>0</v>
      </c>
      <c r="AE577" s="293">
        <f t="shared" si="178"/>
        <v>0</v>
      </c>
      <c r="AF577" s="293">
        <f t="shared" si="178"/>
        <v>0</v>
      </c>
      <c r="AG577" s="293">
        <f t="shared" si="178"/>
        <v>0</v>
      </c>
      <c r="AH577" s="293">
        <f t="shared" si="178"/>
        <v>0</v>
      </c>
      <c r="AI577" s="293">
        <f t="shared" si="178"/>
        <v>0</v>
      </c>
      <c r="AJ577" s="293">
        <f t="shared" si="178"/>
        <v>0</v>
      </c>
      <c r="AK577" s="293">
        <f t="shared" si="178"/>
        <v>0</v>
      </c>
      <c r="AL577" s="293">
        <f t="shared" si="178"/>
        <v>0</v>
      </c>
      <c r="AM577" s="338"/>
    </row>
    <row r="578" spans="1:39">
      <c r="B578" s="441" t="s">
        <v>308</v>
      </c>
      <c r="C578" s="365"/>
      <c r="D578" s="385"/>
      <c r="E578" s="385"/>
      <c r="F578" s="385"/>
      <c r="G578" s="385"/>
      <c r="H578" s="385"/>
      <c r="I578" s="385"/>
      <c r="J578" s="385"/>
      <c r="K578" s="385"/>
      <c r="L578" s="385"/>
      <c r="M578" s="385"/>
      <c r="N578" s="385"/>
      <c r="O578" s="384"/>
      <c r="P578" s="385"/>
      <c r="Q578" s="385"/>
      <c r="R578" s="385"/>
      <c r="S578" s="365"/>
      <c r="T578" s="386"/>
      <c r="U578" s="386"/>
      <c r="V578" s="385"/>
      <c r="W578" s="385"/>
      <c r="X578" s="386"/>
      <c r="Y578" s="327">
        <f>IF(LOWER(Y$402)="kw",SUMPRODUCT($N$404:$N$559,$R$404:$R$559,Y$404:Y$559),SUMPRODUCT($G$404:$G$559,Y$404:Y$559))</f>
        <v>0</v>
      </c>
      <c r="Z578" s="327">
        <f t="shared" ref="Z578:AL578" si="179">IF(LOWER(Z$402)="kw",SUMPRODUCT($N$404:$N$559,$R$404:$R$559,Z$404:Z$559),SUMPRODUCT($G$404:$G$559,Z$404:Z$559))</f>
        <v>0</v>
      </c>
      <c r="AA578" s="327">
        <f t="shared" si="179"/>
        <v>0</v>
      </c>
      <c r="AB578" s="327">
        <f t="shared" si="179"/>
        <v>0</v>
      </c>
      <c r="AC578" s="327">
        <f t="shared" si="179"/>
        <v>0</v>
      </c>
      <c r="AD578" s="327">
        <f t="shared" si="179"/>
        <v>0</v>
      </c>
      <c r="AE578" s="327">
        <f t="shared" si="179"/>
        <v>0</v>
      </c>
      <c r="AF578" s="327">
        <f t="shared" si="179"/>
        <v>0</v>
      </c>
      <c r="AG578" s="327">
        <f t="shared" si="179"/>
        <v>0</v>
      </c>
      <c r="AH578" s="327">
        <f t="shared" si="179"/>
        <v>0</v>
      </c>
      <c r="AI578" s="327">
        <f t="shared" si="179"/>
        <v>0</v>
      </c>
      <c r="AJ578" s="327">
        <f t="shared" si="179"/>
        <v>0</v>
      </c>
      <c r="AK578" s="327">
        <f t="shared" si="179"/>
        <v>0</v>
      </c>
      <c r="AL578" s="327">
        <f t="shared" si="179"/>
        <v>0</v>
      </c>
      <c r="AM578" s="387"/>
    </row>
    <row r="579" spans="1:39" ht="22.5" customHeight="1">
      <c r="B579" s="369" t="s">
        <v>592</v>
      </c>
      <c r="C579" s="388"/>
      <c r="D579" s="389"/>
      <c r="E579" s="389"/>
      <c r="F579" s="389"/>
      <c r="G579" s="389"/>
      <c r="H579" s="389"/>
      <c r="I579" s="389"/>
      <c r="J579" s="389"/>
      <c r="K579" s="389"/>
      <c r="L579" s="389"/>
      <c r="M579" s="389"/>
      <c r="N579" s="389"/>
      <c r="O579" s="389"/>
      <c r="P579" s="389"/>
      <c r="Q579" s="389"/>
      <c r="R579" s="389"/>
      <c r="S579" s="372"/>
      <c r="T579" s="373"/>
      <c r="U579" s="389"/>
      <c r="V579" s="389"/>
      <c r="W579" s="389"/>
      <c r="X579" s="389"/>
      <c r="Y579" s="410"/>
      <c r="Z579" s="410"/>
      <c r="AA579" s="410"/>
      <c r="AB579" s="410"/>
      <c r="AC579" s="410"/>
      <c r="AD579" s="410"/>
      <c r="AE579" s="410"/>
      <c r="AF579" s="410"/>
      <c r="AG579" s="410"/>
      <c r="AH579" s="410"/>
      <c r="AI579" s="410"/>
      <c r="AJ579" s="410"/>
      <c r="AK579" s="410"/>
      <c r="AL579" s="410"/>
      <c r="AM579" s="390"/>
    </row>
    <row r="582" spans="1:39" ht="15.75">
      <c r="B582" s="282" t="s">
        <v>310</v>
      </c>
      <c r="C582" s="283"/>
      <c r="D582" s="583" t="s">
        <v>527</v>
      </c>
      <c r="E582" s="255"/>
      <c r="F582" s="583"/>
      <c r="G582" s="255"/>
      <c r="H582" s="255"/>
      <c r="I582" s="255"/>
      <c r="J582" s="255"/>
      <c r="K582" s="255"/>
      <c r="L582" s="255"/>
      <c r="M582" s="255"/>
      <c r="N582" s="255"/>
      <c r="O582" s="283"/>
      <c r="P582" s="255"/>
      <c r="Q582" s="255"/>
      <c r="R582" s="255"/>
      <c r="S582" s="255"/>
      <c r="T582" s="255"/>
      <c r="U582" s="255"/>
      <c r="V582" s="255"/>
      <c r="W582" s="255"/>
      <c r="X582" s="255"/>
      <c r="Y582" s="272"/>
      <c r="Z582" s="269"/>
      <c r="AA582" s="269"/>
      <c r="AB582" s="269"/>
      <c r="AC582" s="269"/>
      <c r="AD582" s="269"/>
      <c r="AE582" s="269"/>
      <c r="AF582" s="269"/>
      <c r="AG582" s="269"/>
      <c r="AH582" s="269"/>
      <c r="AI582" s="269"/>
      <c r="AJ582" s="269"/>
      <c r="AK582" s="269"/>
      <c r="AL582" s="269"/>
    </row>
    <row r="583" spans="1:39" ht="33.75" customHeight="1">
      <c r="B583" s="937" t="s">
        <v>212</v>
      </c>
      <c r="C583" s="939" t="s">
        <v>33</v>
      </c>
      <c r="D583" s="286" t="s">
        <v>423</v>
      </c>
      <c r="E583" s="941" t="s">
        <v>210</v>
      </c>
      <c r="F583" s="942"/>
      <c r="G583" s="942"/>
      <c r="H583" s="942"/>
      <c r="I583" s="942"/>
      <c r="J583" s="942"/>
      <c r="K583" s="942"/>
      <c r="L583" s="942"/>
      <c r="M583" s="943"/>
      <c r="N583" s="944" t="s">
        <v>214</v>
      </c>
      <c r="O583" s="286" t="s">
        <v>424</v>
      </c>
      <c r="P583" s="941" t="s">
        <v>213</v>
      </c>
      <c r="Q583" s="942"/>
      <c r="R583" s="942"/>
      <c r="S583" s="942"/>
      <c r="T583" s="942"/>
      <c r="U583" s="942"/>
      <c r="V583" s="942"/>
      <c r="W583" s="942"/>
      <c r="X583" s="943"/>
      <c r="Y583" s="934" t="s">
        <v>244</v>
      </c>
      <c r="Z583" s="935"/>
      <c r="AA583" s="935"/>
      <c r="AB583" s="935"/>
      <c r="AC583" s="935"/>
      <c r="AD583" s="935"/>
      <c r="AE583" s="935"/>
      <c r="AF583" s="935"/>
      <c r="AG583" s="935"/>
      <c r="AH583" s="935"/>
      <c r="AI583" s="935"/>
      <c r="AJ583" s="935"/>
      <c r="AK583" s="935"/>
      <c r="AL583" s="935"/>
      <c r="AM583" s="936"/>
    </row>
    <row r="584" spans="1:39" ht="68.25" customHeight="1">
      <c r="B584" s="938"/>
      <c r="C584" s="940"/>
      <c r="D584" s="287">
        <v>2018</v>
      </c>
      <c r="E584" s="287">
        <v>2019</v>
      </c>
      <c r="F584" s="287">
        <v>2020</v>
      </c>
      <c r="G584" s="287">
        <v>2021</v>
      </c>
      <c r="H584" s="287">
        <v>2022</v>
      </c>
      <c r="I584" s="287">
        <v>2023</v>
      </c>
      <c r="J584" s="287">
        <v>2024</v>
      </c>
      <c r="K584" s="287">
        <v>2025</v>
      </c>
      <c r="L584" s="287">
        <v>2026</v>
      </c>
      <c r="M584" s="287">
        <v>2027</v>
      </c>
      <c r="N584" s="945"/>
      <c r="O584" s="287">
        <v>2018</v>
      </c>
      <c r="P584" s="287">
        <v>2019</v>
      </c>
      <c r="Q584" s="287">
        <v>2020</v>
      </c>
      <c r="R584" s="287">
        <v>2021</v>
      </c>
      <c r="S584" s="287">
        <v>2022</v>
      </c>
      <c r="T584" s="287">
        <v>2023</v>
      </c>
      <c r="U584" s="287">
        <v>2024</v>
      </c>
      <c r="V584" s="287">
        <v>2025</v>
      </c>
      <c r="W584" s="287">
        <v>2026</v>
      </c>
      <c r="X584" s="287">
        <v>2027</v>
      </c>
      <c r="Y584" s="287" t="str">
        <f>'1.  LRAMVA Summary'!D50</f>
        <v>General Service 50 to 4,999 kW</v>
      </c>
      <c r="Z584" s="287" t="str">
        <f>'1.  LRAMVA Summary'!E50</f>
        <v>General Service Less Than 50 kW</v>
      </c>
      <c r="AA584" s="287" t="str">
        <f>'1.  LRAMVA Summary'!F50</f>
        <v>Large Use</v>
      </c>
      <c r="AB584" s="287" t="str">
        <f>'1.  LRAMVA Summary'!G50</f>
        <v>Residential</v>
      </c>
      <c r="AC584" s="287" t="str">
        <f>'1.  LRAMVA Summary'!H50</f>
        <v>Sentinel Lighting</v>
      </c>
      <c r="AD584" s="287" t="str">
        <f>'1.  LRAMVA Summary'!I50</f>
        <v>Street Lighting</v>
      </c>
      <c r="AE584" s="287" t="str">
        <f>'1.  LRAMVA Summary'!J50</f>
        <v>Unmetered Scattered Load</v>
      </c>
      <c r="AF584" s="287" t="str">
        <f>'1.  LRAMVA Summary'!K50</f>
        <v/>
      </c>
      <c r="AG584" s="287" t="str">
        <f>'1.  LRAMVA Summary'!L50</f>
        <v/>
      </c>
      <c r="AH584" s="287" t="str">
        <f>'1.  LRAMVA Summary'!M50</f>
        <v/>
      </c>
      <c r="AI584" s="287" t="str">
        <f>'1.  LRAMVA Summary'!N50</f>
        <v/>
      </c>
      <c r="AJ584" s="287" t="str">
        <f>'1.  LRAMVA Summary'!O50</f>
        <v/>
      </c>
      <c r="AK584" s="287" t="str">
        <f>'1.  LRAMVA Summary'!P50</f>
        <v/>
      </c>
      <c r="AL584" s="287" t="str">
        <f>'1.  LRAMVA Summary'!Q50</f>
        <v/>
      </c>
      <c r="AM584" s="289" t="str">
        <f>'1.  LRAMVA Summary'!R50</f>
        <v>Total</v>
      </c>
    </row>
    <row r="585" spans="1:39" ht="15.75" customHeight="1">
      <c r="A585" s="526"/>
      <c r="B585" s="512" t="s">
        <v>505</v>
      </c>
      <c r="C585" s="291"/>
      <c r="D585" s="291"/>
      <c r="E585" s="291"/>
      <c r="F585" s="291"/>
      <c r="G585" s="291"/>
      <c r="H585" s="291"/>
      <c r="I585" s="291"/>
      <c r="J585" s="291"/>
      <c r="K585" s="291"/>
      <c r="L585" s="291"/>
      <c r="M585" s="291"/>
      <c r="N585" s="292"/>
      <c r="O585" s="291"/>
      <c r="P585" s="291"/>
      <c r="Q585" s="291"/>
      <c r="R585" s="291"/>
      <c r="S585" s="291"/>
      <c r="T585" s="291"/>
      <c r="U585" s="291"/>
      <c r="V585" s="291"/>
      <c r="W585" s="291"/>
      <c r="X585" s="291"/>
      <c r="Y585" s="293" t="str">
        <f>'1.  LRAMVA Summary'!D51</f>
        <v>kW</v>
      </c>
      <c r="Z585" s="293" t="str">
        <f>'1.  LRAMVA Summary'!E51</f>
        <v>kWh</v>
      </c>
      <c r="AA585" s="293" t="str">
        <f>'1.  LRAMVA Summary'!F51</f>
        <v>kW</v>
      </c>
      <c r="AB585" s="293" t="str">
        <f>'1.  LRAMVA Summary'!G51</f>
        <v>kWh</v>
      </c>
      <c r="AC585" s="293" t="str">
        <f>'1.  LRAMVA Summary'!H51</f>
        <v>kW</v>
      </c>
      <c r="AD585" s="293" t="str">
        <f>'1.  LRAMVA Summary'!I51</f>
        <v>kW</v>
      </c>
      <c r="AE585" s="293" t="str">
        <f>'1.  LRAMVA Summary'!J51</f>
        <v>kWh</v>
      </c>
      <c r="AF585" s="293" t="str">
        <f>'1.  LRAMVA Summary'!K51</f>
        <v/>
      </c>
      <c r="AG585" s="293" t="str">
        <f>'1.  LRAMVA Summary'!L51</f>
        <v/>
      </c>
      <c r="AH585" s="293" t="str">
        <f>'1.  LRAMVA Summary'!M51</f>
        <v/>
      </c>
      <c r="AI585" s="293" t="str">
        <f>'1.  LRAMVA Summary'!N51</f>
        <v/>
      </c>
      <c r="AJ585" s="293" t="str">
        <f>'1.  LRAMVA Summary'!O51</f>
        <v/>
      </c>
      <c r="AK585" s="293" t="str">
        <f>'1.  LRAMVA Summary'!P51</f>
        <v/>
      </c>
      <c r="AL585" s="293" t="str">
        <f>'1.  LRAMVA Summary'!Q51</f>
        <v/>
      </c>
      <c r="AM585" s="294"/>
    </row>
    <row r="586" spans="1:39" ht="15.75" hidden="1" outlineLevel="1">
      <c r="A586" s="526"/>
      <c r="B586" s="498" t="s">
        <v>498</v>
      </c>
      <c r="C586" s="291"/>
      <c r="D586" s="291"/>
      <c r="E586" s="291"/>
      <c r="F586" s="291"/>
      <c r="G586" s="291"/>
      <c r="H586" s="291"/>
      <c r="I586" s="291"/>
      <c r="J586" s="291"/>
      <c r="K586" s="291"/>
      <c r="L586" s="291"/>
      <c r="M586" s="291"/>
      <c r="N586" s="292"/>
      <c r="O586" s="291"/>
      <c r="P586" s="291"/>
      <c r="Q586" s="291"/>
      <c r="R586" s="291"/>
      <c r="S586" s="291"/>
      <c r="T586" s="291"/>
      <c r="U586" s="291"/>
      <c r="V586" s="291"/>
      <c r="W586" s="291"/>
      <c r="X586" s="291"/>
      <c r="Y586" s="293"/>
      <c r="Z586" s="293"/>
      <c r="AA586" s="293"/>
      <c r="AB586" s="293"/>
      <c r="AC586" s="293"/>
      <c r="AD586" s="293"/>
      <c r="AE586" s="293"/>
      <c r="AF586" s="293"/>
      <c r="AG586" s="293"/>
      <c r="AH586" s="293"/>
      <c r="AI586" s="293"/>
      <c r="AJ586" s="293"/>
      <c r="AK586" s="293"/>
      <c r="AL586" s="293"/>
      <c r="AM586" s="294"/>
    </row>
    <row r="587" spans="1:39" hidden="1" outlineLevel="1">
      <c r="A587" s="526">
        <v>1</v>
      </c>
      <c r="B587" s="429" t="s">
        <v>95</v>
      </c>
      <c r="C587" s="293" t="s">
        <v>25</v>
      </c>
      <c r="D587" s="297"/>
      <c r="E587" s="297"/>
      <c r="F587" s="297"/>
      <c r="G587" s="297"/>
      <c r="H587" s="297"/>
      <c r="I587" s="297"/>
      <c r="J587" s="297"/>
      <c r="K587" s="297"/>
      <c r="L587" s="297"/>
      <c r="M587" s="297"/>
      <c r="N587" s="293"/>
      <c r="O587" s="297"/>
      <c r="P587" s="297"/>
      <c r="Q587" s="297"/>
      <c r="R587" s="297"/>
      <c r="S587" s="297"/>
      <c r="T587" s="297"/>
      <c r="U587" s="297"/>
      <c r="V587" s="297"/>
      <c r="W587" s="297"/>
      <c r="X587" s="297"/>
      <c r="Y587" s="411"/>
      <c r="Z587" s="411"/>
      <c r="AA587" s="411"/>
      <c r="AB587" s="411"/>
      <c r="AC587" s="411"/>
      <c r="AD587" s="411"/>
      <c r="AE587" s="411"/>
      <c r="AF587" s="411"/>
      <c r="AG587" s="411"/>
      <c r="AH587" s="411"/>
      <c r="AI587" s="411"/>
      <c r="AJ587" s="411"/>
      <c r="AK587" s="411"/>
      <c r="AL587" s="411"/>
      <c r="AM587" s="298">
        <f>SUM(Y587:AL587)</f>
        <v>0</v>
      </c>
    </row>
    <row r="588" spans="1:39" hidden="1" outlineLevel="1">
      <c r="A588" s="526"/>
      <c r="B588" s="296" t="s">
        <v>311</v>
      </c>
      <c r="C588" s="293" t="s">
        <v>164</v>
      </c>
      <c r="D588" s="297"/>
      <c r="E588" s="297"/>
      <c r="F588" s="297"/>
      <c r="G588" s="297"/>
      <c r="H588" s="297"/>
      <c r="I588" s="297"/>
      <c r="J588" s="297"/>
      <c r="K588" s="297"/>
      <c r="L588" s="297"/>
      <c r="M588" s="297"/>
      <c r="N588" s="468"/>
      <c r="O588" s="297"/>
      <c r="P588" s="297"/>
      <c r="Q588" s="297"/>
      <c r="R588" s="297"/>
      <c r="S588" s="297"/>
      <c r="T588" s="297"/>
      <c r="U588" s="297"/>
      <c r="V588" s="297"/>
      <c r="W588" s="297"/>
      <c r="X588" s="297"/>
      <c r="Y588" s="412">
        <f t="shared" ref="Y588:AL588" si="180">Y587</f>
        <v>0</v>
      </c>
      <c r="Z588" s="412">
        <f t="shared" si="180"/>
        <v>0</v>
      </c>
      <c r="AA588" s="412">
        <f t="shared" si="180"/>
        <v>0</v>
      </c>
      <c r="AB588" s="412">
        <f t="shared" si="180"/>
        <v>0</v>
      </c>
      <c r="AC588" s="412">
        <f t="shared" si="180"/>
        <v>0</v>
      </c>
      <c r="AD588" s="412">
        <f t="shared" si="180"/>
        <v>0</v>
      </c>
      <c r="AE588" s="412">
        <f t="shared" si="180"/>
        <v>0</v>
      </c>
      <c r="AF588" s="412">
        <f t="shared" si="180"/>
        <v>0</v>
      </c>
      <c r="AG588" s="412">
        <f t="shared" si="180"/>
        <v>0</v>
      </c>
      <c r="AH588" s="412">
        <f t="shared" si="180"/>
        <v>0</v>
      </c>
      <c r="AI588" s="412">
        <f t="shared" si="180"/>
        <v>0</v>
      </c>
      <c r="AJ588" s="412">
        <f t="shared" si="180"/>
        <v>0</v>
      </c>
      <c r="AK588" s="412">
        <f t="shared" si="180"/>
        <v>0</v>
      </c>
      <c r="AL588" s="412">
        <f t="shared" si="180"/>
        <v>0</v>
      </c>
      <c r="AM588" s="299"/>
    </row>
    <row r="589" spans="1:39" ht="15.75" hidden="1" outlineLevel="1">
      <c r="A589" s="526"/>
      <c r="B589" s="300"/>
      <c r="C589" s="301"/>
      <c r="D589" s="301"/>
      <c r="E589" s="301"/>
      <c r="F589" s="301"/>
      <c r="G589" s="301"/>
      <c r="H589" s="301"/>
      <c r="I589" s="301"/>
      <c r="J589" s="301"/>
      <c r="K589" s="301"/>
      <c r="L589" s="301"/>
      <c r="M589" s="301"/>
      <c r="N589" s="302"/>
      <c r="O589" s="301"/>
      <c r="P589" s="301"/>
      <c r="Q589" s="301"/>
      <c r="R589" s="301"/>
      <c r="S589" s="301"/>
      <c r="T589" s="301"/>
      <c r="U589" s="301"/>
      <c r="V589" s="301"/>
      <c r="W589" s="301"/>
      <c r="X589" s="301"/>
      <c r="Y589" s="413"/>
      <c r="Z589" s="414"/>
      <c r="AA589" s="414"/>
      <c r="AB589" s="414"/>
      <c r="AC589" s="414"/>
      <c r="AD589" s="414"/>
      <c r="AE589" s="414"/>
      <c r="AF589" s="414"/>
      <c r="AG589" s="414"/>
      <c r="AH589" s="414"/>
      <c r="AI589" s="414"/>
      <c r="AJ589" s="414"/>
      <c r="AK589" s="414"/>
      <c r="AL589" s="414"/>
      <c r="AM589" s="304"/>
    </row>
    <row r="590" spans="1:39" hidden="1" outlineLevel="1">
      <c r="A590" s="526">
        <v>2</v>
      </c>
      <c r="B590" s="429" t="s">
        <v>96</v>
      </c>
      <c r="C590" s="293" t="s">
        <v>25</v>
      </c>
      <c r="D590" s="297"/>
      <c r="E590" s="297"/>
      <c r="F590" s="297"/>
      <c r="G590" s="297"/>
      <c r="H590" s="297"/>
      <c r="I590" s="297"/>
      <c r="J590" s="297"/>
      <c r="K590" s="297"/>
      <c r="L590" s="297"/>
      <c r="M590" s="297"/>
      <c r="N590" s="293"/>
      <c r="O590" s="297"/>
      <c r="P590" s="297"/>
      <c r="Q590" s="297"/>
      <c r="R590" s="297"/>
      <c r="S590" s="297"/>
      <c r="T590" s="297"/>
      <c r="U590" s="297"/>
      <c r="V590" s="297"/>
      <c r="W590" s="297"/>
      <c r="X590" s="297"/>
      <c r="Y590" s="411"/>
      <c r="Z590" s="411"/>
      <c r="AA590" s="411"/>
      <c r="AB590" s="411"/>
      <c r="AC590" s="411"/>
      <c r="AD590" s="411"/>
      <c r="AE590" s="411"/>
      <c r="AF590" s="411"/>
      <c r="AG590" s="411"/>
      <c r="AH590" s="411"/>
      <c r="AI590" s="411"/>
      <c r="AJ590" s="411"/>
      <c r="AK590" s="411"/>
      <c r="AL590" s="411"/>
      <c r="AM590" s="298">
        <f>SUM(Y590:AL590)</f>
        <v>0</v>
      </c>
    </row>
    <row r="591" spans="1:39" hidden="1" outlineLevel="1">
      <c r="A591" s="526"/>
      <c r="B591" s="296" t="s">
        <v>311</v>
      </c>
      <c r="C591" s="293" t="s">
        <v>164</v>
      </c>
      <c r="D591" s="297"/>
      <c r="E591" s="297"/>
      <c r="F591" s="297"/>
      <c r="G591" s="297"/>
      <c r="H591" s="297"/>
      <c r="I591" s="297"/>
      <c r="J591" s="297"/>
      <c r="K591" s="297"/>
      <c r="L591" s="297"/>
      <c r="M591" s="297"/>
      <c r="N591" s="468"/>
      <c r="O591" s="297"/>
      <c r="P591" s="297"/>
      <c r="Q591" s="297"/>
      <c r="R591" s="297"/>
      <c r="S591" s="297"/>
      <c r="T591" s="297"/>
      <c r="U591" s="297"/>
      <c r="V591" s="297"/>
      <c r="W591" s="297"/>
      <c r="X591" s="297"/>
      <c r="Y591" s="412">
        <f t="shared" ref="Y591:AL591" si="181">Y590</f>
        <v>0</v>
      </c>
      <c r="Z591" s="412">
        <f t="shared" si="181"/>
        <v>0</v>
      </c>
      <c r="AA591" s="412">
        <f t="shared" si="181"/>
        <v>0</v>
      </c>
      <c r="AB591" s="412">
        <f t="shared" si="181"/>
        <v>0</v>
      </c>
      <c r="AC591" s="412">
        <f t="shared" si="181"/>
        <v>0</v>
      </c>
      <c r="AD591" s="412">
        <f t="shared" si="181"/>
        <v>0</v>
      </c>
      <c r="AE591" s="412">
        <f t="shared" si="181"/>
        <v>0</v>
      </c>
      <c r="AF591" s="412">
        <f t="shared" si="181"/>
        <v>0</v>
      </c>
      <c r="AG591" s="412">
        <f t="shared" si="181"/>
        <v>0</v>
      </c>
      <c r="AH591" s="412">
        <f t="shared" si="181"/>
        <v>0</v>
      </c>
      <c r="AI591" s="412">
        <f t="shared" si="181"/>
        <v>0</v>
      </c>
      <c r="AJ591" s="412">
        <f t="shared" si="181"/>
        <v>0</v>
      </c>
      <c r="AK591" s="412">
        <f t="shared" si="181"/>
        <v>0</v>
      </c>
      <c r="AL591" s="412">
        <f t="shared" si="181"/>
        <v>0</v>
      </c>
      <c r="AM591" s="299"/>
    </row>
    <row r="592" spans="1:39" ht="15.75" hidden="1" outlineLevel="1">
      <c r="A592" s="526"/>
      <c r="B592" s="300"/>
      <c r="C592" s="301"/>
      <c r="D592" s="306"/>
      <c r="E592" s="306"/>
      <c r="F592" s="306"/>
      <c r="G592" s="306"/>
      <c r="H592" s="306"/>
      <c r="I592" s="306"/>
      <c r="J592" s="306"/>
      <c r="K592" s="306"/>
      <c r="L592" s="306"/>
      <c r="M592" s="306"/>
      <c r="N592" s="302"/>
      <c r="O592" s="306"/>
      <c r="P592" s="306"/>
      <c r="Q592" s="306"/>
      <c r="R592" s="306"/>
      <c r="S592" s="306"/>
      <c r="T592" s="306"/>
      <c r="U592" s="306"/>
      <c r="V592" s="306"/>
      <c r="W592" s="306"/>
      <c r="X592" s="306"/>
      <c r="Y592" s="413"/>
      <c r="Z592" s="414"/>
      <c r="AA592" s="414"/>
      <c r="AB592" s="414"/>
      <c r="AC592" s="414"/>
      <c r="AD592" s="414"/>
      <c r="AE592" s="414"/>
      <c r="AF592" s="414"/>
      <c r="AG592" s="414"/>
      <c r="AH592" s="414"/>
      <c r="AI592" s="414"/>
      <c r="AJ592" s="414"/>
      <c r="AK592" s="414"/>
      <c r="AL592" s="414"/>
      <c r="AM592" s="304"/>
    </row>
    <row r="593" spans="1:39" hidden="1" outlineLevel="1">
      <c r="A593" s="526">
        <v>3</v>
      </c>
      <c r="B593" s="429" t="s">
        <v>97</v>
      </c>
      <c r="C593" s="293" t="s">
        <v>25</v>
      </c>
      <c r="D593" s="297"/>
      <c r="E593" s="297"/>
      <c r="F593" s="297"/>
      <c r="G593" s="297"/>
      <c r="H593" s="297"/>
      <c r="I593" s="297"/>
      <c r="J593" s="297"/>
      <c r="K593" s="297"/>
      <c r="L593" s="297"/>
      <c r="M593" s="297"/>
      <c r="N593" s="293"/>
      <c r="O593" s="297"/>
      <c r="P593" s="297"/>
      <c r="Q593" s="297"/>
      <c r="R593" s="297"/>
      <c r="S593" s="297"/>
      <c r="T593" s="297"/>
      <c r="U593" s="297"/>
      <c r="V593" s="297"/>
      <c r="W593" s="297"/>
      <c r="X593" s="297"/>
      <c r="Y593" s="411"/>
      <c r="Z593" s="411"/>
      <c r="AA593" s="411"/>
      <c r="AB593" s="411"/>
      <c r="AC593" s="411"/>
      <c r="AD593" s="411"/>
      <c r="AE593" s="411"/>
      <c r="AF593" s="411"/>
      <c r="AG593" s="411"/>
      <c r="AH593" s="411"/>
      <c r="AI593" s="411"/>
      <c r="AJ593" s="411"/>
      <c r="AK593" s="411"/>
      <c r="AL593" s="411"/>
      <c r="AM593" s="298">
        <f>SUM(Y593:AL593)</f>
        <v>0</v>
      </c>
    </row>
    <row r="594" spans="1:39" hidden="1" outlineLevel="1">
      <c r="A594" s="526"/>
      <c r="B594" s="296" t="s">
        <v>311</v>
      </c>
      <c r="C594" s="293" t="s">
        <v>164</v>
      </c>
      <c r="D594" s="297"/>
      <c r="E594" s="297"/>
      <c r="F594" s="297"/>
      <c r="G594" s="297"/>
      <c r="H594" s="297"/>
      <c r="I594" s="297"/>
      <c r="J594" s="297"/>
      <c r="K594" s="297"/>
      <c r="L594" s="297"/>
      <c r="M594" s="297"/>
      <c r="N594" s="468"/>
      <c r="O594" s="297"/>
      <c r="P594" s="297"/>
      <c r="Q594" s="297"/>
      <c r="R594" s="297"/>
      <c r="S594" s="297"/>
      <c r="T594" s="297"/>
      <c r="U594" s="297"/>
      <c r="V594" s="297"/>
      <c r="W594" s="297"/>
      <c r="X594" s="297"/>
      <c r="Y594" s="412">
        <f t="shared" ref="Y594:AL594" si="182">Y593</f>
        <v>0</v>
      </c>
      <c r="Z594" s="412">
        <f t="shared" si="182"/>
        <v>0</v>
      </c>
      <c r="AA594" s="412">
        <f t="shared" si="182"/>
        <v>0</v>
      </c>
      <c r="AB594" s="412">
        <f t="shared" si="182"/>
        <v>0</v>
      </c>
      <c r="AC594" s="412">
        <f t="shared" si="182"/>
        <v>0</v>
      </c>
      <c r="AD594" s="412">
        <f t="shared" si="182"/>
        <v>0</v>
      </c>
      <c r="AE594" s="412">
        <f t="shared" si="182"/>
        <v>0</v>
      </c>
      <c r="AF594" s="412">
        <f t="shared" si="182"/>
        <v>0</v>
      </c>
      <c r="AG594" s="412">
        <f t="shared" si="182"/>
        <v>0</v>
      </c>
      <c r="AH594" s="412">
        <f t="shared" si="182"/>
        <v>0</v>
      </c>
      <c r="AI594" s="412">
        <f t="shared" si="182"/>
        <v>0</v>
      </c>
      <c r="AJ594" s="412">
        <f t="shared" si="182"/>
        <v>0</v>
      </c>
      <c r="AK594" s="412">
        <f t="shared" si="182"/>
        <v>0</v>
      </c>
      <c r="AL594" s="412">
        <f t="shared" si="182"/>
        <v>0</v>
      </c>
      <c r="AM594" s="299"/>
    </row>
    <row r="595" spans="1:39" hidden="1" outlineLevel="1">
      <c r="A595" s="526"/>
      <c r="B595" s="296"/>
      <c r="C595" s="307"/>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413"/>
      <c r="Z595" s="413"/>
      <c r="AA595" s="413"/>
      <c r="AB595" s="413"/>
      <c r="AC595" s="413"/>
      <c r="AD595" s="413"/>
      <c r="AE595" s="413"/>
      <c r="AF595" s="413"/>
      <c r="AG595" s="413"/>
      <c r="AH595" s="413"/>
      <c r="AI595" s="413"/>
      <c r="AJ595" s="413"/>
      <c r="AK595" s="413"/>
      <c r="AL595" s="413"/>
      <c r="AM595" s="308"/>
    </row>
    <row r="596" spans="1:39" hidden="1" outlineLevel="1">
      <c r="A596" s="526">
        <v>4</v>
      </c>
      <c r="B596" s="429" t="s">
        <v>98</v>
      </c>
      <c r="C596" s="293" t="s">
        <v>25</v>
      </c>
      <c r="D596" s="297"/>
      <c r="E596" s="297"/>
      <c r="F596" s="297"/>
      <c r="G596" s="297"/>
      <c r="H596" s="297"/>
      <c r="I596" s="297"/>
      <c r="J596" s="297"/>
      <c r="K596" s="297"/>
      <c r="L596" s="297"/>
      <c r="M596" s="297"/>
      <c r="N596" s="293"/>
      <c r="O596" s="297"/>
      <c r="P596" s="297"/>
      <c r="Q596" s="297"/>
      <c r="R596" s="297"/>
      <c r="S596" s="297"/>
      <c r="T596" s="297"/>
      <c r="U596" s="297"/>
      <c r="V596" s="297"/>
      <c r="W596" s="297"/>
      <c r="X596" s="297"/>
      <c r="Y596" s="411"/>
      <c r="Z596" s="411"/>
      <c r="AA596" s="411"/>
      <c r="AB596" s="411"/>
      <c r="AC596" s="411"/>
      <c r="AD596" s="411"/>
      <c r="AE596" s="411"/>
      <c r="AF596" s="411"/>
      <c r="AG596" s="411"/>
      <c r="AH596" s="411"/>
      <c r="AI596" s="411"/>
      <c r="AJ596" s="411"/>
      <c r="AK596" s="411"/>
      <c r="AL596" s="411"/>
      <c r="AM596" s="298">
        <f>SUM(Y596:AL596)</f>
        <v>0</v>
      </c>
    </row>
    <row r="597" spans="1:39" hidden="1" outlineLevel="1">
      <c r="A597" s="526"/>
      <c r="B597" s="296" t="s">
        <v>311</v>
      </c>
      <c r="C597" s="293" t="s">
        <v>164</v>
      </c>
      <c r="D597" s="297"/>
      <c r="E597" s="297"/>
      <c r="F597" s="297"/>
      <c r="G597" s="297"/>
      <c r="H597" s="297"/>
      <c r="I597" s="297"/>
      <c r="J597" s="297"/>
      <c r="K597" s="297"/>
      <c r="L597" s="297"/>
      <c r="M597" s="297"/>
      <c r="N597" s="468"/>
      <c r="O597" s="297"/>
      <c r="P597" s="297"/>
      <c r="Q597" s="297"/>
      <c r="R597" s="297"/>
      <c r="S597" s="297"/>
      <c r="T597" s="297"/>
      <c r="U597" s="297"/>
      <c r="V597" s="297"/>
      <c r="W597" s="297"/>
      <c r="X597" s="297"/>
      <c r="Y597" s="412">
        <f t="shared" ref="Y597:AL597" si="183">Y596</f>
        <v>0</v>
      </c>
      <c r="Z597" s="412">
        <f t="shared" si="183"/>
        <v>0</v>
      </c>
      <c r="AA597" s="412">
        <f t="shared" si="183"/>
        <v>0</v>
      </c>
      <c r="AB597" s="412">
        <f t="shared" si="183"/>
        <v>0</v>
      </c>
      <c r="AC597" s="412">
        <f t="shared" si="183"/>
        <v>0</v>
      </c>
      <c r="AD597" s="412">
        <f t="shared" si="183"/>
        <v>0</v>
      </c>
      <c r="AE597" s="412">
        <f t="shared" si="183"/>
        <v>0</v>
      </c>
      <c r="AF597" s="412">
        <f t="shared" si="183"/>
        <v>0</v>
      </c>
      <c r="AG597" s="412">
        <f t="shared" si="183"/>
        <v>0</v>
      </c>
      <c r="AH597" s="412">
        <f t="shared" si="183"/>
        <v>0</v>
      </c>
      <c r="AI597" s="412">
        <f t="shared" si="183"/>
        <v>0</v>
      </c>
      <c r="AJ597" s="412">
        <f t="shared" si="183"/>
        <v>0</v>
      </c>
      <c r="AK597" s="412">
        <f t="shared" si="183"/>
        <v>0</v>
      </c>
      <c r="AL597" s="412">
        <f t="shared" si="183"/>
        <v>0</v>
      </c>
      <c r="AM597" s="299"/>
    </row>
    <row r="598" spans="1:39" hidden="1" outlineLevel="1">
      <c r="A598" s="526"/>
      <c r="B598" s="296"/>
      <c r="C598" s="307"/>
      <c r="D598" s="306"/>
      <c r="E598" s="306"/>
      <c r="F598" s="306"/>
      <c r="G598" s="306"/>
      <c r="H598" s="306"/>
      <c r="I598" s="306"/>
      <c r="J598" s="306"/>
      <c r="K598" s="306"/>
      <c r="L598" s="306"/>
      <c r="M598" s="306"/>
      <c r="N598" s="293"/>
      <c r="O598" s="306"/>
      <c r="P598" s="306"/>
      <c r="Q598" s="306"/>
      <c r="R598" s="306"/>
      <c r="S598" s="306"/>
      <c r="T598" s="306"/>
      <c r="U598" s="306"/>
      <c r="V598" s="306"/>
      <c r="W598" s="306"/>
      <c r="X598" s="306"/>
      <c r="Y598" s="413"/>
      <c r="Z598" s="413"/>
      <c r="AA598" s="413"/>
      <c r="AB598" s="413"/>
      <c r="AC598" s="413"/>
      <c r="AD598" s="413"/>
      <c r="AE598" s="413"/>
      <c r="AF598" s="413"/>
      <c r="AG598" s="413"/>
      <c r="AH598" s="413"/>
      <c r="AI598" s="413"/>
      <c r="AJ598" s="413"/>
      <c r="AK598" s="413"/>
      <c r="AL598" s="413"/>
      <c r="AM598" s="308"/>
    </row>
    <row r="599" spans="1:39" ht="15.75" hidden="1" customHeight="1" outlineLevel="1">
      <c r="A599" s="526">
        <v>5</v>
      </c>
      <c r="B599" s="429" t="s">
        <v>99</v>
      </c>
      <c r="C599" s="293" t="s">
        <v>25</v>
      </c>
      <c r="D599" s="297"/>
      <c r="E599" s="297"/>
      <c r="F599" s="297"/>
      <c r="G599" s="297"/>
      <c r="H599" s="297"/>
      <c r="I599" s="297"/>
      <c r="J599" s="297"/>
      <c r="K599" s="297"/>
      <c r="L599" s="297"/>
      <c r="M599" s="297"/>
      <c r="N599" s="293"/>
      <c r="O599" s="297"/>
      <c r="P599" s="297"/>
      <c r="Q599" s="297"/>
      <c r="R599" s="297"/>
      <c r="S599" s="297"/>
      <c r="T599" s="297"/>
      <c r="U599" s="297"/>
      <c r="V599" s="297"/>
      <c r="W599" s="297"/>
      <c r="X599" s="297"/>
      <c r="Y599" s="411"/>
      <c r="Z599" s="411"/>
      <c r="AA599" s="411"/>
      <c r="AB599" s="411"/>
      <c r="AC599" s="411"/>
      <c r="AD599" s="411"/>
      <c r="AE599" s="411"/>
      <c r="AF599" s="411"/>
      <c r="AG599" s="411"/>
      <c r="AH599" s="411"/>
      <c r="AI599" s="411"/>
      <c r="AJ599" s="411"/>
      <c r="AK599" s="411"/>
      <c r="AL599" s="411"/>
      <c r="AM599" s="298">
        <f>SUM(Y599:AL599)</f>
        <v>0</v>
      </c>
    </row>
    <row r="600" spans="1:39" hidden="1" outlineLevel="1">
      <c r="A600" s="526"/>
      <c r="B600" s="296" t="s">
        <v>311</v>
      </c>
      <c r="C600" s="293" t="s">
        <v>164</v>
      </c>
      <c r="D600" s="297"/>
      <c r="E600" s="297"/>
      <c r="F600" s="297"/>
      <c r="G600" s="297"/>
      <c r="H600" s="297"/>
      <c r="I600" s="297"/>
      <c r="J600" s="297"/>
      <c r="K600" s="297"/>
      <c r="L600" s="297"/>
      <c r="M600" s="297"/>
      <c r="N600" s="468"/>
      <c r="O600" s="297"/>
      <c r="P600" s="297"/>
      <c r="Q600" s="297"/>
      <c r="R600" s="297"/>
      <c r="S600" s="297"/>
      <c r="T600" s="297"/>
      <c r="U600" s="297"/>
      <c r="V600" s="297"/>
      <c r="W600" s="297"/>
      <c r="X600" s="297"/>
      <c r="Y600" s="412">
        <f t="shared" ref="Y600:AL600" si="184">Y599</f>
        <v>0</v>
      </c>
      <c r="Z600" s="412">
        <f t="shared" si="184"/>
        <v>0</v>
      </c>
      <c r="AA600" s="412">
        <f t="shared" si="184"/>
        <v>0</v>
      </c>
      <c r="AB600" s="412">
        <f t="shared" si="184"/>
        <v>0</v>
      </c>
      <c r="AC600" s="412">
        <f t="shared" si="184"/>
        <v>0</v>
      </c>
      <c r="AD600" s="412">
        <f t="shared" si="184"/>
        <v>0</v>
      </c>
      <c r="AE600" s="412">
        <f t="shared" si="184"/>
        <v>0</v>
      </c>
      <c r="AF600" s="412">
        <f t="shared" si="184"/>
        <v>0</v>
      </c>
      <c r="AG600" s="412">
        <f t="shared" si="184"/>
        <v>0</v>
      </c>
      <c r="AH600" s="412">
        <f t="shared" si="184"/>
        <v>0</v>
      </c>
      <c r="AI600" s="412">
        <f t="shared" si="184"/>
        <v>0</v>
      </c>
      <c r="AJ600" s="412">
        <f t="shared" si="184"/>
        <v>0</v>
      </c>
      <c r="AK600" s="412">
        <f t="shared" si="184"/>
        <v>0</v>
      </c>
      <c r="AL600" s="412">
        <f t="shared" si="184"/>
        <v>0</v>
      </c>
      <c r="AM600" s="299"/>
    </row>
    <row r="601" spans="1:39" hidden="1" outlineLevel="1">
      <c r="A601" s="526"/>
      <c r="B601" s="296"/>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423"/>
      <c r="Z601" s="424"/>
      <c r="AA601" s="424"/>
      <c r="AB601" s="424"/>
      <c r="AC601" s="424"/>
      <c r="AD601" s="424"/>
      <c r="AE601" s="424"/>
      <c r="AF601" s="424"/>
      <c r="AG601" s="424"/>
      <c r="AH601" s="424"/>
      <c r="AI601" s="424"/>
      <c r="AJ601" s="424"/>
      <c r="AK601" s="424"/>
      <c r="AL601" s="424"/>
      <c r="AM601" s="299"/>
    </row>
    <row r="602" spans="1:39" ht="15.75" hidden="1" outlineLevel="1">
      <c r="A602" s="526"/>
      <c r="B602" s="320" t="s">
        <v>499</v>
      </c>
      <c r="C602" s="291"/>
      <c r="D602" s="291"/>
      <c r="E602" s="291"/>
      <c r="F602" s="291"/>
      <c r="G602" s="291"/>
      <c r="H602" s="291"/>
      <c r="I602" s="291"/>
      <c r="J602" s="291"/>
      <c r="K602" s="291"/>
      <c r="L602" s="291"/>
      <c r="M602" s="291"/>
      <c r="N602" s="292"/>
      <c r="O602" s="291"/>
      <c r="P602" s="291"/>
      <c r="Q602" s="291"/>
      <c r="R602" s="291"/>
      <c r="S602" s="291"/>
      <c r="T602" s="291"/>
      <c r="U602" s="291"/>
      <c r="V602" s="291"/>
      <c r="W602" s="291"/>
      <c r="X602" s="291"/>
      <c r="Y602" s="415"/>
      <c r="Z602" s="415"/>
      <c r="AA602" s="415"/>
      <c r="AB602" s="415"/>
      <c r="AC602" s="415"/>
      <c r="AD602" s="415"/>
      <c r="AE602" s="415"/>
      <c r="AF602" s="415"/>
      <c r="AG602" s="415"/>
      <c r="AH602" s="415"/>
      <c r="AI602" s="415"/>
      <c r="AJ602" s="415"/>
      <c r="AK602" s="415"/>
      <c r="AL602" s="415"/>
      <c r="AM602" s="294"/>
    </row>
    <row r="603" spans="1:39" hidden="1" outlineLevel="1">
      <c r="A603" s="526">
        <v>6</v>
      </c>
      <c r="B603" s="429" t="s">
        <v>100</v>
      </c>
      <c r="C603" s="293" t="s">
        <v>25</v>
      </c>
      <c r="D603" s="297"/>
      <c r="E603" s="297"/>
      <c r="F603" s="297"/>
      <c r="G603" s="297"/>
      <c r="H603" s="297"/>
      <c r="I603" s="297"/>
      <c r="J603" s="297"/>
      <c r="K603" s="297"/>
      <c r="L603" s="297"/>
      <c r="M603" s="297"/>
      <c r="N603" s="297">
        <v>12</v>
      </c>
      <c r="O603" s="297"/>
      <c r="P603" s="297"/>
      <c r="Q603" s="297"/>
      <c r="R603" s="297"/>
      <c r="S603" s="297"/>
      <c r="T603" s="297"/>
      <c r="U603" s="297"/>
      <c r="V603" s="297"/>
      <c r="W603" s="297"/>
      <c r="X603" s="297"/>
      <c r="Y603" s="416"/>
      <c r="Z603" s="411"/>
      <c r="AA603" s="411"/>
      <c r="AB603" s="411"/>
      <c r="AC603" s="411"/>
      <c r="AD603" s="411"/>
      <c r="AE603" s="411"/>
      <c r="AF603" s="416"/>
      <c r="AG603" s="416"/>
      <c r="AH603" s="416"/>
      <c r="AI603" s="416"/>
      <c r="AJ603" s="416"/>
      <c r="AK603" s="416"/>
      <c r="AL603" s="416"/>
      <c r="AM603" s="298">
        <f>SUM(Y603:AL603)</f>
        <v>0</v>
      </c>
    </row>
    <row r="604" spans="1:39" hidden="1" outlineLevel="1">
      <c r="A604" s="526"/>
      <c r="B604" s="296" t="s">
        <v>311</v>
      </c>
      <c r="C604" s="293" t="s">
        <v>164</v>
      </c>
      <c r="D604" s="297"/>
      <c r="E604" s="297"/>
      <c r="F604" s="297"/>
      <c r="G604" s="297"/>
      <c r="H604" s="297"/>
      <c r="I604" s="297"/>
      <c r="J604" s="297"/>
      <c r="K604" s="297"/>
      <c r="L604" s="297"/>
      <c r="M604" s="297"/>
      <c r="N604" s="297">
        <f>N603</f>
        <v>12</v>
      </c>
      <c r="O604" s="297"/>
      <c r="P604" s="297"/>
      <c r="Q604" s="297"/>
      <c r="R604" s="297"/>
      <c r="S604" s="297"/>
      <c r="T604" s="297"/>
      <c r="U604" s="297"/>
      <c r="V604" s="297"/>
      <c r="W604" s="297"/>
      <c r="X604" s="297"/>
      <c r="Y604" s="412">
        <f t="shared" ref="Y604:AL604" si="185">Y603</f>
        <v>0</v>
      </c>
      <c r="Z604" s="412">
        <f t="shared" si="185"/>
        <v>0</v>
      </c>
      <c r="AA604" s="412">
        <f t="shared" si="185"/>
        <v>0</v>
      </c>
      <c r="AB604" s="412">
        <f t="shared" si="185"/>
        <v>0</v>
      </c>
      <c r="AC604" s="412">
        <f t="shared" si="185"/>
        <v>0</v>
      </c>
      <c r="AD604" s="412">
        <f t="shared" si="185"/>
        <v>0</v>
      </c>
      <c r="AE604" s="412">
        <f t="shared" si="185"/>
        <v>0</v>
      </c>
      <c r="AF604" s="412">
        <f t="shared" si="185"/>
        <v>0</v>
      </c>
      <c r="AG604" s="412">
        <f t="shared" si="185"/>
        <v>0</v>
      </c>
      <c r="AH604" s="412">
        <f t="shared" si="185"/>
        <v>0</v>
      </c>
      <c r="AI604" s="412">
        <f t="shared" si="185"/>
        <v>0</v>
      </c>
      <c r="AJ604" s="412">
        <f t="shared" si="185"/>
        <v>0</v>
      </c>
      <c r="AK604" s="412">
        <f t="shared" si="185"/>
        <v>0</v>
      </c>
      <c r="AL604" s="412">
        <f t="shared" si="185"/>
        <v>0</v>
      </c>
      <c r="AM604" s="313"/>
    </row>
    <row r="605" spans="1:39" hidden="1" outlineLevel="1">
      <c r="A605" s="526"/>
      <c r="B605" s="312"/>
      <c r="C605" s="314"/>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417"/>
      <c r="Z605" s="417"/>
      <c r="AA605" s="417"/>
      <c r="AB605" s="417"/>
      <c r="AC605" s="417"/>
      <c r="AD605" s="417"/>
      <c r="AE605" s="417"/>
      <c r="AF605" s="417"/>
      <c r="AG605" s="417"/>
      <c r="AH605" s="417"/>
      <c r="AI605" s="417"/>
      <c r="AJ605" s="417"/>
      <c r="AK605" s="417"/>
      <c r="AL605" s="417"/>
      <c r="AM605" s="315"/>
    </row>
    <row r="606" spans="1:39" ht="30" hidden="1" outlineLevel="1">
      <c r="A606" s="526">
        <v>7</v>
      </c>
      <c r="B606" s="429" t="s">
        <v>101</v>
      </c>
      <c r="C606" s="293" t="s">
        <v>25</v>
      </c>
      <c r="D606" s="297"/>
      <c r="E606" s="297"/>
      <c r="F606" s="297"/>
      <c r="G606" s="297"/>
      <c r="H606" s="297"/>
      <c r="I606" s="297"/>
      <c r="J606" s="297"/>
      <c r="K606" s="297"/>
      <c r="L606" s="297"/>
      <c r="M606" s="297"/>
      <c r="N606" s="297">
        <v>12</v>
      </c>
      <c r="O606" s="297"/>
      <c r="P606" s="297"/>
      <c r="Q606" s="297"/>
      <c r="R606" s="297"/>
      <c r="S606" s="297"/>
      <c r="T606" s="297"/>
      <c r="U606" s="297"/>
      <c r="V606" s="297"/>
      <c r="W606" s="297"/>
      <c r="X606" s="297"/>
      <c r="Y606" s="416"/>
      <c r="Z606" s="411"/>
      <c r="AA606" s="411"/>
      <c r="AB606" s="411"/>
      <c r="AC606" s="411"/>
      <c r="AD606" s="411"/>
      <c r="AE606" s="411"/>
      <c r="AF606" s="416"/>
      <c r="AG606" s="416"/>
      <c r="AH606" s="416"/>
      <c r="AI606" s="416"/>
      <c r="AJ606" s="416"/>
      <c r="AK606" s="416"/>
      <c r="AL606" s="416"/>
      <c r="AM606" s="298">
        <f>SUM(Y606:AL606)</f>
        <v>0</v>
      </c>
    </row>
    <row r="607" spans="1:39" hidden="1" outlineLevel="1">
      <c r="A607" s="526"/>
      <c r="B607" s="296" t="s">
        <v>311</v>
      </c>
      <c r="C607" s="293" t="s">
        <v>164</v>
      </c>
      <c r="D607" s="297"/>
      <c r="E607" s="297"/>
      <c r="F607" s="297"/>
      <c r="G607" s="297"/>
      <c r="H607" s="297"/>
      <c r="I607" s="297"/>
      <c r="J607" s="297"/>
      <c r="K607" s="297"/>
      <c r="L607" s="297"/>
      <c r="M607" s="297"/>
      <c r="N607" s="297">
        <f>N606</f>
        <v>12</v>
      </c>
      <c r="O607" s="297"/>
      <c r="P607" s="297"/>
      <c r="Q607" s="297"/>
      <c r="R607" s="297"/>
      <c r="S607" s="297"/>
      <c r="T607" s="297"/>
      <c r="U607" s="297"/>
      <c r="V607" s="297"/>
      <c r="W607" s="297"/>
      <c r="X607" s="297"/>
      <c r="Y607" s="412">
        <f t="shared" ref="Y607:AL607" si="186">Y606</f>
        <v>0</v>
      </c>
      <c r="Z607" s="412">
        <f t="shared" si="186"/>
        <v>0</v>
      </c>
      <c r="AA607" s="412">
        <f t="shared" si="186"/>
        <v>0</v>
      </c>
      <c r="AB607" s="412">
        <f t="shared" si="186"/>
        <v>0</v>
      </c>
      <c r="AC607" s="412">
        <f t="shared" si="186"/>
        <v>0</v>
      </c>
      <c r="AD607" s="412">
        <f t="shared" si="186"/>
        <v>0</v>
      </c>
      <c r="AE607" s="412">
        <f t="shared" si="186"/>
        <v>0</v>
      </c>
      <c r="AF607" s="412">
        <f t="shared" si="186"/>
        <v>0</v>
      </c>
      <c r="AG607" s="412">
        <f t="shared" si="186"/>
        <v>0</v>
      </c>
      <c r="AH607" s="412">
        <f t="shared" si="186"/>
        <v>0</v>
      </c>
      <c r="AI607" s="412">
        <f t="shared" si="186"/>
        <v>0</v>
      </c>
      <c r="AJ607" s="412">
        <f t="shared" si="186"/>
        <v>0</v>
      </c>
      <c r="AK607" s="412">
        <f t="shared" si="186"/>
        <v>0</v>
      </c>
      <c r="AL607" s="412">
        <f t="shared" si="186"/>
        <v>0</v>
      </c>
      <c r="AM607" s="313"/>
    </row>
    <row r="608" spans="1:39" hidden="1" outlineLevel="1">
      <c r="A608" s="526"/>
      <c r="B608" s="316"/>
      <c r="C608" s="314"/>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417"/>
      <c r="Z608" s="418"/>
      <c r="AA608" s="417"/>
      <c r="AB608" s="417"/>
      <c r="AC608" s="417"/>
      <c r="AD608" s="417"/>
      <c r="AE608" s="417"/>
      <c r="AF608" s="417"/>
      <c r="AG608" s="417"/>
      <c r="AH608" s="417"/>
      <c r="AI608" s="417"/>
      <c r="AJ608" s="417"/>
      <c r="AK608" s="417"/>
      <c r="AL608" s="417"/>
      <c r="AM608" s="315"/>
    </row>
    <row r="609" spans="1:39" ht="30" hidden="1" outlineLevel="1">
      <c r="A609" s="526">
        <v>8</v>
      </c>
      <c r="B609" s="429" t="s">
        <v>102</v>
      </c>
      <c r="C609" s="293" t="s">
        <v>25</v>
      </c>
      <c r="D609" s="297"/>
      <c r="E609" s="297"/>
      <c r="F609" s="297"/>
      <c r="G609" s="297"/>
      <c r="H609" s="297"/>
      <c r="I609" s="297"/>
      <c r="J609" s="297"/>
      <c r="K609" s="297"/>
      <c r="L609" s="297"/>
      <c r="M609" s="297"/>
      <c r="N609" s="297">
        <v>12</v>
      </c>
      <c r="O609" s="297"/>
      <c r="P609" s="297"/>
      <c r="Q609" s="297"/>
      <c r="R609" s="297"/>
      <c r="S609" s="297"/>
      <c r="T609" s="297"/>
      <c r="U609" s="297"/>
      <c r="V609" s="297"/>
      <c r="W609" s="297"/>
      <c r="X609" s="297"/>
      <c r="Y609" s="416"/>
      <c r="Z609" s="411"/>
      <c r="AA609" s="411"/>
      <c r="AB609" s="411"/>
      <c r="AC609" s="411"/>
      <c r="AD609" s="411"/>
      <c r="AE609" s="411"/>
      <c r="AF609" s="416"/>
      <c r="AG609" s="416"/>
      <c r="AH609" s="416"/>
      <c r="AI609" s="416"/>
      <c r="AJ609" s="416"/>
      <c r="AK609" s="416"/>
      <c r="AL609" s="416"/>
      <c r="AM609" s="298">
        <f>SUM(Y609:AL609)</f>
        <v>0</v>
      </c>
    </row>
    <row r="610" spans="1:39" hidden="1" outlineLevel="1">
      <c r="A610" s="526"/>
      <c r="B610" s="296" t="s">
        <v>311</v>
      </c>
      <c r="C610" s="293" t="s">
        <v>164</v>
      </c>
      <c r="D610" s="297"/>
      <c r="E610" s="297"/>
      <c r="F610" s="297"/>
      <c r="G610" s="297"/>
      <c r="H610" s="297"/>
      <c r="I610" s="297"/>
      <c r="J610" s="297"/>
      <c r="K610" s="297"/>
      <c r="L610" s="297"/>
      <c r="M610" s="297"/>
      <c r="N610" s="297">
        <f>N609</f>
        <v>12</v>
      </c>
      <c r="O610" s="297"/>
      <c r="P610" s="297"/>
      <c r="Q610" s="297"/>
      <c r="R610" s="297"/>
      <c r="S610" s="297"/>
      <c r="T610" s="297"/>
      <c r="U610" s="297"/>
      <c r="V610" s="297"/>
      <c r="W610" s="297"/>
      <c r="X610" s="297"/>
      <c r="Y610" s="412">
        <f t="shared" ref="Y610:AL610" si="187">Y609</f>
        <v>0</v>
      </c>
      <c r="Z610" s="412">
        <f t="shared" si="187"/>
        <v>0</v>
      </c>
      <c r="AA610" s="412">
        <f t="shared" si="187"/>
        <v>0</v>
      </c>
      <c r="AB610" s="412">
        <f t="shared" si="187"/>
        <v>0</v>
      </c>
      <c r="AC610" s="412">
        <f t="shared" si="187"/>
        <v>0</v>
      </c>
      <c r="AD610" s="412">
        <f t="shared" si="187"/>
        <v>0</v>
      </c>
      <c r="AE610" s="412">
        <f t="shared" si="187"/>
        <v>0</v>
      </c>
      <c r="AF610" s="412">
        <f t="shared" si="187"/>
        <v>0</v>
      </c>
      <c r="AG610" s="412">
        <f t="shared" si="187"/>
        <v>0</v>
      </c>
      <c r="AH610" s="412">
        <f t="shared" si="187"/>
        <v>0</v>
      </c>
      <c r="AI610" s="412">
        <f t="shared" si="187"/>
        <v>0</v>
      </c>
      <c r="AJ610" s="412">
        <f t="shared" si="187"/>
        <v>0</v>
      </c>
      <c r="AK610" s="412">
        <f t="shared" si="187"/>
        <v>0</v>
      </c>
      <c r="AL610" s="412">
        <f t="shared" si="187"/>
        <v>0</v>
      </c>
      <c r="AM610" s="313"/>
    </row>
    <row r="611" spans="1:39" hidden="1" outlineLevel="1">
      <c r="A611" s="526"/>
      <c r="B611" s="316"/>
      <c r="C611" s="314"/>
      <c r="D611" s="318"/>
      <c r="E611" s="318"/>
      <c r="F611" s="318"/>
      <c r="G611" s="318"/>
      <c r="H611" s="318"/>
      <c r="I611" s="318"/>
      <c r="J611" s="318"/>
      <c r="K611" s="318"/>
      <c r="L611" s="318"/>
      <c r="M611" s="318"/>
      <c r="N611" s="293"/>
      <c r="O611" s="318"/>
      <c r="P611" s="318"/>
      <c r="Q611" s="318"/>
      <c r="R611" s="318"/>
      <c r="S611" s="318"/>
      <c r="T611" s="318"/>
      <c r="U611" s="318"/>
      <c r="V611" s="318"/>
      <c r="W611" s="318"/>
      <c r="X611" s="318"/>
      <c r="Y611" s="417"/>
      <c r="Z611" s="418"/>
      <c r="AA611" s="417"/>
      <c r="AB611" s="417"/>
      <c r="AC611" s="417"/>
      <c r="AD611" s="417"/>
      <c r="AE611" s="417"/>
      <c r="AF611" s="417"/>
      <c r="AG611" s="417"/>
      <c r="AH611" s="417"/>
      <c r="AI611" s="417"/>
      <c r="AJ611" s="417"/>
      <c r="AK611" s="417"/>
      <c r="AL611" s="417"/>
      <c r="AM611" s="315"/>
    </row>
    <row r="612" spans="1:39" ht="30" hidden="1" outlineLevel="1">
      <c r="A612" s="526">
        <v>9</v>
      </c>
      <c r="B612" s="429" t="s">
        <v>103</v>
      </c>
      <c r="C612" s="293" t="s">
        <v>25</v>
      </c>
      <c r="D612" s="297"/>
      <c r="E612" s="297"/>
      <c r="F612" s="297"/>
      <c r="G612" s="297"/>
      <c r="H612" s="297"/>
      <c r="I612" s="297"/>
      <c r="J612" s="297"/>
      <c r="K612" s="297"/>
      <c r="L612" s="297"/>
      <c r="M612" s="297"/>
      <c r="N612" s="297">
        <v>12</v>
      </c>
      <c r="O612" s="297"/>
      <c r="P612" s="297"/>
      <c r="Q612" s="297"/>
      <c r="R612" s="297"/>
      <c r="S612" s="297"/>
      <c r="T612" s="297"/>
      <c r="U612" s="297"/>
      <c r="V612" s="297"/>
      <c r="W612" s="297"/>
      <c r="X612" s="297"/>
      <c r="Y612" s="416"/>
      <c r="Z612" s="411"/>
      <c r="AA612" s="411"/>
      <c r="AB612" s="411"/>
      <c r="AC612" s="411"/>
      <c r="AD612" s="411"/>
      <c r="AE612" s="411"/>
      <c r="AF612" s="416"/>
      <c r="AG612" s="416"/>
      <c r="AH612" s="416"/>
      <c r="AI612" s="416"/>
      <c r="AJ612" s="416"/>
      <c r="AK612" s="416"/>
      <c r="AL612" s="416"/>
      <c r="AM612" s="298">
        <f>SUM(Y612:AL612)</f>
        <v>0</v>
      </c>
    </row>
    <row r="613" spans="1:39" hidden="1" outlineLevel="1">
      <c r="A613" s="526"/>
      <c r="B613" s="296" t="s">
        <v>311</v>
      </c>
      <c r="C613" s="293" t="s">
        <v>164</v>
      </c>
      <c r="D613" s="297"/>
      <c r="E613" s="297"/>
      <c r="F613" s="297"/>
      <c r="G613" s="297"/>
      <c r="H613" s="297"/>
      <c r="I613" s="297"/>
      <c r="J613" s="297"/>
      <c r="K613" s="297"/>
      <c r="L613" s="297"/>
      <c r="M613" s="297"/>
      <c r="N613" s="297">
        <f>N612</f>
        <v>12</v>
      </c>
      <c r="O613" s="297"/>
      <c r="P613" s="297"/>
      <c r="Q613" s="297"/>
      <c r="R613" s="297"/>
      <c r="S613" s="297"/>
      <c r="T613" s="297"/>
      <c r="U613" s="297"/>
      <c r="V613" s="297"/>
      <c r="W613" s="297"/>
      <c r="X613" s="297"/>
      <c r="Y613" s="412">
        <f t="shared" ref="Y613:AL613" si="188">Y612</f>
        <v>0</v>
      </c>
      <c r="Z613" s="412">
        <f t="shared" si="188"/>
        <v>0</v>
      </c>
      <c r="AA613" s="412">
        <f t="shared" si="188"/>
        <v>0</v>
      </c>
      <c r="AB613" s="412">
        <f t="shared" si="188"/>
        <v>0</v>
      </c>
      <c r="AC613" s="412">
        <f t="shared" si="188"/>
        <v>0</v>
      </c>
      <c r="AD613" s="412">
        <f t="shared" si="188"/>
        <v>0</v>
      </c>
      <c r="AE613" s="412">
        <f t="shared" si="188"/>
        <v>0</v>
      </c>
      <c r="AF613" s="412">
        <f t="shared" si="188"/>
        <v>0</v>
      </c>
      <c r="AG613" s="412">
        <f t="shared" si="188"/>
        <v>0</v>
      </c>
      <c r="AH613" s="412">
        <f t="shared" si="188"/>
        <v>0</v>
      </c>
      <c r="AI613" s="412">
        <f t="shared" si="188"/>
        <v>0</v>
      </c>
      <c r="AJ613" s="412">
        <f t="shared" si="188"/>
        <v>0</v>
      </c>
      <c r="AK613" s="412">
        <f t="shared" si="188"/>
        <v>0</v>
      </c>
      <c r="AL613" s="412">
        <f t="shared" si="188"/>
        <v>0</v>
      </c>
      <c r="AM613" s="313"/>
    </row>
    <row r="614" spans="1:39" hidden="1" outlineLevel="1">
      <c r="A614" s="526"/>
      <c r="B614" s="316"/>
      <c r="C614" s="314"/>
      <c r="D614" s="318"/>
      <c r="E614" s="318"/>
      <c r="F614" s="318"/>
      <c r="G614" s="318"/>
      <c r="H614" s="318"/>
      <c r="I614" s="318"/>
      <c r="J614" s="318"/>
      <c r="K614" s="318"/>
      <c r="L614" s="318"/>
      <c r="M614" s="318"/>
      <c r="N614" s="293"/>
      <c r="O614" s="318"/>
      <c r="P614" s="318"/>
      <c r="Q614" s="318"/>
      <c r="R614" s="318"/>
      <c r="S614" s="318"/>
      <c r="T614" s="318"/>
      <c r="U614" s="318"/>
      <c r="V614" s="318"/>
      <c r="W614" s="318"/>
      <c r="X614" s="318"/>
      <c r="Y614" s="417"/>
      <c r="Z614" s="417"/>
      <c r="AA614" s="417"/>
      <c r="AB614" s="417"/>
      <c r="AC614" s="417"/>
      <c r="AD614" s="417"/>
      <c r="AE614" s="417"/>
      <c r="AF614" s="417"/>
      <c r="AG614" s="417"/>
      <c r="AH614" s="417"/>
      <c r="AI614" s="417"/>
      <c r="AJ614" s="417"/>
      <c r="AK614" s="417"/>
      <c r="AL614" s="417"/>
      <c r="AM614" s="315"/>
    </row>
    <row r="615" spans="1:39" ht="30" hidden="1" outlineLevel="1">
      <c r="A615" s="526">
        <v>10</v>
      </c>
      <c r="B615" s="429" t="s">
        <v>104</v>
      </c>
      <c r="C615" s="293" t="s">
        <v>25</v>
      </c>
      <c r="D615" s="297"/>
      <c r="E615" s="297"/>
      <c r="F615" s="297"/>
      <c r="G615" s="297"/>
      <c r="H615" s="297"/>
      <c r="I615" s="297"/>
      <c r="J615" s="297"/>
      <c r="K615" s="297"/>
      <c r="L615" s="297"/>
      <c r="M615" s="297"/>
      <c r="N615" s="297">
        <v>3</v>
      </c>
      <c r="O615" s="297"/>
      <c r="P615" s="297"/>
      <c r="Q615" s="297"/>
      <c r="R615" s="297"/>
      <c r="S615" s="297"/>
      <c r="T615" s="297"/>
      <c r="U615" s="297"/>
      <c r="V615" s="297"/>
      <c r="W615" s="297"/>
      <c r="X615" s="297"/>
      <c r="Y615" s="416"/>
      <c r="Z615" s="411"/>
      <c r="AA615" s="411"/>
      <c r="AB615" s="411"/>
      <c r="AC615" s="411"/>
      <c r="AD615" s="411"/>
      <c r="AE615" s="411"/>
      <c r="AF615" s="416"/>
      <c r="AG615" s="416"/>
      <c r="AH615" s="416"/>
      <c r="AI615" s="416"/>
      <c r="AJ615" s="416"/>
      <c r="AK615" s="416"/>
      <c r="AL615" s="416"/>
      <c r="AM615" s="298">
        <f>SUM(Y615:AL615)</f>
        <v>0</v>
      </c>
    </row>
    <row r="616" spans="1:39" hidden="1" outlineLevel="1">
      <c r="A616" s="526"/>
      <c r="B616" s="296" t="s">
        <v>311</v>
      </c>
      <c r="C616" s="293" t="s">
        <v>164</v>
      </c>
      <c r="D616" s="297"/>
      <c r="E616" s="297"/>
      <c r="F616" s="297"/>
      <c r="G616" s="297"/>
      <c r="H616" s="297"/>
      <c r="I616" s="297"/>
      <c r="J616" s="297"/>
      <c r="K616" s="297"/>
      <c r="L616" s="297"/>
      <c r="M616" s="297"/>
      <c r="N616" s="297">
        <f>N615</f>
        <v>3</v>
      </c>
      <c r="O616" s="297"/>
      <c r="P616" s="297"/>
      <c r="Q616" s="297"/>
      <c r="R616" s="297"/>
      <c r="S616" s="297"/>
      <c r="T616" s="297"/>
      <c r="U616" s="297"/>
      <c r="V616" s="297"/>
      <c r="W616" s="297"/>
      <c r="X616" s="297"/>
      <c r="Y616" s="412">
        <f t="shared" ref="Y616:AL616" si="189">Y615</f>
        <v>0</v>
      </c>
      <c r="Z616" s="412">
        <f t="shared" si="189"/>
        <v>0</v>
      </c>
      <c r="AA616" s="412">
        <f t="shared" si="189"/>
        <v>0</v>
      </c>
      <c r="AB616" s="412">
        <f t="shared" si="189"/>
        <v>0</v>
      </c>
      <c r="AC616" s="412">
        <f t="shared" si="189"/>
        <v>0</v>
      </c>
      <c r="AD616" s="412">
        <f t="shared" si="189"/>
        <v>0</v>
      </c>
      <c r="AE616" s="412">
        <f t="shared" si="189"/>
        <v>0</v>
      </c>
      <c r="AF616" s="412">
        <f t="shared" si="189"/>
        <v>0</v>
      </c>
      <c r="AG616" s="412">
        <f t="shared" si="189"/>
        <v>0</v>
      </c>
      <c r="AH616" s="412">
        <f t="shared" si="189"/>
        <v>0</v>
      </c>
      <c r="AI616" s="412">
        <f t="shared" si="189"/>
        <v>0</v>
      </c>
      <c r="AJ616" s="412">
        <f t="shared" si="189"/>
        <v>0</v>
      </c>
      <c r="AK616" s="412">
        <f t="shared" si="189"/>
        <v>0</v>
      </c>
      <c r="AL616" s="412">
        <f t="shared" si="189"/>
        <v>0</v>
      </c>
      <c r="AM616" s="313"/>
    </row>
    <row r="617" spans="1:39" hidden="1" outlineLevel="1">
      <c r="A617" s="526"/>
      <c r="B617" s="316"/>
      <c r="C617" s="314"/>
      <c r="D617" s="318"/>
      <c r="E617" s="318"/>
      <c r="F617" s="318"/>
      <c r="G617" s="318"/>
      <c r="H617" s="318"/>
      <c r="I617" s="318"/>
      <c r="J617" s="318"/>
      <c r="K617" s="318"/>
      <c r="L617" s="318"/>
      <c r="M617" s="318"/>
      <c r="N617" s="293"/>
      <c r="O617" s="318"/>
      <c r="P617" s="318"/>
      <c r="Q617" s="318"/>
      <c r="R617" s="318"/>
      <c r="S617" s="318"/>
      <c r="T617" s="318"/>
      <c r="U617" s="318"/>
      <c r="V617" s="318"/>
      <c r="W617" s="318"/>
      <c r="X617" s="318"/>
      <c r="Y617" s="417"/>
      <c r="Z617" s="418"/>
      <c r="AA617" s="417"/>
      <c r="AB617" s="417"/>
      <c r="AC617" s="417"/>
      <c r="AD617" s="417"/>
      <c r="AE617" s="417"/>
      <c r="AF617" s="417"/>
      <c r="AG617" s="417"/>
      <c r="AH617" s="417"/>
      <c r="AI617" s="417"/>
      <c r="AJ617" s="417"/>
      <c r="AK617" s="417"/>
      <c r="AL617" s="417"/>
      <c r="AM617" s="315"/>
    </row>
    <row r="618" spans="1:39" ht="15.75" hidden="1" outlineLevel="1">
      <c r="A618" s="526"/>
      <c r="B618" s="290" t="s">
        <v>10</v>
      </c>
      <c r="C618" s="291"/>
      <c r="D618" s="291"/>
      <c r="E618" s="291"/>
      <c r="F618" s="291"/>
      <c r="G618" s="291"/>
      <c r="H618" s="291"/>
      <c r="I618" s="291"/>
      <c r="J618" s="291"/>
      <c r="K618" s="291"/>
      <c r="L618" s="291"/>
      <c r="M618" s="291"/>
      <c r="N618" s="292"/>
      <c r="O618" s="291"/>
      <c r="P618" s="291"/>
      <c r="Q618" s="291"/>
      <c r="R618" s="291"/>
      <c r="S618" s="291"/>
      <c r="T618" s="291"/>
      <c r="U618" s="291"/>
      <c r="V618" s="291"/>
      <c r="W618" s="291"/>
      <c r="X618" s="291"/>
      <c r="Y618" s="415"/>
      <c r="Z618" s="415"/>
      <c r="AA618" s="415"/>
      <c r="AB618" s="415"/>
      <c r="AC618" s="415"/>
      <c r="AD618" s="415"/>
      <c r="AE618" s="415"/>
      <c r="AF618" s="415"/>
      <c r="AG618" s="415"/>
      <c r="AH618" s="415"/>
      <c r="AI618" s="415"/>
      <c r="AJ618" s="415"/>
      <c r="AK618" s="415"/>
      <c r="AL618" s="415"/>
      <c r="AM618" s="294"/>
    </row>
    <row r="619" spans="1:39" ht="30" hidden="1" outlineLevel="1">
      <c r="A619" s="526">
        <v>11</v>
      </c>
      <c r="B619" s="429" t="s">
        <v>105</v>
      </c>
      <c r="C619" s="293" t="s">
        <v>25</v>
      </c>
      <c r="D619" s="297"/>
      <c r="E619" s="297"/>
      <c r="F619" s="297"/>
      <c r="G619" s="297"/>
      <c r="H619" s="297"/>
      <c r="I619" s="297"/>
      <c r="J619" s="297"/>
      <c r="K619" s="297"/>
      <c r="L619" s="297"/>
      <c r="M619" s="297"/>
      <c r="N619" s="297">
        <v>12</v>
      </c>
      <c r="O619" s="297"/>
      <c r="P619" s="297"/>
      <c r="Q619" s="297"/>
      <c r="R619" s="297"/>
      <c r="S619" s="297"/>
      <c r="T619" s="297"/>
      <c r="U619" s="297"/>
      <c r="V619" s="297"/>
      <c r="W619" s="297"/>
      <c r="X619" s="297"/>
      <c r="Y619" s="427"/>
      <c r="Z619" s="411"/>
      <c r="AA619" s="411"/>
      <c r="AB619" s="411"/>
      <c r="AC619" s="411"/>
      <c r="AD619" s="411"/>
      <c r="AE619" s="411"/>
      <c r="AF619" s="416"/>
      <c r="AG619" s="416"/>
      <c r="AH619" s="416"/>
      <c r="AI619" s="416"/>
      <c r="AJ619" s="416"/>
      <c r="AK619" s="416"/>
      <c r="AL619" s="416"/>
      <c r="AM619" s="298">
        <f>SUM(Y619:AL619)</f>
        <v>0</v>
      </c>
    </row>
    <row r="620" spans="1:39" hidden="1" outlineLevel="1">
      <c r="A620" s="526"/>
      <c r="B620" s="296" t="s">
        <v>311</v>
      </c>
      <c r="C620" s="293" t="s">
        <v>164</v>
      </c>
      <c r="D620" s="297"/>
      <c r="E620" s="297"/>
      <c r="F620" s="297"/>
      <c r="G620" s="297"/>
      <c r="H620" s="297"/>
      <c r="I620" s="297"/>
      <c r="J620" s="297"/>
      <c r="K620" s="297"/>
      <c r="L620" s="297"/>
      <c r="M620" s="297"/>
      <c r="N620" s="297">
        <f>N619</f>
        <v>12</v>
      </c>
      <c r="O620" s="297"/>
      <c r="P620" s="297"/>
      <c r="Q620" s="297"/>
      <c r="R620" s="297"/>
      <c r="S620" s="297"/>
      <c r="T620" s="297"/>
      <c r="U620" s="297"/>
      <c r="V620" s="297"/>
      <c r="W620" s="297"/>
      <c r="X620" s="297"/>
      <c r="Y620" s="412">
        <f t="shared" ref="Y620:AL620" si="190">Y619</f>
        <v>0</v>
      </c>
      <c r="Z620" s="412">
        <f t="shared" si="190"/>
        <v>0</v>
      </c>
      <c r="AA620" s="412">
        <f t="shared" si="190"/>
        <v>0</v>
      </c>
      <c r="AB620" s="412">
        <f t="shared" si="190"/>
        <v>0</v>
      </c>
      <c r="AC620" s="412">
        <f t="shared" si="190"/>
        <v>0</v>
      </c>
      <c r="AD620" s="412">
        <f t="shared" si="190"/>
        <v>0</v>
      </c>
      <c r="AE620" s="412">
        <f t="shared" si="190"/>
        <v>0</v>
      </c>
      <c r="AF620" s="412">
        <f t="shared" si="190"/>
        <v>0</v>
      </c>
      <c r="AG620" s="412">
        <f t="shared" si="190"/>
        <v>0</v>
      </c>
      <c r="AH620" s="412">
        <f t="shared" si="190"/>
        <v>0</v>
      </c>
      <c r="AI620" s="412">
        <f t="shared" si="190"/>
        <v>0</v>
      </c>
      <c r="AJ620" s="412">
        <f t="shared" si="190"/>
        <v>0</v>
      </c>
      <c r="AK620" s="412">
        <f t="shared" si="190"/>
        <v>0</v>
      </c>
      <c r="AL620" s="412">
        <f t="shared" si="190"/>
        <v>0</v>
      </c>
      <c r="AM620" s="299"/>
    </row>
    <row r="621" spans="1:39" hidden="1" outlineLevel="1">
      <c r="A621" s="526"/>
      <c r="B621" s="317"/>
      <c r="C621" s="307"/>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413"/>
      <c r="Z621" s="422"/>
      <c r="AA621" s="422"/>
      <c r="AB621" s="422"/>
      <c r="AC621" s="422"/>
      <c r="AD621" s="422"/>
      <c r="AE621" s="422"/>
      <c r="AF621" s="422"/>
      <c r="AG621" s="422"/>
      <c r="AH621" s="422"/>
      <c r="AI621" s="422"/>
      <c r="AJ621" s="422"/>
      <c r="AK621" s="422"/>
      <c r="AL621" s="422"/>
      <c r="AM621" s="308"/>
    </row>
    <row r="622" spans="1:39" ht="45" hidden="1" outlineLevel="1">
      <c r="A622" s="526">
        <v>12</v>
      </c>
      <c r="B622" s="429" t="s">
        <v>106</v>
      </c>
      <c r="C622" s="293" t="s">
        <v>25</v>
      </c>
      <c r="D622" s="297"/>
      <c r="E622" s="297"/>
      <c r="F622" s="297"/>
      <c r="G622" s="297"/>
      <c r="H622" s="297"/>
      <c r="I622" s="297"/>
      <c r="J622" s="297"/>
      <c r="K622" s="297"/>
      <c r="L622" s="297"/>
      <c r="M622" s="297"/>
      <c r="N622" s="297">
        <v>12</v>
      </c>
      <c r="O622" s="297"/>
      <c r="P622" s="297"/>
      <c r="Q622" s="297"/>
      <c r="R622" s="297"/>
      <c r="S622" s="297"/>
      <c r="T622" s="297"/>
      <c r="U622" s="297"/>
      <c r="V622" s="297"/>
      <c r="W622" s="297"/>
      <c r="X622" s="297"/>
      <c r="Y622" s="411"/>
      <c r="Z622" s="411"/>
      <c r="AA622" s="411"/>
      <c r="AB622" s="411"/>
      <c r="AC622" s="411"/>
      <c r="AD622" s="411"/>
      <c r="AE622" s="411"/>
      <c r="AF622" s="416"/>
      <c r="AG622" s="416"/>
      <c r="AH622" s="416"/>
      <c r="AI622" s="416"/>
      <c r="AJ622" s="416"/>
      <c r="AK622" s="416"/>
      <c r="AL622" s="416"/>
      <c r="AM622" s="298">
        <f>SUM(Y622:AL622)</f>
        <v>0</v>
      </c>
    </row>
    <row r="623" spans="1:39" hidden="1" outlineLevel="1">
      <c r="A623" s="526"/>
      <c r="B623" s="296" t="s">
        <v>311</v>
      </c>
      <c r="C623" s="293" t="s">
        <v>164</v>
      </c>
      <c r="D623" s="297"/>
      <c r="E623" s="297"/>
      <c r="F623" s="297"/>
      <c r="G623" s="297"/>
      <c r="H623" s="297"/>
      <c r="I623" s="297"/>
      <c r="J623" s="297"/>
      <c r="K623" s="297"/>
      <c r="L623" s="297"/>
      <c r="M623" s="297"/>
      <c r="N623" s="297">
        <f>N622</f>
        <v>12</v>
      </c>
      <c r="O623" s="297"/>
      <c r="P623" s="297"/>
      <c r="Q623" s="297"/>
      <c r="R623" s="297"/>
      <c r="S623" s="297"/>
      <c r="T623" s="297"/>
      <c r="U623" s="297"/>
      <c r="V623" s="297"/>
      <c r="W623" s="297"/>
      <c r="X623" s="297"/>
      <c r="Y623" s="412">
        <f t="shared" ref="Y623:AL623" si="191">Y622</f>
        <v>0</v>
      </c>
      <c r="Z623" s="412">
        <f t="shared" si="191"/>
        <v>0</v>
      </c>
      <c r="AA623" s="412">
        <f t="shared" si="191"/>
        <v>0</v>
      </c>
      <c r="AB623" s="412">
        <f t="shared" si="191"/>
        <v>0</v>
      </c>
      <c r="AC623" s="412">
        <f t="shared" si="191"/>
        <v>0</v>
      </c>
      <c r="AD623" s="412">
        <f t="shared" si="191"/>
        <v>0</v>
      </c>
      <c r="AE623" s="412">
        <f t="shared" si="191"/>
        <v>0</v>
      </c>
      <c r="AF623" s="412">
        <f t="shared" si="191"/>
        <v>0</v>
      </c>
      <c r="AG623" s="412">
        <f t="shared" si="191"/>
        <v>0</v>
      </c>
      <c r="AH623" s="412">
        <f t="shared" si="191"/>
        <v>0</v>
      </c>
      <c r="AI623" s="412">
        <f t="shared" si="191"/>
        <v>0</v>
      </c>
      <c r="AJ623" s="412">
        <f t="shared" si="191"/>
        <v>0</v>
      </c>
      <c r="AK623" s="412">
        <f t="shared" si="191"/>
        <v>0</v>
      </c>
      <c r="AL623" s="412">
        <f t="shared" si="191"/>
        <v>0</v>
      </c>
      <c r="AM623" s="299"/>
    </row>
    <row r="624" spans="1:39" hidden="1" outlineLevel="1">
      <c r="A624" s="526"/>
      <c r="B624" s="317"/>
      <c r="C624" s="307"/>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423"/>
      <c r="Z624" s="423"/>
      <c r="AA624" s="413"/>
      <c r="AB624" s="413"/>
      <c r="AC624" s="413"/>
      <c r="AD624" s="413"/>
      <c r="AE624" s="413"/>
      <c r="AF624" s="413"/>
      <c r="AG624" s="413"/>
      <c r="AH624" s="413"/>
      <c r="AI624" s="413"/>
      <c r="AJ624" s="413"/>
      <c r="AK624" s="413"/>
      <c r="AL624" s="413"/>
      <c r="AM624" s="308"/>
    </row>
    <row r="625" spans="1:40" ht="30" hidden="1" outlineLevel="1">
      <c r="A625" s="526">
        <v>13</v>
      </c>
      <c r="B625" s="429" t="s">
        <v>107</v>
      </c>
      <c r="C625" s="293" t="s">
        <v>25</v>
      </c>
      <c r="D625" s="297"/>
      <c r="E625" s="297"/>
      <c r="F625" s="297"/>
      <c r="G625" s="297"/>
      <c r="H625" s="297"/>
      <c r="I625" s="297"/>
      <c r="J625" s="297"/>
      <c r="K625" s="297"/>
      <c r="L625" s="297"/>
      <c r="M625" s="297"/>
      <c r="N625" s="297">
        <v>12</v>
      </c>
      <c r="O625" s="297"/>
      <c r="P625" s="297"/>
      <c r="Q625" s="297"/>
      <c r="R625" s="297"/>
      <c r="S625" s="297"/>
      <c r="T625" s="297"/>
      <c r="U625" s="297"/>
      <c r="V625" s="297"/>
      <c r="W625" s="297"/>
      <c r="X625" s="297"/>
      <c r="Y625" s="411"/>
      <c r="Z625" s="411"/>
      <c r="AA625" s="411"/>
      <c r="AB625" s="411"/>
      <c r="AC625" s="411"/>
      <c r="AD625" s="411"/>
      <c r="AE625" s="411"/>
      <c r="AF625" s="416"/>
      <c r="AG625" s="416"/>
      <c r="AH625" s="416"/>
      <c r="AI625" s="416"/>
      <c r="AJ625" s="416"/>
      <c r="AK625" s="416"/>
      <c r="AL625" s="416"/>
      <c r="AM625" s="298">
        <f>SUM(Y625:AL625)</f>
        <v>0</v>
      </c>
    </row>
    <row r="626" spans="1:40" hidden="1" outlineLevel="1">
      <c r="A626" s="526"/>
      <c r="B626" s="296" t="s">
        <v>311</v>
      </c>
      <c r="C626" s="293" t="s">
        <v>164</v>
      </c>
      <c r="D626" s="297"/>
      <c r="E626" s="297"/>
      <c r="F626" s="297"/>
      <c r="G626" s="297"/>
      <c r="H626" s="297"/>
      <c r="I626" s="297"/>
      <c r="J626" s="297"/>
      <c r="K626" s="297"/>
      <c r="L626" s="297"/>
      <c r="M626" s="297"/>
      <c r="N626" s="297">
        <f>N625</f>
        <v>12</v>
      </c>
      <c r="O626" s="297"/>
      <c r="P626" s="297"/>
      <c r="Q626" s="297"/>
      <c r="R626" s="297"/>
      <c r="S626" s="297"/>
      <c r="T626" s="297"/>
      <c r="U626" s="297"/>
      <c r="V626" s="297"/>
      <c r="W626" s="297"/>
      <c r="X626" s="297"/>
      <c r="Y626" s="412">
        <f t="shared" ref="Y626:AL626" si="192">Y625</f>
        <v>0</v>
      </c>
      <c r="Z626" s="412">
        <f t="shared" si="192"/>
        <v>0</v>
      </c>
      <c r="AA626" s="412">
        <f t="shared" si="192"/>
        <v>0</v>
      </c>
      <c r="AB626" s="412">
        <f t="shared" si="192"/>
        <v>0</v>
      </c>
      <c r="AC626" s="412">
        <f t="shared" si="192"/>
        <v>0</v>
      </c>
      <c r="AD626" s="412">
        <f t="shared" si="192"/>
        <v>0</v>
      </c>
      <c r="AE626" s="412">
        <f t="shared" si="192"/>
        <v>0</v>
      </c>
      <c r="AF626" s="412">
        <f t="shared" si="192"/>
        <v>0</v>
      </c>
      <c r="AG626" s="412">
        <f t="shared" si="192"/>
        <v>0</v>
      </c>
      <c r="AH626" s="412">
        <f t="shared" si="192"/>
        <v>0</v>
      </c>
      <c r="AI626" s="412">
        <f t="shared" si="192"/>
        <v>0</v>
      </c>
      <c r="AJ626" s="412">
        <f t="shared" si="192"/>
        <v>0</v>
      </c>
      <c r="AK626" s="412">
        <f t="shared" si="192"/>
        <v>0</v>
      </c>
      <c r="AL626" s="412">
        <f t="shared" si="192"/>
        <v>0</v>
      </c>
      <c r="AM626" s="308"/>
    </row>
    <row r="627" spans="1:40" hidden="1" outlineLevel="1">
      <c r="A627" s="526"/>
      <c r="B627" s="317"/>
      <c r="C627" s="307"/>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413"/>
      <c r="Z627" s="413"/>
      <c r="AA627" s="413"/>
      <c r="AB627" s="413"/>
      <c r="AC627" s="413"/>
      <c r="AD627" s="413"/>
      <c r="AE627" s="413"/>
      <c r="AF627" s="413"/>
      <c r="AG627" s="413"/>
      <c r="AH627" s="413"/>
      <c r="AI627" s="413"/>
      <c r="AJ627" s="413"/>
      <c r="AK627" s="413"/>
      <c r="AL627" s="413"/>
      <c r="AM627" s="308"/>
    </row>
    <row r="628" spans="1:40" ht="15.75" hidden="1" outlineLevel="1">
      <c r="A628" s="526"/>
      <c r="B628" s="290" t="s">
        <v>108</v>
      </c>
      <c r="C628" s="291"/>
      <c r="D628" s="292"/>
      <c r="E628" s="292"/>
      <c r="F628" s="292"/>
      <c r="G628" s="292"/>
      <c r="H628" s="292"/>
      <c r="I628" s="292"/>
      <c r="J628" s="292"/>
      <c r="K628" s="292"/>
      <c r="L628" s="292"/>
      <c r="M628" s="292"/>
      <c r="N628" s="292"/>
      <c r="O628" s="292"/>
      <c r="P628" s="291"/>
      <c r="Q628" s="291"/>
      <c r="R628" s="291"/>
      <c r="S628" s="291"/>
      <c r="T628" s="291"/>
      <c r="U628" s="291"/>
      <c r="V628" s="291"/>
      <c r="W628" s="291"/>
      <c r="X628" s="291"/>
      <c r="Y628" s="415"/>
      <c r="Z628" s="415"/>
      <c r="AA628" s="415"/>
      <c r="AB628" s="415"/>
      <c r="AC628" s="415"/>
      <c r="AD628" s="415"/>
      <c r="AE628" s="415"/>
      <c r="AF628" s="415"/>
      <c r="AG628" s="415"/>
      <c r="AH628" s="415"/>
      <c r="AI628" s="415"/>
      <c r="AJ628" s="415"/>
      <c r="AK628" s="415"/>
      <c r="AL628" s="415"/>
      <c r="AM628" s="294"/>
    </row>
    <row r="629" spans="1:40" hidden="1" outlineLevel="1">
      <c r="A629" s="526">
        <v>14</v>
      </c>
      <c r="B629" s="317" t="s">
        <v>109</v>
      </c>
      <c r="C629" s="293" t="s">
        <v>25</v>
      </c>
      <c r="D629" s="297"/>
      <c r="E629" s="297"/>
      <c r="F629" s="297"/>
      <c r="G629" s="297"/>
      <c r="H629" s="297"/>
      <c r="I629" s="297"/>
      <c r="J629" s="297"/>
      <c r="K629" s="297"/>
      <c r="L629" s="297"/>
      <c r="M629" s="297"/>
      <c r="N629" s="297">
        <v>12</v>
      </c>
      <c r="O629" s="297"/>
      <c r="P629" s="297"/>
      <c r="Q629" s="297"/>
      <c r="R629" s="297"/>
      <c r="S629" s="297"/>
      <c r="T629" s="297"/>
      <c r="U629" s="297"/>
      <c r="V629" s="297"/>
      <c r="W629" s="297"/>
      <c r="X629" s="297"/>
      <c r="Y629" s="411"/>
      <c r="Z629" s="411"/>
      <c r="AA629" s="411"/>
      <c r="AB629" s="411"/>
      <c r="AC629" s="411"/>
      <c r="AD629" s="411"/>
      <c r="AE629" s="411"/>
      <c r="AF629" s="411"/>
      <c r="AG629" s="411"/>
      <c r="AH629" s="411"/>
      <c r="AI629" s="411"/>
      <c r="AJ629" s="411"/>
      <c r="AK629" s="411"/>
      <c r="AL629" s="411"/>
      <c r="AM629" s="298">
        <f>SUM(Y629:AL629)</f>
        <v>0</v>
      </c>
    </row>
    <row r="630" spans="1:40" hidden="1" outlineLevel="1">
      <c r="A630" s="526"/>
      <c r="B630" s="296" t="s">
        <v>311</v>
      </c>
      <c r="C630" s="293" t="s">
        <v>164</v>
      </c>
      <c r="D630" s="297"/>
      <c r="E630" s="297"/>
      <c r="F630" s="297"/>
      <c r="G630" s="297"/>
      <c r="H630" s="297"/>
      <c r="I630" s="297"/>
      <c r="J630" s="297"/>
      <c r="K630" s="297"/>
      <c r="L630" s="297"/>
      <c r="M630" s="297"/>
      <c r="N630" s="297">
        <f>N629</f>
        <v>12</v>
      </c>
      <c r="O630" s="297"/>
      <c r="P630" s="297"/>
      <c r="Q630" s="297"/>
      <c r="R630" s="297"/>
      <c r="S630" s="297"/>
      <c r="T630" s="297"/>
      <c r="U630" s="297"/>
      <c r="V630" s="297"/>
      <c r="W630" s="297"/>
      <c r="X630" s="297"/>
      <c r="Y630" s="412">
        <f t="shared" ref="Y630:AL630" si="193">Y629</f>
        <v>0</v>
      </c>
      <c r="Z630" s="412">
        <f t="shared" si="193"/>
        <v>0</v>
      </c>
      <c r="AA630" s="412">
        <f t="shared" si="193"/>
        <v>0</v>
      </c>
      <c r="AB630" s="412">
        <f t="shared" si="193"/>
        <v>0</v>
      </c>
      <c r="AC630" s="412">
        <f t="shared" si="193"/>
        <v>0</v>
      </c>
      <c r="AD630" s="412">
        <f t="shared" si="193"/>
        <v>0</v>
      </c>
      <c r="AE630" s="412">
        <f t="shared" si="193"/>
        <v>0</v>
      </c>
      <c r="AF630" s="412">
        <f t="shared" si="193"/>
        <v>0</v>
      </c>
      <c r="AG630" s="412">
        <f t="shared" si="193"/>
        <v>0</v>
      </c>
      <c r="AH630" s="412">
        <f t="shared" si="193"/>
        <v>0</v>
      </c>
      <c r="AI630" s="412">
        <f t="shared" si="193"/>
        <v>0</v>
      </c>
      <c r="AJ630" s="412">
        <f t="shared" si="193"/>
        <v>0</v>
      </c>
      <c r="AK630" s="412">
        <f t="shared" si="193"/>
        <v>0</v>
      </c>
      <c r="AL630" s="412">
        <f t="shared" si="193"/>
        <v>0</v>
      </c>
      <c r="AM630" s="510"/>
      <c r="AN630" s="622"/>
    </row>
    <row r="631" spans="1:40" hidden="1" outlineLevel="1">
      <c r="A631" s="526"/>
      <c r="B631" s="317"/>
      <c r="C631" s="307"/>
      <c r="D631" s="293"/>
      <c r="E631" s="293"/>
      <c r="F631" s="293"/>
      <c r="G631" s="293"/>
      <c r="H631" s="293"/>
      <c r="I631" s="293"/>
      <c r="J631" s="293"/>
      <c r="K631" s="293"/>
      <c r="L631" s="293"/>
      <c r="M631" s="293"/>
      <c r="N631" s="468"/>
      <c r="O631" s="293"/>
      <c r="P631" s="293"/>
      <c r="Q631" s="293"/>
      <c r="R631" s="293"/>
      <c r="S631" s="293"/>
      <c r="T631" s="293"/>
      <c r="U631" s="293"/>
      <c r="V631" s="293"/>
      <c r="W631" s="293"/>
      <c r="X631" s="293"/>
      <c r="Y631" s="413"/>
      <c r="Z631" s="413"/>
      <c r="AA631" s="413"/>
      <c r="AB631" s="413"/>
      <c r="AC631" s="413"/>
      <c r="AD631" s="413"/>
      <c r="AE631" s="413"/>
      <c r="AF631" s="413"/>
      <c r="AG631" s="413"/>
      <c r="AH631" s="413"/>
      <c r="AI631" s="413"/>
      <c r="AJ631" s="413"/>
      <c r="AK631" s="413"/>
      <c r="AL631" s="413"/>
      <c r="AM631" s="303"/>
      <c r="AN631" s="622"/>
    </row>
    <row r="632" spans="1:40" s="311" customFormat="1" ht="15.75" hidden="1" outlineLevel="1">
      <c r="A632" s="526"/>
      <c r="B632" s="290" t="s">
        <v>491</v>
      </c>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413"/>
      <c r="Z632" s="413"/>
      <c r="AA632" s="413"/>
      <c r="AB632" s="413"/>
      <c r="AC632" s="413"/>
      <c r="AD632" s="413"/>
      <c r="AE632" s="417"/>
      <c r="AF632" s="417"/>
      <c r="AG632" s="417"/>
      <c r="AH632" s="417"/>
      <c r="AI632" s="417"/>
      <c r="AJ632" s="417"/>
      <c r="AK632" s="417"/>
      <c r="AL632" s="417"/>
      <c r="AM632" s="511"/>
      <c r="AN632" s="623"/>
    </row>
    <row r="633" spans="1:40" hidden="1" outlineLevel="1">
      <c r="A633" s="526">
        <v>15</v>
      </c>
      <c r="B633" s="296" t="s">
        <v>496</v>
      </c>
      <c r="C633" s="293" t="s">
        <v>25</v>
      </c>
      <c r="D633" s="297"/>
      <c r="E633" s="297"/>
      <c r="F633" s="297"/>
      <c r="G633" s="297"/>
      <c r="H633" s="297"/>
      <c r="I633" s="297"/>
      <c r="J633" s="297"/>
      <c r="K633" s="297"/>
      <c r="L633" s="297"/>
      <c r="M633" s="297"/>
      <c r="N633" s="297">
        <v>0</v>
      </c>
      <c r="O633" s="297"/>
      <c r="P633" s="297"/>
      <c r="Q633" s="297"/>
      <c r="R633" s="297"/>
      <c r="S633" s="297"/>
      <c r="T633" s="297"/>
      <c r="U633" s="297"/>
      <c r="V633" s="297"/>
      <c r="W633" s="297"/>
      <c r="X633" s="297"/>
      <c r="Y633" s="411"/>
      <c r="Z633" s="411"/>
      <c r="AA633" s="411"/>
      <c r="AB633" s="411"/>
      <c r="AC633" s="411"/>
      <c r="AD633" s="411"/>
      <c r="AE633" s="411"/>
      <c r="AF633" s="411"/>
      <c r="AG633" s="411"/>
      <c r="AH633" s="411"/>
      <c r="AI633" s="411"/>
      <c r="AJ633" s="411"/>
      <c r="AK633" s="411"/>
      <c r="AL633" s="411"/>
      <c r="AM633" s="298">
        <f>SUM(Y633:AL633)</f>
        <v>0</v>
      </c>
    </row>
    <row r="634" spans="1:40" hidden="1" outlineLevel="1">
      <c r="A634" s="526"/>
      <c r="B634" s="296" t="s">
        <v>311</v>
      </c>
      <c r="C634" s="293" t="s">
        <v>164</v>
      </c>
      <c r="D634" s="297"/>
      <c r="E634" s="297"/>
      <c r="F634" s="297"/>
      <c r="G634" s="297"/>
      <c r="H634" s="297"/>
      <c r="I634" s="297"/>
      <c r="J634" s="297"/>
      <c r="K634" s="297"/>
      <c r="L634" s="297"/>
      <c r="M634" s="297"/>
      <c r="N634" s="297">
        <f>N633</f>
        <v>0</v>
      </c>
      <c r="O634" s="297"/>
      <c r="P634" s="297"/>
      <c r="Q634" s="297"/>
      <c r="R634" s="297"/>
      <c r="S634" s="297"/>
      <c r="T634" s="297"/>
      <c r="U634" s="297"/>
      <c r="V634" s="297"/>
      <c r="W634" s="297"/>
      <c r="X634" s="297"/>
      <c r="Y634" s="412">
        <f>Y633</f>
        <v>0</v>
      </c>
      <c r="Z634" s="412">
        <f t="shared" ref="Z634:AL634" si="194">Z633</f>
        <v>0</v>
      </c>
      <c r="AA634" s="412">
        <f t="shared" si="194"/>
        <v>0</v>
      </c>
      <c r="AB634" s="412">
        <f t="shared" si="194"/>
        <v>0</v>
      </c>
      <c r="AC634" s="412">
        <f t="shared" si="194"/>
        <v>0</v>
      </c>
      <c r="AD634" s="412">
        <f t="shared" si="194"/>
        <v>0</v>
      </c>
      <c r="AE634" s="412">
        <f t="shared" si="194"/>
        <v>0</v>
      </c>
      <c r="AF634" s="412">
        <f t="shared" si="194"/>
        <v>0</v>
      </c>
      <c r="AG634" s="412">
        <f t="shared" si="194"/>
        <v>0</v>
      </c>
      <c r="AH634" s="412">
        <f t="shared" si="194"/>
        <v>0</v>
      </c>
      <c r="AI634" s="412">
        <f t="shared" si="194"/>
        <v>0</v>
      </c>
      <c r="AJ634" s="412">
        <f t="shared" si="194"/>
        <v>0</v>
      </c>
      <c r="AK634" s="412">
        <f t="shared" si="194"/>
        <v>0</v>
      </c>
      <c r="AL634" s="412">
        <f t="shared" si="194"/>
        <v>0</v>
      </c>
      <c r="AM634" s="299"/>
    </row>
    <row r="635" spans="1:40" hidden="1" outlineLevel="1">
      <c r="A635" s="526"/>
      <c r="B635" s="317"/>
      <c r="C635" s="307"/>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413"/>
      <c r="Z635" s="413"/>
      <c r="AA635" s="413"/>
      <c r="AB635" s="413"/>
      <c r="AC635" s="413"/>
      <c r="AD635" s="413"/>
      <c r="AE635" s="413"/>
      <c r="AF635" s="413"/>
      <c r="AG635" s="413"/>
      <c r="AH635" s="413"/>
      <c r="AI635" s="413"/>
      <c r="AJ635" s="413"/>
      <c r="AK635" s="413"/>
      <c r="AL635" s="413"/>
      <c r="AM635" s="308"/>
    </row>
    <row r="636" spans="1:40" s="285" customFormat="1" hidden="1" outlineLevel="1">
      <c r="A636" s="526">
        <v>16</v>
      </c>
      <c r="B636" s="325" t="s">
        <v>492</v>
      </c>
      <c r="C636" s="293" t="s">
        <v>25</v>
      </c>
      <c r="D636" s="297"/>
      <c r="E636" s="297"/>
      <c r="F636" s="297"/>
      <c r="G636" s="297"/>
      <c r="H636" s="297"/>
      <c r="I636" s="297"/>
      <c r="J636" s="297"/>
      <c r="K636" s="297"/>
      <c r="L636" s="297"/>
      <c r="M636" s="297"/>
      <c r="N636" s="297">
        <v>0</v>
      </c>
      <c r="O636" s="297"/>
      <c r="P636" s="297"/>
      <c r="Q636" s="297"/>
      <c r="R636" s="297"/>
      <c r="S636" s="297"/>
      <c r="T636" s="297"/>
      <c r="U636" s="297"/>
      <c r="V636" s="297"/>
      <c r="W636" s="297"/>
      <c r="X636" s="297"/>
      <c r="Y636" s="411"/>
      <c r="Z636" s="411"/>
      <c r="AA636" s="411"/>
      <c r="AB636" s="411"/>
      <c r="AC636" s="411"/>
      <c r="AD636" s="411"/>
      <c r="AE636" s="411"/>
      <c r="AF636" s="411"/>
      <c r="AG636" s="411"/>
      <c r="AH636" s="411"/>
      <c r="AI636" s="411"/>
      <c r="AJ636" s="411"/>
      <c r="AK636" s="411"/>
      <c r="AL636" s="411"/>
      <c r="AM636" s="298">
        <f>SUM(Y636:AL636)</f>
        <v>0</v>
      </c>
    </row>
    <row r="637" spans="1:40" s="285" customFormat="1" hidden="1" outlineLevel="1">
      <c r="A637" s="526"/>
      <c r="B637" s="296" t="s">
        <v>311</v>
      </c>
      <c r="C637" s="293" t="s">
        <v>164</v>
      </c>
      <c r="D637" s="297"/>
      <c r="E637" s="297"/>
      <c r="F637" s="297"/>
      <c r="G637" s="297"/>
      <c r="H637" s="297"/>
      <c r="I637" s="297"/>
      <c r="J637" s="297"/>
      <c r="K637" s="297"/>
      <c r="L637" s="297"/>
      <c r="M637" s="297"/>
      <c r="N637" s="297">
        <f>N636</f>
        <v>0</v>
      </c>
      <c r="O637" s="297"/>
      <c r="P637" s="297"/>
      <c r="Q637" s="297"/>
      <c r="R637" s="297"/>
      <c r="S637" s="297"/>
      <c r="T637" s="297"/>
      <c r="U637" s="297"/>
      <c r="V637" s="297"/>
      <c r="W637" s="297"/>
      <c r="X637" s="297"/>
      <c r="Y637" s="412">
        <f>Y636</f>
        <v>0</v>
      </c>
      <c r="Z637" s="412">
        <f t="shared" ref="Z637:AL637" si="195">Z636</f>
        <v>0</v>
      </c>
      <c r="AA637" s="412">
        <f t="shared" si="195"/>
        <v>0</v>
      </c>
      <c r="AB637" s="412">
        <f t="shared" si="195"/>
        <v>0</v>
      </c>
      <c r="AC637" s="412">
        <f t="shared" si="195"/>
        <v>0</v>
      </c>
      <c r="AD637" s="412">
        <f t="shared" si="195"/>
        <v>0</v>
      </c>
      <c r="AE637" s="412">
        <f t="shared" si="195"/>
        <v>0</v>
      </c>
      <c r="AF637" s="412">
        <f t="shared" si="195"/>
        <v>0</v>
      </c>
      <c r="AG637" s="412">
        <f t="shared" si="195"/>
        <v>0</v>
      </c>
      <c r="AH637" s="412">
        <f t="shared" si="195"/>
        <v>0</v>
      </c>
      <c r="AI637" s="412">
        <f t="shared" si="195"/>
        <v>0</v>
      </c>
      <c r="AJ637" s="412">
        <f t="shared" si="195"/>
        <v>0</v>
      </c>
      <c r="AK637" s="412">
        <f t="shared" si="195"/>
        <v>0</v>
      </c>
      <c r="AL637" s="412">
        <f t="shared" si="195"/>
        <v>0</v>
      </c>
      <c r="AM637" s="299"/>
    </row>
    <row r="638" spans="1:40" s="285" customFormat="1" hidden="1" outlineLevel="1">
      <c r="A638" s="526"/>
      <c r="B638" s="325"/>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413"/>
      <c r="Z638" s="413"/>
      <c r="AA638" s="413"/>
      <c r="AB638" s="413"/>
      <c r="AC638" s="413"/>
      <c r="AD638" s="413"/>
      <c r="AE638" s="417"/>
      <c r="AF638" s="417"/>
      <c r="AG638" s="417"/>
      <c r="AH638" s="417"/>
      <c r="AI638" s="417"/>
      <c r="AJ638" s="417"/>
      <c r="AK638" s="417"/>
      <c r="AL638" s="417"/>
      <c r="AM638" s="315"/>
    </row>
    <row r="639" spans="1:40" ht="15.75" hidden="1" outlineLevel="1">
      <c r="A639" s="526"/>
      <c r="B639" s="513" t="s">
        <v>497</v>
      </c>
      <c r="C639" s="321"/>
      <c r="D639" s="292"/>
      <c r="E639" s="291"/>
      <c r="F639" s="291"/>
      <c r="G639" s="291"/>
      <c r="H639" s="291"/>
      <c r="I639" s="291"/>
      <c r="J639" s="291"/>
      <c r="K639" s="291"/>
      <c r="L639" s="291"/>
      <c r="M639" s="291"/>
      <c r="N639" s="292"/>
      <c r="O639" s="291"/>
      <c r="P639" s="291"/>
      <c r="Q639" s="291"/>
      <c r="R639" s="291"/>
      <c r="S639" s="291"/>
      <c r="T639" s="291"/>
      <c r="U639" s="291"/>
      <c r="V639" s="291"/>
      <c r="W639" s="291"/>
      <c r="X639" s="291"/>
      <c r="Y639" s="415"/>
      <c r="Z639" s="415"/>
      <c r="AA639" s="415"/>
      <c r="AB639" s="415"/>
      <c r="AC639" s="415"/>
      <c r="AD639" s="415"/>
      <c r="AE639" s="415"/>
      <c r="AF639" s="415"/>
      <c r="AG639" s="415"/>
      <c r="AH639" s="415"/>
      <c r="AI639" s="415"/>
      <c r="AJ639" s="415"/>
      <c r="AK639" s="415"/>
      <c r="AL639" s="415"/>
      <c r="AM639" s="294"/>
    </row>
    <row r="640" spans="1:40" hidden="1" outlineLevel="1">
      <c r="A640" s="526">
        <v>17</v>
      </c>
      <c r="B640" s="429" t="s">
        <v>113</v>
      </c>
      <c r="C640" s="293" t="s">
        <v>25</v>
      </c>
      <c r="D640" s="297"/>
      <c r="E640" s="297"/>
      <c r="F640" s="297"/>
      <c r="G640" s="297"/>
      <c r="H640" s="297"/>
      <c r="I640" s="297"/>
      <c r="J640" s="297"/>
      <c r="K640" s="297"/>
      <c r="L640" s="297"/>
      <c r="M640" s="297"/>
      <c r="N640" s="297">
        <v>0</v>
      </c>
      <c r="O640" s="297"/>
      <c r="P640" s="297"/>
      <c r="Q640" s="297"/>
      <c r="R640" s="297"/>
      <c r="S640" s="297"/>
      <c r="T640" s="297"/>
      <c r="U640" s="297"/>
      <c r="V640" s="297"/>
      <c r="W640" s="297"/>
      <c r="X640" s="297"/>
      <c r="Y640" s="427"/>
      <c r="Z640" s="411"/>
      <c r="AA640" s="411"/>
      <c r="AB640" s="411"/>
      <c r="AC640" s="411"/>
      <c r="AD640" s="411"/>
      <c r="AE640" s="411"/>
      <c r="AF640" s="416"/>
      <c r="AG640" s="416"/>
      <c r="AH640" s="416"/>
      <c r="AI640" s="416"/>
      <c r="AJ640" s="416"/>
      <c r="AK640" s="416"/>
      <c r="AL640" s="416"/>
      <c r="AM640" s="298">
        <f>SUM(Y640:AL640)</f>
        <v>0</v>
      </c>
    </row>
    <row r="641" spans="1:39" hidden="1" outlineLevel="1">
      <c r="A641" s="526"/>
      <c r="B641" s="296" t="s">
        <v>311</v>
      </c>
      <c r="C641" s="293" t="s">
        <v>164</v>
      </c>
      <c r="D641" s="297"/>
      <c r="E641" s="297"/>
      <c r="F641" s="297"/>
      <c r="G641" s="297"/>
      <c r="H641" s="297"/>
      <c r="I641" s="297"/>
      <c r="J641" s="297"/>
      <c r="K641" s="297"/>
      <c r="L641" s="297"/>
      <c r="M641" s="297"/>
      <c r="N641" s="297">
        <f>N640</f>
        <v>0</v>
      </c>
      <c r="O641" s="297"/>
      <c r="P641" s="297"/>
      <c r="Q641" s="297"/>
      <c r="R641" s="297"/>
      <c r="S641" s="297"/>
      <c r="T641" s="297"/>
      <c r="U641" s="297"/>
      <c r="V641" s="297"/>
      <c r="W641" s="297"/>
      <c r="X641" s="297"/>
      <c r="Y641" s="412">
        <f>Y640</f>
        <v>0</v>
      </c>
      <c r="Z641" s="412">
        <f t="shared" ref="Z641:AL641" si="196">Z640</f>
        <v>0</v>
      </c>
      <c r="AA641" s="412">
        <f t="shared" si="196"/>
        <v>0</v>
      </c>
      <c r="AB641" s="412">
        <f t="shared" si="196"/>
        <v>0</v>
      </c>
      <c r="AC641" s="412">
        <f t="shared" si="196"/>
        <v>0</v>
      </c>
      <c r="AD641" s="412">
        <f t="shared" si="196"/>
        <v>0</v>
      </c>
      <c r="AE641" s="412">
        <f t="shared" si="196"/>
        <v>0</v>
      </c>
      <c r="AF641" s="412">
        <f t="shared" si="196"/>
        <v>0</v>
      </c>
      <c r="AG641" s="412">
        <f t="shared" si="196"/>
        <v>0</v>
      </c>
      <c r="AH641" s="412">
        <f t="shared" si="196"/>
        <v>0</v>
      </c>
      <c r="AI641" s="412">
        <f t="shared" si="196"/>
        <v>0</v>
      </c>
      <c r="AJ641" s="412">
        <f t="shared" si="196"/>
        <v>0</v>
      </c>
      <c r="AK641" s="412">
        <f t="shared" si="196"/>
        <v>0</v>
      </c>
      <c r="AL641" s="412">
        <f t="shared" si="196"/>
        <v>0</v>
      </c>
      <c r="AM641" s="308"/>
    </row>
    <row r="642" spans="1:39" hidden="1" outlineLevel="1">
      <c r="A642" s="526"/>
      <c r="B642" s="296"/>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423"/>
      <c r="Z642" s="426"/>
      <c r="AA642" s="426"/>
      <c r="AB642" s="426"/>
      <c r="AC642" s="426"/>
      <c r="AD642" s="426"/>
      <c r="AE642" s="426"/>
      <c r="AF642" s="426"/>
      <c r="AG642" s="426"/>
      <c r="AH642" s="426"/>
      <c r="AI642" s="426"/>
      <c r="AJ642" s="426"/>
      <c r="AK642" s="426"/>
      <c r="AL642" s="426"/>
      <c r="AM642" s="308"/>
    </row>
    <row r="643" spans="1:39" hidden="1" outlineLevel="1">
      <c r="A643" s="526">
        <v>18</v>
      </c>
      <c r="B643" s="429" t="s">
        <v>110</v>
      </c>
      <c r="C643" s="293" t="s">
        <v>25</v>
      </c>
      <c r="D643" s="297"/>
      <c r="E643" s="297"/>
      <c r="F643" s="297"/>
      <c r="G643" s="297"/>
      <c r="H643" s="297"/>
      <c r="I643" s="297"/>
      <c r="J643" s="297"/>
      <c r="K643" s="297"/>
      <c r="L643" s="297"/>
      <c r="M643" s="297"/>
      <c r="N643" s="297">
        <v>0</v>
      </c>
      <c r="O643" s="297"/>
      <c r="P643" s="297"/>
      <c r="Q643" s="297"/>
      <c r="R643" s="297"/>
      <c r="S643" s="297"/>
      <c r="T643" s="297"/>
      <c r="U643" s="297"/>
      <c r="V643" s="297"/>
      <c r="W643" s="297"/>
      <c r="X643" s="297"/>
      <c r="Y643" s="427"/>
      <c r="Z643" s="411"/>
      <c r="AA643" s="411"/>
      <c r="AB643" s="411"/>
      <c r="AC643" s="411"/>
      <c r="AD643" s="411"/>
      <c r="AE643" s="411"/>
      <c r="AF643" s="416"/>
      <c r="AG643" s="416"/>
      <c r="AH643" s="416"/>
      <c r="AI643" s="416"/>
      <c r="AJ643" s="416"/>
      <c r="AK643" s="416"/>
      <c r="AL643" s="416"/>
      <c r="AM643" s="298">
        <f>SUM(Y643:AL643)</f>
        <v>0</v>
      </c>
    </row>
    <row r="644" spans="1:39" hidden="1" outlineLevel="1">
      <c r="A644" s="526"/>
      <c r="B644" s="296" t="s">
        <v>311</v>
      </c>
      <c r="C644" s="293" t="s">
        <v>164</v>
      </c>
      <c r="D644" s="297"/>
      <c r="E644" s="297"/>
      <c r="F644" s="297"/>
      <c r="G644" s="297"/>
      <c r="H644" s="297"/>
      <c r="I644" s="297"/>
      <c r="J644" s="297"/>
      <c r="K644" s="297"/>
      <c r="L644" s="297"/>
      <c r="M644" s="297"/>
      <c r="N644" s="297">
        <f>N643</f>
        <v>0</v>
      </c>
      <c r="O644" s="297"/>
      <c r="P644" s="297"/>
      <c r="Q644" s="297"/>
      <c r="R644" s="297"/>
      <c r="S644" s="297"/>
      <c r="T644" s="297"/>
      <c r="U644" s="297"/>
      <c r="V644" s="297"/>
      <c r="W644" s="297"/>
      <c r="X644" s="297"/>
      <c r="Y644" s="412">
        <f>Y643</f>
        <v>0</v>
      </c>
      <c r="Z644" s="412">
        <f t="shared" ref="Z644:AL644" si="197">Z643</f>
        <v>0</v>
      </c>
      <c r="AA644" s="412">
        <f t="shared" si="197"/>
        <v>0</v>
      </c>
      <c r="AB644" s="412">
        <f t="shared" si="197"/>
        <v>0</v>
      </c>
      <c r="AC644" s="412">
        <f t="shared" si="197"/>
        <v>0</v>
      </c>
      <c r="AD644" s="412">
        <f t="shared" si="197"/>
        <v>0</v>
      </c>
      <c r="AE644" s="412">
        <f t="shared" si="197"/>
        <v>0</v>
      </c>
      <c r="AF644" s="412">
        <f t="shared" si="197"/>
        <v>0</v>
      </c>
      <c r="AG644" s="412">
        <f t="shared" si="197"/>
        <v>0</v>
      </c>
      <c r="AH644" s="412">
        <f t="shared" si="197"/>
        <v>0</v>
      </c>
      <c r="AI644" s="412">
        <f t="shared" si="197"/>
        <v>0</v>
      </c>
      <c r="AJ644" s="412">
        <f t="shared" si="197"/>
        <v>0</v>
      </c>
      <c r="AK644" s="412">
        <f t="shared" si="197"/>
        <v>0</v>
      </c>
      <c r="AL644" s="412">
        <f t="shared" si="197"/>
        <v>0</v>
      </c>
      <c r="AM644" s="308"/>
    </row>
    <row r="645" spans="1:39" hidden="1" outlineLevel="1">
      <c r="A645" s="526"/>
      <c r="B645" s="32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424"/>
      <c r="Z645" s="425"/>
      <c r="AA645" s="425"/>
      <c r="AB645" s="425"/>
      <c r="AC645" s="425"/>
      <c r="AD645" s="425"/>
      <c r="AE645" s="425"/>
      <c r="AF645" s="425"/>
      <c r="AG645" s="425"/>
      <c r="AH645" s="425"/>
      <c r="AI645" s="425"/>
      <c r="AJ645" s="425"/>
      <c r="AK645" s="425"/>
      <c r="AL645" s="425"/>
      <c r="AM645" s="299"/>
    </row>
    <row r="646" spans="1:39" hidden="1" outlineLevel="1">
      <c r="A646" s="526">
        <v>19</v>
      </c>
      <c r="B646" s="429" t="s">
        <v>112</v>
      </c>
      <c r="C646" s="293" t="s">
        <v>25</v>
      </c>
      <c r="D646" s="297"/>
      <c r="E646" s="297"/>
      <c r="F646" s="297"/>
      <c r="G646" s="297"/>
      <c r="H646" s="297"/>
      <c r="I646" s="297"/>
      <c r="J646" s="297"/>
      <c r="K646" s="297"/>
      <c r="L646" s="297"/>
      <c r="M646" s="297"/>
      <c r="N646" s="297">
        <v>0</v>
      </c>
      <c r="O646" s="297"/>
      <c r="P646" s="297"/>
      <c r="Q646" s="297"/>
      <c r="R646" s="297"/>
      <c r="S646" s="297"/>
      <c r="T646" s="297"/>
      <c r="U646" s="297"/>
      <c r="V646" s="297"/>
      <c r="W646" s="297"/>
      <c r="X646" s="297"/>
      <c r="Y646" s="427"/>
      <c r="Z646" s="411"/>
      <c r="AA646" s="411"/>
      <c r="AB646" s="411"/>
      <c r="AC646" s="411"/>
      <c r="AD646" s="411"/>
      <c r="AE646" s="411"/>
      <c r="AF646" s="416"/>
      <c r="AG646" s="416"/>
      <c r="AH646" s="416"/>
      <c r="AI646" s="416"/>
      <c r="AJ646" s="416"/>
      <c r="AK646" s="416"/>
      <c r="AL646" s="416"/>
      <c r="AM646" s="298">
        <f>SUM(Y646:AL646)</f>
        <v>0</v>
      </c>
    </row>
    <row r="647" spans="1:39" hidden="1" outlineLevel="1">
      <c r="A647" s="526"/>
      <c r="B647" s="296" t="s">
        <v>311</v>
      </c>
      <c r="C647" s="293" t="s">
        <v>164</v>
      </c>
      <c r="D647" s="297"/>
      <c r="E647" s="297"/>
      <c r="F647" s="297"/>
      <c r="G647" s="297"/>
      <c r="H647" s="297"/>
      <c r="I647" s="297"/>
      <c r="J647" s="297"/>
      <c r="K647" s="297"/>
      <c r="L647" s="297"/>
      <c r="M647" s="297"/>
      <c r="N647" s="297">
        <f>N646</f>
        <v>0</v>
      </c>
      <c r="O647" s="297"/>
      <c r="P647" s="297"/>
      <c r="Q647" s="297"/>
      <c r="R647" s="297"/>
      <c r="S647" s="297"/>
      <c r="T647" s="297"/>
      <c r="U647" s="297"/>
      <c r="V647" s="297"/>
      <c r="W647" s="297"/>
      <c r="X647" s="297"/>
      <c r="Y647" s="412">
        <f>Y646</f>
        <v>0</v>
      </c>
      <c r="Z647" s="412">
        <f t="shared" ref="Z647:AL647" si="198">Z646</f>
        <v>0</v>
      </c>
      <c r="AA647" s="412">
        <f t="shared" si="198"/>
        <v>0</v>
      </c>
      <c r="AB647" s="412">
        <f t="shared" si="198"/>
        <v>0</v>
      </c>
      <c r="AC647" s="412">
        <f t="shared" si="198"/>
        <v>0</v>
      </c>
      <c r="AD647" s="412">
        <f t="shared" si="198"/>
        <v>0</v>
      </c>
      <c r="AE647" s="412">
        <f t="shared" si="198"/>
        <v>0</v>
      </c>
      <c r="AF647" s="412">
        <f t="shared" si="198"/>
        <v>0</v>
      </c>
      <c r="AG647" s="412">
        <f t="shared" si="198"/>
        <v>0</v>
      </c>
      <c r="AH647" s="412">
        <f t="shared" si="198"/>
        <v>0</v>
      </c>
      <c r="AI647" s="412">
        <f t="shared" si="198"/>
        <v>0</v>
      </c>
      <c r="AJ647" s="412">
        <f t="shared" si="198"/>
        <v>0</v>
      </c>
      <c r="AK647" s="412">
        <f t="shared" si="198"/>
        <v>0</v>
      </c>
      <c r="AL647" s="412">
        <f t="shared" si="198"/>
        <v>0</v>
      </c>
      <c r="AM647" s="299"/>
    </row>
    <row r="648" spans="1:39" hidden="1" outlineLevel="1">
      <c r="A648" s="526"/>
      <c r="B648" s="32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413"/>
      <c r="Z648" s="413"/>
      <c r="AA648" s="413"/>
      <c r="AB648" s="413"/>
      <c r="AC648" s="413"/>
      <c r="AD648" s="413"/>
      <c r="AE648" s="413"/>
      <c r="AF648" s="413"/>
      <c r="AG648" s="413"/>
      <c r="AH648" s="413"/>
      <c r="AI648" s="413"/>
      <c r="AJ648" s="413"/>
      <c r="AK648" s="413"/>
      <c r="AL648" s="413"/>
      <c r="AM648" s="308"/>
    </row>
    <row r="649" spans="1:39" hidden="1" outlineLevel="1">
      <c r="A649" s="526">
        <v>20</v>
      </c>
      <c r="B649" s="429" t="s">
        <v>111</v>
      </c>
      <c r="C649" s="293" t="s">
        <v>25</v>
      </c>
      <c r="D649" s="297"/>
      <c r="E649" s="297"/>
      <c r="F649" s="297"/>
      <c r="G649" s="297"/>
      <c r="H649" s="297"/>
      <c r="I649" s="297"/>
      <c r="J649" s="297"/>
      <c r="K649" s="297"/>
      <c r="L649" s="297"/>
      <c r="M649" s="297"/>
      <c r="N649" s="297">
        <v>0</v>
      </c>
      <c r="O649" s="297"/>
      <c r="P649" s="297"/>
      <c r="Q649" s="297"/>
      <c r="R649" s="297"/>
      <c r="S649" s="297"/>
      <c r="T649" s="297"/>
      <c r="U649" s="297"/>
      <c r="V649" s="297"/>
      <c r="W649" s="297"/>
      <c r="X649" s="297"/>
      <c r="Y649" s="427"/>
      <c r="Z649" s="411"/>
      <c r="AA649" s="411"/>
      <c r="AB649" s="411"/>
      <c r="AC649" s="411"/>
      <c r="AD649" s="411"/>
      <c r="AE649" s="411"/>
      <c r="AF649" s="416"/>
      <c r="AG649" s="416"/>
      <c r="AH649" s="416"/>
      <c r="AI649" s="416"/>
      <c r="AJ649" s="416"/>
      <c r="AK649" s="416"/>
      <c r="AL649" s="416"/>
      <c r="AM649" s="298">
        <f>SUM(Y649:AL649)</f>
        <v>0</v>
      </c>
    </row>
    <row r="650" spans="1:39" hidden="1" outlineLevel="1">
      <c r="A650" s="526"/>
      <c r="B650" s="296" t="s">
        <v>311</v>
      </c>
      <c r="C650" s="293" t="s">
        <v>164</v>
      </c>
      <c r="D650" s="297"/>
      <c r="E650" s="297"/>
      <c r="F650" s="297"/>
      <c r="G650" s="297"/>
      <c r="H650" s="297"/>
      <c r="I650" s="297"/>
      <c r="J650" s="297"/>
      <c r="K650" s="297"/>
      <c r="L650" s="297"/>
      <c r="M650" s="297"/>
      <c r="N650" s="297">
        <f>N649</f>
        <v>0</v>
      </c>
      <c r="O650" s="297"/>
      <c r="P650" s="297"/>
      <c r="Q650" s="297"/>
      <c r="R650" s="297"/>
      <c r="S650" s="297"/>
      <c r="T650" s="297"/>
      <c r="U650" s="297"/>
      <c r="V650" s="297"/>
      <c r="W650" s="297"/>
      <c r="X650" s="297"/>
      <c r="Y650" s="412">
        <f>Y649</f>
        <v>0</v>
      </c>
      <c r="Z650" s="412">
        <f t="shared" ref="Z650:AL650" si="199">Z649</f>
        <v>0</v>
      </c>
      <c r="AA650" s="412">
        <f t="shared" si="199"/>
        <v>0</v>
      </c>
      <c r="AB650" s="412">
        <f t="shared" si="199"/>
        <v>0</v>
      </c>
      <c r="AC650" s="412">
        <f t="shared" si="199"/>
        <v>0</v>
      </c>
      <c r="AD650" s="412">
        <f t="shared" si="199"/>
        <v>0</v>
      </c>
      <c r="AE650" s="412">
        <f t="shared" si="199"/>
        <v>0</v>
      </c>
      <c r="AF650" s="412">
        <f t="shared" si="199"/>
        <v>0</v>
      </c>
      <c r="AG650" s="412">
        <f t="shared" si="199"/>
        <v>0</v>
      </c>
      <c r="AH650" s="412">
        <f t="shared" si="199"/>
        <v>0</v>
      </c>
      <c r="AI650" s="412">
        <f t="shared" si="199"/>
        <v>0</v>
      </c>
      <c r="AJ650" s="412">
        <f t="shared" si="199"/>
        <v>0</v>
      </c>
      <c r="AK650" s="412">
        <f t="shared" si="199"/>
        <v>0</v>
      </c>
      <c r="AL650" s="412">
        <f t="shared" si="199"/>
        <v>0</v>
      </c>
      <c r="AM650" s="308"/>
    </row>
    <row r="651" spans="1:39" ht="15.75" hidden="1" outlineLevel="1">
      <c r="A651" s="526"/>
      <c r="B651" s="324"/>
      <c r="C651" s="302"/>
      <c r="D651" s="293"/>
      <c r="E651" s="293"/>
      <c r="F651" s="293"/>
      <c r="G651" s="293"/>
      <c r="H651" s="293"/>
      <c r="I651" s="293"/>
      <c r="J651" s="293"/>
      <c r="K651" s="293"/>
      <c r="L651" s="293"/>
      <c r="M651" s="293"/>
      <c r="N651" s="302"/>
      <c r="O651" s="293"/>
      <c r="P651" s="293"/>
      <c r="Q651" s="293"/>
      <c r="R651" s="293"/>
      <c r="S651" s="293"/>
      <c r="T651" s="293"/>
      <c r="U651" s="293"/>
      <c r="V651" s="293"/>
      <c r="W651" s="293"/>
      <c r="X651" s="293"/>
      <c r="Y651" s="413"/>
      <c r="Z651" s="413"/>
      <c r="AA651" s="413"/>
      <c r="AB651" s="413"/>
      <c r="AC651" s="413"/>
      <c r="AD651" s="413"/>
      <c r="AE651" s="413"/>
      <c r="AF651" s="413"/>
      <c r="AG651" s="413"/>
      <c r="AH651" s="413"/>
      <c r="AI651" s="413"/>
      <c r="AJ651" s="413"/>
      <c r="AK651" s="413"/>
      <c r="AL651" s="413"/>
      <c r="AM651" s="308"/>
    </row>
    <row r="652" spans="1:39" ht="15.75" hidden="1" outlineLevel="1">
      <c r="A652" s="526"/>
      <c r="B652" s="512" t="s">
        <v>504</v>
      </c>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423"/>
      <c r="Z652" s="426"/>
      <c r="AA652" s="426"/>
      <c r="AB652" s="426"/>
      <c r="AC652" s="426"/>
      <c r="AD652" s="426"/>
      <c r="AE652" s="426"/>
      <c r="AF652" s="426"/>
      <c r="AG652" s="426"/>
      <c r="AH652" s="426"/>
      <c r="AI652" s="426"/>
      <c r="AJ652" s="426"/>
      <c r="AK652" s="426"/>
      <c r="AL652" s="426"/>
      <c r="AM652" s="308"/>
    </row>
    <row r="653" spans="1:39" ht="15.75" hidden="1" outlineLevel="1">
      <c r="A653" s="526"/>
      <c r="B653" s="498" t="s">
        <v>500</v>
      </c>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423"/>
      <c r="Z653" s="426"/>
      <c r="AA653" s="426"/>
      <c r="AB653" s="426"/>
      <c r="AC653" s="426"/>
      <c r="AD653" s="426"/>
      <c r="AE653" s="426"/>
      <c r="AF653" s="426"/>
      <c r="AG653" s="426"/>
      <c r="AH653" s="426"/>
      <c r="AI653" s="426"/>
      <c r="AJ653" s="426"/>
      <c r="AK653" s="426"/>
      <c r="AL653" s="426"/>
      <c r="AM653" s="308"/>
    </row>
    <row r="654" spans="1:39" hidden="1" outlineLevel="1">
      <c r="A654" s="526">
        <v>21</v>
      </c>
      <c r="B654" s="429" t="s">
        <v>114</v>
      </c>
      <c r="C654" s="293" t="s">
        <v>25</v>
      </c>
      <c r="D654" s="297"/>
      <c r="E654" s="297"/>
      <c r="F654" s="297"/>
      <c r="G654" s="297"/>
      <c r="H654" s="297"/>
      <c r="I654" s="297"/>
      <c r="J654" s="297"/>
      <c r="K654" s="297"/>
      <c r="L654" s="297"/>
      <c r="M654" s="297"/>
      <c r="N654" s="293"/>
      <c r="O654" s="297"/>
      <c r="P654" s="297"/>
      <c r="Q654" s="297"/>
      <c r="R654" s="297"/>
      <c r="S654" s="297"/>
      <c r="T654" s="297"/>
      <c r="U654" s="297"/>
      <c r="V654" s="297"/>
      <c r="W654" s="297"/>
      <c r="X654" s="297"/>
      <c r="Y654" s="411"/>
      <c r="Z654" s="411"/>
      <c r="AA654" s="411"/>
      <c r="AB654" s="411"/>
      <c r="AC654" s="411"/>
      <c r="AD654" s="411"/>
      <c r="AE654" s="411"/>
      <c r="AF654" s="411"/>
      <c r="AG654" s="411"/>
      <c r="AH654" s="411"/>
      <c r="AI654" s="411"/>
      <c r="AJ654" s="411"/>
      <c r="AK654" s="411"/>
      <c r="AL654" s="411"/>
      <c r="AM654" s="298">
        <f>SUM(Y654:AL654)</f>
        <v>0</v>
      </c>
    </row>
    <row r="655" spans="1:39" hidden="1" outlineLevel="1">
      <c r="A655" s="526"/>
      <c r="B655" s="296" t="s">
        <v>311</v>
      </c>
      <c r="C655" s="293" t="s">
        <v>164</v>
      </c>
      <c r="D655" s="297"/>
      <c r="E655" s="297"/>
      <c r="F655" s="297"/>
      <c r="G655" s="297"/>
      <c r="H655" s="297"/>
      <c r="I655" s="297"/>
      <c r="J655" s="297"/>
      <c r="K655" s="297"/>
      <c r="L655" s="297"/>
      <c r="M655" s="297"/>
      <c r="N655" s="293"/>
      <c r="O655" s="297"/>
      <c r="P655" s="297"/>
      <c r="Q655" s="297"/>
      <c r="R655" s="297"/>
      <c r="S655" s="297"/>
      <c r="T655" s="297"/>
      <c r="U655" s="297"/>
      <c r="V655" s="297"/>
      <c r="W655" s="297"/>
      <c r="X655" s="297"/>
      <c r="Y655" s="412">
        <f t="shared" ref="Y655:AL655" si="200">Y654</f>
        <v>0</v>
      </c>
      <c r="Z655" s="412">
        <f t="shared" si="200"/>
        <v>0</v>
      </c>
      <c r="AA655" s="412">
        <f t="shared" si="200"/>
        <v>0</v>
      </c>
      <c r="AB655" s="412">
        <f t="shared" si="200"/>
        <v>0</v>
      </c>
      <c r="AC655" s="412">
        <f t="shared" si="200"/>
        <v>0</v>
      </c>
      <c r="AD655" s="412">
        <f t="shared" si="200"/>
        <v>0</v>
      </c>
      <c r="AE655" s="412">
        <f t="shared" si="200"/>
        <v>0</v>
      </c>
      <c r="AF655" s="412">
        <f t="shared" si="200"/>
        <v>0</v>
      </c>
      <c r="AG655" s="412">
        <f t="shared" si="200"/>
        <v>0</v>
      </c>
      <c r="AH655" s="412">
        <f t="shared" si="200"/>
        <v>0</v>
      </c>
      <c r="AI655" s="412">
        <f t="shared" si="200"/>
        <v>0</v>
      </c>
      <c r="AJ655" s="412">
        <f t="shared" si="200"/>
        <v>0</v>
      </c>
      <c r="AK655" s="412">
        <f t="shared" si="200"/>
        <v>0</v>
      </c>
      <c r="AL655" s="412">
        <f t="shared" si="200"/>
        <v>0</v>
      </c>
      <c r="AM655" s="308"/>
    </row>
    <row r="656" spans="1:39" hidden="1" outlineLevel="1">
      <c r="A656" s="526"/>
      <c r="B656" s="296"/>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423"/>
      <c r="Z656" s="426"/>
      <c r="AA656" s="426"/>
      <c r="AB656" s="426"/>
      <c r="AC656" s="426"/>
      <c r="AD656" s="426"/>
      <c r="AE656" s="426"/>
      <c r="AF656" s="426"/>
      <c r="AG656" s="426"/>
      <c r="AH656" s="426"/>
      <c r="AI656" s="426"/>
      <c r="AJ656" s="426"/>
      <c r="AK656" s="426"/>
      <c r="AL656" s="426"/>
      <c r="AM656" s="308"/>
    </row>
    <row r="657" spans="1:39" ht="30" hidden="1" outlineLevel="1">
      <c r="A657" s="526">
        <v>22</v>
      </c>
      <c r="B657" s="429" t="s">
        <v>115</v>
      </c>
      <c r="C657" s="293" t="s">
        <v>25</v>
      </c>
      <c r="D657" s="297"/>
      <c r="E657" s="297"/>
      <c r="F657" s="297"/>
      <c r="G657" s="297"/>
      <c r="H657" s="297"/>
      <c r="I657" s="297"/>
      <c r="J657" s="297"/>
      <c r="K657" s="297"/>
      <c r="L657" s="297"/>
      <c r="M657" s="297"/>
      <c r="N657" s="293"/>
      <c r="O657" s="297"/>
      <c r="P657" s="297"/>
      <c r="Q657" s="297"/>
      <c r="R657" s="297"/>
      <c r="S657" s="297"/>
      <c r="T657" s="297"/>
      <c r="U657" s="297"/>
      <c r="V657" s="297"/>
      <c r="W657" s="297"/>
      <c r="X657" s="297"/>
      <c r="Y657" s="411"/>
      <c r="Z657" s="411"/>
      <c r="AA657" s="411"/>
      <c r="AB657" s="411"/>
      <c r="AC657" s="411"/>
      <c r="AD657" s="411"/>
      <c r="AE657" s="411"/>
      <c r="AF657" s="411"/>
      <c r="AG657" s="411"/>
      <c r="AH657" s="411"/>
      <c r="AI657" s="411"/>
      <c r="AJ657" s="411"/>
      <c r="AK657" s="411"/>
      <c r="AL657" s="411"/>
      <c r="AM657" s="298">
        <f>SUM(Y657:AL657)</f>
        <v>0</v>
      </c>
    </row>
    <row r="658" spans="1:39" hidden="1" outlineLevel="1">
      <c r="A658" s="526"/>
      <c r="B658" s="296" t="s">
        <v>311</v>
      </c>
      <c r="C658" s="293" t="s">
        <v>164</v>
      </c>
      <c r="D658" s="297"/>
      <c r="E658" s="297"/>
      <c r="F658" s="297"/>
      <c r="G658" s="297"/>
      <c r="H658" s="297"/>
      <c r="I658" s="297"/>
      <c r="J658" s="297"/>
      <c r="K658" s="297"/>
      <c r="L658" s="297"/>
      <c r="M658" s="297"/>
      <c r="N658" s="293"/>
      <c r="O658" s="297"/>
      <c r="P658" s="297"/>
      <c r="Q658" s="297"/>
      <c r="R658" s="297"/>
      <c r="S658" s="297"/>
      <c r="T658" s="297"/>
      <c r="U658" s="297"/>
      <c r="V658" s="297"/>
      <c r="W658" s="297"/>
      <c r="X658" s="297"/>
      <c r="Y658" s="412">
        <f t="shared" ref="Y658:AL658" si="201">Y657</f>
        <v>0</v>
      </c>
      <c r="Z658" s="412">
        <f t="shared" si="201"/>
        <v>0</v>
      </c>
      <c r="AA658" s="412">
        <f t="shared" si="201"/>
        <v>0</v>
      </c>
      <c r="AB658" s="412">
        <f t="shared" si="201"/>
        <v>0</v>
      </c>
      <c r="AC658" s="412">
        <f t="shared" si="201"/>
        <v>0</v>
      </c>
      <c r="AD658" s="412">
        <f t="shared" si="201"/>
        <v>0</v>
      </c>
      <c r="AE658" s="412">
        <f t="shared" si="201"/>
        <v>0</v>
      </c>
      <c r="AF658" s="412">
        <f t="shared" si="201"/>
        <v>0</v>
      </c>
      <c r="AG658" s="412">
        <f t="shared" si="201"/>
        <v>0</v>
      </c>
      <c r="AH658" s="412">
        <f t="shared" si="201"/>
        <v>0</v>
      </c>
      <c r="AI658" s="412">
        <f t="shared" si="201"/>
        <v>0</v>
      </c>
      <c r="AJ658" s="412">
        <f t="shared" si="201"/>
        <v>0</v>
      </c>
      <c r="AK658" s="412">
        <f t="shared" si="201"/>
        <v>0</v>
      </c>
      <c r="AL658" s="412">
        <f t="shared" si="201"/>
        <v>0</v>
      </c>
      <c r="AM658" s="308"/>
    </row>
    <row r="659" spans="1:39" hidden="1" outlineLevel="1">
      <c r="A659" s="526"/>
      <c r="B659" s="296"/>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423"/>
      <c r="Z659" s="426"/>
      <c r="AA659" s="426"/>
      <c r="AB659" s="426"/>
      <c r="AC659" s="426"/>
      <c r="AD659" s="426"/>
      <c r="AE659" s="426"/>
      <c r="AF659" s="426"/>
      <c r="AG659" s="426"/>
      <c r="AH659" s="426"/>
      <c r="AI659" s="426"/>
      <c r="AJ659" s="426"/>
      <c r="AK659" s="426"/>
      <c r="AL659" s="426"/>
      <c r="AM659" s="308"/>
    </row>
    <row r="660" spans="1:39" ht="30" hidden="1" outlineLevel="1">
      <c r="A660" s="526">
        <v>23</v>
      </c>
      <c r="B660" s="429" t="s">
        <v>116</v>
      </c>
      <c r="C660" s="293" t="s">
        <v>25</v>
      </c>
      <c r="D660" s="297"/>
      <c r="E660" s="297"/>
      <c r="F660" s="297"/>
      <c r="G660" s="297"/>
      <c r="H660" s="297"/>
      <c r="I660" s="297"/>
      <c r="J660" s="297"/>
      <c r="K660" s="297"/>
      <c r="L660" s="297"/>
      <c r="M660" s="297"/>
      <c r="N660" s="293"/>
      <c r="O660" s="297"/>
      <c r="P660" s="297"/>
      <c r="Q660" s="297"/>
      <c r="R660" s="297"/>
      <c r="S660" s="297"/>
      <c r="T660" s="297"/>
      <c r="U660" s="297"/>
      <c r="V660" s="297"/>
      <c r="W660" s="297"/>
      <c r="X660" s="297"/>
      <c r="Y660" s="411"/>
      <c r="Z660" s="411"/>
      <c r="AA660" s="411"/>
      <c r="AB660" s="411"/>
      <c r="AC660" s="411"/>
      <c r="AD660" s="411"/>
      <c r="AE660" s="411"/>
      <c r="AF660" s="411"/>
      <c r="AG660" s="411"/>
      <c r="AH660" s="411"/>
      <c r="AI660" s="411"/>
      <c r="AJ660" s="411"/>
      <c r="AK660" s="411"/>
      <c r="AL660" s="411"/>
      <c r="AM660" s="298">
        <f>SUM(Y660:AL660)</f>
        <v>0</v>
      </c>
    </row>
    <row r="661" spans="1:39" hidden="1" outlineLevel="1">
      <c r="A661" s="526"/>
      <c r="B661" s="296" t="s">
        <v>311</v>
      </c>
      <c r="C661" s="293" t="s">
        <v>164</v>
      </c>
      <c r="D661" s="297"/>
      <c r="E661" s="297"/>
      <c r="F661" s="297"/>
      <c r="G661" s="297"/>
      <c r="H661" s="297"/>
      <c r="I661" s="297"/>
      <c r="J661" s="297"/>
      <c r="K661" s="297"/>
      <c r="L661" s="297"/>
      <c r="M661" s="297"/>
      <c r="N661" s="293"/>
      <c r="O661" s="297"/>
      <c r="P661" s="297"/>
      <c r="Q661" s="297"/>
      <c r="R661" s="297"/>
      <c r="S661" s="297"/>
      <c r="T661" s="297"/>
      <c r="U661" s="297"/>
      <c r="V661" s="297"/>
      <c r="W661" s="297"/>
      <c r="X661" s="297"/>
      <c r="Y661" s="412">
        <f t="shared" ref="Y661:AL661" si="202">Y660</f>
        <v>0</v>
      </c>
      <c r="Z661" s="412">
        <f t="shared" si="202"/>
        <v>0</v>
      </c>
      <c r="AA661" s="412">
        <f t="shared" si="202"/>
        <v>0</v>
      </c>
      <c r="AB661" s="412">
        <f t="shared" si="202"/>
        <v>0</v>
      </c>
      <c r="AC661" s="412">
        <f t="shared" si="202"/>
        <v>0</v>
      </c>
      <c r="AD661" s="412">
        <f t="shared" si="202"/>
        <v>0</v>
      </c>
      <c r="AE661" s="412">
        <f t="shared" si="202"/>
        <v>0</v>
      </c>
      <c r="AF661" s="412">
        <f t="shared" si="202"/>
        <v>0</v>
      </c>
      <c r="AG661" s="412">
        <f t="shared" si="202"/>
        <v>0</v>
      </c>
      <c r="AH661" s="412">
        <f t="shared" si="202"/>
        <v>0</v>
      </c>
      <c r="AI661" s="412">
        <f t="shared" si="202"/>
        <v>0</v>
      </c>
      <c r="AJ661" s="412">
        <f t="shared" si="202"/>
        <v>0</v>
      </c>
      <c r="AK661" s="412">
        <f t="shared" si="202"/>
        <v>0</v>
      </c>
      <c r="AL661" s="412">
        <f t="shared" si="202"/>
        <v>0</v>
      </c>
      <c r="AM661" s="308"/>
    </row>
    <row r="662" spans="1:39" hidden="1" outlineLevel="1">
      <c r="A662" s="526"/>
      <c r="B662" s="431"/>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423"/>
      <c r="Z662" s="426"/>
      <c r="AA662" s="426"/>
      <c r="AB662" s="426"/>
      <c r="AC662" s="426"/>
      <c r="AD662" s="426"/>
      <c r="AE662" s="426"/>
      <c r="AF662" s="426"/>
      <c r="AG662" s="426"/>
      <c r="AH662" s="426"/>
      <c r="AI662" s="426"/>
      <c r="AJ662" s="426"/>
      <c r="AK662" s="426"/>
      <c r="AL662" s="426"/>
      <c r="AM662" s="308"/>
    </row>
    <row r="663" spans="1:39" ht="30" hidden="1" outlineLevel="1">
      <c r="A663" s="526">
        <v>24</v>
      </c>
      <c r="B663" s="429" t="s">
        <v>117</v>
      </c>
      <c r="C663" s="293" t="s">
        <v>25</v>
      </c>
      <c r="D663" s="297"/>
      <c r="E663" s="297"/>
      <c r="F663" s="297"/>
      <c r="G663" s="297"/>
      <c r="H663" s="297"/>
      <c r="I663" s="297"/>
      <c r="J663" s="297"/>
      <c r="K663" s="297"/>
      <c r="L663" s="297"/>
      <c r="M663" s="297"/>
      <c r="N663" s="293"/>
      <c r="O663" s="297"/>
      <c r="P663" s="297"/>
      <c r="Q663" s="297"/>
      <c r="R663" s="297"/>
      <c r="S663" s="297"/>
      <c r="T663" s="297"/>
      <c r="U663" s="297"/>
      <c r="V663" s="297"/>
      <c r="W663" s="297"/>
      <c r="X663" s="297"/>
      <c r="Y663" s="411"/>
      <c r="Z663" s="411"/>
      <c r="AA663" s="411"/>
      <c r="AB663" s="411"/>
      <c r="AC663" s="411"/>
      <c r="AD663" s="411"/>
      <c r="AE663" s="411"/>
      <c r="AF663" s="411"/>
      <c r="AG663" s="411"/>
      <c r="AH663" s="411"/>
      <c r="AI663" s="411"/>
      <c r="AJ663" s="411"/>
      <c r="AK663" s="411"/>
      <c r="AL663" s="411"/>
      <c r="AM663" s="298">
        <f>SUM(Y663:AL663)</f>
        <v>0</v>
      </c>
    </row>
    <row r="664" spans="1:39" hidden="1" outlineLevel="1">
      <c r="A664" s="526"/>
      <c r="B664" s="296" t="s">
        <v>311</v>
      </c>
      <c r="C664" s="293" t="s">
        <v>164</v>
      </c>
      <c r="D664" s="297"/>
      <c r="E664" s="297"/>
      <c r="F664" s="297"/>
      <c r="G664" s="297"/>
      <c r="H664" s="297"/>
      <c r="I664" s="297"/>
      <c r="J664" s="297"/>
      <c r="K664" s="297"/>
      <c r="L664" s="297"/>
      <c r="M664" s="297"/>
      <c r="N664" s="293"/>
      <c r="O664" s="297"/>
      <c r="P664" s="297"/>
      <c r="Q664" s="297"/>
      <c r="R664" s="297"/>
      <c r="S664" s="297"/>
      <c r="T664" s="297"/>
      <c r="U664" s="297"/>
      <c r="V664" s="297"/>
      <c r="W664" s="297"/>
      <c r="X664" s="297"/>
      <c r="Y664" s="412">
        <f t="shared" ref="Y664:AL664" si="203">Y663</f>
        <v>0</v>
      </c>
      <c r="Z664" s="412">
        <f t="shared" si="203"/>
        <v>0</v>
      </c>
      <c r="AA664" s="412">
        <f t="shared" si="203"/>
        <v>0</v>
      </c>
      <c r="AB664" s="412">
        <f t="shared" si="203"/>
        <v>0</v>
      </c>
      <c r="AC664" s="412">
        <f t="shared" si="203"/>
        <v>0</v>
      </c>
      <c r="AD664" s="412">
        <f t="shared" si="203"/>
        <v>0</v>
      </c>
      <c r="AE664" s="412">
        <f t="shared" si="203"/>
        <v>0</v>
      </c>
      <c r="AF664" s="412">
        <f t="shared" si="203"/>
        <v>0</v>
      </c>
      <c r="AG664" s="412">
        <f t="shared" si="203"/>
        <v>0</v>
      </c>
      <c r="AH664" s="412">
        <f t="shared" si="203"/>
        <v>0</v>
      </c>
      <c r="AI664" s="412">
        <f t="shared" si="203"/>
        <v>0</v>
      </c>
      <c r="AJ664" s="412">
        <f t="shared" si="203"/>
        <v>0</v>
      </c>
      <c r="AK664" s="412">
        <f t="shared" si="203"/>
        <v>0</v>
      </c>
      <c r="AL664" s="412">
        <f t="shared" si="203"/>
        <v>0</v>
      </c>
      <c r="AM664" s="308"/>
    </row>
    <row r="665" spans="1:39" hidden="1" outlineLevel="1">
      <c r="A665" s="526"/>
      <c r="B665" s="296"/>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413"/>
      <c r="Z665" s="426"/>
      <c r="AA665" s="426"/>
      <c r="AB665" s="426"/>
      <c r="AC665" s="426"/>
      <c r="AD665" s="426"/>
      <c r="AE665" s="426"/>
      <c r="AF665" s="426"/>
      <c r="AG665" s="426"/>
      <c r="AH665" s="426"/>
      <c r="AI665" s="426"/>
      <c r="AJ665" s="426"/>
      <c r="AK665" s="426"/>
      <c r="AL665" s="426"/>
      <c r="AM665" s="308"/>
    </row>
    <row r="666" spans="1:39" ht="15.75" hidden="1" outlineLevel="1">
      <c r="A666" s="526"/>
      <c r="B666" s="290" t="s">
        <v>501</v>
      </c>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413"/>
      <c r="Z666" s="426"/>
      <c r="AA666" s="426"/>
      <c r="AB666" s="426"/>
      <c r="AC666" s="426"/>
      <c r="AD666" s="426"/>
      <c r="AE666" s="426"/>
      <c r="AF666" s="426"/>
      <c r="AG666" s="426"/>
      <c r="AH666" s="426"/>
      <c r="AI666" s="426"/>
      <c r="AJ666" s="426"/>
      <c r="AK666" s="426"/>
      <c r="AL666" s="426"/>
      <c r="AM666" s="308"/>
    </row>
    <row r="667" spans="1:39" hidden="1" outlineLevel="1">
      <c r="A667" s="526">
        <v>25</v>
      </c>
      <c r="B667" s="429" t="s">
        <v>118</v>
      </c>
      <c r="C667" s="293" t="s">
        <v>25</v>
      </c>
      <c r="D667" s="297"/>
      <c r="E667" s="297"/>
      <c r="F667" s="297"/>
      <c r="G667" s="297"/>
      <c r="H667" s="297"/>
      <c r="I667" s="297"/>
      <c r="J667" s="297"/>
      <c r="K667" s="297"/>
      <c r="L667" s="297"/>
      <c r="M667" s="297"/>
      <c r="N667" s="297">
        <v>12</v>
      </c>
      <c r="O667" s="297"/>
      <c r="P667" s="297"/>
      <c r="Q667" s="297"/>
      <c r="R667" s="297"/>
      <c r="S667" s="297"/>
      <c r="T667" s="297"/>
      <c r="U667" s="297"/>
      <c r="V667" s="297"/>
      <c r="W667" s="297"/>
      <c r="X667" s="297"/>
      <c r="Y667" s="427"/>
      <c r="Z667" s="411"/>
      <c r="AA667" s="411"/>
      <c r="AB667" s="411"/>
      <c r="AC667" s="411"/>
      <c r="AD667" s="411"/>
      <c r="AE667" s="411"/>
      <c r="AF667" s="416"/>
      <c r="AG667" s="416"/>
      <c r="AH667" s="416"/>
      <c r="AI667" s="416"/>
      <c r="AJ667" s="416"/>
      <c r="AK667" s="416"/>
      <c r="AL667" s="416"/>
      <c r="AM667" s="298">
        <f>SUM(Y667:AL667)</f>
        <v>0</v>
      </c>
    </row>
    <row r="668" spans="1:39" hidden="1" outlineLevel="1">
      <c r="A668" s="526"/>
      <c r="B668" s="296" t="s">
        <v>311</v>
      </c>
      <c r="C668" s="293" t="s">
        <v>164</v>
      </c>
      <c r="D668" s="297"/>
      <c r="E668" s="297"/>
      <c r="F668" s="297"/>
      <c r="G668" s="297"/>
      <c r="H668" s="297"/>
      <c r="I668" s="297"/>
      <c r="J668" s="297"/>
      <c r="K668" s="297"/>
      <c r="L668" s="297"/>
      <c r="M668" s="297"/>
      <c r="N668" s="297">
        <f>N667</f>
        <v>12</v>
      </c>
      <c r="O668" s="297"/>
      <c r="P668" s="297"/>
      <c r="Q668" s="297"/>
      <c r="R668" s="297"/>
      <c r="S668" s="297"/>
      <c r="T668" s="297"/>
      <c r="U668" s="297"/>
      <c r="V668" s="297"/>
      <c r="W668" s="297"/>
      <c r="X668" s="297"/>
      <c r="Y668" s="412">
        <f t="shared" ref="Y668:AL668" si="204">Y667</f>
        <v>0</v>
      </c>
      <c r="Z668" s="412">
        <f t="shared" si="204"/>
        <v>0</v>
      </c>
      <c r="AA668" s="412">
        <f t="shared" si="204"/>
        <v>0</v>
      </c>
      <c r="AB668" s="412">
        <f t="shared" si="204"/>
        <v>0</v>
      </c>
      <c r="AC668" s="412">
        <f t="shared" si="204"/>
        <v>0</v>
      </c>
      <c r="AD668" s="412">
        <f t="shared" si="204"/>
        <v>0</v>
      </c>
      <c r="AE668" s="412">
        <f t="shared" si="204"/>
        <v>0</v>
      </c>
      <c r="AF668" s="412">
        <f t="shared" si="204"/>
        <v>0</v>
      </c>
      <c r="AG668" s="412">
        <f t="shared" si="204"/>
        <v>0</v>
      </c>
      <c r="AH668" s="412">
        <f t="shared" si="204"/>
        <v>0</v>
      </c>
      <c r="AI668" s="412">
        <f t="shared" si="204"/>
        <v>0</v>
      </c>
      <c r="AJ668" s="412">
        <f t="shared" si="204"/>
        <v>0</v>
      </c>
      <c r="AK668" s="412">
        <f t="shared" si="204"/>
        <v>0</v>
      </c>
      <c r="AL668" s="412">
        <f t="shared" si="204"/>
        <v>0</v>
      </c>
      <c r="AM668" s="308"/>
    </row>
    <row r="669" spans="1:39" hidden="1" outlineLevel="1">
      <c r="A669" s="526"/>
      <c r="B669" s="296"/>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413"/>
      <c r="Z669" s="426"/>
      <c r="AA669" s="426"/>
      <c r="AB669" s="426"/>
      <c r="AC669" s="426"/>
      <c r="AD669" s="426"/>
      <c r="AE669" s="426"/>
      <c r="AF669" s="426"/>
      <c r="AG669" s="426"/>
      <c r="AH669" s="426"/>
      <c r="AI669" s="426"/>
      <c r="AJ669" s="426"/>
      <c r="AK669" s="426"/>
      <c r="AL669" s="426"/>
      <c r="AM669" s="308"/>
    </row>
    <row r="670" spans="1:39" hidden="1" outlineLevel="1">
      <c r="A670" s="526">
        <v>26</v>
      </c>
      <c r="B670" s="429" t="s">
        <v>119</v>
      </c>
      <c r="C670" s="293" t="s">
        <v>25</v>
      </c>
      <c r="D670" s="297"/>
      <c r="E670" s="297"/>
      <c r="F670" s="297"/>
      <c r="G670" s="297"/>
      <c r="H670" s="297"/>
      <c r="I670" s="297"/>
      <c r="J670" s="297"/>
      <c r="K670" s="297"/>
      <c r="L670" s="297"/>
      <c r="M670" s="297"/>
      <c r="N670" s="297">
        <v>12</v>
      </c>
      <c r="O670" s="297"/>
      <c r="P670" s="297"/>
      <c r="Q670" s="297"/>
      <c r="R670" s="297"/>
      <c r="S670" s="297"/>
      <c r="T670" s="297"/>
      <c r="U670" s="297"/>
      <c r="V670" s="297"/>
      <c r="W670" s="297"/>
      <c r="X670" s="297"/>
      <c r="Y670" s="427"/>
      <c r="Z670" s="411"/>
      <c r="AA670" s="411"/>
      <c r="AB670" s="411"/>
      <c r="AC670" s="411"/>
      <c r="AD670" s="411"/>
      <c r="AE670" s="411"/>
      <c r="AF670" s="416"/>
      <c r="AG670" s="416"/>
      <c r="AH670" s="416"/>
      <c r="AI670" s="416"/>
      <c r="AJ670" s="416"/>
      <c r="AK670" s="416"/>
      <c r="AL670" s="416"/>
      <c r="AM670" s="298">
        <f>SUM(Y670:AL670)</f>
        <v>0</v>
      </c>
    </row>
    <row r="671" spans="1:39" hidden="1" outlineLevel="1">
      <c r="A671" s="526"/>
      <c r="B671" s="296" t="s">
        <v>311</v>
      </c>
      <c r="C671" s="293" t="s">
        <v>164</v>
      </c>
      <c r="D671" s="297"/>
      <c r="E671" s="297"/>
      <c r="F671" s="297"/>
      <c r="G671" s="297"/>
      <c r="H671" s="297"/>
      <c r="I671" s="297"/>
      <c r="J671" s="297"/>
      <c r="K671" s="297"/>
      <c r="L671" s="297"/>
      <c r="M671" s="297"/>
      <c r="N671" s="297">
        <f>N670</f>
        <v>12</v>
      </c>
      <c r="O671" s="297"/>
      <c r="P671" s="297"/>
      <c r="Q671" s="297"/>
      <c r="R671" s="297"/>
      <c r="S671" s="297"/>
      <c r="T671" s="297"/>
      <c r="U671" s="297"/>
      <c r="V671" s="297"/>
      <c r="W671" s="297"/>
      <c r="X671" s="297"/>
      <c r="Y671" s="412">
        <f t="shared" ref="Y671:AL671" si="205">Y670</f>
        <v>0</v>
      </c>
      <c r="Z671" s="412">
        <f t="shared" si="205"/>
        <v>0</v>
      </c>
      <c r="AA671" s="412">
        <f t="shared" si="205"/>
        <v>0</v>
      </c>
      <c r="AB671" s="412">
        <f t="shared" si="205"/>
        <v>0</v>
      </c>
      <c r="AC671" s="412">
        <f t="shared" si="205"/>
        <v>0</v>
      </c>
      <c r="AD671" s="412">
        <f t="shared" si="205"/>
        <v>0</v>
      </c>
      <c r="AE671" s="412">
        <f t="shared" si="205"/>
        <v>0</v>
      </c>
      <c r="AF671" s="412">
        <f t="shared" si="205"/>
        <v>0</v>
      </c>
      <c r="AG671" s="412">
        <f t="shared" si="205"/>
        <v>0</v>
      </c>
      <c r="AH671" s="412">
        <f t="shared" si="205"/>
        <v>0</v>
      </c>
      <c r="AI671" s="412">
        <f t="shared" si="205"/>
        <v>0</v>
      </c>
      <c r="AJ671" s="412">
        <f t="shared" si="205"/>
        <v>0</v>
      </c>
      <c r="AK671" s="412">
        <f t="shared" si="205"/>
        <v>0</v>
      </c>
      <c r="AL671" s="412">
        <f t="shared" si="205"/>
        <v>0</v>
      </c>
      <c r="AM671" s="308"/>
    </row>
    <row r="672" spans="1:39" hidden="1" outlineLevel="1">
      <c r="A672" s="526"/>
      <c r="B672" s="296"/>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413"/>
      <c r="Z672" s="426"/>
      <c r="AA672" s="426"/>
      <c r="AB672" s="426"/>
      <c r="AC672" s="426"/>
      <c r="AD672" s="426"/>
      <c r="AE672" s="426"/>
      <c r="AF672" s="426"/>
      <c r="AG672" s="426"/>
      <c r="AH672" s="426"/>
      <c r="AI672" s="426"/>
      <c r="AJ672" s="426"/>
      <c r="AK672" s="426"/>
      <c r="AL672" s="426"/>
      <c r="AM672" s="308"/>
    </row>
    <row r="673" spans="1:39" ht="30" hidden="1" outlineLevel="1">
      <c r="A673" s="526">
        <v>27</v>
      </c>
      <c r="B673" s="429" t="s">
        <v>120</v>
      </c>
      <c r="C673" s="293" t="s">
        <v>25</v>
      </c>
      <c r="D673" s="297"/>
      <c r="E673" s="297"/>
      <c r="F673" s="297"/>
      <c r="G673" s="297"/>
      <c r="H673" s="297"/>
      <c r="I673" s="297"/>
      <c r="J673" s="297"/>
      <c r="K673" s="297"/>
      <c r="L673" s="297"/>
      <c r="M673" s="297"/>
      <c r="N673" s="297">
        <v>12</v>
      </c>
      <c r="O673" s="297"/>
      <c r="P673" s="297"/>
      <c r="Q673" s="297"/>
      <c r="R673" s="297"/>
      <c r="S673" s="297"/>
      <c r="T673" s="297"/>
      <c r="U673" s="297"/>
      <c r="V673" s="297"/>
      <c r="W673" s="297"/>
      <c r="X673" s="297"/>
      <c r="Y673" s="427"/>
      <c r="Z673" s="411"/>
      <c r="AA673" s="411"/>
      <c r="AB673" s="411"/>
      <c r="AC673" s="411"/>
      <c r="AD673" s="411"/>
      <c r="AE673" s="411"/>
      <c r="AF673" s="416"/>
      <c r="AG673" s="416"/>
      <c r="AH673" s="416"/>
      <c r="AI673" s="416"/>
      <c r="AJ673" s="416"/>
      <c r="AK673" s="416"/>
      <c r="AL673" s="416"/>
      <c r="AM673" s="298">
        <f>SUM(Y673:AL673)</f>
        <v>0</v>
      </c>
    </row>
    <row r="674" spans="1:39" hidden="1" outlineLevel="1">
      <c r="A674" s="526"/>
      <c r="B674" s="296" t="s">
        <v>311</v>
      </c>
      <c r="C674" s="293" t="s">
        <v>164</v>
      </c>
      <c r="D674" s="297"/>
      <c r="E674" s="297"/>
      <c r="F674" s="297"/>
      <c r="G674" s="297"/>
      <c r="H674" s="297"/>
      <c r="I674" s="297"/>
      <c r="J674" s="297"/>
      <c r="K674" s="297"/>
      <c r="L674" s="297"/>
      <c r="M674" s="297"/>
      <c r="N674" s="297">
        <f>N673</f>
        <v>12</v>
      </c>
      <c r="O674" s="297"/>
      <c r="P674" s="297"/>
      <c r="Q674" s="297"/>
      <c r="R674" s="297"/>
      <c r="S674" s="297"/>
      <c r="T674" s="297"/>
      <c r="U674" s="297"/>
      <c r="V674" s="297"/>
      <c r="W674" s="297"/>
      <c r="X674" s="297"/>
      <c r="Y674" s="412">
        <f t="shared" ref="Y674:AL674" si="206">Y673</f>
        <v>0</v>
      </c>
      <c r="Z674" s="412">
        <f t="shared" si="206"/>
        <v>0</v>
      </c>
      <c r="AA674" s="412">
        <f t="shared" si="206"/>
        <v>0</v>
      </c>
      <c r="AB674" s="412">
        <f t="shared" si="206"/>
        <v>0</v>
      </c>
      <c r="AC674" s="412">
        <f t="shared" si="206"/>
        <v>0</v>
      </c>
      <c r="AD674" s="412">
        <f t="shared" si="206"/>
        <v>0</v>
      </c>
      <c r="AE674" s="412">
        <f t="shared" si="206"/>
        <v>0</v>
      </c>
      <c r="AF674" s="412">
        <f t="shared" si="206"/>
        <v>0</v>
      </c>
      <c r="AG674" s="412">
        <f t="shared" si="206"/>
        <v>0</v>
      </c>
      <c r="AH674" s="412">
        <f t="shared" si="206"/>
        <v>0</v>
      </c>
      <c r="AI674" s="412">
        <f t="shared" si="206"/>
        <v>0</v>
      </c>
      <c r="AJ674" s="412">
        <f t="shared" si="206"/>
        <v>0</v>
      </c>
      <c r="AK674" s="412">
        <f t="shared" si="206"/>
        <v>0</v>
      </c>
      <c r="AL674" s="412">
        <f t="shared" si="206"/>
        <v>0</v>
      </c>
      <c r="AM674" s="308"/>
    </row>
    <row r="675" spans="1:39" hidden="1" outlineLevel="1">
      <c r="A675" s="526"/>
      <c r="B675" s="296"/>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413"/>
      <c r="Z675" s="426"/>
      <c r="AA675" s="426"/>
      <c r="AB675" s="426"/>
      <c r="AC675" s="426"/>
      <c r="AD675" s="426"/>
      <c r="AE675" s="426"/>
      <c r="AF675" s="426"/>
      <c r="AG675" s="426"/>
      <c r="AH675" s="426"/>
      <c r="AI675" s="426"/>
      <c r="AJ675" s="426"/>
      <c r="AK675" s="426"/>
      <c r="AL675" s="426"/>
      <c r="AM675" s="308"/>
    </row>
    <row r="676" spans="1:39" ht="30" hidden="1" outlineLevel="1">
      <c r="A676" s="526">
        <v>28</v>
      </c>
      <c r="B676" s="429" t="s">
        <v>121</v>
      </c>
      <c r="C676" s="293" t="s">
        <v>25</v>
      </c>
      <c r="D676" s="297"/>
      <c r="E676" s="297"/>
      <c r="F676" s="297"/>
      <c r="G676" s="297"/>
      <c r="H676" s="297"/>
      <c r="I676" s="297"/>
      <c r="J676" s="297"/>
      <c r="K676" s="297"/>
      <c r="L676" s="297"/>
      <c r="M676" s="297"/>
      <c r="N676" s="297">
        <v>12</v>
      </c>
      <c r="O676" s="297"/>
      <c r="P676" s="297"/>
      <c r="Q676" s="297"/>
      <c r="R676" s="297"/>
      <c r="S676" s="297"/>
      <c r="T676" s="297"/>
      <c r="U676" s="297"/>
      <c r="V676" s="297"/>
      <c r="W676" s="297"/>
      <c r="X676" s="297"/>
      <c r="Y676" s="427"/>
      <c r="Z676" s="411"/>
      <c r="AA676" s="411"/>
      <c r="AB676" s="411"/>
      <c r="AC676" s="411"/>
      <c r="AD676" s="411"/>
      <c r="AE676" s="411"/>
      <c r="AF676" s="416"/>
      <c r="AG676" s="416"/>
      <c r="AH676" s="416"/>
      <c r="AI676" s="416"/>
      <c r="AJ676" s="416"/>
      <c r="AK676" s="416"/>
      <c r="AL676" s="416"/>
      <c r="AM676" s="298">
        <f>SUM(Y676:AL676)</f>
        <v>0</v>
      </c>
    </row>
    <row r="677" spans="1:39" hidden="1" outlineLevel="1">
      <c r="A677" s="526"/>
      <c r="B677" s="296" t="s">
        <v>311</v>
      </c>
      <c r="C677" s="293" t="s">
        <v>164</v>
      </c>
      <c r="D677" s="297"/>
      <c r="E677" s="297"/>
      <c r="F677" s="297"/>
      <c r="G677" s="297"/>
      <c r="H677" s="297"/>
      <c r="I677" s="297"/>
      <c r="J677" s="297"/>
      <c r="K677" s="297"/>
      <c r="L677" s="297"/>
      <c r="M677" s="297"/>
      <c r="N677" s="297">
        <f>N676</f>
        <v>12</v>
      </c>
      <c r="O677" s="297"/>
      <c r="P677" s="297"/>
      <c r="Q677" s="297"/>
      <c r="R677" s="297"/>
      <c r="S677" s="297"/>
      <c r="T677" s="297"/>
      <c r="U677" s="297"/>
      <c r="V677" s="297"/>
      <c r="W677" s="297"/>
      <c r="X677" s="297"/>
      <c r="Y677" s="412">
        <f t="shared" ref="Y677:AL677" si="207">Y676</f>
        <v>0</v>
      </c>
      <c r="Z677" s="412">
        <f t="shared" si="207"/>
        <v>0</v>
      </c>
      <c r="AA677" s="412">
        <f t="shared" si="207"/>
        <v>0</v>
      </c>
      <c r="AB677" s="412">
        <f t="shared" si="207"/>
        <v>0</v>
      </c>
      <c r="AC677" s="412">
        <f t="shared" si="207"/>
        <v>0</v>
      </c>
      <c r="AD677" s="412">
        <f t="shared" si="207"/>
        <v>0</v>
      </c>
      <c r="AE677" s="412">
        <f t="shared" si="207"/>
        <v>0</v>
      </c>
      <c r="AF677" s="412">
        <f t="shared" si="207"/>
        <v>0</v>
      </c>
      <c r="AG677" s="412">
        <f t="shared" si="207"/>
        <v>0</v>
      </c>
      <c r="AH677" s="412">
        <f t="shared" si="207"/>
        <v>0</v>
      </c>
      <c r="AI677" s="412">
        <f t="shared" si="207"/>
        <v>0</v>
      </c>
      <c r="AJ677" s="412">
        <f t="shared" si="207"/>
        <v>0</v>
      </c>
      <c r="AK677" s="412">
        <f t="shared" si="207"/>
        <v>0</v>
      </c>
      <c r="AL677" s="412">
        <f t="shared" si="207"/>
        <v>0</v>
      </c>
      <c r="AM677" s="308"/>
    </row>
    <row r="678" spans="1:39" hidden="1" outlineLevel="1">
      <c r="A678" s="526"/>
      <c r="B678" s="296"/>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413"/>
      <c r="Z678" s="426"/>
      <c r="AA678" s="426"/>
      <c r="AB678" s="426"/>
      <c r="AC678" s="426"/>
      <c r="AD678" s="426"/>
      <c r="AE678" s="426"/>
      <c r="AF678" s="426"/>
      <c r="AG678" s="426"/>
      <c r="AH678" s="426"/>
      <c r="AI678" s="426"/>
      <c r="AJ678" s="426"/>
      <c r="AK678" s="426"/>
      <c r="AL678" s="426"/>
      <c r="AM678" s="308"/>
    </row>
    <row r="679" spans="1:39" ht="30" hidden="1" outlineLevel="1">
      <c r="A679" s="526">
        <v>29</v>
      </c>
      <c r="B679" s="429" t="s">
        <v>122</v>
      </c>
      <c r="C679" s="293" t="s">
        <v>25</v>
      </c>
      <c r="D679" s="297"/>
      <c r="E679" s="297"/>
      <c r="F679" s="297"/>
      <c r="G679" s="297"/>
      <c r="H679" s="297"/>
      <c r="I679" s="297"/>
      <c r="J679" s="297"/>
      <c r="K679" s="297"/>
      <c r="L679" s="297"/>
      <c r="M679" s="297"/>
      <c r="N679" s="297">
        <v>3</v>
      </c>
      <c r="O679" s="297"/>
      <c r="P679" s="297"/>
      <c r="Q679" s="297"/>
      <c r="R679" s="297"/>
      <c r="S679" s="297"/>
      <c r="T679" s="297"/>
      <c r="U679" s="297"/>
      <c r="V679" s="297"/>
      <c r="W679" s="297"/>
      <c r="X679" s="297"/>
      <c r="Y679" s="427"/>
      <c r="Z679" s="411"/>
      <c r="AA679" s="411"/>
      <c r="AB679" s="411"/>
      <c r="AC679" s="411"/>
      <c r="AD679" s="411"/>
      <c r="AE679" s="411"/>
      <c r="AF679" s="416"/>
      <c r="AG679" s="416"/>
      <c r="AH679" s="416"/>
      <c r="AI679" s="416"/>
      <c r="AJ679" s="416"/>
      <c r="AK679" s="416"/>
      <c r="AL679" s="416"/>
      <c r="AM679" s="298">
        <f>SUM(Y679:AL679)</f>
        <v>0</v>
      </c>
    </row>
    <row r="680" spans="1:39" hidden="1" outlineLevel="1">
      <c r="A680" s="526"/>
      <c r="B680" s="296" t="s">
        <v>311</v>
      </c>
      <c r="C680" s="293" t="s">
        <v>164</v>
      </c>
      <c r="D680" s="297"/>
      <c r="E680" s="297"/>
      <c r="F680" s="297"/>
      <c r="G680" s="297"/>
      <c r="H680" s="297"/>
      <c r="I680" s="297"/>
      <c r="J680" s="297"/>
      <c r="K680" s="297"/>
      <c r="L680" s="297"/>
      <c r="M680" s="297"/>
      <c r="N680" s="297">
        <f>N679</f>
        <v>3</v>
      </c>
      <c r="O680" s="297"/>
      <c r="P680" s="297"/>
      <c r="Q680" s="297"/>
      <c r="R680" s="297"/>
      <c r="S680" s="297"/>
      <c r="T680" s="297"/>
      <c r="U680" s="297"/>
      <c r="V680" s="297"/>
      <c r="W680" s="297"/>
      <c r="X680" s="297"/>
      <c r="Y680" s="412">
        <f t="shared" ref="Y680:AL680" si="208">Y679</f>
        <v>0</v>
      </c>
      <c r="Z680" s="412">
        <f t="shared" si="208"/>
        <v>0</v>
      </c>
      <c r="AA680" s="412">
        <f t="shared" si="208"/>
        <v>0</v>
      </c>
      <c r="AB680" s="412">
        <f t="shared" si="208"/>
        <v>0</v>
      </c>
      <c r="AC680" s="412">
        <f t="shared" si="208"/>
        <v>0</v>
      </c>
      <c r="AD680" s="412">
        <f t="shared" si="208"/>
        <v>0</v>
      </c>
      <c r="AE680" s="412">
        <f t="shared" si="208"/>
        <v>0</v>
      </c>
      <c r="AF680" s="412">
        <f t="shared" si="208"/>
        <v>0</v>
      </c>
      <c r="AG680" s="412">
        <f t="shared" si="208"/>
        <v>0</v>
      </c>
      <c r="AH680" s="412">
        <f t="shared" si="208"/>
        <v>0</v>
      </c>
      <c r="AI680" s="412">
        <f t="shared" si="208"/>
        <v>0</v>
      </c>
      <c r="AJ680" s="412">
        <f t="shared" si="208"/>
        <v>0</v>
      </c>
      <c r="AK680" s="412">
        <f t="shared" si="208"/>
        <v>0</v>
      </c>
      <c r="AL680" s="412">
        <f t="shared" si="208"/>
        <v>0</v>
      </c>
      <c r="AM680" s="308"/>
    </row>
    <row r="681" spans="1:39" hidden="1" outlineLevel="1">
      <c r="A681" s="526"/>
      <c r="B681" s="296"/>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413"/>
      <c r="Z681" s="426"/>
      <c r="AA681" s="426"/>
      <c r="AB681" s="426"/>
      <c r="AC681" s="426"/>
      <c r="AD681" s="426"/>
      <c r="AE681" s="426"/>
      <c r="AF681" s="426"/>
      <c r="AG681" s="426"/>
      <c r="AH681" s="426"/>
      <c r="AI681" s="426"/>
      <c r="AJ681" s="426"/>
      <c r="AK681" s="426"/>
      <c r="AL681" s="426"/>
      <c r="AM681" s="308"/>
    </row>
    <row r="682" spans="1:39" ht="30" hidden="1" outlineLevel="1">
      <c r="A682" s="526">
        <v>30</v>
      </c>
      <c r="B682" s="429" t="s">
        <v>123</v>
      </c>
      <c r="C682" s="293" t="s">
        <v>25</v>
      </c>
      <c r="D682" s="297"/>
      <c r="E682" s="297"/>
      <c r="F682" s="297"/>
      <c r="G682" s="297"/>
      <c r="H682" s="297"/>
      <c r="I682" s="297"/>
      <c r="J682" s="297"/>
      <c r="K682" s="297"/>
      <c r="L682" s="297"/>
      <c r="M682" s="297"/>
      <c r="N682" s="297">
        <v>12</v>
      </c>
      <c r="O682" s="297"/>
      <c r="P682" s="297"/>
      <c r="Q682" s="297"/>
      <c r="R682" s="297"/>
      <c r="S682" s="297"/>
      <c r="T682" s="297"/>
      <c r="U682" s="297"/>
      <c r="V682" s="297"/>
      <c r="W682" s="297"/>
      <c r="X682" s="297"/>
      <c r="Y682" s="427"/>
      <c r="Z682" s="411"/>
      <c r="AA682" s="411"/>
      <c r="AB682" s="411"/>
      <c r="AC682" s="411"/>
      <c r="AD682" s="411"/>
      <c r="AE682" s="411"/>
      <c r="AF682" s="416"/>
      <c r="AG682" s="416"/>
      <c r="AH682" s="416"/>
      <c r="AI682" s="416"/>
      <c r="AJ682" s="416"/>
      <c r="AK682" s="416"/>
      <c r="AL682" s="416"/>
      <c r="AM682" s="298">
        <f>SUM(Y682:AL682)</f>
        <v>0</v>
      </c>
    </row>
    <row r="683" spans="1:39" hidden="1" outlineLevel="1">
      <c r="A683" s="526"/>
      <c r="B683" s="296" t="s">
        <v>311</v>
      </c>
      <c r="C683" s="293" t="s">
        <v>164</v>
      </c>
      <c r="D683" s="297"/>
      <c r="E683" s="297"/>
      <c r="F683" s="297"/>
      <c r="G683" s="297"/>
      <c r="H683" s="297"/>
      <c r="I683" s="297"/>
      <c r="J683" s="297"/>
      <c r="K683" s="297"/>
      <c r="L683" s="297"/>
      <c r="M683" s="297"/>
      <c r="N683" s="297">
        <f>N682</f>
        <v>12</v>
      </c>
      <c r="O683" s="297"/>
      <c r="P683" s="297"/>
      <c r="Q683" s="297"/>
      <c r="R683" s="297"/>
      <c r="S683" s="297"/>
      <c r="T683" s="297"/>
      <c r="U683" s="297"/>
      <c r="V683" s="297"/>
      <c r="W683" s="297"/>
      <c r="X683" s="297"/>
      <c r="Y683" s="412">
        <f t="shared" ref="Y683:AL683" si="209">Y682</f>
        <v>0</v>
      </c>
      <c r="Z683" s="412">
        <f t="shared" si="209"/>
        <v>0</v>
      </c>
      <c r="AA683" s="412">
        <f t="shared" si="209"/>
        <v>0</v>
      </c>
      <c r="AB683" s="412">
        <f t="shared" si="209"/>
        <v>0</v>
      </c>
      <c r="AC683" s="412">
        <f t="shared" si="209"/>
        <v>0</v>
      </c>
      <c r="AD683" s="412">
        <f t="shared" si="209"/>
        <v>0</v>
      </c>
      <c r="AE683" s="412">
        <f t="shared" si="209"/>
        <v>0</v>
      </c>
      <c r="AF683" s="412">
        <f t="shared" si="209"/>
        <v>0</v>
      </c>
      <c r="AG683" s="412">
        <f t="shared" si="209"/>
        <v>0</v>
      </c>
      <c r="AH683" s="412">
        <f t="shared" si="209"/>
        <v>0</v>
      </c>
      <c r="AI683" s="412">
        <f t="shared" si="209"/>
        <v>0</v>
      </c>
      <c r="AJ683" s="412">
        <f t="shared" si="209"/>
        <v>0</v>
      </c>
      <c r="AK683" s="412">
        <f t="shared" si="209"/>
        <v>0</v>
      </c>
      <c r="AL683" s="412">
        <f t="shared" si="209"/>
        <v>0</v>
      </c>
      <c r="AM683" s="308"/>
    </row>
    <row r="684" spans="1:39" hidden="1" outlineLevel="1">
      <c r="A684" s="526"/>
      <c r="B684" s="296"/>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413"/>
      <c r="Z684" s="426"/>
      <c r="AA684" s="426"/>
      <c r="AB684" s="426"/>
      <c r="AC684" s="426"/>
      <c r="AD684" s="426"/>
      <c r="AE684" s="426"/>
      <c r="AF684" s="426"/>
      <c r="AG684" s="426"/>
      <c r="AH684" s="426"/>
      <c r="AI684" s="426"/>
      <c r="AJ684" s="426"/>
      <c r="AK684" s="426"/>
      <c r="AL684" s="426"/>
      <c r="AM684" s="308"/>
    </row>
    <row r="685" spans="1:39" ht="30" hidden="1" outlineLevel="1">
      <c r="A685" s="526">
        <v>31</v>
      </c>
      <c r="B685" s="429" t="s">
        <v>124</v>
      </c>
      <c r="C685" s="293" t="s">
        <v>25</v>
      </c>
      <c r="D685" s="297"/>
      <c r="E685" s="297"/>
      <c r="F685" s="297"/>
      <c r="G685" s="297"/>
      <c r="H685" s="297"/>
      <c r="I685" s="297"/>
      <c r="J685" s="297"/>
      <c r="K685" s="297"/>
      <c r="L685" s="297"/>
      <c r="M685" s="297"/>
      <c r="N685" s="297">
        <v>12</v>
      </c>
      <c r="O685" s="297"/>
      <c r="P685" s="297"/>
      <c r="Q685" s="297"/>
      <c r="R685" s="297"/>
      <c r="S685" s="297"/>
      <c r="T685" s="297"/>
      <c r="U685" s="297"/>
      <c r="V685" s="297"/>
      <c r="W685" s="297"/>
      <c r="X685" s="297"/>
      <c r="Y685" s="427"/>
      <c r="Z685" s="411"/>
      <c r="AA685" s="411"/>
      <c r="AB685" s="411"/>
      <c r="AC685" s="411"/>
      <c r="AD685" s="411"/>
      <c r="AE685" s="411"/>
      <c r="AF685" s="416"/>
      <c r="AG685" s="416"/>
      <c r="AH685" s="416"/>
      <c r="AI685" s="416"/>
      <c r="AJ685" s="416"/>
      <c r="AK685" s="416"/>
      <c r="AL685" s="416"/>
      <c r="AM685" s="298">
        <f>SUM(Y685:AL685)</f>
        <v>0</v>
      </c>
    </row>
    <row r="686" spans="1:39" hidden="1" outlineLevel="1">
      <c r="A686" s="526"/>
      <c r="B686" s="296" t="s">
        <v>311</v>
      </c>
      <c r="C686" s="293" t="s">
        <v>164</v>
      </c>
      <c r="D686" s="297"/>
      <c r="E686" s="297"/>
      <c r="F686" s="297"/>
      <c r="G686" s="297"/>
      <c r="H686" s="297"/>
      <c r="I686" s="297"/>
      <c r="J686" s="297"/>
      <c r="K686" s="297"/>
      <c r="L686" s="297"/>
      <c r="M686" s="297"/>
      <c r="N686" s="297">
        <f>N685</f>
        <v>12</v>
      </c>
      <c r="O686" s="297"/>
      <c r="P686" s="297"/>
      <c r="Q686" s="297"/>
      <c r="R686" s="297"/>
      <c r="S686" s="297"/>
      <c r="T686" s="297"/>
      <c r="U686" s="297"/>
      <c r="V686" s="297"/>
      <c r="W686" s="297"/>
      <c r="X686" s="297"/>
      <c r="Y686" s="412">
        <f t="shared" ref="Y686:AL686" si="210">Y685</f>
        <v>0</v>
      </c>
      <c r="Z686" s="412">
        <f t="shared" si="210"/>
        <v>0</v>
      </c>
      <c r="AA686" s="412">
        <f t="shared" si="210"/>
        <v>0</v>
      </c>
      <c r="AB686" s="412">
        <f t="shared" si="210"/>
        <v>0</v>
      </c>
      <c r="AC686" s="412">
        <f t="shared" si="210"/>
        <v>0</v>
      </c>
      <c r="AD686" s="412">
        <f t="shared" si="210"/>
        <v>0</v>
      </c>
      <c r="AE686" s="412">
        <f t="shared" si="210"/>
        <v>0</v>
      </c>
      <c r="AF686" s="412">
        <f t="shared" si="210"/>
        <v>0</v>
      </c>
      <c r="AG686" s="412">
        <f t="shared" si="210"/>
        <v>0</v>
      </c>
      <c r="AH686" s="412">
        <f t="shared" si="210"/>
        <v>0</v>
      </c>
      <c r="AI686" s="412">
        <f t="shared" si="210"/>
        <v>0</v>
      </c>
      <c r="AJ686" s="412">
        <f t="shared" si="210"/>
        <v>0</v>
      </c>
      <c r="AK686" s="412">
        <f t="shared" si="210"/>
        <v>0</v>
      </c>
      <c r="AL686" s="412">
        <f t="shared" si="210"/>
        <v>0</v>
      </c>
      <c r="AM686" s="308"/>
    </row>
    <row r="687" spans="1:39" hidden="1" outlineLevel="1">
      <c r="A687" s="526"/>
      <c r="B687" s="429"/>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413"/>
      <c r="Z687" s="426"/>
      <c r="AA687" s="426"/>
      <c r="AB687" s="426"/>
      <c r="AC687" s="426"/>
      <c r="AD687" s="426"/>
      <c r="AE687" s="426"/>
      <c r="AF687" s="426"/>
      <c r="AG687" s="426"/>
      <c r="AH687" s="426"/>
      <c r="AI687" s="426"/>
      <c r="AJ687" s="426"/>
      <c r="AK687" s="426"/>
      <c r="AL687" s="426"/>
      <c r="AM687" s="308"/>
    </row>
    <row r="688" spans="1:39" ht="30" hidden="1" outlineLevel="1">
      <c r="A688" s="526">
        <v>32</v>
      </c>
      <c r="B688" s="429" t="s">
        <v>125</v>
      </c>
      <c r="C688" s="293" t="s">
        <v>25</v>
      </c>
      <c r="D688" s="297"/>
      <c r="E688" s="297"/>
      <c r="F688" s="297"/>
      <c r="G688" s="297"/>
      <c r="H688" s="297"/>
      <c r="I688" s="297"/>
      <c r="J688" s="297"/>
      <c r="K688" s="297"/>
      <c r="L688" s="297"/>
      <c r="M688" s="297"/>
      <c r="N688" s="297">
        <v>12</v>
      </c>
      <c r="O688" s="297"/>
      <c r="P688" s="297"/>
      <c r="Q688" s="297"/>
      <c r="R688" s="297"/>
      <c r="S688" s="297"/>
      <c r="T688" s="297"/>
      <c r="U688" s="297"/>
      <c r="V688" s="297"/>
      <c r="W688" s="297"/>
      <c r="X688" s="297"/>
      <c r="Y688" s="427"/>
      <c r="Z688" s="411"/>
      <c r="AA688" s="411"/>
      <c r="AB688" s="411"/>
      <c r="AC688" s="411"/>
      <c r="AD688" s="411"/>
      <c r="AE688" s="411"/>
      <c r="AF688" s="416"/>
      <c r="AG688" s="416"/>
      <c r="AH688" s="416"/>
      <c r="AI688" s="416"/>
      <c r="AJ688" s="416"/>
      <c r="AK688" s="416"/>
      <c r="AL688" s="416"/>
      <c r="AM688" s="298">
        <f>SUM(Y688:AL688)</f>
        <v>0</v>
      </c>
    </row>
    <row r="689" spans="1:39" hidden="1" outlineLevel="1">
      <c r="A689" s="526"/>
      <c r="B689" s="296" t="s">
        <v>311</v>
      </c>
      <c r="C689" s="293" t="s">
        <v>164</v>
      </c>
      <c r="D689" s="297"/>
      <c r="E689" s="297"/>
      <c r="F689" s="297"/>
      <c r="G689" s="297"/>
      <c r="H689" s="297"/>
      <c r="I689" s="297"/>
      <c r="J689" s="297"/>
      <c r="K689" s="297"/>
      <c r="L689" s="297"/>
      <c r="M689" s="297"/>
      <c r="N689" s="297">
        <f>N688</f>
        <v>12</v>
      </c>
      <c r="O689" s="297"/>
      <c r="P689" s="297"/>
      <c r="Q689" s="297"/>
      <c r="R689" s="297"/>
      <c r="S689" s="297"/>
      <c r="T689" s="297"/>
      <c r="U689" s="297"/>
      <c r="V689" s="297"/>
      <c r="W689" s="297"/>
      <c r="X689" s="297"/>
      <c r="Y689" s="412">
        <f t="shared" ref="Y689:AL689" si="211">Y688</f>
        <v>0</v>
      </c>
      <c r="Z689" s="412">
        <f t="shared" si="211"/>
        <v>0</v>
      </c>
      <c r="AA689" s="412">
        <f t="shared" si="211"/>
        <v>0</v>
      </c>
      <c r="AB689" s="412">
        <f t="shared" si="211"/>
        <v>0</v>
      </c>
      <c r="AC689" s="412">
        <f t="shared" si="211"/>
        <v>0</v>
      </c>
      <c r="AD689" s="412">
        <f t="shared" si="211"/>
        <v>0</v>
      </c>
      <c r="AE689" s="412">
        <f t="shared" si="211"/>
        <v>0</v>
      </c>
      <c r="AF689" s="412">
        <f t="shared" si="211"/>
        <v>0</v>
      </c>
      <c r="AG689" s="412">
        <f t="shared" si="211"/>
        <v>0</v>
      </c>
      <c r="AH689" s="412">
        <f t="shared" si="211"/>
        <v>0</v>
      </c>
      <c r="AI689" s="412">
        <f t="shared" si="211"/>
        <v>0</v>
      </c>
      <c r="AJ689" s="412">
        <f t="shared" si="211"/>
        <v>0</v>
      </c>
      <c r="AK689" s="412">
        <f t="shared" si="211"/>
        <v>0</v>
      </c>
      <c r="AL689" s="412">
        <f t="shared" si="211"/>
        <v>0</v>
      </c>
      <c r="AM689" s="308"/>
    </row>
    <row r="690" spans="1:39" hidden="1" outlineLevel="1">
      <c r="A690" s="526"/>
      <c r="B690" s="429"/>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413"/>
      <c r="Z690" s="426"/>
      <c r="AA690" s="426"/>
      <c r="AB690" s="426"/>
      <c r="AC690" s="426"/>
      <c r="AD690" s="426"/>
      <c r="AE690" s="426"/>
      <c r="AF690" s="426"/>
      <c r="AG690" s="426"/>
      <c r="AH690" s="426"/>
      <c r="AI690" s="426"/>
      <c r="AJ690" s="426"/>
      <c r="AK690" s="426"/>
      <c r="AL690" s="426"/>
      <c r="AM690" s="308"/>
    </row>
    <row r="691" spans="1:39" ht="15.75" hidden="1" outlineLevel="1">
      <c r="A691" s="526"/>
      <c r="B691" s="290" t="s">
        <v>502</v>
      </c>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413"/>
      <c r="Z691" s="426"/>
      <c r="AA691" s="426"/>
      <c r="AB691" s="426"/>
      <c r="AC691" s="426"/>
      <c r="AD691" s="426"/>
      <c r="AE691" s="426"/>
      <c r="AF691" s="426"/>
      <c r="AG691" s="426"/>
      <c r="AH691" s="426"/>
      <c r="AI691" s="426"/>
      <c r="AJ691" s="426"/>
      <c r="AK691" s="426"/>
      <c r="AL691" s="426"/>
      <c r="AM691" s="308"/>
    </row>
    <row r="692" spans="1:39" hidden="1" outlineLevel="1">
      <c r="A692" s="526">
        <v>33</v>
      </c>
      <c r="B692" s="429" t="s">
        <v>126</v>
      </c>
      <c r="C692" s="293" t="s">
        <v>25</v>
      </c>
      <c r="D692" s="297"/>
      <c r="E692" s="297"/>
      <c r="F692" s="297"/>
      <c r="G692" s="297"/>
      <c r="H692" s="297"/>
      <c r="I692" s="297"/>
      <c r="J692" s="297"/>
      <c r="K692" s="297"/>
      <c r="L692" s="297"/>
      <c r="M692" s="297"/>
      <c r="N692" s="297">
        <v>0</v>
      </c>
      <c r="O692" s="297"/>
      <c r="P692" s="297"/>
      <c r="Q692" s="297"/>
      <c r="R692" s="297"/>
      <c r="S692" s="297"/>
      <c r="T692" s="297"/>
      <c r="U692" s="297"/>
      <c r="V692" s="297"/>
      <c r="W692" s="297"/>
      <c r="X692" s="297"/>
      <c r="Y692" s="427"/>
      <c r="Z692" s="411"/>
      <c r="AA692" s="411"/>
      <c r="AB692" s="411"/>
      <c r="AC692" s="411"/>
      <c r="AD692" s="411"/>
      <c r="AE692" s="411"/>
      <c r="AF692" s="416"/>
      <c r="AG692" s="416"/>
      <c r="AH692" s="416"/>
      <c r="AI692" s="416"/>
      <c r="AJ692" s="416"/>
      <c r="AK692" s="416"/>
      <c r="AL692" s="416"/>
      <c r="AM692" s="298">
        <f>SUM(Y692:AL692)</f>
        <v>0</v>
      </c>
    </row>
    <row r="693" spans="1:39" hidden="1" outlineLevel="1">
      <c r="A693" s="526"/>
      <c r="B693" s="296" t="s">
        <v>311</v>
      </c>
      <c r="C693" s="293" t="s">
        <v>164</v>
      </c>
      <c r="D693" s="297"/>
      <c r="E693" s="297"/>
      <c r="F693" s="297"/>
      <c r="G693" s="297"/>
      <c r="H693" s="297"/>
      <c r="I693" s="297"/>
      <c r="J693" s="297"/>
      <c r="K693" s="297"/>
      <c r="L693" s="297"/>
      <c r="M693" s="297"/>
      <c r="N693" s="297">
        <f>N692</f>
        <v>0</v>
      </c>
      <c r="O693" s="297"/>
      <c r="P693" s="297"/>
      <c r="Q693" s="297"/>
      <c r="R693" s="297"/>
      <c r="S693" s="297"/>
      <c r="T693" s="297"/>
      <c r="U693" s="297"/>
      <c r="V693" s="297"/>
      <c r="W693" s="297"/>
      <c r="X693" s="297"/>
      <c r="Y693" s="412">
        <f t="shared" ref="Y693:AL693" si="212">Y692</f>
        <v>0</v>
      </c>
      <c r="Z693" s="412">
        <f t="shared" si="212"/>
        <v>0</v>
      </c>
      <c r="AA693" s="412">
        <f t="shared" si="212"/>
        <v>0</v>
      </c>
      <c r="AB693" s="412">
        <f t="shared" si="212"/>
        <v>0</v>
      </c>
      <c r="AC693" s="412">
        <f t="shared" si="212"/>
        <v>0</v>
      </c>
      <c r="AD693" s="412">
        <f t="shared" si="212"/>
        <v>0</v>
      </c>
      <c r="AE693" s="412">
        <f t="shared" si="212"/>
        <v>0</v>
      </c>
      <c r="AF693" s="412">
        <f t="shared" si="212"/>
        <v>0</v>
      </c>
      <c r="AG693" s="412">
        <f t="shared" si="212"/>
        <v>0</v>
      </c>
      <c r="AH693" s="412">
        <f t="shared" si="212"/>
        <v>0</v>
      </c>
      <c r="AI693" s="412">
        <f t="shared" si="212"/>
        <v>0</v>
      </c>
      <c r="AJ693" s="412">
        <f t="shared" si="212"/>
        <v>0</v>
      </c>
      <c r="AK693" s="412">
        <f t="shared" si="212"/>
        <v>0</v>
      </c>
      <c r="AL693" s="412">
        <f t="shared" si="212"/>
        <v>0</v>
      </c>
      <c r="AM693" s="308"/>
    </row>
    <row r="694" spans="1:39" hidden="1" outlineLevel="1">
      <c r="A694" s="526"/>
      <c r="B694" s="429"/>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413"/>
      <c r="Z694" s="426"/>
      <c r="AA694" s="426"/>
      <c r="AB694" s="426"/>
      <c r="AC694" s="426"/>
      <c r="AD694" s="426"/>
      <c r="AE694" s="426"/>
      <c r="AF694" s="426"/>
      <c r="AG694" s="426"/>
      <c r="AH694" s="426"/>
      <c r="AI694" s="426"/>
      <c r="AJ694" s="426"/>
      <c r="AK694" s="426"/>
      <c r="AL694" s="426"/>
      <c r="AM694" s="308"/>
    </row>
    <row r="695" spans="1:39" hidden="1" outlineLevel="1">
      <c r="A695" s="526">
        <v>34</v>
      </c>
      <c r="B695" s="429" t="s">
        <v>127</v>
      </c>
      <c r="C695" s="293" t="s">
        <v>25</v>
      </c>
      <c r="D695" s="297"/>
      <c r="E695" s="297"/>
      <c r="F695" s="297"/>
      <c r="G695" s="297"/>
      <c r="H695" s="297"/>
      <c r="I695" s="297"/>
      <c r="J695" s="297"/>
      <c r="K695" s="297"/>
      <c r="L695" s="297"/>
      <c r="M695" s="297"/>
      <c r="N695" s="297">
        <v>0</v>
      </c>
      <c r="O695" s="297"/>
      <c r="P695" s="297"/>
      <c r="Q695" s="297"/>
      <c r="R695" s="297"/>
      <c r="S695" s="297"/>
      <c r="T695" s="297"/>
      <c r="U695" s="297"/>
      <c r="V695" s="297"/>
      <c r="W695" s="297"/>
      <c r="X695" s="297"/>
      <c r="Y695" s="427"/>
      <c r="Z695" s="411"/>
      <c r="AA695" s="411"/>
      <c r="AB695" s="411"/>
      <c r="AC695" s="411"/>
      <c r="AD695" s="411"/>
      <c r="AE695" s="411"/>
      <c r="AF695" s="416"/>
      <c r="AG695" s="416"/>
      <c r="AH695" s="416"/>
      <c r="AI695" s="416"/>
      <c r="AJ695" s="416"/>
      <c r="AK695" s="416"/>
      <c r="AL695" s="416"/>
      <c r="AM695" s="298">
        <f>SUM(Y695:AL695)</f>
        <v>0</v>
      </c>
    </row>
    <row r="696" spans="1:39" hidden="1" outlineLevel="1">
      <c r="A696" s="526"/>
      <c r="B696" s="296" t="s">
        <v>311</v>
      </c>
      <c r="C696" s="293" t="s">
        <v>164</v>
      </c>
      <c r="D696" s="297"/>
      <c r="E696" s="297"/>
      <c r="F696" s="297"/>
      <c r="G696" s="297"/>
      <c r="H696" s="297"/>
      <c r="I696" s="297"/>
      <c r="J696" s="297"/>
      <c r="K696" s="297"/>
      <c r="L696" s="297"/>
      <c r="M696" s="297"/>
      <c r="N696" s="297">
        <f>N695</f>
        <v>0</v>
      </c>
      <c r="O696" s="297"/>
      <c r="P696" s="297"/>
      <c r="Q696" s="297"/>
      <c r="R696" s="297"/>
      <c r="S696" s="297"/>
      <c r="T696" s="297"/>
      <c r="U696" s="297"/>
      <c r="V696" s="297"/>
      <c r="W696" s="297"/>
      <c r="X696" s="297"/>
      <c r="Y696" s="412">
        <f t="shared" ref="Y696:AL696" si="213">Y695</f>
        <v>0</v>
      </c>
      <c r="Z696" s="412">
        <f t="shared" si="213"/>
        <v>0</v>
      </c>
      <c r="AA696" s="412">
        <f t="shared" si="213"/>
        <v>0</v>
      </c>
      <c r="AB696" s="412">
        <f t="shared" si="213"/>
        <v>0</v>
      </c>
      <c r="AC696" s="412">
        <f t="shared" si="213"/>
        <v>0</v>
      </c>
      <c r="AD696" s="412">
        <f t="shared" si="213"/>
        <v>0</v>
      </c>
      <c r="AE696" s="412">
        <f t="shared" si="213"/>
        <v>0</v>
      </c>
      <c r="AF696" s="412">
        <f t="shared" si="213"/>
        <v>0</v>
      </c>
      <c r="AG696" s="412">
        <f t="shared" si="213"/>
        <v>0</v>
      </c>
      <c r="AH696" s="412">
        <f t="shared" si="213"/>
        <v>0</v>
      </c>
      <c r="AI696" s="412">
        <f t="shared" si="213"/>
        <v>0</v>
      </c>
      <c r="AJ696" s="412">
        <f t="shared" si="213"/>
        <v>0</v>
      </c>
      <c r="AK696" s="412">
        <f t="shared" si="213"/>
        <v>0</v>
      </c>
      <c r="AL696" s="412">
        <f t="shared" si="213"/>
        <v>0</v>
      </c>
      <c r="AM696" s="308"/>
    </row>
    <row r="697" spans="1:39" hidden="1" outlineLevel="1">
      <c r="A697" s="526"/>
      <c r="B697" s="429"/>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413"/>
      <c r="Z697" s="426"/>
      <c r="AA697" s="426"/>
      <c r="AB697" s="426"/>
      <c r="AC697" s="426"/>
      <c r="AD697" s="426"/>
      <c r="AE697" s="426"/>
      <c r="AF697" s="426"/>
      <c r="AG697" s="426"/>
      <c r="AH697" s="426"/>
      <c r="AI697" s="426"/>
      <c r="AJ697" s="426"/>
      <c r="AK697" s="426"/>
      <c r="AL697" s="426"/>
      <c r="AM697" s="308"/>
    </row>
    <row r="698" spans="1:39" hidden="1" outlineLevel="1">
      <c r="A698" s="526">
        <v>35</v>
      </c>
      <c r="B698" s="429" t="s">
        <v>128</v>
      </c>
      <c r="C698" s="293" t="s">
        <v>25</v>
      </c>
      <c r="D698" s="297"/>
      <c r="E698" s="297"/>
      <c r="F698" s="297"/>
      <c r="G698" s="297"/>
      <c r="H698" s="297"/>
      <c r="I698" s="297"/>
      <c r="J698" s="297"/>
      <c r="K698" s="297"/>
      <c r="L698" s="297"/>
      <c r="M698" s="297"/>
      <c r="N698" s="297">
        <v>0</v>
      </c>
      <c r="O698" s="297"/>
      <c r="P698" s="297"/>
      <c r="Q698" s="297"/>
      <c r="R698" s="297"/>
      <c r="S698" s="297"/>
      <c r="T698" s="297"/>
      <c r="U698" s="297"/>
      <c r="V698" s="297"/>
      <c r="W698" s="297"/>
      <c r="X698" s="297"/>
      <c r="Y698" s="427"/>
      <c r="Z698" s="411"/>
      <c r="AA698" s="411"/>
      <c r="AB698" s="411"/>
      <c r="AC698" s="411"/>
      <c r="AD698" s="411"/>
      <c r="AE698" s="411"/>
      <c r="AF698" s="416"/>
      <c r="AG698" s="416"/>
      <c r="AH698" s="416"/>
      <c r="AI698" s="416"/>
      <c r="AJ698" s="416"/>
      <c r="AK698" s="416"/>
      <c r="AL698" s="416"/>
      <c r="AM698" s="298">
        <f>SUM(Y698:AL698)</f>
        <v>0</v>
      </c>
    </row>
    <row r="699" spans="1:39" hidden="1" outlineLevel="1">
      <c r="A699" s="526"/>
      <c r="B699" s="296" t="s">
        <v>311</v>
      </c>
      <c r="C699" s="293" t="s">
        <v>164</v>
      </c>
      <c r="D699" s="297"/>
      <c r="E699" s="297"/>
      <c r="F699" s="297"/>
      <c r="G699" s="297"/>
      <c r="H699" s="297"/>
      <c r="I699" s="297"/>
      <c r="J699" s="297"/>
      <c r="K699" s="297"/>
      <c r="L699" s="297"/>
      <c r="M699" s="297"/>
      <c r="N699" s="297">
        <f>N698</f>
        <v>0</v>
      </c>
      <c r="O699" s="297"/>
      <c r="P699" s="297"/>
      <c r="Q699" s="297"/>
      <c r="R699" s="297"/>
      <c r="S699" s="297"/>
      <c r="T699" s="297"/>
      <c r="U699" s="297"/>
      <c r="V699" s="297"/>
      <c r="W699" s="297"/>
      <c r="X699" s="297"/>
      <c r="Y699" s="412">
        <f t="shared" ref="Y699:AL699" si="214">Y698</f>
        <v>0</v>
      </c>
      <c r="Z699" s="412">
        <f t="shared" si="214"/>
        <v>0</v>
      </c>
      <c r="AA699" s="412">
        <f t="shared" si="214"/>
        <v>0</v>
      </c>
      <c r="AB699" s="412">
        <f t="shared" si="214"/>
        <v>0</v>
      </c>
      <c r="AC699" s="412">
        <f t="shared" si="214"/>
        <v>0</v>
      </c>
      <c r="AD699" s="412">
        <f t="shared" si="214"/>
        <v>0</v>
      </c>
      <c r="AE699" s="412">
        <f t="shared" si="214"/>
        <v>0</v>
      </c>
      <c r="AF699" s="412">
        <f t="shared" si="214"/>
        <v>0</v>
      </c>
      <c r="AG699" s="412">
        <f t="shared" si="214"/>
        <v>0</v>
      </c>
      <c r="AH699" s="412">
        <f t="shared" si="214"/>
        <v>0</v>
      </c>
      <c r="AI699" s="412">
        <f t="shared" si="214"/>
        <v>0</v>
      </c>
      <c r="AJ699" s="412">
        <f t="shared" si="214"/>
        <v>0</v>
      </c>
      <c r="AK699" s="412">
        <f t="shared" si="214"/>
        <v>0</v>
      </c>
      <c r="AL699" s="412">
        <f t="shared" si="214"/>
        <v>0</v>
      </c>
      <c r="AM699" s="308"/>
    </row>
    <row r="700" spans="1:39" hidden="1" outlineLevel="1">
      <c r="A700" s="526"/>
      <c r="B700" s="432"/>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413"/>
      <c r="Z700" s="426"/>
      <c r="AA700" s="426"/>
      <c r="AB700" s="426"/>
      <c r="AC700" s="426"/>
      <c r="AD700" s="426"/>
      <c r="AE700" s="426"/>
      <c r="AF700" s="426"/>
      <c r="AG700" s="426"/>
      <c r="AH700" s="426"/>
      <c r="AI700" s="426"/>
      <c r="AJ700" s="426"/>
      <c r="AK700" s="426"/>
      <c r="AL700" s="426"/>
      <c r="AM700" s="308"/>
    </row>
    <row r="701" spans="1:39" ht="15.75" hidden="1" outlineLevel="1">
      <c r="A701" s="526"/>
      <c r="B701" s="290" t="s">
        <v>503</v>
      </c>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413"/>
      <c r="Z701" s="426"/>
      <c r="AA701" s="426"/>
      <c r="AB701" s="426"/>
      <c r="AC701" s="426"/>
      <c r="AD701" s="426"/>
      <c r="AE701" s="426"/>
      <c r="AF701" s="426"/>
      <c r="AG701" s="426"/>
      <c r="AH701" s="426"/>
      <c r="AI701" s="426"/>
      <c r="AJ701" s="426"/>
      <c r="AK701" s="426"/>
      <c r="AL701" s="426"/>
      <c r="AM701" s="308"/>
    </row>
    <row r="702" spans="1:39" ht="45" hidden="1" outlineLevel="1">
      <c r="A702" s="526">
        <v>36</v>
      </c>
      <c r="B702" s="429" t="s">
        <v>129</v>
      </c>
      <c r="C702" s="293" t="s">
        <v>25</v>
      </c>
      <c r="D702" s="297"/>
      <c r="E702" s="297"/>
      <c r="F702" s="297"/>
      <c r="G702" s="297"/>
      <c r="H702" s="297"/>
      <c r="I702" s="297"/>
      <c r="J702" s="297"/>
      <c r="K702" s="297"/>
      <c r="L702" s="297"/>
      <c r="M702" s="297"/>
      <c r="N702" s="297">
        <v>0</v>
      </c>
      <c r="O702" s="297"/>
      <c r="P702" s="297"/>
      <c r="Q702" s="297"/>
      <c r="R702" s="297"/>
      <c r="S702" s="297"/>
      <c r="T702" s="297"/>
      <c r="U702" s="297"/>
      <c r="V702" s="297"/>
      <c r="W702" s="297"/>
      <c r="X702" s="297"/>
      <c r="Y702" s="427"/>
      <c r="Z702" s="411"/>
      <c r="AA702" s="411"/>
      <c r="AB702" s="411"/>
      <c r="AC702" s="411"/>
      <c r="AD702" s="411"/>
      <c r="AE702" s="411"/>
      <c r="AF702" s="416"/>
      <c r="AG702" s="416"/>
      <c r="AH702" s="416"/>
      <c r="AI702" s="416"/>
      <c r="AJ702" s="416"/>
      <c r="AK702" s="416"/>
      <c r="AL702" s="416"/>
      <c r="AM702" s="298">
        <f>SUM(Y702:AL702)</f>
        <v>0</v>
      </c>
    </row>
    <row r="703" spans="1:39" hidden="1" outlineLevel="1">
      <c r="A703" s="526"/>
      <c r="B703" s="296" t="s">
        <v>311</v>
      </c>
      <c r="C703" s="293" t="s">
        <v>164</v>
      </c>
      <c r="D703" s="297"/>
      <c r="E703" s="297"/>
      <c r="F703" s="297"/>
      <c r="G703" s="297"/>
      <c r="H703" s="297"/>
      <c r="I703" s="297"/>
      <c r="J703" s="297"/>
      <c r="K703" s="297"/>
      <c r="L703" s="297"/>
      <c r="M703" s="297"/>
      <c r="N703" s="297">
        <f>N702</f>
        <v>0</v>
      </c>
      <c r="O703" s="297"/>
      <c r="P703" s="297"/>
      <c r="Q703" s="297"/>
      <c r="R703" s="297"/>
      <c r="S703" s="297"/>
      <c r="T703" s="297"/>
      <c r="U703" s="297"/>
      <c r="V703" s="297"/>
      <c r="W703" s="297"/>
      <c r="X703" s="297"/>
      <c r="Y703" s="412">
        <f t="shared" ref="Y703:AL703" si="215">Y702</f>
        <v>0</v>
      </c>
      <c r="Z703" s="412">
        <f t="shared" si="215"/>
        <v>0</v>
      </c>
      <c r="AA703" s="412">
        <f t="shared" si="215"/>
        <v>0</v>
      </c>
      <c r="AB703" s="412">
        <f t="shared" si="215"/>
        <v>0</v>
      </c>
      <c r="AC703" s="412">
        <f t="shared" si="215"/>
        <v>0</v>
      </c>
      <c r="AD703" s="412">
        <f t="shared" si="215"/>
        <v>0</v>
      </c>
      <c r="AE703" s="412">
        <f t="shared" si="215"/>
        <v>0</v>
      </c>
      <c r="AF703" s="412">
        <f t="shared" si="215"/>
        <v>0</v>
      </c>
      <c r="AG703" s="412">
        <f t="shared" si="215"/>
        <v>0</v>
      </c>
      <c r="AH703" s="412">
        <f t="shared" si="215"/>
        <v>0</v>
      </c>
      <c r="AI703" s="412">
        <f t="shared" si="215"/>
        <v>0</v>
      </c>
      <c r="AJ703" s="412">
        <f t="shared" si="215"/>
        <v>0</v>
      </c>
      <c r="AK703" s="412">
        <f t="shared" si="215"/>
        <v>0</v>
      </c>
      <c r="AL703" s="412">
        <f t="shared" si="215"/>
        <v>0</v>
      </c>
      <c r="AM703" s="308"/>
    </row>
    <row r="704" spans="1:39" hidden="1" outlineLevel="1">
      <c r="A704" s="526"/>
      <c r="B704" s="429"/>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413"/>
      <c r="Z704" s="426"/>
      <c r="AA704" s="426"/>
      <c r="AB704" s="426"/>
      <c r="AC704" s="426"/>
      <c r="AD704" s="426"/>
      <c r="AE704" s="426"/>
      <c r="AF704" s="426"/>
      <c r="AG704" s="426"/>
      <c r="AH704" s="426"/>
      <c r="AI704" s="426"/>
      <c r="AJ704" s="426"/>
      <c r="AK704" s="426"/>
      <c r="AL704" s="426"/>
      <c r="AM704" s="308"/>
    </row>
    <row r="705" spans="1:39" ht="30" hidden="1" outlineLevel="1">
      <c r="A705" s="526">
        <v>37</v>
      </c>
      <c r="B705" s="429" t="s">
        <v>130</v>
      </c>
      <c r="C705" s="293" t="s">
        <v>25</v>
      </c>
      <c r="D705" s="297"/>
      <c r="E705" s="297"/>
      <c r="F705" s="297"/>
      <c r="G705" s="297"/>
      <c r="H705" s="297"/>
      <c r="I705" s="297"/>
      <c r="J705" s="297"/>
      <c r="K705" s="297"/>
      <c r="L705" s="297"/>
      <c r="M705" s="297"/>
      <c r="N705" s="297">
        <v>0</v>
      </c>
      <c r="O705" s="297"/>
      <c r="P705" s="297"/>
      <c r="Q705" s="297"/>
      <c r="R705" s="297"/>
      <c r="S705" s="297"/>
      <c r="T705" s="297"/>
      <c r="U705" s="297"/>
      <c r="V705" s="297"/>
      <c r="W705" s="297"/>
      <c r="X705" s="297"/>
      <c r="Y705" s="427"/>
      <c r="Z705" s="411"/>
      <c r="AA705" s="411"/>
      <c r="AB705" s="411"/>
      <c r="AC705" s="411"/>
      <c r="AD705" s="411"/>
      <c r="AE705" s="411"/>
      <c r="AF705" s="416"/>
      <c r="AG705" s="416"/>
      <c r="AH705" s="416"/>
      <c r="AI705" s="416"/>
      <c r="AJ705" s="416"/>
      <c r="AK705" s="416"/>
      <c r="AL705" s="416"/>
      <c r="AM705" s="298">
        <f>SUM(Y705:AL705)</f>
        <v>0</v>
      </c>
    </row>
    <row r="706" spans="1:39" hidden="1" outlineLevel="1">
      <c r="A706" s="526"/>
      <c r="B706" s="296" t="s">
        <v>311</v>
      </c>
      <c r="C706" s="293" t="s">
        <v>164</v>
      </c>
      <c r="D706" s="297"/>
      <c r="E706" s="297"/>
      <c r="F706" s="297"/>
      <c r="G706" s="297"/>
      <c r="H706" s="297"/>
      <c r="I706" s="297"/>
      <c r="J706" s="297"/>
      <c r="K706" s="297"/>
      <c r="L706" s="297"/>
      <c r="M706" s="297"/>
      <c r="N706" s="297">
        <f>N705</f>
        <v>0</v>
      </c>
      <c r="O706" s="297"/>
      <c r="P706" s="297"/>
      <c r="Q706" s="297"/>
      <c r="R706" s="297"/>
      <c r="S706" s="297"/>
      <c r="T706" s="297"/>
      <c r="U706" s="297"/>
      <c r="V706" s="297"/>
      <c r="W706" s="297"/>
      <c r="X706" s="297"/>
      <c r="Y706" s="412">
        <f t="shared" ref="Y706:AL706" si="216">Y705</f>
        <v>0</v>
      </c>
      <c r="Z706" s="412">
        <f t="shared" si="216"/>
        <v>0</v>
      </c>
      <c r="AA706" s="412">
        <f t="shared" si="216"/>
        <v>0</v>
      </c>
      <c r="AB706" s="412">
        <f t="shared" si="216"/>
        <v>0</v>
      </c>
      <c r="AC706" s="412">
        <f t="shared" si="216"/>
        <v>0</v>
      </c>
      <c r="AD706" s="412">
        <f t="shared" si="216"/>
        <v>0</v>
      </c>
      <c r="AE706" s="412">
        <f t="shared" si="216"/>
        <v>0</v>
      </c>
      <c r="AF706" s="412">
        <f t="shared" si="216"/>
        <v>0</v>
      </c>
      <c r="AG706" s="412">
        <f t="shared" si="216"/>
        <v>0</v>
      </c>
      <c r="AH706" s="412">
        <f t="shared" si="216"/>
        <v>0</v>
      </c>
      <c r="AI706" s="412">
        <f t="shared" si="216"/>
        <v>0</v>
      </c>
      <c r="AJ706" s="412">
        <f t="shared" si="216"/>
        <v>0</v>
      </c>
      <c r="AK706" s="412">
        <f t="shared" si="216"/>
        <v>0</v>
      </c>
      <c r="AL706" s="412">
        <f t="shared" si="216"/>
        <v>0</v>
      </c>
      <c r="AM706" s="308"/>
    </row>
    <row r="707" spans="1:39" hidden="1" outlineLevel="1">
      <c r="A707" s="526"/>
      <c r="B707" s="429"/>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413"/>
      <c r="Z707" s="426"/>
      <c r="AA707" s="426"/>
      <c r="AB707" s="426"/>
      <c r="AC707" s="426"/>
      <c r="AD707" s="426"/>
      <c r="AE707" s="426"/>
      <c r="AF707" s="426"/>
      <c r="AG707" s="426"/>
      <c r="AH707" s="426"/>
      <c r="AI707" s="426"/>
      <c r="AJ707" s="426"/>
      <c r="AK707" s="426"/>
      <c r="AL707" s="426"/>
      <c r="AM707" s="308"/>
    </row>
    <row r="708" spans="1:39" hidden="1" outlineLevel="1">
      <c r="A708" s="526">
        <v>38</v>
      </c>
      <c r="B708" s="429" t="s">
        <v>131</v>
      </c>
      <c r="C708" s="293" t="s">
        <v>25</v>
      </c>
      <c r="D708" s="297"/>
      <c r="E708" s="297"/>
      <c r="F708" s="297"/>
      <c r="G708" s="297"/>
      <c r="H708" s="297"/>
      <c r="I708" s="297"/>
      <c r="J708" s="297"/>
      <c r="K708" s="297"/>
      <c r="L708" s="297"/>
      <c r="M708" s="297"/>
      <c r="N708" s="297">
        <v>0</v>
      </c>
      <c r="O708" s="297"/>
      <c r="P708" s="297"/>
      <c r="Q708" s="297"/>
      <c r="R708" s="297"/>
      <c r="S708" s="297"/>
      <c r="T708" s="297"/>
      <c r="U708" s="297"/>
      <c r="V708" s="297"/>
      <c r="W708" s="297"/>
      <c r="X708" s="297"/>
      <c r="Y708" s="427"/>
      <c r="Z708" s="411"/>
      <c r="AA708" s="411"/>
      <c r="AB708" s="411"/>
      <c r="AC708" s="411"/>
      <c r="AD708" s="411"/>
      <c r="AE708" s="411"/>
      <c r="AF708" s="416"/>
      <c r="AG708" s="416"/>
      <c r="AH708" s="416"/>
      <c r="AI708" s="416"/>
      <c r="AJ708" s="416"/>
      <c r="AK708" s="416"/>
      <c r="AL708" s="416"/>
      <c r="AM708" s="298">
        <f>SUM(Y708:AL708)</f>
        <v>0</v>
      </c>
    </row>
    <row r="709" spans="1:39" hidden="1" outlineLevel="1">
      <c r="A709" s="526"/>
      <c r="B709" s="296" t="s">
        <v>311</v>
      </c>
      <c r="C709" s="293" t="s">
        <v>164</v>
      </c>
      <c r="D709" s="297"/>
      <c r="E709" s="297"/>
      <c r="F709" s="297"/>
      <c r="G709" s="297"/>
      <c r="H709" s="297"/>
      <c r="I709" s="297"/>
      <c r="J709" s="297"/>
      <c r="K709" s="297"/>
      <c r="L709" s="297"/>
      <c r="M709" s="297"/>
      <c r="N709" s="297">
        <f>N708</f>
        <v>0</v>
      </c>
      <c r="O709" s="297"/>
      <c r="P709" s="297"/>
      <c r="Q709" s="297"/>
      <c r="R709" s="297"/>
      <c r="S709" s="297"/>
      <c r="T709" s="297"/>
      <c r="U709" s="297"/>
      <c r="V709" s="297"/>
      <c r="W709" s="297"/>
      <c r="X709" s="297"/>
      <c r="Y709" s="412">
        <f t="shared" ref="Y709:AL709" si="217">Y708</f>
        <v>0</v>
      </c>
      <c r="Z709" s="412">
        <f t="shared" si="217"/>
        <v>0</v>
      </c>
      <c r="AA709" s="412">
        <f t="shared" si="217"/>
        <v>0</v>
      </c>
      <c r="AB709" s="412">
        <f t="shared" si="217"/>
        <v>0</v>
      </c>
      <c r="AC709" s="412">
        <f t="shared" si="217"/>
        <v>0</v>
      </c>
      <c r="AD709" s="412">
        <f t="shared" si="217"/>
        <v>0</v>
      </c>
      <c r="AE709" s="412">
        <f t="shared" si="217"/>
        <v>0</v>
      </c>
      <c r="AF709" s="412">
        <f t="shared" si="217"/>
        <v>0</v>
      </c>
      <c r="AG709" s="412">
        <f t="shared" si="217"/>
        <v>0</v>
      </c>
      <c r="AH709" s="412">
        <f t="shared" si="217"/>
        <v>0</v>
      </c>
      <c r="AI709" s="412">
        <f t="shared" si="217"/>
        <v>0</v>
      </c>
      <c r="AJ709" s="412">
        <f t="shared" si="217"/>
        <v>0</v>
      </c>
      <c r="AK709" s="412">
        <f t="shared" si="217"/>
        <v>0</v>
      </c>
      <c r="AL709" s="412">
        <f t="shared" si="217"/>
        <v>0</v>
      </c>
      <c r="AM709" s="308"/>
    </row>
    <row r="710" spans="1:39" hidden="1" outlineLevel="1">
      <c r="A710" s="526"/>
      <c r="B710" s="429"/>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413"/>
      <c r="Z710" s="426"/>
      <c r="AA710" s="426"/>
      <c r="AB710" s="426"/>
      <c r="AC710" s="426"/>
      <c r="AD710" s="426"/>
      <c r="AE710" s="426"/>
      <c r="AF710" s="426"/>
      <c r="AG710" s="426"/>
      <c r="AH710" s="426"/>
      <c r="AI710" s="426"/>
      <c r="AJ710" s="426"/>
      <c r="AK710" s="426"/>
      <c r="AL710" s="426"/>
      <c r="AM710" s="308"/>
    </row>
    <row r="711" spans="1:39" ht="30" hidden="1" outlineLevel="1">
      <c r="A711" s="526">
        <v>39</v>
      </c>
      <c r="B711" s="429" t="s">
        <v>132</v>
      </c>
      <c r="C711" s="293" t="s">
        <v>25</v>
      </c>
      <c r="D711" s="297"/>
      <c r="E711" s="297"/>
      <c r="F711" s="297"/>
      <c r="G711" s="297"/>
      <c r="H711" s="297"/>
      <c r="I711" s="297"/>
      <c r="J711" s="297"/>
      <c r="K711" s="297"/>
      <c r="L711" s="297"/>
      <c r="M711" s="297"/>
      <c r="N711" s="297">
        <v>0</v>
      </c>
      <c r="O711" s="297"/>
      <c r="P711" s="297"/>
      <c r="Q711" s="297"/>
      <c r="R711" s="297"/>
      <c r="S711" s="297"/>
      <c r="T711" s="297"/>
      <c r="U711" s="297"/>
      <c r="V711" s="297"/>
      <c r="W711" s="297"/>
      <c r="X711" s="297"/>
      <c r="Y711" s="427"/>
      <c r="Z711" s="411"/>
      <c r="AA711" s="411"/>
      <c r="AB711" s="411"/>
      <c r="AC711" s="411"/>
      <c r="AD711" s="411"/>
      <c r="AE711" s="411"/>
      <c r="AF711" s="416"/>
      <c r="AG711" s="416"/>
      <c r="AH711" s="416"/>
      <c r="AI711" s="416"/>
      <c r="AJ711" s="416"/>
      <c r="AK711" s="416"/>
      <c r="AL711" s="416"/>
      <c r="AM711" s="298">
        <f>SUM(Y711:AL711)</f>
        <v>0</v>
      </c>
    </row>
    <row r="712" spans="1:39" hidden="1" outlineLevel="1">
      <c r="A712" s="526"/>
      <c r="B712" s="296" t="s">
        <v>311</v>
      </c>
      <c r="C712" s="293" t="s">
        <v>164</v>
      </c>
      <c r="D712" s="297"/>
      <c r="E712" s="297"/>
      <c r="F712" s="297"/>
      <c r="G712" s="297"/>
      <c r="H712" s="297"/>
      <c r="I712" s="297"/>
      <c r="J712" s="297"/>
      <c r="K712" s="297"/>
      <c r="L712" s="297"/>
      <c r="M712" s="297"/>
      <c r="N712" s="297">
        <f>N711</f>
        <v>0</v>
      </c>
      <c r="O712" s="297"/>
      <c r="P712" s="297"/>
      <c r="Q712" s="297"/>
      <c r="R712" s="297"/>
      <c r="S712" s="297"/>
      <c r="T712" s="297"/>
      <c r="U712" s="297"/>
      <c r="V712" s="297"/>
      <c r="W712" s="297"/>
      <c r="X712" s="297"/>
      <c r="Y712" s="412">
        <f t="shared" ref="Y712:AL712" si="218">Y711</f>
        <v>0</v>
      </c>
      <c r="Z712" s="412">
        <f t="shared" si="218"/>
        <v>0</v>
      </c>
      <c r="AA712" s="412">
        <f t="shared" si="218"/>
        <v>0</v>
      </c>
      <c r="AB712" s="412">
        <f t="shared" si="218"/>
        <v>0</v>
      </c>
      <c r="AC712" s="412">
        <f t="shared" si="218"/>
        <v>0</v>
      </c>
      <c r="AD712" s="412">
        <f t="shared" si="218"/>
        <v>0</v>
      </c>
      <c r="AE712" s="412">
        <f t="shared" si="218"/>
        <v>0</v>
      </c>
      <c r="AF712" s="412">
        <f t="shared" si="218"/>
        <v>0</v>
      </c>
      <c r="AG712" s="412">
        <f t="shared" si="218"/>
        <v>0</v>
      </c>
      <c r="AH712" s="412">
        <f t="shared" si="218"/>
        <v>0</v>
      </c>
      <c r="AI712" s="412">
        <f t="shared" si="218"/>
        <v>0</v>
      </c>
      <c r="AJ712" s="412">
        <f t="shared" si="218"/>
        <v>0</v>
      </c>
      <c r="AK712" s="412">
        <f t="shared" si="218"/>
        <v>0</v>
      </c>
      <c r="AL712" s="412">
        <f t="shared" si="218"/>
        <v>0</v>
      </c>
      <c r="AM712" s="308"/>
    </row>
    <row r="713" spans="1:39" hidden="1" outlineLevel="1">
      <c r="A713" s="526"/>
      <c r="B713" s="429"/>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413"/>
      <c r="Z713" s="426"/>
      <c r="AA713" s="426"/>
      <c r="AB713" s="426"/>
      <c r="AC713" s="426"/>
      <c r="AD713" s="426"/>
      <c r="AE713" s="426"/>
      <c r="AF713" s="426"/>
      <c r="AG713" s="426"/>
      <c r="AH713" s="426"/>
      <c r="AI713" s="426"/>
      <c r="AJ713" s="426"/>
      <c r="AK713" s="426"/>
      <c r="AL713" s="426"/>
      <c r="AM713" s="308"/>
    </row>
    <row r="714" spans="1:39" ht="30" hidden="1" outlineLevel="1">
      <c r="A714" s="526">
        <v>40</v>
      </c>
      <c r="B714" s="429" t="s">
        <v>133</v>
      </c>
      <c r="C714" s="293" t="s">
        <v>25</v>
      </c>
      <c r="D714" s="297"/>
      <c r="E714" s="297"/>
      <c r="F714" s="297"/>
      <c r="G714" s="297"/>
      <c r="H714" s="297"/>
      <c r="I714" s="297"/>
      <c r="J714" s="297"/>
      <c r="K714" s="297"/>
      <c r="L714" s="297"/>
      <c r="M714" s="297"/>
      <c r="N714" s="297">
        <v>0</v>
      </c>
      <c r="O714" s="297"/>
      <c r="P714" s="297"/>
      <c r="Q714" s="297"/>
      <c r="R714" s="297"/>
      <c r="S714" s="297"/>
      <c r="T714" s="297"/>
      <c r="U714" s="297"/>
      <c r="V714" s="297"/>
      <c r="W714" s="297"/>
      <c r="X714" s="297"/>
      <c r="Y714" s="427"/>
      <c r="Z714" s="411"/>
      <c r="AA714" s="411"/>
      <c r="AB714" s="411"/>
      <c r="AC714" s="411"/>
      <c r="AD714" s="411"/>
      <c r="AE714" s="411"/>
      <c r="AF714" s="416"/>
      <c r="AG714" s="416"/>
      <c r="AH714" s="416"/>
      <c r="AI714" s="416"/>
      <c r="AJ714" s="416"/>
      <c r="AK714" s="416"/>
      <c r="AL714" s="416"/>
      <c r="AM714" s="298">
        <f>SUM(Y714:AL714)</f>
        <v>0</v>
      </c>
    </row>
    <row r="715" spans="1:39" hidden="1" outlineLevel="1">
      <c r="A715" s="526"/>
      <c r="B715" s="296" t="s">
        <v>311</v>
      </c>
      <c r="C715" s="293" t="s">
        <v>164</v>
      </c>
      <c r="D715" s="297"/>
      <c r="E715" s="297"/>
      <c r="F715" s="297"/>
      <c r="G715" s="297"/>
      <c r="H715" s="297"/>
      <c r="I715" s="297"/>
      <c r="J715" s="297"/>
      <c r="K715" s="297"/>
      <c r="L715" s="297"/>
      <c r="M715" s="297"/>
      <c r="N715" s="297">
        <f>N714</f>
        <v>0</v>
      </c>
      <c r="O715" s="297"/>
      <c r="P715" s="297"/>
      <c r="Q715" s="297"/>
      <c r="R715" s="297"/>
      <c r="S715" s="297"/>
      <c r="T715" s="297"/>
      <c r="U715" s="297"/>
      <c r="V715" s="297"/>
      <c r="W715" s="297"/>
      <c r="X715" s="297"/>
      <c r="Y715" s="412">
        <f t="shared" ref="Y715:AL715" si="219">Y714</f>
        <v>0</v>
      </c>
      <c r="Z715" s="412">
        <f t="shared" si="219"/>
        <v>0</v>
      </c>
      <c r="AA715" s="412">
        <f t="shared" si="219"/>
        <v>0</v>
      </c>
      <c r="AB715" s="412">
        <f t="shared" si="219"/>
        <v>0</v>
      </c>
      <c r="AC715" s="412">
        <f t="shared" si="219"/>
        <v>0</v>
      </c>
      <c r="AD715" s="412">
        <f t="shared" si="219"/>
        <v>0</v>
      </c>
      <c r="AE715" s="412">
        <f t="shared" si="219"/>
        <v>0</v>
      </c>
      <c r="AF715" s="412">
        <f t="shared" si="219"/>
        <v>0</v>
      </c>
      <c r="AG715" s="412">
        <f t="shared" si="219"/>
        <v>0</v>
      </c>
      <c r="AH715" s="412">
        <f t="shared" si="219"/>
        <v>0</v>
      </c>
      <c r="AI715" s="412">
        <f t="shared" si="219"/>
        <v>0</v>
      </c>
      <c r="AJ715" s="412">
        <f t="shared" si="219"/>
        <v>0</v>
      </c>
      <c r="AK715" s="412">
        <f t="shared" si="219"/>
        <v>0</v>
      </c>
      <c r="AL715" s="412">
        <f t="shared" si="219"/>
        <v>0</v>
      </c>
      <c r="AM715" s="308"/>
    </row>
    <row r="716" spans="1:39" hidden="1" outlineLevel="1">
      <c r="A716" s="526"/>
      <c r="B716" s="429"/>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413"/>
      <c r="Z716" s="426"/>
      <c r="AA716" s="426"/>
      <c r="AB716" s="426"/>
      <c r="AC716" s="426"/>
      <c r="AD716" s="426"/>
      <c r="AE716" s="426"/>
      <c r="AF716" s="426"/>
      <c r="AG716" s="426"/>
      <c r="AH716" s="426"/>
      <c r="AI716" s="426"/>
      <c r="AJ716" s="426"/>
      <c r="AK716" s="426"/>
      <c r="AL716" s="426"/>
      <c r="AM716" s="308"/>
    </row>
    <row r="717" spans="1:39" ht="45" hidden="1" outlineLevel="1">
      <c r="A717" s="526">
        <v>41</v>
      </c>
      <c r="B717" s="429" t="s">
        <v>134</v>
      </c>
      <c r="C717" s="293" t="s">
        <v>25</v>
      </c>
      <c r="D717" s="297"/>
      <c r="E717" s="297"/>
      <c r="F717" s="297"/>
      <c r="G717" s="297"/>
      <c r="H717" s="297"/>
      <c r="I717" s="297"/>
      <c r="J717" s="297"/>
      <c r="K717" s="297"/>
      <c r="L717" s="297"/>
      <c r="M717" s="297"/>
      <c r="N717" s="297">
        <v>0</v>
      </c>
      <c r="O717" s="297"/>
      <c r="P717" s="297"/>
      <c r="Q717" s="297"/>
      <c r="R717" s="297"/>
      <c r="S717" s="297"/>
      <c r="T717" s="297"/>
      <c r="U717" s="297"/>
      <c r="V717" s="297"/>
      <c r="W717" s="297"/>
      <c r="X717" s="297"/>
      <c r="Y717" s="427"/>
      <c r="Z717" s="411"/>
      <c r="AA717" s="411"/>
      <c r="AB717" s="411"/>
      <c r="AC717" s="411"/>
      <c r="AD717" s="411"/>
      <c r="AE717" s="411"/>
      <c r="AF717" s="416"/>
      <c r="AG717" s="416"/>
      <c r="AH717" s="416"/>
      <c r="AI717" s="416"/>
      <c r="AJ717" s="416"/>
      <c r="AK717" s="416"/>
      <c r="AL717" s="416"/>
      <c r="AM717" s="298">
        <f>SUM(Y717:AL717)</f>
        <v>0</v>
      </c>
    </row>
    <row r="718" spans="1:39" hidden="1" outlineLevel="1">
      <c r="A718" s="526"/>
      <c r="B718" s="296" t="s">
        <v>311</v>
      </c>
      <c r="C718" s="293" t="s">
        <v>164</v>
      </c>
      <c r="D718" s="297"/>
      <c r="E718" s="297"/>
      <c r="F718" s="297"/>
      <c r="G718" s="297"/>
      <c r="H718" s="297"/>
      <c r="I718" s="297"/>
      <c r="J718" s="297"/>
      <c r="K718" s="297"/>
      <c r="L718" s="297"/>
      <c r="M718" s="297"/>
      <c r="N718" s="297">
        <f>N717</f>
        <v>0</v>
      </c>
      <c r="O718" s="297"/>
      <c r="P718" s="297"/>
      <c r="Q718" s="297"/>
      <c r="R718" s="297"/>
      <c r="S718" s="297"/>
      <c r="T718" s="297"/>
      <c r="U718" s="297"/>
      <c r="V718" s="297"/>
      <c r="W718" s="297"/>
      <c r="X718" s="297"/>
      <c r="Y718" s="412">
        <f t="shared" ref="Y718:AL718" si="220">Y717</f>
        <v>0</v>
      </c>
      <c r="Z718" s="412">
        <f t="shared" si="220"/>
        <v>0</v>
      </c>
      <c r="AA718" s="412">
        <f t="shared" si="220"/>
        <v>0</v>
      </c>
      <c r="AB718" s="412">
        <f t="shared" si="220"/>
        <v>0</v>
      </c>
      <c r="AC718" s="412">
        <f t="shared" si="220"/>
        <v>0</v>
      </c>
      <c r="AD718" s="412">
        <f t="shared" si="220"/>
        <v>0</v>
      </c>
      <c r="AE718" s="412">
        <f t="shared" si="220"/>
        <v>0</v>
      </c>
      <c r="AF718" s="412">
        <f t="shared" si="220"/>
        <v>0</v>
      </c>
      <c r="AG718" s="412">
        <f t="shared" si="220"/>
        <v>0</v>
      </c>
      <c r="AH718" s="412">
        <f t="shared" si="220"/>
        <v>0</v>
      </c>
      <c r="AI718" s="412">
        <f t="shared" si="220"/>
        <v>0</v>
      </c>
      <c r="AJ718" s="412">
        <f t="shared" si="220"/>
        <v>0</v>
      </c>
      <c r="AK718" s="412">
        <f t="shared" si="220"/>
        <v>0</v>
      </c>
      <c r="AL718" s="412">
        <f t="shared" si="220"/>
        <v>0</v>
      </c>
      <c r="AM718" s="308"/>
    </row>
    <row r="719" spans="1:39" hidden="1" outlineLevel="1">
      <c r="A719" s="526"/>
      <c r="B719" s="429"/>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413"/>
      <c r="Z719" s="426"/>
      <c r="AA719" s="426"/>
      <c r="AB719" s="426"/>
      <c r="AC719" s="426"/>
      <c r="AD719" s="426"/>
      <c r="AE719" s="426"/>
      <c r="AF719" s="426"/>
      <c r="AG719" s="426"/>
      <c r="AH719" s="426"/>
      <c r="AI719" s="426"/>
      <c r="AJ719" s="426"/>
      <c r="AK719" s="426"/>
      <c r="AL719" s="426"/>
      <c r="AM719" s="308"/>
    </row>
    <row r="720" spans="1:39" ht="45" hidden="1" outlineLevel="1">
      <c r="A720" s="526">
        <v>42</v>
      </c>
      <c r="B720" s="429" t="s">
        <v>135</v>
      </c>
      <c r="C720" s="293" t="s">
        <v>25</v>
      </c>
      <c r="D720" s="297"/>
      <c r="E720" s="297"/>
      <c r="F720" s="297"/>
      <c r="G720" s="297"/>
      <c r="H720" s="297"/>
      <c r="I720" s="297"/>
      <c r="J720" s="297"/>
      <c r="K720" s="297"/>
      <c r="L720" s="297"/>
      <c r="M720" s="297"/>
      <c r="N720" s="293"/>
      <c r="O720" s="297"/>
      <c r="P720" s="297"/>
      <c r="Q720" s="297"/>
      <c r="R720" s="297"/>
      <c r="S720" s="297"/>
      <c r="T720" s="297"/>
      <c r="U720" s="297"/>
      <c r="V720" s="297"/>
      <c r="W720" s="297"/>
      <c r="X720" s="297"/>
      <c r="Y720" s="427"/>
      <c r="Z720" s="411"/>
      <c r="AA720" s="411"/>
      <c r="AB720" s="411"/>
      <c r="AC720" s="411"/>
      <c r="AD720" s="411"/>
      <c r="AE720" s="411"/>
      <c r="AF720" s="416"/>
      <c r="AG720" s="416"/>
      <c r="AH720" s="416"/>
      <c r="AI720" s="416"/>
      <c r="AJ720" s="416"/>
      <c r="AK720" s="416"/>
      <c r="AL720" s="416"/>
      <c r="AM720" s="298">
        <f>SUM(Y720:AL720)</f>
        <v>0</v>
      </c>
    </row>
    <row r="721" spans="1:39" hidden="1" outlineLevel="1">
      <c r="A721" s="526"/>
      <c r="B721" s="296" t="s">
        <v>311</v>
      </c>
      <c r="C721" s="293" t="s">
        <v>164</v>
      </c>
      <c r="D721" s="297"/>
      <c r="E721" s="297"/>
      <c r="F721" s="297"/>
      <c r="G721" s="297"/>
      <c r="H721" s="297"/>
      <c r="I721" s="297"/>
      <c r="J721" s="297"/>
      <c r="K721" s="297"/>
      <c r="L721" s="297"/>
      <c r="M721" s="297"/>
      <c r="N721" s="468"/>
      <c r="O721" s="297"/>
      <c r="P721" s="297"/>
      <c r="Q721" s="297"/>
      <c r="R721" s="297"/>
      <c r="S721" s="297"/>
      <c r="T721" s="297"/>
      <c r="U721" s="297"/>
      <c r="V721" s="297"/>
      <c r="W721" s="297"/>
      <c r="X721" s="297"/>
      <c r="Y721" s="412">
        <f t="shared" ref="Y721:AL721" si="221">Y720</f>
        <v>0</v>
      </c>
      <c r="Z721" s="412">
        <f t="shared" si="221"/>
        <v>0</v>
      </c>
      <c r="AA721" s="412">
        <f t="shared" si="221"/>
        <v>0</v>
      </c>
      <c r="AB721" s="412">
        <f t="shared" si="221"/>
        <v>0</v>
      </c>
      <c r="AC721" s="412">
        <f t="shared" si="221"/>
        <v>0</v>
      </c>
      <c r="AD721" s="412">
        <f t="shared" si="221"/>
        <v>0</v>
      </c>
      <c r="AE721" s="412">
        <f t="shared" si="221"/>
        <v>0</v>
      </c>
      <c r="AF721" s="412">
        <f t="shared" si="221"/>
        <v>0</v>
      </c>
      <c r="AG721" s="412">
        <f t="shared" si="221"/>
        <v>0</v>
      </c>
      <c r="AH721" s="412">
        <f t="shared" si="221"/>
        <v>0</v>
      </c>
      <c r="AI721" s="412">
        <f t="shared" si="221"/>
        <v>0</v>
      </c>
      <c r="AJ721" s="412">
        <f t="shared" si="221"/>
        <v>0</v>
      </c>
      <c r="AK721" s="412">
        <f t="shared" si="221"/>
        <v>0</v>
      </c>
      <c r="AL721" s="412">
        <f t="shared" si="221"/>
        <v>0</v>
      </c>
      <c r="AM721" s="308"/>
    </row>
    <row r="722" spans="1:39" hidden="1" outlineLevel="1">
      <c r="A722" s="526"/>
      <c r="B722" s="429"/>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413"/>
      <c r="Z722" s="426"/>
      <c r="AA722" s="426"/>
      <c r="AB722" s="426"/>
      <c r="AC722" s="426"/>
      <c r="AD722" s="426"/>
      <c r="AE722" s="426"/>
      <c r="AF722" s="426"/>
      <c r="AG722" s="426"/>
      <c r="AH722" s="426"/>
      <c r="AI722" s="426"/>
      <c r="AJ722" s="426"/>
      <c r="AK722" s="426"/>
      <c r="AL722" s="426"/>
      <c r="AM722" s="308"/>
    </row>
    <row r="723" spans="1:39" ht="30" hidden="1" outlineLevel="1">
      <c r="A723" s="526">
        <v>43</v>
      </c>
      <c r="B723" s="429" t="s">
        <v>136</v>
      </c>
      <c r="C723" s="293" t="s">
        <v>25</v>
      </c>
      <c r="D723" s="297"/>
      <c r="E723" s="297"/>
      <c r="F723" s="297"/>
      <c r="G723" s="297"/>
      <c r="H723" s="297"/>
      <c r="I723" s="297"/>
      <c r="J723" s="297"/>
      <c r="K723" s="297"/>
      <c r="L723" s="297"/>
      <c r="M723" s="297"/>
      <c r="N723" s="297">
        <v>0</v>
      </c>
      <c r="O723" s="297"/>
      <c r="P723" s="297"/>
      <c r="Q723" s="297"/>
      <c r="R723" s="297"/>
      <c r="S723" s="297"/>
      <c r="T723" s="297"/>
      <c r="U723" s="297"/>
      <c r="V723" s="297"/>
      <c r="W723" s="297"/>
      <c r="X723" s="297"/>
      <c r="Y723" s="427"/>
      <c r="Z723" s="411"/>
      <c r="AA723" s="411"/>
      <c r="AB723" s="411"/>
      <c r="AC723" s="411"/>
      <c r="AD723" s="411"/>
      <c r="AE723" s="411"/>
      <c r="AF723" s="416"/>
      <c r="AG723" s="416"/>
      <c r="AH723" s="416"/>
      <c r="AI723" s="416"/>
      <c r="AJ723" s="416"/>
      <c r="AK723" s="416"/>
      <c r="AL723" s="416"/>
      <c r="AM723" s="298">
        <f>SUM(Y723:AL723)</f>
        <v>0</v>
      </c>
    </row>
    <row r="724" spans="1:39" hidden="1" outlineLevel="1">
      <c r="A724" s="526"/>
      <c r="B724" s="296" t="s">
        <v>311</v>
      </c>
      <c r="C724" s="293" t="s">
        <v>164</v>
      </c>
      <c r="D724" s="297"/>
      <c r="E724" s="297"/>
      <c r="F724" s="297"/>
      <c r="G724" s="297"/>
      <c r="H724" s="297"/>
      <c r="I724" s="297"/>
      <c r="J724" s="297"/>
      <c r="K724" s="297"/>
      <c r="L724" s="297"/>
      <c r="M724" s="297"/>
      <c r="N724" s="297">
        <f>N723</f>
        <v>0</v>
      </c>
      <c r="O724" s="297"/>
      <c r="P724" s="297"/>
      <c r="Q724" s="297"/>
      <c r="R724" s="297"/>
      <c r="S724" s="297"/>
      <c r="T724" s="297"/>
      <c r="U724" s="297"/>
      <c r="V724" s="297"/>
      <c r="W724" s="297"/>
      <c r="X724" s="297"/>
      <c r="Y724" s="412">
        <f t="shared" ref="Y724:AL724" si="222">Y723</f>
        <v>0</v>
      </c>
      <c r="Z724" s="412">
        <f t="shared" si="222"/>
        <v>0</v>
      </c>
      <c r="AA724" s="412">
        <f t="shared" si="222"/>
        <v>0</v>
      </c>
      <c r="AB724" s="412">
        <f t="shared" si="222"/>
        <v>0</v>
      </c>
      <c r="AC724" s="412">
        <f t="shared" si="222"/>
        <v>0</v>
      </c>
      <c r="AD724" s="412">
        <f t="shared" si="222"/>
        <v>0</v>
      </c>
      <c r="AE724" s="412">
        <f t="shared" si="222"/>
        <v>0</v>
      </c>
      <c r="AF724" s="412">
        <f t="shared" si="222"/>
        <v>0</v>
      </c>
      <c r="AG724" s="412">
        <f t="shared" si="222"/>
        <v>0</v>
      </c>
      <c r="AH724" s="412">
        <f t="shared" si="222"/>
        <v>0</v>
      </c>
      <c r="AI724" s="412">
        <f t="shared" si="222"/>
        <v>0</v>
      </c>
      <c r="AJ724" s="412">
        <f t="shared" si="222"/>
        <v>0</v>
      </c>
      <c r="AK724" s="412">
        <f t="shared" si="222"/>
        <v>0</v>
      </c>
      <c r="AL724" s="412">
        <f t="shared" si="222"/>
        <v>0</v>
      </c>
      <c r="AM724" s="308"/>
    </row>
    <row r="725" spans="1:39" hidden="1" outlineLevel="1">
      <c r="A725" s="526"/>
      <c r="B725" s="429"/>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413"/>
      <c r="Z725" s="426"/>
      <c r="AA725" s="426"/>
      <c r="AB725" s="426"/>
      <c r="AC725" s="426"/>
      <c r="AD725" s="426"/>
      <c r="AE725" s="426"/>
      <c r="AF725" s="426"/>
      <c r="AG725" s="426"/>
      <c r="AH725" s="426"/>
      <c r="AI725" s="426"/>
      <c r="AJ725" s="426"/>
      <c r="AK725" s="426"/>
      <c r="AL725" s="426"/>
      <c r="AM725" s="308"/>
    </row>
    <row r="726" spans="1:39" ht="45" hidden="1" outlineLevel="1">
      <c r="A726" s="526">
        <v>44</v>
      </c>
      <c r="B726" s="429" t="s">
        <v>137</v>
      </c>
      <c r="C726" s="293" t="s">
        <v>25</v>
      </c>
      <c r="D726" s="297"/>
      <c r="E726" s="297"/>
      <c r="F726" s="297"/>
      <c r="G726" s="297"/>
      <c r="H726" s="297"/>
      <c r="I726" s="297"/>
      <c r="J726" s="297"/>
      <c r="K726" s="297"/>
      <c r="L726" s="297"/>
      <c r="M726" s="297"/>
      <c r="N726" s="297">
        <v>0</v>
      </c>
      <c r="O726" s="297"/>
      <c r="P726" s="297"/>
      <c r="Q726" s="297"/>
      <c r="R726" s="297"/>
      <c r="S726" s="297"/>
      <c r="T726" s="297"/>
      <c r="U726" s="297"/>
      <c r="V726" s="297"/>
      <c r="W726" s="297"/>
      <c r="X726" s="297"/>
      <c r="Y726" s="427"/>
      <c r="Z726" s="411"/>
      <c r="AA726" s="411"/>
      <c r="AB726" s="411"/>
      <c r="AC726" s="411"/>
      <c r="AD726" s="411"/>
      <c r="AE726" s="411"/>
      <c r="AF726" s="416"/>
      <c r="AG726" s="416"/>
      <c r="AH726" s="416"/>
      <c r="AI726" s="416"/>
      <c r="AJ726" s="416"/>
      <c r="AK726" s="416"/>
      <c r="AL726" s="416"/>
      <c r="AM726" s="298">
        <f>SUM(Y726:AL726)</f>
        <v>0</v>
      </c>
    </row>
    <row r="727" spans="1:39" hidden="1" outlineLevel="1">
      <c r="A727" s="526"/>
      <c r="B727" s="296" t="s">
        <v>311</v>
      </c>
      <c r="C727" s="293" t="s">
        <v>164</v>
      </c>
      <c r="D727" s="297"/>
      <c r="E727" s="297"/>
      <c r="F727" s="297"/>
      <c r="G727" s="297"/>
      <c r="H727" s="297"/>
      <c r="I727" s="297"/>
      <c r="J727" s="297"/>
      <c r="K727" s="297"/>
      <c r="L727" s="297"/>
      <c r="M727" s="297"/>
      <c r="N727" s="297">
        <f>N726</f>
        <v>0</v>
      </c>
      <c r="O727" s="297"/>
      <c r="P727" s="297"/>
      <c r="Q727" s="297"/>
      <c r="R727" s="297"/>
      <c r="S727" s="297"/>
      <c r="T727" s="297"/>
      <c r="U727" s="297"/>
      <c r="V727" s="297"/>
      <c r="W727" s="297"/>
      <c r="X727" s="297"/>
      <c r="Y727" s="412">
        <f t="shared" ref="Y727:AL727" si="223">Y726</f>
        <v>0</v>
      </c>
      <c r="Z727" s="412">
        <f t="shared" si="223"/>
        <v>0</v>
      </c>
      <c r="AA727" s="412">
        <f t="shared" si="223"/>
        <v>0</v>
      </c>
      <c r="AB727" s="412">
        <f t="shared" si="223"/>
        <v>0</v>
      </c>
      <c r="AC727" s="412">
        <f t="shared" si="223"/>
        <v>0</v>
      </c>
      <c r="AD727" s="412">
        <f t="shared" si="223"/>
        <v>0</v>
      </c>
      <c r="AE727" s="412">
        <f t="shared" si="223"/>
        <v>0</v>
      </c>
      <c r="AF727" s="412">
        <f t="shared" si="223"/>
        <v>0</v>
      </c>
      <c r="AG727" s="412">
        <f t="shared" si="223"/>
        <v>0</v>
      </c>
      <c r="AH727" s="412">
        <f t="shared" si="223"/>
        <v>0</v>
      </c>
      <c r="AI727" s="412">
        <f t="shared" si="223"/>
        <v>0</v>
      </c>
      <c r="AJ727" s="412">
        <f t="shared" si="223"/>
        <v>0</v>
      </c>
      <c r="AK727" s="412">
        <f t="shared" si="223"/>
        <v>0</v>
      </c>
      <c r="AL727" s="412">
        <f t="shared" si="223"/>
        <v>0</v>
      </c>
      <c r="AM727" s="308"/>
    </row>
    <row r="728" spans="1:39" hidden="1" outlineLevel="1">
      <c r="A728" s="526"/>
      <c r="B728" s="429"/>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413"/>
      <c r="Z728" s="426"/>
      <c r="AA728" s="426"/>
      <c r="AB728" s="426"/>
      <c r="AC728" s="426"/>
      <c r="AD728" s="426"/>
      <c r="AE728" s="426"/>
      <c r="AF728" s="426"/>
      <c r="AG728" s="426"/>
      <c r="AH728" s="426"/>
      <c r="AI728" s="426"/>
      <c r="AJ728" s="426"/>
      <c r="AK728" s="426"/>
      <c r="AL728" s="426"/>
      <c r="AM728" s="308"/>
    </row>
    <row r="729" spans="1:39" ht="30" hidden="1" outlineLevel="1">
      <c r="A729" s="526">
        <v>45</v>
      </c>
      <c r="B729" s="429" t="s">
        <v>138</v>
      </c>
      <c r="C729" s="293" t="s">
        <v>25</v>
      </c>
      <c r="D729" s="297"/>
      <c r="E729" s="297"/>
      <c r="F729" s="297"/>
      <c r="G729" s="297"/>
      <c r="H729" s="297"/>
      <c r="I729" s="297"/>
      <c r="J729" s="297"/>
      <c r="K729" s="297"/>
      <c r="L729" s="297"/>
      <c r="M729" s="297"/>
      <c r="N729" s="297">
        <v>0</v>
      </c>
      <c r="O729" s="297"/>
      <c r="P729" s="297"/>
      <c r="Q729" s="297"/>
      <c r="R729" s="297"/>
      <c r="S729" s="297"/>
      <c r="T729" s="297"/>
      <c r="U729" s="297"/>
      <c r="V729" s="297"/>
      <c r="W729" s="297"/>
      <c r="X729" s="297"/>
      <c r="Y729" s="427"/>
      <c r="Z729" s="411"/>
      <c r="AA729" s="411"/>
      <c r="AB729" s="411"/>
      <c r="AC729" s="411"/>
      <c r="AD729" s="411"/>
      <c r="AE729" s="411"/>
      <c r="AF729" s="416"/>
      <c r="AG729" s="416"/>
      <c r="AH729" s="416"/>
      <c r="AI729" s="416"/>
      <c r="AJ729" s="416"/>
      <c r="AK729" s="416"/>
      <c r="AL729" s="416"/>
      <c r="AM729" s="298">
        <f>SUM(Y729:AL729)</f>
        <v>0</v>
      </c>
    </row>
    <row r="730" spans="1:39" hidden="1" outlineLevel="1">
      <c r="A730" s="526"/>
      <c r="B730" s="296" t="s">
        <v>311</v>
      </c>
      <c r="C730" s="293" t="s">
        <v>164</v>
      </c>
      <c r="D730" s="297"/>
      <c r="E730" s="297"/>
      <c r="F730" s="297"/>
      <c r="G730" s="297"/>
      <c r="H730" s="297"/>
      <c r="I730" s="297"/>
      <c r="J730" s="297"/>
      <c r="K730" s="297"/>
      <c r="L730" s="297"/>
      <c r="M730" s="297"/>
      <c r="N730" s="297">
        <f>N729</f>
        <v>0</v>
      </c>
      <c r="O730" s="297"/>
      <c r="P730" s="297"/>
      <c r="Q730" s="297"/>
      <c r="R730" s="297"/>
      <c r="S730" s="297"/>
      <c r="T730" s="297"/>
      <c r="U730" s="297"/>
      <c r="V730" s="297"/>
      <c r="W730" s="297"/>
      <c r="X730" s="297"/>
      <c r="Y730" s="412">
        <f t="shared" ref="Y730:AL730" si="224">Y729</f>
        <v>0</v>
      </c>
      <c r="Z730" s="412">
        <f t="shared" si="224"/>
        <v>0</v>
      </c>
      <c r="AA730" s="412">
        <f t="shared" si="224"/>
        <v>0</v>
      </c>
      <c r="AB730" s="412">
        <f t="shared" si="224"/>
        <v>0</v>
      </c>
      <c r="AC730" s="412">
        <f t="shared" si="224"/>
        <v>0</v>
      </c>
      <c r="AD730" s="412">
        <f t="shared" si="224"/>
        <v>0</v>
      </c>
      <c r="AE730" s="412">
        <f t="shared" si="224"/>
        <v>0</v>
      </c>
      <c r="AF730" s="412">
        <f t="shared" si="224"/>
        <v>0</v>
      </c>
      <c r="AG730" s="412">
        <f t="shared" si="224"/>
        <v>0</v>
      </c>
      <c r="AH730" s="412">
        <f t="shared" si="224"/>
        <v>0</v>
      </c>
      <c r="AI730" s="412">
        <f t="shared" si="224"/>
        <v>0</v>
      </c>
      <c r="AJ730" s="412">
        <f t="shared" si="224"/>
        <v>0</v>
      </c>
      <c r="AK730" s="412">
        <f t="shared" si="224"/>
        <v>0</v>
      </c>
      <c r="AL730" s="412">
        <f t="shared" si="224"/>
        <v>0</v>
      </c>
      <c r="AM730" s="308"/>
    </row>
    <row r="731" spans="1:39" hidden="1" outlineLevel="1">
      <c r="A731" s="526"/>
      <c r="B731" s="429"/>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413"/>
      <c r="Z731" s="426"/>
      <c r="AA731" s="426"/>
      <c r="AB731" s="426"/>
      <c r="AC731" s="426"/>
      <c r="AD731" s="426"/>
      <c r="AE731" s="426"/>
      <c r="AF731" s="426"/>
      <c r="AG731" s="426"/>
      <c r="AH731" s="426"/>
      <c r="AI731" s="426"/>
      <c r="AJ731" s="426"/>
      <c r="AK731" s="426"/>
      <c r="AL731" s="426"/>
      <c r="AM731" s="308"/>
    </row>
    <row r="732" spans="1:39" ht="30" hidden="1" outlineLevel="1">
      <c r="A732" s="526">
        <v>46</v>
      </c>
      <c r="B732" s="429" t="s">
        <v>139</v>
      </c>
      <c r="C732" s="293" t="s">
        <v>25</v>
      </c>
      <c r="D732" s="297"/>
      <c r="E732" s="297"/>
      <c r="F732" s="297"/>
      <c r="G732" s="297"/>
      <c r="H732" s="297"/>
      <c r="I732" s="297"/>
      <c r="J732" s="297"/>
      <c r="K732" s="297"/>
      <c r="L732" s="297"/>
      <c r="M732" s="297"/>
      <c r="N732" s="297">
        <v>0</v>
      </c>
      <c r="O732" s="297"/>
      <c r="P732" s="297"/>
      <c r="Q732" s="297"/>
      <c r="R732" s="297"/>
      <c r="S732" s="297"/>
      <c r="T732" s="297"/>
      <c r="U732" s="297"/>
      <c r="V732" s="297"/>
      <c r="W732" s="297"/>
      <c r="X732" s="297"/>
      <c r="Y732" s="427"/>
      <c r="Z732" s="411"/>
      <c r="AA732" s="411"/>
      <c r="AB732" s="411"/>
      <c r="AC732" s="411"/>
      <c r="AD732" s="411"/>
      <c r="AE732" s="411"/>
      <c r="AF732" s="416"/>
      <c r="AG732" s="416"/>
      <c r="AH732" s="416"/>
      <c r="AI732" s="416"/>
      <c r="AJ732" s="416"/>
      <c r="AK732" s="416"/>
      <c r="AL732" s="416"/>
      <c r="AM732" s="298">
        <f>SUM(Y732:AL732)</f>
        <v>0</v>
      </c>
    </row>
    <row r="733" spans="1:39" hidden="1" outlineLevel="1">
      <c r="A733" s="526"/>
      <c r="B733" s="296" t="s">
        <v>311</v>
      </c>
      <c r="C733" s="293" t="s">
        <v>164</v>
      </c>
      <c r="D733" s="297"/>
      <c r="E733" s="297"/>
      <c r="F733" s="297"/>
      <c r="G733" s="297"/>
      <c r="H733" s="297"/>
      <c r="I733" s="297"/>
      <c r="J733" s="297"/>
      <c r="K733" s="297"/>
      <c r="L733" s="297"/>
      <c r="M733" s="297"/>
      <c r="N733" s="297">
        <f>N732</f>
        <v>0</v>
      </c>
      <c r="O733" s="297"/>
      <c r="P733" s="297"/>
      <c r="Q733" s="297"/>
      <c r="R733" s="297"/>
      <c r="S733" s="297"/>
      <c r="T733" s="297"/>
      <c r="U733" s="297"/>
      <c r="V733" s="297"/>
      <c r="W733" s="297"/>
      <c r="X733" s="297"/>
      <c r="Y733" s="412">
        <f t="shared" ref="Y733:AL733" si="225">Y732</f>
        <v>0</v>
      </c>
      <c r="Z733" s="412">
        <f t="shared" si="225"/>
        <v>0</v>
      </c>
      <c r="AA733" s="412">
        <f t="shared" si="225"/>
        <v>0</v>
      </c>
      <c r="AB733" s="412">
        <f t="shared" si="225"/>
        <v>0</v>
      </c>
      <c r="AC733" s="412">
        <f t="shared" si="225"/>
        <v>0</v>
      </c>
      <c r="AD733" s="412">
        <f t="shared" si="225"/>
        <v>0</v>
      </c>
      <c r="AE733" s="412">
        <f t="shared" si="225"/>
        <v>0</v>
      </c>
      <c r="AF733" s="412">
        <f t="shared" si="225"/>
        <v>0</v>
      </c>
      <c r="AG733" s="412">
        <f t="shared" si="225"/>
        <v>0</v>
      </c>
      <c r="AH733" s="412">
        <f t="shared" si="225"/>
        <v>0</v>
      </c>
      <c r="AI733" s="412">
        <f t="shared" si="225"/>
        <v>0</v>
      </c>
      <c r="AJ733" s="412">
        <f t="shared" si="225"/>
        <v>0</v>
      </c>
      <c r="AK733" s="412">
        <f t="shared" si="225"/>
        <v>0</v>
      </c>
      <c r="AL733" s="412">
        <f t="shared" si="225"/>
        <v>0</v>
      </c>
      <c r="AM733" s="308"/>
    </row>
    <row r="734" spans="1:39" hidden="1" outlineLevel="1">
      <c r="A734" s="526"/>
      <c r="B734" s="429"/>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413"/>
      <c r="Z734" s="426"/>
      <c r="AA734" s="426"/>
      <c r="AB734" s="426"/>
      <c r="AC734" s="426"/>
      <c r="AD734" s="426"/>
      <c r="AE734" s="426"/>
      <c r="AF734" s="426"/>
      <c r="AG734" s="426"/>
      <c r="AH734" s="426"/>
      <c r="AI734" s="426"/>
      <c r="AJ734" s="426"/>
      <c r="AK734" s="426"/>
      <c r="AL734" s="426"/>
      <c r="AM734" s="308"/>
    </row>
    <row r="735" spans="1:39" ht="30" hidden="1" outlineLevel="1">
      <c r="A735" s="526">
        <v>47</v>
      </c>
      <c r="B735" s="429" t="s">
        <v>140</v>
      </c>
      <c r="C735" s="293" t="s">
        <v>25</v>
      </c>
      <c r="D735" s="297"/>
      <c r="E735" s="297"/>
      <c r="F735" s="297"/>
      <c r="G735" s="297"/>
      <c r="H735" s="297"/>
      <c r="I735" s="297"/>
      <c r="J735" s="297"/>
      <c r="K735" s="297"/>
      <c r="L735" s="297"/>
      <c r="M735" s="297"/>
      <c r="N735" s="297">
        <v>0</v>
      </c>
      <c r="O735" s="297"/>
      <c r="P735" s="297"/>
      <c r="Q735" s="297"/>
      <c r="R735" s="297"/>
      <c r="S735" s="297"/>
      <c r="T735" s="297"/>
      <c r="U735" s="297"/>
      <c r="V735" s="297"/>
      <c r="W735" s="297"/>
      <c r="X735" s="297"/>
      <c r="Y735" s="427"/>
      <c r="Z735" s="411"/>
      <c r="AA735" s="411"/>
      <c r="AB735" s="411"/>
      <c r="AC735" s="411"/>
      <c r="AD735" s="411"/>
      <c r="AE735" s="411"/>
      <c r="AF735" s="416"/>
      <c r="AG735" s="416"/>
      <c r="AH735" s="416"/>
      <c r="AI735" s="416"/>
      <c r="AJ735" s="416"/>
      <c r="AK735" s="416"/>
      <c r="AL735" s="416"/>
      <c r="AM735" s="298">
        <f>SUM(Y735:AL735)</f>
        <v>0</v>
      </c>
    </row>
    <row r="736" spans="1:39" hidden="1" outlineLevel="1">
      <c r="A736" s="526"/>
      <c r="B736" s="296" t="s">
        <v>311</v>
      </c>
      <c r="C736" s="293" t="s">
        <v>164</v>
      </c>
      <c r="D736" s="297"/>
      <c r="E736" s="297"/>
      <c r="F736" s="297"/>
      <c r="G736" s="297"/>
      <c r="H736" s="297"/>
      <c r="I736" s="297"/>
      <c r="J736" s="297"/>
      <c r="K736" s="297"/>
      <c r="L736" s="297"/>
      <c r="M736" s="297"/>
      <c r="N736" s="297">
        <f>N735</f>
        <v>0</v>
      </c>
      <c r="O736" s="297"/>
      <c r="P736" s="297"/>
      <c r="Q736" s="297"/>
      <c r="R736" s="297"/>
      <c r="S736" s="297"/>
      <c r="T736" s="297"/>
      <c r="U736" s="297"/>
      <c r="V736" s="297"/>
      <c r="W736" s="297"/>
      <c r="X736" s="297"/>
      <c r="Y736" s="412">
        <f t="shared" ref="Y736:AL736" si="226">Y735</f>
        <v>0</v>
      </c>
      <c r="Z736" s="412">
        <f t="shared" si="226"/>
        <v>0</v>
      </c>
      <c r="AA736" s="412">
        <f t="shared" si="226"/>
        <v>0</v>
      </c>
      <c r="AB736" s="412">
        <f t="shared" si="226"/>
        <v>0</v>
      </c>
      <c r="AC736" s="412">
        <f t="shared" si="226"/>
        <v>0</v>
      </c>
      <c r="AD736" s="412">
        <f t="shared" si="226"/>
        <v>0</v>
      </c>
      <c r="AE736" s="412">
        <f t="shared" si="226"/>
        <v>0</v>
      </c>
      <c r="AF736" s="412">
        <f t="shared" si="226"/>
        <v>0</v>
      </c>
      <c r="AG736" s="412">
        <f t="shared" si="226"/>
        <v>0</v>
      </c>
      <c r="AH736" s="412">
        <f t="shared" si="226"/>
        <v>0</v>
      </c>
      <c r="AI736" s="412">
        <f t="shared" si="226"/>
        <v>0</v>
      </c>
      <c r="AJ736" s="412">
        <f t="shared" si="226"/>
        <v>0</v>
      </c>
      <c r="AK736" s="412">
        <f t="shared" si="226"/>
        <v>0</v>
      </c>
      <c r="AL736" s="412">
        <f t="shared" si="226"/>
        <v>0</v>
      </c>
      <c r="AM736" s="308"/>
    </row>
    <row r="737" spans="1:40" hidden="1" outlineLevel="1">
      <c r="A737" s="526"/>
      <c r="B737" s="429"/>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413"/>
      <c r="Z737" s="426"/>
      <c r="AA737" s="426"/>
      <c r="AB737" s="426"/>
      <c r="AC737" s="426"/>
      <c r="AD737" s="426"/>
      <c r="AE737" s="426"/>
      <c r="AF737" s="426"/>
      <c r="AG737" s="426"/>
      <c r="AH737" s="426"/>
      <c r="AI737" s="426"/>
      <c r="AJ737" s="426"/>
      <c r="AK737" s="426"/>
      <c r="AL737" s="426"/>
      <c r="AM737" s="308"/>
    </row>
    <row r="738" spans="1:40" ht="45" hidden="1" outlineLevel="1">
      <c r="A738" s="526">
        <v>48</v>
      </c>
      <c r="B738" s="429" t="s">
        <v>141</v>
      </c>
      <c r="C738" s="293" t="s">
        <v>25</v>
      </c>
      <c r="D738" s="297"/>
      <c r="E738" s="297"/>
      <c r="F738" s="297"/>
      <c r="G738" s="297"/>
      <c r="H738" s="297"/>
      <c r="I738" s="297"/>
      <c r="J738" s="297"/>
      <c r="K738" s="297"/>
      <c r="L738" s="297"/>
      <c r="M738" s="297"/>
      <c r="N738" s="297">
        <v>0</v>
      </c>
      <c r="O738" s="297"/>
      <c r="P738" s="297"/>
      <c r="Q738" s="297"/>
      <c r="R738" s="297"/>
      <c r="S738" s="297"/>
      <c r="T738" s="297"/>
      <c r="U738" s="297"/>
      <c r="V738" s="297"/>
      <c r="W738" s="297"/>
      <c r="X738" s="297"/>
      <c r="Y738" s="427"/>
      <c r="Z738" s="411"/>
      <c r="AA738" s="411"/>
      <c r="AB738" s="411"/>
      <c r="AC738" s="411"/>
      <c r="AD738" s="411"/>
      <c r="AE738" s="411"/>
      <c r="AF738" s="416"/>
      <c r="AG738" s="416"/>
      <c r="AH738" s="416"/>
      <c r="AI738" s="416"/>
      <c r="AJ738" s="416"/>
      <c r="AK738" s="416"/>
      <c r="AL738" s="416"/>
      <c r="AM738" s="298">
        <f>SUM(Y738:AL738)</f>
        <v>0</v>
      </c>
    </row>
    <row r="739" spans="1:40" hidden="1" outlineLevel="1">
      <c r="A739" s="526"/>
      <c r="B739" s="296" t="s">
        <v>311</v>
      </c>
      <c r="C739" s="293" t="s">
        <v>164</v>
      </c>
      <c r="D739" s="297"/>
      <c r="E739" s="297"/>
      <c r="F739" s="297"/>
      <c r="G739" s="297"/>
      <c r="H739" s="297"/>
      <c r="I739" s="297"/>
      <c r="J739" s="297"/>
      <c r="K739" s="297"/>
      <c r="L739" s="297"/>
      <c r="M739" s="297"/>
      <c r="N739" s="297">
        <f>N738</f>
        <v>0</v>
      </c>
      <c r="O739" s="297"/>
      <c r="P739" s="297"/>
      <c r="Q739" s="297"/>
      <c r="R739" s="297"/>
      <c r="S739" s="297"/>
      <c r="T739" s="297"/>
      <c r="U739" s="297"/>
      <c r="V739" s="297"/>
      <c r="W739" s="297"/>
      <c r="X739" s="297"/>
      <c r="Y739" s="412">
        <f t="shared" ref="Y739:AL739" si="227">Y738</f>
        <v>0</v>
      </c>
      <c r="Z739" s="412">
        <f t="shared" si="227"/>
        <v>0</v>
      </c>
      <c r="AA739" s="412">
        <f t="shared" si="227"/>
        <v>0</v>
      </c>
      <c r="AB739" s="412">
        <f t="shared" si="227"/>
        <v>0</v>
      </c>
      <c r="AC739" s="412">
        <f t="shared" si="227"/>
        <v>0</v>
      </c>
      <c r="AD739" s="412">
        <f t="shared" si="227"/>
        <v>0</v>
      </c>
      <c r="AE739" s="412">
        <f t="shared" si="227"/>
        <v>0</v>
      </c>
      <c r="AF739" s="412">
        <f t="shared" si="227"/>
        <v>0</v>
      </c>
      <c r="AG739" s="412">
        <f t="shared" si="227"/>
        <v>0</v>
      </c>
      <c r="AH739" s="412">
        <f t="shared" si="227"/>
        <v>0</v>
      </c>
      <c r="AI739" s="412">
        <f t="shared" si="227"/>
        <v>0</v>
      </c>
      <c r="AJ739" s="412">
        <f t="shared" si="227"/>
        <v>0</v>
      </c>
      <c r="AK739" s="412">
        <f t="shared" si="227"/>
        <v>0</v>
      </c>
      <c r="AL739" s="412">
        <f t="shared" si="227"/>
        <v>0</v>
      </c>
      <c r="AM739" s="308"/>
    </row>
    <row r="740" spans="1:40" hidden="1" outlineLevel="1">
      <c r="A740" s="526"/>
      <c r="B740" s="429"/>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413"/>
      <c r="Z740" s="426"/>
      <c r="AA740" s="426"/>
      <c r="AB740" s="426"/>
      <c r="AC740" s="426"/>
      <c r="AD740" s="426"/>
      <c r="AE740" s="426"/>
      <c r="AF740" s="426"/>
      <c r="AG740" s="426"/>
      <c r="AH740" s="426"/>
      <c r="AI740" s="426"/>
      <c r="AJ740" s="426"/>
      <c r="AK740" s="426"/>
      <c r="AL740" s="426"/>
      <c r="AM740" s="308"/>
    </row>
    <row r="741" spans="1:40" ht="30" hidden="1" outlineLevel="1">
      <c r="A741" s="526">
        <v>49</v>
      </c>
      <c r="B741" s="429" t="s">
        <v>142</v>
      </c>
      <c r="C741" s="293" t="s">
        <v>25</v>
      </c>
      <c r="D741" s="297"/>
      <c r="E741" s="297"/>
      <c r="F741" s="297"/>
      <c r="G741" s="297"/>
      <c r="H741" s="297"/>
      <c r="I741" s="297"/>
      <c r="J741" s="297"/>
      <c r="K741" s="297"/>
      <c r="L741" s="297"/>
      <c r="M741" s="297"/>
      <c r="N741" s="297">
        <v>0</v>
      </c>
      <c r="O741" s="297"/>
      <c r="P741" s="297"/>
      <c r="Q741" s="297"/>
      <c r="R741" s="297"/>
      <c r="S741" s="297"/>
      <c r="T741" s="297"/>
      <c r="U741" s="297"/>
      <c r="V741" s="297"/>
      <c r="W741" s="297"/>
      <c r="X741" s="297"/>
      <c r="Y741" s="427"/>
      <c r="Z741" s="411"/>
      <c r="AA741" s="411"/>
      <c r="AB741" s="411"/>
      <c r="AC741" s="411"/>
      <c r="AD741" s="411"/>
      <c r="AE741" s="411"/>
      <c r="AF741" s="416"/>
      <c r="AG741" s="416"/>
      <c r="AH741" s="416"/>
      <c r="AI741" s="416"/>
      <c r="AJ741" s="416"/>
      <c r="AK741" s="416"/>
      <c r="AL741" s="416"/>
      <c r="AM741" s="298">
        <f>SUM(Y741:AL741)</f>
        <v>0</v>
      </c>
    </row>
    <row r="742" spans="1:40" hidden="1" outlineLevel="1">
      <c r="A742" s="526"/>
      <c r="B742" s="296" t="s">
        <v>311</v>
      </c>
      <c r="C742" s="293" t="s">
        <v>164</v>
      </c>
      <c r="D742" s="297"/>
      <c r="E742" s="297"/>
      <c r="F742" s="297"/>
      <c r="G742" s="297"/>
      <c r="H742" s="297"/>
      <c r="I742" s="297"/>
      <c r="J742" s="297"/>
      <c r="K742" s="297"/>
      <c r="L742" s="297"/>
      <c r="M742" s="297"/>
      <c r="N742" s="297">
        <f>N741</f>
        <v>0</v>
      </c>
      <c r="O742" s="297"/>
      <c r="P742" s="297"/>
      <c r="Q742" s="297"/>
      <c r="R742" s="297"/>
      <c r="S742" s="297"/>
      <c r="T742" s="297"/>
      <c r="U742" s="297"/>
      <c r="V742" s="297"/>
      <c r="W742" s="297"/>
      <c r="X742" s="297"/>
      <c r="Y742" s="412">
        <f t="shared" ref="Y742:AL742" si="228">Y741</f>
        <v>0</v>
      </c>
      <c r="Z742" s="412">
        <f t="shared" si="228"/>
        <v>0</v>
      </c>
      <c r="AA742" s="412">
        <f t="shared" si="228"/>
        <v>0</v>
      </c>
      <c r="AB742" s="412">
        <f t="shared" si="228"/>
        <v>0</v>
      </c>
      <c r="AC742" s="412">
        <f t="shared" si="228"/>
        <v>0</v>
      </c>
      <c r="AD742" s="412">
        <f t="shared" si="228"/>
        <v>0</v>
      </c>
      <c r="AE742" s="412">
        <f t="shared" si="228"/>
        <v>0</v>
      </c>
      <c r="AF742" s="412">
        <f t="shared" si="228"/>
        <v>0</v>
      </c>
      <c r="AG742" s="412">
        <f t="shared" si="228"/>
        <v>0</v>
      </c>
      <c r="AH742" s="412">
        <f t="shared" si="228"/>
        <v>0</v>
      </c>
      <c r="AI742" s="412">
        <f t="shared" si="228"/>
        <v>0</v>
      </c>
      <c r="AJ742" s="412">
        <f t="shared" si="228"/>
        <v>0</v>
      </c>
      <c r="AK742" s="412">
        <f t="shared" si="228"/>
        <v>0</v>
      </c>
      <c r="AL742" s="412">
        <f t="shared" si="228"/>
        <v>0</v>
      </c>
      <c r="AM742" s="308"/>
    </row>
    <row r="743" spans="1:40" hidden="1" outlineLevel="1">
      <c r="A743" s="526"/>
      <c r="B743" s="296"/>
      <c r="C743" s="307"/>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413"/>
      <c r="Z743" s="413"/>
      <c r="AA743" s="413"/>
      <c r="AB743" s="413"/>
      <c r="AC743" s="413"/>
      <c r="AD743" s="413"/>
      <c r="AE743" s="413"/>
      <c r="AF743" s="413"/>
      <c r="AG743" s="413"/>
      <c r="AH743" s="413"/>
      <c r="AI743" s="413"/>
      <c r="AJ743" s="413"/>
      <c r="AK743" s="413"/>
      <c r="AL743" s="413"/>
      <c r="AM743" s="308"/>
    </row>
    <row r="744" spans="1:40" ht="15.75" collapsed="1">
      <c r="B744" s="328" t="s">
        <v>312</v>
      </c>
      <c r="C744" s="330"/>
      <c r="D744" s="330">
        <f>SUM(D587:D742)</f>
        <v>0</v>
      </c>
      <c r="E744" s="330"/>
      <c r="F744" s="330"/>
      <c r="G744" s="330"/>
      <c r="H744" s="330"/>
      <c r="I744" s="330"/>
      <c r="J744" s="330"/>
      <c r="K744" s="330"/>
      <c r="L744" s="330"/>
      <c r="M744" s="330"/>
      <c r="N744" s="330"/>
      <c r="O744" s="330">
        <f>SUM(O587:O742)</f>
        <v>0</v>
      </c>
      <c r="P744" s="330"/>
      <c r="Q744" s="330"/>
      <c r="R744" s="330"/>
      <c r="S744" s="330"/>
      <c r="T744" s="330"/>
      <c r="U744" s="330"/>
      <c r="V744" s="330"/>
      <c r="W744" s="330"/>
      <c r="X744" s="330"/>
      <c r="Y744" s="330">
        <f>IF(Y585="kw",SUMPRODUCT(L587:L742,M587:M742,Y587:Y742),SUMPRODUCT(B587:B742,Y587:Y742))</f>
        <v>0</v>
      </c>
      <c r="Z744" s="330">
        <f>IF(Z585="kw",SUMPRODUCT(M587:M742,N587:N742,Z587:Z742),SUMPRODUCT(C587:C742,Z587:Z742))</f>
        <v>0</v>
      </c>
      <c r="AA744" s="330">
        <f>IF(AA585="kw",SUMPRODUCT(N587:N742,O587:O742,AA587:AA742),SUMPRODUCT(D587:D742,AA587:AA742))</f>
        <v>0</v>
      </c>
      <c r="AB744" s="330">
        <f>IF(AB585="kw",SUMPRODUCT(N587:N742,O587:O742,AB587:AB742),SUMPRODUCT(D587:D742,AB587:AB742))</f>
        <v>0</v>
      </c>
      <c r="AC744" s="330">
        <f>IF(AC585="kw",SUMPRODUCT(N587:N742,O587:O742,AC587:AC742),SUMPRODUCT(D587:D742,AC587:AC742))</f>
        <v>0</v>
      </c>
      <c r="AD744" s="330">
        <f>IF(AD585="kw",SUMPRODUCT(N587:N742,O587:O742,AD587:AD742),SUMPRODUCT(D587:D742,AD587:AD742))</f>
        <v>0</v>
      </c>
      <c r="AE744" s="330">
        <f>IF(AE585="kw",SUMPRODUCT(N587:N742,O587:O742,AE587:AE742),SUMPRODUCT(D587:D742,AE587:AE742))</f>
        <v>0</v>
      </c>
      <c r="AF744" s="330">
        <f>IF(AF585="kw",SUMPRODUCT(N587:N742,O587:O742,AF587:AF742),SUMPRODUCT(D587:D742,AF587:AF742))</f>
        <v>0</v>
      </c>
      <c r="AG744" s="330">
        <f>IF(AG585="kw",SUMPRODUCT(N587:N742,O587:O742,AG587:AG742),SUMPRODUCT(D587:D742,AG587:AG742))</f>
        <v>0</v>
      </c>
      <c r="AH744" s="330">
        <f>IF(AH585="kw",SUMPRODUCT(N587:N742,O587:O742,AH587:AH742),SUMPRODUCT(D587:D742,AH587:AH742))</f>
        <v>0</v>
      </c>
      <c r="AI744" s="330">
        <f>IF(AI585="kw",SUMPRODUCT(N587:N742,O587:O742,AI587:AI742),SUMPRODUCT(D587:D742,AI587:AI742))</f>
        <v>0</v>
      </c>
      <c r="AJ744" s="330">
        <f>IF(AJ585="kw",SUMPRODUCT(N587:N742,O587:O742,AJ587:AJ742),SUMPRODUCT(D587:D742,AJ587:AJ742))</f>
        <v>0</v>
      </c>
      <c r="AK744" s="330">
        <f>IF(AK585="kw",SUMPRODUCT(N587:N742,O587:O742,AK587:AK742),SUMPRODUCT(D587:D742,AK587:AK742))</f>
        <v>0</v>
      </c>
      <c r="AL744" s="330">
        <f>IF(AL585="kw",SUMPRODUCT(N587:N742,O587:O742,AL587:AL742),SUMPRODUCT(D587:D742,AL587:AL742))</f>
        <v>0</v>
      </c>
      <c r="AM744" s="331"/>
    </row>
    <row r="745" spans="1:40" ht="15.75">
      <c r="B745" s="392" t="s">
        <v>313</v>
      </c>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f>HLOOKUP(Y401,'2. LRAMVA Threshold'!$B$42:$Q$53,10,FALSE)</f>
        <v>0</v>
      </c>
      <c r="Z745" s="393">
        <f>HLOOKUP(Z401,'2. LRAMVA Threshold'!$B$42:$Q$53,10,FALSE)</f>
        <v>0</v>
      </c>
      <c r="AA745" s="393">
        <f>HLOOKUP(AA401,'2. LRAMVA Threshold'!$B$42:$Q$53,10,FALSE)</f>
        <v>0</v>
      </c>
      <c r="AB745" s="393">
        <f>HLOOKUP(AB401,'2. LRAMVA Threshold'!$B$42:$Q$53,10,FALSE)</f>
        <v>0</v>
      </c>
      <c r="AC745" s="393">
        <f>HLOOKUP(AC401,'2. LRAMVA Threshold'!$B$42:$Q$53,10,FALSE)</f>
        <v>0</v>
      </c>
      <c r="AD745" s="393">
        <f>HLOOKUP(AD401,'2. LRAMVA Threshold'!$B$42:$Q$53,10,FALSE)</f>
        <v>0</v>
      </c>
      <c r="AE745" s="393">
        <f>HLOOKUP(AE401,'2. LRAMVA Threshold'!$B$42:$Q$53,10,FALSE)</f>
        <v>0</v>
      </c>
      <c r="AF745" s="393">
        <f>HLOOKUP(AF401,'2. LRAMVA Threshold'!$B$42:$Q$53,10,FALSE)</f>
        <v>0</v>
      </c>
      <c r="AG745" s="393">
        <f>HLOOKUP(AG401,'2. LRAMVA Threshold'!$B$42:$Q$53,10,FALSE)</f>
        <v>0</v>
      </c>
      <c r="AH745" s="393">
        <f>HLOOKUP(AH401,'2. LRAMVA Threshold'!$B$42:$Q$53,10,FALSE)</f>
        <v>0</v>
      </c>
      <c r="AI745" s="393">
        <f>HLOOKUP(AI401,'2. LRAMVA Threshold'!$B$42:$Q$53,10,FALSE)</f>
        <v>0</v>
      </c>
      <c r="AJ745" s="393">
        <f>HLOOKUP(AJ401,'2. LRAMVA Threshold'!$B$42:$Q$53,10,FALSE)</f>
        <v>0</v>
      </c>
      <c r="AK745" s="393">
        <f>HLOOKUP(AK401,'2. LRAMVA Threshold'!$B$42:$Q$53,10,FALSE)</f>
        <v>0</v>
      </c>
      <c r="AL745" s="393">
        <f>HLOOKUP(AL401,'2. LRAMVA Threshold'!$B$42:$Q$53,10,FALSE)</f>
        <v>0</v>
      </c>
      <c r="AM745" s="443"/>
    </row>
    <row r="746" spans="1:40">
      <c r="B746" s="395"/>
      <c r="C746" s="433"/>
      <c r="D746" s="434"/>
      <c r="E746" s="434"/>
      <c r="F746" s="434"/>
      <c r="G746" s="434"/>
      <c r="H746" s="434"/>
      <c r="I746" s="434"/>
      <c r="J746" s="434"/>
      <c r="K746" s="434"/>
      <c r="L746" s="434"/>
      <c r="M746" s="434"/>
      <c r="N746" s="434"/>
      <c r="O746" s="435"/>
      <c r="P746" s="434"/>
      <c r="Q746" s="434"/>
      <c r="R746" s="434"/>
      <c r="S746" s="436"/>
      <c r="T746" s="436"/>
      <c r="U746" s="436"/>
      <c r="V746" s="436"/>
      <c r="W746" s="434"/>
      <c r="X746" s="434"/>
      <c r="Y746" s="437"/>
      <c r="Z746" s="437"/>
      <c r="AA746" s="437"/>
      <c r="AB746" s="437"/>
      <c r="AC746" s="437"/>
      <c r="AD746" s="437"/>
      <c r="AE746" s="437"/>
      <c r="AF746" s="400"/>
      <c r="AG746" s="400"/>
      <c r="AH746" s="400"/>
      <c r="AI746" s="400"/>
      <c r="AJ746" s="400"/>
      <c r="AK746" s="400"/>
      <c r="AL746" s="400"/>
      <c r="AM746" s="401"/>
    </row>
    <row r="747" spans="1:40">
      <c r="B747" s="325" t="s">
        <v>314</v>
      </c>
      <c r="C747" s="339"/>
      <c r="D747" s="339"/>
      <c r="E747" s="377"/>
      <c r="F747" s="377"/>
      <c r="G747" s="377"/>
      <c r="H747" s="377"/>
      <c r="I747" s="377"/>
      <c r="J747" s="377"/>
      <c r="K747" s="377"/>
      <c r="L747" s="377"/>
      <c r="M747" s="377"/>
      <c r="N747" s="377"/>
      <c r="O747" s="293"/>
      <c r="P747" s="341"/>
      <c r="Q747" s="341"/>
      <c r="R747" s="341"/>
      <c r="S747" s="340"/>
      <c r="T747" s="340"/>
      <c r="U747" s="340"/>
      <c r="V747" s="340"/>
      <c r="W747" s="341"/>
      <c r="X747" s="341"/>
      <c r="Y747" s="342">
        <f>HLOOKUP(Y35,'3.  Distribution Rates'!$C$122:$P$133,10,FALSE)</f>
        <v>0</v>
      </c>
      <c r="Z747" s="342">
        <f>HLOOKUP(Z$35,'3.  Distribution Rates'!$C$122:$P$133,10,FALSE)</f>
        <v>0</v>
      </c>
      <c r="AA747" s="342">
        <f>HLOOKUP(AA$35,'3.  Distribution Rates'!$C$122:$P$133,10,FALSE)</f>
        <v>0</v>
      </c>
      <c r="AB747" s="342">
        <f>HLOOKUP(AB$35,'3.  Distribution Rates'!$C$122:$P$133,10,FALSE)</f>
        <v>0</v>
      </c>
      <c r="AC747" s="342">
        <f>HLOOKUP(AC$35,'3.  Distribution Rates'!$C$122:$P$133,10,FALSE)</f>
        <v>0</v>
      </c>
      <c r="AD747" s="342">
        <f>HLOOKUP(AD$35,'3.  Distribution Rates'!$C$122:$P$133,10,FALSE)</f>
        <v>0</v>
      </c>
      <c r="AE747" s="342">
        <f>HLOOKUP(AE$35,'3.  Distribution Rates'!$C$122:$P$133,10,FALSE)</f>
        <v>0</v>
      </c>
      <c r="AF747" s="342">
        <f>HLOOKUP(AF$35,'3.  Distribution Rates'!$C$122:$P$133,10,FALSE)</f>
        <v>0</v>
      </c>
      <c r="AG747" s="342">
        <f>HLOOKUP(AG$35,'3.  Distribution Rates'!$C$122:$P$133,10,FALSE)</f>
        <v>0</v>
      </c>
      <c r="AH747" s="342">
        <f>HLOOKUP(AH$35,'3.  Distribution Rates'!$C$122:$P$133,10,FALSE)</f>
        <v>0</v>
      </c>
      <c r="AI747" s="342">
        <f>HLOOKUP(AI$35,'3.  Distribution Rates'!$C$122:$P$133,10,FALSE)</f>
        <v>0</v>
      </c>
      <c r="AJ747" s="342">
        <f>HLOOKUP(AJ$35,'3.  Distribution Rates'!$C$122:$P$133,10,FALSE)</f>
        <v>0</v>
      </c>
      <c r="AK747" s="342">
        <f>HLOOKUP(AK$35,'3.  Distribution Rates'!$C$122:$P$133,10,FALSE)</f>
        <v>0</v>
      </c>
      <c r="AL747" s="342">
        <f>HLOOKUP(AL$35,'3.  Distribution Rates'!$C$122:$P$133,10,FALSE)</f>
        <v>0</v>
      </c>
      <c r="AM747" s="349"/>
      <c r="AN747" s="444"/>
    </row>
    <row r="748" spans="1:40">
      <c r="B748" s="325" t="s">
        <v>315</v>
      </c>
      <c r="C748" s="346"/>
      <c r="D748" s="311"/>
      <c r="E748" s="281"/>
      <c r="F748" s="281"/>
      <c r="G748" s="281"/>
      <c r="H748" s="281"/>
      <c r="I748" s="281"/>
      <c r="J748" s="281"/>
      <c r="K748" s="281"/>
      <c r="L748" s="281"/>
      <c r="M748" s="281"/>
      <c r="N748" s="281"/>
      <c r="O748" s="293"/>
      <c r="P748" s="281"/>
      <c r="Q748" s="281"/>
      <c r="R748" s="281"/>
      <c r="S748" s="311"/>
      <c r="T748" s="311"/>
      <c r="U748" s="311"/>
      <c r="V748" s="311"/>
      <c r="W748" s="281"/>
      <c r="X748" s="281"/>
      <c r="Y748" s="379">
        <f ca="1">'4.  2011-2014 LRAM'!Y141*Y747</f>
        <v>0</v>
      </c>
      <c r="Z748" s="379">
        <f ca="1">'4.  2011-2014 LRAM'!Z141*Z747</f>
        <v>0</v>
      </c>
      <c r="AA748" s="379">
        <f ca="1">'4.  2011-2014 LRAM'!AA141*AA747</f>
        <v>0</v>
      </c>
      <c r="AB748" s="379">
        <f ca="1">'4.  2011-2014 LRAM'!AB141*AB747</f>
        <v>0</v>
      </c>
      <c r="AC748" s="379">
        <f ca="1">'4.  2011-2014 LRAM'!AC141*AC747</f>
        <v>0</v>
      </c>
      <c r="AD748" s="379">
        <f ca="1">'4.  2011-2014 LRAM'!AD141*AD747</f>
        <v>0</v>
      </c>
      <c r="AE748" s="379">
        <f ca="1">'4.  2011-2014 LRAM'!AE141*AE747</f>
        <v>0</v>
      </c>
      <c r="AF748" s="379">
        <f ca="1">'4.  2011-2014 LRAM'!AF141*AF747</f>
        <v>0</v>
      </c>
      <c r="AG748" s="379">
        <f ca="1">'4.  2011-2014 LRAM'!AG141*AG747</f>
        <v>0</v>
      </c>
      <c r="AH748" s="379">
        <f ca="1">'4.  2011-2014 LRAM'!AH141*AH747</f>
        <v>0</v>
      </c>
      <c r="AI748" s="379">
        <f ca="1">'4.  2011-2014 LRAM'!AI141*AI747</f>
        <v>0</v>
      </c>
      <c r="AJ748" s="379">
        <f ca="1">'4.  2011-2014 LRAM'!AJ141*AJ747</f>
        <v>0</v>
      </c>
      <c r="AK748" s="379">
        <f ca="1">'4.  2011-2014 LRAM'!AK141*AK747</f>
        <v>0</v>
      </c>
      <c r="AL748" s="379">
        <f ca="1">'4.  2011-2014 LRAM'!AL141*AL747</f>
        <v>0</v>
      </c>
      <c r="AM748" s="621">
        <f t="shared" ref="AM748:AM755" ca="1" si="229">SUM(Y748:AL748)</f>
        <v>0</v>
      </c>
      <c r="AN748" s="444"/>
    </row>
    <row r="749" spans="1:40">
      <c r="B749" s="325" t="s">
        <v>316</v>
      </c>
      <c r="C749" s="346"/>
      <c r="D749" s="311"/>
      <c r="E749" s="281"/>
      <c r="F749" s="281"/>
      <c r="G749" s="281"/>
      <c r="H749" s="281"/>
      <c r="I749" s="281"/>
      <c r="J749" s="281"/>
      <c r="K749" s="281"/>
      <c r="L749" s="281"/>
      <c r="M749" s="281"/>
      <c r="N749" s="281"/>
      <c r="O749" s="293"/>
      <c r="P749" s="281"/>
      <c r="Q749" s="281"/>
      <c r="R749" s="281"/>
      <c r="S749" s="311"/>
      <c r="T749" s="311"/>
      <c r="U749" s="311"/>
      <c r="V749" s="311"/>
      <c r="W749" s="281"/>
      <c r="X749" s="281"/>
      <c r="Y749" s="379">
        <f ca="1">'4.  2011-2014 LRAM'!Y270*Y747</f>
        <v>0</v>
      </c>
      <c r="Z749" s="379">
        <f ca="1">'4.  2011-2014 LRAM'!Z270*Z747</f>
        <v>0</v>
      </c>
      <c r="AA749" s="379">
        <f ca="1">'4.  2011-2014 LRAM'!AA270*AA747</f>
        <v>0</v>
      </c>
      <c r="AB749" s="379">
        <f ca="1">'4.  2011-2014 LRAM'!AB270*AB747</f>
        <v>0</v>
      </c>
      <c r="AC749" s="379">
        <f ca="1">'4.  2011-2014 LRAM'!AC270*AC747</f>
        <v>0</v>
      </c>
      <c r="AD749" s="379">
        <f ca="1">'4.  2011-2014 LRAM'!AD270*AD747</f>
        <v>0</v>
      </c>
      <c r="AE749" s="379">
        <f ca="1">'4.  2011-2014 LRAM'!AE270*AE747</f>
        <v>0</v>
      </c>
      <c r="AF749" s="379">
        <f ca="1">'4.  2011-2014 LRAM'!AF270*AF747</f>
        <v>0</v>
      </c>
      <c r="AG749" s="379">
        <f ca="1">'4.  2011-2014 LRAM'!AG270*AG747</f>
        <v>0</v>
      </c>
      <c r="AH749" s="379">
        <f ca="1">'4.  2011-2014 LRAM'!AH270*AH747</f>
        <v>0</v>
      </c>
      <c r="AI749" s="379">
        <f ca="1">'4.  2011-2014 LRAM'!AI270*AI747</f>
        <v>0</v>
      </c>
      <c r="AJ749" s="379">
        <f ca="1">'4.  2011-2014 LRAM'!AJ270*AJ747</f>
        <v>0</v>
      </c>
      <c r="AK749" s="379">
        <f ca="1">'4.  2011-2014 LRAM'!AK270*AK747</f>
        <v>0</v>
      </c>
      <c r="AL749" s="379">
        <f ca="1">'4.  2011-2014 LRAM'!AL270*AL747</f>
        <v>0</v>
      </c>
      <c r="AM749" s="621">
        <f t="shared" ca="1" si="229"/>
        <v>0</v>
      </c>
      <c r="AN749" s="444"/>
    </row>
    <row r="750" spans="1:40">
      <c r="B750" s="325" t="s">
        <v>317</v>
      </c>
      <c r="C750" s="346"/>
      <c r="D750" s="311"/>
      <c r="E750" s="281"/>
      <c r="F750" s="281"/>
      <c r="G750" s="281"/>
      <c r="H750" s="281"/>
      <c r="I750" s="281"/>
      <c r="J750" s="281"/>
      <c r="K750" s="281"/>
      <c r="L750" s="281"/>
      <c r="M750" s="281"/>
      <c r="N750" s="281"/>
      <c r="O750" s="293"/>
      <c r="P750" s="281"/>
      <c r="Q750" s="281"/>
      <c r="R750" s="281"/>
      <c r="S750" s="311"/>
      <c r="T750" s="311"/>
      <c r="U750" s="311"/>
      <c r="V750" s="311"/>
      <c r="W750" s="281"/>
      <c r="X750" s="281"/>
      <c r="Y750" s="379">
        <f ca="1">'4.  2011-2014 LRAM'!Y399*Y747</f>
        <v>0</v>
      </c>
      <c r="Z750" s="379">
        <f ca="1">'4.  2011-2014 LRAM'!Z399*Z747</f>
        <v>0</v>
      </c>
      <c r="AA750" s="379">
        <f ca="1">'4.  2011-2014 LRAM'!AA399*AA747</f>
        <v>0</v>
      </c>
      <c r="AB750" s="379">
        <f ca="1">'4.  2011-2014 LRAM'!AB399*AB747</f>
        <v>0</v>
      </c>
      <c r="AC750" s="379">
        <f ca="1">'4.  2011-2014 LRAM'!AC399*AC747</f>
        <v>0</v>
      </c>
      <c r="AD750" s="379">
        <f ca="1">'4.  2011-2014 LRAM'!AD399*AD747</f>
        <v>0</v>
      </c>
      <c r="AE750" s="379">
        <f ca="1">'4.  2011-2014 LRAM'!AE399*AE747</f>
        <v>0</v>
      </c>
      <c r="AF750" s="379">
        <f ca="1">'4.  2011-2014 LRAM'!AF399*AF747</f>
        <v>0</v>
      </c>
      <c r="AG750" s="379">
        <f ca="1">'4.  2011-2014 LRAM'!AG399*AG747</f>
        <v>0</v>
      </c>
      <c r="AH750" s="379">
        <f ca="1">'4.  2011-2014 LRAM'!AH399*AH747</f>
        <v>0</v>
      </c>
      <c r="AI750" s="379">
        <f ca="1">'4.  2011-2014 LRAM'!AI399*AI747</f>
        <v>0</v>
      </c>
      <c r="AJ750" s="379">
        <f ca="1">'4.  2011-2014 LRAM'!AJ399*AJ747</f>
        <v>0</v>
      </c>
      <c r="AK750" s="379">
        <f ca="1">'4.  2011-2014 LRAM'!AK399*AK747</f>
        <v>0</v>
      </c>
      <c r="AL750" s="379">
        <f ca="1">'4.  2011-2014 LRAM'!AL399*AL747</f>
        <v>0</v>
      </c>
      <c r="AM750" s="621">
        <f t="shared" ca="1" si="229"/>
        <v>0</v>
      </c>
      <c r="AN750" s="444"/>
    </row>
    <row r="751" spans="1:40">
      <c r="B751" s="325" t="s">
        <v>318</v>
      </c>
      <c r="C751" s="346"/>
      <c r="D751" s="311"/>
      <c r="E751" s="281"/>
      <c r="F751" s="281"/>
      <c r="G751" s="281"/>
      <c r="H751" s="281"/>
      <c r="I751" s="281"/>
      <c r="J751" s="281"/>
      <c r="K751" s="281"/>
      <c r="L751" s="281"/>
      <c r="M751" s="281"/>
      <c r="N751" s="281"/>
      <c r="O751" s="293"/>
      <c r="P751" s="281"/>
      <c r="Q751" s="281"/>
      <c r="R751" s="281"/>
      <c r="S751" s="311"/>
      <c r="T751" s="311"/>
      <c r="U751" s="311"/>
      <c r="V751" s="311"/>
      <c r="W751" s="281"/>
      <c r="X751" s="281"/>
      <c r="Y751" s="379">
        <f ca="1">'4.  2011-2014 LRAM'!Y529*Y747</f>
        <v>0</v>
      </c>
      <c r="Z751" s="379">
        <f ca="1">'4.  2011-2014 LRAM'!Z529*Z747</f>
        <v>0</v>
      </c>
      <c r="AA751" s="379">
        <f ca="1">'4.  2011-2014 LRAM'!AA529*AA747</f>
        <v>0</v>
      </c>
      <c r="AB751" s="379">
        <f ca="1">'4.  2011-2014 LRAM'!AB529*AB747</f>
        <v>0</v>
      </c>
      <c r="AC751" s="379">
        <f ca="1">'4.  2011-2014 LRAM'!AC529*AC747</f>
        <v>0</v>
      </c>
      <c r="AD751" s="379">
        <f ca="1">'4.  2011-2014 LRAM'!AD529*AD747</f>
        <v>0</v>
      </c>
      <c r="AE751" s="379">
        <f ca="1">'4.  2011-2014 LRAM'!AE529*AE747</f>
        <v>0</v>
      </c>
      <c r="AF751" s="379">
        <f ca="1">'4.  2011-2014 LRAM'!AF529*AF747</f>
        <v>0</v>
      </c>
      <c r="AG751" s="379">
        <f ca="1">'4.  2011-2014 LRAM'!AG529*AG747</f>
        <v>0</v>
      </c>
      <c r="AH751" s="379">
        <f ca="1">'4.  2011-2014 LRAM'!AH529*AH747</f>
        <v>0</v>
      </c>
      <c r="AI751" s="379">
        <f ca="1">'4.  2011-2014 LRAM'!AI529*AI747</f>
        <v>0</v>
      </c>
      <c r="AJ751" s="379">
        <f ca="1">'4.  2011-2014 LRAM'!AJ529*AJ747</f>
        <v>0</v>
      </c>
      <c r="AK751" s="379">
        <f ca="1">'4.  2011-2014 LRAM'!AK529*AK747</f>
        <v>0</v>
      </c>
      <c r="AL751" s="379">
        <f ca="1">'4.  2011-2014 LRAM'!AL529*AL747</f>
        <v>0</v>
      </c>
      <c r="AM751" s="621">
        <f t="shared" ca="1" si="229"/>
        <v>0</v>
      </c>
      <c r="AN751" s="444"/>
    </row>
    <row r="752" spans="1:40">
      <c r="B752" s="325" t="s">
        <v>319</v>
      </c>
      <c r="C752" s="346"/>
      <c r="D752" s="311"/>
      <c r="E752" s="281"/>
      <c r="F752" s="281"/>
      <c r="G752" s="281"/>
      <c r="H752" s="281"/>
      <c r="I752" s="281"/>
      <c r="J752" s="281"/>
      <c r="K752" s="281"/>
      <c r="L752" s="281"/>
      <c r="M752" s="281"/>
      <c r="N752" s="281"/>
      <c r="O752" s="293"/>
      <c r="P752" s="281"/>
      <c r="Q752" s="281"/>
      <c r="R752" s="281"/>
      <c r="S752" s="311"/>
      <c r="T752" s="311"/>
      <c r="U752" s="311"/>
      <c r="V752" s="311"/>
      <c r="W752" s="281"/>
      <c r="X752" s="281"/>
      <c r="Y752" s="379">
        <f t="shared" ref="Y752:AL752" ca="1" si="230">Y210*Y747</f>
        <v>0</v>
      </c>
      <c r="Z752" s="379">
        <f t="shared" ca="1" si="230"/>
        <v>0</v>
      </c>
      <c r="AA752" s="379">
        <f t="shared" ca="1" si="230"/>
        <v>0</v>
      </c>
      <c r="AB752" s="379">
        <f t="shared" ca="1" si="230"/>
        <v>0</v>
      </c>
      <c r="AC752" s="379">
        <f t="shared" ca="1" si="230"/>
        <v>0</v>
      </c>
      <c r="AD752" s="379">
        <f t="shared" ca="1" si="230"/>
        <v>0</v>
      </c>
      <c r="AE752" s="379">
        <f t="shared" ca="1" si="230"/>
        <v>0</v>
      </c>
      <c r="AF752" s="379">
        <f t="shared" ca="1" si="230"/>
        <v>0</v>
      </c>
      <c r="AG752" s="379">
        <f t="shared" ca="1" si="230"/>
        <v>0</v>
      </c>
      <c r="AH752" s="379">
        <f t="shared" ca="1" si="230"/>
        <v>0</v>
      </c>
      <c r="AI752" s="379">
        <f t="shared" ca="1" si="230"/>
        <v>0</v>
      </c>
      <c r="AJ752" s="379">
        <f t="shared" ca="1" si="230"/>
        <v>0</v>
      </c>
      <c r="AK752" s="379">
        <f t="shared" ca="1" si="230"/>
        <v>0</v>
      </c>
      <c r="AL752" s="379">
        <f t="shared" ca="1" si="230"/>
        <v>0</v>
      </c>
      <c r="AM752" s="621">
        <f t="shared" ca="1" si="229"/>
        <v>0</v>
      </c>
      <c r="AN752" s="444"/>
    </row>
    <row r="753" spans="1:40">
      <c r="B753" s="325" t="s">
        <v>320</v>
      </c>
      <c r="C753" s="346"/>
      <c r="D753" s="311"/>
      <c r="E753" s="281"/>
      <c r="F753" s="281"/>
      <c r="G753" s="281"/>
      <c r="H753" s="281"/>
      <c r="I753" s="281"/>
      <c r="J753" s="281"/>
      <c r="K753" s="281"/>
      <c r="L753" s="281"/>
      <c r="M753" s="281"/>
      <c r="N753" s="281"/>
      <c r="O753" s="293"/>
      <c r="P753" s="281"/>
      <c r="Q753" s="281"/>
      <c r="R753" s="281"/>
      <c r="S753" s="311"/>
      <c r="T753" s="311"/>
      <c r="U753" s="311"/>
      <c r="V753" s="311"/>
      <c r="W753" s="281"/>
      <c r="X753" s="281"/>
      <c r="Y753" s="379">
        <f t="shared" ref="Y753:AL753" ca="1" si="231">Y393*Y747</f>
        <v>0</v>
      </c>
      <c r="Z753" s="379">
        <f t="shared" ca="1" si="231"/>
        <v>0</v>
      </c>
      <c r="AA753" s="379">
        <f t="shared" ca="1" si="231"/>
        <v>0</v>
      </c>
      <c r="AB753" s="379">
        <f t="shared" ca="1" si="231"/>
        <v>0</v>
      </c>
      <c r="AC753" s="379">
        <f t="shared" ca="1" si="231"/>
        <v>0</v>
      </c>
      <c r="AD753" s="379">
        <f t="shared" ca="1" si="231"/>
        <v>0</v>
      </c>
      <c r="AE753" s="379">
        <f t="shared" ca="1" si="231"/>
        <v>0</v>
      </c>
      <c r="AF753" s="379">
        <f t="shared" ca="1" si="231"/>
        <v>0</v>
      </c>
      <c r="AG753" s="379">
        <f t="shared" ca="1" si="231"/>
        <v>0</v>
      </c>
      <c r="AH753" s="379">
        <f t="shared" ca="1" si="231"/>
        <v>0</v>
      </c>
      <c r="AI753" s="379">
        <f t="shared" ca="1" si="231"/>
        <v>0</v>
      </c>
      <c r="AJ753" s="379">
        <f t="shared" ca="1" si="231"/>
        <v>0</v>
      </c>
      <c r="AK753" s="379">
        <f t="shared" ca="1" si="231"/>
        <v>0</v>
      </c>
      <c r="AL753" s="379">
        <f t="shared" ca="1" si="231"/>
        <v>0</v>
      </c>
      <c r="AM753" s="621">
        <f t="shared" ca="1" si="229"/>
        <v>0</v>
      </c>
      <c r="AN753" s="444"/>
    </row>
    <row r="754" spans="1:40">
      <c r="B754" s="325" t="s">
        <v>321</v>
      </c>
      <c r="C754" s="346"/>
      <c r="D754" s="311"/>
      <c r="E754" s="281"/>
      <c r="F754" s="281"/>
      <c r="G754" s="281"/>
      <c r="H754" s="281"/>
      <c r="I754" s="281"/>
      <c r="J754" s="281"/>
      <c r="K754" s="281"/>
      <c r="L754" s="281"/>
      <c r="M754" s="281"/>
      <c r="N754" s="281"/>
      <c r="O754" s="293"/>
      <c r="P754" s="281"/>
      <c r="Q754" s="281"/>
      <c r="R754" s="281"/>
      <c r="S754" s="311"/>
      <c r="T754" s="311"/>
      <c r="U754" s="311"/>
      <c r="V754" s="311"/>
      <c r="W754" s="281"/>
      <c r="X754" s="281"/>
      <c r="Y754" s="379">
        <f t="shared" ref="Y754:AL754" si="232">Y576*Y747</f>
        <v>0</v>
      </c>
      <c r="Z754" s="379">
        <f t="shared" si="232"/>
        <v>0</v>
      </c>
      <c r="AA754" s="379">
        <f t="shared" si="232"/>
        <v>0</v>
      </c>
      <c r="AB754" s="379">
        <f t="shared" si="232"/>
        <v>0</v>
      </c>
      <c r="AC754" s="379">
        <f t="shared" si="232"/>
        <v>0</v>
      </c>
      <c r="AD754" s="379">
        <f t="shared" si="232"/>
        <v>0</v>
      </c>
      <c r="AE754" s="379">
        <f t="shared" si="232"/>
        <v>0</v>
      </c>
      <c r="AF754" s="379">
        <f t="shared" si="232"/>
        <v>0</v>
      </c>
      <c r="AG754" s="379">
        <f t="shared" si="232"/>
        <v>0</v>
      </c>
      <c r="AH754" s="379">
        <f t="shared" si="232"/>
        <v>0</v>
      </c>
      <c r="AI754" s="379">
        <f t="shared" si="232"/>
        <v>0</v>
      </c>
      <c r="AJ754" s="379">
        <f t="shared" si="232"/>
        <v>0</v>
      </c>
      <c r="AK754" s="379">
        <f t="shared" si="232"/>
        <v>0</v>
      </c>
      <c r="AL754" s="379">
        <f t="shared" si="232"/>
        <v>0</v>
      </c>
      <c r="AM754" s="621">
        <f t="shared" si="229"/>
        <v>0</v>
      </c>
      <c r="AN754" s="444"/>
    </row>
    <row r="755" spans="1:40">
      <c r="B755" s="325" t="s">
        <v>322</v>
      </c>
      <c r="C755" s="346"/>
      <c r="D755" s="311"/>
      <c r="E755" s="281"/>
      <c r="F755" s="281"/>
      <c r="G755" s="281"/>
      <c r="H755" s="281"/>
      <c r="I755" s="281"/>
      <c r="J755" s="281"/>
      <c r="K755" s="281"/>
      <c r="L755" s="281"/>
      <c r="M755" s="281"/>
      <c r="N755" s="281"/>
      <c r="O755" s="293"/>
      <c r="P755" s="281"/>
      <c r="Q755" s="281"/>
      <c r="R755" s="281"/>
      <c r="S755" s="311"/>
      <c r="T755" s="311"/>
      <c r="U755" s="311"/>
      <c r="V755" s="311"/>
      <c r="W755" s="281"/>
      <c r="X755" s="281"/>
      <c r="Y755" s="379">
        <f>Y744*Y747</f>
        <v>0</v>
      </c>
      <c r="Z755" s="379">
        <f t="shared" ref="Z755:AL755" si="233">Z744*Z747</f>
        <v>0</v>
      </c>
      <c r="AA755" s="379">
        <f t="shared" si="233"/>
        <v>0</v>
      </c>
      <c r="AB755" s="379">
        <f t="shared" si="233"/>
        <v>0</v>
      </c>
      <c r="AC755" s="379">
        <f t="shared" si="233"/>
        <v>0</v>
      </c>
      <c r="AD755" s="379">
        <f t="shared" si="233"/>
        <v>0</v>
      </c>
      <c r="AE755" s="379">
        <f t="shared" si="233"/>
        <v>0</v>
      </c>
      <c r="AF755" s="379">
        <f t="shared" si="233"/>
        <v>0</v>
      </c>
      <c r="AG755" s="379">
        <f t="shared" si="233"/>
        <v>0</v>
      </c>
      <c r="AH755" s="379">
        <f t="shared" si="233"/>
        <v>0</v>
      </c>
      <c r="AI755" s="379">
        <f t="shared" si="233"/>
        <v>0</v>
      </c>
      <c r="AJ755" s="379">
        <f t="shared" si="233"/>
        <v>0</v>
      </c>
      <c r="AK755" s="379">
        <f t="shared" si="233"/>
        <v>0</v>
      </c>
      <c r="AL755" s="379">
        <f t="shared" si="233"/>
        <v>0</v>
      </c>
      <c r="AM755" s="621">
        <f t="shared" si="229"/>
        <v>0</v>
      </c>
      <c r="AN755" s="444"/>
    </row>
    <row r="756" spans="1:40" ht="15.75">
      <c r="B756" s="350" t="s">
        <v>323</v>
      </c>
      <c r="C756" s="346"/>
      <c r="D756" s="337"/>
      <c r="E756" s="335"/>
      <c r="F756" s="335"/>
      <c r="G756" s="335"/>
      <c r="H756" s="335"/>
      <c r="I756" s="335"/>
      <c r="J756" s="335"/>
      <c r="K756" s="335"/>
      <c r="L756" s="335"/>
      <c r="M756" s="335"/>
      <c r="N756" s="335"/>
      <c r="O756" s="302"/>
      <c r="P756" s="335"/>
      <c r="Q756" s="335"/>
      <c r="R756" s="335"/>
      <c r="S756" s="337"/>
      <c r="T756" s="337"/>
      <c r="U756" s="337"/>
      <c r="V756" s="337"/>
      <c r="W756" s="335"/>
      <c r="X756" s="335"/>
      <c r="Y756" s="347">
        <f ca="1">SUM(Y748:Y755)</f>
        <v>0</v>
      </c>
      <c r="Z756" s="347">
        <f t="shared" ref="Z756:AE756" ca="1" si="234">SUM(Z748:Z755)</f>
        <v>0</v>
      </c>
      <c r="AA756" s="347">
        <f t="shared" ca="1" si="234"/>
        <v>0</v>
      </c>
      <c r="AB756" s="347">
        <f t="shared" ca="1" si="234"/>
        <v>0</v>
      </c>
      <c r="AC756" s="347">
        <f t="shared" ca="1" si="234"/>
        <v>0</v>
      </c>
      <c r="AD756" s="347">
        <f t="shared" ca="1" si="234"/>
        <v>0</v>
      </c>
      <c r="AE756" s="347">
        <f t="shared" ca="1" si="234"/>
        <v>0</v>
      </c>
      <c r="AF756" s="347">
        <f t="shared" ref="AF756:AL756" ca="1" si="235">SUM(AF748:AF755)</f>
        <v>0</v>
      </c>
      <c r="AG756" s="347">
        <f t="shared" ca="1" si="235"/>
        <v>0</v>
      </c>
      <c r="AH756" s="347">
        <f t="shared" ca="1" si="235"/>
        <v>0</v>
      </c>
      <c r="AI756" s="347">
        <f t="shared" ca="1" si="235"/>
        <v>0</v>
      </c>
      <c r="AJ756" s="347">
        <f t="shared" ca="1" si="235"/>
        <v>0</v>
      </c>
      <c r="AK756" s="347">
        <f t="shared" ca="1" si="235"/>
        <v>0</v>
      </c>
      <c r="AL756" s="347">
        <f t="shared" ca="1" si="235"/>
        <v>0</v>
      </c>
      <c r="AM756" s="408">
        <f ca="1">SUM(AM748:AM755)</f>
        <v>0</v>
      </c>
      <c r="AN756" s="444"/>
    </row>
    <row r="757" spans="1:40" ht="15.75">
      <c r="B757" s="350" t="s">
        <v>324</v>
      </c>
      <c r="C757" s="346"/>
      <c r="D757" s="351"/>
      <c r="E757" s="335"/>
      <c r="F757" s="335"/>
      <c r="G757" s="335"/>
      <c r="H757" s="335"/>
      <c r="I757" s="335"/>
      <c r="J757" s="335"/>
      <c r="K757" s="335"/>
      <c r="L757" s="335"/>
      <c r="M757" s="335"/>
      <c r="N757" s="335"/>
      <c r="O757" s="302"/>
      <c r="P757" s="335"/>
      <c r="Q757" s="335"/>
      <c r="R757" s="335"/>
      <c r="S757" s="337"/>
      <c r="T757" s="337"/>
      <c r="U757" s="337"/>
      <c r="V757" s="337"/>
      <c r="W757" s="335"/>
      <c r="X757" s="335"/>
      <c r="Y757" s="348">
        <f>Y745*Y747</f>
        <v>0</v>
      </c>
      <c r="Z757" s="348">
        <f t="shared" ref="Z757:AE757" si="236">Z745*Z747</f>
        <v>0</v>
      </c>
      <c r="AA757" s="348">
        <f t="shared" si="236"/>
        <v>0</v>
      </c>
      <c r="AB757" s="348">
        <f t="shared" si="236"/>
        <v>0</v>
      </c>
      <c r="AC757" s="348">
        <f t="shared" si="236"/>
        <v>0</v>
      </c>
      <c r="AD757" s="348">
        <f t="shared" si="236"/>
        <v>0</v>
      </c>
      <c r="AE757" s="348">
        <f t="shared" si="236"/>
        <v>0</v>
      </c>
      <c r="AF757" s="348">
        <f t="shared" ref="AF757:AL757" si="237">AF745*AF747</f>
        <v>0</v>
      </c>
      <c r="AG757" s="348">
        <f t="shared" si="237"/>
        <v>0</v>
      </c>
      <c r="AH757" s="348">
        <f t="shared" si="237"/>
        <v>0</v>
      </c>
      <c r="AI757" s="348">
        <f t="shared" si="237"/>
        <v>0</v>
      </c>
      <c r="AJ757" s="348">
        <f t="shared" si="237"/>
        <v>0</v>
      </c>
      <c r="AK757" s="348">
        <f t="shared" si="237"/>
        <v>0</v>
      </c>
      <c r="AL757" s="348">
        <f t="shared" si="237"/>
        <v>0</v>
      </c>
      <c r="AM757" s="408">
        <f>SUM(Y757:AL757)</f>
        <v>0</v>
      </c>
      <c r="AN757" s="444"/>
    </row>
    <row r="758" spans="1:40" ht="15.75">
      <c r="B758" s="350" t="s">
        <v>325</v>
      </c>
      <c r="C758" s="346"/>
      <c r="D758" s="351"/>
      <c r="E758" s="335"/>
      <c r="F758" s="335"/>
      <c r="G758" s="335"/>
      <c r="H758" s="335"/>
      <c r="I758" s="335"/>
      <c r="J758" s="335"/>
      <c r="K758" s="335"/>
      <c r="L758" s="335"/>
      <c r="M758" s="335"/>
      <c r="N758" s="335"/>
      <c r="O758" s="302"/>
      <c r="P758" s="335"/>
      <c r="Q758" s="335"/>
      <c r="R758" s="335"/>
      <c r="S758" s="351"/>
      <c r="T758" s="351"/>
      <c r="U758" s="351"/>
      <c r="V758" s="351"/>
      <c r="W758" s="335"/>
      <c r="X758" s="335"/>
      <c r="Y758" s="352"/>
      <c r="Z758" s="352"/>
      <c r="AA758" s="352"/>
      <c r="AB758" s="352"/>
      <c r="AC758" s="352"/>
      <c r="AD758" s="352"/>
      <c r="AE758" s="352"/>
      <c r="AF758" s="352"/>
      <c r="AG758" s="352"/>
      <c r="AH758" s="352"/>
      <c r="AI758" s="352"/>
      <c r="AJ758" s="352"/>
      <c r="AK758" s="352"/>
      <c r="AL758" s="352"/>
      <c r="AM758" s="408">
        <f ca="1">AM756-AM757</f>
        <v>0</v>
      </c>
      <c r="AN758" s="444"/>
    </row>
    <row r="759" spans="1:40">
      <c r="B759" s="325"/>
      <c r="C759" s="351"/>
      <c r="D759" s="351"/>
      <c r="E759" s="335"/>
      <c r="F759" s="335"/>
      <c r="G759" s="335"/>
      <c r="H759" s="335"/>
      <c r="I759" s="335"/>
      <c r="J759" s="335"/>
      <c r="K759" s="335"/>
      <c r="L759" s="335"/>
      <c r="M759" s="335"/>
      <c r="N759" s="335"/>
      <c r="O759" s="302"/>
      <c r="P759" s="335"/>
      <c r="Q759" s="335"/>
      <c r="R759" s="335"/>
      <c r="S759" s="351"/>
      <c r="T759" s="346"/>
      <c r="U759" s="351"/>
      <c r="V759" s="351"/>
      <c r="W759" s="335"/>
      <c r="X759" s="335"/>
      <c r="Y759" s="353"/>
      <c r="Z759" s="353"/>
      <c r="AA759" s="353"/>
      <c r="AB759" s="353"/>
      <c r="AC759" s="353"/>
      <c r="AD759" s="353"/>
      <c r="AE759" s="353"/>
      <c r="AF759" s="353"/>
      <c r="AG759" s="353"/>
      <c r="AH759" s="353"/>
      <c r="AI759" s="353"/>
      <c r="AJ759" s="353"/>
      <c r="AK759" s="353"/>
      <c r="AL759" s="353"/>
      <c r="AM759" s="349"/>
      <c r="AN759" s="444"/>
    </row>
    <row r="760" spans="1:40">
      <c r="B760" s="440" t="s">
        <v>326</v>
      </c>
      <c r="C760" s="306"/>
      <c r="D760" s="281"/>
      <c r="E760" s="281"/>
      <c r="F760" s="281"/>
      <c r="G760" s="281"/>
      <c r="H760" s="281"/>
      <c r="I760" s="281"/>
      <c r="J760" s="281"/>
      <c r="K760" s="281"/>
      <c r="L760" s="281"/>
      <c r="M760" s="281"/>
      <c r="N760" s="281"/>
      <c r="O760" s="358"/>
      <c r="P760" s="281"/>
      <c r="Q760" s="281"/>
      <c r="R760" s="281"/>
      <c r="S760" s="306"/>
      <c r="T760" s="311"/>
      <c r="U760" s="311"/>
      <c r="V760" s="281"/>
      <c r="W760" s="281"/>
      <c r="X760" s="311"/>
      <c r="Y760" s="293">
        <f>IF(LOWER(Y$585)="kw",SUMPRODUCT($N$587:$N$742,$P$587:$P$742,Y$587:Y$742),SUMPRODUCT($E$587:$E$742,Y$587:Y$742))</f>
        <v>0</v>
      </c>
      <c r="Z760" s="293">
        <f t="shared" ref="Z760:AL760" si="238">IF(LOWER(Z$585)="kw",SUMPRODUCT($N$587:$N$742,$P$587:$P$742,Z$587:Z$742),SUMPRODUCT($E$587:$E$742,Z$587:Z$742))</f>
        <v>0</v>
      </c>
      <c r="AA760" s="293">
        <f t="shared" si="238"/>
        <v>0</v>
      </c>
      <c r="AB760" s="293">
        <f t="shared" si="238"/>
        <v>0</v>
      </c>
      <c r="AC760" s="293">
        <f t="shared" si="238"/>
        <v>0</v>
      </c>
      <c r="AD760" s="293">
        <f t="shared" si="238"/>
        <v>0</v>
      </c>
      <c r="AE760" s="293">
        <f t="shared" si="238"/>
        <v>0</v>
      </c>
      <c r="AF760" s="293">
        <f t="shared" si="238"/>
        <v>0</v>
      </c>
      <c r="AG760" s="293">
        <f t="shared" si="238"/>
        <v>0</v>
      </c>
      <c r="AH760" s="293">
        <f t="shared" si="238"/>
        <v>0</v>
      </c>
      <c r="AI760" s="293">
        <f t="shared" si="238"/>
        <v>0</v>
      </c>
      <c r="AJ760" s="293">
        <f t="shared" si="238"/>
        <v>0</v>
      </c>
      <c r="AK760" s="293">
        <f t="shared" si="238"/>
        <v>0</v>
      </c>
      <c r="AL760" s="293">
        <f t="shared" si="238"/>
        <v>0</v>
      </c>
      <c r="AM760" s="338"/>
    </row>
    <row r="761" spans="1:40">
      <c r="B761" s="441" t="s">
        <v>327</v>
      </c>
      <c r="C761" s="365"/>
      <c r="D761" s="385"/>
      <c r="E761" s="385"/>
      <c r="F761" s="385"/>
      <c r="G761" s="385"/>
      <c r="H761" s="385"/>
      <c r="I761" s="385"/>
      <c r="J761" s="385"/>
      <c r="K761" s="385"/>
      <c r="L761" s="385"/>
      <c r="M761" s="385"/>
      <c r="N761" s="385"/>
      <c r="O761" s="384"/>
      <c r="P761" s="385"/>
      <c r="Q761" s="385"/>
      <c r="R761" s="385"/>
      <c r="S761" s="365"/>
      <c r="T761" s="386"/>
      <c r="U761" s="386"/>
      <c r="V761" s="385"/>
      <c r="W761" s="385"/>
      <c r="X761" s="386"/>
      <c r="Y761" s="327">
        <f>IF(LOWER(Y$585)="kw",SUMPRODUCT($N$587:$N$742,$Q$587:$Q$742,Y$587:Y$742),SUMPRODUCT($F$587:$F$742,Y$587:Y$742))</f>
        <v>0</v>
      </c>
      <c r="Z761" s="327">
        <f t="shared" ref="Z761:AL761" si="239">IF(LOWER(Z$585)="kw",SUMPRODUCT($N$587:$N$742,$Q$587:$Q$742,Z$587:Z$742),SUMPRODUCT($F$587:$F$742,Z$587:Z$742))</f>
        <v>0</v>
      </c>
      <c r="AA761" s="327">
        <f t="shared" si="239"/>
        <v>0</v>
      </c>
      <c r="AB761" s="327">
        <f t="shared" si="239"/>
        <v>0</v>
      </c>
      <c r="AC761" s="327">
        <f t="shared" si="239"/>
        <v>0</v>
      </c>
      <c r="AD761" s="327">
        <f t="shared" si="239"/>
        <v>0</v>
      </c>
      <c r="AE761" s="327">
        <f t="shared" si="239"/>
        <v>0</v>
      </c>
      <c r="AF761" s="327">
        <f t="shared" si="239"/>
        <v>0</v>
      </c>
      <c r="AG761" s="327">
        <f t="shared" si="239"/>
        <v>0</v>
      </c>
      <c r="AH761" s="327">
        <f t="shared" si="239"/>
        <v>0</v>
      </c>
      <c r="AI761" s="327">
        <f t="shared" si="239"/>
        <v>0</v>
      </c>
      <c r="AJ761" s="327">
        <f t="shared" si="239"/>
        <v>0</v>
      </c>
      <c r="AK761" s="327">
        <f t="shared" si="239"/>
        <v>0</v>
      </c>
      <c r="AL761" s="327">
        <f t="shared" si="239"/>
        <v>0</v>
      </c>
      <c r="AM761" s="387"/>
    </row>
    <row r="762" spans="1:40" ht="20.25" customHeight="1">
      <c r="B762" s="369" t="s">
        <v>592</v>
      </c>
      <c r="C762" s="388"/>
      <c r="D762" s="389"/>
      <c r="E762" s="389"/>
      <c r="F762" s="389"/>
      <c r="G762" s="389"/>
      <c r="H762" s="389"/>
      <c r="I762" s="389"/>
      <c r="J762" s="389"/>
      <c r="K762" s="389"/>
      <c r="L762" s="389"/>
      <c r="M762" s="389"/>
      <c r="N762" s="389"/>
      <c r="O762" s="389"/>
      <c r="P762" s="389"/>
      <c r="Q762" s="389"/>
      <c r="R762" s="389"/>
      <c r="S762" s="372"/>
      <c r="T762" s="373"/>
      <c r="U762" s="389"/>
      <c r="V762" s="389"/>
      <c r="W762" s="389"/>
      <c r="X762" s="389"/>
      <c r="Y762" s="410"/>
      <c r="Z762" s="410"/>
      <c r="AA762" s="410"/>
      <c r="AB762" s="410"/>
      <c r="AC762" s="410"/>
      <c r="AD762" s="410"/>
      <c r="AE762" s="410"/>
      <c r="AF762" s="410"/>
      <c r="AG762" s="410"/>
      <c r="AH762" s="410"/>
      <c r="AI762" s="410"/>
      <c r="AJ762" s="410"/>
      <c r="AK762" s="410"/>
      <c r="AL762" s="410"/>
      <c r="AM762" s="390"/>
    </row>
    <row r="765" spans="1:40" ht="15.75">
      <c r="B765" s="282" t="s">
        <v>328</v>
      </c>
      <c r="C765" s="283"/>
      <c r="D765" s="583" t="s">
        <v>527</v>
      </c>
      <c r="E765" s="255"/>
      <c r="F765" s="583"/>
      <c r="G765" s="255"/>
      <c r="H765" s="255"/>
      <c r="I765" s="255"/>
      <c r="J765" s="255"/>
      <c r="K765" s="255"/>
      <c r="L765" s="255"/>
      <c r="M765" s="255"/>
      <c r="N765" s="255"/>
      <c r="O765" s="283"/>
      <c r="P765" s="255"/>
      <c r="Q765" s="255"/>
      <c r="R765" s="255"/>
      <c r="S765" s="255"/>
      <c r="T765" s="255"/>
      <c r="U765" s="255"/>
      <c r="V765" s="255"/>
      <c r="W765" s="255"/>
      <c r="X765" s="255"/>
      <c r="Y765" s="272"/>
      <c r="Z765" s="269"/>
      <c r="AA765" s="269"/>
      <c r="AB765" s="269"/>
      <c r="AC765" s="269"/>
      <c r="AD765" s="269"/>
      <c r="AE765" s="269"/>
      <c r="AF765" s="269"/>
      <c r="AG765" s="269"/>
      <c r="AH765" s="269"/>
      <c r="AI765" s="269"/>
      <c r="AJ765" s="269"/>
      <c r="AK765" s="269"/>
      <c r="AL765" s="269"/>
    </row>
    <row r="766" spans="1:40" ht="33" customHeight="1">
      <c r="B766" s="937" t="s">
        <v>212</v>
      </c>
      <c r="C766" s="939" t="s">
        <v>33</v>
      </c>
      <c r="D766" s="286" t="s">
        <v>423</v>
      </c>
      <c r="E766" s="941" t="s">
        <v>210</v>
      </c>
      <c r="F766" s="942"/>
      <c r="G766" s="942"/>
      <c r="H766" s="942"/>
      <c r="I766" s="942"/>
      <c r="J766" s="942"/>
      <c r="K766" s="942"/>
      <c r="L766" s="942"/>
      <c r="M766" s="943"/>
      <c r="N766" s="944" t="s">
        <v>214</v>
      </c>
      <c r="O766" s="286" t="s">
        <v>424</v>
      </c>
      <c r="P766" s="941" t="s">
        <v>213</v>
      </c>
      <c r="Q766" s="942"/>
      <c r="R766" s="942"/>
      <c r="S766" s="942"/>
      <c r="T766" s="942"/>
      <c r="U766" s="942"/>
      <c r="V766" s="942"/>
      <c r="W766" s="942"/>
      <c r="X766" s="943"/>
      <c r="Y766" s="934" t="s">
        <v>244</v>
      </c>
      <c r="Z766" s="935"/>
      <c r="AA766" s="935"/>
      <c r="AB766" s="935"/>
      <c r="AC766" s="935"/>
      <c r="AD766" s="935"/>
      <c r="AE766" s="935"/>
      <c r="AF766" s="935"/>
      <c r="AG766" s="935"/>
      <c r="AH766" s="935"/>
      <c r="AI766" s="935"/>
      <c r="AJ766" s="935"/>
      <c r="AK766" s="935"/>
      <c r="AL766" s="935"/>
      <c r="AM766" s="936"/>
    </row>
    <row r="767" spans="1:40" ht="65.25" customHeight="1">
      <c r="B767" s="938"/>
      <c r="C767" s="940"/>
      <c r="D767" s="287">
        <v>2019</v>
      </c>
      <c r="E767" s="287">
        <v>2020</v>
      </c>
      <c r="F767" s="287">
        <v>2021</v>
      </c>
      <c r="G767" s="287">
        <v>2022</v>
      </c>
      <c r="H767" s="287">
        <v>2023</v>
      </c>
      <c r="I767" s="287">
        <v>2024</v>
      </c>
      <c r="J767" s="287">
        <v>2025</v>
      </c>
      <c r="K767" s="287">
        <v>2026</v>
      </c>
      <c r="L767" s="287">
        <v>2027</v>
      </c>
      <c r="M767" s="287">
        <v>2028</v>
      </c>
      <c r="N767" s="945"/>
      <c r="O767" s="287">
        <v>2019</v>
      </c>
      <c r="P767" s="287">
        <v>2020</v>
      </c>
      <c r="Q767" s="287">
        <v>2021</v>
      </c>
      <c r="R767" s="287">
        <v>2022</v>
      </c>
      <c r="S767" s="287">
        <v>2023</v>
      </c>
      <c r="T767" s="287">
        <v>2024</v>
      </c>
      <c r="U767" s="287">
        <v>2025</v>
      </c>
      <c r="V767" s="287">
        <v>2026</v>
      </c>
      <c r="W767" s="287">
        <v>2027</v>
      </c>
      <c r="X767" s="287">
        <v>2028</v>
      </c>
      <c r="Y767" s="287" t="str">
        <f>'1.  LRAMVA Summary'!D50</f>
        <v>General Service 50 to 4,999 kW</v>
      </c>
      <c r="Z767" s="287" t="str">
        <f>'1.  LRAMVA Summary'!E50</f>
        <v>General Service Less Than 50 kW</v>
      </c>
      <c r="AA767" s="287" t="str">
        <f>'1.  LRAMVA Summary'!F50</f>
        <v>Large Use</v>
      </c>
      <c r="AB767" s="287" t="str">
        <f>'1.  LRAMVA Summary'!G50</f>
        <v>Residential</v>
      </c>
      <c r="AC767" s="287" t="str">
        <f>'1.  LRAMVA Summary'!H50</f>
        <v>Sentinel Lighting</v>
      </c>
      <c r="AD767" s="287" t="str">
        <f>'1.  LRAMVA Summary'!I50</f>
        <v>Street Lighting</v>
      </c>
      <c r="AE767" s="287" t="str">
        <f>'1.  LRAMVA Summary'!J50</f>
        <v>Unmetered Scattered Load</v>
      </c>
      <c r="AF767" s="287" t="str">
        <f>'1.  LRAMVA Summary'!K50</f>
        <v/>
      </c>
      <c r="AG767" s="287" t="str">
        <f>'1.  LRAMVA Summary'!L50</f>
        <v/>
      </c>
      <c r="AH767" s="287" t="str">
        <f>'1.  LRAMVA Summary'!M50</f>
        <v/>
      </c>
      <c r="AI767" s="287" t="str">
        <f>'1.  LRAMVA Summary'!N50</f>
        <v/>
      </c>
      <c r="AJ767" s="287" t="str">
        <f>'1.  LRAMVA Summary'!O50</f>
        <v/>
      </c>
      <c r="AK767" s="287" t="str">
        <f>'1.  LRAMVA Summary'!P50</f>
        <v/>
      </c>
      <c r="AL767" s="287" t="str">
        <f>'1.  LRAMVA Summary'!Q50</f>
        <v/>
      </c>
      <c r="AM767" s="289" t="str">
        <f>'1.  LRAMVA Summary'!R50</f>
        <v>Total</v>
      </c>
    </row>
    <row r="768" spans="1:40" ht="15.75" customHeight="1">
      <c r="A768" s="526"/>
      <c r="B768" s="512" t="s">
        <v>505</v>
      </c>
      <c r="C768" s="291"/>
      <c r="D768" s="291"/>
      <c r="E768" s="291"/>
      <c r="F768" s="291"/>
      <c r="G768" s="291"/>
      <c r="H768" s="291"/>
      <c r="I768" s="291"/>
      <c r="J768" s="291"/>
      <c r="K768" s="291"/>
      <c r="L768" s="291"/>
      <c r="M768" s="291"/>
      <c r="N768" s="292"/>
      <c r="O768" s="291"/>
      <c r="P768" s="291"/>
      <c r="Q768" s="291"/>
      <c r="R768" s="291"/>
      <c r="S768" s="291"/>
      <c r="T768" s="291"/>
      <c r="U768" s="291"/>
      <c r="V768" s="291"/>
      <c r="W768" s="291"/>
      <c r="X768" s="291"/>
      <c r="Y768" s="293" t="str">
        <f>'1.  LRAMVA Summary'!D51</f>
        <v>kW</v>
      </c>
      <c r="Z768" s="293" t="str">
        <f>'1.  LRAMVA Summary'!E51</f>
        <v>kWh</v>
      </c>
      <c r="AA768" s="293" t="str">
        <f>'1.  LRAMVA Summary'!F51</f>
        <v>kW</v>
      </c>
      <c r="AB768" s="293" t="str">
        <f>'1.  LRAMVA Summary'!G51</f>
        <v>kWh</v>
      </c>
      <c r="AC768" s="293" t="str">
        <f>'1.  LRAMVA Summary'!H51</f>
        <v>kW</v>
      </c>
      <c r="AD768" s="293" t="str">
        <f>'1.  LRAMVA Summary'!I51</f>
        <v>kW</v>
      </c>
      <c r="AE768" s="293" t="str">
        <f>'1.  LRAMVA Summary'!J51</f>
        <v>kWh</v>
      </c>
      <c r="AF768" s="293" t="str">
        <f>'1.  LRAMVA Summary'!K51</f>
        <v/>
      </c>
      <c r="AG768" s="293" t="str">
        <f>'1.  LRAMVA Summary'!L51</f>
        <v/>
      </c>
      <c r="AH768" s="293" t="str">
        <f>'1.  LRAMVA Summary'!M51</f>
        <v/>
      </c>
      <c r="AI768" s="293" t="str">
        <f>'1.  LRAMVA Summary'!N51</f>
        <v/>
      </c>
      <c r="AJ768" s="293" t="str">
        <f>'1.  LRAMVA Summary'!O51</f>
        <v/>
      </c>
      <c r="AK768" s="293" t="str">
        <f>'1.  LRAMVA Summary'!P51</f>
        <v/>
      </c>
      <c r="AL768" s="293" t="str">
        <f>'1.  LRAMVA Summary'!Q51</f>
        <v/>
      </c>
      <c r="AM768" s="294"/>
    </row>
    <row r="769" spans="1:39" ht="15.75" hidden="1" outlineLevel="1">
      <c r="A769" s="526"/>
      <c r="B769" s="498" t="s">
        <v>498</v>
      </c>
      <c r="C769" s="291"/>
      <c r="D769" s="291"/>
      <c r="E769" s="291"/>
      <c r="F769" s="291"/>
      <c r="G769" s="291"/>
      <c r="H769" s="291"/>
      <c r="I769" s="291"/>
      <c r="J769" s="291"/>
      <c r="K769" s="291"/>
      <c r="L769" s="291"/>
      <c r="M769" s="291"/>
      <c r="N769" s="292"/>
      <c r="O769" s="291"/>
      <c r="P769" s="291"/>
      <c r="Q769" s="291"/>
      <c r="R769" s="291"/>
      <c r="S769" s="291"/>
      <c r="T769" s="291"/>
      <c r="U769" s="291"/>
      <c r="V769" s="291"/>
      <c r="W769" s="291"/>
      <c r="X769" s="291"/>
      <c r="Y769" s="293"/>
      <c r="Z769" s="293"/>
      <c r="AA769" s="293"/>
      <c r="AB769" s="293"/>
      <c r="AC769" s="293"/>
      <c r="AD769" s="293"/>
      <c r="AE769" s="293"/>
      <c r="AF769" s="293"/>
      <c r="AG769" s="293"/>
      <c r="AH769" s="293"/>
      <c r="AI769" s="293"/>
      <c r="AJ769" s="293"/>
      <c r="AK769" s="293"/>
      <c r="AL769" s="293"/>
      <c r="AM769" s="294"/>
    </row>
    <row r="770" spans="1:39" hidden="1" outlineLevel="1">
      <c r="A770" s="526">
        <v>1</v>
      </c>
      <c r="B770" s="429" t="s">
        <v>95</v>
      </c>
      <c r="C770" s="293" t="s">
        <v>25</v>
      </c>
      <c r="D770" s="297"/>
      <c r="E770" s="297"/>
      <c r="F770" s="297"/>
      <c r="G770" s="297"/>
      <c r="H770" s="297"/>
      <c r="I770" s="297"/>
      <c r="J770" s="297"/>
      <c r="K770" s="297"/>
      <c r="L770" s="297"/>
      <c r="M770" s="297"/>
      <c r="N770" s="293"/>
      <c r="O770" s="297"/>
      <c r="P770" s="297"/>
      <c r="Q770" s="297"/>
      <c r="R770" s="297"/>
      <c r="S770" s="297"/>
      <c r="T770" s="297"/>
      <c r="U770" s="297"/>
      <c r="V770" s="297"/>
      <c r="W770" s="297"/>
      <c r="X770" s="297"/>
      <c r="Y770" s="411"/>
      <c r="Z770" s="411"/>
      <c r="AA770" s="411"/>
      <c r="AB770" s="411"/>
      <c r="AC770" s="411"/>
      <c r="AD770" s="411"/>
      <c r="AE770" s="411"/>
      <c r="AF770" s="411"/>
      <c r="AG770" s="411"/>
      <c r="AH770" s="411"/>
      <c r="AI770" s="411"/>
      <c r="AJ770" s="411"/>
      <c r="AK770" s="411"/>
      <c r="AL770" s="411"/>
      <c r="AM770" s="298">
        <f>SUM(Y770:AL770)</f>
        <v>0</v>
      </c>
    </row>
    <row r="771" spans="1:39" hidden="1" outlineLevel="1">
      <c r="A771" s="526"/>
      <c r="B771" s="296" t="s">
        <v>343</v>
      </c>
      <c r="C771" s="293" t="s">
        <v>164</v>
      </c>
      <c r="D771" s="297"/>
      <c r="E771" s="297"/>
      <c r="F771" s="297"/>
      <c r="G771" s="297"/>
      <c r="H771" s="297"/>
      <c r="I771" s="297"/>
      <c r="J771" s="297"/>
      <c r="K771" s="297"/>
      <c r="L771" s="297"/>
      <c r="M771" s="297"/>
      <c r="N771" s="468"/>
      <c r="O771" s="297"/>
      <c r="P771" s="297"/>
      <c r="Q771" s="297"/>
      <c r="R771" s="297"/>
      <c r="S771" s="297"/>
      <c r="T771" s="297"/>
      <c r="U771" s="297"/>
      <c r="V771" s="297"/>
      <c r="W771" s="297"/>
      <c r="X771" s="297"/>
      <c r="Y771" s="412">
        <f t="shared" ref="Y771:AL771" si="240">Y770</f>
        <v>0</v>
      </c>
      <c r="Z771" s="412">
        <f t="shared" si="240"/>
        <v>0</v>
      </c>
      <c r="AA771" s="412">
        <f t="shared" si="240"/>
        <v>0</v>
      </c>
      <c r="AB771" s="412">
        <f t="shared" si="240"/>
        <v>0</v>
      </c>
      <c r="AC771" s="412">
        <f t="shared" si="240"/>
        <v>0</v>
      </c>
      <c r="AD771" s="412">
        <f t="shared" si="240"/>
        <v>0</v>
      </c>
      <c r="AE771" s="412">
        <f t="shared" si="240"/>
        <v>0</v>
      </c>
      <c r="AF771" s="412">
        <f t="shared" si="240"/>
        <v>0</v>
      </c>
      <c r="AG771" s="412">
        <f t="shared" si="240"/>
        <v>0</v>
      </c>
      <c r="AH771" s="412">
        <f t="shared" si="240"/>
        <v>0</v>
      </c>
      <c r="AI771" s="412">
        <f t="shared" si="240"/>
        <v>0</v>
      </c>
      <c r="AJ771" s="412">
        <f t="shared" si="240"/>
        <v>0</v>
      </c>
      <c r="AK771" s="412">
        <f t="shared" si="240"/>
        <v>0</v>
      </c>
      <c r="AL771" s="412">
        <f t="shared" si="240"/>
        <v>0</v>
      </c>
      <c r="AM771" s="299"/>
    </row>
    <row r="772" spans="1:39" ht="15.75" hidden="1" outlineLevel="1">
      <c r="A772" s="526"/>
      <c r="B772" s="300"/>
      <c r="C772" s="301"/>
      <c r="D772" s="301"/>
      <c r="E772" s="301"/>
      <c r="F772" s="301"/>
      <c r="G772" s="301"/>
      <c r="H772" s="301"/>
      <c r="I772" s="301"/>
      <c r="J772" s="301"/>
      <c r="K772" s="301"/>
      <c r="L772" s="301"/>
      <c r="M772" s="301"/>
      <c r="N772" s="302"/>
      <c r="O772" s="301"/>
      <c r="P772" s="301"/>
      <c r="Q772" s="301"/>
      <c r="R772" s="301"/>
      <c r="S772" s="301"/>
      <c r="T772" s="301"/>
      <c r="U772" s="301"/>
      <c r="V772" s="301"/>
      <c r="W772" s="301"/>
      <c r="X772" s="301"/>
      <c r="Y772" s="413"/>
      <c r="Z772" s="414"/>
      <c r="AA772" s="414"/>
      <c r="AB772" s="414"/>
      <c r="AC772" s="414"/>
      <c r="AD772" s="414"/>
      <c r="AE772" s="414"/>
      <c r="AF772" s="414"/>
      <c r="AG772" s="414"/>
      <c r="AH772" s="414"/>
      <c r="AI772" s="414"/>
      <c r="AJ772" s="414"/>
      <c r="AK772" s="414"/>
      <c r="AL772" s="414"/>
      <c r="AM772" s="304"/>
    </row>
    <row r="773" spans="1:39" hidden="1" outlineLevel="1">
      <c r="A773" s="526">
        <v>2</v>
      </c>
      <c r="B773" s="429" t="s">
        <v>96</v>
      </c>
      <c r="C773" s="293" t="s">
        <v>25</v>
      </c>
      <c r="D773" s="297"/>
      <c r="E773" s="297"/>
      <c r="F773" s="297"/>
      <c r="G773" s="297"/>
      <c r="H773" s="297"/>
      <c r="I773" s="297"/>
      <c r="J773" s="297"/>
      <c r="K773" s="297"/>
      <c r="L773" s="297"/>
      <c r="M773" s="297"/>
      <c r="N773" s="293"/>
      <c r="O773" s="297"/>
      <c r="P773" s="297"/>
      <c r="Q773" s="297"/>
      <c r="R773" s="297"/>
      <c r="S773" s="297"/>
      <c r="T773" s="297"/>
      <c r="U773" s="297"/>
      <c r="V773" s="297"/>
      <c r="W773" s="297"/>
      <c r="X773" s="297"/>
      <c r="Y773" s="411"/>
      <c r="Z773" s="411"/>
      <c r="AA773" s="411"/>
      <c r="AB773" s="411"/>
      <c r="AC773" s="411"/>
      <c r="AD773" s="411"/>
      <c r="AE773" s="411"/>
      <c r="AF773" s="411"/>
      <c r="AG773" s="411"/>
      <c r="AH773" s="411"/>
      <c r="AI773" s="411"/>
      <c r="AJ773" s="411"/>
      <c r="AK773" s="411"/>
      <c r="AL773" s="411"/>
      <c r="AM773" s="298">
        <f>SUM(Y773:AL773)</f>
        <v>0</v>
      </c>
    </row>
    <row r="774" spans="1:39" hidden="1" outlineLevel="1">
      <c r="A774" s="526"/>
      <c r="B774" s="296" t="s">
        <v>343</v>
      </c>
      <c r="C774" s="293" t="s">
        <v>164</v>
      </c>
      <c r="D774" s="297"/>
      <c r="E774" s="297"/>
      <c r="F774" s="297"/>
      <c r="G774" s="297"/>
      <c r="H774" s="297"/>
      <c r="I774" s="297"/>
      <c r="J774" s="297"/>
      <c r="K774" s="297"/>
      <c r="L774" s="297"/>
      <c r="M774" s="297"/>
      <c r="N774" s="468"/>
      <c r="O774" s="297"/>
      <c r="P774" s="297"/>
      <c r="Q774" s="297"/>
      <c r="R774" s="297"/>
      <c r="S774" s="297"/>
      <c r="T774" s="297"/>
      <c r="U774" s="297"/>
      <c r="V774" s="297"/>
      <c r="W774" s="297"/>
      <c r="X774" s="297"/>
      <c r="Y774" s="412">
        <f t="shared" ref="Y774:AL774" si="241">Y773</f>
        <v>0</v>
      </c>
      <c r="Z774" s="412">
        <f t="shared" si="241"/>
        <v>0</v>
      </c>
      <c r="AA774" s="412">
        <f t="shared" si="241"/>
        <v>0</v>
      </c>
      <c r="AB774" s="412">
        <f t="shared" si="241"/>
        <v>0</v>
      </c>
      <c r="AC774" s="412">
        <f t="shared" si="241"/>
        <v>0</v>
      </c>
      <c r="AD774" s="412">
        <f t="shared" si="241"/>
        <v>0</v>
      </c>
      <c r="AE774" s="412">
        <f t="shared" si="241"/>
        <v>0</v>
      </c>
      <c r="AF774" s="412">
        <f t="shared" si="241"/>
        <v>0</v>
      </c>
      <c r="AG774" s="412">
        <f t="shared" si="241"/>
        <v>0</v>
      </c>
      <c r="AH774" s="412">
        <f t="shared" si="241"/>
        <v>0</v>
      </c>
      <c r="AI774" s="412">
        <f t="shared" si="241"/>
        <v>0</v>
      </c>
      <c r="AJ774" s="412">
        <f t="shared" si="241"/>
        <v>0</v>
      </c>
      <c r="AK774" s="412">
        <f t="shared" si="241"/>
        <v>0</v>
      </c>
      <c r="AL774" s="412">
        <f t="shared" si="241"/>
        <v>0</v>
      </c>
      <c r="AM774" s="299"/>
    </row>
    <row r="775" spans="1:39" ht="15.75" hidden="1" outlineLevel="1">
      <c r="A775" s="526"/>
      <c r="B775" s="300"/>
      <c r="C775" s="301"/>
      <c r="D775" s="306"/>
      <c r="E775" s="306"/>
      <c r="F775" s="306"/>
      <c r="G775" s="306"/>
      <c r="H775" s="306"/>
      <c r="I775" s="306"/>
      <c r="J775" s="306"/>
      <c r="K775" s="306"/>
      <c r="L775" s="306"/>
      <c r="M775" s="306"/>
      <c r="N775" s="302"/>
      <c r="O775" s="306"/>
      <c r="P775" s="306"/>
      <c r="Q775" s="306"/>
      <c r="R775" s="306"/>
      <c r="S775" s="306"/>
      <c r="T775" s="306"/>
      <c r="U775" s="306"/>
      <c r="V775" s="306"/>
      <c r="W775" s="306"/>
      <c r="X775" s="306"/>
      <c r="Y775" s="413"/>
      <c r="Z775" s="414"/>
      <c r="AA775" s="414"/>
      <c r="AB775" s="414"/>
      <c r="AC775" s="414"/>
      <c r="AD775" s="414"/>
      <c r="AE775" s="414"/>
      <c r="AF775" s="414"/>
      <c r="AG775" s="414"/>
      <c r="AH775" s="414"/>
      <c r="AI775" s="414"/>
      <c r="AJ775" s="414"/>
      <c r="AK775" s="414"/>
      <c r="AL775" s="414"/>
      <c r="AM775" s="304"/>
    </row>
    <row r="776" spans="1:39" hidden="1" outlineLevel="1">
      <c r="A776" s="526">
        <v>3</v>
      </c>
      <c r="B776" s="429" t="s">
        <v>97</v>
      </c>
      <c r="C776" s="293" t="s">
        <v>25</v>
      </c>
      <c r="D776" s="297"/>
      <c r="E776" s="297"/>
      <c r="F776" s="297"/>
      <c r="G776" s="297"/>
      <c r="H776" s="297"/>
      <c r="I776" s="297"/>
      <c r="J776" s="297"/>
      <c r="K776" s="297"/>
      <c r="L776" s="297"/>
      <c r="M776" s="297"/>
      <c r="N776" s="293"/>
      <c r="O776" s="297"/>
      <c r="P776" s="297"/>
      <c r="Q776" s="297"/>
      <c r="R776" s="297"/>
      <c r="S776" s="297"/>
      <c r="T776" s="297"/>
      <c r="U776" s="297"/>
      <c r="V776" s="297"/>
      <c r="W776" s="297"/>
      <c r="X776" s="297"/>
      <c r="Y776" s="411"/>
      <c r="Z776" s="411"/>
      <c r="AA776" s="411"/>
      <c r="AB776" s="411"/>
      <c r="AC776" s="411"/>
      <c r="AD776" s="411"/>
      <c r="AE776" s="411"/>
      <c r="AF776" s="411"/>
      <c r="AG776" s="411"/>
      <c r="AH776" s="411"/>
      <c r="AI776" s="411"/>
      <c r="AJ776" s="411"/>
      <c r="AK776" s="411"/>
      <c r="AL776" s="411"/>
      <c r="AM776" s="298">
        <f>SUM(Y776:AL776)</f>
        <v>0</v>
      </c>
    </row>
    <row r="777" spans="1:39" hidden="1" outlineLevel="1">
      <c r="A777" s="526"/>
      <c r="B777" s="296" t="s">
        <v>343</v>
      </c>
      <c r="C777" s="293" t="s">
        <v>164</v>
      </c>
      <c r="D777" s="297"/>
      <c r="E777" s="297"/>
      <c r="F777" s="297"/>
      <c r="G777" s="297"/>
      <c r="H777" s="297"/>
      <c r="I777" s="297"/>
      <c r="J777" s="297"/>
      <c r="K777" s="297"/>
      <c r="L777" s="297"/>
      <c r="M777" s="297"/>
      <c r="N777" s="468"/>
      <c r="O777" s="297"/>
      <c r="P777" s="297"/>
      <c r="Q777" s="297"/>
      <c r="R777" s="297"/>
      <c r="S777" s="297"/>
      <c r="T777" s="297"/>
      <c r="U777" s="297"/>
      <c r="V777" s="297"/>
      <c r="W777" s="297"/>
      <c r="X777" s="297"/>
      <c r="Y777" s="412">
        <f t="shared" ref="Y777:AL777" si="242">Y776</f>
        <v>0</v>
      </c>
      <c r="Z777" s="412">
        <f t="shared" si="242"/>
        <v>0</v>
      </c>
      <c r="AA777" s="412">
        <f t="shared" si="242"/>
        <v>0</v>
      </c>
      <c r="AB777" s="412">
        <f t="shared" si="242"/>
        <v>0</v>
      </c>
      <c r="AC777" s="412">
        <f t="shared" si="242"/>
        <v>0</v>
      </c>
      <c r="AD777" s="412">
        <f t="shared" si="242"/>
        <v>0</v>
      </c>
      <c r="AE777" s="412">
        <f t="shared" si="242"/>
        <v>0</v>
      </c>
      <c r="AF777" s="412">
        <f t="shared" si="242"/>
        <v>0</v>
      </c>
      <c r="AG777" s="412">
        <f t="shared" si="242"/>
        <v>0</v>
      </c>
      <c r="AH777" s="412">
        <f t="shared" si="242"/>
        <v>0</v>
      </c>
      <c r="AI777" s="412">
        <f t="shared" si="242"/>
        <v>0</v>
      </c>
      <c r="AJ777" s="412">
        <f t="shared" si="242"/>
        <v>0</v>
      </c>
      <c r="AK777" s="412">
        <f t="shared" si="242"/>
        <v>0</v>
      </c>
      <c r="AL777" s="412">
        <f t="shared" si="242"/>
        <v>0</v>
      </c>
      <c r="AM777" s="299"/>
    </row>
    <row r="778" spans="1:39" hidden="1" outlineLevel="1">
      <c r="A778" s="526"/>
      <c r="B778" s="296"/>
      <c r="C778" s="307"/>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413"/>
      <c r="Z778" s="413"/>
      <c r="AA778" s="413"/>
      <c r="AB778" s="413"/>
      <c r="AC778" s="413"/>
      <c r="AD778" s="413"/>
      <c r="AE778" s="413"/>
      <c r="AF778" s="413"/>
      <c r="AG778" s="413"/>
      <c r="AH778" s="413"/>
      <c r="AI778" s="413"/>
      <c r="AJ778" s="413"/>
      <c r="AK778" s="413"/>
      <c r="AL778" s="413"/>
      <c r="AM778" s="308"/>
    </row>
    <row r="779" spans="1:39" hidden="1" outlineLevel="1">
      <c r="A779" s="526">
        <v>4</v>
      </c>
      <c r="B779" s="429" t="s">
        <v>98</v>
      </c>
      <c r="C779" s="293" t="s">
        <v>25</v>
      </c>
      <c r="D779" s="297"/>
      <c r="E779" s="297"/>
      <c r="F779" s="297"/>
      <c r="G779" s="297"/>
      <c r="H779" s="297"/>
      <c r="I779" s="297"/>
      <c r="J779" s="297"/>
      <c r="K779" s="297"/>
      <c r="L779" s="297"/>
      <c r="M779" s="297"/>
      <c r="N779" s="293"/>
      <c r="O779" s="297"/>
      <c r="P779" s="297"/>
      <c r="Q779" s="297"/>
      <c r="R779" s="297"/>
      <c r="S779" s="297"/>
      <c r="T779" s="297"/>
      <c r="U779" s="297"/>
      <c r="V779" s="297"/>
      <c r="W779" s="297"/>
      <c r="X779" s="297"/>
      <c r="Y779" s="416"/>
      <c r="Z779" s="416"/>
      <c r="AA779" s="416"/>
      <c r="AB779" s="416"/>
      <c r="AC779" s="416"/>
      <c r="AD779" s="416"/>
      <c r="AE779" s="416"/>
      <c r="AF779" s="411"/>
      <c r="AG779" s="411"/>
      <c r="AH779" s="411"/>
      <c r="AI779" s="411"/>
      <c r="AJ779" s="411"/>
      <c r="AK779" s="411"/>
      <c r="AL779" s="411"/>
      <c r="AM779" s="298">
        <f>SUM(Y779:AL779)</f>
        <v>0</v>
      </c>
    </row>
    <row r="780" spans="1:39" hidden="1" outlineLevel="1">
      <c r="A780" s="526"/>
      <c r="B780" s="296" t="s">
        <v>343</v>
      </c>
      <c r="C780" s="293" t="s">
        <v>164</v>
      </c>
      <c r="D780" s="297"/>
      <c r="E780" s="297"/>
      <c r="F780" s="297"/>
      <c r="G780" s="297"/>
      <c r="H780" s="297"/>
      <c r="I780" s="297"/>
      <c r="J780" s="297"/>
      <c r="K780" s="297"/>
      <c r="L780" s="297"/>
      <c r="M780" s="297"/>
      <c r="N780" s="468"/>
      <c r="O780" s="297"/>
      <c r="P780" s="297"/>
      <c r="Q780" s="297"/>
      <c r="R780" s="297"/>
      <c r="S780" s="297"/>
      <c r="T780" s="297"/>
      <c r="U780" s="297"/>
      <c r="V780" s="297"/>
      <c r="W780" s="297"/>
      <c r="X780" s="297"/>
      <c r="Y780" s="412">
        <f t="shared" ref="Y780:AL780" si="243">Y779</f>
        <v>0</v>
      </c>
      <c r="Z780" s="412">
        <f t="shared" si="243"/>
        <v>0</v>
      </c>
      <c r="AA780" s="412">
        <f t="shared" si="243"/>
        <v>0</v>
      </c>
      <c r="AB780" s="412">
        <f t="shared" si="243"/>
        <v>0</v>
      </c>
      <c r="AC780" s="412">
        <f t="shared" si="243"/>
        <v>0</v>
      </c>
      <c r="AD780" s="412">
        <f t="shared" si="243"/>
        <v>0</v>
      </c>
      <c r="AE780" s="412">
        <f t="shared" si="243"/>
        <v>0</v>
      </c>
      <c r="AF780" s="412">
        <f t="shared" si="243"/>
        <v>0</v>
      </c>
      <c r="AG780" s="412">
        <f t="shared" si="243"/>
        <v>0</v>
      </c>
      <c r="AH780" s="412">
        <f t="shared" si="243"/>
        <v>0</v>
      </c>
      <c r="AI780" s="412">
        <f t="shared" si="243"/>
        <v>0</v>
      </c>
      <c r="AJ780" s="412">
        <f t="shared" si="243"/>
        <v>0</v>
      </c>
      <c r="AK780" s="412">
        <f t="shared" si="243"/>
        <v>0</v>
      </c>
      <c r="AL780" s="412">
        <f t="shared" si="243"/>
        <v>0</v>
      </c>
      <c r="AM780" s="299"/>
    </row>
    <row r="781" spans="1:39" hidden="1" outlineLevel="1">
      <c r="A781" s="526"/>
      <c r="B781" s="296"/>
      <c r="C781" s="307"/>
      <c r="D781" s="306"/>
      <c r="E781" s="306"/>
      <c r="F781" s="306"/>
      <c r="G781" s="306"/>
      <c r="H781" s="306"/>
      <c r="I781" s="306"/>
      <c r="J781" s="306"/>
      <c r="K781" s="306"/>
      <c r="L781" s="306"/>
      <c r="M781" s="306"/>
      <c r="N781" s="293"/>
      <c r="O781" s="306"/>
      <c r="P781" s="306"/>
      <c r="Q781" s="306"/>
      <c r="R781" s="306"/>
      <c r="S781" s="306"/>
      <c r="T781" s="306"/>
      <c r="U781" s="306"/>
      <c r="V781" s="306"/>
      <c r="W781" s="306"/>
      <c r="X781" s="306"/>
      <c r="Y781" s="413"/>
      <c r="Z781" s="413"/>
      <c r="AA781" s="413"/>
      <c r="AB781" s="413"/>
      <c r="AC781" s="413"/>
      <c r="AD781" s="413"/>
      <c r="AE781" s="413"/>
      <c r="AF781" s="413"/>
      <c r="AG781" s="413"/>
      <c r="AH781" s="413"/>
      <c r="AI781" s="413"/>
      <c r="AJ781" s="413"/>
      <c r="AK781" s="413"/>
      <c r="AL781" s="413"/>
      <c r="AM781" s="308"/>
    </row>
    <row r="782" spans="1:39" ht="15.75" hidden="1" customHeight="1" outlineLevel="1">
      <c r="A782" s="526">
        <v>5</v>
      </c>
      <c r="B782" s="429" t="s">
        <v>99</v>
      </c>
      <c r="C782" s="293" t="s">
        <v>25</v>
      </c>
      <c r="D782" s="297"/>
      <c r="E782" s="297"/>
      <c r="F782" s="297"/>
      <c r="G782" s="297"/>
      <c r="H782" s="297"/>
      <c r="I782" s="297"/>
      <c r="J782" s="297"/>
      <c r="K782" s="297"/>
      <c r="L782" s="297"/>
      <c r="M782" s="297"/>
      <c r="N782" s="293"/>
      <c r="O782" s="297"/>
      <c r="P782" s="297"/>
      <c r="Q782" s="297"/>
      <c r="R782" s="297"/>
      <c r="S782" s="297"/>
      <c r="T782" s="297"/>
      <c r="U782" s="297"/>
      <c r="V782" s="297"/>
      <c r="W782" s="297"/>
      <c r="X782" s="297"/>
      <c r="Y782" s="416"/>
      <c r="Z782" s="416"/>
      <c r="AA782" s="416"/>
      <c r="AB782" s="416"/>
      <c r="AC782" s="416"/>
      <c r="AD782" s="416"/>
      <c r="AE782" s="416"/>
      <c r="AF782" s="411"/>
      <c r="AG782" s="411"/>
      <c r="AH782" s="411"/>
      <c r="AI782" s="411"/>
      <c r="AJ782" s="411"/>
      <c r="AK782" s="411"/>
      <c r="AL782" s="411"/>
      <c r="AM782" s="298">
        <f>SUM(Y782:AL782)</f>
        <v>0</v>
      </c>
    </row>
    <row r="783" spans="1:39" ht="20.25" hidden="1" customHeight="1" outlineLevel="1">
      <c r="A783" s="526"/>
      <c r="B783" s="296" t="s">
        <v>343</v>
      </c>
      <c r="C783" s="293" t="s">
        <v>164</v>
      </c>
      <c r="D783" s="297"/>
      <c r="E783" s="297"/>
      <c r="F783" s="297"/>
      <c r="G783" s="297"/>
      <c r="H783" s="297"/>
      <c r="I783" s="297"/>
      <c r="J783" s="297"/>
      <c r="K783" s="297"/>
      <c r="L783" s="297"/>
      <c r="M783" s="297"/>
      <c r="N783" s="468"/>
      <c r="O783" s="297"/>
      <c r="P783" s="297"/>
      <c r="Q783" s="297"/>
      <c r="R783" s="297"/>
      <c r="S783" s="297"/>
      <c r="T783" s="297"/>
      <c r="U783" s="297"/>
      <c r="V783" s="297"/>
      <c r="W783" s="297"/>
      <c r="X783" s="297"/>
      <c r="Y783" s="412">
        <f t="shared" ref="Y783:AL783" si="244">Y782</f>
        <v>0</v>
      </c>
      <c r="Z783" s="412">
        <f t="shared" si="244"/>
        <v>0</v>
      </c>
      <c r="AA783" s="412">
        <f t="shared" si="244"/>
        <v>0</v>
      </c>
      <c r="AB783" s="412">
        <f t="shared" si="244"/>
        <v>0</v>
      </c>
      <c r="AC783" s="412">
        <f t="shared" si="244"/>
        <v>0</v>
      </c>
      <c r="AD783" s="412">
        <f t="shared" si="244"/>
        <v>0</v>
      </c>
      <c r="AE783" s="412">
        <f t="shared" si="244"/>
        <v>0</v>
      </c>
      <c r="AF783" s="412">
        <f t="shared" si="244"/>
        <v>0</v>
      </c>
      <c r="AG783" s="412">
        <f t="shared" si="244"/>
        <v>0</v>
      </c>
      <c r="AH783" s="412">
        <f t="shared" si="244"/>
        <v>0</v>
      </c>
      <c r="AI783" s="412">
        <f t="shared" si="244"/>
        <v>0</v>
      </c>
      <c r="AJ783" s="412">
        <f t="shared" si="244"/>
        <v>0</v>
      </c>
      <c r="AK783" s="412">
        <f t="shared" si="244"/>
        <v>0</v>
      </c>
      <c r="AL783" s="412">
        <f t="shared" si="244"/>
        <v>0</v>
      </c>
      <c r="AM783" s="299"/>
    </row>
    <row r="784" spans="1:39" hidden="1" outlineLevel="1">
      <c r="A784" s="526"/>
      <c r="B784" s="296"/>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423"/>
      <c r="Z784" s="424"/>
      <c r="AA784" s="424"/>
      <c r="AB784" s="424"/>
      <c r="AC784" s="424"/>
      <c r="AD784" s="424"/>
      <c r="AE784" s="424"/>
      <c r="AF784" s="424"/>
      <c r="AG784" s="424"/>
      <c r="AH784" s="424"/>
      <c r="AI784" s="424"/>
      <c r="AJ784" s="424"/>
      <c r="AK784" s="424"/>
      <c r="AL784" s="424"/>
      <c r="AM784" s="299"/>
    </row>
    <row r="785" spans="1:39" ht="15.75" hidden="1" outlineLevel="1">
      <c r="A785" s="526"/>
      <c r="B785" s="320" t="s">
        <v>499</v>
      </c>
      <c r="C785" s="291"/>
      <c r="D785" s="291"/>
      <c r="E785" s="291"/>
      <c r="F785" s="291"/>
      <c r="G785" s="291"/>
      <c r="H785" s="291"/>
      <c r="I785" s="291"/>
      <c r="J785" s="291"/>
      <c r="K785" s="291"/>
      <c r="L785" s="291"/>
      <c r="M785" s="291"/>
      <c r="N785" s="292"/>
      <c r="O785" s="291"/>
      <c r="P785" s="291"/>
      <c r="Q785" s="291"/>
      <c r="R785" s="291"/>
      <c r="S785" s="291"/>
      <c r="T785" s="291"/>
      <c r="U785" s="291"/>
      <c r="V785" s="291"/>
      <c r="W785" s="291"/>
      <c r="X785" s="291"/>
      <c r="Y785" s="415"/>
      <c r="Z785" s="415"/>
      <c r="AA785" s="415"/>
      <c r="AB785" s="415"/>
      <c r="AC785" s="415"/>
      <c r="AD785" s="415"/>
      <c r="AE785" s="415"/>
      <c r="AF785" s="415"/>
      <c r="AG785" s="415"/>
      <c r="AH785" s="415"/>
      <c r="AI785" s="415"/>
      <c r="AJ785" s="415"/>
      <c r="AK785" s="415"/>
      <c r="AL785" s="415"/>
      <c r="AM785" s="294"/>
    </row>
    <row r="786" spans="1:39" hidden="1" outlineLevel="1">
      <c r="A786" s="526">
        <v>6</v>
      </c>
      <c r="B786" s="429" t="s">
        <v>100</v>
      </c>
      <c r="C786" s="293" t="s">
        <v>25</v>
      </c>
      <c r="D786" s="297"/>
      <c r="E786" s="297"/>
      <c r="F786" s="297"/>
      <c r="G786" s="297"/>
      <c r="H786" s="297"/>
      <c r="I786" s="297"/>
      <c r="J786" s="297"/>
      <c r="K786" s="297"/>
      <c r="L786" s="297"/>
      <c r="M786" s="297"/>
      <c r="N786" s="297">
        <v>12</v>
      </c>
      <c r="O786" s="297"/>
      <c r="P786" s="297"/>
      <c r="Q786" s="297"/>
      <c r="R786" s="297"/>
      <c r="S786" s="297"/>
      <c r="T786" s="297"/>
      <c r="U786" s="297"/>
      <c r="V786" s="297"/>
      <c r="W786" s="297"/>
      <c r="X786" s="297"/>
      <c r="Y786" s="416"/>
      <c r="Z786" s="416"/>
      <c r="AA786" s="416"/>
      <c r="AB786" s="416"/>
      <c r="AC786" s="416"/>
      <c r="AD786" s="416"/>
      <c r="AE786" s="416"/>
      <c r="AF786" s="416"/>
      <c r="AG786" s="416"/>
      <c r="AH786" s="416"/>
      <c r="AI786" s="416"/>
      <c r="AJ786" s="416"/>
      <c r="AK786" s="416"/>
      <c r="AL786" s="416"/>
      <c r="AM786" s="298">
        <f>SUM(Y786:AL786)</f>
        <v>0</v>
      </c>
    </row>
    <row r="787" spans="1:39" hidden="1" outlineLevel="1">
      <c r="A787" s="526"/>
      <c r="B787" s="296" t="s">
        <v>343</v>
      </c>
      <c r="C787" s="293" t="s">
        <v>164</v>
      </c>
      <c r="D787" s="297"/>
      <c r="E787" s="297"/>
      <c r="F787" s="297"/>
      <c r="G787" s="297"/>
      <c r="H787" s="297"/>
      <c r="I787" s="297"/>
      <c r="J787" s="297"/>
      <c r="K787" s="297"/>
      <c r="L787" s="297"/>
      <c r="M787" s="297"/>
      <c r="N787" s="297">
        <f>N786</f>
        <v>12</v>
      </c>
      <c r="O787" s="297"/>
      <c r="P787" s="297"/>
      <c r="Q787" s="297"/>
      <c r="R787" s="297"/>
      <c r="S787" s="297"/>
      <c r="T787" s="297"/>
      <c r="U787" s="297"/>
      <c r="V787" s="297"/>
      <c r="W787" s="297"/>
      <c r="X787" s="297"/>
      <c r="Y787" s="412">
        <f t="shared" ref="Y787:AL787" si="245">Y786</f>
        <v>0</v>
      </c>
      <c r="Z787" s="412">
        <f t="shared" si="245"/>
        <v>0</v>
      </c>
      <c r="AA787" s="412">
        <f t="shared" si="245"/>
        <v>0</v>
      </c>
      <c r="AB787" s="412">
        <f t="shared" si="245"/>
        <v>0</v>
      </c>
      <c r="AC787" s="412">
        <f t="shared" si="245"/>
        <v>0</v>
      </c>
      <c r="AD787" s="412">
        <f t="shared" si="245"/>
        <v>0</v>
      </c>
      <c r="AE787" s="412">
        <f t="shared" si="245"/>
        <v>0</v>
      </c>
      <c r="AF787" s="412">
        <f t="shared" si="245"/>
        <v>0</v>
      </c>
      <c r="AG787" s="412">
        <f t="shared" si="245"/>
        <v>0</v>
      </c>
      <c r="AH787" s="412">
        <f t="shared" si="245"/>
        <v>0</v>
      </c>
      <c r="AI787" s="412">
        <f t="shared" si="245"/>
        <v>0</v>
      </c>
      <c r="AJ787" s="412">
        <f t="shared" si="245"/>
        <v>0</v>
      </c>
      <c r="AK787" s="412">
        <f t="shared" si="245"/>
        <v>0</v>
      </c>
      <c r="AL787" s="412">
        <f t="shared" si="245"/>
        <v>0</v>
      </c>
      <c r="AM787" s="313"/>
    </row>
    <row r="788" spans="1:39" hidden="1" outlineLevel="1">
      <c r="A788" s="526"/>
      <c r="B788" s="312"/>
      <c r="C788" s="314"/>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417"/>
      <c r="Z788" s="417"/>
      <c r="AA788" s="417"/>
      <c r="AB788" s="417"/>
      <c r="AC788" s="417"/>
      <c r="AD788" s="417"/>
      <c r="AE788" s="417"/>
      <c r="AF788" s="417"/>
      <c r="AG788" s="417"/>
      <c r="AH788" s="417"/>
      <c r="AI788" s="417"/>
      <c r="AJ788" s="417"/>
      <c r="AK788" s="417"/>
      <c r="AL788" s="417"/>
      <c r="AM788" s="315"/>
    </row>
    <row r="789" spans="1:39" ht="30" hidden="1" outlineLevel="1">
      <c r="A789" s="526">
        <v>7</v>
      </c>
      <c r="B789" s="429" t="s">
        <v>101</v>
      </c>
      <c r="C789" s="293" t="s">
        <v>25</v>
      </c>
      <c r="D789" s="297"/>
      <c r="E789" s="297"/>
      <c r="F789" s="297"/>
      <c r="G789" s="297"/>
      <c r="H789" s="297"/>
      <c r="I789" s="297"/>
      <c r="J789" s="297"/>
      <c r="K789" s="297"/>
      <c r="L789" s="297"/>
      <c r="M789" s="297"/>
      <c r="N789" s="297">
        <v>12</v>
      </c>
      <c r="O789" s="297"/>
      <c r="P789" s="297"/>
      <c r="Q789" s="297"/>
      <c r="R789" s="297"/>
      <c r="S789" s="297"/>
      <c r="T789" s="297"/>
      <c r="U789" s="297"/>
      <c r="V789" s="297"/>
      <c r="W789" s="297"/>
      <c r="X789" s="297"/>
      <c r="Y789" s="416"/>
      <c r="Z789" s="416"/>
      <c r="AA789" s="416"/>
      <c r="AB789" s="416"/>
      <c r="AC789" s="416"/>
      <c r="AD789" s="416"/>
      <c r="AE789" s="416"/>
      <c r="AF789" s="416"/>
      <c r="AG789" s="416"/>
      <c r="AH789" s="416"/>
      <c r="AI789" s="416"/>
      <c r="AJ789" s="416"/>
      <c r="AK789" s="416"/>
      <c r="AL789" s="416"/>
      <c r="AM789" s="298">
        <f>SUM(Y789:AL789)</f>
        <v>0</v>
      </c>
    </row>
    <row r="790" spans="1:39" hidden="1" outlineLevel="1">
      <c r="A790" s="526"/>
      <c r="B790" s="296" t="s">
        <v>343</v>
      </c>
      <c r="C790" s="293" t="s">
        <v>164</v>
      </c>
      <c r="D790" s="297"/>
      <c r="E790" s="297"/>
      <c r="F790" s="297"/>
      <c r="G790" s="297"/>
      <c r="H790" s="297"/>
      <c r="I790" s="297"/>
      <c r="J790" s="297"/>
      <c r="K790" s="297"/>
      <c r="L790" s="297"/>
      <c r="M790" s="297"/>
      <c r="N790" s="297">
        <f>N789</f>
        <v>12</v>
      </c>
      <c r="O790" s="297"/>
      <c r="P790" s="297"/>
      <c r="Q790" s="297"/>
      <c r="R790" s="297"/>
      <c r="S790" s="297"/>
      <c r="T790" s="297"/>
      <c r="U790" s="297"/>
      <c r="V790" s="297"/>
      <c r="W790" s="297"/>
      <c r="X790" s="297"/>
      <c r="Y790" s="412">
        <f t="shared" ref="Y790:AL790" si="246">Y789</f>
        <v>0</v>
      </c>
      <c r="Z790" s="412">
        <f t="shared" si="246"/>
        <v>0</v>
      </c>
      <c r="AA790" s="412">
        <f t="shared" si="246"/>
        <v>0</v>
      </c>
      <c r="AB790" s="412">
        <f t="shared" si="246"/>
        <v>0</v>
      </c>
      <c r="AC790" s="412">
        <f t="shared" si="246"/>
        <v>0</v>
      </c>
      <c r="AD790" s="412">
        <f t="shared" si="246"/>
        <v>0</v>
      </c>
      <c r="AE790" s="412">
        <f t="shared" si="246"/>
        <v>0</v>
      </c>
      <c r="AF790" s="412">
        <f t="shared" si="246"/>
        <v>0</v>
      </c>
      <c r="AG790" s="412">
        <f t="shared" si="246"/>
        <v>0</v>
      </c>
      <c r="AH790" s="412">
        <f t="shared" si="246"/>
        <v>0</v>
      </c>
      <c r="AI790" s="412">
        <f t="shared" si="246"/>
        <v>0</v>
      </c>
      <c r="AJ790" s="412">
        <f t="shared" si="246"/>
        <v>0</v>
      </c>
      <c r="AK790" s="412">
        <f t="shared" si="246"/>
        <v>0</v>
      </c>
      <c r="AL790" s="412">
        <f t="shared" si="246"/>
        <v>0</v>
      </c>
      <c r="AM790" s="313"/>
    </row>
    <row r="791" spans="1:39" hidden="1" outlineLevel="1">
      <c r="A791" s="526"/>
      <c r="B791" s="316"/>
      <c r="C791" s="314"/>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417"/>
      <c r="Z791" s="418"/>
      <c r="AA791" s="417"/>
      <c r="AB791" s="417"/>
      <c r="AC791" s="417"/>
      <c r="AD791" s="417"/>
      <c r="AE791" s="417"/>
      <c r="AF791" s="417"/>
      <c r="AG791" s="417"/>
      <c r="AH791" s="417"/>
      <c r="AI791" s="417"/>
      <c r="AJ791" s="417"/>
      <c r="AK791" s="417"/>
      <c r="AL791" s="417"/>
      <c r="AM791" s="315"/>
    </row>
    <row r="792" spans="1:39" ht="30" hidden="1" outlineLevel="1">
      <c r="A792" s="526">
        <v>8</v>
      </c>
      <c r="B792" s="429" t="s">
        <v>102</v>
      </c>
      <c r="C792" s="293" t="s">
        <v>25</v>
      </c>
      <c r="D792" s="297"/>
      <c r="E792" s="297"/>
      <c r="F792" s="297"/>
      <c r="G792" s="297"/>
      <c r="H792" s="297"/>
      <c r="I792" s="297"/>
      <c r="J792" s="297"/>
      <c r="K792" s="297"/>
      <c r="L792" s="297"/>
      <c r="M792" s="297"/>
      <c r="N792" s="297">
        <v>12</v>
      </c>
      <c r="O792" s="297"/>
      <c r="P792" s="297"/>
      <c r="Q792" s="297"/>
      <c r="R792" s="297"/>
      <c r="S792" s="297"/>
      <c r="T792" s="297"/>
      <c r="U792" s="297"/>
      <c r="V792" s="297"/>
      <c r="W792" s="297"/>
      <c r="X792" s="297"/>
      <c r="Y792" s="416"/>
      <c r="Z792" s="416"/>
      <c r="AA792" s="416"/>
      <c r="AB792" s="416"/>
      <c r="AC792" s="416"/>
      <c r="AD792" s="416"/>
      <c r="AE792" s="416"/>
      <c r="AF792" s="416"/>
      <c r="AG792" s="416"/>
      <c r="AH792" s="416"/>
      <c r="AI792" s="416"/>
      <c r="AJ792" s="416"/>
      <c r="AK792" s="416"/>
      <c r="AL792" s="416"/>
      <c r="AM792" s="298">
        <f>SUM(Y792:AL792)</f>
        <v>0</v>
      </c>
    </row>
    <row r="793" spans="1:39" hidden="1" outlineLevel="1">
      <c r="A793" s="526"/>
      <c r="B793" s="296" t="s">
        <v>343</v>
      </c>
      <c r="C793" s="293" t="s">
        <v>164</v>
      </c>
      <c r="D793" s="297"/>
      <c r="E793" s="297"/>
      <c r="F793" s="297"/>
      <c r="G793" s="297"/>
      <c r="H793" s="297"/>
      <c r="I793" s="297"/>
      <c r="J793" s="297"/>
      <c r="K793" s="297"/>
      <c r="L793" s="297"/>
      <c r="M793" s="297"/>
      <c r="N793" s="297">
        <f>N792</f>
        <v>12</v>
      </c>
      <c r="O793" s="297"/>
      <c r="P793" s="297"/>
      <c r="Q793" s="297"/>
      <c r="R793" s="297"/>
      <c r="S793" s="297"/>
      <c r="T793" s="297"/>
      <c r="U793" s="297"/>
      <c r="V793" s="297"/>
      <c r="W793" s="297"/>
      <c r="X793" s="297"/>
      <c r="Y793" s="412">
        <f t="shared" ref="Y793:AL793" si="247">Y792</f>
        <v>0</v>
      </c>
      <c r="Z793" s="412">
        <f t="shared" si="247"/>
        <v>0</v>
      </c>
      <c r="AA793" s="412">
        <f t="shared" si="247"/>
        <v>0</v>
      </c>
      <c r="AB793" s="412">
        <f t="shared" si="247"/>
        <v>0</v>
      </c>
      <c r="AC793" s="412">
        <f t="shared" si="247"/>
        <v>0</v>
      </c>
      <c r="AD793" s="412">
        <f t="shared" si="247"/>
        <v>0</v>
      </c>
      <c r="AE793" s="412">
        <f t="shared" si="247"/>
        <v>0</v>
      </c>
      <c r="AF793" s="412">
        <f t="shared" si="247"/>
        <v>0</v>
      </c>
      <c r="AG793" s="412">
        <f t="shared" si="247"/>
        <v>0</v>
      </c>
      <c r="AH793" s="412">
        <f t="shared" si="247"/>
        <v>0</v>
      </c>
      <c r="AI793" s="412">
        <f t="shared" si="247"/>
        <v>0</v>
      </c>
      <c r="AJ793" s="412">
        <f t="shared" si="247"/>
        <v>0</v>
      </c>
      <c r="AK793" s="412">
        <f t="shared" si="247"/>
        <v>0</v>
      </c>
      <c r="AL793" s="412">
        <f t="shared" si="247"/>
        <v>0</v>
      </c>
      <c r="AM793" s="313"/>
    </row>
    <row r="794" spans="1:39" hidden="1" outlineLevel="1">
      <c r="A794" s="526"/>
      <c r="B794" s="316"/>
      <c r="C794" s="314"/>
      <c r="D794" s="318"/>
      <c r="E794" s="318"/>
      <c r="F794" s="318"/>
      <c r="G794" s="318"/>
      <c r="H794" s="318"/>
      <c r="I794" s="318"/>
      <c r="J794" s="318"/>
      <c r="K794" s="318"/>
      <c r="L794" s="318"/>
      <c r="M794" s="318"/>
      <c r="N794" s="293"/>
      <c r="O794" s="318"/>
      <c r="P794" s="318"/>
      <c r="Q794" s="318"/>
      <c r="R794" s="318"/>
      <c r="S794" s="318"/>
      <c r="T794" s="318"/>
      <c r="U794" s="318"/>
      <c r="V794" s="318"/>
      <c r="W794" s="318"/>
      <c r="X794" s="318"/>
      <c r="Y794" s="417"/>
      <c r="Z794" s="418"/>
      <c r="AA794" s="417"/>
      <c r="AB794" s="417"/>
      <c r="AC794" s="417"/>
      <c r="AD794" s="417"/>
      <c r="AE794" s="417"/>
      <c r="AF794" s="417"/>
      <c r="AG794" s="417"/>
      <c r="AH794" s="417"/>
      <c r="AI794" s="417"/>
      <c r="AJ794" s="417"/>
      <c r="AK794" s="417"/>
      <c r="AL794" s="417"/>
      <c r="AM794" s="315"/>
    </row>
    <row r="795" spans="1:39" ht="30" hidden="1" outlineLevel="1">
      <c r="A795" s="526">
        <v>9</v>
      </c>
      <c r="B795" s="429" t="s">
        <v>103</v>
      </c>
      <c r="C795" s="293" t="s">
        <v>25</v>
      </c>
      <c r="D795" s="297"/>
      <c r="E795" s="297"/>
      <c r="F795" s="297"/>
      <c r="G795" s="297"/>
      <c r="H795" s="297"/>
      <c r="I795" s="297"/>
      <c r="J795" s="297"/>
      <c r="K795" s="297"/>
      <c r="L795" s="297"/>
      <c r="M795" s="297"/>
      <c r="N795" s="297">
        <v>12</v>
      </c>
      <c r="O795" s="297"/>
      <c r="P795" s="297"/>
      <c r="Q795" s="297"/>
      <c r="R795" s="297"/>
      <c r="S795" s="297"/>
      <c r="T795" s="297"/>
      <c r="U795" s="297"/>
      <c r="V795" s="297"/>
      <c r="W795" s="297"/>
      <c r="X795" s="297"/>
      <c r="Y795" s="416"/>
      <c r="Z795" s="416"/>
      <c r="AA795" s="416"/>
      <c r="AB795" s="416"/>
      <c r="AC795" s="416"/>
      <c r="AD795" s="416"/>
      <c r="AE795" s="416"/>
      <c r="AF795" s="416"/>
      <c r="AG795" s="416"/>
      <c r="AH795" s="416"/>
      <c r="AI795" s="416"/>
      <c r="AJ795" s="416"/>
      <c r="AK795" s="416"/>
      <c r="AL795" s="416"/>
      <c r="AM795" s="298">
        <f>SUM(Y795:AL795)</f>
        <v>0</v>
      </c>
    </row>
    <row r="796" spans="1:39" hidden="1" outlineLevel="1">
      <c r="A796" s="526"/>
      <c r="B796" s="296" t="s">
        <v>343</v>
      </c>
      <c r="C796" s="293" t="s">
        <v>164</v>
      </c>
      <c r="D796" s="297"/>
      <c r="E796" s="297"/>
      <c r="F796" s="297"/>
      <c r="G796" s="297"/>
      <c r="H796" s="297"/>
      <c r="I796" s="297"/>
      <c r="J796" s="297"/>
      <c r="K796" s="297"/>
      <c r="L796" s="297"/>
      <c r="M796" s="297"/>
      <c r="N796" s="297">
        <f>N795</f>
        <v>12</v>
      </c>
      <c r="O796" s="297"/>
      <c r="P796" s="297"/>
      <c r="Q796" s="297"/>
      <c r="R796" s="297"/>
      <c r="S796" s="297"/>
      <c r="T796" s="297"/>
      <c r="U796" s="297"/>
      <c r="V796" s="297"/>
      <c r="W796" s="297"/>
      <c r="X796" s="297"/>
      <c r="Y796" s="412">
        <f t="shared" ref="Y796:AL796" si="248">Y795</f>
        <v>0</v>
      </c>
      <c r="Z796" s="412">
        <f t="shared" si="248"/>
        <v>0</v>
      </c>
      <c r="AA796" s="412">
        <f t="shared" si="248"/>
        <v>0</v>
      </c>
      <c r="AB796" s="412">
        <f t="shared" si="248"/>
        <v>0</v>
      </c>
      <c r="AC796" s="412">
        <f t="shared" si="248"/>
        <v>0</v>
      </c>
      <c r="AD796" s="412">
        <f t="shared" si="248"/>
        <v>0</v>
      </c>
      <c r="AE796" s="412">
        <f t="shared" si="248"/>
        <v>0</v>
      </c>
      <c r="AF796" s="412">
        <f t="shared" si="248"/>
        <v>0</v>
      </c>
      <c r="AG796" s="412">
        <f t="shared" si="248"/>
        <v>0</v>
      </c>
      <c r="AH796" s="412">
        <f t="shared" si="248"/>
        <v>0</v>
      </c>
      <c r="AI796" s="412">
        <f t="shared" si="248"/>
        <v>0</v>
      </c>
      <c r="AJ796" s="412">
        <f t="shared" si="248"/>
        <v>0</v>
      </c>
      <c r="AK796" s="412">
        <f t="shared" si="248"/>
        <v>0</v>
      </c>
      <c r="AL796" s="412">
        <f t="shared" si="248"/>
        <v>0</v>
      </c>
      <c r="AM796" s="313"/>
    </row>
    <row r="797" spans="1:39" hidden="1" outlineLevel="1">
      <c r="A797" s="526"/>
      <c r="B797" s="316"/>
      <c r="C797" s="314"/>
      <c r="D797" s="318"/>
      <c r="E797" s="318"/>
      <c r="F797" s="318"/>
      <c r="G797" s="318"/>
      <c r="H797" s="318"/>
      <c r="I797" s="318"/>
      <c r="J797" s="318"/>
      <c r="K797" s="318"/>
      <c r="L797" s="318"/>
      <c r="M797" s="318"/>
      <c r="N797" s="293"/>
      <c r="O797" s="318"/>
      <c r="P797" s="318"/>
      <c r="Q797" s="318"/>
      <c r="R797" s="318"/>
      <c r="S797" s="318"/>
      <c r="T797" s="318"/>
      <c r="U797" s="318"/>
      <c r="V797" s="318"/>
      <c r="W797" s="318"/>
      <c r="X797" s="318"/>
      <c r="Y797" s="417"/>
      <c r="Z797" s="417"/>
      <c r="AA797" s="417"/>
      <c r="AB797" s="417"/>
      <c r="AC797" s="417"/>
      <c r="AD797" s="417"/>
      <c r="AE797" s="417"/>
      <c r="AF797" s="417"/>
      <c r="AG797" s="417"/>
      <c r="AH797" s="417"/>
      <c r="AI797" s="417"/>
      <c r="AJ797" s="417"/>
      <c r="AK797" s="417"/>
      <c r="AL797" s="417"/>
      <c r="AM797" s="315"/>
    </row>
    <row r="798" spans="1:39" ht="30" hidden="1" outlineLevel="1">
      <c r="A798" s="526">
        <v>10</v>
      </c>
      <c r="B798" s="429" t="s">
        <v>104</v>
      </c>
      <c r="C798" s="293" t="s">
        <v>25</v>
      </c>
      <c r="D798" s="297"/>
      <c r="E798" s="297"/>
      <c r="F798" s="297"/>
      <c r="G798" s="297"/>
      <c r="H798" s="297"/>
      <c r="I798" s="297"/>
      <c r="J798" s="297"/>
      <c r="K798" s="297"/>
      <c r="L798" s="297"/>
      <c r="M798" s="297"/>
      <c r="N798" s="297">
        <v>3</v>
      </c>
      <c r="O798" s="297"/>
      <c r="P798" s="297"/>
      <c r="Q798" s="297"/>
      <c r="R798" s="297"/>
      <c r="S798" s="297"/>
      <c r="T798" s="297"/>
      <c r="U798" s="297"/>
      <c r="V798" s="297"/>
      <c r="W798" s="297"/>
      <c r="X798" s="297"/>
      <c r="Y798" s="416"/>
      <c r="Z798" s="416"/>
      <c r="AA798" s="416"/>
      <c r="AB798" s="416"/>
      <c r="AC798" s="416"/>
      <c r="AD798" s="416"/>
      <c r="AE798" s="416"/>
      <c r="AF798" s="416"/>
      <c r="AG798" s="416"/>
      <c r="AH798" s="416"/>
      <c r="AI798" s="416"/>
      <c r="AJ798" s="416"/>
      <c r="AK798" s="416"/>
      <c r="AL798" s="416"/>
      <c r="AM798" s="298">
        <f>SUM(Y798:AL798)</f>
        <v>0</v>
      </c>
    </row>
    <row r="799" spans="1:39" hidden="1" outlineLevel="1">
      <c r="A799" s="526"/>
      <c r="B799" s="296" t="s">
        <v>343</v>
      </c>
      <c r="C799" s="293" t="s">
        <v>164</v>
      </c>
      <c r="D799" s="297"/>
      <c r="E799" s="297"/>
      <c r="F799" s="297"/>
      <c r="G799" s="297"/>
      <c r="H799" s="297"/>
      <c r="I799" s="297"/>
      <c r="J799" s="297"/>
      <c r="K799" s="297"/>
      <c r="L799" s="297"/>
      <c r="M799" s="297"/>
      <c r="N799" s="297">
        <f>N798</f>
        <v>3</v>
      </c>
      <c r="O799" s="297"/>
      <c r="P799" s="297"/>
      <c r="Q799" s="297"/>
      <c r="R799" s="297"/>
      <c r="S799" s="297"/>
      <c r="T799" s="297"/>
      <c r="U799" s="297"/>
      <c r="V799" s="297"/>
      <c r="W799" s="297"/>
      <c r="X799" s="297"/>
      <c r="Y799" s="412">
        <f t="shared" ref="Y799:AL799" si="249">Y798</f>
        <v>0</v>
      </c>
      <c r="Z799" s="412">
        <f t="shared" si="249"/>
        <v>0</v>
      </c>
      <c r="AA799" s="412">
        <f t="shared" si="249"/>
        <v>0</v>
      </c>
      <c r="AB799" s="412">
        <f t="shared" si="249"/>
        <v>0</v>
      </c>
      <c r="AC799" s="412">
        <f t="shared" si="249"/>
        <v>0</v>
      </c>
      <c r="AD799" s="412">
        <f t="shared" si="249"/>
        <v>0</v>
      </c>
      <c r="AE799" s="412">
        <f t="shared" si="249"/>
        <v>0</v>
      </c>
      <c r="AF799" s="412">
        <f t="shared" si="249"/>
        <v>0</v>
      </c>
      <c r="AG799" s="412">
        <f t="shared" si="249"/>
        <v>0</v>
      </c>
      <c r="AH799" s="412">
        <f t="shared" si="249"/>
        <v>0</v>
      </c>
      <c r="AI799" s="412">
        <f t="shared" si="249"/>
        <v>0</v>
      </c>
      <c r="AJ799" s="412">
        <f t="shared" si="249"/>
        <v>0</v>
      </c>
      <c r="AK799" s="412">
        <f t="shared" si="249"/>
        <v>0</v>
      </c>
      <c r="AL799" s="412">
        <f t="shared" si="249"/>
        <v>0</v>
      </c>
      <c r="AM799" s="313"/>
    </row>
    <row r="800" spans="1:39" hidden="1" outlineLevel="1">
      <c r="A800" s="526"/>
      <c r="B800" s="316"/>
      <c r="C800" s="314"/>
      <c r="D800" s="318"/>
      <c r="E800" s="318"/>
      <c r="F800" s="318"/>
      <c r="G800" s="318"/>
      <c r="H800" s="318"/>
      <c r="I800" s="318"/>
      <c r="J800" s="318"/>
      <c r="K800" s="318"/>
      <c r="L800" s="318"/>
      <c r="M800" s="318"/>
      <c r="N800" s="293"/>
      <c r="O800" s="318"/>
      <c r="P800" s="318"/>
      <c r="Q800" s="318"/>
      <c r="R800" s="318"/>
      <c r="S800" s="318"/>
      <c r="T800" s="318"/>
      <c r="U800" s="318"/>
      <c r="V800" s="318"/>
      <c r="W800" s="318"/>
      <c r="X800" s="318"/>
      <c r="Y800" s="417"/>
      <c r="Z800" s="418"/>
      <c r="AA800" s="417"/>
      <c r="AB800" s="417"/>
      <c r="AC800" s="417"/>
      <c r="AD800" s="417"/>
      <c r="AE800" s="417"/>
      <c r="AF800" s="417"/>
      <c r="AG800" s="417"/>
      <c r="AH800" s="417"/>
      <c r="AI800" s="417"/>
      <c r="AJ800" s="417"/>
      <c r="AK800" s="417"/>
      <c r="AL800" s="417"/>
      <c r="AM800" s="315"/>
    </row>
    <row r="801" spans="1:39" ht="15.75" hidden="1" outlineLevel="1">
      <c r="A801" s="526"/>
      <c r="B801" s="290" t="s">
        <v>10</v>
      </c>
      <c r="C801" s="291"/>
      <c r="D801" s="291"/>
      <c r="E801" s="291"/>
      <c r="F801" s="291"/>
      <c r="G801" s="291"/>
      <c r="H801" s="291"/>
      <c r="I801" s="291"/>
      <c r="J801" s="291"/>
      <c r="K801" s="291"/>
      <c r="L801" s="291"/>
      <c r="M801" s="291"/>
      <c r="N801" s="292"/>
      <c r="O801" s="291"/>
      <c r="P801" s="291"/>
      <c r="Q801" s="291"/>
      <c r="R801" s="291"/>
      <c r="S801" s="291"/>
      <c r="T801" s="291"/>
      <c r="U801" s="291"/>
      <c r="V801" s="291"/>
      <c r="W801" s="291"/>
      <c r="X801" s="291"/>
      <c r="Y801" s="415"/>
      <c r="Z801" s="415"/>
      <c r="AA801" s="415"/>
      <c r="AB801" s="415"/>
      <c r="AC801" s="415"/>
      <c r="AD801" s="415"/>
      <c r="AE801" s="415"/>
      <c r="AF801" s="415"/>
      <c r="AG801" s="415"/>
      <c r="AH801" s="415"/>
      <c r="AI801" s="415"/>
      <c r="AJ801" s="415"/>
      <c r="AK801" s="415"/>
      <c r="AL801" s="415"/>
      <c r="AM801" s="294"/>
    </row>
    <row r="802" spans="1:39" ht="30" hidden="1" outlineLevel="1">
      <c r="A802" s="526">
        <v>11</v>
      </c>
      <c r="B802" s="429" t="s">
        <v>105</v>
      </c>
      <c r="C802" s="293" t="s">
        <v>25</v>
      </c>
      <c r="D802" s="297"/>
      <c r="E802" s="297"/>
      <c r="F802" s="297"/>
      <c r="G802" s="297"/>
      <c r="H802" s="297"/>
      <c r="I802" s="297"/>
      <c r="J802" s="297"/>
      <c r="K802" s="297"/>
      <c r="L802" s="297"/>
      <c r="M802" s="297"/>
      <c r="N802" s="297">
        <v>12</v>
      </c>
      <c r="O802" s="297"/>
      <c r="P802" s="297"/>
      <c r="Q802" s="297"/>
      <c r="R802" s="297"/>
      <c r="S802" s="297"/>
      <c r="T802" s="297"/>
      <c r="U802" s="297"/>
      <c r="V802" s="297"/>
      <c r="W802" s="297"/>
      <c r="X802" s="297"/>
      <c r="Y802" s="427"/>
      <c r="Z802" s="416"/>
      <c r="AA802" s="416"/>
      <c r="AB802" s="416"/>
      <c r="AC802" s="416"/>
      <c r="AD802" s="416"/>
      <c r="AE802" s="416"/>
      <c r="AF802" s="416"/>
      <c r="AG802" s="416"/>
      <c r="AH802" s="416"/>
      <c r="AI802" s="416"/>
      <c r="AJ802" s="416"/>
      <c r="AK802" s="416"/>
      <c r="AL802" s="416"/>
      <c r="AM802" s="298">
        <f>SUM(Y802:AL802)</f>
        <v>0</v>
      </c>
    </row>
    <row r="803" spans="1:39" hidden="1" outlineLevel="1">
      <c r="A803" s="526"/>
      <c r="B803" s="296" t="s">
        <v>343</v>
      </c>
      <c r="C803" s="293" t="s">
        <v>164</v>
      </c>
      <c r="D803" s="297"/>
      <c r="E803" s="297"/>
      <c r="F803" s="297"/>
      <c r="G803" s="297"/>
      <c r="H803" s="297"/>
      <c r="I803" s="297"/>
      <c r="J803" s="297"/>
      <c r="K803" s="297"/>
      <c r="L803" s="297"/>
      <c r="M803" s="297"/>
      <c r="N803" s="297">
        <f>N802</f>
        <v>12</v>
      </c>
      <c r="O803" s="297"/>
      <c r="P803" s="297"/>
      <c r="Q803" s="297"/>
      <c r="R803" s="297"/>
      <c r="S803" s="297"/>
      <c r="T803" s="297"/>
      <c r="U803" s="297"/>
      <c r="V803" s="297"/>
      <c r="W803" s="297"/>
      <c r="X803" s="297"/>
      <c r="Y803" s="412">
        <f t="shared" ref="Y803:AL803" si="250">Y802</f>
        <v>0</v>
      </c>
      <c r="Z803" s="412">
        <f t="shared" si="250"/>
        <v>0</v>
      </c>
      <c r="AA803" s="412">
        <f t="shared" si="250"/>
        <v>0</v>
      </c>
      <c r="AB803" s="412">
        <f t="shared" si="250"/>
        <v>0</v>
      </c>
      <c r="AC803" s="412">
        <f t="shared" si="250"/>
        <v>0</v>
      </c>
      <c r="AD803" s="412">
        <f t="shared" si="250"/>
        <v>0</v>
      </c>
      <c r="AE803" s="412">
        <f t="shared" si="250"/>
        <v>0</v>
      </c>
      <c r="AF803" s="412">
        <f t="shared" si="250"/>
        <v>0</v>
      </c>
      <c r="AG803" s="412">
        <f t="shared" si="250"/>
        <v>0</v>
      </c>
      <c r="AH803" s="412">
        <f t="shared" si="250"/>
        <v>0</v>
      </c>
      <c r="AI803" s="412">
        <f t="shared" si="250"/>
        <v>0</v>
      </c>
      <c r="AJ803" s="412">
        <f t="shared" si="250"/>
        <v>0</v>
      </c>
      <c r="AK803" s="412">
        <f t="shared" si="250"/>
        <v>0</v>
      </c>
      <c r="AL803" s="412">
        <f t="shared" si="250"/>
        <v>0</v>
      </c>
      <c r="AM803" s="299"/>
    </row>
    <row r="804" spans="1:39" hidden="1" outlineLevel="1">
      <c r="A804" s="526"/>
      <c r="B804" s="317"/>
      <c r="C804" s="307"/>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413"/>
      <c r="Z804" s="422"/>
      <c r="AA804" s="422"/>
      <c r="AB804" s="422"/>
      <c r="AC804" s="422"/>
      <c r="AD804" s="422"/>
      <c r="AE804" s="422"/>
      <c r="AF804" s="422"/>
      <c r="AG804" s="422"/>
      <c r="AH804" s="422"/>
      <c r="AI804" s="422"/>
      <c r="AJ804" s="422"/>
      <c r="AK804" s="422"/>
      <c r="AL804" s="422"/>
      <c r="AM804" s="308"/>
    </row>
    <row r="805" spans="1:39" ht="45" hidden="1" outlineLevel="1">
      <c r="A805" s="526">
        <v>12</v>
      </c>
      <c r="B805" s="429" t="s">
        <v>106</v>
      </c>
      <c r="C805" s="293" t="s">
        <v>25</v>
      </c>
      <c r="D805" s="297"/>
      <c r="E805" s="297"/>
      <c r="F805" s="297"/>
      <c r="G805" s="297"/>
      <c r="H805" s="297"/>
      <c r="I805" s="297"/>
      <c r="J805" s="297"/>
      <c r="K805" s="297"/>
      <c r="L805" s="297"/>
      <c r="M805" s="297"/>
      <c r="N805" s="297">
        <v>12</v>
      </c>
      <c r="O805" s="297"/>
      <c r="P805" s="297"/>
      <c r="Q805" s="297"/>
      <c r="R805" s="297"/>
      <c r="S805" s="297"/>
      <c r="T805" s="297"/>
      <c r="U805" s="297"/>
      <c r="V805" s="297"/>
      <c r="W805" s="297"/>
      <c r="X805" s="297"/>
      <c r="Y805" s="411"/>
      <c r="Z805" s="416"/>
      <c r="AA805" s="416"/>
      <c r="AB805" s="416"/>
      <c r="AC805" s="416"/>
      <c r="AD805" s="416"/>
      <c r="AE805" s="416"/>
      <c r="AF805" s="416"/>
      <c r="AG805" s="416"/>
      <c r="AH805" s="416"/>
      <c r="AI805" s="416"/>
      <c r="AJ805" s="416"/>
      <c r="AK805" s="416"/>
      <c r="AL805" s="416"/>
      <c r="AM805" s="298">
        <f>SUM(Y805:AL805)</f>
        <v>0</v>
      </c>
    </row>
    <row r="806" spans="1:39" hidden="1" outlineLevel="1">
      <c r="A806" s="526"/>
      <c r="B806" s="296" t="s">
        <v>343</v>
      </c>
      <c r="C806" s="293" t="s">
        <v>164</v>
      </c>
      <c r="D806" s="297"/>
      <c r="E806" s="297"/>
      <c r="F806" s="297"/>
      <c r="G806" s="297"/>
      <c r="H806" s="297"/>
      <c r="I806" s="297"/>
      <c r="J806" s="297"/>
      <c r="K806" s="297"/>
      <c r="L806" s="297"/>
      <c r="M806" s="297"/>
      <c r="N806" s="297">
        <f>N805</f>
        <v>12</v>
      </c>
      <c r="O806" s="297"/>
      <c r="P806" s="297"/>
      <c r="Q806" s="297"/>
      <c r="R806" s="297"/>
      <c r="S806" s="297"/>
      <c r="T806" s="297"/>
      <c r="U806" s="297"/>
      <c r="V806" s="297"/>
      <c r="W806" s="297"/>
      <c r="X806" s="297"/>
      <c r="Y806" s="412">
        <f t="shared" ref="Y806:AL806" si="251">Y805</f>
        <v>0</v>
      </c>
      <c r="Z806" s="412">
        <f t="shared" si="251"/>
        <v>0</v>
      </c>
      <c r="AA806" s="412">
        <f t="shared" si="251"/>
        <v>0</v>
      </c>
      <c r="AB806" s="412">
        <f t="shared" si="251"/>
        <v>0</v>
      </c>
      <c r="AC806" s="412">
        <f t="shared" si="251"/>
        <v>0</v>
      </c>
      <c r="AD806" s="412">
        <f t="shared" si="251"/>
        <v>0</v>
      </c>
      <c r="AE806" s="412">
        <f t="shared" si="251"/>
        <v>0</v>
      </c>
      <c r="AF806" s="412">
        <f t="shared" si="251"/>
        <v>0</v>
      </c>
      <c r="AG806" s="412">
        <f t="shared" si="251"/>
        <v>0</v>
      </c>
      <c r="AH806" s="412">
        <f t="shared" si="251"/>
        <v>0</v>
      </c>
      <c r="AI806" s="412">
        <f t="shared" si="251"/>
        <v>0</v>
      </c>
      <c r="AJ806" s="412">
        <f t="shared" si="251"/>
        <v>0</v>
      </c>
      <c r="AK806" s="412">
        <f t="shared" si="251"/>
        <v>0</v>
      </c>
      <c r="AL806" s="412">
        <f t="shared" si="251"/>
        <v>0</v>
      </c>
      <c r="AM806" s="299"/>
    </row>
    <row r="807" spans="1:39" hidden="1" outlineLevel="1">
      <c r="A807" s="526"/>
      <c r="B807" s="317"/>
      <c r="C807" s="307"/>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423"/>
      <c r="Z807" s="423"/>
      <c r="AA807" s="413"/>
      <c r="AB807" s="413"/>
      <c r="AC807" s="413"/>
      <c r="AD807" s="413"/>
      <c r="AE807" s="413"/>
      <c r="AF807" s="413"/>
      <c r="AG807" s="413"/>
      <c r="AH807" s="413"/>
      <c r="AI807" s="413"/>
      <c r="AJ807" s="413"/>
      <c r="AK807" s="413"/>
      <c r="AL807" s="413"/>
      <c r="AM807" s="308"/>
    </row>
    <row r="808" spans="1:39" ht="30" hidden="1" outlineLevel="1">
      <c r="A808" s="526">
        <v>13</v>
      </c>
      <c r="B808" s="429" t="s">
        <v>107</v>
      </c>
      <c r="C808" s="293" t="s">
        <v>25</v>
      </c>
      <c r="D808" s="297"/>
      <c r="E808" s="297"/>
      <c r="F808" s="297"/>
      <c r="G808" s="297"/>
      <c r="H808" s="297"/>
      <c r="I808" s="297"/>
      <c r="J808" s="297"/>
      <c r="K808" s="297"/>
      <c r="L808" s="297"/>
      <c r="M808" s="297"/>
      <c r="N808" s="297">
        <v>12</v>
      </c>
      <c r="O808" s="297"/>
      <c r="P808" s="297"/>
      <c r="Q808" s="297"/>
      <c r="R808" s="297"/>
      <c r="S808" s="297"/>
      <c r="T808" s="297"/>
      <c r="U808" s="297"/>
      <c r="V808" s="297"/>
      <c r="W808" s="297"/>
      <c r="X808" s="297"/>
      <c r="Y808" s="411"/>
      <c r="Z808" s="416"/>
      <c r="AA808" s="416"/>
      <c r="AB808" s="416"/>
      <c r="AC808" s="416"/>
      <c r="AD808" s="416"/>
      <c r="AE808" s="416"/>
      <c r="AF808" s="416"/>
      <c r="AG808" s="416"/>
      <c r="AH808" s="416"/>
      <c r="AI808" s="416"/>
      <c r="AJ808" s="416"/>
      <c r="AK808" s="416"/>
      <c r="AL808" s="416"/>
      <c r="AM808" s="298">
        <f>SUM(Y808:AL808)</f>
        <v>0</v>
      </c>
    </row>
    <row r="809" spans="1:39" hidden="1" outlineLevel="1">
      <c r="A809" s="526"/>
      <c r="B809" s="296" t="s">
        <v>343</v>
      </c>
      <c r="C809" s="293" t="s">
        <v>164</v>
      </c>
      <c r="D809" s="297"/>
      <c r="E809" s="297"/>
      <c r="F809" s="297"/>
      <c r="G809" s="297"/>
      <c r="H809" s="297"/>
      <c r="I809" s="297"/>
      <c r="J809" s="297"/>
      <c r="K809" s="297"/>
      <c r="L809" s="297"/>
      <c r="M809" s="297"/>
      <c r="N809" s="297">
        <f>N808</f>
        <v>12</v>
      </c>
      <c r="O809" s="297"/>
      <c r="P809" s="297"/>
      <c r="Q809" s="297"/>
      <c r="R809" s="297"/>
      <c r="S809" s="297"/>
      <c r="T809" s="297"/>
      <c r="U809" s="297"/>
      <c r="V809" s="297"/>
      <c r="W809" s="297"/>
      <c r="X809" s="297"/>
      <c r="Y809" s="412">
        <f t="shared" ref="Y809:AL809" si="252">Y808</f>
        <v>0</v>
      </c>
      <c r="Z809" s="412">
        <f t="shared" si="252"/>
        <v>0</v>
      </c>
      <c r="AA809" s="412">
        <f t="shared" si="252"/>
        <v>0</v>
      </c>
      <c r="AB809" s="412">
        <f t="shared" si="252"/>
        <v>0</v>
      </c>
      <c r="AC809" s="412">
        <f t="shared" si="252"/>
        <v>0</v>
      </c>
      <c r="AD809" s="412">
        <f t="shared" si="252"/>
        <v>0</v>
      </c>
      <c r="AE809" s="412">
        <f t="shared" si="252"/>
        <v>0</v>
      </c>
      <c r="AF809" s="412">
        <f t="shared" si="252"/>
        <v>0</v>
      </c>
      <c r="AG809" s="412">
        <f t="shared" si="252"/>
        <v>0</v>
      </c>
      <c r="AH809" s="412">
        <f t="shared" si="252"/>
        <v>0</v>
      </c>
      <c r="AI809" s="412">
        <f t="shared" si="252"/>
        <v>0</v>
      </c>
      <c r="AJ809" s="412">
        <f t="shared" si="252"/>
        <v>0</v>
      </c>
      <c r="AK809" s="412">
        <f t="shared" si="252"/>
        <v>0</v>
      </c>
      <c r="AL809" s="412">
        <f t="shared" si="252"/>
        <v>0</v>
      </c>
      <c r="AM809" s="308"/>
    </row>
    <row r="810" spans="1:39" hidden="1" outlineLevel="1">
      <c r="A810" s="526"/>
      <c r="B810" s="317"/>
      <c r="C810" s="307"/>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413"/>
      <c r="Z810" s="413"/>
      <c r="AA810" s="413"/>
      <c r="AB810" s="413"/>
      <c r="AC810" s="413"/>
      <c r="AD810" s="413"/>
      <c r="AE810" s="413"/>
      <c r="AF810" s="413"/>
      <c r="AG810" s="413"/>
      <c r="AH810" s="413"/>
      <c r="AI810" s="413"/>
      <c r="AJ810" s="413"/>
      <c r="AK810" s="413"/>
      <c r="AL810" s="413"/>
      <c r="AM810" s="308"/>
    </row>
    <row r="811" spans="1:39" ht="15.75" hidden="1" outlineLevel="1">
      <c r="A811" s="526"/>
      <c r="B811" s="290" t="s">
        <v>108</v>
      </c>
      <c r="C811" s="291"/>
      <c r="D811" s="292"/>
      <c r="E811" s="292"/>
      <c r="F811" s="292"/>
      <c r="G811" s="292"/>
      <c r="H811" s="292"/>
      <c r="I811" s="292"/>
      <c r="J811" s="292"/>
      <c r="K811" s="292"/>
      <c r="L811" s="292"/>
      <c r="M811" s="292"/>
      <c r="N811" s="292"/>
      <c r="O811" s="292"/>
      <c r="P811" s="291"/>
      <c r="Q811" s="291"/>
      <c r="R811" s="291"/>
      <c r="S811" s="291"/>
      <c r="T811" s="291"/>
      <c r="U811" s="291"/>
      <c r="V811" s="291"/>
      <c r="W811" s="291"/>
      <c r="X811" s="291"/>
      <c r="Y811" s="415"/>
      <c r="Z811" s="415"/>
      <c r="AA811" s="415"/>
      <c r="AB811" s="415"/>
      <c r="AC811" s="415"/>
      <c r="AD811" s="415"/>
      <c r="AE811" s="415"/>
      <c r="AF811" s="415"/>
      <c r="AG811" s="415"/>
      <c r="AH811" s="415"/>
      <c r="AI811" s="415"/>
      <c r="AJ811" s="415"/>
      <c r="AK811" s="415"/>
      <c r="AL811" s="415"/>
      <c r="AM811" s="294"/>
    </row>
    <row r="812" spans="1:39" hidden="1" outlineLevel="1">
      <c r="A812" s="526">
        <v>14</v>
      </c>
      <c r="B812" s="317" t="s">
        <v>109</v>
      </c>
      <c r="C812" s="293" t="s">
        <v>25</v>
      </c>
      <c r="D812" s="297"/>
      <c r="E812" s="297"/>
      <c r="F812" s="297"/>
      <c r="G812" s="297"/>
      <c r="H812" s="297"/>
      <c r="I812" s="297"/>
      <c r="J812" s="297"/>
      <c r="K812" s="297"/>
      <c r="L812" s="297"/>
      <c r="M812" s="297"/>
      <c r="N812" s="297">
        <v>12</v>
      </c>
      <c r="O812" s="297"/>
      <c r="P812" s="297"/>
      <c r="Q812" s="297"/>
      <c r="R812" s="297"/>
      <c r="S812" s="297"/>
      <c r="T812" s="297"/>
      <c r="U812" s="297"/>
      <c r="V812" s="297"/>
      <c r="W812" s="297"/>
      <c r="X812" s="297"/>
      <c r="Y812" s="416"/>
      <c r="Z812" s="416"/>
      <c r="AA812" s="416"/>
      <c r="AB812" s="416"/>
      <c r="AC812" s="416"/>
      <c r="AD812" s="416"/>
      <c r="AE812" s="416"/>
      <c r="AF812" s="411"/>
      <c r="AG812" s="411"/>
      <c r="AH812" s="411"/>
      <c r="AI812" s="411"/>
      <c r="AJ812" s="411"/>
      <c r="AK812" s="411"/>
      <c r="AL812" s="411"/>
      <c r="AM812" s="298">
        <f>SUM(Y812:AL812)</f>
        <v>0</v>
      </c>
    </row>
    <row r="813" spans="1:39" hidden="1" outlineLevel="1">
      <c r="A813" s="526"/>
      <c r="B813" s="296" t="s">
        <v>343</v>
      </c>
      <c r="C813" s="293" t="s">
        <v>164</v>
      </c>
      <c r="D813" s="297"/>
      <c r="E813" s="297"/>
      <c r="F813" s="297"/>
      <c r="G813" s="297"/>
      <c r="H813" s="297"/>
      <c r="I813" s="297"/>
      <c r="J813" s="297"/>
      <c r="K813" s="297"/>
      <c r="L813" s="297"/>
      <c r="M813" s="297"/>
      <c r="N813" s="297">
        <f>N812</f>
        <v>12</v>
      </c>
      <c r="O813" s="297"/>
      <c r="P813" s="297"/>
      <c r="Q813" s="297"/>
      <c r="R813" s="297"/>
      <c r="S813" s="297"/>
      <c r="T813" s="297"/>
      <c r="U813" s="297"/>
      <c r="V813" s="297"/>
      <c r="W813" s="297"/>
      <c r="X813" s="297"/>
      <c r="Y813" s="412">
        <f t="shared" ref="Y813:AL813" si="253">Y812</f>
        <v>0</v>
      </c>
      <c r="Z813" s="412">
        <f t="shared" si="253"/>
        <v>0</v>
      </c>
      <c r="AA813" s="412">
        <f t="shared" si="253"/>
        <v>0</v>
      </c>
      <c r="AB813" s="412">
        <f t="shared" si="253"/>
        <v>0</v>
      </c>
      <c r="AC813" s="412">
        <f t="shared" si="253"/>
        <v>0</v>
      </c>
      <c r="AD813" s="412">
        <f t="shared" si="253"/>
        <v>0</v>
      </c>
      <c r="AE813" s="412">
        <f t="shared" si="253"/>
        <v>0</v>
      </c>
      <c r="AF813" s="412">
        <f t="shared" si="253"/>
        <v>0</v>
      </c>
      <c r="AG813" s="412">
        <f t="shared" si="253"/>
        <v>0</v>
      </c>
      <c r="AH813" s="412">
        <f t="shared" si="253"/>
        <v>0</v>
      </c>
      <c r="AI813" s="412">
        <f t="shared" si="253"/>
        <v>0</v>
      </c>
      <c r="AJ813" s="412">
        <f t="shared" si="253"/>
        <v>0</v>
      </c>
      <c r="AK813" s="412">
        <f t="shared" si="253"/>
        <v>0</v>
      </c>
      <c r="AL813" s="412">
        <f t="shared" si="253"/>
        <v>0</v>
      </c>
      <c r="AM813" s="299"/>
    </row>
    <row r="814" spans="1:39" hidden="1" outlineLevel="1">
      <c r="A814" s="526"/>
      <c r="B814" s="317"/>
      <c r="C814" s="307"/>
      <c r="D814" s="293"/>
      <c r="E814" s="293"/>
      <c r="F814" s="293"/>
      <c r="G814" s="293"/>
      <c r="H814" s="293"/>
      <c r="I814" s="293"/>
      <c r="J814" s="293"/>
      <c r="K814" s="293"/>
      <c r="L814" s="293"/>
      <c r="M814" s="293"/>
      <c r="N814" s="468"/>
      <c r="O814" s="293"/>
      <c r="P814" s="293"/>
      <c r="Q814" s="293"/>
      <c r="R814" s="293"/>
      <c r="S814" s="293"/>
      <c r="T814" s="293"/>
      <c r="U814" s="293"/>
      <c r="V814" s="293"/>
      <c r="W814" s="293"/>
      <c r="X814" s="293"/>
      <c r="Y814" s="413"/>
      <c r="Z814" s="413"/>
      <c r="AA814" s="413"/>
      <c r="AB814" s="413"/>
      <c r="AC814" s="413"/>
      <c r="AD814" s="413"/>
      <c r="AE814" s="413"/>
      <c r="AF814" s="413"/>
      <c r="AG814" s="413"/>
      <c r="AH814" s="413"/>
      <c r="AI814" s="413"/>
      <c r="AJ814" s="413"/>
      <c r="AK814" s="413"/>
      <c r="AL814" s="413"/>
      <c r="AM814" s="308"/>
    </row>
    <row r="815" spans="1:39" s="311" customFormat="1" ht="15.75" hidden="1" outlineLevel="1">
      <c r="A815" s="526"/>
      <c r="B815" s="290" t="s">
        <v>491</v>
      </c>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413"/>
      <c r="Z815" s="413"/>
      <c r="AA815" s="413"/>
      <c r="AB815" s="413"/>
      <c r="AC815" s="413"/>
      <c r="AD815" s="413"/>
      <c r="AE815" s="417"/>
      <c r="AF815" s="417"/>
      <c r="AG815" s="417"/>
      <c r="AH815" s="417"/>
      <c r="AI815" s="417"/>
      <c r="AJ815" s="417"/>
      <c r="AK815" s="417"/>
      <c r="AL815" s="417"/>
      <c r="AM815" s="511"/>
    </row>
    <row r="816" spans="1:39" hidden="1" outlineLevel="1">
      <c r="A816" s="526">
        <v>15</v>
      </c>
      <c r="B816" s="296" t="s">
        <v>496</v>
      </c>
      <c r="C816" s="293" t="s">
        <v>25</v>
      </c>
      <c r="D816" s="297"/>
      <c r="E816" s="297"/>
      <c r="F816" s="297"/>
      <c r="G816" s="297"/>
      <c r="H816" s="297"/>
      <c r="I816" s="297"/>
      <c r="J816" s="297"/>
      <c r="K816" s="297"/>
      <c r="L816" s="297"/>
      <c r="M816" s="297"/>
      <c r="N816" s="297">
        <v>0</v>
      </c>
      <c r="O816" s="297"/>
      <c r="P816" s="297"/>
      <c r="Q816" s="297"/>
      <c r="R816" s="297"/>
      <c r="S816" s="297"/>
      <c r="T816" s="297"/>
      <c r="U816" s="297"/>
      <c r="V816" s="297"/>
      <c r="W816" s="297"/>
      <c r="X816" s="297"/>
      <c r="Y816" s="416"/>
      <c r="Z816" s="416"/>
      <c r="AA816" s="416"/>
      <c r="AB816" s="416"/>
      <c r="AC816" s="416"/>
      <c r="AD816" s="416"/>
      <c r="AE816" s="416"/>
      <c r="AF816" s="411"/>
      <c r="AG816" s="411"/>
      <c r="AH816" s="411"/>
      <c r="AI816" s="411"/>
      <c r="AJ816" s="411"/>
      <c r="AK816" s="411"/>
      <c r="AL816" s="411"/>
      <c r="AM816" s="298">
        <f>SUM(Y816:AL816)</f>
        <v>0</v>
      </c>
    </row>
    <row r="817" spans="1:39" hidden="1" outlineLevel="1">
      <c r="A817" s="526"/>
      <c r="B817" s="296" t="s">
        <v>343</v>
      </c>
      <c r="C817" s="293" t="s">
        <v>164</v>
      </c>
      <c r="D817" s="297"/>
      <c r="E817" s="297"/>
      <c r="F817" s="297"/>
      <c r="G817" s="297"/>
      <c r="H817" s="297"/>
      <c r="I817" s="297"/>
      <c r="J817" s="297"/>
      <c r="K817" s="297"/>
      <c r="L817" s="297"/>
      <c r="M817" s="297"/>
      <c r="N817" s="297">
        <f>N816</f>
        <v>0</v>
      </c>
      <c r="O817" s="297"/>
      <c r="P817" s="297"/>
      <c r="Q817" s="297"/>
      <c r="R817" s="297"/>
      <c r="S817" s="297"/>
      <c r="T817" s="297"/>
      <c r="U817" s="297"/>
      <c r="V817" s="297"/>
      <c r="W817" s="297"/>
      <c r="X817" s="297"/>
      <c r="Y817" s="412">
        <f>Y816</f>
        <v>0</v>
      </c>
      <c r="Z817" s="412">
        <f t="shared" ref="Z817:AL817" si="254">Z816</f>
        <v>0</v>
      </c>
      <c r="AA817" s="412">
        <f t="shared" si="254"/>
        <v>0</v>
      </c>
      <c r="AB817" s="412">
        <f t="shared" si="254"/>
        <v>0</v>
      </c>
      <c r="AC817" s="412">
        <f t="shared" si="254"/>
        <v>0</v>
      </c>
      <c r="AD817" s="412">
        <f t="shared" si="254"/>
        <v>0</v>
      </c>
      <c r="AE817" s="412">
        <f t="shared" si="254"/>
        <v>0</v>
      </c>
      <c r="AF817" s="412">
        <f t="shared" si="254"/>
        <v>0</v>
      </c>
      <c r="AG817" s="412">
        <f t="shared" si="254"/>
        <v>0</v>
      </c>
      <c r="AH817" s="412">
        <f t="shared" si="254"/>
        <v>0</v>
      </c>
      <c r="AI817" s="412">
        <f t="shared" si="254"/>
        <v>0</v>
      </c>
      <c r="AJ817" s="412">
        <f t="shared" si="254"/>
        <v>0</v>
      </c>
      <c r="AK817" s="412">
        <f t="shared" si="254"/>
        <v>0</v>
      </c>
      <c r="AL817" s="412">
        <f t="shared" si="254"/>
        <v>0</v>
      </c>
      <c r="AM817" s="299"/>
    </row>
    <row r="818" spans="1:39" hidden="1" outlineLevel="1">
      <c r="A818" s="526"/>
      <c r="B818" s="317"/>
      <c r="C818" s="307"/>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413"/>
      <c r="Z818" s="413"/>
      <c r="AA818" s="413"/>
      <c r="AB818" s="413"/>
      <c r="AC818" s="413"/>
      <c r="AD818" s="413"/>
      <c r="AE818" s="413"/>
      <c r="AF818" s="413"/>
      <c r="AG818" s="413"/>
      <c r="AH818" s="413"/>
      <c r="AI818" s="413"/>
      <c r="AJ818" s="413"/>
      <c r="AK818" s="413"/>
      <c r="AL818" s="413"/>
      <c r="AM818" s="308"/>
    </row>
    <row r="819" spans="1:39" s="285" customFormat="1" hidden="1" outlineLevel="1">
      <c r="A819" s="526">
        <v>16</v>
      </c>
      <c r="B819" s="325" t="s">
        <v>492</v>
      </c>
      <c r="C819" s="293" t="s">
        <v>25</v>
      </c>
      <c r="D819" s="297"/>
      <c r="E819" s="297"/>
      <c r="F819" s="297"/>
      <c r="G819" s="297"/>
      <c r="H819" s="297"/>
      <c r="I819" s="297"/>
      <c r="J819" s="297"/>
      <c r="K819" s="297"/>
      <c r="L819" s="297"/>
      <c r="M819" s="297"/>
      <c r="N819" s="297">
        <v>0</v>
      </c>
      <c r="O819" s="297"/>
      <c r="P819" s="297"/>
      <c r="Q819" s="297"/>
      <c r="R819" s="297"/>
      <c r="S819" s="297"/>
      <c r="T819" s="297"/>
      <c r="U819" s="297"/>
      <c r="V819" s="297"/>
      <c r="W819" s="297"/>
      <c r="X819" s="297"/>
      <c r="Y819" s="416"/>
      <c r="Z819" s="416"/>
      <c r="AA819" s="416"/>
      <c r="AB819" s="416"/>
      <c r="AC819" s="416"/>
      <c r="AD819" s="416"/>
      <c r="AE819" s="416"/>
      <c r="AF819" s="411"/>
      <c r="AG819" s="411"/>
      <c r="AH819" s="411"/>
      <c r="AI819" s="411"/>
      <c r="AJ819" s="411"/>
      <c r="AK819" s="411"/>
      <c r="AL819" s="411"/>
      <c r="AM819" s="298">
        <f>SUM(Y819:AL819)</f>
        <v>0</v>
      </c>
    </row>
    <row r="820" spans="1:39" s="285" customFormat="1" hidden="1" outlineLevel="1">
      <c r="A820" s="526"/>
      <c r="B820" s="296" t="s">
        <v>343</v>
      </c>
      <c r="C820" s="293" t="s">
        <v>164</v>
      </c>
      <c r="D820" s="297"/>
      <c r="E820" s="297"/>
      <c r="F820" s="297"/>
      <c r="G820" s="297"/>
      <c r="H820" s="297"/>
      <c r="I820" s="297"/>
      <c r="J820" s="297"/>
      <c r="K820" s="297"/>
      <c r="L820" s="297"/>
      <c r="M820" s="297"/>
      <c r="N820" s="297">
        <f>N819</f>
        <v>0</v>
      </c>
      <c r="O820" s="297"/>
      <c r="P820" s="297"/>
      <c r="Q820" s="297"/>
      <c r="R820" s="297"/>
      <c r="S820" s="297"/>
      <c r="T820" s="297"/>
      <c r="U820" s="297"/>
      <c r="V820" s="297"/>
      <c r="W820" s="297"/>
      <c r="X820" s="297"/>
      <c r="Y820" s="412">
        <f>Y819</f>
        <v>0</v>
      </c>
      <c r="Z820" s="412">
        <f t="shared" ref="Z820:AL820" si="255">Z819</f>
        <v>0</v>
      </c>
      <c r="AA820" s="412">
        <f t="shared" si="255"/>
        <v>0</v>
      </c>
      <c r="AB820" s="412">
        <f t="shared" si="255"/>
        <v>0</v>
      </c>
      <c r="AC820" s="412">
        <f t="shared" si="255"/>
        <v>0</v>
      </c>
      <c r="AD820" s="412">
        <f t="shared" si="255"/>
        <v>0</v>
      </c>
      <c r="AE820" s="412">
        <f t="shared" si="255"/>
        <v>0</v>
      </c>
      <c r="AF820" s="412">
        <f t="shared" si="255"/>
        <v>0</v>
      </c>
      <c r="AG820" s="412">
        <f t="shared" si="255"/>
        <v>0</v>
      </c>
      <c r="AH820" s="412">
        <f t="shared" si="255"/>
        <v>0</v>
      </c>
      <c r="AI820" s="412">
        <f t="shared" si="255"/>
        <v>0</v>
      </c>
      <c r="AJ820" s="412">
        <f t="shared" si="255"/>
        <v>0</v>
      </c>
      <c r="AK820" s="412">
        <f t="shared" si="255"/>
        <v>0</v>
      </c>
      <c r="AL820" s="412">
        <f t="shared" si="255"/>
        <v>0</v>
      </c>
      <c r="AM820" s="299"/>
    </row>
    <row r="821" spans="1:39" s="285" customFormat="1" hidden="1" outlineLevel="1">
      <c r="A821" s="526"/>
      <c r="B821" s="325"/>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413"/>
      <c r="Z821" s="413"/>
      <c r="AA821" s="413"/>
      <c r="AB821" s="413"/>
      <c r="AC821" s="413"/>
      <c r="AD821" s="413"/>
      <c r="AE821" s="417"/>
      <c r="AF821" s="417"/>
      <c r="AG821" s="417"/>
      <c r="AH821" s="417"/>
      <c r="AI821" s="417"/>
      <c r="AJ821" s="417"/>
      <c r="AK821" s="417"/>
      <c r="AL821" s="417"/>
      <c r="AM821" s="315"/>
    </row>
    <row r="822" spans="1:39" ht="15.75" hidden="1" outlineLevel="1">
      <c r="A822" s="526"/>
      <c r="B822" s="513" t="s">
        <v>497</v>
      </c>
      <c r="C822" s="321"/>
      <c r="D822" s="292"/>
      <c r="E822" s="291"/>
      <c r="F822" s="291"/>
      <c r="G822" s="291"/>
      <c r="H822" s="291"/>
      <c r="I822" s="291"/>
      <c r="J822" s="291"/>
      <c r="K822" s="291"/>
      <c r="L822" s="291"/>
      <c r="M822" s="291"/>
      <c r="N822" s="292"/>
      <c r="O822" s="291"/>
      <c r="P822" s="291"/>
      <c r="Q822" s="291"/>
      <c r="R822" s="291"/>
      <c r="S822" s="291"/>
      <c r="T822" s="291"/>
      <c r="U822" s="291"/>
      <c r="V822" s="291"/>
      <c r="W822" s="291"/>
      <c r="X822" s="291"/>
      <c r="Y822" s="415"/>
      <c r="Z822" s="415"/>
      <c r="AA822" s="415"/>
      <c r="AB822" s="415"/>
      <c r="AC822" s="415"/>
      <c r="AD822" s="415"/>
      <c r="AE822" s="415"/>
      <c r="AF822" s="415"/>
      <c r="AG822" s="415"/>
      <c r="AH822" s="415"/>
      <c r="AI822" s="415"/>
      <c r="AJ822" s="415"/>
      <c r="AK822" s="415"/>
      <c r="AL822" s="415"/>
      <c r="AM822" s="294"/>
    </row>
    <row r="823" spans="1:39" hidden="1" outlineLevel="1">
      <c r="A823" s="526">
        <v>17</v>
      </c>
      <c r="B823" s="429" t="s">
        <v>113</v>
      </c>
      <c r="C823" s="293" t="s">
        <v>25</v>
      </c>
      <c r="D823" s="297"/>
      <c r="E823" s="297"/>
      <c r="F823" s="297"/>
      <c r="G823" s="297"/>
      <c r="H823" s="297"/>
      <c r="I823" s="297"/>
      <c r="J823" s="297"/>
      <c r="K823" s="297"/>
      <c r="L823" s="297"/>
      <c r="M823" s="297"/>
      <c r="N823" s="297">
        <v>0</v>
      </c>
      <c r="O823" s="297"/>
      <c r="P823" s="297"/>
      <c r="Q823" s="297"/>
      <c r="R823" s="297"/>
      <c r="S823" s="297"/>
      <c r="T823" s="297"/>
      <c r="U823" s="297"/>
      <c r="V823" s="297"/>
      <c r="W823" s="297"/>
      <c r="X823" s="297"/>
      <c r="Y823" s="427"/>
      <c r="Z823" s="411"/>
      <c r="AA823" s="411"/>
      <c r="AB823" s="411"/>
      <c r="AC823" s="411"/>
      <c r="AD823" s="411"/>
      <c r="AE823" s="411"/>
      <c r="AF823" s="416"/>
      <c r="AG823" s="416"/>
      <c r="AH823" s="416"/>
      <c r="AI823" s="416"/>
      <c r="AJ823" s="416"/>
      <c r="AK823" s="416"/>
      <c r="AL823" s="416"/>
      <c r="AM823" s="298">
        <f>SUM(Y823:AL823)</f>
        <v>0</v>
      </c>
    </row>
    <row r="824" spans="1:39" hidden="1" outlineLevel="1">
      <c r="A824" s="526"/>
      <c r="B824" s="296" t="s">
        <v>343</v>
      </c>
      <c r="C824" s="293" t="s">
        <v>164</v>
      </c>
      <c r="D824" s="297"/>
      <c r="E824" s="297"/>
      <c r="F824" s="297"/>
      <c r="G824" s="297"/>
      <c r="H824" s="297"/>
      <c r="I824" s="297"/>
      <c r="J824" s="297"/>
      <c r="K824" s="297"/>
      <c r="L824" s="297"/>
      <c r="M824" s="297"/>
      <c r="N824" s="297">
        <f>N823</f>
        <v>0</v>
      </c>
      <c r="O824" s="297"/>
      <c r="P824" s="297"/>
      <c r="Q824" s="297"/>
      <c r="R824" s="297"/>
      <c r="S824" s="297"/>
      <c r="T824" s="297"/>
      <c r="U824" s="297"/>
      <c r="V824" s="297"/>
      <c r="W824" s="297"/>
      <c r="X824" s="297"/>
      <c r="Y824" s="412">
        <f>Y823</f>
        <v>0</v>
      </c>
      <c r="Z824" s="412">
        <f t="shared" ref="Z824:AL824" si="256">Z823</f>
        <v>0</v>
      </c>
      <c r="AA824" s="412">
        <f t="shared" si="256"/>
        <v>0</v>
      </c>
      <c r="AB824" s="412">
        <f t="shared" si="256"/>
        <v>0</v>
      </c>
      <c r="AC824" s="412">
        <f t="shared" si="256"/>
        <v>0</v>
      </c>
      <c r="AD824" s="412">
        <f t="shared" si="256"/>
        <v>0</v>
      </c>
      <c r="AE824" s="412">
        <f t="shared" si="256"/>
        <v>0</v>
      </c>
      <c r="AF824" s="412">
        <f t="shared" si="256"/>
        <v>0</v>
      </c>
      <c r="AG824" s="412">
        <f t="shared" si="256"/>
        <v>0</v>
      </c>
      <c r="AH824" s="412">
        <f t="shared" si="256"/>
        <v>0</v>
      </c>
      <c r="AI824" s="412">
        <f t="shared" si="256"/>
        <v>0</v>
      </c>
      <c r="AJ824" s="412">
        <f t="shared" si="256"/>
        <v>0</v>
      </c>
      <c r="AK824" s="412">
        <f t="shared" si="256"/>
        <v>0</v>
      </c>
      <c r="AL824" s="412">
        <f t="shared" si="256"/>
        <v>0</v>
      </c>
      <c r="AM824" s="308"/>
    </row>
    <row r="825" spans="1:39" hidden="1" outlineLevel="1">
      <c r="A825" s="526"/>
      <c r="B825" s="296"/>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423"/>
      <c r="Z825" s="426"/>
      <c r="AA825" s="426"/>
      <c r="AB825" s="426"/>
      <c r="AC825" s="426"/>
      <c r="AD825" s="426"/>
      <c r="AE825" s="426"/>
      <c r="AF825" s="426"/>
      <c r="AG825" s="426"/>
      <c r="AH825" s="426"/>
      <c r="AI825" s="426"/>
      <c r="AJ825" s="426"/>
      <c r="AK825" s="426"/>
      <c r="AL825" s="426"/>
      <c r="AM825" s="308"/>
    </row>
    <row r="826" spans="1:39" hidden="1" outlineLevel="1">
      <c r="A826" s="526">
        <v>18</v>
      </c>
      <c r="B826" s="429" t="s">
        <v>110</v>
      </c>
      <c r="C826" s="293" t="s">
        <v>25</v>
      </c>
      <c r="D826" s="297"/>
      <c r="E826" s="297"/>
      <c r="F826" s="297"/>
      <c r="G826" s="297"/>
      <c r="H826" s="297"/>
      <c r="I826" s="297"/>
      <c r="J826" s="297"/>
      <c r="K826" s="297"/>
      <c r="L826" s="297"/>
      <c r="M826" s="297"/>
      <c r="N826" s="297">
        <v>0</v>
      </c>
      <c r="O826" s="297"/>
      <c r="P826" s="297"/>
      <c r="Q826" s="297"/>
      <c r="R826" s="297"/>
      <c r="S826" s="297"/>
      <c r="T826" s="297"/>
      <c r="U826" s="297"/>
      <c r="V826" s="297"/>
      <c r="W826" s="297"/>
      <c r="X826" s="297"/>
      <c r="Y826" s="427"/>
      <c r="Z826" s="411"/>
      <c r="AA826" s="411"/>
      <c r="AB826" s="411"/>
      <c r="AC826" s="411"/>
      <c r="AD826" s="411"/>
      <c r="AE826" s="411"/>
      <c r="AF826" s="416"/>
      <c r="AG826" s="416"/>
      <c r="AH826" s="416"/>
      <c r="AI826" s="416"/>
      <c r="AJ826" s="416"/>
      <c r="AK826" s="416"/>
      <c r="AL826" s="416"/>
      <c r="AM826" s="298">
        <f>SUM(Y826:AL826)</f>
        <v>0</v>
      </c>
    </row>
    <row r="827" spans="1:39" hidden="1" outlineLevel="1">
      <c r="A827" s="526"/>
      <c r="B827" s="296" t="s">
        <v>343</v>
      </c>
      <c r="C827" s="293" t="s">
        <v>164</v>
      </c>
      <c r="D827" s="297"/>
      <c r="E827" s="297"/>
      <c r="F827" s="297"/>
      <c r="G827" s="297"/>
      <c r="H827" s="297"/>
      <c r="I827" s="297"/>
      <c r="J827" s="297"/>
      <c r="K827" s="297"/>
      <c r="L827" s="297"/>
      <c r="M827" s="297"/>
      <c r="N827" s="297">
        <f>N826</f>
        <v>0</v>
      </c>
      <c r="O827" s="297"/>
      <c r="P827" s="297"/>
      <c r="Q827" s="297"/>
      <c r="R827" s="297"/>
      <c r="S827" s="297"/>
      <c r="T827" s="297"/>
      <c r="U827" s="297"/>
      <c r="V827" s="297"/>
      <c r="W827" s="297"/>
      <c r="X827" s="297"/>
      <c r="Y827" s="412">
        <f>Y826</f>
        <v>0</v>
      </c>
      <c r="Z827" s="412">
        <f t="shared" ref="Z827:AL827" si="257">Z826</f>
        <v>0</v>
      </c>
      <c r="AA827" s="412">
        <f t="shared" si="257"/>
        <v>0</v>
      </c>
      <c r="AB827" s="412">
        <f t="shared" si="257"/>
        <v>0</v>
      </c>
      <c r="AC827" s="412">
        <f t="shared" si="257"/>
        <v>0</v>
      </c>
      <c r="AD827" s="412">
        <f t="shared" si="257"/>
        <v>0</v>
      </c>
      <c r="AE827" s="412">
        <f t="shared" si="257"/>
        <v>0</v>
      </c>
      <c r="AF827" s="412">
        <f t="shared" si="257"/>
        <v>0</v>
      </c>
      <c r="AG827" s="412">
        <f t="shared" si="257"/>
        <v>0</v>
      </c>
      <c r="AH827" s="412">
        <f t="shared" si="257"/>
        <v>0</v>
      </c>
      <c r="AI827" s="412">
        <f t="shared" si="257"/>
        <v>0</v>
      </c>
      <c r="AJ827" s="412">
        <f t="shared" si="257"/>
        <v>0</v>
      </c>
      <c r="AK827" s="412">
        <f t="shared" si="257"/>
        <v>0</v>
      </c>
      <c r="AL827" s="412">
        <f t="shared" si="257"/>
        <v>0</v>
      </c>
      <c r="AM827" s="308"/>
    </row>
    <row r="828" spans="1:39" hidden="1" outlineLevel="1">
      <c r="A828" s="526"/>
      <c r="B828" s="32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424"/>
      <c r="Z828" s="425"/>
      <c r="AA828" s="425"/>
      <c r="AB828" s="425"/>
      <c r="AC828" s="425"/>
      <c r="AD828" s="425"/>
      <c r="AE828" s="425"/>
      <c r="AF828" s="425"/>
      <c r="AG828" s="425"/>
      <c r="AH828" s="425"/>
      <c r="AI828" s="425"/>
      <c r="AJ828" s="425"/>
      <c r="AK828" s="425"/>
      <c r="AL828" s="425"/>
      <c r="AM828" s="299"/>
    </row>
    <row r="829" spans="1:39" hidden="1" outlineLevel="1">
      <c r="A829" s="526">
        <v>19</v>
      </c>
      <c r="B829" s="429" t="s">
        <v>112</v>
      </c>
      <c r="C829" s="293" t="s">
        <v>25</v>
      </c>
      <c r="D829" s="297"/>
      <c r="E829" s="297"/>
      <c r="F829" s="297"/>
      <c r="G829" s="297"/>
      <c r="H829" s="297"/>
      <c r="I829" s="297"/>
      <c r="J829" s="297"/>
      <c r="K829" s="297"/>
      <c r="L829" s="297"/>
      <c r="M829" s="297"/>
      <c r="N829" s="297">
        <v>0</v>
      </c>
      <c r="O829" s="297"/>
      <c r="P829" s="297"/>
      <c r="Q829" s="297"/>
      <c r="R829" s="297"/>
      <c r="S829" s="297"/>
      <c r="T829" s="297"/>
      <c r="U829" s="297"/>
      <c r="V829" s="297"/>
      <c r="W829" s="297"/>
      <c r="X829" s="297"/>
      <c r="Y829" s="427"/>
      <c r="Z829" s="411"/>
      <c r="AA829" s="411"/>
      <c r="AB829" s="411"/>
      <c r="AC829" s="411"/>
      <c r="AD829" s="411"/>
      <c r="AE829" s="411"/>
      <c r="AF829" s="416"/>
      <c r="AG829" s="416"/>
      <c r="AH829" s="416"/>
      <c r="AI829" s="416"/>
      <c r="AJ829" s="416"/>
      <c r="AK829" s="416"/>
      <c r="AL829" s="416"/>
      <c r="AM829" s="298">
        <f>SUM(Y829:AL829)</f>
        <v>0</v>
      </c>
    </row>
    <row r="830" spans="1:39" hidden="1" outlineLevel="1">
      <c r="A830" s="526"/>
      <c r="B830" s="296" t="s">
        <v>343</v>
      </c>
      <c r="C830" s="293" t="s">
        <v>164</v>
      </c>
      <c r="D830" s="297"/>
      <c r="E830" s="297"/>
      <c r="F830" s="297"/>
      <c r="G830" s="297"/>
      <c r="H830" s="297"/>
      <c r="I830" s="297"/>
      <c r="J830" s="297"/>
      <c r="K830" s="297"/>
      <c r="L830" s="297"/>
      <c r="M830" s="297"/>
      <c r="N830" s="297">
        <f>N829</f>
        <v>0</v>
      </c>
      <c r="O830" s="297"/>
      <c r="P830" s="297"/>
      <c r="Q830" s="297"/>
      <c r="R830" s="297"/>
      <c r="S830" s="297"/>
      <c r="T830" s="297"/>
      <c r="U830" s="297"/>
      <c r="V830" s="297"/>
      <c r="W830" s="297"/>
      <c r="X830" s="297"/>
      <c r="Y830" s="412">
        <f>Y829</f>
        <v>0</v>
      </c>
      <c r="Z830" s="412">
        <f t="shared" ref="Z830:AL830" si="258">Z829</f>
        <v>0</v>
      </c>
      <c r="AA830" s="412">
        <f t="shared" si="258"/>
        <v>0</v>
      </c>
      <c r="AB830" s="412">
        <f t="shared" si="258"/>
        <v>0</v>
      </c>
      <c r="AC830" s="412">
        <f t="shared" si="258"/>
        <v>0</v>
      </c>
      <c r="AD830" s="412">
        <f t="shared" si="258"/>
        <v>0</v>
      </c>
      <c r="AE830" s="412">
        <f t="shared" si="258"/>
        <v>0</v>
      </c>
      <c r="AF830" s="412">
        <f t="shared" si="258"/>
        <v>0</v>
      </c>
      <c r="AG830" s="412">
        <f t="shared" si="258"/>
        <v>0</v>
      </c>
      <c r="AH830" s="412">
        <f t="shared" si="258"/>
        <v>0</v>
      </c>
      <c r="AI830" s="412">
        <f t="shared" si="258"/>
        <v>0</v>
      </c>
      <c r="AJ830" s="412">
        <f t="shared" si="258"/>
        <v>0</v>
      </c>
      <c r="AK830" s="412">
        <f t="shared" si="258"/>
        <v>0</v>
      </c>
      <c r="AL830" s="412">
        <f t="shared" si="258"/>
        <v>0</v>
      </c>
      <c r="AM830" s="299"/>
    </row>
    <row r="831" spans="1:39" hidden="1" outlineLevel="1">
      <c r="A831" s="526"/>
      <c r="B831" s="32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413"/>
      <c r="Z831" s="413"/>
      <c r="AA831" s="413"/>
      <c r="AB831" s="413"/>
      <c r="AC831" s="413"/>
      <c r="AD831" s="413"/>
      <c r="AE831" s="413"/>
      <c r="AF831" s="413"/>
      <c r="AG831" s="413"/>
      <c r="AH831" s="413"/>
      <c r="AI831" s="413"/>
      <c r="AJ831" s="413"/>
      <c r="AK831" s="413"/>
      <c r="AL831" s="413"/>
      <c r="AM831" s="308"/>
    </row>
    <row r="832" spans="1:39" hidden="1" outlineLevel="1">
      <c r="A832" s="526">
        <v>20</v>
      </c>
      <c r="B832" s="429" t="s">
        <v>111</v>
      </c>
      <c r="C832" s="293" t="s">
        <v>25</v>
      </c>
      <c r="D832" s="297"/>
      <c r="E832" s="297"/>
      <c r="F832" s="297"/>
      <c r="G832" s="297"/>
      <c r="H832" s="297"/>
      <c r="I832" s="297"/>
      <c r="J832" s="297"/>
      <c r="K832" s="297"/>
      <c r="L832" s="297"/>
      <c r="M832" s="297"/>
      <c r="N832" s="297">
        <v>0</v>
      </c>
      <c r="O832" s="297"/>
      <c r="P832" s="297"/>
      <c r="Q832" s="297"/>
      <c r="R832" s="297"/>
      <c r="S832" s="297"/>
      <c r="T832" s="297"/>
      <c r="U832" s="297"/>
      <c r="V832" s="297"/>
      <c r="W832" s="297"/>
      <c r="X832" s="297"/>
      <c r="Y832" s="427"/>
      <c r="Z832" s="411"/>
      <c r="AA832" s="411"/>
      <c r="AB832" s="411"/>
      <c r="AC832" s="411"/>
      <c r="AD832" s="411"/>
      <c r="AE832" s="411"/>
      <c r="AF832" s="416"/>
      <c r="AG832" s="416"/>
      <c r="AH832" s="416"/>
      <c r="AI832" s="416"/>
      <c r="AJ832" s="416"/>
      <c r="AK832" s="416"/>
      <c r="AL832" s="416"/>
      <c r="AM832" s="298">
        <f>SUM(Y832:AL832)</f>
        <v>0</v>
      </c>
    </row>
    <row r="833" spans="1:39" hidden="1" outlineLevel="1">
      <c r="A833" s="526"/>
      <c r="B833" s="296" t="s">
        <v>343</v>
      </c>
      <c r="C833" s="293" t="s">
        <v>164</v>
      </c>
      <c r="D833" s="297"/>
      <c r="E833" s="297"/>
      <c r="F833" s="297"/>
      <c r="G833" s="297"/>
      <c r="H833" s="297"/>
      <c r="I833" s="297"/>
      <c r="J833" s="297"/>
      <c r="K833" s="297"/>
      <c r="L833" s="297"/>
      <c r="M833" s="297"/>
      <c r="N833" s="297">
        <f>N832</f>
        <v>0</v>
      </c>
      <c r="O833" s="297"/>
      <c r="P833" s="297"/>
      <c r="Q833" s="297"/>
      <c r="R833" s="297"/>
      <c r="S833" s="297"/>
      <c r="T833" s="297"/>
      <c r="U833" s="297"/>
      <c r="V833" s="297"/>
      <c r="W833" s="297"/>
      <c r="X833" s="297"/>
      <c r="Y833" s="412">
        <f>Y832</f>
        <v>0</v>
      </c>
      <c r="Z833" s="412">
        <f t="shared" ref="Z833:AL833" si="259">Z832</f>
        <v>0</v>
      </c>
      <c r="AA833" s="412">
        <f t="shared" si="259"/>
        <v>0</v>
      </c>
      <c r="AB833" s="412">
        <f t="shared" si="259"/>
        <v>0</v>
      </c>
      <c r="AC833" s="412">
        <f t="shared" si="259"/>
        <v>0</v>
      </c>
      <c r="AD833" s="412">
        <f t="shared" si="259"/>
        <v>0</v>
      </c>
      <c r="AE833" s="412">
        <f t="shared" si="259"/>
        <v>0</v>
      </c>
      <c r="AF833" s="412">
        <f t="shared" si="259"/>
        <v>0</v>
      </c>
      <c r="AG833" s="412">
        <f t="shared" si="259"/>
        <v>0</v>
      </c>
      <c r="AH833" s="412">
        <f t="shared" si="259"/>
        <v>0</v>
      </c>
      <c r="AI833" s="412">
        <f t="shared" si="259"/>
        <v>0</v>
      </c>
      <c r="AJ833" s="412">
        <f t="shared" si="259"/>
        <v>0</v>
      </c>
      <c r="AK833" s="412">
        <f t="shared" si="259"/>
        <v>0</v>
      </c>
      <c r="AL833" s="412">
        <f t="shared" si="259"/>
        <v>0</v>
      </c>
      <c r="AM833" s="308"/>
    </row>
    <row r="834" spans="1:39" ht="15.75" hidden="1" outlineLevel="1">
      <c r="A834" s="526"/>
      <c r="B834" s="324"/>
      <c r="C834" s="302"/>
      <c r="D834" s="293"/>
      <c r="E834" s="293"/>
      <c r="F834" s="293"/>
      <c r="G834" s="293"/>
      <c r="H834" s="293"/>
      <c r="I834" s="293"/>
      <c r="J834" s="293"/>
      <c r="K834" s="293"/>
      <c r="L834" s="293"/>
      <c r="M834" s="293"/>
      <c r="N834" s="302"/>
      <c r="O834" s="293"/>
      <c r="P834" s="293"/>
      <c r="Q834" s="293"/>
      <c r="R834" s="293"/>
      <c r="S834" s="293"/>
      <c r="T834" s="293"/>
      <c r="U834" s="293"/>
      <c r="V834" s="293"/>
      <c r="W834" s="293"/>
      <c r="X834" s="293"/>
      <c r="Y834" s="413"/>
      <c r="Z834" s="413"/>
      <c r="AA834" s="413"/>
      <c r="AB834" s="413"/>
      <c r="AC834" s="413"/>
      <c r="AD834" s="413"/>
      <c r="AE834" s="413"/>
      <c r="AF834" s="413"/>
      <c r="AG834" s="413"/>
      <c r="AH834" s="413"/>
      <c r="AI834" s="413"/>
      <c r="AJ834" s="413"/>
      <c r="AK834" s="413"/>
      <c r="AL834" s="413"/>
      <c r="AM834" s="308"/>
    </row>
    <row r="835" spans="1:39" ht="15.75" hidden="1" outlineLevel="1">
      <c r="A835" s="526"/>
      <c r="B835" s="512" t="s">
        <v>504</v>
      </c>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423"/>
      <c r="Z835" s="426"/>
      <c r="AA835" s="426"/>
      <c r="AB835" s="426"/>
      <c r="AC835" s="426"/>
      <c r="AD835" s="426"/>
      <c r="AE835" s="426"/>
      <c r="AF835" s="426"/>
      <c r="AG835" s="426"/>
      <c r="AH835" s="426"/>
      <c r="AI835" s="426"/>
      <c r="AJ835" s="426"/>
      <c r="AK835" s="426"/>
      <c r="AL835" s="426"/>
      <c r="AM835" s="308"/>
    </row>
    <row r="836" spans="1:39" ht="15.75" hidden="1" outlineLevel="1">
      <c r="A836" s="526"/>
      <c r="B836" s="498" t="s">
        <v>500</v>
      </c>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423"/>
      <c r="Z836" s="426"/>
      <c r="AA836" s="426"/>
      <c r="AB836" s="426"/>
      <c r="AC836" s="426"/>
      <c r="AD836" s="426"/>
      <c r="AE836" s="426"/>
      <c r="AF836" s="426"/>
      <c r="AG836" s="426"/>
      <c r="AH836" s="426"/>
      <c r="AI836" s="426"/>
      <c r="AJ836" s="426"/>
      <c r="AK836" s="426"/>
      <c r="AL836" s="426"/>
      <c r="AM836" s="308"/>
    </row>
    <row r="837" spans="1:39" hidden="1" outlineLevel="1">
      <c r="A837" s="526">
        <v>21</v>
      </c>
      <c r="B837" s="429" t="s">
        <v>114</v>
      </c>
      <c r="C837" s="293" t="s">
        <v>25</v>
      </c>
      <c r="D837" s="297"/>
      <c r="E837" s="297"/>
      <c r="F837" s="297"/>
      <c r="G837" s="297"/>
      <c r="H837" s="297"/>
      <c r="I837" s="297"/>
      <c r="J837" s="297"/>
      <c r="K837" s="297"/>
      <c r="L837" s="297"/>
      <c r="M837" s="297"/>
      <c r="N837" s="293"/>
      <c r="O837" s="297"/>
      <c r="P837" s="297"/>
      <c r="Q837" s="297"/>
      <c r="R837" s="297"/>
      <c r="S837" s="297"/>
      <c r="T837" s="297"/>
      <c r="U837" s="297"/>
      <c r="V837" s="297"/>
      <c r="W837" s="297"/>
      <c r="X837" s="297"/>
      <c r="Y837" s="416"/>
      <c r="Z837" s="416"/>
      <c r="AA837" s="416"/>
      <c r="AB837" s="416"/>
      <c r="AC837" s="416"/>
      <c r="AD837" s="416"/>
      <c r="AE837" s="416"/>
      <c r="AF837" s="411"/>
      <c r="AG837" s="411"/>
      <c r="AH837" s="411"/>
      <c r="AI837" s="411"/>
      <c r="AJ837" s="411"/>
      <c r="AK837" s="411"/>
      <c r="AL837" s="411"/>
      <c r="AM837" s="298">
        <f>SUM(Y837:AL837)</f>
        <v>0</v>
      </c>
    </row>
    <row r="838" spans="1:39" hidden="1" outlineLevel="1">
      <c r="A838" s="526"/>
      <c r="B838" s="296" t="s">
        <v>343</v>
      </c>
      <c r="C838" s="293" t="s">
        <v>164</v>
      </c>
      <c r="D838" s="297"/>
      <c r="E838" s="297"/>
      <c r="F838" s="297"/>
      <c r="G838" s="297"/>
      <c r="H838" s="297"/>
      <c r="I838" s="297"/>
      <c r="J838" s="297"/>
      <c r="K838" s="297"/>
      <c r="L838" s="297"/>
      <c r="M838" s="297"/>
      <c r="N838" s="293"/>
      <c r="O838" s="297"/>
      <c r="P838" s="297"/>
      <c r="Q838" s="297"/>
      <c r="R838" s="297"/>
      <c r="S838" s="297"/>
      <c r="T838" s="297"/>
      <c r="U838" s="297"/>
      <c r="V838" s="297"/>
      <c r="W838" s="297"/>
      <c r="X838" s="297"/>
      <c r="Y838" s="412">
        <f t="shared" ref="Y838:AL838" si="260">Y837</f>
        <v>0</v>
      </c>
      <c r="Z838" s="412">
        <f t="shared" si="260"/>
        <v>0</v>
      </c>
      <c r="AA838" s="412">
        <f t="shared" si="260"/>
        <v>0</v>
      </c>
      <c r="AB838" s="412">
        <f t="shared" si="260"/>
        <v>0</v>
      </c>
      <c r="AC838" s="412">
        <f t="shared" si="260"/>
        <v>0</v>
      </c>
      <c r="AD838" s="412">
        <f t="shared" si="260"/>
        <v>0</v>
      </c>
      <c r="AE838" s="412">
        <f t="shared" si="260"/>
        <v>0</v>
      </c>
      <c r="AF838" s="412">
        <f t="shared" si="260"/>
        <v>0</v>
      </c>
      <c r="AG838" s="412">
        <f t="shared" si="260"/>
        <v>0</v>
      </c>
      <c r="AH838" s="412">
        <f t="shared" si="260"/>
        <v>0</v>
      </c>
      <c r="AI838" s="412">
        <f t="shared" si="260"/>
        <v>0</v>
      </c>
      <c r="AJ838" s="412">
        <f t="shared" si="260"/>
        <v>0</v>
      </c>
      <c r="AK838" s="412">
        <f t="shared" si="260"/>
        <v>0</v>
      </c>
      <c r="AL838" s="412">
        <f t="shared" si="260"/>
        <v>0</v>
      </c>
      <c r="AM838" s="308"/>
    </row>
    <row r="839" spans="1:39" hidden="1" outlineLevel="1">
      <c r="A839" s="526"/>
      <c r="B839" s="296"/>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423"/>
      <c r="Z839" s="426"/>
      <c r="AA839" s="426"/>
      <c r="AB839" s="426"/>
      <c r="AC839" s="426"/>
      <c r="AD839" s="426"/>
      <c r="AE839" s="426"/>
      <c r="AF839" s="426"/>
      <c r="AG839" s="426"/>
      <c r="AH839" s="426"/>
      <c r="AI839" s="426"/>
      <c r="AJ839" s="426"/>
      <c r="AK839" s="426"/>
      <c r="AL839" s="426"/>
      <c r="AM839" s="308"/>
    </row>
    <row r="840" spans="1:39" ht="30" hidden="1" outlineLevel="1">
      <c r="A840" s="526">
        <v>22</v>
      </c>
      <c r="B840" s="429" t="s">
        <v>115</v>
      </c>
      <c r="C840" s="293" t="s">
        <v>25</v>
      </c>
      <c r="D840" s="297"/>
      <c r="E840" s="297"/>
      <c r="F840" s="297"/>
      <c r="G840" s="297"/>
      <c r="H840" s="297"/>
      <c r="I840" s="297"/>
      <c r="J840" s="297"/>
      <c r="K840" s="297"/>
      <c r="L840" s="297"/>
      <c r="M840" s="297"/>
      <c r="N840" s="293"/>
      <c r="O840" s="297"/>
      <c r="P840" s="297"/>
      <c r="Q840" s="297"/>
      <c r="R840" s="297"/>
      <c r="S840" s="297"/>
      <c r="T840" s="297"/>
      <c r="U840" s="297"/>
      <c r="V840" s="297"/>
      <c r="W840" s="297"/>
      <c r="X840" s="297"/>
      <c r="Y840" s="416"/>
      <c r="Z840" s="416"/>
      <c r="AA840" s="416"/>
      <c r="AB840" s="416"/>
      <c r="AC840" s="416"/>
      <c r="AD840" s="416"/>
      <c r="AE840" s="416"/>
      <c r="AF840" s="411"/>
      <c r="AG840" s="411"/>
      <c r="AH840" s="411"/>
      <c r="AI840" s="411"/>
      <c r="AJ840" s="411"/>
      <c r="AK840" s="411"/>
      <c r="AL840" s="411"/>
      <c r="AM840" s="298">
        <f>SUM(Y840:AL840)</f>
        <v>0</v>
      </c>
    </row>
    <row r="841" spans="1:39" hidden="1" outlineLevel="1">
      <c r="A841" s="526"/>
      <c r="B841" s="296" t="s">
        <v>343</v>
      </c>
      <c r="C841" s="293" t="s">
        <v>164</v>
      </c>
      <c r="D841" s="297"/>
      <c r="E841" s="297"/>
      <c r="F841" s="297"/>
      <c r="G841" s="297"/>
      <c r="H841" s="297"/>
      <c r="I841" s="297"/>
      <c r="J841" s="297"/>
      <c r="K841" s="297"/>
      <c r="L841" s="297"/>
      <c r="M841" s="297"/>
      <c r="N841" s="293"/>
      <c r="O841" s="297"/>
      <c r="P841" s="297"/>
      <c r="Q841" s="297"/>
      <c r="R841" s="297"/>
      <c r="S841" s="297"/>
      <c r="T841" s="297"/>
      <c r="U841" s="297"/>
      <c r="V841" s="297"/>
      <c r="W841" s="297"/>
      <c r="X841" s="297"/>
      <c r="Y841" s="412">
        <f t="shared" ref="Y841:AL841" si="261">Y840</f>
        <v>0</v>
      </c>
      <c r="Z841" s="412">
        <f t="shared" si="261"/>
        <v>0</v>
      </c>
      <c r="AA841" s="412">
        <f t="shared" si="261"/>
        <v>0</v>
      </c>
      <c r="AB841" s="412">
        <f t="shared" si="261"/>
        <v>0</v>
      </c>
      <c r="AC841" s="412">
        <f t="shared" si="261"/>
        <v>0</v>
      </c>
      <c r="AD841" s="412">
        <f t="shared" si="261"/>
        <v>0</v>
      </c>
      <c r="AE841" s="412">
        <f t="shared" si="261"/>
        <v>0</v>
      </c>
      <c r="AF841" s="412">
        <f t="shared" si="261"/>
        <v>0</v>
      </c>
      <c r="AG841" s="412">
        <f t="shared" si="261"/>
        <v>0</v>
      </c>
      <c r="AH841" s="412">
        <f t="shared" si="261"/>
        <v>0</v>
      </c>
      <c r="AI841" s="412">
        <f t="shared" si="261"/>
        <v>0</v>
      </c>
      <c r="AJ841" s="412">
        <f t="shared" si="261"/>
        <v>0</v>
      </c>
      <c r="AK841" s="412">
        <f t="shared" si="261"/>
        <v>0</v>
      </c>
      <c r="AL841" s="412">
        <f t="shared" si="261"/>
        <v>0</v>
      </c>
      <c r="AM841" s="308"/>
    </row>
    <row r="842" spans="1:39" hidden="1" outlineLevel="1">
      <c r="A842" s="526"/>
      <c r="B842" s="296"/>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423"/>
      <c r="Z842" s="426"/>
      <c r="AA842" s="426"/>
      <c r="AB842" s="426"/>
      <c r="AC842" s="426"/>
      <c r="AD842" s="426"/>
      <c r="AE842" s="426"/>
      <c r="AF842" s="426"/>
      <c r="AG842" s="426"/>
      <c r="AH842" s="426"/>
      <c r="AI842" s="426"/>
      <c r="AJ842" s="426"/>
      <c r="AK842" s="426"/>
      <c r="AL842" s="426"/>
      <c r="AM842" s="308"/>
    </row>
    <row r="843" spans="1:39" ht="30" hidden="1" outlineLevel="1">
      <c r="A843" s="526">
        <v>23</v>
      </c>
      <c r="B843" s="429" t="s">
        <v>116</v>
      </c>
      <c r="C843" s="293" t="s">
        <v>25</v>
      </c>
      <c r="D843" s="297"/>
      <c r="E843" s="297"/>
      <c r="F843" s="297"/>
      <c r="G843" s="297"/>
      <c r="H843" s="297"/>
      <c r="I843" s="297"/>
      <c r="J843" s="297"/>
      <c r="K843" s="297"/>
      <c r="L843" s="297"/>
      <c r="M843" s="297"/>
      <c r="N843" s="293"/>
      <c r="O843" s="297"/>
      <c r="P843" s="297"/>
      <c r="Q843" s="297"/>
      <c r="R843" s="297"/>
      <c r="S843" s="297"/>
      <c r="T843" s="297"/>
      <c r="U843" s="297"/>
      <c r="V843" s="297"/>
      <c r="W843" s="297"/>
      <c r="X843" s="297"/>
      <c r="Y843" s="416"/>
      <c r="Z843" s="416"/>
      <c r="AA843" s="416"/>
      <c r="AB843" s="416"/>
      <c r="AC843" s="416"/>
      <c r="AD843" s="416"/>
      <c r="AE843" s="416"/>
      <c r="AF843" s="411"/>
      <c r="AG843" s="411"/>
      <c r="AH843" s="411"/>
      <c r="AI843" s="411"/>
      <c r="AJ843" s="411"/>
      <c r="AK843" s="411"/>
      <c r="AL843" s="411"/>
      <c r="AM843" s="298">
        <f>SUM(Y843:AL843)</f>
        <v>0</v>
      </c>
    </row>
    <row r="844" spans="1:39" hidden="1" outlineLevel="1">
      <c r="A844" s="526"/>
      <c r="B844" s="296" t="s">
        <v>343</v>
      </c>
      <c r="C844" s="293" t="s">
        <v>164</v>
      </c>
      <c r="D844" s="297"/>
      <c r="E844" s="297"/>
      <c r="F844" s="297"/>
      <c r="G844" s="297"/>
      <c r="H844" s="297"/>
      <c r="I844" s="297"/>
      <c r="J844" s="297"/>
      <c r="K844" s="297"/>
      <c r="L844" s="297"/>
      <c r="M844" s="297"/>
      <c r="N844" s="293"/>
      <c r="O844" s="297"/>
      <c r="P844" s="297"/>
      <c r="Q844" s="297"/>
      <c r="R844" s="297"/>
      <c r="S844" s="297"/>
      <c r="T844" s="297"/>
      <c r="U844" s="297"/>
      <c r="V844" s="297"/>
      <c r="W844" s="297"/>
      <c r="X844" s="297"/>
      <c r="Y844" s="412">
        <f t="shared" ref="Y844:AL844" si="262">Y843</f>
        <v>0</v>
      </c>
      <c r="Z844" s="412">
        <f t="shared" si="262"/>
        <v>0</v>
      </c>
      <c r="AA844" s="412">
        <f t="shared" si="262"/>
        <v>0</v>
      </c>
      <c r="AB844" s="412">
        <f t="shared" si="262"/>
        <v>0</v>
      </c>
      <c r="AC844" s="412">
        <f t="shared" si="262"/>
        <v>0</v>
      </c>
      <c r="AD844" s="412">
        <f t="shared" si="262"/>
        <v>0</v>
      </c>
      <c r="AE844" s="412">
        <f t="shared" si="262"/>
        <v>0</v>
      </c>
      <c r="AF844" s="412">
        <f t="shared" si="262"/>
        <v>0</v>
      </c>
      <c r="AG844" s="412">
        <f t="shared" si="262"/>
        <v>0</v>
      </c>
      <c r="AH844" s="412">
        <f t="shared" si="262"/>
        <v>0</v>
      </c>
      <c r="AI844" s="412">
        <f t="shared" si="262"/>
        <v>0</v>
      </c>
      <c r="AJ844" s="412">
        <f t="shared" si="262"/>
        <v>0</v>
      </c>
      <c r="AK844" s="412">
        <f t="shared" si="262"/>
        <v>0</v>
      </c>
      <c r="AL844" s="412">
        <f t="shared" si="262"/>
        <v>0</v>
      </c>
      <c r="AM844" s="308"/>
    </row>
    <row r="845" spans="1:39" hidden="1" outlineLevel="1">
      <c r="A845" s="526"/>
      <c r="B845" s="431"/>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423"/>
      <c r="Z845" s="426"/>
      <c r="AA845" s="426"/>
      <c r="AB845" s="426"/>
      <c r="AC845" s="426"/>
      <c r="AD845" s="426"/>
      <c r="AE845" s="426"/>
      <c r="AF845" s="426"/>
      <c r="AG845" s="426"/>
      <c r="AH845" s="426"/>
      <c r="AI845" s="426"/>
      <c r="AJ845" s="426"/>
      <c r="AK845" s="426"/>
      <c r="AL845" s="426"/>
      <c r="AM845" s="308"/>
    </row>
    <row r="846" spans="1:39" ht="30" hidden="1" outlineLevel="1">
      <c r="A846" s="526">
        <v>24</v>
      </c>
      <c r="B846" s="429" t="s">
        <v>117</v>
      </c>
      <c r="C846" s="293" t="s">
        <v>25</v>
      </c>
      <c r="D846" s="297"/>
      <c r="E846" s="297"/>
      <c r="F846" s="297"/>
      <c r="G846" s="297"/>
      <c r="H846" s="297"/>
      <c r="I846" s="297"/>
      <c r="J846" s="297"/>
      <c r="K846" s="297"/>
      <c r="L846" s="297"/>
      <c r="M846" s="297"/>
      <c r="N846" s="293"/>
      <c r="O846" s="297"/>
      <c r="P846" s="297"/>
      <c r="Q846" s="297"/>
      <c r="R846" s="297"/>
      <c r="S846" s="297"/>
      <c r="T846" s="297"/>
      <c r="U846" s="297"/>
      <c r="V846" s="297"/>
      <c r="W846" s="297"/>
      <c r="X846" s="297"/>
      <c r="Y846" s="416"/>
      <c r="Z846" s="416"/>
      <c r="AA846" s="416"/>
      <c r="AB846" s="416"/>
      <c r="AC846" s="416"/>
      <c r="AD846" s="416"/>
      <c r="AE846" s="416"/>
      <c r="AF846" s="411"/>
      <c r="AG846" s="411"/>
      <c r="AH846" s="411"/>
      <c r="AI846" s="411"/>
      <c r="AJ846" s="411"/>
      <c r="AK846" s="411"/>
      <c r="AL846" s="411"/>
      <c r="AM846" s="298">
        <f>SUM(Y846:AL846)</f>
        <v>0</v>
      </c>
    </row>
    <row r="847" spans="1:39" hidden="1" outlineLevel="1">
      <c r="A847" s="526"/>
      <c r="B847" s="296" t="s">
        <v>343</v>
      </c>
      <c r="C847" s="293" t="s">
        <v>164</v>
      </c>
      <c r="D847" s="297"/>
      <c r="E847" s="297"/>
      <c r="F847" s="297"/>
      <c r="G847" s="297"/>
      <c r="H847" s="297"/>
      <c r="I847" s="297"/>
      <c r="J847" s="297"/>
      <c r="K847" s="297"/>
      <c r="L847" s="297"/>
      <c r="M847" s="297"/>
      <c r="N847" s="293"/>
      <c r="O847" s="297"/>
      <c r="P847" s="297"/>
      <c r="Q847" s="297"/>
      <c r="R847" s="297"/>
      <c r="S847" s="297"/>
      <c r="T847" s="297"/>
      <c r="U847" s="297"/>
      <c r="V847" s="297"/>
      <c r="W847" s="297"/>
      <c r="X847" s="297"/>
      <c r="Y847" s="412">
        <f t="shared" ref="Y847:AL847" si="263">Y846</f>
        <v>0</v>
      </c>
      <c r="Z847" s="412">
        <f t="shared" si="263"/>
        <v>0</v>
      </c>
      <c r="AA847" s="412">
        <f t="shared" si="263"/>
        <v>0</v>
      </c>
      <c r="AB847" s="412">
        <f t="shared" si="263"/>
        <v>0</v>
      </c>
      <c r="AC847" s="412">
        <f t="shared" si="263"/>
        <v>0</v>
      </c>
      <c r="AD847" s="412">
        <f t="shared" si="263"/>
        <v>0</v>
      </c>
      <c r="AE847" s="412">
        <f t="shared" si="263"/>
        <v>0</v>
      </c>
      <c r="AF847" s="412">
        <f t="shared" si="263"/>
        <v>0</v>
      </c>
      <c r="AG847" s="412">
        <f t="shared" si="263"/>
        <v>0</v>
      </c>
      <c r="AH847" s="412">
        <f t="shared" si="263"/>
        <v>0</v>
      </c>
      <c r="AI847" s="412">
        <f t="shared" si="263"/>
        <v>0</v>
      </c>
      <c r="AJ847" s="412">
        <f t="shared" si="263"/>
        <v>0</v>
      </c>
      <c r="AK847" s="412">
        <f t="shared" si="263"/>
        <v>0</v>
      </c>
      <c r="AL847" s="412">
        <f t="shared" si="263"/>
        <v>0</v>
      </c>
      <c r="AM847" s="308"/>
    </row>
    <row r="848" spans="1:39" hidden="1" outlineLevel="1">
      <c r="A848" s="526"/>
      <c r="B848" s="296"/>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413"/>
      <c r="Z848" s="426"/>
      <c r="AA848" s="426"/>
      <c r="AB848" s="426"/>
      <c r="AC848" s="426"/>
      <c r="AD848" s="426"/>
      <c r="AE848" s="426"/>
      <c r="AF848" s="426"/>
      <c r="AG848" s="426"/>
      <c r="AH848" s="426"/>
      <c r="AI848" s="426"/>
      <c r="AJ848" s="426"/>
      <c r="AK848" s="426"/>
      <c r="AL848" s="426"/>
      <c r="AM848" s="308"/>
    </row>
    <row r="849" spans="1:39" ht="15.75" hidden="1" outlineLevel="1">
      <c r="A849" s="526"/>
      <c r="B849" s="290" t="s">
        <v>501</v>
      </c>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413"/>
      <c r="Z849" s="426"/>
      <c r="AA849" s="426"/>
      <c r="AB849" s="426"/>
      <c r="AC849" s="426"/>
      <c r="AD849" s="426"/>
      <c r="AE849" s="426"/>
      <c r="AF849" s="426"/>
      <c r="AG849" s="426"/>
      <c r="AH849" s="426"/>
      <c r="AI849" s="426"/>
      <c r="AJ849" s="426"/>
      <c r="AK849" s="426"/>
      <c r="AL849" s="426"/>
      <c r="AM849" s="308"/>
    </row>
    <row r="850" spans="1:39" hidden="1" outlineLevel="1">
      <c r="A850" s="526">
        <v>25</v>
      </c>
      <c r="B850" s="429" t="s">
        <v>118</v>
      </c>
      <c r="C850" s="293" t="s">
        <v>25</v>
      </c>
      <c r="D850" s="297"/>
      <c r="E850" s="297"/>
      <c r="F850" s="297"/>
      <c r="G850" s="297"/>
      <c r="H850" s="297"/>
      <c r="I850" s="297"/>
      <c r="J850" s="297"/>
      <c r="K850" s="297"/>
      <c r="L850" s="297"/>
      <c r="M850" s="297"/>
      <c r="N850" s="297">
        <v>12</v>
      </c>
      <c r="O850" s="297"/>
      <c r="P850" s="297"/>
      <c r="Q850" s="297"/>
      <c r="R850" s="297"/>
      <c r="S850" s="297"/>
      <c r="T850" s="297"/>
      <c r="U850" s="297"/>
      <c r="V850" s="297"/>
      <c r="W850" s="297"/>
      <c r="X850" s="297"/>
      <c r="Y850" s="427"/>
      <c r="Z850" s="416"/>
      <c r="AA850" s="416"/>
      <c r="AB850" s="416"/>
      <c r="AC850" s="416"/>
      <c r="AD850" s="416"/>
      <c r="AE850" s="416"/>
      <c r="AF850" s="416"/>
      <c r="AG850" s="416"/>
      <c r="AH850" s="416"/>
      <c r="AI850" s="416"/>
      <c r="AJ850" s="416"/>
      <c r="AK850" s="416"/>
      <c r="AL850" s="416"/>
      <c r="AM850" s="298">
        <f>SUM(Y850:AL850)</f>
        <v>0</v>
      </c>
    </row>
    <row r="851" spans="1:39" hidden="1" outlineLevel="1">
      <c r="A851" s="526"/>
      <c r="B851" s="296" t="s">
        <v>343</v>
      </c>
      <c r="C851" s="293" t="s">
        <v>164</v>
      </c>
      <c r="D851" s="297"/>
      <c r="E851" s="297"/>
      <c r="F851" s="297"/>
      <c r="G851" s="297"/>
      <c r="H851" s="297"/>
      <c r="I851" s="297"/>
      <c r="J851" s="297"/>
      <c r="K851" s="297"/>
      <c r="L851" s="297"/>
      <c r="M851" s="297"/>
      <c r="N851" s="297">
        <f>N850</f>
        <v>12</v>
      </c>
      <c r="O851" s="297"/>
      <c r="P851" s="297"/>
      <c r="Q851" s="297"/>
      <c r="R851" s="297"/>
      <c r="S851" s="297"/>
      <c r="T851" s="297"/>
      <c r="U851" s="297"/>
      <c r="V851" s="297"/>
      <c r="W851" s="297"/>
      <c r="X851" s="297"/>
      <c r="Y851" s="412">
        <f t="shared" ref="Y851:AL851" si="264">Y850</f>
        <v>0</v>
      </c>
      <c r="Z851" s="412">
        <f t="shared" si="264"/>
        <v>0</v>
      </c>
      <c r="AA851" s="412">
        <f t="shared" si="264"/>
        <v>0</v>
      </c>
      <c r="AB851" s="412">
        <f t="shared" si="264"/>
        <v>0</v>
      </c>
      <c r="AC851" s="412">
        <f t="shared" si="264"/>
        <v>0</v>
      </c>
      <c r="AD851" s="412">
        <f t="shared" si="264"/>
        <v>0</v>
      </c>
      <c r="AE851" s="412">
        <f t="shared" si="264"/>
        <v>0</v>
      </c>
      <c r="AF851" s="412">
        <f t="shared" si="264"/>
        <v>0</v>
      </c>
      <c r="AG851" s="412">
        <f t="shared" si="264"/>
        <v>0</v>
      </c>
      <c r="AH851" s="412">
        <f t="shared" si="264"/>
        <v>0</v>
      </c>
      <c r="AI851" s="412">
        <f t="shared" si="264"/>
        <v>0</v>
      </c>
      <c r="AJ851" s="412">
        <f t="shared" si="264"/>
        <v>0</v>
      </c>
      <c r="AK851" s="412">
        <f t="shared" si="264"/>
        <v>0</v>
      </c>
      <c r="AL851" s="412">
        <f t="shared" si="264"/>
        <v>0</v>
      </c>
      <c r="AM851" s="308"/>
    </row>
    <row r="852" spans="1:39" hidden="1" outlineLevel="1">
      <c r="A852" s="526"/>
      <c r="B852" s="296"/>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413"/>
      <c r="Z852" s="426"/>
      <c r="AA852" s="426"/>
      <c r="AB852" s="426"/>
      <c r="AC852" s="426"/>
      <c r="AD852" s="426"/>
      <c r="AE852" s="426"/>
      <c r="AF852" s="426"/>
      <c r="AG852" s="426"/>
      <c r="AH852" s="426"/>
      <c r="AI852" s="426"/>
      <c r="AJ852" s="426"/>
      <c r="AK852" s="426"/>
      <c r="AL852" s="426"/>
      <c r="AM852" s="308"/>
    </row>
    <row r="853" spans="1:39" hidden="1" outlineLevel="1">
      <c r="A853" s="526">
        <v>26</v>
      </c>
      <c r="B853" s="429" t="s">
        <v>119</v>
      </c>
      <c r="C853" s="293" t="s">
        <v>25</v>
      </c>
      <c r="D853" s="297"/>
      <c r="E853" s="297"/>
      <c r="F853" s="297"/>
      <c r="G853" s="297"/>
      <c r="H853" s="297"/>
      <c r="I853" s="297"/>
      <c r="J853" s="297"/>
      <c r="K853" s="297"/>
      <c r="L853" s="297"/>
      <c r="M853" s="297"/>
      <c r="N853" s="297">
        <v>12</v>
      </c>
      <c r="O853" s="297"/>
      <c r="P853" s="297"/>
      <c r="Q853" s="297"/>
      <c r="R853" s="297"/>
      <c r="S853" s="297"/>
      <c r="T853" s="297"/>
      <c r="U853" s="297"/>
      <c r="V853" s="297"/>
      <c r="W853" s="297"/>
      <c r="X853" s="297"/>
      <c r="Y853" s="427"/>
      <c r="Z853" s="416"/>
      <c r="AA853" s="416"/>
      <c r="AB853" s="416"/>
      <c r="AC853" s="416"/>
      <c r="AD853" s="416"/>
      <c r="AE853" s="416"/>
      <c r="AF853" s="416"/>
      <c r="AG853" s="416"/>
      <c r="AH853" s="416"/>
      <c r="AI853" s="416"/>
      <c r="AJ853" s="416"/>
      <c r="AK853" s="416"/>
      <c r="AL853" s="416"/>
      <c r="AM853" s="298">
        <f>SUM(Y853:AL853)</f>
        <v>0</v>
      </c>
    </row>
    <row r="854" spans="1:39" hidden="1" outlineLevel="1">
      <c r="A854" s="526"/>
      <c r="B854" s="296" t="s">
        <v>343</v>
      </c>
      <c r="C854" s="293" t="s">
        <v>164</v>
      </c>
      <c r="D854" s="297"/>
      <c r="E854" s="297"/>
      <c r="F854" s="297"/>
      <c r="G854" s="297"/>
      <c r="H854" s="297"/>
      <c r="I854" s="297"/>
      <c r="J854" s="297"/>
      <c r="K854" s="297"/>
      <c r="L854" s="297"/>
      <c r="M854" s="297"/>
      <c r="N854" s="297">
        <f>N853</f>
        <v>12</v>
      </c>
      <c r="O854" s="297"/>
      <c r="P854" s="297"/>
      <c r="Q854" s="297"/>
      <c r="R854" s="297"/>
      <c r="S854" s="297"/>
      <c r="T854" s="297"/>
      <c r="U854" s="297"/>
      <c r="V854" s="297"/>
      <c r="W854" s="297"/>
      <c r="X854" s="297"/>
      <c r="Y854" s="412">
        <f t="shared" ref="Y854:AL854" si="265">Y853</f>
        <v>0</v>
      </c>
      <c r="Z854" s="412">
        <f t="shared" si="265"/>
        <v>0</v>
      </c>
      <c r="AA854" s="412">
        <f t="shared" si="265"/>
        <v>0</v>
      </c>
      <c r="AB854" s="412">
        <f t="shared" si="265"/>
        <v>0</v>
      </c>
      <c r="AC854" s="412">
        <f t="shared" si="265"/>
        <v>0</v>
      </c>
      <c r="AD854" s="412">
        <f t="shared" si="265"/>
        <v>0</v>
      </c>
      <c r="AE854" s="412">
        <f t="shared" si="265"/>
        <v>0</v>
      </c>
      <c r="AF854" s="412">
        <f t="shared" si="265"/>
        <v>0</v>
      </c>
      <c r="AG854" s="412">
        <f t="shared" si="265"/>
        <v>0</v>
      </c>
      <c r="AH854" s="412">
        <f t="shared" si="265"/>
        <v>0</v>
      </c>
      <c r="AI854" s="412">
        <f t="shared" si="265"/>
        <v>0</v>
      </c>
      <c r="AJ854" s="412">
        <f t="shared" si="265"/>
        <v>0</v>
      </c>
      <c r="AK854" s="412">
        <f t="shared" si="265"/>
        <v>0</v>
      </c>
      <c r="AL854" s="412">
        <f t="shared" si="265"/>
        <v>0</v>
      </c>
      <c r="AM854" s="308"/>
    </row>
    <row r="855" spans="1:39" hidden="1" outlineLevel="1">
      <c r="A855" s="526"/>
      <c r="B855" s="296"/>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413"/>
      <c r="Z855" s="426"/>
      <c r="AA855" s="426"/>
      <c r="AB855" s="426"/>
      <c r="AC855" s="426"/>
      <c r="AD855" s="426"/>
      <c r="AE855" s="426"/>
      <c r="AF855" s="426"/>
      <c r="AG855" s="426"/>
      <c r="AH855" s="426"/>
      <c r="AI855" s="426"/>
      <c r="AJ855" s="426"/>
      <c r="AK855" s="426"/>
      <c r="AL855" s="426"/>
      <c r="AM855" s="308"/>
    </row>
    <row r="856" spans="1:39" ht="30" hidden="1" outlineLevel="1">
      <c r="A856" s="526">
        <v>27</v>
      </c>
      <c r="B856" s="429" t="s">
        <v>120</v>
      </c>
      <c r="C856" s="293" t="s">
        <v>25</v>
      </c>
      <c r="D856" s="297"/>
      <c r="E856" s="297"/>
      <c r="F856" s="297"/>
      <c r="G856" s="297"/>
      <c r="H856" s="297"/>
      <c r="I856" s="297"/>
      <c r="J856" s="297"/>
      <c r="K856" s="297"/>
      <c r="L856" s="297"/>
      <c r="M856" s="297"/>
      <c r="N856" s="297">
        <v>12</v>
      </c>
      <c r="O856" s="297"/>
      <c r="P856" s="297"/>
      <c r="Q856" s="297"/>
      <c r="R856" s="297"/>
      <c r="S856" s="297"/>
      <c r="T856" s="297"/>
      <c r="U856" s="297"/>
      <c r="V856" s="297"/>
      <c r="W856" s="297"/>
      <c r="X856" s="297"/>
      <c r="Y856" s="427"/>
      <c r="Z856" s="416"/>
      <c r="AA856" s="416"/>
      <c r="AB856" s="416"/>
      <c r="AC856" s="416"/>
      <c r="AD856" s="416"/>
      <c r="AE856" s="416"/>
      <c r="AF856" s="416"/>
      <c r="AG856" s="416"/>
      <c r="AH856" s="416"/>
      <c r="AI856" s="416"/>
      <c r="AJ856" s="416"/>
      <c r="AK856" s="416"/>
      <c r="AL856" s="416"/>
      <c r="AM856" s="298">
        <f>SUM(Y856:AL856)</f>
        <v>0</v>
      </c>
    </row>
    <row r="857" spans="1:39" hidden="1" outlineLevel="1">
      <c r="A857" s="526"/>
      <c r="B857" s="296" t="s">
        <v>343</v>
      </c>
      <c r="C857" s="293" t="s">
        <v>164</v>
      </c>
      <c r="D857" s="297"/>
      <c r="E857" s="297"/>
      <c r="F857" s="297"/>
      <c r="G857" s="297"/>
      <c r="H857" s="297"/>
      <c r="I857" s="297"/>
      <c r="J857" s="297"/>
      <c r="K857" s="297"/>
      <c r="L857" s="297"/>
      <c r="M857" s="297"/>
      <c r="N857" s="297">
        <f>N856</f>
        <v>12</v>
      </c>
      <c r="O857" s="297"/>
      <c r="P857" s="297"/>
      <c r="Q857" s="297"/>
      <c r="R857" s="297"/>
      <c r="S857" s="297"/>
      <c r="T857" s="297"/>
      <c r="U857" s="297"/>
      <c r="V857" s="297"/>
      <c r="W857" s="297"/>
      <c r="X857" s="297"/>
      <c r="Y857" s="412">
        <f t="shared" ref="Y857:AL857" si="266">Y856</f>
        <v>0</v>
      </c>
      <c r="Z857" s="412">
        <f t="shared" si="266"/>
        <v>0</v>
      </c>
      <c r="AA857" s="412">
        <f t="shared" si="266"/>
        <v>0</v>
      </c>
      <c r="AB857" s="412">
        <f t="shared" si="266"/>
        <v>0</v>
      </c>
      <c r="AC857" s="412">
        <f t="shared" si="266"/>
        <v>0</v>
      </c>
      <c r="AD857" s="412">
        <f t="shared" si="266"/>
        <v>0</v>
      </c>
      <c r="AE857" s="412">
        <f t="shared" si="266"/>
        <v>0</v>
      </c>
      <c r="AF857" s="412">
        <f t="shared" si="266"/>
        <v>0</v>
      </c>
      <c r="AG857" s="412">
        <f t="shared" si="266"/>
        <v>0</v>
      </c>
      <c r="AH857" s="412">
        <f t="shared" si="266"/>
        <v>0</v>
      </c>
      <c r="AI857" s="412">
        <f t="shared" si="266"/>
        <v>0</v>
      </c>
      <c r="AJ857" s="412">
        <f t="shared" si="266"/>
        <v>0</v>
      </c>
      <c r="AK857" s="412">
        <f t="shared" si="266"/>
        <v>0</v>
      </c>
      <c r="AL857" s="412">
        <f t="shared" si="266"/>
        <v>0</v>
      </c>
      <c r="AM857" s="308"/>
    </row>
    <row r="858" spans="1:39" hidden="1" outlineLevel="1">
      <c r="A858" s="526"/>
      <c r="B858" s="296"/>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413"/>
      <c r="Z858" s="426"/>
      <c r="AA858" s="426"/>
      <c r="AB858" s="426"/>
      <c r="AC858" s="426"/>
      <c r="AD858" s="426"/>
      <c r="AE858" s="426"/>
      <c r="AF858" s="426"/>
      <c r="AG858" s="426"/>
      <c r="AH858" s="426"/>
      <c r="AI858" s="426"/>
      <c r="AJ858" s="426"/>
      <c r="AK858" s="426"/>
      <c r="AL858" s="426"/>
      <c r="AM858" s="308"/>
    </row>
    <row r="859" spans="1:39" ht="30" hidden="1" outlineLevel="1">
      <c r="A859" s="526">
        <v>28</v>
      </c>
      <c r="B859" s="429" t="s">
        <v>121</v>
      </c>
      <c r="C859" s="293" t="s">
        <v>25</v>
      </c>
      <c r="D859" s="297"/>
      <c r="E859" s="297"/>
      <c r="F859" s="297"/>
      <c r="G859" s="297"/>
      <c r="H859" s="297"/>
      <c r="I859" s="297"/>
      <c r="J859" s="297"/>
      <c r="K859" s="297"/>
      <c r="L859" s="297"/>
      <c r="M859" s="297"/>
      <c r="N859" s="297">
        <v>12</v>
      </c>
      <c r="O859" s="297"/>
      <c r="P859" s="297"/>
      <c r="Q859" s="297"/>
      <c r="R859" s="297"/>
      <c r="S859" s="297"/>
      <c r="T859" s="297"/>
      <c r="U859" s="297"/>
      <c r="V859" s="297"/>
      <c r="W859" s="297"/>
      <c r="X859" s="297"/>
      <c r="Y859" s="427"/>
      <c r="Z859" s="416"/>
      <c r="AA859" s="416"/>
      <c r="AB859" s="416"/>
      <c r="AC859" s="416"/>
      <c r="AD859" s="416"/>
      <c r="AE859" s="416"/>
      <c r="AF859" s="416"/>
      <c r="AG859" s="416"/>
      <c r="AH859" s="416"/>
      <c r="AI859" s="416"/>
      <c r="AJ859" s="416"/>
      <c r="AK859" s="416"/>
      <c r="AL859" s="416"/>
      <c r="AM859" s="298">
        <f>SUM(Y859:AL859)</f>
        <v>0</v>
      </c>
    </row>
    <row r="860" spans="1:39" hidden="1" outlineLevel="1">
      <c r="A860" s="526"/>
      <c r="B860" s="296" t="s">
        <v>343</v>
      </c>
      <c r="C860" s="293" t="s">
        <v>164</v>
      </c>
      <c r="D860" s="297"/>
      <c r="E860" s="297"/>
      <c r="F860" s="297"/>
      <c r="G860" s="297"/>
      <c r="H860" s="297"/>
      <c r="I860" s="297"/>
      <c r="J860" s="297"/>
      <c r="K860" s="297"/>
      <c r="L860" s="297"/>
      <c r="M860" s="297"/>
      <c r="N860" s="297">
        <f>N859</f>
        <v>12</v>
      </c>
      <c r="O860" s="297"/>
      <c r="P860" s="297"/>
      <c r="Q860" s="297"/>
      <c r="R860" s="297"/>
      <c r="S860" s="297"/>
      <c r="T860" s="297"/>
      <c r="U860" s="297"/>
      <c r="V860" s="297"/>
      <c r="W860" s="297"/>
      <c r="X860" s="297"/>
      <c r="Y860" s="412">
        <f t="shared" ref="Y860:AL860" si="267">Y859</f>
        <v>0</v>
      </c>
      <c r="Z860" s="412">
        <f t="shared" si="267"/>
        <v>0</v>
      </c>
      <c r="AA860" s="412">
        <f t="shared" si="267"/>
        <v>0</v>
      </c>
      <c r="AB860" s="412">
        <f t="shared" si="267"/>
        <v>0</v>
      </c>
      <c r="AC860" s="412">
        <f t="shared" si="267"/>
        <v>0</v>
      </c>
      <c r="AD860" s="412">
        <f t="shared" si="267"/>
        <v>0</v>
      </c>
      <c r="AE860" s="412">
        <f t="shared" si="267"/>
        <v>0</v>
      </c>
      <c r="AF860" s="412">
        <f t="shared" si="267"/>
        <v>0</v>
      </c>
      <c r="AG860" s="412">
        <f t="shared" si="267"/>
        <v>0</v>
      </c>
      <c r="AH860" s="412">
        <f t="shared" si="267"/>
        <v>0</v>
      </c>
      <c r="AI860" s="412">
        <f t="shared" si="267"/>
        <v>0</v>
      </c>
      <c r="AJ860" s="412">
        <f t="shared" si="267"/>
        <v>0</v>
      </c>
      <c r="AK860" s="412">
        <f t="shared" si="267"/>
        <v>0</v>
      </c>
      <c r="AL860" s="412">
        <f t="shared" si="267"/>
        <v>0</v>
      </c>
      <c r="AM860" s="308"/>
    </row>
    <row r="861" spans="1:39" hidden="1" outlineLevel="1">
      <c r="A861" s="526"/>
      <c r="B861" s="296"/>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413"/>
      <c r="Z861" s="426"/>
      <c r="AA861" s="426"/>
      <c r="AB861" s="426"/>
      <c r="AC861" s="426"/>
      <c r="AD861" s="426"/>
      <c r="AE861" s="426"/>
      <c r="AF861" s="426"/>
      <c r="AG861" s="426"/>
      <c r="AH861" s="426"/>
      <c r="AI861" s="426"/>
      <c r="AJ861" s="426"/>
      <c r="AK861" s="426"/>
      <c r="AL861" s="426"/>
      <c r="AM861" s="308"/>
    </row>
    <row r="862" spans="1:39" ht="30" hidden="1" outlineLevel="1">
      <c r="A862" s="526">
        <v>29</v>
      </c>
      <c r="B862" s="429" t="s">
        <v>122</v>
      </c>
      <c r="C862" s="293" t="s">
        <v>25</v>
      </c>
      <c r="D862" s="297"/>
      <c r="E862" s="297"/>
      <c r="F862" s="297"/>
      <c r="G862" s="297"/>
      <c r="H862" s="297"/>
      <c r="I862" s="297"/>
      <c r="J862" s="297"/>
      <c r="K862" s="297"/>
      <c r="L862" s="297"/>
      <c r="M862" s="297"/>
      <c r="N862" s="297">
        <v>3</v>
      </c>
      <c r="O862" s="297"/>
      <c r="P862" s="297"/>
      <c r="Q862" s="297"/>
      <c r="R862" s="297"/>
      <c r="S862" s="297"/>
      <c r="T862" s="297"/>
      <c r="U862" s="297"/>
      <c r="V862" s="297"/>
      <c r="W862" s="297"/>
      <c r="X862" s="297"/>
      <c r="Y862" s="427"/>
      <c r="Z862" s="416"/>
      <c r="AA862" s="416"/>
      <c r="AB862" s="416"/>
      <c r="AC862" s="416"/>
      <c r="AD862" s="416"/>
      <c r="AE862" s="416"/>
      <c r="AF862" s="416"/>
      <c r="AG862" s="416"/>
      <c r="AH862" s="416"/>
      <c r="AI862" s="416"/>
      <c r="AJ862" s="416"/>
      <c r="AK862" s="416"/>
      <c r="AL862" s="416"/>
      <c r="AM862" s="298">
        <f>SUM(Y862:AL862)</f>
        <v>0</v>
      </c>
    </row>
    <row r="863" spans="1:39" hidden="1" outlineLevel="1">
      <c r="A863" s="526"/>
      <c r="B863" s="296" t="s">
        <v>343</v>
      </c>
      <c r="C863" s="293" t="s">
        <v>164</v>
      </c>
      <c r="D863" s="297"/>
      <c r="E863" s="297"/>
      <c r="F863" s="297"/>
      <c r="G863" s="297"/>
      <c r="H863" s="297"/>
      <c r="I863" s="297"/>
      <c r="J863" s="297"/>
      <c r="K863" s="297"/>
      <c r="L863" s="297"/>
      <c r="M863" s="297"/>
      <c r="N863" s="297">
        <f>N862</f>
        <v>3</v>
      </c>
      <c r="O863" s="297"/>
      <c r="P863" s="297"/>
      <c r="Q863" s="297"/>
      <c r="R863" s="297"/>
      <c r="S863" s="297"/>
      <c r="T863" s="297"/>
      <c r="U863" s="297"/>
      <c r="V863" s="297"/>
      <c r="W863" s="297"/>
      <c r="X863" s="297"/>
      <c r="Y863" s="412">
        <f t="shared" ref="Y863:AL863" si="268">Y862</f>
        <v>0</v>
      </c>
      <c r="Z863" s="412">
        <f t="shared" si="268"/>
        <v>0</v>
      </c>
      <c r="AA863" s="412">
        <f t="shared" si="268"/>
        <v>0</v>
      </c>
      <c r="AB863" s="412">
        <f t="shared" si="268"/>
        <v>0</v>
      </c>
      <c r="AC863" s="412">
        <f t="shared" si="268"/>
        <v>0</v>
      </c>
      <c r="AD863" s="412">
        <f t="shared" si="268"/>
        <v>0</v>
      </c>
      <c r="AE863" s="412">
        <f t="shared" si="268"/>
        <v>0</v>
      </c>
      <c r="AF863" s="412">
        <f t="shared" si="268"/>
        <v>0</v>
      </c>
      <c r="AG863" s="412">
        <f t="shared" si="268"/>
        <v>0</v>
      </c>
      <c r="AH863" s="412">
        <f t="shared" si="268"/>
        <v>0</v>
      </c>
      <c r="AI863" s="412">
        <f t="shared" si="268"/>
        <v>0</v>
      </c>
      <c r="AJ863" s="412">
        <f t="shared" si="268"/>
        <v>0</v>
      </c>
      <c r="AK863" s="412">
        <f t="shared" si="268"/>
        <v>0</v>
      </c>
      <c r="AL863" s="412">
        <f t="shared" si="268"/>
        <v>0</v>
      </c>
      <c r="AM863" s="308"/>
    </row>
    <row r="864" spans="1:39" hidden="1" outlineLevel="1">
      <c r="A864" s="526"/>
      <c r="B864" s="296"/>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413"/>
      <c r="Z864" s="426"/>
      <c r="AA864" s="426"/>
      <c r="AB864" s="426"/>
      <c r="AC864" s="426"/>
      <c r="AD864" s="426"/>
      <c r="AE864" s="426"/>
      <c r="AF864" s="426"/>
      <c r="AG864" s="426"/>
      <c r="AH864" s="426"/>
      <c r="AI864" s="426"/>
      <c r="AJ864" s="426"/>
      <c r="AK864" s="426"/>
      <c r="AL864" s="426"/>
      <c r="AM864" s="308"/>
    </row>
    <row r="865" spans="1:39" ht="30" hidden="1" outlineLevel="1">
      <c r="A865" s="526">
        <v>30</v>
      </c>
      <c r="B865" s="429" t="s">
        <v>123</v>
      </c>
      <c r="C865" s="293" t="s">
        <v>25</v>
      </c>
      <c r="D865" s="297"/>
      <c r="E865" s="297"/>
      <c r="F865" s="297"/>
      <c r="G865" s="297"/>
      <c r="H865" s="297"/>
      <c r="I865" s="297"/>
      <c r="J865" s="297"/>
      <c r="K865" s="297"/>
      <c r="L865" s="297"/>
      <c r="M865" s="297"/>
      <c r="N865" s="297">
        <v>12</v>
      </c>
      <c r="O865" s="297"/>
      <c r="P865" s="297"/>
      <c r="Q865" s="297"/>
      <c r="R865" s="297"/>
      <c r="S865" s="297"/>
      <c r="T865" s="297"/>
      <c r="U865" s="297"/>
      <c r="V865" s="297"/>
      <c r="W865" s="297"/>
      <c r="X865" s="297"/>
      <c r="Y865" s="427"/>
      <c r="Z865" s="416"/>
      <c r="AA865" s="416"/>
      <c r="AB865" s="416"/>
      <c r="AC865" s="416"/>
      <c r="AD865" s="416"/>
      <c r="AE865" s="416"/>
      <c r="AF865" s="416"/>
      <c r="AG865" s="416"/>
      <c r="AH865" s="416"/>
      <c r="AI865" s="416"/>
      <c r="AJ865" s="416"/>
      <c r="AK865" s="416"/>
      <c r="AL865" s="416"/>
      <c r="AM865" s="298">
        <f>SUM(Y865:AL865)</f>
        <v>0</v>
      </c>
    </row>
    <row r="866" spans="1:39" hidden="1" outlineLevel="1">
      <c r="A866" s="526"/>
      <c r="B866" s="296" t="s">
        <v>343</v>
      </c>
      <c r="C866" s="293" t="s">
        <v>164</v>
      </c>
      <c r="D866" s="297"/>
      <c r="E866" s="297"/>
      <c r="F866" s="297"/>
      <c r="G866" s="297"/>
      <c r="H866" s="297"/>
      <c r="I866" s="297"/>
      <c r="J866" s="297"/>
      <c r="K866" s="297"/>
      <c r="L866" s="297"/>
      <c r="M866" s="297"/>
      <c r="N866" s="297">
        <f>N865</f>
        <v>12</v>
      </c>
      <c r="O866" s="297"/>
      <c r="P866" s="297"/>
      <c r="Q866" s="297"/>
      <c r="R866" s="297"/>
      <c r="S866" s="297"/>
      <c r="T866" s="297"/>
      <c r="U866" s="297"/>
      <c r="V866" s="297"/>
      <c r="W866" s="297"/>
      <c r="X866" s="297"/>
      <c r="Y866" s="412">
        <f t="shared" ref="Y866:AL866" si="269">Y865</f>
        <v>0</v>
      </c>
      <c r="Z866" s="412">
        <f t="shared" si="269"/>
        <v>0</v>
      </c>
      <c r="AA866" s="412">
        <f t="shared" si="269"/>
        <v>0</v>
      </c>
      <c r="AB866" s="412">
        <f t="shared" si="269"/>
        <v>0</v>
      </c>
      <c r="AC866" s="412">
        <f t="shared" si="269"/>
        <v>0</v>
      </c>
      <c r="AD866" s="412">
        <f t="shared" si="269"/>
        <v>0</v>
      </c>
      <c r="AE866" s="412">
        <f t="shared" si="269"/>
        <v>0</v>
      </c>
      <c r="AF866" s="412">
        <f t="shared" si="269"/>
        <v>0</v>
      </c>
      <c r="AG866" s="412">
        <f t="shared" si="269"/>
        <v>0</v>
      </c>
      <c r="AH866" s="412">
        <f t="shared" si="269"/>
        <v>0</v>
      </c>
      <c r="AI866" s="412">
        <f t="shared" si="269"/>
        <v>0</v>
      </c>
      <c r="AJ866" s="412">
        <f t="shared" si="269"/>
        <v>0</v>
      </c>
      <c r="AK866" s="412">
        <f t="shared" si="269"/>
        <v>0</v>
      </c>
      <c r="AL866" s="412">
        <f t="shared" si="269"/>
        <v>0</v>
      </c>
      <c r="AM866" s="308"/>
    </row>
    <row r="867" spans="1:39" hidden="1" outlineLevel="1">
      <c r="A867" s="526"/>
      <c r="B867" s="296"/>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413"/>
      <c r="Z867" s="426"/>
      <c r="AA867" s="426"/>
      <c r="AB867" s="426"/>
      <c r="AC867" s="426"/>
      <c r="AD867" s="426"/>
      <c r="AE867" s="426"/>
      <c r="AF867" s="426"/>
      <c r="AG867" s="426"/>
      <c r="AH867" s="426"/>
      <c r="AI867" s="426"/>
      <c r="AJ867" s="426"/>
      <c r="AK867" s="426"/>
      <c r="AL867" s="426"/>
      <c r="AM867" s="308"/>
    </row>
    <row r="868" spans="1:39" ht="30" hidden="1" outlineLevel="1">
      <c r="A868" s="526">
        <v>31</v>
      </c>
      <c r="B868" s="429" t="s">
        <v>124</v>
      </c>
      <c r="C868" s="293" t="s">
        <v>25</v>
      </c>
      <c r="D868" s="297"/>
      <c r="E868" s="297"/>
      <c r="F868" s="297"/>
      <c r="G868" s="297"/>
      <c r="H868" s="297"/>
      <c r="I868" s="297"/>
      <c r="J868" s="297"/>
      <c r="K868" s="297"/>
      <c r="L868" s="297"/>
      <c r="M868" s="297"/>
      <c r="N868" s="297">
        <v>12</v>
      </c>
      <c r="O868" s="297"/>
      <c r="P868" s="297"/>
      <c r="Q868" s="297"/>
      <c r="R868" s="297"/>
      <c r="S868" s="297"/>
      <c r="T868" s="297"/>
      <c r="U868" s="297"/>
      <c r="V868" s="297"/>
      <c r="W868" s="297"/>
      <c r="X868" s="297"/>
      <c r="Y868" s="427"/>
      <c r="Z868" s="416"/>
      <c r="AA868" s="416"/>
      <c r="AB868" s="416"/>
      <c r="AC868" s="416"/>
      <c r="AD868" s="416"/>
      <c r="AE868" s="416"/>
      <c r="AF868" s="416"/>
      <c r="AG868" s="416"/>
      <c r="AH868" s="416"/>
      <c r="AI868" s="416"/>
      <c r="AJ868" s="416"/>
      <c r="AK868" s="416"/>
      <c r="AL868" s="416"/>
      <c r="AM868" s="298">
        <f>SUM(Y868:AL868)</f>
        <v>0</v>
      </c>
    </row>
    <row r="869" spans="1:39" hidden="1" outlineLevel="1">
      <c r="A869" s="526"/>
      <c r="B869" s="296" t="s">
        <v>343</v>
      </c>
      <c r="C869" s="293" t="s">
        <v>164</v>
      </c>
      <c r="D869" s="297"/>
      <c r="E869" s="297"/>
      <c r="F869" s="297"/>
      <c r="G869" s="297"/>
      <c r="H869" s="297"/>
      <c r="I869" s="297"/>
      <c r="J869" s="297"/>
      <c r="K869" s="297"/>
      <c r="L869" s="297"/>
      <c r="M869" s="297"/>
      <c r="N869" s="297">
        <f>N868</f>
        <v>12</v>
      </c>
      <c r="O869" s="297"/>
      <c r="P869" s="297"/>
      <c r="Q869" s="297"/>
      <c r="R869" s="297"/>
      <c r="S869" s="297"/>
      <c r="T869" s="297"/>
      <c r="U869" s="297"/>
      <c r="V869" s="297"/>
      <c r="W869" s="297"/>
      <c r="X869" s="297"/>
      <c r="Y869" s="412">
        <f t="shared" ref="Y869:AL869" si="270">Y868</f>
        <v>0</v>
      </c>
      <c r="Z869" s="412">
        <f t="shared" si="270"/>
        <v>0</v>
      </c>
      <c r="AA869" s="412">
        <f t="shared" si="270"/>
        <v>0</v>
      </c>
      <c r="AB869" s="412">
        <f t="shared" si="270"/>
        <v>0</v>
      </c>
      <c r="AC869" s="412">
        <f t="shared" si="270"/>
        <v>0</v>
      </c>
      <c r="AD869" s="412">
        <f t="shared" si="270"/>
        <v>0</v>
      </c>
      <c r="AE869" s="412">
        <f t="shared" si="270"/>
        <v>0</v>
      </c>
      <c r="AF869" s="412">
        <f t="shared" si="270"/>
        <v>0</v>
      </c>
      <c r="AG869" s="412">
        <f t="shared" si="270"/>
        <v>0</v>
      </c>
      <c r="AH869" s="412">
        <f t="shared" si="270"/>
        <v>0</v>
      </c>
      <c r="AI869" s="412">
        <f t="shared" si="270"/>
        <v>0</v>
      </c>
      <c r="AJ869" s="412">
        <f t="shared" si="270"/>
        <v>0</v>
      </c>
      <c r="AK869" s="412">
        <f t="shared" si="270"/>
        <v>0</v>
      </c>
      <c r="AL869" s="412">
        <f t="shared" si="270"/>
        <v>0</v>
      </c>
      <c r="AM869" s="308"/>
    </row>
    <row r="870" spans="1:39" hidden="1" outlineLevel="1">
      <c r="A870" s="526"/>
      <c r="B870" s="429"/>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413"/>
      <c r="Z870" s="426"/>
      <c r="AA870" s="426"/>
      <c r="AB870" s="426"/>
      <c r="AC870" s="426"/>
      <c r="AD870" s="426"/>
      <c r="AE870" s="426"/>
      <c r="AF870" s="426"/>
      <c r="AG870" s="426"/>
      <c r="AH870" s="426"/>
      <c r="AI870" s="426"/>
      <c r="AJ870" s="426"/>
      <c r="AK870" s="426"/>
      <c r="AL870" s="426"/>
      <c r="AM870" s="308"/>
    </row>
    <row r="871" spans="1:39" ht="30" hidden="1" outlineLevel="1">
      <c r="A871" s="526">
        <v>32</v>
      </c>
      <c r="B871" s="429" t="s">
        <v>125</v>
      </c>
      <c r="C871" s="293" t="s">
        <v>25</v>
      </c>
      <c r="D871" s="297"/>
      <c r="E871" s="297"/>
      <c r="F871" s="297"/>
      <c r="G871" s="297"/>
      <c r="H871" s="297"/>
      <c r="I871" s="297"/>
      <c r="J871" s="297"/>
      <c r="K871" s="297"/>
      <c r="L871" s="297"/>
      <c r="M871" s="297"/>
      <c r="N871" s="297">
        <v>12</v>
      </c>
      <c r="O871" s="297"/>
      <c r="P871" s="297"/>
      <c r="Q871" s="297"/>
      <c r="R871" s="297"/>
      <c r="S871" s="297"/>
      <c r="T871" s="297"/>
      <c r="U871" s="297"/>
      <c r="V871" s="297"/>
      <c r="W871" s="297"/>
      <c r="X871" s="297"/>
      <c r="Y871" s="427"/>
      <c r="Z871" s="416"/>
      <c r="AA871" s="416"/>
      <c r="AB871" s="416"/>
      <c r="AC871" s="416"/>
      <c r="AD871" s="416"/>
      <c r="AE871" s="416"/>
      <c r="AF871" s="416"/>
      <c r="AG871" s="416"/>
      <c r="AH871" s="416"/>
      <c r="AI871" s="416"/>
      <c r="AJ871" s="416"/>
      <c r="AK871" s="416"/>
      <c r="AL871" s="416"/>
      <c r="AM871" s="298">
        <f>SUM(Y871:AL871)</f>
        <v>0</v>
      </c>
    </row>
    <row r="872" spans="1:39" hidden="1" outlineLevel="1">
      <c r="A872" s="526"/>
      <c r="B872" s="296" t="s">
        <v>343</v>
      </c>
      <c r="C872" s="293" t="s">
        <v>164</v>
      </c>
      <c r="D872" s="297"/>
      <c r="E872" s="297"/>
      <c r="F872" s="297"/>
      <c r="G872" s="297"/>
      <c r="H872" s="297"/>
      <c r="I872" s="297"/>
      <c r="J872" s="297"/>
      <c r="K872" s="297"/>
      <c r="L872" s="297"/>
      <c r="M872" s="297"/>
      <c r="N872" s="297">
        <f>N871</f>
        <v>12</v>
      </c>
      <c r="O872" s="297"/>
      <c r="P872" s="297"/>
      <c r="Q872" s="297"/>
      <c r="R872" s="297"/>
      <c r="S872" s="297"/>
      <c r="T872" s="297"/>
      <c r="U872" s="297"/>
      <c r="V872" s="297"/>
      <c r="W872" s="297"/>
      <c r="X872" s="297"/>
      <c r="Y872" s="412">
        <f t="shared" ref="Y872:AL872" si="271">Y871</f>
        <v>0</v>
      </c>
      <c r="Z872" s="412">
        <f t="shared" si="271"/>
        <v>0</v>
      </c>
      <c r="AA872" s="412">
        <f t="shared" si="271"/>
        <v>0</v>
      </c>
      <c r="AB872" s="412">
        <f t="shared" si="271"/>
        <v>0</v>
      </c>
      <c r="AC872" s="412">
        <f t="shared" si="271"/>
        <v>0</v>
      </c>
      <c r="AD872" s="412">
        <f t="shared" si="271"/>
        <v>0</v>
      </c>
      <c r="AE872" s="412">
        <f t="shared" si="271"/>
        <v>0</v>
      </c>
      <c r="AF872" s="412">
        <f t="shared" si="271"/>
        <v>0</v>
      </c>
      <c r="AG872" s="412">
        <f t="shared" si="271"/>
        <v>0</v>
      </c>
      <c r="AH872" s="412">
        <f t="shared" si="271"/>
        <v>0</v>
      </c>
      <c r="AI872" s="412">
        <f t="shared" si="271"/>
        <v>0</v>
      </c>
      <c r="AJ872" s="412">
        <f t="shared" si="271"/>
        <v>0</v>
      </c>
      <c r="AK872" s="412">
        <f t="shared" si="271"/>
        <v>0</v>
      </c>
      <c r="AL872" s="412">
        <f t="shared" si="271"/>
        <v>0</v>
      </c>
      <c r="AM872" s="308"/>
    </row>
    <row r="873" spans="1:39" hidden="1" outlineLevel="1">
      <c r="A873" s="526"/>
      <c r="B873" s="429"/>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413"/>
      <c r="Z873" s="426"/>
      <c r="AA873" s="426"/>
      <c r="AB873" s="426"/>
      <c r="AC873" s="426"/>
      <c r="AD873" s="426"/>
      <c r="AE873" s="426"/>
      <c r="AF873" s="426"/>
      <c r="AG873" s="426"/>
      <c r="AH873" s="426"/>
      <c r="AI873" s="426"/>
      <c r="AJ873" s="426"/>
      <c r="AK873" s="426"/>
      <c r="AL873" s="426"/>
      <c r="AM873" s="308"/>
    </row>
    <row r="874" spans="1:39" ht="15.75" hidden="1" outlineLevel="1">
      <c r="A874" s="526"/>
      <c r="B874" s="290" t="s">
        <v>502</v>
      </c>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413"/>
      <c r="Z874" s="426"/>
      <c r="AA874" s="426"/>
      <c r="AB874" s="426"/>
      <c r="AC874" s="426"/>
      <c r="AD874" s="426"/>
      <c r="AE874" s="426"/>
      <c r="AF874" s="426"/>
      <c r="AG874" s="426"/>
      <c r="AH874" s="426"/>
      <c r="AI874" s="426"/>
      <c r="AJ874" s="426"/>
      <c r="AK874" s="426"/>
      <c r="AL874" s="426"/>
      <c r="AM874" s="308"/>
    </row>
    <row r="875" spans="1:39" hidden="1" outlineLevel="1">
      <c r="A875" s="526">
        <v>33</v>
      </c>
      <c r="B875" s="429" t="s">
        <v>126</v>
      </c>
      <c r="C875" s="293" t="s">
        <v>25</v>
      </c>
      <c r="D875" s="297"/>
      <c r="E875" s="297"/>
      <c r="F875" s="297"/>
      <c r="G875" s="297"/>
      <c r="H875" s="297"/>
      <c r="I875" s="297"/>
      <c r="J875" s="297"/>
      <c r="K875" s="297"/>
      <c r="L875" s="297"/>
      <c r="M875" s="297"/>
      <c r="N875" s="297">
        <v>0</v>
      </c>
      <c r="O875" s="297"/>
      <c r="P875" s="297"/>
      <c r="Q875" s="297"/>
      <c r="R875" s="297"/>
      <c r="S875" s="297"/>
      <c r="T875" s="297"/>
      <c r="U875" s="297"/>
      <c r="V875" s="297"/>
      <c r="W875" s="297"/>
      <c r="X875" s="297"/>
      <c r="Y875" s="427"/>
      <c r="Z875" s="416"/>
      <c r="AA875" s="416"/>
      <c r="AB875" s="416"/>
      <c r="AC875" s="416"/>
      <c r="AD875" s="416"/>
      <c r="AE875" s="416"/>
      <c r="AF875" s="416"/>
      <c r="AG875" s="416"/>
      <c r="AH875" s="416"/>
      <c r="AI875" s="416"/>
      <c r="AJ875" s="416"/>
      <c r="AK875" s="416"/>
      <c r="AL875" s="416"/>
      <c r="AM875" s="298">
        <f>SUM(Y875:AL875)</f>
        <v>0</v>
      </c>
    </row>
    <row r="876" spans="1:39" hidden="1" outlineLevel="1">
      <c r="A876" s="526"/>
      <c r="B876" s="296" t="s">
        <v>343</v>
      </c>
      <c r="C876" s="293" t="s">
        <v>164</v>
      </c>
      <c r="D876" s="297"/>
      <c r="E876" s="297"/>
      <c r="F876" s="297"/>
      <c r="G876" s="297"/>
      <c r="H876" s="297"/>
      <c r="I876" s="297"/>
      <c r="J876" s="297"/>
      <c r="K876" s="297"/>
      <c r="L876" s="297"/>
      <c r="M876" s="297"/>
      <c r="N876" s="297">
        <f>N875</f>
        <v>0</v>
      </c>
      <c r="O876" s="297"/>
      <c r="P876" s="297"/>
      <c r="Q876" s="297"/>
      <c r="R876" s="297"/>
      <c r="S876" s="297"/>
      <c r="T876" s="297"/>
      <c r="U876" s="297"/>
      <c r="V876" s="297"/>
      <c r="W876" s="297"/>
      <c r="X876" s="297"/>
      <c r="Y876" s="412">
        <f t="shared" ref="Y876:AL876" si="272">Y875</f>
        <v>0</v>
      </c>
      <c r="Z876" s="412">
        <f t="shared" si="272"/>
        <v>0</v>
      </c>
      <c r="AA876" s="412">
        <f t="shared" si="272"/>
        <v>0</v>
      </c>
      <c r="AB876" s="412">
        <f t="shared" si="272"/>
        <v>0</v>
      </c>
      <c r="AC876" s="412">
        <f t="shared" si="272"/>
        <v>0</v>
      </c>
      <c r="AD876" s="412">
        <f t="shared" si="272"/>
        <v>0</v>
      </c>
      <c r="AE876" s="412">
        <f t="shared" si="272"/>
        <v>0</v>
      </c>
      <c r="AF876" s="412">
        <f t="shared" si="272"/>
        <v>0</v>
      </c>
      <c r="AG876" s="412">
        <f t="shared" si="272"/>
        <v>0</v>
      </c>
      <c r="AH876" s="412">
        <f t="shared" si="272"/>
        <v>0</v>
      </c>
      <c r="AI876" s="412">
        <f t="shared" si="272"/>
        <v>0</v>
      </c>
      <c r="AJ876" s="412">
        <f t="shared" si="272"/>
        <v>0</v>
      </c>
      <c r="AK876" s="412">
        <f t="shared" si="272"/>
        <v>0</v>
      </c>
      <c r="AL876" s="412">
        <f t="shared" si="272"/>
        <v>0</v>
      </c>
      <c r="AM876" s="308"/>
    </row>
    <row r="877" spans="1:39" hidden="1" outlineLevel="1">
      <c r="A877" s="526"/>
      <c r="B877" s="429"/>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413"/>
      <c r="Z877" s="426"/>
      <c r="AA877" s="426"/>
      <c r="AB877" s="426"/>
      <c r="AC877" s="426"/>
      <c r="AD877" s="426"/>
      <c r="AE877" s="426"/>
      <c r="AF877" s="426"/>
      <c r="AG877" s="426"/>
      <c r="AH877" s="426"/>
      <c r="AI877" s="426"/>
      <c r="AJ877" s="426"/>
      <c r="AK877" s="426"/>
      <c r="AL877" s="426"/>
      <c r="AM877" s="308"/>
    </row>
    <row r="878" spans="1:39" hidden="1" outlineLevel="1">
      <c r="A878" s="526">
        <v>34</v>
      </c>
      <c r="B878" s="429" t="s">
        <v>127</v>
      </c>
      <c r="C878" s="293" t="s">
        <v>25</v>
      </c>
      <c r="D878" s="297"/>
      <c r="E878" s="297"/>
      <c r="F878" s="297"/>
      <c r="G878" s="297"/>
      <c r="H878" s="297"/>
      <c r="I878" s="297"/>
      <c r="J878" s="297"/>
      <c r="K878" s="297"/>
      <c r="L878" s="297"/>
      <c r="M878" s="297"/>
      <c r="N878" s="297">
        <v>0</v>
      </c>
      <c r="O878" s="297"/>
      <c r="P878" s="297"/>
      <c r="Q878" s="297"/>
      <c r="R878" s="297"/>
      <c r="S878" s="297"/>
      <c r="T878" s="297"/>
      <c r="U878" s="297"/>
      <c r="V878" s="297"/>
      <c r="W878" s="297"/>
      <c r="X878" s="297"/>
      <c r="Y878" s="427"/>
      <c r="Z878" s="416"/>
      <c r="AA878" s="416"/>
      <c r="AB878" s="416"/>
      <c r="AC878" s="416"/>
      <c r="AD878" s="416"/>
      <c r="AE878" s="416"/>
      <c r="AF878" s="416"/>
      <c r="AG878" s="416"/>
      <c r="AH878" s="416"/>
      <c r="AI878" s="416"/>
      <c r="AJ878" s="416"/>
      <c r="AK878" s="416"/>
      <c r="AL878" s="416"/>
      <c r="AM878" s="298">
        <f>SUM(Y878:AL878)</f>
        <v>0</v>
      </c>
    </row>
    <row r="879" spans="1:39" hidden="1" outlineLevel="1">
      <c r="A879" s="526"/>
      <c r="B879" s="296" t="s">
        <v>343</v>
      </c>
      <c r="C879" s="293" t="s">
        <v>164</v>
      </c>
      <c r="D879" s="297"/>
      <c r="E879" s="297"/>
      <c r="F879" s="297"/>
      <c r="G879" s="297"/>
      <c r="H879" s="297"/>
      <c r="I879" s="297"/>
      <c r="J879" s="297"/>
      <c r="K879" s="297"/>
      <c r="L879" s="297"/>
      <c r="M879" s="297"/>
      <c r="N879" s="297">
        <f>N878</f>
        <v>0</v>
      </c>
      <c r="O879" s="297"/>
      <c r="P879" s="297"/>
      <c r="Q879" s="297"/>
      <c r="R879" s="297"/>
      <c r="S879" s="297"/>
      <c r="T879" s="297"/>
      <c r="U879" s="297"/>
      <c r="V879" s="297"/>
      <c r="W879" s="297"/>
      <c r="X879" s="297"/>
      <c r="Y879" s="412">
        <f t="shared" ref="Y879:AL879" si="273">Y878</f>
        <v>0</v>
      </c>
      <c r="Z879" s="412">
        <f t="shared" si="273"/>
        <v>0</v>
      </c>
      <c r="AA879" s="412">
        <f t="shared" si="273"/>
        <v>0</v>
      </c>
      <c r="AB879" s="412">
        <f t="shared" si="273"/>
        <v>0</v>
      </c>
      <c r="AC879" s="412">
        <f t="shared" si="273"/>
        <v>0</v>
      </c>
      <c r="AD879" s="412">
        <f t="shared" si="273"/>
        <v>0</v>
      </c>
      <c r="AE879" s="412">
        <f t="shared" si="273"/>
        <v>0</v>
      </c>
      <c r="AF879" s="412">
        <f t="shared" si="273"/>
        <v>0</v>
      </c>
      <c r="AG879" s="412">
        <f t="shared" si="273"/>
        <v>0</v>
      </c>
      <c r="AH879" s="412">
        <f t="shared" si="273"/>
        <v>0</v>
      </c>
      <c r="AI879" s="412">
        <f t="shared" si="273"/>
        <v>0</v>
      </c>
      <c r="AJ879" s="412">
        <f t="shared" si="273"/>
        <v>0</v>
      </c>
      <c r="AK879" s="412">
        <f t="shared" si="273"/>
        <v>0</v>
      </c>
      <c r="AL879" s="412">
        <f t="shared" si="273"/>
        <v>0</v>
      </c>
      <c r="AM879" s="308"/>
    </row>
    <row r="880" spans="1:39" hidden="1" outlineLevel="1">
      <c r="A880" s="526"/>
      <c r="B880" s="429"/>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413"/>
      <c r="Z880" s="426"/>
      <c r="AA880" s="426"/>
      <c r="AB880" s="426"/>
      <c r="AC880" s="426"/>
      <c r="AD880" s="426"/>
      <c r="AE880" s="426"/>
      <c r="AF880" s="426"/>
      <c r="AG880" s="426"/>
      <c r="AH880" s="426"/>
      <c r="AI880" s="426"/>
      <c r="AJ880" s="426"/>
      <c r="AK880" s="426"/>
      <c r="AL880" s="426"/>
      <c r="AM880" s="308"/>
    </row>
    <row r="881" spans="1:39" hidden="1" outlineLevel="1">
      <c r="A881" s="526">
        <v>35</v>
      </c>
      <c r="B881" s="429" t="s">
        <v>128</v>
      </c>
      <c r="C881" s="293" t="s">
        <v>25</v>
      </c>
      <c r="D881" s="297"/>
      <c r="E881" s="297"/>
      <c r="F881" s="297"/>
      <c r="G881" s="297"/>
      <c r="H881" s="297"/>
      <c r="I881" s="297"/>
      <c r="J881" s="297"/>
      <c r="K881" s="297"/>
      <c r="L881" s="297"/>
      <c r="M881" s="297"/>
      <c r="N881" s="297">
        <v>0</v>
      </c>
      <c r="O881" s="297"/>
      <c r="P881" s="297"/>
      <c r="Q881" s="297"/>
      <c r="R881" s="297"/>
      <c r="S881" s="297"/>
      <c r="T881" s="297"/>
      <c r="U881" s="297"/>
      <c r="V881" s="297"/>
      <c r="W881" s="297"/>
      <c r="X881" s="297"/>
      <c r="Y881" s="427"/>
      <c r="Z881" s="416"/>
      <c r="AA881" s="416"/>
      <c r="AB881" s="416"/>
      <c r="AC881" s="416"/>
      <c r="AD881" s="416"/>
      <c r="AE881" s="416"/>
      <c r="AF881" s="416"/>
      <c r="AG881" s="416"/>
      <c r="AH881" s="416"/>
      <c r="AI881" s="416"/>
      <c r="AJ881" s="416"/>
      <c r="AK881" s="416"/>
      <c r="AL881" s="416"/>
      <c r="AM881" s="298">
        <f>SUM(Y881:AL881)</f>
        <v>0</v>
      </c>
    </row>
    <row r="882" spans="1:39" hidden="1" outlineLevel="1">
      <c r="A882" s="526"/>
      <c r="B882" s="296" t="s">
        <v>343</v>
      </c>
      <c r="C882" s="293" t="s">
        <v>164</v>
      </c>
      <c r="D882" s="297"/>
      <c r="E882" s="297"/>
      <c r="F882" s="297"/>
      <c r="G882" s="297"/>
      <c r="H882" s="297"/>
      <c r="I882" s="297"/>
      <c r="J882" s="297"/>
      <c r="K882" s="297"/>
      <c r="L882" s="297"/>
      <c r="M882" s="297"/>
      <c r="N882" s="297">
        <f>N881</f>
        <v>0</v>
      </c>
      <c r="O882" s="297"/>
      <c r="P882" s="297"/>
      <c r="Q882" s="297"/>
      <c r="R882" s="297"/>
      <c r="S882" s="297"/>
      <c r="T882" s="297"/>
      <c r="U882" s="297"/>
      <c r="V882" s="297"/>
      <c r="W882" s="297"/>
      <c r="X882" s="297"/>
      <c r="Y882" s="412">
        <f t="shared" ref="Y882:AL882" si="274">Y881</f>
        <v>0</v>
      </c>
      <c r="Z882" s="412">
        <f t="shared" si="274"/>
        <v>0</v>
      </c>
      <c r="AA882" s="412">
        <f t="shared" si="274"/>
        <v>0</v>
      </c>
      <c r="AB882" s="412">
        <f t="shared" si="274"/>
        <v>0</v>
      </c>
      <c r="AC882" s="412">
        <f t="shared" si="274"/>
        <v>0</v>
      </c>
      <c r="AD882" s="412">
        <f t="shared" si="274"/>
        <v>0</v>
      </c>
      <c r="AE882" s="412">
        <f t="shared" si="274"/>
        <v>0</v>
      </c>
      <c r="AF882" s="412">
        <f t="shared" si="274"/>
        <v>0</v>
      </c>
      <c r="AG882" s="412">
        <f t="shared" si="274"/>
        <v>0</v>
      </c>
      <c r="AH882" s="412">
        <f t="shared" si="274"/>
        <v>0</v>
      </c>
      <c r="AI882" s="412">
        <f t="shared" si="274"/>
        <v>0</v>
      </c>
      <c r="AJ882" s="412">
        <f t="shared" si="274"/>
        <v>0</v>
      </c>
      <c r="AK882" s="412">
        <f t="shared" si="274"/>
        <v>0</v>
      </c>
      <c r="AL882" s="412">
        <f t="shared" si="274"/>
        <v>0</v>
      </c>
      <c r="AM882" s="308"/>
    </row>
    <row r="883" spans="1:39" hidden="1" outlineLevel="1">
      <c r="A883" s="526"/>
      <c r="B883" s="432"/>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413"/>
      <c r="Z883" s="426"/>
      <c r="AA883" s="426"/>
      <c r="AB883" s="426"/>
      <c r="AC883" s="426"/>
      <c r="AD883" s="426"/>
      <c r="AE883" s="426"/>
      <c r="AF883" s="426"/>
      <c r="AG883" s="426"/>
      <c r="AH883" s="426"/>
      <c r="AI883" s="426"/>
      <c r="AJ883" s="426"/>
      <c r="AK883" s="426"/>
      <c r="AL883" s="426"/>
      <c r="AM883" s="308"/>
    </row>
    <row r="884" spans="1:39" ht="15.75" hidden="1" outlineLevel="1">
      <c r="A884" s="526"/>
      <c r="B884" s="290" t="s">
        <v>503</v>
      </c>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413"/>
      <c r="Z884" s="426"/>
      <c r="AA884" s="426"/>
      <c r="AB884" s="426"/>
      <c r="AC884" s="426"/>
      <c r="AD884" s="426"/>
      <c r="AE884" s="426"/>
      <c r="AF884" s="426"/>
      <c r="AG884" s="426"/>
      <c r="AH884" s="426"/>
      <c r="AI884" s="426"/>
      <c r="AJ884" s="426"/>
      <c r="AK884" s="426"/>
      <c r="AL884" s="426"/>
      <c r="AM884" s="308"/>
    </row>
    <row r="885" spans="1:39" ht="45" hidden="1" outlineLevel="1">
      <c r="A885" s="526">
        <v>36</v>
      </c>
      <c r="B885" s="429" t="s">
        <v>129</v>
      </c>
      <c r="C885" s="293" t="s">
        <v>25</v>
      </c>
      <c r="D885" s="297"/>
      <c r="E885" s="297"/>
      <c r="F885" s="297"/>
      <c r="G885" s="297"/>
      <c r="H885" s="297"/>
      <c r="I885" s="297"/>
      <c r="J885" s="297"/>
      <c r="K885" s="297"/>
      <c r="L885" s="297"/>
      <c r="M885" s="297"/>
      <c r="N885" s="297">
        <v>0</v>
      </c>
      <c r="O885" s="297"/>
      <c r="P885" s="297"/>
      <c r="Q885" s="297"/>
      <c r="R885" s="297"/>
      <c r="S885" s="297"/>
      <c r="T885" s="297"/>
      <c r="U885" s="297"/>
      <c r="V885" s="297"/>
      <c r="W885" s="297"/>
      <c r="X885" s="297"/>
      <c r="Y885" s="427"/>
      <c r="Z885" s="416"/>
      <c r="AA885" s="416"/>
      <c r="AB885" s="416"/>
      <c r="AC885" s="416"/>
      <c r="AD885" s="416"/>
      <c r="AE885" s="416"/>
      <c r="AF885" s="416"/>
      <c r="AG885" s="416"/>
      <c r="AH885" s="416"/>
      <c r="AI885" s="416"/>
      <c r="AJ885" s="416"/>
      <c r="AK885" s="416"/>
      <c r="AL885" s="416"/>
      <c r="AM885" s="298">
        <f>SUM(Y885:AL885)</f>
        <v>0</v>
      </c>
    </row>
    <row r="886" spans="1:39" hidden="1" outlineLevel="1">
      <c r="A886" s="526"/>
      <c r="B886" s="296" t="s">
        <v>343</v>
      </c>
      <c r="C886" s="293" t="s">
        <v>164</v>
      </c>
      <c r="D886" s="297"/>
      <c r="E886" s="297"/>
      <c r="F886" s="297"/>
      <c r="G886" s="297"/>
      <c r="H886" s="297"/>
      <c r="I886" s="297"/>
      <c r="J886" s="297"/>
      <c r="K886" s="297"/>
      <c r="L886" s="297"/>
      <c r="M886" s="297"/>
      <c r="N886" s="297">
        <f>N885</f>
        <v>0</v>
      </c>
      <c r="O886" s="297"/>
      <c r="P886" s="297"/>
      <c r="Q886" s="297"/>
      <c r="R886" s="297"/>
      <c r="S886" s="297"/>
      <c r="T886" s="297"/>
      <c r="U886" s="297"/>
      <c r="V886" s="297"/>
      <c r="W886" s="297"/>
      <c r="X886" s="297"/>
      <c r="Y886" s="412">
        <f t="shared" ref="Y886:AL886" si="275">Y885</f>
        <v>0</v>
      </c>
      <c r="Z886" s="412">
        <f t="shared" si="275"/>
        <v>0</v>
      </c>
      <c r="AA886" s="412">
        <f t="shared" si="275"/>
        <v>0</v>
      </c>
      <c r="AB886" s="412">
        <f t="shared" si="275"/>
        <v>0</v>
      </c>
      <c r="AC886" s="412">
        <f t="shared" si="275"/>
        <v>0</v>
      </c>
      <c r="AD886" s="412">
        <f t="shared" si="275"/>
        <v>0</v>
      </c>
      <c r="AE886" s="412">
        <f t="shared" si="275"/>
        <v>0</v>
      </c>
      <c r="AF886" s="412">
        <f t="shared" si="275"/>
        <v>0</v>
      </c>
      <c r="AG886" s="412">
        <f t="shared" si="275"/>
        <v>0</v>
      </c>
      <c r="AH886" s="412">
        <f t="shared" si="275"/>
        <v>0</v>
      </c>
      <c r="AI886" s="412">
        <f t="shared" si="275"/>
        <v>0</v>
      </c>
      <c r="AJ886" s="412">
        <f t="shared" si="275"/>
        <v>0</v>
      </c>
      <c r="AK886" s="412">
        <f t="shared" si="275"/>
        <v>0</v>
      </c>
      <c r="AL886" s="412">
        <f t="shared" si="275"/>
        <v>0</v>
      </c>
      <c r="AM886" s="308"/>
    </row>
    <row r="887" spans="1:39" hidden="1" outlineLevel="1">
      <c r="A887" s="526"/>
      <c r="B887" s="429"/>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413"/>
      <c r="Z887" s="426"/>
      <c r="AA887" s="426"/>
      <c r="AB887" s="426"/>
      <c r="AC887" s="426"/>
      <c r="AD887" s="426"/>
      <c r="AE887" s="426"/>
      <c r="AF887" s="426"/>
      <c r="AG887" s="426"/>
      <c r="AH887" s="426"/>
      <c r="AI887" s="426"/>
      <c r="AJ887" s="426"/>
      <c r="AK887" s="426"/>
      <c r="AL887" s="426"/>
      <c r="AM887" s="308"/>
    </row>
    <row r="888" spans="1:39" ht="30" hidden="1" outlineLevel="1">
      <c r="A888" s="526">
        <v>37</v>
      </c>
      <c r="B888" s="429" t="s">
        <v>130</v>
      </c>
      <c r="C888" s="293" t="s">
        <v>25</v>
      </c>
      <c r="D888" s="297"/>
      <c r="E888" s="297"/>
      <c r="F888" s="297"/>
      <c r="G888" s="297"/>
      <c r="H888" s="297"/>
      <c r="I888" s="297"/>
      <c r="J888" s="297"/>
      <c r="K888" s="297"/>
      <c r="L888" s="297"/>
      <c r="M888" s="297"/>
      <c r="N888" s="297">
        <v>0</v>
      </c>
      <c r="O888" s="297"/>
      <c r="P888" s="297"/>
      <c r="Q888" s="297"/>
      <c r="R888" s="297"/>
      <c r="S888" s="297"/>
      <c r="T888" s="297"/>
      <c r="U888" s="297"/>
      <c r="V888" s="297"/>
      <c r="W888" s="297"/>
      <c r="X888" s="297"/>
      <c r="Y888" s="427"/>
      <c r="Z888" s="416"/>
      <c r="AA888" s="416"/>
      <c r="AB888" s="416"/>
      <c r="AC888" s="416"/>
      <c r="AD888" s="416"/>
      <c r="AE888" s="416"/>
      <c r="AF888" s="416"/>
      <c r="AG888" s="416"/>
      <c r="AH888" s="416"/>
      <c r="AI888" s="416"/>
      <c r="AJ888" s="416"/>
      <c r="AK888" s="416"/>
      <c r="AL888" s="416"/>
      <c r="AM888" s="298">
        <f>SUM(Y888:AL888)</f>
        <v>0</v>
      </c>
    </row>
    <row r="889" spans="1:39" hidden="1" outlineLevel="1">
      <c r="A889" s="526"/>
      <c r="B889" s="296" t="s">
        <v>343</v>
      </c>
      <c r="C889" s="293" t="s">
        <v>164</v>
      </c>
      <c r="D889" s="297"/>
      <c r="E889" s="297"/>
      <c r="F889" s="297"/>
      <c r="G889" s="297"/>
      <c r="H889" s="297"/>
      <c r="I889" s="297"/>
      <c r="J889" s="297"/>
      <c r="K889" s="297"/>
      <c r="L889" s="297"/>
      <c r="M889" s="297"/>
      <c r="N889" s="297">
        <f>N888</f>
        <v>0</v>
      </c>
      <c r="O889" s="297"/>
      <c r="P889" s="297"/>
      <c r="Q889" s="297"/>
      <c r="R889" s="297"/>
      <c r="S889" s="297"/>
      <c r="T889" s="297"/>
      <c r="U889" s="297"/>
      <c r="V889" s="297"/>
      <c r="W889" s="297"/>
      <c r="X889" s="297"/>
      <c r="Y889" s="412">
        <f t="shared" ref="Y889:AL889" si="276">Y888</f>
        <v>0</v>
      </c>
      <c r="Z889" s="412">
        <f t="shared" si="276"/>
        <v>0</v>
      </c>
      <c r="AA889" s="412">
        <f t="shared" si="276"/>
        <v>0</v>
      </c>
      <c r="AB889" s="412">
        <f t="shared" si="276"/>
        <v>0</v>
      </c>
      <c r="AC889" s="412">
        <f t="shared" si="276"/>
        <v>0</v>
      </c>
      <c r="AD889" s="412">
        <f t="shared" si="276"/>
        <v>0</v>
      </c>
      <c r="AE889" s="412">
        <f t="shared" si="276"/>
        <v>0</v>
      </c>
      <c r="AF889" s="412">
        <f t="shared" si="276"/>
        <v>0</v>
      </c>
      <c r="AG889" s="412">
        <f t="shared" si="276"/>
        <v>0</v>
      </c>
      <c r="AH889" s="412">
        <f t="shared" si="276"/>
        <v>0</v>
      </c>
      <c r="AI889" s="412">
        <f t="shared" si="276"/>
        <v>0</v>
      </c>
      <c r="AJ889" s="412">
        <f t="shared" si="276"/>
        <v>0</v>
      </c>
      <c r="AK889" s="412">
        <f t="shared" si="276"/>
        <v>0</v>
      </c>
      <c r="AL889" s="412">
        <f t="shared" si="276"/>
        <v>0</v>
      </c>
      <c r="AM889" s="308"/>
    </row>
    <row r="890" spans="1:39" hidden="1" outlineLevel="1">
      <c r="A890" s="526"/>
      <c r="B890" s="429"/>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413"/>
      <c r="Z890" s="426"/>
      <c r="AA890" s="426"/>
      <c r="AB890" s="426"/>
      <c r="AC890" s="426"/>
      <c r="AD890" s="426"/>
      <c r="AE890" s="426"/>
      <c r="AF890" s="426"/>
      <c r="AG890" s="426"/>
      <c r="AH890" s="426"/>
      <c r="AI890" s="426"/>
      <c r="AJ890" s="426"/>
      <c r="AK890" s="426"/>
      <c r="AL890" s="426"/>
      <c r="AM890" s="308"/>
    </row>
    <row r="891" spans="1:39" hidden="1" outlineLevel="1">
      <c r="A891" s="526">
        <v>38</v>
      </c>
      <c r="B891" s="429" t="s">
        <v>131</v>
      </c>
      <c r="C891" s="293" t="s">
        <v>25</v>
      </c>
      <c r="D891" s="297"/>
      <c r="E891" s="297"/>
      <c r="F891" s="297"/>
      <c r="G891" s="297"/>
      <c r="H891" s="297"/>
      <c r="I891" s="297"/>
      <c r="J891" s="297"/>
      <c r="K891" s="297"/>
      <c r="L891" s="297"/>
      <c r="M891" s="297"/>
      <c r="N891" s="297">
        <v>0</v>
      </c>
      <c r="O891" s="297"/>
      <c r="P891" s="297"/>
      <c r="Q891" s="297"/>
      <c r="R891" s="297"/>
      <c r="S891" s="297"/>
      <c r="T891" s="297"/>
      <c r="U891" s="297"/>
      <c r="V891" s="297"/>
      <c r="W891" s="297"/>
      <c r="X891" s="297"/>
      <c r="Y891" s="427"/>
      <c r="Z891" s="416"/>
      <c r="AA891" s="416"/>
      <c r="AB891" s="416"/>
      <c r="AC891" s="416"/>
      <c r="AD891" s="416"/>
      <c r="AE891" s="416"/>
      <c r="AF891" s="416"/>
      <c r="AG891" s="416"/>
      <c r="AH891" s="416"/>
      <c r="AI891" s="416"/>
      <c r="AJ891" s="416"/>
      <c r="AK891" s="416"/>
      <c r="AL891" s="416"/>
      <c r="AM891" s="298">
        <f>SUM(Y891:AL891)</f>
        <v>0</v>
      </c>
    </row>
    <row r="892" spans="1:39" hidden="1" outlineLevel="1">
      <c r="A892" s="526"/>
      <c r="B892" s="296" t="s">
        <v>343</v>
      </c>
      <c r="C892" s="293" t="s">
        <v>164</v>
      </c>
      <c r="D892" s="297"/>
      <c r="E892" s="297"/>
      <c r="F892" s="297"/>
      <c r="G892" s="297"/>
      <c r="H892" s="297"/>
      <c r="I892" s="297"/>
      <c r="J892" s="297"/>
      <c r="K892" s="297"/>
      <c r="L892" s="297"/>
      <c r="M892" s="297"/>
      <c r="N892" s="297">
        <f>N891</f>
        <v>0</v>
      </c>
      <c r="O892" s="297"/>
      <c r="P892" s="297"/>
      <c r="Q892" s="297"/>
      <c r="R892" s="297"/>
      <c r="S892" s="297"/>
      <c r="T892" s="297"/>
      <c r="U892" s="297"/>
      <c r="V892" s="297"/>
      <c r="W892" s="297"/>
      <c r="X892" s="297"/>
      <c r="Y892" s="412">
        <f t="shared" ref="Y892:AL892" si="277">Y891</f>
        <v>0</v>
      </c>
      <c r="Z892" s="412">
        <f t="shared" si="277"/>
        <v>0</v>
      </c>
      <c r="AA892" s="412">
        <f t="shared" si="277"/>
        <v>0</v>
      </c>
      <c r="AB892" s="412">
        <f t="shared" si="277"/>
        <v>0</v>
      </c>
      <c r="AC892" s="412">
        <f t="shared" si="277"/>
        <v>0</v>
      </c>
      <c r="AD892" s="412">
        <f t="shared" si="277"/>
        <v>0</v>
      </c>
      <c r="AE892" s="412">
        <f t="shared" si="277"/>
        <v>0</v>
      </c>
      <c r="AF892" s="412">
        <f t="shared" si="277"/>
        <v>0</v>
      </c>
      <c r="AG892" s="412">
        <f t="shared" si="277"/>
        <v>0</v>
      </c>
      <c r="AH892" s="412">
        <f t="shared" si="277"/>
        <v>0</v>
      </c>
      <c r="AI892" s="412">
        <f t="shared" si="277"/>
        <v>0</v>
      </c>
      <c r="AJ892" s="412">
        <f t="shared" si="277"/>
        <v>0</v>
      </c>
      <c r="AK892" s="412">
        <f t="shared" si="277"/>
        <v>0</v>
      </c>
      <c r="AL892" s="412">
        <f t="shared" si="277"/>
        <v>0</v>
      </c>
      <c r="AM892" s="308"/>
    </row>
    <row r="893" spans="1:39" hidden="1" outlineLevel="1">
      <c r="A893" s="526"/>
      <c r="B893" s="429"/>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413"/>
      <c r="Z893" s="426"/>
      <c r="AA893" s="426"/>
      <c r="AB893" s="426"/>
      <c r="AC893" s="426"/>
      <c r="AD893" s="426"/>
      <c r="AE893" s="426"/>
      <c r="AF893" s="426"/>
      <c r="AG893" s="426"/>
      <c r="AH893" s="426"/>
      <c r="AI893" s="426"/>
      <c r="AJ893" s="426"/>
      <c r="AK893" s="426"/>
      <c r="AL893" s="426"/>
      <c r="AM893" s="308"/>
    </row>
    <row r="894" spans="1:39" ht="30" hidden="1" outlineLevel="1">
      <c r="A894" s="526">
        <v>39</v>
      </c>
      <c r="B894" s="429" t="s">
        <v>132</v>
      </c>
      <c r="C894" s="293" t="s">
        <v>25</v>
      </c>
      <c r="D894" s="297"/>
      <c r="E894" s="297"/>
      <c r="F894" s="297"/>
      <c r="G894" s="297"/>
      <c r="H894" s="297"/>
      <c r="I894" s="297"/>
      <c r="J894" s="297"/>
      <c r="K894" s="297"/>
      <c r="L894" s="297"/>
      <c r="M894" s="297"/>
      <c r="N894" s="297">
        <v>0</v>
      </c>
      <c r="O894" s="297"/>
      <c r="P894" s="297"/>
      <c r="Q894" s="297"/>
      <c r="R894" s="297"/>
      <c r="S894" s="297"/>
      <c r="T894" s="297"/>
      <c r="U894" s="297"/>
      <c r="V894" s="297"/>
      <c r="W894" s="297"/>
      <c r="X894" s="297"/>
      <c r="Y894" s="427"/>
      <c r="Z894" s="416"/>
      <c r="AA894" s="416"/>
      <c r="AB894" s="416"/>
      <c r="AC894" s="416"/>
      <c r="AD894" s="416"/>
      <c r="AE894" s="416"/>
      <c r="AF894" s="416"/>
      <c r="AG894" s="416"/>
      <c r="AH894" s="416"/>
      <c r="AI894" s="416"/>
      <c r="AJ894" s="416"/>
      <c r="AK894" s="416"/>
      <c r="AL894" s="416"/>
      <c r="AM894" s="298">
        <f>SUM(Y894:AL894)</f>
        <v>0</v>
      </c>
    </row>
    <row r="895" spans="1:39" hidden="1" outlineLevel="1">
      <c r="A895" s="526"/>
      <c r="B895" s="296" t="s">
        <v>343</v>
      </c>
      <c r="C895" s="293" t="s">
        <v>164</v>
      </c>
      <c r="D895" s="297"/>
      <c r="E895" s="297"/>
      <c r="F895" s="297"/>
      <c r="G895" s="297"/>
      <c r="H895" s="297"/>
      <c r="I895" s="297"/>
      <c r="J895" s="297"/>
      <c r="K895" s="297"/>
      <c r="L895" s="297"/>
      <c r="M895" s="297"/>
      <c r="N895" s="297">
        <f>N894</f>
        <v>0</v>
      </c>
      <c r="O895" s="297"/>
      <c r="P895" s="297"/>
      <c r="Q895" s="297"/>
      <c r="R895" s="297"/>
      <c r="S895" s="297"/>
      <c r="T895" s="297"/>
      <c r="U895" s="297"/>
      <c r="V895" s="297"/>
      <c r="W895" s="297"/>
      <c r="X895" s="297"/>
      <c r="Y895" s="412">
        <f t="shared" ref="Y895:AL895" si="278">Y894</f>
        <v>0</v>
      </c>
      <c r="Z895" s="412">
        <f t="shared" si="278"/>
        <v>0</v>
      </c>
      <c r="AA895" s="412">
        <f t="shared" si="278"/>
        <v>0</v>
      </c>
      <c r="AB895" s="412">
        <f t="shared" si="278"/>
        <v>0</v>
      </c>
      <c r="AC895" s="412">
        <f t="shared" si="278"/>
        <v>0</v>
      </c>
      <c r="AD895" s="412">
        <f t="shared" si="278"/>
        <v>0</v>
      </c>
      <c r="AE895" s="412">
        <f t="shared" si="278"/>
        <v>0</v>
      </c>
      <c r="AF895" s="412">
        <f t="shared" si="278"/>
        <v>0</v>
      </c>
      <c r="AG895" s="412">
        <f t="shared" si="278"/>
        <v>0</v>
      </c>
      <c r="AH895" s="412">
        <f t="shared" si="278"/>
        <v>0</v>
      </c>
      <c r="AI895" s="412">
        <f t="shared" si="278"/>
        <v>0</v>
      </c>
      <c r="AJ895" s="412">
        <f t="shared" si="278"/>
        <v>0</v>
      </c>
      <c r="AK895" s="412">
        <f t="shared" si="278"/>
        <v>0</v>
      </c>
      <c r="AL895" s="412">
        <f t="shared" si="278"/>
        <v>0</v>
      </c>
      <c r="AM895" s="308"/>
    </row>
    <row r="896" spans="1:39" hidden="1" outlineLevel="1">
      <c r="A896" s="526"/>
      <c r="B896" s="429"/>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413"/>
      <c r="Z896" s="426"/>
      <c r="AA896" s="426"/>
      <c r="AB896" s="426"/>
      <c r="AC896" s="426"/>
      <c r="AD896" s="426"/>
      <c r="AE896" s="426"/>
      <c r="AF896" s="426"/>
      <c r="AG896" s="426"/>
      <c r="AH896" s="426"/>
      <c r="AI896" s="426"/>
      <c r="AJ896" s="426"/>
      <c r="AK896" s="426"/>
      <c r="AL896" s="426"/>
      <c r="AM896" s="308"/>
    </row>
    <row r="897" spans="1:39" ht="30" hidden="1" outlineLevel="1">
      <c r="A897" s="526">
        <v>40</v>
      </c>
      <c r="B897" s="429" t="s">
        <v>133</v>
      </c>
      <c r="C897" s="293" t="s">
        <v>25</v>
      </c>
      <c r="D897" s="297"/>
      <c r="E897" s="297"/>
      <c r="F897" s="297"/>
      <c r="G897" s="297"/>
      <c r="H897" s="297"/>
      <c r="I897" s="297"/>
      <c r="J897" s="297"/>
      <c r="K897" s="297"/>
      <c r="L897" s="297"/>
      <c r="M897" s="297"/>
      <c r="N897" s="297">
        <v>0</v>
      </c>
      <c r="O897" s="297"/>
      <c r="P897" s="297"/>
      <c r="Q897" s="297"/>
      <c r="R897" s="297"/>
      <c r="S897" s="297"/>
      <c r="T897" s="297"/>
      <c r="U897" s="297"/>
      <c r="V897" s="297"/>
      <c r="W897" s="297"/>
      <c r="X897" s="297"/>
      <c r="Y897" s="427"/>
      <c r="Z897" s="416"/>
      <c r="AA897" s="416"/>
      <c r="AB897" s="416"/>
      <c r="AC897" s="416"/>
      <c r="AD897" s="416"/>
      <c r="AE897" s="416"/>
      <c r="AF897" s="416"/>
      <c r="AG897" s="416"/>
      <c r="AH897" s="416"/>
      <c r="AI897" s="416"/>
      <c r="AJ897" s="416"/>
      <c r="AK897" s="416"/>
      <c r="AL897" s="416"/>
      <c r="AM897" s="298">
        <f>SUM(Y897:AL897)</f>
        <v>0</v>
      </c>
    </row>
    <row r="898" spans="1:39" hidden="1" outlineLevel="1">
      <c r="A898" s="526"/>
      <c r="B898" s="296" t="s">
        <v>343</v>
      </c>
      <c r="C898" s="293" t="s">
        <v>164</v>
      </c>
      <c r="D898" s="297"/>
      <c r="E898" s="297"/>
      <c r="F898" s="297"/>
      <c r="G898" s="297"/>
      <c r="H898" s="297"/>
      <c r="I898" s="297"/>
      <c r="J898" s="297"/>
      <c r="K898" s="297"/>
      <c r="L898" s="297"/>
      <c r="M898" s="297"/>
      <c r="N898" s="297">
        <f>N897</f>
        <v>0</v>
      </c>
      <c r="O898" s="297"/>
      <c r="P898" s="297"/>
      <c r="Q898" s="297"/>
      <c r="R898" s="297"/>
      <c r="S898" s="297"/>
      <c r="T898" s="297"/>
      <c r="U898" s="297"/>
      <c r="V898" s="297"/>
      <c r="W898" s="297"/>
      <c r="X898" s="297"/>
      <c r="Y898" s="412">
        <f t="shared" ref="Y898:AL898" si="279">Y897</f>
        <v>0</v>
      </c>
      <c r="Z898" s="412">
        <f t="shared" si="279"/>
        <v>0</v>
      </c>
      <c r="AA898" s="412">
        <f t="shared" si="279"/>
        <v>0</v>
      </c>
      <c r="AB898" s="412">
        <f t="shared" si="279"/>
        <v>0</v>
      </c>
      <c r="AC898" s="412">
        <f t="shared" si="279"/>
        <v>0</v>
      </c>
      <c r="AD898" s="412">
        <f t="shared" si="279"/>
        <v>0</v>
      </c>
      <c r="AE898" s="412">
        <f t="shared" si="279"/>
        <v>0</v>
      </c>
      <c r="AF898" s="412">
        <f t="shared" si="279"/>
        <v>0</v>
      </c>
      <c r="AG898" s="412">
        <f t="shared" si="279"/>
        <v>0</v>
      </c>
      <c r="AH898" s="412">
        <f t="shared" si="279"/>
        <v>0</v>
      </c>
      <c r="AI898" s="412">
        <f t="shared" si="279"/>
        <v>0</v>
      </c>
      <c r="AJ898" s="412">
        <f t="shared" si="279"/>
        <v>0</v>
      </c>
      <c r="AK898" s="412">
        <f t="shared" si="279"/>
        <v>0</v>
      </c>
      <c r="AL898" s="412">
        <f t="shared" si="279"/>
        <v>0</v>
      </c>
      <c r="AM898" s="308"/>
    </row>
    <row r="899" spans="1:39" hidden="1" outlineLevel="1">
      <c r="A899" s="526"/>
      <c r="B899" s="429"/>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413"/>
      <c r="Z899" s="426"/>
      <c r="AA899" s="426"/>
      <c r="AB899" s="426"/>
      <c r="AC899" s="426"/>
      <c r="AD899" s="426"/>
      <c r="AE899" s="426"/>
      <c r="AF899" s="426"/>
      <c r="AG899" s="426"/>
      <c r="AH899" s="426"/>
      <c r="AI899" s="426"/>
      <c r="AJ899" s="426"/>
      <c r="AK899" s="426"/>
      <c r="AL899" s="426"/>
      <c r="AM899" s="308"/>
    </row>
    <row r="900" spans="1:39" ht="45" hidden="1" outlineLevel="1">
      <c r="A900" s="526">
        <v>41</v>
      </c>
      <c r="B900" s="429" t="s">
        <v>134</v>
      </c>
      <c r="C900" s="293" t="s">
        <v>25</v>
      </c>
      <c r="D900" s="297"/>
      <c r="E900" s="297"/>
      <c r="F900" s="297"/>
      <c r="G900" s="297"/>
      <c r="H900" s="297"/>
      <c r="I900" s="297"/>
      <c r="J900" s="297"/>
      <c r="K900" s="297"/>
      <c r="L900" s="297"/>
      <c r="M900" s="297"/>
      <c r="N900" s="297">
        <v>0</v>
      </c>
      <c r="O900" s="297"/>
      <c r="P900" s="297"/>
      <c r="Q900" s="297"/>
      <c r="R900" s="297"/>
      <c r="S900" s="297"/>
      <c r="T900" s="297"/>
      <c r="U900" s="297"/>
      <c r="V900" s="297"/>
      <c r="W900" s="297"/>
      <c r="X900" s="297"/>
      <c r="Y900" s="427"/>
      <c r="Z900" s="416"/>
      <c r="AA900" s="416"/>
      <c r="AB900" s="416"/>
      <c r="AC900" s="416"/>
      <c r="AD900" s="416"/>
      <c r="AE900" s="416"/>
      <c r="AF900" s="416"/>
      <c r="AG900" s="416"/>
      <c r="AH900" s="416"/>
      <c r="AI900" s="416"/>
      <c r="AJ900" s="416"/>
      <c r="AK900" s="416"/>
      <c r="AL900" s="416"/>
      <c r="AM900" s="298">
        <f>SUM(Y900:AL900)</f>
        <v>0</v>
      </c>
    </row>
    <row r="901" spans="1:39" hidden="1" outlineLevel="1">
      <c r="A901" s="526"/>
      <c r="B901" s="296" t="s">
        <v>343</v>
      </c>
      <c r="C901" s="293" t="s">
        <v>164</v>
      </c>
      <c r="D901" s="297"/>
      <c r="E901" s="297"/>
      <c r="F901" s="297"/>
      <c r="G901" s="297"/>
      <c r="H901" s="297"/>
      <c r="I901" s="297"/>
      <c r="J901" s="297"/>
      <c r="K901" s="297"/>
      <c r="L901" s="297"/>
      <c r="M901" s="297"/>
      <c r="N901" s="297">
        <f>N900</f>
        <v>0</v>
      </c>
      <c r="O901" s="297"/>
      <c r="P901" s="297"/>
      <c r="Q901" s="297"/>
      <c r="R901" s="297"/>
      <c r="S901" s="297"/>
      <c r="T901" s="297"/>
      <c r="U901" s="297"/>
      <c r="V901" s="297"/>
      <c r="W901" s="297"/>
      <c r="X901" s="297"/>
      <c r="Y901" s="412">
        <f t="shared" ref="Y901:AL901" si="280">Y900</f>
        <v>0</v>
      </c>
      <c r="Z901" s="412">
        <f t="shared" si="280"/>
        <v>0</v>
      </c>
      <c r="AA901" s="412">
        <f t="shared" si="280"/>
        <v>0</v>
      </c>
      <c r="AB901" s="412">
        <f t="shared" si="280"/>
        <v>0</v>
      </c>
      <c r="AC901" s="412">
        <f t="shared" si="280"/>
        <v>0</v>
      </c>
      <c r="AD901" s="412">
        <f t="shared" si="280"/>
        <v>0</v>
      </c>
      <c r="AE901" s="412">
        <f t="shared" si="280"/>
        <v>0</v>
      </c>
      <c r="AF901" s="412">
        <f t="shared" si="280"/>
        <v>0</v>
      </c>
      <c r="AG901" s="412">
        <f t="shared" si="280"/>
        <v>0</v>
      </c>
      <c r="AH901" s="412">
        <f t="shared" si="280"/>
        <v>0</v>
      </c>
      <c r="AI901" s="412">
        <f t="shared" si="280"/>
        <v>0</v>
      </c>
      <c r="AJ901" s="412">
        <f t="shared" si="280"/>
        <v>0</v>
      </c>
      <c r="AK901" s="412">
        <f t="shared" si="280"/>
        <v>0</v>
      </c>
      <c r="AL901" s="412">
        <f t="shared" si="280"/>
        <v>0</v>
      </c>
      <c r="AM901" s="308"/>
    </row>
    <row r="902" spans="1:39" hidden="1" outlineLevel="1">
      <c r="A902" s="526"/>
      <c r="B902" s="429"/>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413"/>
      <c r="Z902" s="426"/>
      <c r="AA902" s="426"/>
      <c r="AB902" s="426"/>
      <c r="AC902" s="426"/>
      <c r="AD902" s="426"/>
      <c r="AE902" s="426"/>
      <c r="AF902" s="426"/>
      <c r="AG902" s="426"/>
      <c r="AH902" s="426"/>
      <c r="AI902" s="426"/>
      <c r="AJ902" s="426"/>
      <c r="AK902" s="426"/>
      <c r="AL902" s="426"/>
      <c r="AM902" s="308"/>
    </row>
    <row r="903" spans="1:39" ht="45" hidden="1" outlineLevel="1">
      <c r="A903" s="526">
        <v>42</v>
      </c>
      <c r="B903" s="429" t="s">
        <v>135</v>
      </c>
      <c r="C903" s="293" t="s">
        <v>25</v>
      </c>
      <c r="D903" s="297"/>
      <c r="E903" s="297"/>
      <c r="F903" s="297"/>
      <c r="G903" s="297"/>
      <c r="H903" s="297"/>
      <c r="I903" s="297"/>
      <c r="J903" s="297"/>
      <c r="K903" s="297"/>
      <c r="L903" s="297"/>
      <c r="M903" s="297"/>
      <c r="N903" s="293"/>
      <c r="O903" s="297"/>
      <c r="P903" s="297"/>
      <c r="Q903" s="297"/>
      <c r="R903" s="297"/>
      <c r="S903" s="297"/>
      <c r="T903" s="297"/>
      <c r="U903" s="297"/>
      <c r="V903" s="297"/>
      <c r="W903" s="297"/>
      <c r="X903" s="297"/>
      <c r="Y903" s="427"/>
      <c r="Z903" s="416"/>
      <c r="AA903" s="416"/>
      <c r="AB903" s="416"/>
      <c r="AC903" s="416"/>
      <c r="AD903" s="416"/>
      <c r="AE903" s="416"/>
      <c r="AF903" s="416"/>
      <c r="AG903" s="416"/>
      <c r="AH903" s="416"/>
      <c r="AI903" s="416"/>
      <c r="AJ903" s="416"/>
      <c r="AK903" s="416"/>
      <c r="AL903" s="416"/>
      <c r="AM903" s="298">
        <f>SUM(Y903:AL903)</f>
        <v>0</v>
      </c>
    </row>
    <row r="904" spans="1:39" hidden="1" outlineLevel="1">
      <c r="A904" s="526"/>
      <c r="B904" s="296" t="s">
        <v>343</v>
      </c>
      <c r="C904" s="293" t="s">
        <v>164</v>
      </c>
      <c r="D904" s="297"/>
      <c r="E904" s="297"/>
      <c r="F904" s="297"/>
      <c r="G904" s="297"/>
      <c r="H904" s="297"/>
      <c r="I904" s="297"/>
      <c r="J904" s="297"/>
      <c r="K904" s="297"/>
      <c r="L904" s="297"/>
      <c r="M904" s="297"/>
      <c r="N904" s="468"/>
      <c r="O904" s="297"/>
      <c r="P904" s="297"/>
      <c r="Q904" s="297"/>
      <c r="R904" s="297"/>
      <c r="S904" s="297"/>
      <c r="T904" s="297"/>
      <c r="U904" s="297"/>
      <c r="V904" s="297"/>
      <c r="W904" s="297"/>
      <c r="X904" s="297"/>
      <c r="Y904" s="412">
        <f t="shared" ref="Y904:AL904" si="281">Y903</f>
        <v>0</v>
      </c>
      <c r="Z904" s="412">
        <f t="shared" si="281"/>
        <v>0</v>
      </c>
      <c r="AA904" s="412">
        <f t="shared" si="281"/>
        <v>0</v>
      </c>
      <c r="AB904" s="412">
        <f t="shared" si="281"/>
        <v>0</v>
      </c>
      <c r="AC904" s="412">
        <f t="shared" si="281"/>
        <v>0</v>
      </c>
      <c r="AD904" s="412">
        <f t="shared" si="281"/>
        <v>0</v>
      </c>
      <c r="AE904" s="412">
        <f t="shared" si="281"/>
        <v>0</v>
      </c>
      <c r="AF904" s="412">
        <f t="shared" si="281"/>
        <v>0</v>
      </c>
      <c r="AG904" s="412">
        <f t="shared" si="281"/>
        <v>0</v>
      </c>
      <c r="AH904" s="412">
        <f t="shared" si="281"/>
        <v>0</v>
      </c>
      <c r="AI904" s="412">
        <f t="shared" si="281"/>
        <v>0</v>
      </c>
      <c r="AJ904" s="412">
        <f t="shared" si="281"/>
        <v>0</v>
      </c>
      <c r="AK904" s="412">
        <f t="shared" si="281"/>
        <v>0</v>
      </c>
      <c r="AL904" s="412">
        <f t="shared" si="281"/>
        <v>0</v>
      </c>
      <c r="AM904" s="308"/>
    </row>
    <row r="905" spans="1:39" hidden="1" outlineLevel="1">
      <c r="A905" s="526"/>
      <c r="B905" s="429"/>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413"/>
      <c r="Z905" s="426"/>
      <c r="AA905" s="426"/>
      <c r="AB905" s="426"/>
      <c r="AC905" s="426"/>
      <c r="AD905" s="426"/>
      <c r="AE905" s="426"/>
      <c r="AF905" s="426"/>
      <c r="AG905" s="426"/>
      <c r="AH905" s="426"/>
      <c r="AI905" s="426"/>
      <c r="AJ905" s="426"/>
      <c r="AK905" s="426"/>
      <c r="AL905" s="426"/>
      <c r="AM905" s="308"/>
    </row>
    <row r="906" spans="1:39" ht="30" hidden="1" outlineLevel="1">
      <c r="A906" s="526">
        <v>43</v>
      </c>
      <c r="B906" s="429" t="s">
        <v>136</v>
      </c>
      <c r="C906" s="293" t="s">
        <v>25</v>
      </c>
      <c r="D906" s="297"/>
      <c r="E906" s="297"/>
      <c r="F906" s="297"/>
      <c r="G906" s="297"/>
      <c r="H906" s="297"/>
      <c r="I906" s="297"/>
      <c r="J906" s="297"/>
      <c r="K906" s="297"/>
      <c r="L906" s="297"/>
      <c r="M906" s="297"/>
      <c r="N906" s="297">
        <v>0</v>
      </c>
      <c r="O906" s="297"/>
      <c r="P906" s="297"/>
      <c r="Q906" s="297"/>
      <c r="R906" s="297"/>
      <c r="S906" s="297"/>
      <c r="T906" s="297"/>
      <c r="U906" s="297"/>
      <c r="V906" s="297"/>
      <c r="W906" s="297"/>
      <c r="X906" s="297"/>
      <c r="Y906" s="427"/>
      <c r="Z906" s="416"/>
      <c r="AA906" s="416"/>
      <c r="AB906" s="416"/>
      <c r="AC906" s="416"/>
      <c r="AD906" s="416"/>
      <c r="AE906" s="416"/>
      <c r="AF906" s="416"/>
      <c r="AG906" s="416"/>
      <c r="AH906" s="416"/>
      <c r="AI906" s="416"/>
      <c r="AJ906" s="416"/>
      <c r="AK906" s="416"/>
      <c r="AL906" s="416"/>
      <c r="AM906" s="298">
        <f>SUM(Y906:AL906)</f>
        <v>0</v>
      </c>
    </row>
    <row r="907" spans="1:39" hidden="1" outlineLevel="1">
      <c r="A907" s="526"/>
      <c r="B907" s="296" t="s">
        <v>343</v>
      </c>
      <c r="C907" s="293" t="s">
        <v>164</v>
      </c>
      <c r="D907" s="297"/>
      <c r="E907" s="297"/>
      <c r="F907" s="297"/>
      <c r="G907" s="297"/>
      <c r="H907" s="297"/>
      <c r="I907" s="297"/>
      <c r="J907" s="297"/>
      <c r="K907" s="297"/>
      <c r="L907" s="297"/>
      <c r="M907" s="297"/>
      <c r="N907" s="297">
        <f>N906</f>
        <v>0</v>
      </c>
      <c r="O907" s="297"/>
      <c r="P907" s="297"/>
      <c r="Q907" s="297"/>
      <c r="R907" s="297"/>
      <c r="S907" s="297"/>
      <c r="T907" s="297"/>
      <c r="U907" s="297"/>
      <c r="V907" s="297"/>
      <c r="W907" s="297"/>
      <c r="X907" s="297"/>
      <c r="Y907" s="412">
        <f t="shared" ref="Y907:AL907" si="282">Y906</f>
        <v>0</v>
      </c>
      <c r="Z907" s="412">
        <f t="shared" si="282"/>
        <v>0</v>
      </c>
      <c r="AA907" s="412">
        <f t="shared" si="282"/>
        <v>0</v>
      </c>
      <c r="AB907" s="412">
        <f t="shared" si="282"/>
        <v>0</v>
      </c>
      <c r="AC907" s="412">
        <f t="shared" si="282"/>
        <v>0</v>
      </c>
      <c r="AD907" s="412">
        <f t="shared" si="282"/>
        <v>0</v>
      </c>
      <c r="AE907" s="412">
        <f t="shared" si="282"/>
        <v>0</v>
      </c>
      <c r="AF907" s="412">
        <f t="shared" si="282"/>
        <v>0</v>
      </c>
      <c r="AG907" s="412">
        <f t="shared" si="282"/>
        <v>0</v>
      </c>
      <c r="AH907" s="412">
        <f t="shared" si="282"/>
        <v>0</v>
      </c>
      <c r="AI907" s="412">
        <f t="shared" si="282"/>
        <v>0</v>
      </c>
      <c r="AJ907" s="412">
        <f t="shared" si="282"/>
        <v>0</v>
      </c>
      <c r="AK907" s="412">
        <f t="shared" si="282"/>
        <v>0</v>
      </c>
      <c r="AL907" s="412">
        <f t="shared" si="282"/>
        <v>0</v>
      </c>
      <c r="AM907" s="308"/>
    </row>
    <row r="908" spans="1:39" hidden="1" outlineLevel="1">
      <c r="A908" s="526"/>
      <c r="B908" s="429"/>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413"/>
      <c r="Z908" s="426"/>
      <c r="AA908" s="426"/>
      <c r="AB908" s="426"/>
      <c r="AC908" s="426"/>
      <c r="AD908" s="426"/>
      <c r="AE908" s="426"/>
      <c r="AF908" s="426"/>
      <c r="AG908" s="426"/>
      <c r="AH908" s="426"/>
      <c r="AI908" s="426"/>
      <c r="AJ908" s="426"/>
      <c r="AK908" s="426"/>
      <c r="AL908" s="426"/>
      <c r="AM908" s="308"/>
    </row>
    <row r="909" spans="1:39" ht="45" hidden="1" outlineLevel="1">
      <c r="A909" s="526">
        <v>44</v>
      </c>
      <c r="B909" s="429" t="s">
        <v>137</v>
      </c>
      <c r="C909" s="293" t="s">
        <v>25</v>
      </c>
      <c r="D909" s="297"/>
      <c r="E909" s="297"/>
      <c r="F909" s="297"/>
      <c r="G909" s="297"/>
      <c r="H909" s="297"/>
      <c r="I909" s="297"/>
      <c r="J909" s="297"/>
      <c r="K909" s="297"/>
      <c r="L909" s="297"/>
      <c r="M909" s="297"/>
      <c r="N909" s="297">
        <v>0</v>
      </c>
      <c r="O909" s="297"/>
      <c r="P909" s="297"/>
      <c r="Q909" s="297"/>
      <c r="R909" s="297"/>
      <c r="S909" s="297"/>
      <c r="T909" s="297"/>
      <c r="U909" s="297"/>
      <c r="V909" s="297"/>
      <c r="W909" s="297"/>
      <c r="X909" s="297"/>
      <c r="Y909" s="427"/>
      <c r="Z909" s="416"/>
      <c r="AA909" s="416"/>
      <c r="AB909" s="416"/>
      <c r="AC909" s="416"/>
      <c r="AD909" s="416"/>
      <c r="AE909" s="416"/>
      <c r="AF909" s="416"/>
      <c r="AG909" s="416"/>
      <c r="AH909" s="416"/>
      <c r="AI909" s="416"/>
      <c r="AJ909" s="416"/>
      <c r="AK909" s="416"/>
      <c r="AL909" s="416"/>
      <c r="AM909" s="298">
        <f>SUM(Y909:AL909)</f>
        <v>0</v>
      </c>
    </row>
    <row r="910" spans="1:39" hidden="1" outlineLevel="1">
      <c r="A910" s="526"/>
      <c r="B910" s="296" t="s">
        <v>343</v>
      </c>
      <c r="C910" s="293" t="s">
        <v>164</v>
      </c>
      <c r="D910" s="297"/>
      <c r="E910" s="297"/>
      <c r="F910" s="297"/>
      <c r="G910" s="297"/>
      <c r="H910" s="297"/>
      <c r="I910" s="297"/>
      <c r="J910" s="297"/>
      <c r="K910" s="297"/>
      <c r="L910" s="297"/>
      <c r="M910" s="297"/>
      <c r="N910" s="297">
        <f>N909</f>
        <v>0</v>
      </c>
      <c r="O910" s="297"/>
      <c r="P910" s="297"/>
      <c r="Q910" s="297"/>
      <c r="R910" s="297"/>
      <c r="S910" s="297"/>
      <c r="T910" s="297"/>
      <c r="U910" s="297"/>
      <c r="V910" s="297"/>
      <c r="W910" s="297"/>
      <c r="X910" s="297"/>
      <c r="Y910" s="412">
        <f t="shared" ref="Y910:AL910" si="283">Y909</f>
        <v>0</v>
      </c>
      <c r="Z910" s="412">
        <f t="shared" si="283"/>
        <v>0</v>
      </c>
      <c r="AA910" s="412">
        <f t="shared" si="283"/>
        <v>0</v>
      </c>
      <c r="AB910" s="412">
        <f t="shared" si="283"/>
        <v>0</v>
      </c>
      <c r="AC910" s="412">
        <f t="shared" si="283"/>
        <v>0</v>
      </c>
      <c r="AD910" s="412">
        <f t="shared" si="283"/>
        <v>0</v>
      </c>
      <c r="AE910" s="412">
        <f t="shared" si="283"/>
        <v>0</v>
      </c>
      <c r="AF910" s="412">
        <f t="shared" si="283"/>
        <v>0</v>
      </c>
      <c r="AG910" s="412">
        <f t="shared" si="283"/>
        <v>0</v>
      </c>
      <c r="AH910" s="412">
        <f t="shared" si="283"/>
        <v>0</v>
      </c>
      <c r="AI910" s="412">
        <f t="shared" si="283"/>
        <v>0</v>
      </c>
      <c r="AJ910" s="412">
        <f t="shared" si="283"/>
        <v>0</v>
      </c>
      <c r="AK910" s="412">
        <f t="shared" si="283"/>
        <v>0</v>
      </c>
      <c r="AL910" s="412">
        <f t="shared" si="283"/>
        <v>0</v>
      </c>
      <c r="AM910" s="308"/>
    </row>
    <row r="911" spans="1:39" hidden="1" outlineLevel="1">
      <c r="A911" s="526"/>
      <c r="B911" s="429"/>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413"/>
      <c r="Z911" s="426"/>
      <c r="AA911" s="426"/>
      <c r="AB911" s="426"/>
      <c r="AC911" s="426"/>
      <c r="AD911" s="426"/>
      <c r="AE911" s="426"/>
      <c r="AF911" s="426"/>
      <c r="AG911" s="426"/>
      <c r="AH911" s="426"/>
      <c r="AI911" s="426"/>
      <c r="AJ911" s="426"/>
      <c r="AK911" s="426"/>
      <c r="AL911" s="426"/>
      <c r="AM911" s="308"/>
    </row>
    <row r="912" spans="1:39" ht="30" hidden="1" outlineLevel="1">
      <c r="A912" s="526">
        <v>45</v>
      </c>
      <c r="B912" s="429" t="s">
        <v>138</v>
      </c>
      <c r="C912" s="293" t="s">
        <v>25</v>
      </c>
      <c r="D912" s="297"/>
      <c r="E912" s="297"/>
      <c r="F912" s="297"/>
      <c r="G912" s="297"/>
      <c r="H912" s="297"/>
      <c r="I912" s="297"/>
      <c r="J912" s="297"/>
      <c r="K912" s="297"/>
      <c r="L912" s="297"/>
      <c r="M912" s="297"/>
      <c r="N912" s="297">
        <v>0</v>
      </c>
      <c r="O912" s="297"/>
      <c r="P912" s="297"/>
      <c r="Q912" s="297"/>
      <c r="R912" s="297"/>
      <c r="S912" s="297"/>
      <c r="T912" s="297"/>
      <c r="U912" s="297"/>
      <c r="V912" s="297"/>
      <c r="W912" s="297"/>
      <c r="X912" s="297"/>
      <c r="Y912" s="427"/>
      <c r="Z912" s="416"/>
      <c r="AA912" s="416"/>
      <c r="AB912" s="416"/>
      <c r="AC912" s="416"/>
      <c r="AD912" s="416"/>
      <c r="AE912" s="416"/>
      <c r="AF912" s="416"/>
      <c r="AG912" s="416"/>
      <c r="AH912" s="416"/>
      <c r="AI912" s="416"/>
      <c r="AJ912" s="416"/>
      <c r="AK912" s="416"/>
      <c r="AL912" s="416"/>
      <c r="AM912" s="298">
        <f>SUM(Y912:AL912)</f>
        <v>0</v>
      </c>
    </row>
    <row r="913" spans="1:39" hidden="1" outlineLevel="1">
      <c r="A913" s="526"/>
      <c r="B913" s="296" t="s">
        <v>343</v>
      </c>
      <c r="C913" s="293" t="s">
        <v>164</v>
      </c>
      <c r="D913" s="297"/>
      <c r="E913" s="297"/>
      <c r="F913" s="297"/>
      <c r="G913" s="297"/>
      <c r="H913" s="297"/>
      <c r="I913" s="297"/>
      <c r="J913" s="297"/>
      <c r="K913" s="297"/>
      <c r="L913" s="297"/>
      <c r="M913" s="297"/>
      <c r="N913" s="297">
        <f>N912</f>
        <v>0</v>
      </c>
      <c r="O913" s="297"/>
      <c r="P913" s="297"/>
      <c r="Q913" s="297"/>
      <c r="R913" s="297"/>
      <c r="S913" s="297"/>
      <c r="T913" s="297"/>
      <c r="U913" s="297"/>
      <c r="V913" s="297"/>
      <c r="W913" s="297"/>
      <c r="X913" s="297"/>
      <c r="Y913" s="412">
        <f t="shared" ref="Y913:AL913" si="284">Y912</f>
        <v>0</v>
      </c>
      <c r="Z913" s="412">
        <f t="shared" si="284"/>
        <v>0</v>
      </c>
      <c r="AA913" s="412">
        <f t="shared" si="284"/>
        <v>0</v>
      </c>
      <c r="AB913" s="412">
        <f t="shared" si="284"/>
        <v>0</v>
      </c>
      <c r="AC913" s="412">
        <f t="shared" si="284"/>
        <v>0</v>
      </c>
      <c r="AD913" s="412">
        <f t="shared" si="284"/>
        <v>0</v>
      </c>
      <c r="AE913" s="412">
        <f t="shared" si="284"/>
        <v>0</v>
      </c>
      <c r="AF913" s="412">
        <f t="shared" si="284"/>
        <v>0</v>
      </c>
      <c r="AG913" s="412">
        <f t="shared" si="284"/>
        <v>0</v>
      </c>
      <c r="AH913" s="412">
        <f t="shared" si="284"/>
        <v>0</v>
      </c>
      <c r="AI913" s="412">
        <f t="shared" si="284"/>
        <v>0</v>
      </c>
      <c r="AJ913" s="412">
        <f t="shared" si="284"/>
        <v>0</v>
      </c>
      <c r="AK913" s="412">
        <f t="shared" si="284"/>
        <v>0</v>
      </c>
      <c r="AL913" s="412">
        <f t="shared" si="284"/>
        <v>0</v>
      </c>
      <c r="AM913" s="308"/>
    </row>
    <row r="914" spans="1:39" hidden="1" outlineLevel="1">
      <c r="A914" s="526"/>
      <c r="B914" s="429"/>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413"/>
      <c r="Z914" s="426"/>
      <c r="AA914" s="426"/>
      <c r="AB914" s="426"/>
      <c r="AC914" s="426"/>
      <c r="AD914" s="426"/>
      <c r="AE914" s="426"/>
      <c r="AF914" s="426"/>
      <c r="AG914" s="426"/>
      <c r="AH914" s="426"/>
      <c r="AI914" s="426"/>
      <c r="AJ914" s="426"/>
      <c r="AK914" s="426"/>
      <c r="AL914" s="426"/>
      <c r="AM914" s="308"/>
    </row>
    <row r="915" spans="1:39" ht="30" hidden="1" outlineLevel="1">
      <c r="A915" s="526">
        <v>46</v>
      </c>
      <c r="B915" s="429" t="s">
        <v>139</v>
      </c>
      <c r="C915" s="293" t="s">
        <v>25</v>
      </c>
      <c r="D915" s="297"/>
      <c r="E915" s="297"/>
      <c r="F915" s="297"/>
      <c r="G915" s="297"/>
      <c r="H915" s="297"/>
      <c r="I915" s="297"/>
      <c r="J915" s="297"/>
      <c r="K915" s="297"/>
      <c r="L915" s="297"/>
      <c r="M915" s="297"/>
      <c r="N915" s="297">
        <v>0</v>
      </c>
      <c r="O915" s="297"/>
      <c r="P915" s="297"/>
      <c r="Q915" s="297"/>
      <c r="R915" s="297"/>
      <c r="S915" s="297"/>
      <c r="T915" s="297"/>
      <c r="U915" s="297"/>
      <c r="V915" s="297"/>
      <c r="W915" s="297"/>
      <c r="X915" s="297"/>
      <c r="Y915" s="427"/>
      <c r="Z915" s="416"/>
      <c r="AA915" s="416"/>
      <c r="AB915" s="416"/>
      <c r="AC915" s="416"/>
      <c r="AD915" s="416"/>
      <c r="AE915" s="416"/>
      <c r="AF915" s="416"/>
      <c r="AG915" s="416"/>
      <c r="AH915" s="416"/>
      <c r="AI915" s="416"/>
      <c r="AJ915" s="416"/>
      <c r="AK915" s="416"/>
      <c r="AL915" s="416"/>
      <c r="AM915" s="298">
        <f>SUM(Y915:AL915)</f>
        <v>0</v>
      </c>
    </row>
    <row r="916" spans="1:39" hidden="1" outlineLevel="1">
      <c r="A916" s="526"/>
      <c r="B916" s="296" t="s">
        <v>343</v>
      </c>
      <c r="C916" s="293" t="s">
        <v>164</v>
      </c>
      <c r="D916" s="297"/>
      <c r="E916" s="297"/>
      <c r="F916" s="297"/>
      <c r="G916" s="297"/>
      <c r="H916" s="297"/>
      <c r="I916" s="297"/>
      <c r="J916" s="297"/>
      <c r="K916" s="297"/>
      <c r="L916" s="297"/>
      <c r="M916" s="297"/>
      <c r="N916" s="297">
        <f>N915</f>
        <v>0</v>
      </c>
      <c r="O916" s="297"/>
      <c r="P916" s="297"/>
      <c r="Q916" s="297"/>
      <c r="R916" s="297"/>
      <c r="S916" s="297"/>
      <c r="T916" s="297"/>
      <c r="U916" s="297"/>
      <c r="V916" s="297"/>
      <c r="W916" s="297"/>
      <c r="X916" s="297"/>
      <c r="Y916" s="412">
        <f t="shared" ref="Y916:AL916" si="285">Y915</f>
        <v>0</v>
      </c>
      <c r="Z916" s="412">
        <f t="shared" si="285"/>
        <v>0</v>
      </c>
      <c r="AA916" s="412">
        <f t="shared" si="285"/>
        <v>0</v>
      </c>
      <c r="AB916" s="412">
        <f t="shared" si="285"/>
        <v>0</v>
      </c>
      <c r="AC916" s="412">
        <f t="shared" si="285"/>
        <v>0</v>
      </c>
      <c r="AD916" s="412">
        <f t="shared" si="285"/>
        <v>0</v>
      </c>
      <c r="AE916" s="412">
        <f t="shared" si="285"/>
        <v>0</v>
      </c>
      <c r="AF916" s="412">
        <f t="shared" si="285"/>
        <v>0</v>
      </c>
      <c r="AG916" s="412">
        <f t="shared" si="285"/>
        <v>0</v>
      </c>
      <c r="AH916" s="412">
        <f t="shared" si="285"/>
        <v>0</v>
      </c>
      <c r="AI916" s="412">
        <f t="shared" si="285"/>
        <v>0</v>
      </c>
      <c r="AJ916" s="412">
        <f t="shared" si="285"/>
        <v>0</v>
      </c>
      <c r="AK916" s="412">
        <f t="shared" si="285"/>
        <v>0</v>
      </c>
      <c r="AL916" s="412">
        <f t="shared" si="285"/>
        <v>0</v>
      </c>
      <c r="AM916" s="308"/>
    </row>
    <row r="917" spans="1:39" hidden="1" outlineLevel="1">
      <c r="A917" s="526"/>
      <c r="B917" s="429"/>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413"/>
      <c r="Z917" s="426"/>
      <c r="AA917" s="426"/>
      <c r="AB917" s="426"/>
      <c r="AC917" s="426"/>
      <c r="AD917" s="426"/>
      <c r="AE917" s="426"/>
      <c r="AF917" s="426"/>
      <c r="AG917" s="426"/>
      <c r="AH917" s="426"/>
      <c r="AI917" s="426"/>
      <c r="AJ917" s="426"/>
      <c r="AK917" s="426"/>
      <c r="AL917" s="426"/>
      <c r="AM917" s="308"/>
    </row>
    <row r="918" spans="1:39" ht="30" hidden="1" outlineLevel="1">
      <c r="A918" s="526">
        <v>47</v>
      </c>
      <c r="B918" s="429" t="s">
        <v>140</v>
      </c>
      <c r="C918" s="293" t="s">
        <v>25</v>
      </c>
      <c r="D918" s="297"/>
      <c r="E918" s="297"/>
      <c r="F918" s="297"/>
      <c r="G918" s="297"/>
      <c r="H918" s="297"/>
      <c r="I918" s="297"/>
      <c r="J918" s="297"/>
      <c r="K918" s="297"/>
      <c r="L918" s="297"/>
      <c r="M918" s="297"/>
      <c r="N918" s="297">
        <v>0</v>
      </c>
      <c r="O918" s="297"/>
      <c r="P918" s="297"/>
      <c r="Q918" s="297"/>
      <c r="R918" s="297"/>
      <c r="S918" s="297"/>
      <c r="T918" s="297"/>
      <c r="U918" s="297"/>
      <c r="V918" s="297"/>
      <c r="W918" s="297"/>
      <c r="X918" s="297"/>
      <c r="Y918" s="427"/>
      <c r="Z918" s="416"/>
      <c r="AA918" s="416"/>
      <c r="AB918" s="416"/>
      <c r="AC918" s="416"/>
      <c r="AD918" s="416"/>
      <c r="AE918" s="416"/>
      <c r="AF918" s="416"/>
      <c r="AG918" s="416"/>
      <c r="AH918" s="416"/>
      <c r="AI918" s="416"/>
      <c r="AJ918" s="416"/>
      <c r="AK918" s="416"/>
      <c r="AL918" s="416"/>
      <c r="AM918" s="298">
        <f>SUM(Y918:AL918)</f>
        <v>0</v>
      </c>
    </row>
    <row r="919" spans="1:39" hidden="1" outlineLevel="1">
      <c r="A919" s="526"/>
      <c r="B919" s="296" t="s">
        <v>343</v>
      </c>
      <c r="C919" s="293" t="s">
        <v>164</v>
      </c>
      <c r="D919" s="297"/>
      <c r="E919" s="297"/>
      <c r="F919" s="297"/>
      <c r="G919" s="297"/>
      <c r="H919" s="297"/>
      <c r="I919" s="297"/>
      <c r="J919" s="297"/>
      <c r="K919" s="297"/>
      <c r="L919" s="297"/>
      <c r="M919" s="297"/>
      <c r="N919" s="297">
        <f>N918</f>
        <v>0</v>
      </c>
      <c r="O919" s="297"/>
      <c r="P919" s="297"/>
      <c r="Q919" s="297"/>
      <c r="R919" s="297"/>
      <c r="S919" s="297"/>
      <c r="T919" s="297"/>
      <c r="U919" s="297"/>
      <c r="V919" s="297"/>
      <c r="W919" s="297"/>
      <c r="X919" s="297"/>
      <c r="Y919" s="412">
        <f t="shared" ref="Y919:AL919" si="286">Y918</f>
        <v>0</v>
      </c>
      <c r="Z919" s="412">
        <f t="shared" si="286"/>
        <v>0</v>
      </c>
      <c r="AA919" s="412">
        <f t="shared" si="286"/>
        <v>0</v>
      </c>
      <c r="AB919" s="412">
        <f t="shared" si="286"/>
        <v>0</v>
      </c>
      <c r="AC919" s="412">
        <f t="shared" si="286"/>
        <v>0</v>
      </c>
      <c r="AD919" s="412">
        <f t="shared" si="286"/>
        <v>0</v>
      </c>
      <c r="AE919" s="412">
        <f t="shared" si="286"/>
        <v>0</v>
      </c>
      <c r="AF919" s="412">
        <f t="shared" si="286"/>
        <v>0</v>
      </c>
      <c r="AG919" s="412">
        <f t="shared" si="286"/>
        <v>0</v>
      </c>
      <c r="AH919" s="412">
        <f t="shared" si="286"/>
        <v>0</v>
      </c>
      <c r="AI919" s="412">
        <f t="shared" si="286"/>
        <v>0</v>
      </c>
      <c r="AJ919" s="412">
        <f t="shared" si="286"/>
        <v>0</v>
      </c>
      <c r="AK919" s="412">
        <f t="shared" si="286"/>
        <v>0</v>
      </c>
      <c r="AL919" s="412">
        <f t="shared" si="286"/>
        <v>0</v>
      </c>
      <c r="AM919" s="308"/>
    </row>
    <row r="920" spans="1:39" hidden="1" outlineLevel="1">
      <c r="A920" s="526"/>
      <c r="B920" s="429"/>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413"/>
      <c r="Z920" s="426"/>
      <c r="AA920" s="426"/>
      <c r="AB920" s="426"/>
      <c r="AC920" s="426"/>
      <c r="AD920" s="426"/>
      <c r="AE920" s="426"/>
      <c r="AF920" s="426"/>
      <c r="AG920" s="426"/>
      <c r="AH920" s="426"/>
      <c r="AI920" s="426"/>
      <c r="AJ920" s="426"/>
      <c r="AK920" s="426"/>
      <c r="AL920" s="426"/>
      <c r="AM920" s="308"/>
    </row>
    <row r="921" spans="1:39" ht="45" hidden="1" outlineLevel="1">
      <c r="A921" s="526">
        <v>48</v>
      </c>
      <c r="B921" s="429" t="s">
        <v>141</v>
      </c>
      <c r="C921" s="293" t="s">
        <v>25</v>
      </c>
      <c r="D921" s="297"/>
      <c r="E921" s="297"/>
      <c r="F921" s="297"/>
      <c r="G921" s="297"/>
      <c r="H921" s="297"/>
      <c r="I921" s="297"/>
      <c r="J921" s="297"/>
      <c r="K921" s="297"/>
      <c r="L921" s="297"/>
      <c r="M921" s="297"/>
      <c r="N921" s="297">
        <v>0</v>
      </c>
      <c r="O921" s="297"/>
      <c r="P921" s="297"/>
      <c r="Q921" s="297"/>
      <c r="R921" s="297"/>
      <c r="S921" s="297"/>
      <c r="T921" s="297"/>
      <c r="U921" s="297"/>
      <c r="V921" s="297"/>
      <c r="W921" s="297"/>
      <c r="X921" s="297"/>
      <c r="Y921" s="427"/>
      <c r="Z921" s="416"/>
      <c r="AA921" s="416"/>
      <c r="AB921" s="416"/>
      <c r="AC921" s="416"/>
      <c r="AD921" s="416"/>
      <c r="AE921" s="416"/>
      <c r="AF921" s="416"/>
      <c r="AG921" s="416"/>
      <c r="AH921" s="416"/>
      <c r="AI921" s="416"/>
      <c r="AJ921" s="416"/>
      <c r="AK921" s="416"/>
      <c r="AL921" s="416"/>
      <c r="AM921" s="298">
        <f>SUM(Y921:AL921)</f>
        <v>0</v>
      </c>
    </row>
    <row r="922" spans="1:39" hidden="1" outlineLevel="1">
      <c r="A922" s="526"/>
      <c r="B922" s="296" t="s">
        <v>343</v>
      </c>
      <c r="C922" s="293" t="s">
        <v>164</v>
      </c>
      <c r="D922" s="297"/>
      <c r="E922" s="297"/>
      <c r="F922" s="297"/>
      <c r="G922" s="297"/>
      <c r="H922" s="297"/>
      <c r="I922" s="297"/>
      <c r="J922" s="297"/>
      <c r="K922" s="297"/>
      <c r="L922" s="297"/>
      <c r="M922" s="297"/>
      <c r="N922" s="297">
        <f>N921</f>
        <v>0</v>
      </c>
      <c r="O922" s="297"/>
      <c r="P922" s="297"/>
      <c r="Q922" s="297"/>
      <c r="R922" s="297"/>
      <c r="S922" s="297"/>
      <c r="T922" s="297"/>
      <c r="U922" s="297"/>
      <c r="V922" s="297"/>
      <c r="W922" s="297"/>
      <c r="X922" s="297"/>
      <c r="Y922" s="412">
        <f t="shared" ref="Y922:AL922" si="287">Y921</f>
        <v>0</v>
      </c>
      <c r="Z922" s="412">
        <f t="shared" si="287"/>
        <v>0</v>
      </c>
      <c r="AA922" s="412">
        <f t="shared" si="287"/>
        <v>0</v>
      </c>
      <c r="AB922" s="412">
        <f t="shared" si="287"/>
        <v>0</v>
      </c>
      <c r="AC922" s="412">
        <f t="shared" si="287"/>
        <v>0</v>
      </c>
      <c r="AD922" s="412">
        <f t="shared" si="287"/>
        <v>0</v>
      </c>
      <c r="AE922" s="412">
        <f t="shared" si="287"/>
        <v>0</v>
      </c>
      <c r="AF922" s="412">
        <f t="shared" si="287"/>
        <v>0</v>
      </c>
      <c r="AG922" s="412">
        <f t="shared" si="287"/>
        <v>0</v>
      </c>
      <c r="AH922" s="412">
        <f t="shared" si="287"/>
        <v>0</v>
      </c>
      <c r="AI922" s="412">
        <f t="shared" si="287"/>
        <v>0</v>
      </c>
      <c r="AJ922" s="412">
        <f t="shared" si="287"/>
        <v>0</v>
      </c>
      <c r="AK922" s="412">
        <f t="shared" si="287"/>
        <v>0</v>
      </c>
      <c r="AL922" s="412">
        <f t="shared" si="287"/>
        <v>0</v>
      </c>
      <c r="AM922" s="308"/>
    </row>
    <row r="923" spans="1:39" hidden="1" outlineLevel="1">
      <c r="A923" s="526"/>
      <c r="B923" s="429"/>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413"/>
      <c r="Z923" s="426"/>
      <c r="AA923" s="426"/>
      <c r="AB923" s="426"/>
      <c r="AC923" s="426"/>
      <c r="AD923" s="426"/>
      <c r="AE923" s="426"/>
      <c r="AF923" s="426"/>
      <c r="AG923" s="426"/>
      <c r="AH923" s="426"/>
      <c r="AI923" s="426"/>
      <c r="AJ923" s="426"/>
      <c r="AK923" s="426"/>
      <c r="AL923" s="426"/>
      <c r="AM923" s="308"/>
    </row>
    <row r="924" spans="1:39" ht="30" hidden="1" outlineLevel="1">
      <c r="A924" s="526">
        <v>49</v>
      </c>
      <c r="B924" s="429" t="s">
        <v>142</v>
      </c>
      <c r="C924" s="293" t="s">
        <v>25</v>
      </c>
      <c r="D924" s="297"/>
      <c r="E924" s="297"/>
      <c r="F924" s="297"/>
      <c r="G924" s="297"/>
      <c r="H924" s="297"/>
      <c r="I924" s="297"/>
      <c r="J924" s="297"/>
      <c r="K924" s="297"/>
      <c r="L924" s="297"/>
      <c r="M924" s="297"/>
      <c r="N924" s="297">
        <v>0</v>
      </c>
      <c r="O924" s="297"/>
      <c r="P924" s="297"/>
      <c r="Q924" s="297"/>
      <c r="R924" s="297"/>
      <c r="S924" s="297"/>
      <c r="T924" s="297"/>
      <c r="U924" s="297"/>
      <c r="V924" s="297"/>
      <c r="W924" s="297"/>
      <c r="X924" s="297"/>
      <c r="Y924" s="427"/>
      <c r="Z924" s="416"/>
      <c r="AA924" s="416"/>
      <c r="AB924" s="416"/>
      <c r="AC924" s="416"/>
      <c r="AD924" s="416"/>
      <c r="AE924" s="416"/>
      <c r="AF924" s="416"/>
      <c r="AG924" s="416"/>
      <c r="AH924" s="416"/>
      <c r="AI924" s="416"/>
      <c r="AJ924" s="416"/>
      <c r="AK924" s="416"/>
      <c r="AL924" s="416"/>
      <c r="AM924" s="298">
        <f>SUM(Y924:AL924)</f>
        <v>0</v>
      </c>
    </row>
    <row r="925" spans="1:39" hidden="1" outlineLevel="1">
      <c r="A925" s="526"/>
      <c r="B925" s="296" t="s">
        <v>343</v>
      </c>
      <c r="C925" s="293" t="s">
        <v>164</v>
      </c>
      <c r="D925" s="297"/>
      <c r="E925" s="297"/>
      <c r="F925" s="297"/>
      <c r="G925" s="297"/>
      <c r="H925" s="297"/>
      <c r="I925" s="297"/>
      <c r="J925" s="297"/>
      <c r="K925" s="297"/>
      <c r="L925" s="297"/>
      <c r="M925" s="297"/>
      <c r="N925" s="297">
        <f>N924</f>
        <v>0</v>
      </c>
      <c r="O925" s="297"/>
      <c r="P925" s="297"/>
      <c r="Q925" s="297"/>
      <c r="R925" s="297"/>
      <c r="S925" s="297"/>
      <c r="T925" s="297"/>
      <c r="U925" s="297"/>
      <c r="V925" s="297"/>
      <c r="W925" s="297"/>
      <c r="X925" s="297"/>
      <c r="Y925" s="412">
        <f t="shared" ref="Y925:AL925" si="288">Y924</f>
        <v>0</v>
      </c>
      <c r="Z925" s="412">
        <f t="shared" si="288"/>
        <v>0</v>
      </c>
      <c r="AA925" s="412">
        <f t="shared" si="288"/>
        <v>0</v>
      </c>
      <c r="AB925" s="412">
        <f t="shared" si="288"/>
        <v>0</v>
      </c>
      <c r="AC925" s="412">
        <f t="shared" si="288"/>
        <v>0</v>
      </c>
      <c r="AD925" s="412">
        <f t="shared" si="288"/>
        <v>0</v>
      </c>
      <c r="AE925" s="412">
        <f t="shared" si="288"/>
        <v>0</v>
      </c>
      <c r="AF925" s="412">
        <f t="shared" si="288"/>
        <v>0</v>
      </c>
      <c r="AG925" s="412">
        <f t="shared" si="288"/>
        <v>0</v>
      </c>
      <c r="AH925" s="412">
        <f t="shared" si="288"/>
        <v>0</v>
      </c>
      <c r="AI925" s="412">
        <f t="shared" si="288"/>
        <v>0</v>
      </c>
      <c r="AJ925" s="412">
        <f t="shared" si="288"/>
        <v>0</v>
      </c>
      <c r="AK925" s="412">
        <f t="shared" si="288"/>
        <v>0</v>
      </c>
      <c r="AL925" s="412">
        <f t="shared" si="288"/>
        <v>0</v>
      </c>
      <c r="AM925" s="308"/>
    </row>
    <row r="926" spans="1:39" hidden="1" outlineLevel="1">
      <c r="A926" s="526"/>
      <c r="B926" s="296"/>
      <c r="C926" s="307"/>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303"/>
      <c r="Z926" s="303"/>
      <c r="AA926" s="303"/>
      <c r="AB926" s="303"/>
      <c r="AC926" s="303"/>
      <c r="AD926" s="303"/>
      <c r="AE926" s="303"/>
      <c r="AF926" s="303"/>
      <c r="AG926" s="303"/>
      <c r="AH926" s="303"/>
      <c r="AI926" s="303"/>
      <c r="AJ926" s="303"/>
      <c r="AK926" s="303"/>
      <c r="AL926" s="303"/>
      <c r="AM926" s="308"/>
    </row>
    <row r="927" spans="1:39" ht="15.75" collapsed="1">
      <c r="B927" s="328" t="s">
        <v>329</v>
      </c>
      <c r="C927" s="330"/>
      <c r="D927" s="330">
        <f>SUM(D770:D925)</f>
        <v>0</v>
      </c>
      <c r="E927" s="330"/>
      <c r="F927" s="330"/>
      <c r="G927" s="330"/>
      <c r="H927" s="330"/>
      <c r="I927" s="330"/>
      <c r="J927" s="330"/>
      <c r="K927" s="330"/>
      <c r="L927" s="330"/>
      <c r="M927" s="330"/>
      <c r="N927" s="330"/>
      <c r="O927" s="330">
        <f>SUM(O770:O925)</f>
        <v>0</v>
      </c>
      <c r="P927" s="330"/>
      <c r="Q927" s="330"/>
      <c r="R927" s="330"/>
      <c r="S927" s="330"/>
      <c r="T927" s="330"/>
      <c r="U927" s="330"/>
      <c r="V927" s="330"/>
      <c r="W927" s="330"/>
      <c r="X927" s="330"/>
      <c r="Y927" s="330">
        <f>IF(Y768="kw",SUMPRODUCT(L770:L925,M770:M925,Y770:Y925),SUMPRODUCT(B770:B925,Y770:Y925))</f>
        <v>0</v>
      </c>
      <c r="Z927" s="330">
        <f>IF(Z768="kw",SUMPRODUCT(M770:M925,N770:N925,Z770:Z925),SUMPRODUCT(C770:C925,Z770:Z925))</f>
        <v>0</v>
      </c>
      <c r="AA927" s="330">
        <f>IF(AA768="kw",SUMPRODUCT(N770:N925,O770:O925,AA770:AA925),SUMPRODUCT(D770:D925,AA770:AA925))</f>
        <v>0</v>
      </c>
      <c r="AB927" s="330">
        <f>IF(AB768="kw",SUMPRODUCT(N770:N925,O770:O925,AB770:AB925),SUMPRODUCT(D770:D925,AB770:AB925))</f>
        <v>0</v>
      </c>
      <c r="AC927" s="330">
        <f>IF(AC768="kw",SUMPRODUCT(N770:N925,O770:O925,AC770:AC925),SUMPRODUCT(D770:D925,AC770:AC925))</f>
        <v>0</v>
      </c>
      <c r="AD927" s="330">
        <f>IF(AD768="kw",SUMPRODUCT(N770:N925,O770:O925,AD770:AD925),SUMPRODUCT(D770:D925,AD770:AD925))</f>
        <v>0</v>
      </c>
      <c r="AE927" s="330">
        <f>IF(AE768="kw",SUMPRODUCT(N770:N925,O770:O925,AE770:AE925),SUMPRODUCT(D770:D925,AE770:AE925))</f>
        <v>0</v>
      </c>
      <c r="AF927" s="330">
        <f>IF(AF768="kw",SUMPRODUCT(N770:N925,O770:O925,AF770:AF925),SUMPRODUCT(D770:D925,AF770:AF925))</f>
        <v>0</v>
      </c>
      <c r="AG927" s="330">
        <f>IF(AG768="kw",SUMPRODUCT(N770:N925,O770:O925,AG770:AG925),SUMPRODUCT(D770:D925,AG770:AG925))</f>
        <v>0</v>
      </c>
      <c r="AH927" s="330">
        <f>IF(AH768="kw",SUMPRODUCT(N770:N925,O770:O925,AH770:AH925),SUMPRODUCT(D770:D925,AH770:AH925))</f>
        <v>0</v>
      </c>
      <c r="AI927" s="330">
        <f>IF(AI768="kw",SUMPRODUCT(N770:N925,O770:O925,AI770:AI925),SUMPRODUCT(D770:D925,AI770:AI925))</f>
        <v>0</v>
      </c>
      <c r="AJ927" s="330">
        <f>IF(AJ768="kw",SUMPRODUCT(N770:N925,O770:O925,AJ770:AJ925),SUMPRODUCT(D770:D925,AJ770:AJ925))</f>
        <v>0</v>
      </c>
      <c r="AK927" s="330">
        <f>IF(AK768="kw",SUMPRODUCT(N770:N925,O770:O925,AK770:AK925),SUMPRODUCT(D770:D925,AK770:AK925))</f>
        <v>0</v>
      </c>
      <c r="AL927" s="330">
        <f>IF(AL768="kw",SUMPRODUCT(N770:N925,O770:O925,AL770:AL925),SUMPRODUCT(D770:D925,AL770:AL925))</f>
        <v>0</v>
      </c>
      <c r="AM927" s="331"/>
    </row>
    <row r="928" spans="1:39" ht="15.75">
      <c r="B928" s="392" t="s">
        <v>330</v>
      </c>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f>HLOOKUP(Y584,'2. LRAMVA Threshold'!$B$42:$Q$53,11,FALSE)</f>
        <v>0</v>
      </c>
      <c r="Z928" s="393">
        <f>HLOOKUP(Z584,'2. LRAMVA Threshold'!$B$42:$Q$53,11,FALSE)</f>
        <v>0</v>
      </c>
      <c r="AA928" s="393">
        <f>HLOOKUP(AA584,'2. LRAMVA Threshold'!$B$42:$Q$53,11,FALSE)</f>
        <v>0</v>
      </c>
      <c r="AB928" s="393">
        <f>HLOOKUP(AB584,'2. LRAMVA Threshold'!$B$42:$Q$53,11,FALSE)</f>
        <v>0</v>
      </c>
      <c r="AC928" s="393">
        <f>HLOOKUP(AC584,'2. LRAMVA Threshold'!$B$42:$Q$53,11,FALSE)</f>
        <v>0</v>
      </c>
      <c r="AD928" s="393">
        <f>HLOOKUP(AD584,'2. LRAMVA Threshold'!$B$42:$Q$53,11,FALSE)</f>
        <v>0</v>
      </c>
      <c r="AE928" s="393">
        <f>HLOOKUP(AE584,'2. LRAMVA Threshold'!$B$42:$Q$53,11,FALSE)</f>
        <v>0</v>
      </c>
      <c r="AF928" s="393">
        <f>HLOOKUP(AF584,'2. LRAMVA Threshold'!$B$42:$Q$53,11,FALSE)</f>
        <v>0</v>
      </c>
      <c r="AG928" s="393">
        <f>HLOOKUP(AG584,'2. LRAMVA Threshold'!$B$42:$Q$53,11,FALSE)</f>
        <v>0</v>
      </c>
      <c r="AH928" s="393">
        <f>HLOOKUP(AH584,'2. LRAMVA Threshold'!$B$42:$Q$53,11,FALSE)</f>
        <v>0</v>
      </c>
      <c r="AI928" s="393">
        <f>HLOOKUP(AI584,'2. LRAMVA Threshold'!$B$42:$Q$53,11,FALSE)</f>
        <v>0</v>
      </c>
      <c r="AJ928" s="393">
        <f>HLOOKUP(AJ584,'2. LRAMVA Threshold'!$B$42:$Q$53,11,FALSE)</f>
        <v>0</v>
      </c>
      <c r="AK928" s="393">
        <f>HLOOKUP(AK584,'2. LRAMVA Threshold'!$B$42:$Q$53,11,FALSE)</f>
        <v>0</v>
      </c>
      <c r="AL928" s="393">
        <f>HLOOKUP(AL584,'2. LRAMVA Threshold'!$B$42:$Q$53,11,FALSE)</f>
        <v>0</v>
      </c>
      <c r="AM928" s="443"/>
    </row>
    <row r="929" spans="2:39">
      <c r="B929" s="395"/>
      <c r="C929" s="433"/>
      <c r="D929" s="434"/>
      <c r="E929" s="434"/>
      <c r="F929" s="434"/>
      <c r="G929" s="434"/>
      <c r="H929" s="434"/>
      <c r="I929" s="434"/>
      <c r="J929" s="434"/>
      <c r="K929" s="434"/>
      <c r="L929" s="434"/>
      <c r="M929" s="434"/>
      <c r="N929" s="434"/>
      <c r="O929" s="435"/>
      <c r="P929" s="434"/>
      <c r="Q929" s="434"/>
      <c r="R929" s="434"/>
      <c r="S929" s="436"/>
      <c r="T929" s="436"/>
      <c r="U929" s="436"/>
      <c r="V929" s="436"/>
      <c r="W929" s="434"/>
      <c r="X929" s="434"/>
      <c r="Y929" s="437"/>
      <c r="Z929" s="437"/>
      <c r="AA929" s="437"/>
      <c r="AB929" s="437"/>
      <c r="AC929" s="437"/>
      <c r="AD929" s="437"/>
      <c r="AE929" s="437"/>
      <c r="AF929" s="400"/>
      <c r="AG929" s="400"/>
      <c r="AH929" s="400"/>
      <c r="AI929" s="400"/>
      <c r="AJ929" s="400"/>
      <c r="AK929" s="400"/>
      <c r="AL929" s="400"/>
      <c r="AM929" s="401"/>
    </row>
    <row r="930" spans="2:39">
      <c r="B930" s="325" t="s">
        <v>331</v>
      </c>
      <c r="C930" s="339"/>
      <c r="D930" s="339"/>
      <c r="E930" s="377"/>
      <c r="F930" s="377"/>
      <c r="G930" s="377"/>
      <c r="H930" s="377"/>
      <c r="I930" s="377"/>
      <c r="J930" s="377"/>
      <c r="K930" s="377"/>
      <c r="L930" s="377"/>
      <c r="M930" s="377"/>
      <c r="N930" s="377"/>
      <c r="O930" s="293"/>
      <c r="P930" s="341"/>
      <c r="Q930" s="341"/>
      <c r="R930" s="341"/>
      <c r="S930" s="340"/>
      <c r="T930" s="340"/>
      <c r="U930" s="340"/>
      <c r="V930" s="340"/>
      <c r="W930" s="341"/>
      <c r="X930" s="341"/>
      <c r="Y930" s="342">
        <f>HLOOKUP(Y35,'3.  Distribution Rates'!$C$122:$P$133,11,FALSE)</f>
        <v>0</v>
      </c>
      <c r="Z930" s="342">
        <f>HLOOKUP(Z$35,'3.  Distribution Rates'!$C$122:$P$133,11,FALSE)</f>
        <v>0</v>
      </c>
      <c r="AA930" s="342">
        <f>HLOOKUP(AA$35,'3.  Distribution Rates'!$C$122:$P$133,11,FALSE)</f>
        <v>0</v>
      </c>
      <c r="AB930" s="342">
        <f>HLOOKUP(AB$35,'3.  Distribution Rates'!$C$122:$P$133,11,FALSE)</f>
        <v>0</v>
      </c>
      <c r="AC930" s="342">
        <f>HLOOKUP(AC$35,'3.  Distribution Rates'!$C$122:$P$133,11,FALSE)</f>
        <v>0</v>
      </c>
      <c r="AD930" s="342">
        <f>HLOOKUP(AD$35,'3.  Distribution Rates'!$C$122:$P$133,11,FALSE)</f>
        <v>0</v>
      </c>
      <c r="AE930" s="342">
        <f>HLOOKUP(AE$35,'3.  Distribution Rates'!$C$122:$P$133,11,FALSE)</f>
        <v>0</v>
      </c>
      <c r="AF930" s="342">
        <f>HLOOKUP(AF$35,'3.  Distribution Rates'!$C$122:$P$133,11,FALSE)</f>
        <v>0</v>
      </c>
      <c r="AG930" s="342">
        <f>HLOOKUP(AG$35,'3.  Distribution Rates'!$C$122:$P$133,11,FALSE)</f>
        <v>0</v>
      </c>
      <c r="AH930" s="342">
        <f>HLOOKUP(AH$35,'3.  Distribution Rates'!$C$122:$P$133,11,FALSE)</f>
        <v>0</v>
      </c>
      <c r="AI930" s="342">
        <f>HLOOKUP(AI$35,'3.  Distribution Rates'!$C$122:$P$133,11,FALSE)</f>
        <v>0</v>
      </c>
      <c r="AJ930" s="342">
        <f>HLOOKUP(AJ$35,'3.  Distribution Rates'!$C$122:$P$133,11,FALSE)</f>
        <v>0</v>
      </c>
      <c r="AK930" s="342">
        <f>HLOOKUP(AK$35,'3.  Distribution Rates'!$C$122:$P$133,11,FALSE)</f>
        <v>0</v>
      </c>
      <c r="AL930" s="342">
        <f>HLOOKUP(AL$35,'3.  Distribution Rates'!$C$122:$P$133,11,FALSE)</f>
        <v>0</v>
      </c>
      <c r="AM930" s="378"/>
    </row>
    <row r="931" spans="2:39">
      <c r="B931" s="325" t="s">
        <v>332</v>
      </c>
      <c r="C931" s="346"/>
      <c r="D931" s="311"/>
      <c r="E931" s="281"/>
      <c r="F931" s="281"/>
      <c r="G931" s="281"/>
      <c r="H931" s="281"/>
      <c r="I931" s="281"/>
      <c r="J931" s="281"/>
      <c r="K931" s="281"/>
      <c r="L931" s="281"/>
      <c r="M931" s="281"/>
      <c r="N931" s="281"/>
      <c r="O931" s="293"/>
      <c r="P931" s="281"/>
      <c r="Q931" s="281"/>
      <c r="R931" s="281"/>
      <c r="S931" s="311"/>
      <c r="T931" s="311"/>
      <c r="U931" s="311"/>
      <c r="V931" s="311"/>
      <c r="W931" s="281"/>
      <c r="X931" s="281"/>
      <c r="Y931" s="379">
        <f ca="1">'4.  2011-2014 LRAM'!Y142*Y930</f>
        <v>0</v>
      </c>
      <c r="Z931" s="379">
        <f ca="1">'4.  2011-2014 LRAM'!Z142*Z930</f>
        <v>0</v>
      </c>
      <c r="AA931" s="379">
        <f ca="1">'4.  2011-2014 LRAM'!AA142*AA930</f>
        <v>0</v>
      </c>
      <c r="AB931" s="379">
        <f ca="1">'4.  2011-2014 LRAM'!AB142*AB930</f>
        <v>0</v>
      </c>
      <c r="AC931" s="379">
        <f ca="1">'4.  2011-2014 LRAM'!AC142*AC930</f>
        <v>0</v>
      </c>
      <c r="AD931" s="379">
        <f ca="1">'4.  2011-2014 LRAM'!AD142*AD930</f>
        <v>0</v>
      </c>
      <c r="AE931" s="379">
        <f ca="1">'4.  2011-2014 LRAM'!AE142*AE930</f>
        <v>0</v>
      </c>
      <c r="AF931" s="379">
        <f ca="1">'4.  2011-2014 LRAM'!AF142*AF930</f>
        <v>0</v>
      </c>
      <c r="AG931" s="379">
        <f ca="1">'4.  2011-2014 LRAM'!AG142*AG930</f>
        <v>0</v>
      </c>
      <c r="AH931" s="379">
        <f ca="1">'4.  2011-2014 LRAM'!AH142*AH930</f>
        <v>0</v>
      </c>
      <c r="AI931" s="379">
        <f ca="1">'4.  2011-2014 LRAM'!AI142*AI930</f>
        <v>0</v>
      </c>
      <c r="AJ931" s="379">
        <f ca="1">'4.  2011-2014 LRAM'!AJ142*AJ930</f>
        <v>0</v>
      </c>
      <c r="AK931" s="379">
        <f ca="1">'4.  2011-2014 LRAM'!AK142*AK930</f>
        <v>0</v>
      </c>
      <c r="AL931" s="379">
        <f ca="1">'4.  2011-2014 LRAM'!AL142*AL930</f>
        <v>0</v>
      </c>
      <c r="AM931" s="621">
        <f t="shared" ref="AM931:AM939" ca="1" si="289">SUM(Y931:AL931)</f>
        <v>0</v>
      </c>
    </row>
    <row r="932" spans="2:39">
      <c r="B932" s="325" t="s">
        <v>333</v>
      </c>
      <c r="C932" s="346"/>
      <c r="D932" s="311"/>
      <c r="E932" s="281"/>
      <c r="F932" s="281"/>
      <c r="G932" s="281"/>
      <c r="H932" s="281"/>
      <c r="I932" s="281"/>
      <c r="J932" s="281"/>
      <c r="K932" s="281"/>
      <c r="L932" s="281"/>
      <c r="M932" s="281"/>
      <c r="N932" s="281"/>
      <c r="O932" s="293"/>
      <c r="P932" s="281"/>
      <c r="Q932" s="281"/>
      <c r="R932" s="281"/>
      <c r="S932" s="311"/>
      <c r="T932" s="311"/>
      <c r="U932" s="311"/>
      <c r="V932" s="311"/>
      <c r="W932" s="281"/>
      <c r="X932" s="281"/>
      <c r="Y932" s="379">
        <f ca="1">'4.  2011-2014 LRAM'!Y271*Y930</f>
        <v>0</v>
      </c>
      <c r="Z932" s="379">
        <f ca="1">'4.  2011-2014 LRAM'!Z271*Z930</f>
        <v>0</v>
      </c>
      <c r="AA932" s="379">
        <f ca="1">'4.  2011-2014 LRAM'!AA271*AA930</f>
        <v>0</v>
      </c>
      <c r="AB932" s="379">
        <f ca="1">'4.  2011-2014 LRAM'!AB271*AB930</f>
        <v>0</v>
      </c>
      <c r="AC932" s="379">
        <f ca="1">'4.  2011-2014 LRAM'!AC271*AC930</f>
        <v>0</v>
      </c>
      <c r="AD932" s="379">
        <f ca="1">'4.  2011-2014 LRAM'!AD271*AD930</f>
        <v>0</v>
      </c>
      <c r="AE932" s="379">
        <f ca="1">'4.  2011-2014 LRAM'!AE271*AE930</f>
        <v>0</v>
      </c>
      <c r="AF932" s="379">
        <f ca="1">'4.  2011-2014 LRAM'!AF271*AF930</f>
        <v>0</v>
      </c>
      <c r="AG932" s="379">
        <f ca="1">'4.  2011-2014 LRAM'!AG271*AG930</f>
        <v>0</v>
      </c>
      <c r="AH932" s="379">
        <f ca="1">'4.  2011-2014 LRAM'!AH271*AH930</f>
        <v>0</v>
      </c>
      <c r="AI932" s="379">
        <f ca="1">'4.  2011-2014 LRAM'!AI271*AI930</f>
        <v>0</v>
      </c>
      <c r="AJ932" s="379">
        <f ca="1">'4.  2011-2014 LRAM'!AJ271*AJ930</f>
        <v>0</v>
      </c>
      <c r="AK932" s="379">
        <f ca="1">'4.  2011-2014 LRAM'!AK271*AK930</f>
        <v>0</v>
      </c>
      <c r="AL932" s="379">
        <f ca="1">'4.  2011-2014 LRAM'!AL271*AL930</f>
        <v>0</v>
      </c>
      <c r="AM932" s="621">
        <f t="shared" ca="1" si="289"/>
        <v>0</v>
      </c>
    </row>
    <row r="933" spans="2:39">
      <c r="B933" s="325" t="s">
        <v>334</v>
      </c>
      <c r="C933" s="346"/>
      <c r="D933" s="311"/>
      <c r="E933" s="281"/>
      <c r="F933" s="281"/>
      <c r="G933" s="281"/>
      <c r="H933" s="281"/>
      <c r="I933" s="281"/>
      <c r="J933" s="281"/>
      <c r="K933" s="281"/>
      <c r="L933" s="281"/>
      <c r="M933" s="281"/>
      <c r="N933" s="281"/>
      <c r="O933" s="293"/>
      <c r="P933" s="281"/>
      <c r="Q933" s="281"/>
      <c r="R933" s="281"/>
      <c r="S933" s="311"/>
      <c r="T933" s="311"/>
      <c r="U933" s="311"/>
      <c r="V933" s="311"/>
      <c r="W933" s="281"/>
      <c r="X933" s="281"/>
      <c r="Y933" s="379">
        <f ca="1">'4.  2011-2014 LRAM'!Y400*Y930</f>
        <v>0</v>
      </c>
      <c r="Z933" s="379">
        <f ca="1">'4.  2011-2014 LRAM'!Z400*Z930</f>
        <v>0</v>
      </c>
      <c r="AA933" s="379">
        <f ca="1">'4.  2011-2014 LRAM'!AA400*AA930</f>
        <v>0</v>
      </c>
      <c r="AB933" s="379">
        <f ca="1">'4.  2011-2014 LRAM'!AB400*AB930</f>
        <v>0</v>
      </c>
      <c r="AC933" s="379">
        <f ca="1">'4.  2011-2014 LRAM'!AC400*AC930</f>
        <v>0</v>
      </c>
      <c r="AD933" s="379">
        <f ca="1">'4.  2011-2014 LRAM'!AD400*AD930</f>
        <v>0</v>
      </c>
      <c r="AE933" s="379">
        <f ca="1">'4.  2011-2014 LRAM'!AE400*AE930</f>
        <v>0</v>
      </c>
      <c r="AF933" s="379">
        <f ca="1">'4.  2011-2014 LRAM'!AF400*AF930</f>
        <v>0</v>
      </c>
      <c r="AG933" s="379">
        <f ca="1">'4.  2011-2014 LRAM'!AG400*AG930</f>
        <v>0</v>
      </c>
      <c r="AH933" s="379">
        <f ca="1">'4.  2011-2014 LRAM'!AH400*AH930</f>
        <v>0</v>
      </c>
      <c r="AI933" s="379">
        <f ca="1">'4.  2011-2014 LRAM'!AI400*AI930</f>
        <v>0</v>
      </c>
      <c r="AJ933" s="379">
        <f ca="1">'4.  2011-2014 LRAM'!AJ400*AJ930</f>
        <v>0</v>
      </c>
      <c r="AK933" s="379">
        <f ca="1">'4.  2011-2014 LRAM'!AK400*AK930</f>
        <v>0</v>
      </c>
      <c r="AL933" s="379">
        <f ca="1">'4.  2011-2014 LRAM'!AL400*AL930</f>
        <v>0</v>
      </c>
      <c r="AM933" s="621">
        <f t="shared" ca="1" si="289"/>
        <v>0</v>
      </c>
    </row>
    <row r="934" spans="2:39">
      <c r="B934" s="325" t="s">
        <v>335</v>
      </c>
      <c r="C934" s="346"/>
      <c r="D934" s="311"/>
      <c r="E934" s="281"/>
      <c r="F934" s="281"/>
      <c r="G934" s="281"/>
      <c r="H934" s="281"/>
      <c r="I934" s="281"/>
      <c r="J934" s="281"/>
      <c r="K934" s="281"/>
      <c r="L934" s="281"/>
      <c r="M934" s="281"/>
      <c r="N934" s="281"/>
      <c r="O934" s="293"/>
      <c r="P934" s="281"/>
      <c r="Q934" s="281"/>
      <c r="R934" s="281"/>
      <c r="S934" s="311"/>
      <c r="T934" s="311"/>
      <c r="U934" s="311"/>
      <c r="V934" s="311"/>
      <c r="W934" s="281"/>
      <c r="X934" s="281"/>
      <c r="Y934" s="379">
        <f ca="1">'4.  2011-2014 LRAM'!Y530*Y930</f>
        <v>0</v>
      </c>
      <c r="Z934" s="379">
        <f ca="1">'4.  2011-2014 LRAM'!Z530*Z930</f>
        <v>0</v>
      </c>
      <c r="AA934" s="379">
        <f ca="1">'4.  2011-2014 LRAM'!AA530*AA930</f>
        <v>0</v>
      </c>
      <c r="AB934" s="379">
        <f ca="1">'4.  2011-2014 LRAM'!AB530*AB930</f>
        <v>0</v>
      </c>
      <c r="AC934" s="379">
        <f ca="1">'4.  2011-2014 LRAM'!AC530*AC930</f>
        <v>0</v>
      </c>
      <c r="AD934" s="379">
        <f ca="1">'4.  2011-2014 LRAM'!AD530*AD930</f>
        <v>0</v>
      </c>
      <c r="AE934" s="379">
        <f ca="1">'4.  2011-2014 LRAM'!AE530*AE930</f>
        <v>0</v>
      </c>
      <c r="AF934" s="379">
        <f ca="1">'4.  2011-2014 LRAM'!AF530*AF930</f>
        <v>0</v>
      </c>
      <c r="AG934" s="379">
        <f ca="1">'4.  2011-2014 LRAM'!AG530*AG930</f>
        <v>0</v>
      </c>
      <c r="AH934" s="379">
        <f ca="1">'4.  2011-2014 LRAM'!AH530*AH930</f>
        <v>0</v>
      </c>
      <c r="AI934" s="379">
        <f ca="1">'4.  2011-2014 LRAM'!AI530*AI930</f>
        <v>0</v>
      </c>
      <c r="AJ934" s="379">
        <f ca="1">'4.  2011-2014 LRAM'!AJ530*AJ930</f>
        <v>0</v>
      </c>
      <c r="AK934" s="379">
        <f ca="1">'4.  2011-2014 LRAM'!AK530*AK930</f>
        <v>0</v>
      </c>
      <c r="AL934" s="379">
        <f ca="1">'4.  2011-2014 LRAM'!AL530*AL930</f>
        <v>0</v>
      </c>
      <c r="AM934" s="621">
        <f t="shared" ca="1" si="289"/>
        <v>0</v>
      </c>
    </row>
    <row r="935" spans="2:39">
      <c r="B935" s="325" t="s">
        <v>336</v>
      </c>
      <c r="C935" s="346"/>
      <c r="D935" s="311"/>
      <c r="E935" s="281"/>
      <c r="F935" s="281"/>
      <c r="G935" s="281"/>
      <c r="H935" s="281"/>
      <c r="I935" s="281"/>
      <c r="J935" s="281"/>
      <c r="K935" s="281"/>
      <c r="L935" s="281"/>
      <c r="M935" s="281"/>
      <c r="N935" s="281"/>
      <c r="O935" s="293"/>
      <c r="P935" s="281"/>
      <c r="Q935" s="281"/>
      <c r="R935" s="281"/>
      <c r="S935" s="311"/>
      <c r="T935" s="311"/>
      <c r="U935" s="311"/>
      <c r="V935" s="311"/>
      <c r="W935" s="281"/>
      <c r="X935" s="281"/>
      <c r="Y935" s="379">
        <f t="shared" ref="Y935:AL935" ca="1" si="290">Y211*Y930</f>
        <v>0</v>
      </c>
      <c r="Z935" s="379">
        <f t="shared" ca="1" si="290"/>
        <v>0</v>
      </c>
      <c r="AA935" s="379">
        <f t="shared" ca="1" si="290"/>
        <v>0</v>
      </c>
      <c r="AB935" s="379">
        <f t="shared" ca="1" si="290"/>
        <v>0</v>
      </c>
      <c r="AC935" s="379">
        <f t="shared" ca="1" si="290"/>
        <v>0</v>
      </c>
      <c r="AD935" s="379">
        <f t="shared" ca="1" si="290"/>
        <v>0</v>
      </c>
      <c r="AE935" s="379">
        <f t="shared" ca="1" si="290"/>
        <v>0</v>
      </c>
      <c r="AF935" s="379">
        <f t="shared" ca="1" si="290"/>
        <v>0</v>
      </c>
      <c r="AG935" s="379">
        <f t="shared" ca="1" si="290"/>
        <v>0</v>
      </c>
      <c r="AH935" s="379">
        <f t="shared" ca="1" si="290"/>
        <v>0</v>
      </c>
      <c r="AI935" s="379">
        <f t="shared" ca="1" si="290"/>
        <v>0</v>
      </c>
      <c r="AJ935" s="379">
        <f t="shared" ca="1" si="290"/>
        <v>0</v>
      </c>
      <c r="AK935" s="379">
        <f t="shared" ca="1" si="290"/>
        <v>0</v>
      </c>
      <c r="AL935" s="379">
        <f t="shared" ca="1" si="290"/>
        <v>0</v>
      </c>
      <c r="AM935" s="621">
        <f t="shared" ca="1" si="289"/>
        <v>0</v>
      </c>
    </row>
    <row r="936" spans="2:39">
      <c r="B936" s="325" t="s">
        <v>337</v>
      </c>
      <c r="C936" s="346"/>
      <c r="D936" s="311"/>
      <c r="E936" s="281"/>
      <c r="F936" s="281"/>
      <c r="G936" s="281"/>
      <c r="H936" s="281"/>
      <c r="I936" s="281"/>
      <c r="J936" s="281"/>
      <c r="K936" s="281"/>
      <c r="L936" s="281"/>
      <c r="M936" s="281"/>
      <c r="N936" s="281"/>
      <c r="O936" s="293"/>
      <c r="P936" s="281"/>
      <c r="Q936" s="281"/>
      <c r="R936" s="281"/>
      <c r="S936" s="311"/>
      <c r="T936" s="311"/>
      <c r="U936" s="311"/>
      <c r="V936" s="311"/>
      <c r="W936" s="281"/>
      <c r="X936" s="281"/>
      <c r="Y936" s="379">
        <f t="shared" ref="Y936:AL936" ca="1" si="291">Y394*Y930</f>
        <v>0</v>
      </c>
      <c r="Z936" s="379">
        <f t="shared" ca="1" si="291"/>
        <v>0</v>
      </c>
      <c r="AA936" s="379">
        <f t="shared" ca="1" si="291"/>
        <v>0</v>
      </c>
      <c r="AB936" s="379">
        <f t="shared" ca="1" si="291"/>
        <v>0</v>
      </c>
      <c r="AC936" s="379">
        <f t="shared" ca="1" si="291"/>
        <v>0</v>
      </c>
      <c r="AD936" s="379">
        <f t="shared" ca="1" si="291"/>
        <v>0</v>
      </c>
      <c r="AE936" s="379">
        <f t="shared" ca="1" si="291"/>
        <v>0</v>
      </c>
      <c r="AF936" s="379">
        <f t="shared" ca="1" si="291"/>
        <v>0</v>
      </c>
      <c r="AG936" s="379">
        <f t="shared" ca="1" si="291"/>
        <v>0</v>
      </c>
      <c r="AH936" s="379">
        <f t="shared" ca="1" si="291"/>
        <v>0</v>
      </c>
      <c r="AI936" s="379">
        <f t="shared" ca="1" si="291"/>
        <v>0</v>
      </c>
      <c r="AJ936" s="379">
        <f t="shared" ca="1" si="291"/>
        <v>0</v>
      </c>
      <c r="AK936" s="379">
        <f t="shared" ca="1" si="291"/>
        <v>0</v>
      </c>
      <c r="AL936" s="379">
        <f t="shared" ca="1" si="291"/>
        <v>0</v>
      </c>
      <c r="AM936" s="621">
        <f t="shared" ca="1" si="289"/>
        <v>0</v>
      </c>
    </row>
    <row r="937" spans="2:39">
      <c r="B937" s="325" t="s">
        <v>338</v>
      </c>
      <c r="C937" s="346"/>
      <c r="D937" s="311"/>
      <c r="E937" s="281"/>
      <c r="F937" s="281"/>
      <c r="G937" s="281"/>
      <c r="H937" s="281"/>
      <c r="I937" s="281"/>
      <c r="J937" s="281"/>
      <c r="K937" s="281"/>
      <c r="L937" s="281"/>
      <c r="M937" s="281"/>
      <c r="N937" s="281"/>
      <c r="O937" s="293"/>
      <c r="P937" s="281"/>
      <c r="Q937" s="281"/>
      <c r="R937" s="281"/>
      <c r="S937" s="311"/>
      <c r="T937" s="311"/>
      <c r="U937" s="311"/>
      <c r="V937" s="311"/>
      <c r="W937" s="281"/>
      <c r="X937" s="281"/>
      <c r="Y937" s="379">
        <f t="shared" ref="Y937:AL937" si="292">Y577*Y930</f>
        <v>0</v>
      </c>
      <c r="Z937" s="379">
        <f t="shared" si="292"/>
        <v>0</v>
      </c>
      <c r="AA937" s="379">
        <f t="shared" si="292"/>
        <v>0</v>
      </c>
      <c r="AB937" s="379">
        <f t="shared" si="292"/>
        <v>0</v>
      </c>
      <c r="AC937" s="379">
        <f t="shared" si="292"/>
        <v>0</v>
      </c>
      <c r="AD937" s="379">
        <f t="shared" si="292"/>
        <v>0</v>
      </c>
      <c r="AE937" s="379">
        <f t="shared" si="292"/>
        <v>0</v>
      </c>
      <c r="AF937" s="379">
        <f t="shared" si="292"/>
        <v>0</v>
      </c>
      <c r="AG937" s="379">
        <f t="shared" si="292"/>
        <v>0</v>
      </c>
      <c r="AH937" s="379">
        <f t="shared" si="292"/>
        <v>0</v>
      </c>
      <c r="AI937" s="379">
        <f t="shared" si="292"/>
        <v>0</v>
      </c>
      <c r="AJ937" s="379">
        <f t="shared" si="292"/>
        <v>0</v>
      </c>
      <c r="AK937" s="379">
        <f t="shared" si="292"/>
        <v>0</v>
      </c>
      <c r="AL937" s="379">
        <f t="shared" si="292"/>
        <v>0</v>
      </c>
      <c r="AM937" s="621">
        <f t="shared" si="289"/>
        <v>0</v>
      </c>
    </row>
    <row r="938" spans="2:39">
      <c r="B938" s="325" t="s">
        <v>339</v>
      </c>
      <c r="C938" s="346"/>
      <c r="D938" s="311"/>
      <c r="E938" s="281"/>
      <c r="F938" s="281"/>
      <c r="G938" s="281"/>
      <c r="H938" s="281"/>
      <c r="I938" s="281"/>
      <c r="J938" s="281"/>
      <c r="K938" s="281"/>
      <c r="L938" s="281"/>
      <c r="M938" s="281"/>
      <c r="N938" s="281"/>
      <c r="O938" s="293"/>
      <c r="P938" s="281"/>
      <c r="Q938" s="281"/>
      <c r="R938" s="281"/>
      <c r="S938" s="311"/>
      <c r="T938" s="311"/>
      <c r="U938" s="311"/>
      <c r="V938" s="311"/>
      <c r="W938" s="281"/>
      <c r="X938" s="281"/>
      <c r="Y938" s="379">
        <f t="shared" ref="Y938:AL938" si="293">Y760*Y930</f>
        <v>0</v>
      </c>
      <c r="Z938" s="379">
        <f t="shared" si="293"/>
        <v>0</v>
      </c>
      <c r="AA938" s="379">
        <f t="shared" si="293"/>
        <v>0</v>
      </c>
      <c r="AB938" s="379">
        <f t="shared" si="293"/>
        <v>0</v>
      </c>
      <c r="AC938" s="379">
        <f t="shared" si="293"/>
        <v>0</v>
      </c>
      <c r="AD938" s="379">
        <f t="shared" si="293"/>
        <v>0</v>
      </c>
      <c r="AE938" s="379">
        <f t="shared" si="293"/>
        <v>0</v>
      </c>
      <c r="AF938" s="379">
        <f t="shared" si="293"/>
        <v>0</v>
      </c>
      <c r="AG938" s="379">
        <f t="shared" si="293"/>
        <v>0</v>
      </c>
      <c r="AH938" s="379">
        <f t="shared" si="293"/>
        <v>0</v>
      </c>
      <c r="AI938" s="379">
        <f t="shared" si="293"/>
        <v>0</v>
      </c>
      <c r="AJ938" s="379">
        <f t="shared" si="293"/>
        <v>0</v>
      </c>
      <c r="AK938" s="379">
        <f t="shared" si="293"/>
        <v>0</v>
      </c>
      <c r="AL938" s="379">
        <f t="shared" si="293"/>
        <v>0</v>
      </c>
      <c r="AM938" s="621">
        <f t="shared" si="289"/>
        <v>0</v>
      </c>
    </row>
    <row r="939" spans="2:39">
      <c r="B939" s="325" t="s">
        <v>340</v>
      </c>
      <c r="C939" s="346"/>
      <c r="D939" s="311"/>
      <c r="E939" s="281"/>
      <c r="F939" s="281"/>
      <c r="G939" s="281"/>
      <c r="H939" s="281"/>
      <c r="I939" s="281"/>
      <c r="J939" s="281"/>
      <c r="K939" s="281"/>
      <c r="L939" s="281"/>
      <c r="M939" s="281"/>
      <c r="N939" s="281"/>
      <c r="O939" s="293"/>
      <c r="P939" s="281"/>
      <c r="Q939" s="281"/>
      <c r="R939" s="281"/>
      <c r="S939" s="311"/>
      <c r="T939" s="311"/>
      <c r="U939" s="311"/>
      <c r="V939" s="311"/>
      <c r="W939" s="281"/>
      <c r="X939" s="281"/>
      <c r="Y939" s="379">
        <f>Y927*Y930</f>
        <v>0</v>
      </c>
      <c r="Z939" s="379">
        <f t="shared" ref="Z939:AL939" si="294">Z927*Z930</f>
        <v>0</v>
      </c>
      <c r="AA939" s="379">
        <f t="shared" si="294"/>
        <v>0</v>
      </c>
      <c r="AB939" s="379">
        <f t="shared" si="294"/>
        <v>0</v>
      </c>
      <c r="AC939" s="379">
        <f t="shared" si="294"/>
        <v>0</v>
      </c>
      <c r="AD939" s="379">
        <f t="shared" si="294"/>
        <v>0</v>
      </c>
      <c r="AE939" s="379">
        <f t="shared" si="294"/>
        <v>0</v>
      </c>
      <c r="AF939" s="379">
        <f t="shared" si="294"/>
        <v>0</v>
      </c>
      <c r="AG939" s="379">
        <f t="shared" si="294"/>
        <v>0</v>
      </c>
      <c r="AH939" s="379">
        <f t="shared" si="294"/>
        <v>0</v>
      </c>
      <c r="AI939" s="379">
        <f t="shared" si="294"/>
        <v>0</v>
      </c>
      <c r="AJ939" s="379">
        <f t="shared" si="294"/>
        <v>0</v>
      </c>
      <c r="AK939" s="379">
        <f t="shared" si="294"/>
        <v>0</v>
      </c>
      <c r="AL939" s="379">
        <f t="shared" si="294"/>
        <v>0</v>
      </c>
      <c r="AM939" s="621">
        <f t="shared" si="289"/>
        <v>0</v>
      </c>
    </row>
    <row r="940" spans="2:39" ht="15.75">
      <c r="B940" s="350" t="s">
        <v>344</v>
      </c>
      <c r="C940" s="346"/>
      <c r="D940" s="337"/>
      <c r="E940" s="335"/>
      <c r="F940" s="335"/>
      <c r="G940" s="335"/>
      <c r="H940" s="335"/>
      <c r="I940" s="335"/>
      <c r="J940" s="335"/>
      <c r="K940" s="335"/>
      <c r="L940" s="335"/>
      <c r="M940" s="335"/>
      <c r="N940" s="335"/>
      <c r="O940" s="302"/>
      <c r="P940" s="335"/>
      <c r="Q940" s="335"/>
      <c r="R940" s="335"/>
      <c r="S940" s="337"/>
      <c r="T940" s="337"/>
      <c r="U940" s="337"/>
      <c r="V940" s="337"/>
      <c r="W940" s="335"/>
      <c r="X940" s="335"/>
      <c r="Y940" s="347">
        <f ca="1">SUM(Y931:Y939)</f>
        <v>0</v>
      </c>
      <c r="Z940" s="347">
        <f t="shared" ref="Z940:AE940" ca="1" si="295">SUM(Z931:Z939)</f>
        <v>0</v>
      </c>
      <c r="AA940" s="347">
        <f t="shared" ca="1" si="295"/>
        <v>0</v>
      </c>
      <c r="AB940" s="347">
        <f t="shared" ca="1" si="295"/>
        <v>0</v>
      </c>
      <c r="AC940" s="347">
        <f t="shared" ca="1" si="295"/>
        <v>0</v>
      </c>
      <c r="AD940" s="347">
        <f t="shared" ca="1" si="295"/>
        <v>0</v>
      </c>
      <c r="AE940" s="347">
        <f t="shared" ca="1" si="295"/>
        <v>0</v>
      </c>
      <c r="AF940" s="347">
        <f ca="1">SUM(AF931:AF939)</f>
        <v>0</v>
      </c>
      <c r="AG940" s="347">
        <f t="shared" ref="AG940:AL940" ca="1" si="296">SUM(AG931:AG939)</f>
        <v>0</v>
      </c>
      <c r="AH940" s="347">
        <f t="shared" ca="1" si="296"/>
        <v>0</v>
      </c>
      <c r="AI940" s="347">
        <f t="shared" ca="1" si="296"/>
        <v>0</v>
      </c>
      <c r="AJ940" s="347">
        <f t="shared" ca="1" si="296"/>
        <v>0</v>
      </c>
      <c r="AK940" s="347">
        <f t="shared" ca="1" si="296"/>
        <v>0</v>
      </c>
      <c r="AL940" s="347">
        <f t="shared" ca="1" si="296"/>
        <v>0</v>
      </c>
      <c r="AM940" s="408">
        <f ca="1">SUM(AM931:AM939)</f>
        <v>0</v>
      </c>
    </row>
    <row r="941" spans="2:39" ht="15.75">
      <c r="B941" s="350" t="s">
        <v>345</v>
      </c>
      <c r="C941" s="346"/>
      <c r="D941" s="351"/>
      <c r="E941" s="335"/>
      <c r="F941" s="335"/>
      <c r="G941" s="335"/>
      <c r="H941" s="335"/>
      <c r="I941" s="335"/>
      <c r="J941" s="335"/>
      <c r="K941" s="335"/>
      <c r="L941" s="335"/>
      <c r="M941" s="335"/>
      <c r="N941" s="335"/>
      <c r="O941" s="302"/>
      <c r="P941" s="335"/>
      <c r="Q941" s="335"/>
      <c r="R941" s="335"/>
      <c r="S941" s="337"/>
      <c r="T941" s="337"/>
      <c r="U941" s="337"/>
      <c r="V941" s="337"/>
      <c r="W941" s="335"/>
      <c r="X941" s="335"/>
      <c r="Y941" s="348">
        <f>Y928*Y930</f>
        <v>0</v>
      </c>
      <c r="Z941" s="348">
        <f t="shared" ref="Z941:AE941" si="297">Z928*Z930</f>
        <v>0</v>
      </c>
      <c r="AA941" s="348">
        <f t="shared" si="297"/>
        <v>0</v>
      </c>
      <c r="AB941" s="348">
        <f t="shared" si="297"/>
        <v>0</v>
      </c>
      <c r="AC941" s="348">
        <f t="shared" si="297"/>
        <v>0</v>
      </c>
      <c r="AD941" s="348">
        <f t="shared" si="297"/>
        <v>0</v>
      </c>
      <c r="AE941" s="348">
        <f t="shared" si="297"/>
        <v>0</v>
      </c>
      <c r="AF941" s="348">
        <f>AF928*AF930</f>
        <v>0</v>
      </c>
      <c r="AG941" s="348">
        <f t="shared" ref="AG941:AL941" si="298">AG928*AG930</f>
        <v>0</v>
      </c>
      <c r="AH941" s="348">
        <f t="shared" si="298"/>
        <v>0</v>
      </c>
      <c r="AI941" s="348">
        <f t="shared" si="298"/>
        <v>0</v>
      </c>
      <c r="AJ941" s="348">
        <f t="shared" si="298"/>
        <v>0</v>
      </c>
      <c r="AK941" s="348">
        <f t="shared" si="298"/>
        <v>0</v>
      </c>
      <c r="AL941" s="348">
        <f t="shared" si="298"/>
        <v>0</v>
      </c>
      <c r="AM941" s="408">
        <f>SUM(Y941:AL941)</f>
        <v>0</v>
      </c>
    </row>
    <row r="942" spans="2:39" ht="15.75">
      <c r="B942" s="350" t="s">
        <v>346</v>
      </c>
      <c r="C942" s="346"/>
      <c r="D942" s="351"/>
      <c r="E942" s="335"/>
      <c r="F942" s="335"/>
      <c r="G942" s="335"/>
      <c r="H942" s="335"/>
      <c r="I942" s="335"/>
      <c r="J942" s="335"/>
      <c r="K942" s="335"/>
      <c r="L942" s="335"/>
      <c r="M942" s="335"/>
      <c r="N942" s="335"/>
      <c r="O942" s="302"/>
      <c r="P942" s="335"/>
      <c r="Q942" s="335"/>
      <c r="R942" s="335"/>
      <c r="S942" s="351"/>
      <c r="T942" s="351"/>
      <c r="U942" s="351"/>
      <c r="V942" s="351"/>
      <c r="W942" s="335"/>
      <c r="X942" s="335"/>
      <c r="Y942" s="352"/>
      <c r="Z942" s="352"/>
      <c r="AA942" s="352"/>
      <c r="AB942" s="352"/>
      <c r="AC942" s="352"/>
      <c r="AD942" s="352"/>
      <c r="AE942" s="352"/>
      <c r="AF942" s="352"/>
      <c r="AG942" s="352"/>
      <c r="AH942" s="352"/>
      <c r="AI942" s="352"/>
      <c r="AJ942" s="352"/>
      <c r="AK942" s="352"/>
      <c r="AL942" s="352"/>
      <c r="AM942" s="408">
        <f ca="1">AM940-AM941</f>
        <v>0</v>
      </c>
    </row>
    <row r="943" spans="2:39">
      <c r="B943" s="325"/>
      <c r="C943" s="351"/>
      <c r="D943" s="351"/>
      <c r="E943" s="335"/>
      <c r="F943" s="335"/>
      <c r="G943" s="335"/>
      <c r="H943" s="335"/>
      <c r="I943" s="335"/>
      <c r="J943" s="335"/>
      <c r="K943" s="335"/>
      <c r="L943" s="335"/>
      <c r="M943" s="335"/>
      <c r="N943" s="335"/>
      <c r="O943" s="302"/>
      <c r="P943" s="335"/>
      <c r="Q943" s="335"/>
      <c r="R943" s="335"/>
      <c r="S943" s="351"/>
      <c r="T943" s="346"/>
      <c r="U943" s="351"/>
      <c r="V943" s="351"/>
      <c r="W943" s="335"/>
      <c r="X943" s="335"/>
      <c r="Y943" s="353"/>
      <c r="Z943" s="353"/>
      <c r="AA943" s="353"/>
      <c r="AB943" s="353"/>
      <c r="AC943" s="353"/>
      <c r="AD943" s="353"/>
      <c r="AE943" s="353"/>
      <c r="AF943" s="353"/>
      <c r="AG943" s="353"/>
      <c r="AH943" s="353"/>
      <c r="AI943" s="353"/>
      <c r="AJ943" s="353"/>
      <c r="AK943" s="353"/>
      <c r="AL943" s="353"/>
      <c r="AM943" s="338"/>
    </row>
    <row r="944" spans="2:39">
      <c r="B944" s="441" t="s">
        <v>341</v>
      </c>
      <c r="C944" s="365"/>
      <c r="D944" s="385"/>
      <c r="E944" s="385"/>
      <c r="F944" s="385"/>
      <c r="G944" s="385"/>
      <c r="H944" s="385"/>
      <c r="I944" s="385"/>
      <c r="J944" s="385"/>
      <c r="K944" s="385"/>
      <c r="L944" s="385"/>
      <c r="M944" s="385"/>
      <c r="N944" s="385"/>
      <c r="O944" s="384"/>
      <c r="P944" s="385"/>
      <c r="Q944" s="385"/>
      <c r="R944" s="385"/>
      <c r="S944" s="365"/>
      <c r="T944" s="386"/>
      <c r="U944" s="386"/>
      <c r="V944" s="385"/>
      <c r="W944" s="385"/>
      <c r="X944" s="386"/>
      <c r="Y944" s="327">
        <f>IF(LOWER(Y$768)="kw",SUMPRODUCT($N$770:$N$925,$P$770:$P$925,Y$770:Y$925),SUMPRODUCT($E$770:$E$925,Y$770:Y$925))</f>
        <v>0</v>
      </c>
      <c r="Z944" s="327">
        <f t="shared" ref="Z944:AL944" si="299">IF(LOWER(Z$768)="kw",SUMPRODUCT($N$770:$N$925,$P$770:$P$925,Z$770:Z$925),SUMPRODUCT($E$770:$E$925,Z$770:Z$925))</f>
        <v>0</v>
      </c>
      <c r="AA944" s="327">
        <f t="shared" si="299"/>
        <v>0</v>
      </c>
      <c r="AB944" s="327">
        <f t="shared" si="299"/>
        <v>0</v>
      </c>
      <c r="AC944" s="327">
        <f t="shared" si="299"/>
        <v>0</v>
      </c>
      <c r="AD944" s="327">
        <f t="shared" si="299"/>
        <v>0</v>
      </c>
      <c r="AE944" s="327">
        <f t="shared" si="299"/>
        <v>0</v>
      </c>
      <c r="AF944" s="327">
        <f t="shared" si="299"/>
        <v>0</v>
      </c>
      <c r="AG944" s="327">
        <f t="shared" si="299"/>
        <v>0</v>
      </c>
      <c r="AH944" s="327">
        <f t="shared" si="299"/>
        <v>0</v>
      </c>
      <c r="AI944" s="327">
        <f t="shared" si="299"/>
        <v>0</v>
      </c>
      <c r="AJ944" s="327">
        <f t="shared" si="299"/>
        <v>0</v>
      </c>
      <c r="AK944" s="327">
        <f t="shared" si="299"/>
        <v>0</v>
      </c>
      <c r="AL944" s="327">
        <f t="shared" si="299"/>
        <v>0</v>
      </c>
      <c r="AM944" s="387"/>
    </row>
    <row r="945" spans="1:39" ht="18.75" customHeight="1">
      <c r="B945" s="369" t="s">
        <v>592</v>
      </c>
      <c r="C945" s="388"/>
      <c r="D945" s="389"/>
      <c r="E945" s="389"/>
      <c r="F945" s="389"/>
      <c r="G945" s="389"/>
      <c r="H945" s="389"/>
      <c r="I945" s="389"/>
      <c r="J945" s="389"/>
      <c r="K945" s="389"/>
      <c r="L945" s="389"/>
      <c r="M945" s="389"/>
      <c r="N945" s="389"/>
      <c r="O945" s="389"/>
      <c r="P945" s="389"/>
      <c r="Q945" s="389"/>
      <c r="R945" s="389"/>
      <c r="S945" s="372"/>
      <c r="T945" s="373"/>
      <c r="U945" s="389"/>
      <c r="V945" s="389"/>
      <c r="W945" s="389"/>
      <c r="X945" s="389"/>
      <c r="Y945" s="410"/>
      <c r="Z945" s="410"/>
      <c r="AA945" s="410"/>
      <c r="AB945" s="410"/>
      <c r="AC945" s="410"/>
      <c r="AD945" s="410"/>
      <c r="AE945" s="410"/>
      <c r="AF945" s="410"/>
      <c r="AG945" s="410"/>
      <c r="AH945" s="410"/>
      <c r="AI945" s="410"/>
      <c r="AJ945" s="410"/>
      <c r="AK945" s="410"/>
      <c r="AL945" s="410"/>
      <c r="AM945" s="390"/>
    </row>
    <row r="946" spans="1:39" collapsed="1"/>
    <row r="948" spans="1:39" ht="15.75">
      <c r="B948" s="282" t="s">
        <v>342</v>
      </c>
      <c r="C948" s="283"/>
      <c r="D948" s="583" t="s">
        <v>527</v>
      </c>
      <c r="E948" s="255"/>
      <c r="F948" s="583"/>
      <c r="G948" s="255"/>
      <c r="H948" s="255"/>
      <c r="I948" s="255"/>
      <c r="J948" s="255"/>
      <c r="K948" s="255"/>
      <c r="L948" s="255"/>
      <c r="M948" s="255"/>
      <c r="N948" s="255"/>
      <c r="O948" s="283"/>
      <c r="P948" s="255"/>
      <c r="Q948" s="255"/>
      <c r="R948" s="255"/>
      <c r="S948" s="255"/>
      <c r="T948" s="255"/>
      <c r="U948" s="255"/>
      <c r="V948" s="255"/>
      <c r="W948" s="255"/>
      <c r="X948" s="255"/>
      <c r="Y948" s="272"/>
      <c r="Z948" s="269"/>
      <c r="AA948" s="269"/>
      <c r="AB948" s="269"/>
      <c r="AC948" s="269"/>
      <c r="AD948" s="269"/>
      <c r="AE948" s="269"/>
      <c r="AF948" s="269"/>
      <c r="AG948" s="269"/>
      <c r="AH948" s="269"/>
      <c r="AI948" s="269"/>
      <c r="AJ948" s="269"/>
      <c r="AK948" s="269"/>
      <c r="AL948" s="269"/>
    </row>
    <row r="949" spans="1:39" ht="39.75" customHeight="1">
      <c r="B949" s="937" t="s">
        <v>212</v>
      </c>
      <c r="C949" s="939" t="s">
        <v>33</v>
      </c>
      <c r="D949" s="286" t="s">
        <v>423</v>
      </c>
      <c r="E949" s="941" t="s">
        <v>210</v>
      </c>
      <c r="F949" s="942"/>
      <c r="G949" s="942"/>
      <c r="H949" s="942"/>
      <c r="I949" s="942"/>
      <c r="J949" s="942"/>
      <c r="K949" s="942"/>
      <c r="L949" s="942"/>
      <c r="M949" s="943"/>
      <c r="N949" s="944" t="s">
        <v>214</v>
      </c>
      <c r="O949" s="286" t="s">
        <v>424</v>
      </c>
      <c r="P949" s="941" t="s">
        <v>213</v>
      </c>
      <c r="Q949" s="942"/>
      <c r="R949" s="942"/>
      <c r="S949" s="942"/>
      <c r="T949" s="942"/>
      <c r="U949" s="942"/>
      <c r="V949" s="942"/>
      <c r="W949" s="942"/>
      <c r="X949" s="943"/>
      <c r="Y949" s="934" t="s">
        <v>244</v>
      </c>
      <c r="Z949" s="935"/>
      <c r="AA949" s="935"/>
      <c r="AB949" s="935"/>
      <c r="AC949" s="935"/>
      <c r="AD949" s="935"/>
      <c r="AE949" s="935"/>
      <c r="AF949" s="935"/>
      <c r="AG949" s="935"/>
      <c r="AH949" s="935"/>
      <c r="AI949" s="935"/>
      <c r="AJ949" s="935"/>
      <c r="AK949" s="935"/>
      <c r="AL949" s="935"/>
      <c r="AM949" s="936"/>
    </row>
    <row r="950" spans="1:39" ht="65.25" customHeight="1">
      <c r="B950" s="938"/>
      <c r="C950" s="940"/>
      <c r="D950" s="287">
        <v>2020</v>
      </c>
      <c r="E950" s="287">
        <v>2021</v>
      </c>
      <c r="F950" s="287">
        <v>2022</v>
      </c>
      <c r="G950" s="287">
        <v>2023</v>
      </c>
      <c r="H950" s="287">
        <v>2024</v>
      </c>
      <c r="I950" s="287">
        <v>2025</v>
      </c>
      <c r="J950" s="287">
        <v>2026</v>
      </c>
      <c r="K950" s="287">
        <v>2027</v>
      </c>
      <c r="L950" s="287">
        <v>2028</v>
      </c>
      <c r="M950" s="287">
        <v>2029</v>
      </c>
      <c r="N950" s="945"/>
      <c r="O950" s="287">
        <v>2020</v>
      </c>
      <c r="P950" s="287">
        <v>2021</v>
      </c>
      <c r="Q950" s="287">
        <v>2022</v>
      </c>
      <c r="R950" s="287">
        <v>2023</v>
      </c>
      <c r="S950" s="287">
        <v>2024</v>
      </c>
      <c r="T950" s="287">
        <v>2025</v>
      </c>
      <c r="U950" s="287">
        <v>2026</v>
      </c>
      <c r="V950" s="287">
        <v>2027</v>
      </c>
      <c r="W950" s="287">
        <v>2028</v>
      </c>
      <c r="X950" s="287">
        <v>2029</v>
      </c>
      <c r="Y950" s="287" t="str">
        <f>'1.  LRAMVA Summary'!D50</f>
        <v>General Service 50 to 4,999 kW</v>
      </c>
      <c r="Z950" s="287" t="str">
        <f>'1.  LRAMVA Summary'!E50</f>
        <v>General Service Less Than 50 kW</v>
      </c>
      <c r="AA950" s="287" t="str">
        <f>'1.  LRAMVA Summary'!F50</f>
        <v>Large Use</v>
      </c>
      <c r="AB950" s="287" t="str">
        <f>'1.  LRAMVA Summary'!G50</f>
        <v>Residential</v>
      </c>
      <c r="AC950" s="287" t="str">
        <f>'1.  LRAMVA Summary'!H50</f>
        <v>Sentinel Lighting</v>
      </c>
      <c r="AD950" s="287" t="str">
        <f>'1.  LRAMVA Summary'!I50</f>
        <v>Street Lighting</v>
      </c>
      <c r="AE950" s="287" t="str">
        <f>'1.  LRAMVA Summary'!J50</f>
        <v>Unmetered Scattered Load</v>
      </c>
      <c r="AF950" s="287" t="str">
        <f>'1.  LRAMVA Summary'!K50</f>
        <v/>
      </c>
      <c r="AG950" s="287" t="str">
        <f>'1.  LRAMVA Summary'!L50</f>
        <v/>
      </c>
      <c r="AH950" s="287" t="str">
        <f>'1.  LRAMVA Summary'!M50</f>
        <v/>
      </c>
      <c r="AI950" s="287" t="str">
        <f>'1.  LRAMVA Summary'!N50</f>
        <v/>
      </c>
      <c r="AJ950" s="287" t="str">
        <f>'1.  LRAMVA Summary'!O50</f>
        <v/>
      </c>
      <c r="AK950" s="287" t="str">
        <f>'1.  LRAMVA Summary'!P50</f>
        <v/>
      </c>
      <c r="AL950" s="287" t="str">
        <f>'1.  LRAMVA Summary'!Q50</f>
        <v/>
      </c>
      <c r="AM950" s="289" t="str">
        <f>'1.  LRAMVA Summary'!R50</f>
        <v>Total</v>
      </c>
    </row>
    <row r="951" spans="1:39" ht="15" customHeight="1">
      <c r="A951" s="526"/>
      <c r="B951" s="512" t="s">
        <v>505</v>
      </c>
      <c r="C951" s="291"/>
      <c r="D951" s="291"/>
      <c r="E951" s="291"/>
      <c r="F951" s="291"/>
      <c r="G951" s="291"/>
      <c r="H951" s="291"/>
      <c r="I951" s="291"/>
      <c r="J951" s="291"/>
      <c r="K951" s="291"/>
      <c r="L951" s="291"/>
      <c r="M951" s="291"/>
      <c r="N951" s="292"/>
      <c r="O951" s="291"/>
      <c r="P951" s="291"/>
      <c r="Q951" s="291"/>
      <c r="R951" s="291"/>
      <c r="S951" s="291"/>
      <c r="T951" s="291"/>
      <c r="U951" s="291"/>
      <c r="V951" s="291"/>
      <c r="W951" s="291"/>
      <c r="X951" s="291"/>
      <c r="Y951" s="293" t="str">
        <f>'1.  LRAMVA Summary'!D51</f>
        <v>kW</v>
      </c>
      <c r="Z951" s="293" t="str">
        <f>'1.  LRAMVA Summary'!E51</f>
        <v>kWh</v>
      </c>
      <c r="AA951" s="293" t="str">
        <f>'1.  LRAMVA Summary'!F51</f>
        <v>kW</v>
      </c>
      <c r="AB951" s="293" t="str">
        <f>'1.  LRAMVA Summary'!G51</f>
        <v>kWh</v>
      </c>
      <c r="AC951" s="293" t="str">
        <f>'1.  LRAMVA Summary'!H51</f>
        <v>kW</v>
      </c>
      <c r="AD951" s="293" t="str">
        <f>'1.  LRAMVA Summary'!I51</f>
        <v>kW</v>
      </c>
      <c r="AE951" s="293" t="str">
        <f>'1.  LRAMVA Summary'!J51</f>
        <v>kWh</v>
      </c>
      <c r="AF951" s="293" t="str">
        <f>'1.  LRAMVA Summary'!K51</f>
        <v/>
      </c>
      <c r="AG951" s="293" t="str">
        <f>'1.  LRAMVA Summary'!L51</f>
        <v/>
      </c>
      <c r="AH951" s="293" t="str">
        <f>'1.  LRAMVA Summary'!M51</f>
        <v/>
      </c>
      <c r="AI951" s="293" t="str">
        <f>'1.  LRAMVA Summary'!N51</f>
        <v/>
      </c>
      <c r="AJ951" s="293" t="str">
        <f>'1.  LRAMVA Summary'!O51</f>
        <v/>
      </c>
      <c r="AK951" s="293" t="str">
        <f>'1.  LRAMVA Summary'!P51</f>
        <v/>
      </c>
      <c r="AL951" s="293" t="str">
        <f>'1.  LRAMVA Summary'!Q51</f>
        <v/>
      </c>
      <c r="AM951" s="294"/>
    </row>
    <row r="952" spans="1:39" ht="15" hidden="1" customHeight="1" outlineLevel="1">
      <c r="A952" s="526"/>
      <c r="B952" s="498" t="s">
        <v>498</v>
      </c>
      <c r="C952" s="291"/>
      <c r="D952" s="291"/>
      <c r="E952" s="291"/>
      <c r="F952" s="291"/>
      <c r="G952" s="291"/>
      <c r="H952" s="291"/>
      <c r="I952" s="291"/>
      <c r="J952" s="291"/>
      <c r="K952" s="291"/>
      <c r="L952" s="291"/>
      <c r="M952" s="291"/>
      <c r="N952" s="292"/>
      <c r="O952" s="291"/>
      <c r="P952" s="291"/>
      <c r="Q952" s="291"/>
      <c r="R952" s="291"/>
      <c r="S952" s="291"/>
      <c r="T952" s="291"/>
      <c r="U952" s="291"/>
      <c r="V952" s="291"/>
      <c r="W952" s="291"/>
      <c r="X952" s="291"/>
      <c r="Y952" s="293"/>
      <c r="Z952" s="293"/>
      <c r="AA952" s="293"/>
      <c r="AB952" s="293"/>
      <c r="AC952" s="293"/>
      <c r="AD952" s="293"/>
      <c r="AE952" s="293"/>
      <c r="AF952" s="293"/>
      <c r="AG952" s="293"/>
      <c r="AH952" s="293"/>
      <c r="AI952" s="293"/>
      <c r="AJ952" s="293"/>
      <c r="AK952" s="293"/>
      <c r="AL952" s="293"/>
      <c r="AM952" s="294"/>
    </row>
    <row r="953" spans="1:39" ht="15" hidden="1" customHeight="1" outlineLevel="1">
      <c r="A953" s="526">
        <v>1</v>
      </c>
      <c r="B953" s="429" t="s">
        <v>95</v>
      </c>
      <c r="C953" s="293" t="s">
        <v>25</v>
      </c>
      <c r="D953" s="297"/>
      <c r="E953" s="297"/>
      <c r="F953" s="297"/>
      <c r="G953" s="297"/>
      <c r="H953" s="297"/>
      <c r="I953" s="297"/>
      <c r="J953" s="297"/>
      <c r="K953" s="297"/>
      <c r="L953" s="297"/>
      <c r="M953" s="297"/>
      <c r="N953" s="293"/>
      <c r="O953" s="297"/>
      <c r="P953" s="297"/>
      <c r="Q953" s="297"/>
      <c r="R953" s="297"/>
      <c r="S953" s="297"/>
      <c r="T953" s="297"/>
      <c r="U953" s="297"/>
      <c r="V953" s="297"/>
      <c r="W953" s="297"/>
      <c r="X953" s="297"/>
      <c r="Y953" s="416"/>
      <c r="Z953" s="416"/>
      <c r="AA953" s="416"/>
      <c r="AB953" s="416"/>
      <c r="AC953" s="416"/>
      <c r="AD953" s="416"/>
      <c r="AE953" s="416"/>
      <c r="AF953" s="411"/>
      <c r="AG953" s="411"/>
      <c r="AH953" s="411"/>
      <c r="AI953" s="411"/>
      <c r="AJ953" s="411"/>
      <c r="AK953" s="411"/>
      <c r="AL953" s="411"/>
      <c r="AM953" s="298">
        <f>SUM(Y953:AL953)</f>
        <v>0</v>
      </c>
    </row>
    <row r="954" spans="1:39" ht="15" hidden="1" customHeight="1" outlineLevel="1">
      <c r="A954" s="526"/>
      <c r="B954" s="296" t="s">
        <v>347</v>
      </c>
      <c r="C954" s="293" t="s">
        <v>164</v>
      </c>
      <c r="D954" s="297"/>
      <c r="E954" s="297"/>
      <c r="F954" s="297"/>
      <c r="G954" s="297"/>
      <c r="H954" s="297"/>
      <c r="I954" s="297"/>
      <c r="J954" s="297"/>
      <c r="K954" s="297"/>
      <c r="L954" s="297"/>
      <c r="M954" s="297"/>
      <c r="N954" s="468"/>
      <c r="O954" s="297"/>
      <c r="P954" s="297"/>
      <c r="Q954" s="297"/>
      <c r="R954" s="297"/>
      <c r="S954" s="297"/>
      <c r="T954" s="297"/>
      <c r="U954" s="297"/>
      <c r="V954" s="297"/>
      <c r="W954" s="297"/>
      <c r="X954" s="297"/>
      <c r="Y954" s="412">
        <f t="shared" ref="Y954:AL954" si="300">Y953</f>
        <v>0</v>
      </c>
      <c r="Z954" s="412">
        <f t="shared" si="300"/>
        <v>0</v>
      </c>
      <c r="AA954" s="412">
        <f t="shared" si="300"/>
        <v>0</v>
      </c>
      <c r="AB954" s="412">
        <f t="shared" si="300"/>
        <v>0</v>
      </c>
      <c r="AC954" s="412">
        <f t="shared" si="300"/>
        <v>0</v>
      </c>
      <c r="AD954" s="412">
        <f t="shared" si="300"/>
        <v>0</v>
      </c>
      <c r="AE954" s="412">
        <f t="shared" si="300"/>
        <v>0</v>
      </c>
      <c r="AF954" s="412">
        <f t="shared" si="300"/>
        <v>0</v>
      </c>
      <c r="AG954" s="412">
        <f t="shared" si="300"/>
        <v>0</v>
      </c>
      <c r="AH954" s="412">
        <f t="shared" si="300"/>
        <v>0</v>
      </c>
      <c r="AI954" s="412">
        <f t="shared" si="300"/>
        <v>0</v>
      </c>
      <c r="AJ954" s="412">
        <f t="shared" si="300"/>
        <v>0</v>
      </c>
      <c r="AK954" s="412">
        <f t="shared" si="300"/>
        <v>0</v>
      </c>
      <c r="AL954" s="412">
        <f t="shared" si="300"/>
        <v>0</v>
      </c>
      <c r="AM954" s="299"/>
    </row>
    <row r="955" spans="1:39" ht="15" hidden="1" customHeight="1" outlineLevel="1">
      <c r="A955" s="526"/>
      <c r="B955" s="300"/>
      <c r="C955" s="301"/>
      <c r="D955" s="301"/>
      <c r="E955" s="301"/>
      <c r="F955" s="301"/>
      <c r="G955" s="301"/>
      <c r="H955" s="301"/>
      <c r="I955" s="301"/>
      <c r="J955" s="301"/>
      <c r="K955" s="301"/>
      <c r="L955" s="301"/>
      <c r="M955" s="301"/>
      <c r="N955" s="302"/>
      <c r="O955" s="301"/>
      <c r="P955" s="301"/>
      <c r="Q955" s="301"/>
      <c r="R955" s="301"/>
      <c r="S955" s="301"/>
      <c r="T955" s="301"/>
      <c r="U955" s="301"/>
      <c r="V955" s="301"/>
      <c r="W955" s="301"/>
      <c r="X955" s="301"/>
      <c r="Y955" s="413"/>
      <c r="Z955" s="414"/>
      <c r="AA955" s="414"/>
      <c r="AB955" s="414"/>
      <c r="AC955" s="414"/>
      <c r="AD955" s="414"/>
      <c r="AE955" s="414"/>
      <c r="AF955" s="414"/>
      <c r="AG955" s="414"/>
      <c r="AH955" s="414"/>
      <c r="AI955" s="414"/>
      <c r="AJ955" s="414"/>
      <c r="AK955" s="414"/>
      <c r="AL955" s="414"/>
      <c r="AM955" s="304"/>
    </row>
    <row r="956" spans="1:39" ht="15" hidden="1" customHeight="1" outlineLevel="1">
      <c r="A956" s="526">
        <v>2</v>
      </c>
      <c r="B956" s="429" t="s">
        <v>96</v>
      </c>
      <c r="C956" s="293" t="s">
        <v>25</v>
      </c>
      <c r="D956" s="297"/>
      <c r="E956" s="297"/>
      <c r="F956" s="297"/>
      <c r="G956" s="297"/>
      <c r="H956" s="297"/>
      <c r="I956" s="297"/>
      <c r="J956" s="297"/>
      <c r="K956" s="297"/>
      <c r="L956" s="297"/>
      <c r="M956" s="297"/>
      <c r="N956" s="293"/>
      <c r="O956" s="297"/>
      <c r="P956" s="297"/>
      <c r="Q956" s="297"/>
      <c r="R956" s="297"/>
      <c r="S956" s="297"/>
      <c r="T956" s="297"/>
      <c r="U956" s="297"/>
      <c r="V956" s="297"/>
      <c r="W956" s="297"/>
      <c r="X956" s="297"/>
      <c r="Y956" s="416"/>
      <c r="Z956" s="416"/>
      <c r="AA956" s="416"/>
      <c r="AB956" s="416"/>
      <c r="AC956" s="416"/>
      <c r="AD956" s="416"/>
      <c r="AE956" s="416"/>
      <c r="AF956" s="411"/>
      <c r="AG956" s="411"/>
      <c r="AH956" s="411"/>
      <c r="AI956" s="411"/>
      <c r="AJ956" s="411"/>
      <c r="AK956" s="411"/>
      <c r="AL956" s="411"/>
      <c r="AM956" s="298">
        <f>SUM(Y956:AL956)</f>
        <v>0</v>
      </c>
    </row>
    <row r="957" spans="1:39" ht="15" hidden="1" customHeight="1" outlineLevel="1">
      <c r="A957" s="526"/>
      <c r="B957" s="296" t="s">
        <v>347</v>
      </c>
      <c r="C957" s="293" t="s">
        <v>164</v>
      </c>
      <c r="D957" s="297"/>
      <c r="E957" s="297"/>
      <c r="F957" s="297"/>
      <c r="G957" s="297"/>
      <c r="H957" s="297"/>
      <c r="I957" s="297"/>
      <c r="J957" s="297"/>
      <c r="K957" s="297"/>
      <c r="L957" s="297"/>
      <c r="M957" s="297"/>
      <c r="N957" s="468"/>
      <c r="O957" s="297"/>
      <c r="P957" s="297"/>
      <c r="Q957" s="297"/>
      <c r="R957" s="297"/>
      <c r="S957" s="297"/>
      <c r="T957" s="297"/>
      <c r="U957" s="297"/>
      <c r="V957" s="297"/>
      <c r="W957" s="297"/>
      <c r="X957" s="297"/>
      <c r="Y957" s="412">
        <f t="shared" ref="Y957:AL957" si="301">Y956</f>
        <v>0</v>
      </c>
      <c r="Z957" s="412">
        <f t="shared" si="301"/>
        <v>0</v>
      </c>
      <c r="AA957" s="412">
        <f t="shared" si="301"/>
        <v>0</v>
      </c>
      <c r="AB957" s="412">
        <f t="shared" si="301"/>
        <v>0</v>
      </c>
      <c r="AC957" s="412">
        <f t="shared" si="301"/>
        <v>0</v>
      </c>
      <c r="AD957" s="412">
        <f t="shared" si="301"/>
        <v>0</v>
      </c>
      <c r="AE957" s="412">
        <f t="shared" si="301"/>
        <v>0</v>
      </c>
      <c r="AF957" s="412">
        <f t="shared" si="301"/>
        <v>0</v>
      </c>
      <c r="AG957" s="412">
        <f t="shared" si="301"/>
        <v>0</v>
      </c>
      <c r="AH957" s="412">
        <f t="shared" si="301"/>
        <v>0</v>
      </c>
      <c r="AI957" s="412">
        <f t="shared" si="301"/>
        <v>0</v>
      </c>
      <c r="AJ957" s="412">
        <f t="shared" si="301"/>
        <v>0</v>
      </c>
      <c r="AK957" s="412">
        <f t="shared" si="301"/>
        <v>0</v>
      </c>
      <c r="AL957" s="412">
        <f t="shared" si="301"/>
        <v>0</v>
      </c>
      <c r="AM957" s="299"/>
    </row>
    <row r="958" spans="1:39" ht="15" hidden="1" customHeight="1" outlineLevel="1">
      <c r="A958" s="526"/>
      <c r="B958" s="300"/>
      <c r="C958" s="301"/>
      <c r="D958" s="306"/>
      <c r="E958" s="306"/>
      <c r="F958" s="306"/>
      <c r="G958" s="306"/>
      <c r="H958" s="306"/>
      <c r="I958" s="306"/>
      <c r="J958" s="306"/>
      <c r="K958" s="306"/>
      <c r="L958" s="306"/>
      <c r="M958" s="306"/>
      <c r="N958" s="302"/>
      <c r="O958" s="306"/>
      <c r="P958" s="306"/>
      <c r="Q958" s="306"/>
      <c r="R958" s="306"/>
      <c r="S958" s="306"/>
      <c r="T958" s="306"/>
      <c r="U958" s="306"/>
      <c r="V958" s="306"/>
      <c r="W958" s="306"/>
      <c r="X958" s="306"/>
      <c r="Y958" s="413"/>
      <c r="Z958" s="414"/>
      <c r="AA958" s="414"/>
      <c r="AB958" s="414"/>
      <c r="AC958" s="414"/>
      <c r="AD958" s="414"/>
      <c r="AE958" s="414"/>
      <c r="AF958" s="414"/>
      <c r="AG958" s="414"/>
      <c r="AH958" s="414"/>
      <c r="AI958" s="414"/>
      <c r="AJ958" s="414"/>
      <c r="AK958" s="414"/>
      <c r="AL958" s="414"/>
      <c r="AM958" s="304"/>
    </row>
    <row r="959" spans="1:39" ht="15" hidden="1" customHeight="1" outlineLevel="1">
      <c r="A959" s="526">
        <v>3</v>
      </c>
      <c r="B959" s="429" t="s">
        <v>97</v>
      </c>
      <c r="C959" s="293" t="s">
        <v>25</v>
      </c>
      <c r="D959" s="297"/>
      <c r="E959" s="297"/>
      <c r="F959" s="297"/>
      <c r="G959" s="297"/>
      <c r="H959" s="297"/>
      <c r="I959" s="297"/>
      <c r="J959" s="297"/>
      <c r="K959" s="297"/>
      <c r="L959" s="297"/>
      <c r="M959" s="297"/>
      <c r="N959" s="293"/>
      <c r="O959" s="297"/>
      <c r="P959" s="297"/>
      <c r="Q959" s="297"/>
      <c r="R959" s="297"/>
      <c r="S959" s="297"/>
      <c r="T959" s="297"/>
      <c r="U959" s="297"/>
      <c r="V959" s="297"/>
      <c r="W959" s="297"/>
      <c r="X959" s="297"/>
      <c r="Y959" s="416"/>
      <c r="Z959" s="416"/>
      <c r="AA959" s="416"/>
      <c r="AB959" s="416"/>
      <c r="AC959" s="416"/>
      <c r="AD959" s="416"/>
      <c r="AE959" s="416"/>
      <c r="AF959" s="411"/>
      <c r="AG959" s="411"/>
      <c r="AH959" s="411"/>
      <c r="AI959" s="411"/>
      <c r="AJ959" s="411"/>
      <c r="AK959" s="411"/>
      <c r="AL959" s="411"/>
      <c r="AM959" s="298">
        <f>SUM(Y959:AL959)</f>
        <v>0</v>
      </c>
    </row>
    <row r="960" spans="1:39" ht="15" hidden="1" customHeight="1" outlineLevel="1">
      <c r="A960" s="526"/>
      <c r="B960" s="296" t="s">
        <v>347</v>
      </c>
      <c r="C960" s="293" t="s">
        <v>164</v>
      </c>
      <c r="D960" s="297"/>
      <c r="E960" s="297"/>
      <c r="F960" s="297"/>
      <c r="G960" s="297"/>
      <c r="H960" s="297"/>
      <c r="I960" s="297"/>
      <c r="J960" s="297"/>
      <c r="K960" s="297"/>
      <c r="L960" s="297"/>
      <c r="M960" s="297"/>
      <c r="N960" s="468"/>
      <c r="O960" s="297"/>
      <c r="P960" s="297"/>
      <c r="Q960" s="297"/>
      <c r="R960" s="297"/>
      <c r="S960" s="297"/>
      <c r="T960" s="297"/>
      <c r="U960" s="297"/>
      <c r="V960" s="297"/>
      <c r="W960" s="297"/>
      <c r="X960" s="297"/>
      <c r="Y960" s="412">
        <f t="shared" ref="Y960:AL960" si="302">Y959</f>
        <v>0</v>
      </c>
      <c r="Z960" s="412">
        <f t="shared" si="302"/>
        <v>0</v>
      </c>
      <c r="AA960" s="412">
        <f t="shared" si="302"/>
        <v>0</v>
      </c>
      <c r="AB960" s="412">
        <f t="shared" si="302"/>
        <v>0</v>
      </c>
      <c r="AC960" s="412">
        <f t="shared" si="302"/>
        <v>0</v>
      </c>
      <c r="AD960" s="412">
        <f t="shared" si="302"/>
        <v>0</v>
      </c>
      <c r="AE960" s="412">
        <f t="shared" si="302"/>
        <v>0</v>
      </c>
      <c r="AF960" s="412">
        <f t="shared" si="302"/>
        <v>0</v>
      </c>
      <c r="AG960" s="412">
        <f t="shared" si="302"/>
        <v>0</v>
      </c>
      <c r="AH960" s="412">
        <f t="shared" si="302"/>
        <v>0</v>
      </c>
      <c r="AI960" s="412">
        <f t="shared" si="302"/>
        <v>0</v>
      </c>
      <c r="AJ960" s="412">
        <f t="shared" si="302"/>
        <v>0</v>
      </c>
      <c r="AK960" s="412">
        <f t="shared" si="302"/>
        <v>0</v>
      </c>
      <c r="AL960" s="412">
        <f t="shared" si="302"/>
        <v>0</v>
      </c>
      <c r="AM960" s="299"/>
    </row>
    <row r="961" spans="1:39" ht="15" hidden="1" customHeight="1" outlineLevel="1">
      <c r="A961" s="526"/>
      <c r="B961" s="296"/>
      <c r="C961" s="307"/>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413"/>
      <c r="Z961" s="413"/>
      <c r="AA961" s="413"/>
      <c r="AB961" s="413"/>
      <c r="AC961" s="413"/>
      <c r="AD961" s="413"/>
      <c r="AE961" s="413"/>
      <c r="AF961" s="413"/>
      <c r="AG961" s="413"/>
      <c r="AH961" s="413"/>
      <c r="AI961" s="413"/>
      <c r="AJ961" s="413"/>
      <c r="AK961" s="413"/>
      <c r="AL961" s="413"/>
      <c r="AM961" s="308"/>
    </row>
    <row r="962" spans="1:39" ht="15" hidden="1" customHeight="1" outlineLevel="1">
      <c r="A962" s="526">
        <v>4</v>
      </c>
      <c r="B962" s="429" t="s">
        <v>98</v>
      </c>
      <c r="C962" s="293" t="s">
        <v>25</v>
      </c>
      <c r="D962" s="297"/>
      <c r="E962" s="297"/>
      <c r="F962" s="297"/>
      <c r="G962" s="297"/>
      <c r="H962" s="297"/>
      <c r="I962" s="297"/>
      <c r="J962" s="297"/>
      <c r="K962" s="297"/>
      <c r="L962" s="297"/>
      <c r="M962" s="297"/>
      <c r="N962" s="293"/>
      <c r="O962" s="297"/>
      <c r="P962" s="297"/>
      <c r="Q962" s="297"/>
      <c r="R962" s="297"/>
      <c r="S962" s="297"/>
      <c r="T962" s="297"/>
      <c r="U962" s="297"/>
      <c r="V962" s="297"/>
      <c r="W962" s="297"/>
      <c r="X962" s="297"/>
      <c r="Y962" s="416"/>
      <c r="Z962" s="416"/>
      <c r="AA962" s="416"/>
      <c r="AB962" s="416"/>
      <c r="AC962" s="416"/>
      <c r="AD962" s="416"/>
      <c r="AE962" s="416"/>
      <c r="AF962" s="411"/>
      <c r="AG962" s="411"/>
      <c r="AH962" s="411"/>
      <c r="AI962" s="411"/>
      <c r="AJ962" s="411"/>
      <c r="AK962" s="411"/>
      <c r="AL962" s="411"/>
      <c r="AM962" s="298">
        <f>SUM(Y962:AL962)</f>
        <v>0</v>
      </c>
    </row>
    <row r="963" spans="1:39" ht="15" hidden="1" customHeight="1" outlineLevel="1">
      <c r="A963" s="526"/>
      <c r="B963" s="296" t="s">
        <v>347</v>
      </c>
      <c r="C963" s="293" t="s">
        <v>164</v>
      </c>
      <c r="D963" s="297"/>
      <c r="E963" s="297"/>
      <c r="F963" s="297"/>
      <c r="G963" s="297"/>
      <c r="H963" s="297"/>
      <c r="I963" s="297"/>
      <c r="J963" s="297"/>
      <c r="K963" s="297"/>
      <c r="L963" s="297"/>
      <c r="M963" s="297"/>
      <c r="N963" s="468"/>
      <c r="O963" s="297"/>
      <c r="P963" s="297"/>
      <c r="Q963" s="297"/>
      <c r="R963" s="297"/>
      <c r="S963" s="297"/>
      <c r="T963" s="297"/>
      <c r="U963" s="297"/>
      <c r="V963" s="297"/>
      <c r="W963" s="297"/>
      <c r="X963" s="297"/>
      <c r="Y963" s="412">
        <f t="shared" ref="Y963:AL963" si="303">Y962</f>
        <v>0</v>
      </c>
      <c r="Z963" s="412">
        <f t="shared" si="303"/>
        <v>0</v>
      </c>
      <c r="AA963" s="412">
        <f t="shared" si="303"/>
        <v>0</v>
      </c>
      <c r="AB963" s="412">
        <f t="shared" si="303"/>
        <v>0</v>
      </c>
      <c r="AC963" s="412">
        <f t="shared" si="303"/>
        <v>0</v>
      </c>
      <c r="AD963" s="412">
        <f t="shared" si="303"/>
        <v>0</v>
      </c>
      <c r="AE963" s="412">
        <f t="shared" si="303"/>
        <v>0</v>
      </c>
      <c r="AF963" s="412">
        <f t="shared" si="303"/>
        <v>0</v>
      </c>
      <c r="AG963" s="412">
        <f t="shared" si="303"/>
        <v>0</v>
      </c>
      <c r="AH963" s="412">
        <f t="shared" si="303"/>
        <v>0</v>
      </c>
      <c r="AI963" s="412">
        <f t="shared" si="303"/>
        <v>0</v>
      </c>
      <c r="AJ963" s="412">
        <f t="shared" si="303"/>
        <v>0</v>
      </c>
      <c r="AK963" s="412">
        <f t="shared" si="303"/>
        <v>0</v>
      </c>
      <c r="AL963" s="412">
        <f t="shared" si="303"/>
        <v>0</v>
      </c>
      <c r="AM963" s="299"/>
    </row>
    <row r="964" spans="1:39" ht="15" hidden="1" customHeight="1" outlineLevel="1">
      <c r="A964" s="526"/>
      <c r="B964" s="296"/>
      <c r="C964" s="307"/>
      <c r="D964" s="306"/>
      <c r="E964" s="306"/>
      <c r="F964" s="306"/>
      <c r="G964" s="306"/>
      <c r="H964" s="306"/>
      <c r="I964" s="306"/>
      <c r="J964" s="306"/>
      <c r="K964" s="306"/>
      <c r="L964" s="306"/>
      <c r="M964" s="306"/>
      <c r="N964" s="293"/>
      <c r="O964" s="306"/>
      <c r="P964" s="306"/>
      <c r="Q964" s="306"/>
      <c r="R964" s="306"/>
      <c r="S964" s="306"/>
      <c r="T964" s="306"/>
      <c r="U964" s="306"/>
      <c r="V964" s="306"/>
      <c r="W964" s="306"/>
      <c r="X964" s="306"/>
      <c r="Y964" s="413"/>
      <c r="Z964" s="413"/>
      <c r="AA964" s="413"/>
      <c r="AB964" s="413"/>
      <c r="AC964" s="413"/>
      <c r="AD964" s="413"/>
      <c r="AE964" s="413"/>
      <c r="AF964" s="413"/>
      <c r="AG964" s="413"/>
      <c r="AH964" s="413"/>
      <c r="AI964" s="413"/>
      <c r="AJ964" s="413"/>
      <c r="AK964" s="413"/>
      <c r="AL964" s="413"/>
      <c r="AM964" s="308"/>
    </row>
    <row r="965" spans="1:39" ht="15" hidden="1" customHeight="1" outlineLevel="1">
      <c r="A965" s="526">
        <v>5</v>
      </c>
      <c r="B965" s="429" t="s">
        <v>99</v>
      </c>
      <c r="C965" s="293" t="s">
        <v>25</v>
      </c>
      <c r="D965" s="297"/>
      <c r="E965" s="297"/>
      <c r="F965" s="297"/>
      <c r="G965" s="297"/>
      <c r="H965" s="297"/>
      <c r="I965" s="297"/>
      <c r="J965" s="297"/>
      <c r="K965" s="297"/>
      <c r="L965" s="297"/>
      <c r="M965" s="297"/>
      <c r="N965" s="293"/>
      <c r="O965" s="297"/>
      <c r="P965" s="297"/>
      <c r="Q965" s="297"/>
      <c r="R965" s="297"/>
      <c r="S965" s="297"/>
      <c r="T965" s="297"/>
      <c r="U965" s="297"/>
      <c r="V965" s="297"/>
      <c r="W965" s="297"/>
      <c r="X965" s="297"/>
      <c r="Y965" s="416"/>
      <c r="Z965" s="416"/>
      <c r="AA965" s="416"/>
      <c r="AB965" s="416"/>
      <c r="AC965" s="416"/>
      <c r="AD965" s="416"/>
      <c r="AE965" s="416"/>
      <c r="AF965" s="411"/>
      <c r="AG965" s="411"/>
      <c r="AH965" s="411"/>
      <c r="AI965" s="411"/>
      <c r="AJ965" s="411"/>
      <c r="AK965" s="411"/>
      <c r="AL965" s="411"/>
      <c r="AM965" s="298">
        <f>SUM(Y965:AL965)</f>
        <v>0</v>
      </c>
    </row>
    <row r="966" spans="1:39" ht="15" hidden="1" customHeight="1" outlineLevel="1">
      <c r="A966" s="526"/>
      <c r="B966" s="296" t="s">
        <v>347</v>
      </c>
      <c r="C966" s="293" t="s">
        <v>164</v>
      </c>
      <c r="D966" s="297"/>
      <c r="E966" s="297"/>
      <c r="F966" s="297"/>
      <c r="G966" s="297"/>
      <c r="H966" s="297"/>
      <c r="I966" s="297"/>
      <c r="J966" s="297"/>
      <c r="K966" s="297"/>
      <c r="L966" s="297"/>
      <c r="M966" s="297"/>
      <c r="N966" s="468"/>
      <c r="O966" s="297"/>
      <c r="P966" s="297"/>
      <c r="Q966" s="297"/>
      <c r="R966" s="297"/>
      <c r="S966" s="297"/>
      <c r="T966" s="297"/>
      <c r="U966" s="297"/>
      <c r="V966" s="297"/>
      <c r="W966" s="297"/>
      <c r="X966" s="297"/>
      <c r="Y966" s="412">
        <f t="shared" ref="Y966:AL966" si="304">Y965</f>
        <v>0</v>
      </c>
      <c r="Z966" s="412">
        <f t="shared" si="304"/>
        <v>0</v>
      </c>
      <c r="AA966" s="412">
        <f t="shared" si="304"/>
        <v>0</v>
      </c>
      <c r="AB966" s="412">
        <f t="shared" si="304"/>
        <v>0</v>
      </c>
      <c r="AC966" s="412">
        <f t="shared" si="304"/>
        <v>0</v>
      </c>
      <c r="AD966" s="412">
        <f t="shared" si="304"/>
        <v>0</v>
      </c>
      <c r="AE966" s="412">
        <f t="shared" si="304"/>
        <v>0</v>
      </c>
      <c r="AF966" s="412">
        <f t="shared" si="304"/>
        <v>0</v>
      </c>
      <c r="AG966" s="412">
        <f t="shared" si="304"/>
        <v>0</v>
      </c>
      <c r="AH966" s="412">
        <f t="shared" si="304"/>
        <v>0</v>
      </c>
      <c r="AI966" s="412">
        <f t="shared" si="304"/>
        <v>0</v>
      </c>
      <c r="AJ966" s="412">
        <f t="shared" si="304"/>
        <v>0</v>
      </c>
      <c r="AK966" s="412">
        <f t="shared" si="304"/>
        <v>0</v>
      </c>
      <c r="AL966" s="412">
        <f t="shared" si="304"/>
        <v>0</v>
      </c>
      <c r="AM966" s="299"/>
    </row>
    <row r="967" spans="1:39" ht="15" hidden="1" customHeight="1" outlineLevel="1">
      <c r="A967" s="526"/>
      <c r="B967" s="296"/>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423"/>
      <c r="Z967" s="424"/>
      <c r="AA967" s="424"/>
      <c r="AB967" s="424"/>
      <c r="AC967" s="424"/>
      <c r="AD967" s="424"/>
      <c r="AE967" s="424"/>
      <c r="AF967" s="424"/>
      <c r="AG967" s="424"/>
      <c r="AH967" s="424"/>
      <c r="AI967" s="424"/>
      <c r="AJ967" s="424"/>
      <c r="AK967" s="424"/>
      <c r="AL967" s="424"/>
      <c r="AM967" s="299"/>
    </row>
    <row r="968" spans="1:39" ht="15.75" hidden="1" outlineLevel="1">
      <c r="A968" s="526"/>
      <c r="B968" s="320" t="s">
        <v>499</v>
      </c>
      <c r="C968" s="291"/>
      <c r="D968" s="291"/>
      <c r="E968" s="291"/>
      <c r="F968" s="291"/>
      <c r="G968" s="291"/>
      <c r="H968" s="291"/>
      <c r="I968" s="291"/>
      <c r="J968" s="291"/>
      <c r="K968" s="291"/>
      <c r="L968" s="291"/>
      <c r="M968" s="291"/>
      <c r="N968" s="292"/>
      <c r="O968" s="291"/>
      <c r="P968" s="291"/>
      <c r="Q968" s="291"/>
      <c r="R968" s="291"/>
      <c r="S968" s="291"/>
      <c r="T968" s="291"/>
      <c r="U968" s="291"/>
      <c r="V968" s="291"/>
      <c r="W968" s="291"/>
      <c r="X968" s="291"/>
      <c r="Y968" s="415"/>
      <c r="Z968" s="415"/>
      <c r="AA968" s="415"/>
      <c r="AB968" s="415"/>
      <c r="AC968" s="415"/>
      <c r="AD968" s="415"/>
      <c r="AE968" s="415"/>
      <c r="AF968" s="415"/>
      <c r="AG968" s="415"/>
      <c r="AH968" s="415"/>
      <c r="AI968" s="415"/>
      <c r="AJ968" s="415"/>
      <c r="AK968" s="415"/>
      <c r="AL968" s="415"/>
      <c r="AM968" s="294"/>
    </row>
    <row r="969" spans="1:39" ht="15" hidden="1" customHeight="1" outlineLevel="1">
      <c r="A969" s="526">
        <v>6</v>
      </c>
      <c r="B969" s="429" t="s">
        <v>100</v>
      </c>
      <c r="C969" s="293" t="s">
        <v>25</v>
      </c>
      <c r="D969" s="297"/>
      <c r="E969" s="297"/>
      <c r="F969" s="297"/>
      <c r="G969" s="297"/>
      <c r="H969" s="297"/>
      <c r="I969" s="297"/>
      <c r="J969" s="297"/>
      <c r="K969" s="297"/>
      <c r="L969" s="297"/>
      <c r="M969" s="297"/>
      <c r="N969" s="297">
        <v>12</v>
      </c>
      <c r="O969" s="297"/>
      <c r="P969" s="297"/>
      <c r="Q969" s="297"/>
      <c r="R969" s="297"/>
      <c r="S969" s="297"/>
      <c r="T969" s="297"/>
      <c r="U969" s="297"/>
      <c r="V969" s="297"/>
      <c r="W969" s="297"/>
      <c r="X969" s="297"/>
      <c r="Y969" s="416"/>
      <c r="Z969" s="416"/>
      <c r="AA969" s="416"/>
      <c r="AB969" s="416"/>
      <c r="AC969" s="416"/>
      <c r="AD969" s="416"/>
      <c r="AE969" s="416"/>
      <c r="AF969" s="416"/>
      <c r="AG969" s="416"/>
      <c r="AH969" s="416"/>
      <c r="AI969" s="416"/>
      <c r="AJ969" s="416"/>
      <c r="AK969" s="416"/>
      <c r="AL969" s="416"/>
      <c r="AM969" s="298">
        <f>SUM(Y969:AL969)</f>
        <v>0</v>
      </c>
    </row>
    <row r="970" spans="1:39" ht="15" hidden="1" customHeight="1" outlineLevel="1">
      <c r="A970" s="526"/>
      <c r="B970" s="296" t="s">
        <v>347</v>
      </c>
      <c r="C970" s="293" t="s">
        <v>164</v>
      </c>
      <c r="D970" s="297"/>
      <c r="E970" s="297"/>
      <c r="F970" s="297"/>
      <c r="G970" s="297"/>
      <c r="H970" s="297"/>
      <c r="I970" s="297"/>
      <c r="J970" s="297"/>
      <c r="K970" s="297"/>
      <c r="L970" s="297"/>
      <c r="M970" s="297"/>
      <c r="N970" s="297">
        <f>N969</f>
        <v>12</v>
      </c>
      <c r="O970" s="297"/>
      <c r="P970" s="297"/>
      <c r="Q970" s="297"/>
      <c r="R970" s="297"/>
      <c r="S970" s="297"/>
      <c r="T970" s="297"/>
      <c r="U970" s="297"/>
      <c r="V970" s="297"/>
      <c r="W970" s="297"/>
      <c r="X970" s="297"/>
      <c r="Y970" s="412">
        <f t="shared" ref="Y970:AL970" si="305">Y969</f>
        <v>0</v>
      </c>
      <c r="Z970" s="412">
        <f t="shared" si="305"/>
        <v>0</v>
      </c>
      <c r="AA970" s="412">
        <f t="shared" si="305"/>
        <v>0</v>
      </c>
      <c r="AB970" s="412">
        <f t="shared" si="305"/>
        <v>0</v>
      </c>
      <c r="AC970" s="412">
        <f t="shared" si="305"/>
        <v>0</v>
      </c>
      <c r="AD970" s="412">
        <f t="shared" si="305"/>
        <v>0</v>
      </c>
      <c r="AE970" s="412">
        <f t="shared" si="305"/>
        <v>0</v>
      </c>
      <c r="AF970" s="412">
        <f t="shared" si="305"/>
        <v>0</v>
      </c>
      <c r="AG970" s="412">
        <f t="shared" si="305"/>
        <v>0</v>
      </c>
      <c r="AH970" s="412">
        <f t="shared" si="305"/>
        <v>0</v>
      </c>
      <c r="AI970" s="412">
        <f t="shared" si="305"/>
        <v>0</v>
      </c>
      <c r="AJ970" s="412">
        <f t="shared" si="305"/>
        <v>0</v>
      </c>
      <c r="AK970" s="412">
        <f t="shared" si="305"/>
        <v>0</v>
      </c>
      <c r="AL970" s="412">
        <f t="shared" si="305"/>
        <v>0</v>
      </c>
      <c r="AM970" s="313"/>
    </row>
    <row r="971" spans="1:39" ht="15" hidden="1" customHeight="1" outlineLevel="1">
      <c r="A971" s="526"/>
      <c r="B971" s="312"/>
      <c r="C971" s="314"/>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417"/>
      <c r="Z971" s="417"/>
      <c r="AA971" s="417"/>
      <c r="AB971" s="417"/>
      <c r="AC971" s="417"/>
      <c r="AD971" s="417"/>
      <c r="AE971" s="417"/>
      <c r="AF971" s="417"/>
      <c r="AG971" s="417"/>
      <c r="AH971" s="417"/>
      <c r="AI971" s="417"/>
      <c r="AJ971" s="417"/>
      <c r="AK971" s="417"/>
      <c r="AL971" s="417"/>
      <c r="AM971" s="315"/>
    </row>
    <row r="972" spans="1:39" ht="15" hidden="1" customHeight="1" outlineLevel="1">
      <c r="A972" s="526">
        <v>7</v>
      </c>
      <c r="B972" s="429" t="s">
        <v>101</v>
      </c>
      <c r="C972" s="293" t="s">
        <v>25</v>
      </c>
      <c r="D972" s="297"/>
      <c r="E972" s="297"/>
      <c r="F972" s="297"/>
      <c r="G972" s="297"/>
      <c r="H972" s="297"/>
      <c r="I972" s="297"/>
      <c r="J972" s="297"/>
      <c r="K972" s="297"/>
      <c r="L972" s="297"/>
      <c r="M972" s="297"/>
      <c r="N972" s="297">
        <v>12</v>
      </c>
      <c r="O972" s="297"/>
      <c r="P972" s="297"/>
      <c r="Q972" s="297"/>
      <c r="R972" s="297"/>
      <c r="S972" s="297"/>
      <c r="T972" s="297"/>
      <c r="U972" s="297"/>
      <c r="V972" s="297"/>
      <c r="W972" s="297"/>
      <c r="X972" s="297"/>
      <c r="Y972" s="416"/>
      <c r="Z972" s="416"/>
      <c r="AA972" s="416"/>
      <c r="AB972" s="416"/>
      <c r="AC972" s="416"/>
      <c r="AD972" s="416"/>
      <c r="AE972" s="416"/>
      <c r="AF972" s="416"/>
      <c r="AG972" s="416"/>
      <c r="AH972" s="416"/>
      <c r="AI972" s="416"/>
      <c r="AJ972" s="416"/>
      <c r="AK972" s="416"/>
      <c r="AL972" s="416"/>
      <c r="AM972" s="298">
        <f>SUM(Y972:AL972)</f>
        <v>0</v>
      </c>
    </row>
    <row r="973" spans="1:39" ht="15" hidden="1" customHeight="1" outlineLevel="1">
      <c r="A973" s="526"/>
      <c r="B973" s="296" t="s">
        <v>347</v>
      </c>
      <c r="C973" s="293" t="s">
        <v>164</v>
      </c>
      <c r="D973" s="297"/>
      <c r="E973" s="297"/>
      <c r="F973" s="297"/>
      <c r="G973" s="297"/>
      <c r="H973" s="297"/>
      <c r="I973" s="297"/>
      <c r="J973" s="297"/>
      <c r="K973" s="297"/>
      <c r="L973" s="297"/>
      <c r="M973" s="297"/>
      <c r="N973" s="297">
        <f>N972</f>
        <v>12</v>
      </c>
      <c r="O973" s="297"/>
      <c r="P973" s="297"/>
      <c r="Q973" s="297"/>
      <c r="R973" s="297"/>
      <c r="S973" s="297"/>
      <c r="T973" s="297"/>
      <c r="U973" s="297"/>
      <c r="V973" s="297"/>
      <c r="W973" s="297"/>
      <c r="X973" s="297"/>
      <c r="Y973" s="412">
        <f t="shared" ref="Y973:AL973" si="306">Y972</f>
        <v>0</v>
      </c>
      <c r="Z973" s="412">
        <f t="shared" si="306"/>
        <v>0</v>
      </c>
      <c r="AA973" s="412">
        <f t="shared" si="306"/>
        <v>0</v>
      </c>
      <c r="AB973" s="412">
        <f t="shared" si="306"/>
        <v>0</v>
      </c>
      <c r="AC973" s="412">
        <f t="shared" si="306"/>
        <v>0</v>
      </c>
      <c r="AD973" s="412">
        <f t="shared" si="306"/>
        <v>0</v>
      </c>
      <c r="AE973" s="412">
        <f t="shared" si="306"/>
        <v>0</v>
      </c>
      <c r="AF973" s="412">
        <f t="shared" si="306"/>
        <v>0</v>
      </c>
      <c r="AG973" s="412">
        <f t="shared" si="306"/>
        <v>0</v>
      </c>
      <c r="AH973" s="412">
        <f t="shared" si="306"/>
        <v>0</v>
      </c>
      <c r="AI973" s="412">
        <f t="shared" si="306"/>
        <v>0</v>
      </c>
      <c r="AJ973" s="412">
        <f t="shared" si="306"/>
        <v>0</v>
      </c>
      <c r="AK973" s="412">
        <f t="shared" si="306"/>
        <v>0</v>
      </c>
      <c r="AL973" s="412">
        <f t="shared" si="306"/>
        <v>0</v>
      </c>
      <c r="AM973" s="313"/>
    </row>
    <row r="974" spans="1:39" ht="15" hidden="1" customHeight="1" outlineLevel="1">
      <c r="A974" s="526"/>
      <c r="B974" s="316"/>
      <c r="C974" s="314"/>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417"/>
      <c r="Z974" s="418"/>
      <c r="AA974" s="417"/>
      <c r="AB974" s="417"/>
      <c r="AC974" s="417"/>
      <c r="AD974" s="417"/>
      <c r="AE974" s="417"/>
      <c r="AF974" s="417"/>
      <c r="AG974" s="417"/>
      <c r="AH974" s="417"/>
      <c r="AI974" s="417"/>
      <c r="AJ974" s="417"/>
      <c r="AK974" s="417"/>
      <c r="AL974" s="417"/>
      <c r="AM974" s="315"/>
    </row>
    <row r="975" spans="1:39" ht="15" hidden="1" customHeight="1" outlineLevel="1">
      <c r="A975" s="526">
        <v>8</v>
      </c>
      <c r="B975" s="429" t="s">
        <v>102</v>
      </c>
      <c r="C975" s="293" t="s">
        <v>25</v>
      </c>
      <c r="D975" s="297"/>
      <c r="E975" s="297"/>
      <c r="F975" s="297"/>
      <c r="G975" s="297"/>
      <c r="H975" s="297"/>
      <c r="I975" s="297"/>
      <c r="J975" s="297"/>
      <c r="K975" s="297"/>
      <c r="L975" s="297"/>
      <c r="M975" s="297"/>
      <c r="N975" s="297">
        <v>12</v>
      </c>
      <c r="O975" s="297"/>
      <c r="P975" s="297"/>
      <c r="Q975" s="297"/>
      <c r="R975" s="297"/>
      <c r="S975" s="297"/>
      <c r="T975" s="297"/>
      <c r="U975" s="297"/>
      <c r="V975" s="297"/>
      <c r="W975" s="297"/>
      <c r="X975" s="297"/>
      <c r="Y975" s="416"/>
      <c r="Z975" s="416"/>
      <c r="AA975" s="416"/>
      <c r="AB975" s="416"/>
      <c r="AC975" s="416"/>
      <c r="AD975" s="416"/>
      <c r="AE975" s="416"/>
      <c r="AF975" s="416"/>
      <c r="AG975" s="416"/>
      <c r="AH975" s="416"/>
      <c r="AI975" s="416"/>
      <c r="AJ975" s="416"/>
      <c r="AK975" s="416"/>
      <c r="AL975" s="416"/>
      <c r="AM975" s="298">
        <f>SUM(Y975:AL975)</f>
        <v>0</v>
      </c>
    </row>
    <row r="976" spans="1:39" ht="15" hidden="1" customHeight="1" outlineLevel="1">
      <c r="A976" s="526"/>
      <c r="B976" s="296" t="s">
        <v>347</v>
      </c>
      <c r="C976" s="293" t="s">
        <v>164</v>
      </c>
      <c r="D976" s="297"/>
      <c r="E976" s="297"/>
      <c r="F976" s="297"/>
      <c r="G976" s="297"/>
      <c r="H976" s="297"/>
      <c r="I976" s="297"/>
      <c r="J976" s="297"/>
      <c r="K976" s="297"/>
      <c r="L976" s="297"/>
      <c r="M976" s="297"/>
      <c r="N976" s="297">
        <f>N975</f>
        <v>12</v>
      </c>
      <c r="O976" s="297"/>
      <c r="P976" s="297"/>
      <c r="Q976" s="297"/>
      <c r="R976" s="297"/>
      <c r="S976" s="297"/>
      <c r="T976" s="297"/>
      <c r="U976" s="297"/>
      <c r="V976" s="297"/>
      <c r="W976" s="297"/>
      <c r="X976" s="297"/>
      <c r="Y976" s="412">
        <f t="shared" ref="Y976:AL976" si="307">Y975</f>
        <v>0</v>
      </c>
      <c r="Z976" s="412">
        <f t="shared" si="307"/>
        <v>0</v>
      </c>
      <c r="AA976" s="412">
        <f t="shared" si="307"/>
        <v>0</v>
      </c>
      <c r="AB976" s="412">
        <f t="shared" si="307"/>
        <v>0</v>
      </c>
      <c r="AC976" s="412">
        <f t="shared" si="307"/>
        <v>0</v>
      </c>
      <c r="AD976" s="412">
        <f t="shared" si="307"/>
        <v>0</v>
      </c>
      <c r="AE976" s="412">
        <f t="shared" si="307"/>
        <v>0</v>
      </c>
      <c r="AF976" s="412">
        <f t="shared" si="307"/>
        <v>0</v>
      </c>
      <c r="AG976" s="412">
        <f t="shared" si="307"/>
        <v>0</v>
      </c>
      <c r="AH976" s="412">
        <f t="shared" si="307"/>
        <v>0</v>
      </c>
      <c r="AI976" s="412">
        <f t="shared" si="307"/>
        <v>0</v>
      </c>
      <c r="AJ976" s="412">
        <f t="shared" si="307"/>
        <v>0</v>
      </c>
      <c r="AK976" s="412">
        <f t="shared" si="307"/>
        <v>0</v>
      </c>
      <c r="AL976" s="412">
        <f t="shared" si="307"/>
        <v>0</v>
      </c>
      <c r="AM976" s="313"/>
    </row>
    <row r="977" spans="1:39" ht="15" hidden="1" customHeight="1" outlineLevel="1">
      <c r="A977" s="526"/>
      <c r="B977" s="316"/>
      <c r="C977" s="314"/>
      <c r="D977" s="318"/>
      <c r="E977" s="318"/>
      <c r="F977" s="318"/>
      <c r="G977" s="318"/>
      <c r="H977" s="318"/>
      <c r="I977" s="318"/>
      <c r="J977" s="318"/>
      <c r="K977" s="318"/>
      <c r="L977" s="318"/>
      <c r="M977" s="318"/>
      <c r="N977" s="293"/>
      <c r="O977" s="318"/>
      <c r="P977" s="318"/>
      <c r="Q977" s="318"/>
      <c r="R977" s="318"/>
      <c r="S977" s="318"/>
      <c r="T977" s="318"/>
      <c r="U977" s="318"/>
      <c r="V977" s="318"/>
      <c r="W977" s="318"/>
      <c r="X977" s="318"/>
      <c r="Y977" s="417"/>
      <c r="Z977" s="418"/>
      <c r="AA977" s="417"/>
      <c r="AB977" s="417"/>
      <c r="AC977" s="417"/>
      <c r="AD977" s="417"/>
      <c r="AE977" s="417"/>
      <c r="AF977" s="417"/>
      <c r="AG977" s="417"/>
      <c r="AH977" s="417"/>
      <c r="AI977" s="417"/>
      <c r="AJ977" s="417"/>
      <c r="AK977" s="417"/>
      <c r="AL977" s="417"/>
      <c r="AM977" s="315"/>
    </row>
    <row r="978" spans="1:39" ht="15" hidden="1" customHeight="1" outlineLevel="1">
      <c r="A978" s="526">
        <v>9</v>
      </c>
      <c r="B978" s="429" t="s">
        <v>103</v>
      </c>
      <c r="C978" s="293" t="s">
        <v>25</v>
      </c>
      <c r="D978" s="297"/>
      <c r="E978" s="297"/>
      <c r="F978" s="297"/>
      <c r="G978" s="297"/>
      <c r="H978" s="297"/>
      <c r="I978" s="297"/>
      <c r="J978" s="297"/>
      <c r="K978" s="297"/>
      <c r="L978" s="297"/>
      <c r="M978" s="297"/>
      <c r="N978" s="297">
        <v>12</v>
      </c>
      <c r="O978" s="297"/>
      <c r="P978" s="297"/>
      <c r="Q978" s="297"/>
      <c r="R978" s="297"/>
      <c r="S978" s="297"/>
      <c r="T978" s="297"/>
      <c r="U978" s="297"/>
      <c r="V978" s="297"/>
      <c r="W978" s="297"/>
      <c r="X978" s="297"/>
      <c r="Y978" s="416"/>
      <c r="Z978" s="416"/>
      <c r="AA978" s="416"/>
      <c r="AB978" s="416"/>
      <c r="AC978" s="416"/>
      <c r="AD978" s="416"/>
      <c r="AE978" s="416"/>
      <c r="AF978" s="416"/>
      <c r="AG978" s="416"/>
      <c r="AH978" s="416"/>
      <c r="AI978" s="416"/>
      <c r="AJ978" s="416"/>
      <c r="AK978" s="416"/>
      <c r="AL978" s="416"/>
      <c r="AM978" s="298">
        <f>SUM(Y978:AL978)</f>
        <v>0</v>
      </c>
    </row>
    <row r="979" spans="1:39" ht="15" hidden="1" customHeight="1" outlineLevel="1">
      <c r="A979" s="526"/>
      <c r="B979" s="296" t="s">
        <v>347</v>
      </c>
      <c r="C979" s="293" t="s">
        <v>164</v>
      </c>
      <c r="D979" s="297"/>
      <c r="E979" s="297"/>
      <c r="F979" s="297"/>
      <c r="G979" s="297"/>
      <c r="H979" s="297"/>
      <c r="I979" s="297"/>
      <c r="J979" s="297"/>
      <c r="K979" s="297"/>
      <c r="L979" s="297"/>
      <c r="M979" s="297"/>
      <c r="N979" s="297">
        <f>N978</f>
        <v>12</v>
      </c>
      <c r="O979" s="297"/>
      <c r="P979" s="297"/>
      <c r="Q979" s="297"/>
      <c r="R979" s="297"/>
      <c r="S979" s="297"/>
      <c r="T979" s="297"/>
      <c r="U979" s="297"/>
      <c r="V979" s="297"/>
      <c r="W979" s="297"/>
      <c r="X979" s="297"/>
      <c r="Y979" s="412">
        <f t="shared" ref="Y979:AL979" si="308">Y978</f>
        <v>0</v>
      </c>
      <c r="Z979" s="412">
        <f t="shared" si="308"/>
        <v>0</v>
      </c>
      <c r="AA979" s="412">
        <f t="shared" si="308"/>
        <v>0</v>
      </c>
      <c r="AB979" s="412">
        <f t="shared" si="308"/>
        <v>0</v>
      </c>
      <c r="AC979" s="412">
        <f t="shared" si="308"/>
        <v>0</v>
      </c>
      <c r="AD979" s="412">
        <f t="shared" si="308"/>
        <v>0</v>
      </c>
      <c r="AE979" s="412">
        <f t="shared" si="308"/>
        <v>0</v>
      </c>
      <c r="AF979" s="412">
        <f t="shared" si="308"/>
        <v>0</v>
      </c>
      <c r="AG979" s="412">
        <f t="shared" si="308"/>
        <v>0</v>
      </c>
      <c r="AH979" s="412">
        <f t="shared" si="308"/>
        <v>0</v>
      </c>
      <c r="AI979" s="412">
        <f t="shared" si="308"/>
        <v>0</v>
      </c>
      <c r="AJ979" s="412">
        <f t="shared" si="308"/>
        <v>0</v>
      </c>
      <c r="AK979" s="412">
        <f t="shared" si="308"/>
        <v>0</v>
      </c>
      <c r="AL979" s="412">
        <f t="shared" si="308"/>
        <v>0</v>
      </c>
      <c r="AM979" s="313"/>
    </row>
    <row r="980" spans="1:39" ht="15" hidden="1" customHeight="1" outlineLevel="1">
      <c r="A980" s="526"/>
      <c r="B980" s="316"/>
      <c r="C980" s="314"/>
      <c r="D980" s="318"/>
      <c r="E980" s="318"/>
      <c r="F980" s="318"/>
      <c r="G980" s="318"/>
      <c r="H980" s="318"/>
      <c r="I980" s="318"/>
      <c r="J980" s="318"/>
      <c r="K980" s="318"/>
      <c r="L980" s="318"/>
      <c r="M980" s="318"/>
      <c r="N980" s="293"/>
      <c r="O980" s="318"/>
      <c r="P980" s="318"/>
      <c r="Q980" s="318"/>
      <c r="R980" s="318"/>
      <c r="S980" s="318"/>
      <c r="T980" s="318"/>
      <c r="U980" s="318"/>
      <c r="V980" s="318"/>
      <c r="W980" s="318"/>
      <c r="X980" s="318"/>
      <c r="Y980" s="417"/>
      <c r="Z980" s="417"/>
      <c r="AA980" s="417"/>
      <c r="AB980" s="417"/>
      <c r="AC980" s="417"/>
      <c r="AD980" s="417"/>
      <c r="AE980" s="417"/>
      <c r="AF980" s="417"/>
      <c r="AG980" s="417"/>
      <c r="AH980" s="417"/>
      <c r="AI980" s="417"/>
      <c r="AJ980" s="417"/>
      <c r="AK980" s="417"/>
      <c r="AL980" s="417"/>
      <c r="AM980" s="315"/>
    </row>
    <row r="981" spans="1:39" ht="15" hidden="1" customHeight="1" outlineLevel="1">
      <c r="A981" s="526">
        <v>10</v>
      </c>
      <c r="B981" s="429" t="s">
        <v>104</v>
      </c>
      <c r="C981" s="293" t="s">
        <v>25</v>
      </c>
      <c r="D981" s="297"/>
      <c r="E981" s="297"/>
      <c r="F981" s="297"/>
      <c r="G981" s="297"/>
      <c r="H981" s="297"/>
      <c r="I981" s="297"/>
      <c r="J981" s="297"/>
      <c r="K981" s="297"/>
      <c r="L981" s="297"/>
      <c r="M981" s="297"/>
      <c r="N981" s="297">
        <v>3</v>
      </c>
      <c r="O981" s="297"/>
      <c r="P981" s="297"/>
      <c r="Q981" s="297"/>
      <c r="R981" s="297"/>
      <c r="S981" s="297"/>
      <c r="T981" s="297"/>
      <c r="U981" s="297"/>
      <c r="V981" s="297"/>
      <c r="W981" s="297"/>
      <c r="X981" s="297"/>
      <c r="Y981" s="416"/>
      <c r="Z981" s="416"/>
      <c r="AA981" s="416"/>
      <c r="AB981" s="416"/>
      <c r="AC981" s="416"/>
      <c r="AD981" s="416"/>
      <c r="AE981" s="416"/>
      <c r="AF981" s="416"/>
      <c r="AG981" s="416"/>
      <c r="AH981" s="416"/>
      <c r="AI981" s="416"/>
      <c r="AJ981" s="416"/>
      <c r="AK981" s="416"/>
      <c r="AL981" s="416"/>
      <c r="AM981" s="298">
        <f>SUM(Y981:AL981)</f>
        <v>0</v>
      </c>
    </row>
    <row r="982" spans="1:39" ht="15" hidden="1" customHeight="1" outlineLevel="1">
      <c r="A982" s="526"/>
      <c r="B982" s="296" t="s">
        <v>347</v>
      </c>
      <c r="C982" s="293" t="s">
        <v>164</v>
      </c>
      <c r="D982" s="297"/>
      <c r="E982" s="297"/>
      <c r="F982" s="297"/>
      <c r="G982" s="297"/>
      <c r="H982" s="297"/>
      <c r="I982" s="297"/>
      <c r="J982" s="297"/>
      <c r="K982" s="297"/>
      <c r="L982" s="297"/>
      <c r="M982" s="297"/>
      <c r="N982" s="297">
        <f>N981</f>
        <v>3</v>
      </c>
      <c r="O982" s="297"/>
      <c r="P982" s="297"/>
      <c r="Q982" s="297"/>
      <c r="R982" s="297"/>
      <c r="S982" s="297"/>
      <c r="T982" s="297"/>
      <c r="U982" s="297"/>
      <c r="V982" s="297"/>
      <c r="W982" s="297"/>
      <c r="X982" s="297"/>
      <c r="Y982" s="412">
        <f t="shared" ref="Y982:AL982" si="309">Y981</f>
        <v>0</v>
      </c>
      <c r="Z982" s="412">
        <f t="shared" si="309"/>
        <v>0</v>
      </c>
      <c r="AA982" s="412">
        <f t="shared" si="309"/>
        <v>0</v>
      </c>
      <c r="AB982" s="412">
        <f t="shared" si="309"/>
        <v>0</v>
      </c>
      <c r="AC982" s="412">
        <f t="shared" si="309"/>
        <v>0</v>
      </c>
      <c r="AD982" s="412">
        <f t="shared" si="309"/>
        <v>0</v>
      </c>
      <c r="AE982" s="412">
        <f t="shared" si="309"/>
        <v>0</v>
      </c>
      <c r="AF982" s="412">
        <f t="shared" si="309"/>
        <v>0</v>
      </c>
      <c r="AG982" s="412">
        <f t="shared" si="309"/>
        <v>0</v>
      </c>
      <c r="AH982" s="412">
        <f t="shared" si="309"/>
        <v>0</v>
      </c>
      <c r="AI982" s="412">
        <f t="shared" si="309"/>
        <v>0</v>
      </c>
      <c r="AJ982" s="412">
        <f t="shared" si="309"/>
        <v>0</v>
      </c>
      <c r="AK982" s="412">
        <f t="shared" si="309"/>
        <v>0</v>
      </c>
      <c r="AL982" s="412">
        <f t="shared" si="309"/>
        <v>0</v>
      </c>
      <c r="AM982" s="313"/>
    </row>
    <row r="983" spans="1:39" ht="15" hidden="1" customHeight="1" outlineLevel="1">
      <c r="A983" s="526"/>
      <c r="B983" s="316"/>
      <c r="C983" s="314"/>
      <c r="D983" s="318"/>
      <c r="E983" s="318"/>
      <c r="F983" s="318"/>
      <c r="G983" s="318"/>
      <c r="H983" s="318"/>
      <c r="I983" s="318"/>
      <c r="J983" s="318"/>
      <c r="K983" s="318"/>
      <c r="L983" s="318"/>
      <c r="M983" s="318"/>
      <c r="N983" s="293"/>
      <c r="O983" s="318"/>
      <c r="P983" s="318"/>
      <c r="Q983" s="318"/>
      <c r="R983" s="318"/>
      <c r="S983" s="318"/>
      <c r="T983" s="318"/>
      <c r="U983" s="318"/>
      <c r="V983" s="318"/>
      <c r="W983" s="318"/>
      <c r="X983" s="318"/>
      <c r="Y983" s="417"/>
      <c r="Z983" s="418"/>
      <c r="AA983" s="417"/>
      <c r="AB983" s="417"/>
      <c r="AC983" s="417"/>
      <c r="AD983" s="417"/>
      <c r="AE983" s="417"/>
      <c r="AF983" s="417"/>
      <c r="AG983" s="417"/>
      <c r="AH983" s="417"/>
      <c r="AI983" s="417"/>
      <c r="AJ983" s="417"/>
      <c r="AK983" s="417"/>
      <c r="AL983" s="417"/>
      <c r="AM983" s="315"/>
    </row>
    <row r="984" spans="1:39" ht="15" hidden="1" customHeight="1" outlineLevel="1">
      <c r="A984" s="526"/>
      <c r="B984" s="290" t="s">
        <v>10</v>
      </c>
      <c r="C984" s="291"/>
      <c r="D984" s="291"/>
      <c r="E984" s="291"/>
      <c r="F984" s="291"/>
      <c r="G984" s="291"/>
      <c r="H984" s="291"/>
      <c r="I984" s="291"/>
      <c r="J984" s="291"/>
      <c r="K984" s="291"/>
      <c r="L984" s="291"/>
      <c r="M984" s="291"/>
      <c r="N984" s="292"/>
      <c r="O984" s="291"/>
      <c r="P984" s="291"/>
      <c r="Q984" s="291"/>
      <c r="R984" s="291"/>
      <c r="S984" s="291"/>
      <c r="T984" s="291"/>
      <c r="U984" s="291"/>
      <c r="V984" s="291"/>
      <c r="W984" s="291"/>
      <c r="X984" s="291"/>
      <c r="Y984" s="415"/>
      <c r="Z984" s="415"/>
      <c r="AA984" s="415"/>
      <c r="AB984" s="415"/>
      <c r="AC984" s="415"/>
      <c r="AD984" s="415"/>
      <c r="AE984" s="415"/>
      <c r="AF984" s="415"/>
      <c r="AG984" s="415"/>
      <c r="AH984" s="415"/>
      <c r="AI984" s="415"/>
      <c r="AJ984" s="415"/>
      <c r="AK984" s="415"/>
      <c r="AL984" s="415"/>
      <c r="AM984" s="294"/>
    </row>
    <row r="985" spans="1:39" ht="15" hidden="1" customHeight="1" outlineLevel="1">
      <c r="A985" s="526">
        <v>11</v>
      </c>
      <c r="B985" s="429" t="s">
        <v>105</v>
      </c>
      <c r="C985" s="293" t="s">
        <v>25</v>
      </c>
      <c r="D985" s="297"/>
      <c r="E985" s="297"/>
      <c r="F985" s="297"/>
      <c r="G985" s="297"/>
      <c r="H985" s="297"/>
      <c r="I985" s="297"/>
      <c r="J985" s="297"/>
      <c r="K985" s="297"/>
      <c r="L985" s="297"/>
      <c r="M985" s="297"/>
      <c r="N985" s="297">
        <v>12</v>
      </c>
      <c r="O985" s="297"/>
      <c r="P985" s="297"/>
      <c r="Q985" s="297"/>
      <c r="R985" s="297"/>
      <c r="S985" s="297"/>
      <c r="T985" s="297"/>
      <c r="U985" s="297"/>
      <c r="V985" s="297"/>
      <c r="W985" s="297"/>
      <c r="X985" s="297"/>
      <c r="Y985" s="427"/>
      <c r="Z985" s="416"/>
      <c r="AA985" s="416"/>
      <c r="AB985" s="416"/>
      <c r="AC985" s="416"/>
      <c r="AD985" s="416"/>
      <c r="AE985" s="416"/>
      <c r="AF985" s="416"/>
      <c r="AG985" s="416"/>
      <c r="AH985" s="416"/>
      <c r="AI985" s="416"/>
      <c r="AJ985" s="416"/>
      <c r="AK985" s="416"/>
      <c r="AL985" s="416"/>
      <c r="AM985" s="298">
        <f>SUM(Y985:AL985)</f>
        <v>0</v>
      </c>
    </row>
    <row r="986" spans="1:39" ht="15" hidden="1" customHeight="1" outlineLevel="1">
      <c r="A986" s="526"/>
      <c r="B986" s="296" t="s">
        <v>347</v>
      </c>
      <c r="C986" s="293" t="s">
        <v>164</v>
      </c>
      <c r="D986" s="297"/>
      <c r="E986" s="297"/>
      <c r="F986" s="297"/>
      <c r="G986" s="297"/>
      <c r="H986" s="297"/>
      <c r="I986" s="297"/>
      <c r="J986" s="297"/>
      <c r="K986" s="297"/>
      <c r="L986" s="297"/>
      <c r="M986" s="297"/>
      <c r="N986" s="297">
        <f>N985</f>
        <v>12</v>
      </c>
      <c r="O986" s="297"/>
      <c r="P986" s="297"/>
      <c r="Q986" s="297"/>
      <c r="R986" s="297"/>
      <c r="S986" s="297"/>
      <c r="T986" s="297"/>
      <c r="U986" s="297"/>
      <c r="V986" s="297"/>
      <c r="W986" s="297"/>
      <c r="X986" s="297"/>
      <c r="Y986" s="412">
        <f t="shared" ref="Y986:AL986" si="310">Y985</f>
        <v>0</v>
      </c>
      <c r="Z986" s="412">
        <f t="shared" si="310"/>
        <v>0</v>
      </c>
      <c r="AA986" s="412">
        <f t="shared" si="310"/>
        <v>0</v>
      </c>
      <c r="AB986" s="412">
        <f t="shared" si="310"/>
        <v>0</v>
      </c>
      <c r="AC986" s="412">
        <f t="shared" si="310"/>
        <v>0</v>
      </c>
      <c r="AD986" s="412">
        <f t="shared" si="310"/>
        <v>0</v>
      </c>
      <c r="AE986" s="412">
        <f t="shared" si="310"/>
        <v>0</v>
      </c>
      <c r="AF986" s="412">
        <f t="shared" si="310"/>
        <v>0</v>
      </c>
      <c r="AG986" s="412">
        <f t="shared" si="310"/>
        <v>0</v>
      </c>
      <c r="AH986" s="412">
        <f t="shared" si="310"/>
        <v>0</v>
      </c>
      <c r="AI986" s="412">
        <f t="shared" si="310"/>
        <v>0</v>
      </c>
      <c r="AJ986" s="412">
        <f t="shared" si="310"/>
        <v>0</v>
      </c>
      <c r="AK986" s="412">
        <f t="shared" si="310"/>
        <v>0</v>
      </c>
      <c r="AL986" s="412">
        <f t="shared" si="310"/>
        <v>0</v>
      </c>
      <c r="AM986" s="299"/>
    </row>
    <row r="987" spans="1:39" ht="15" hidden="1" customHeight="1" outlineLevel="1">
      <c r="A987" s="526"/>
      <c r="B987" s="317"/>
      <c r="C987" s="307"/>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413"/>
      <c r="Z987" s="422"/>
      <c r="AA987" s="422"/>
      <c r="AB987" s="422"/>
      <c r="AC987" s="422"/>
      <c r="AD987" s="422"/>
      <c r="AE987" s="422"/>
      <c r="AF987" s="422"/>
      <c r="AG987" s="422"/>
      <c r="AH987" s="422"/>
      <c r="AI987" s="422"/>
      <c r="AJ987" s="422"/>
      <c r="AK987" s="422"/>
      <c r="AL987" s="422"/>
      <c r="AM987" s="308"/>
    </row>
    <row r="988" spans="1:39" ht="28.5" hidden="1" customHeight="1" outlineLevel="1">
      <c r="A988" s="526">
        <v>12</v>
      </c>
      <c r="B988" s="429" t="s">
        <v>106</v>
      </c>
      <c r="C988" s="293" t="s">
        <v>25</v>
      </c>
      <c r="D988" s="297"/>
      <c r="E988" s="297"/>
      <c r="F988" s="297"/>
      <c r="G988" s="297"/>
      <c r="H988" s="297"/>
      <c r="I988" s="297"/>
      <c r="J988" s="297"/>
      <c r="K988" s="297"/>
      <c r="L988" s="297"/>
      <c r="M988" s="297"/>
      <c r="N988" s="297">
        <v>12</v>
      </c>
      <c r="O988" s="297"/>
      <c r="P988" s="297"/>
      <c r="Q988" s="297"/>
      <c r="R988" s="297"/>
      <c r="S988" s="297"/>
      <c r="T988" s="297"/>
      <c r="U988" s="297"/>
      <c r="V988" s="297"/>
      <c r="W988" s="297"/>
      <c r="X988" s="297"/>
      <c r="Y988" s="411"/>
      <c r="Z988" s="416"/>
      <c r="AA988" s="416"/>
      <c r="AB988" s="416"/>
      <c r="AC988" s="416"/>
      <c r="AD988" s="416"/>
      <c r="AE988" s="416"/>
      <c r="AF988" s="416"/>
      <c r="AG988" s="416"/>
      <c r="AH988" s="416"/>
      <c r="AI988" s="416"/>
      <c r="AJ988" s="416"/>
      <c r="AK988" s="416"/>
      <c r="AL988" s="416"/>
      <c r="AM988" s="298">
        <f>SUM(Y988:AL988)</f>
        <v>0</v>
      </c>
    </row>
    <row r="989" spans="1:39" ht="15" hidden="1" customHeight="1" outlineLevel="1">
      <c r="A989" s="526"/>
      <c r="B989" s="296" t="s">
        <v>347</v>
      </c>
      <c r="C989" s="293" t="s">
        <v>164</v>
      </c>
      <c r="D989" s="297"/>
      <c r="E989" s="297"/>
      <c r="F989" s="297"/>
      <c r="G989" s="297"/>
      <c r="H989" s="297"/>
      <c r="I989" s="297"/>
      <c r="J989" s="297"/>
      <c r="K989" s="297"/>
      <c r="L989" s="297"/>
      <c r="M989" s="297"/>
      <c r="N989" s="297">
        <f>N988</f>
        <v>12</v>
      </c>
      <c r="O989" s="297"/>
      <c r="P989" s="297"/>
      <c r="Q989" s="297"/>
      <c r="R989" s="297"/>
      <c r="S989" s="297"/>
      <c r="T989" s="297"/>
      <c r="U989" s="297"/>
      <c r="V989" s="297"/>
      <c r="W989" s="297"/>
      <c r="X989" s="297"/>
      <c r="Y989" s="412">
        <f t="shared" ref="Y989:AL989" si="311">Y988</f>
        <v>0</v>
      </c>
      <c r="Z989" s="412">
        <f t="shared" si="311"/>
        <v>0</v>
      </c>
      <c r="AA989" s="412">
        <f t="shared" si="311"/>
        <v>0</v>
      </c>
      <c r="AB989" s="412">
        <f t="shared" si="311"/>
        <v>0</v>
      </c>
      <c r="AC989" s="412">
        <f t="shared" si="311"/>
        <v>0</v>
      </c>
      <c r="AD989" s="412">
        <f t="shared" si="311"/>
        <v>0</v>
      </c>
      <c r="AE989" s="412">
        <f t="shared" si="311"/>
        <v>0</v>
      </c>
      <c r="AF989" s="412">
        <f t="shared" si="311"/>
        <v>0</v>
      </c>
      <c r="AG989" s="412">
        <f t="shared" si="311"/>
        <v>0</v>
      </c>
      <c r="AH989" s="412">
        <f t="shared" si="311"/>
        <v>0</v>
      </c>
      <c r="AI989" s="412">
        <f t="shared" si="311"/>
        <v>0</v>
      </c>
      <c r="AJ989" s="412">
        <f t="shared" si="311"/>
        <v>0</v>
      </c>
      <c r="AK989" s="412">
        <f t="shared" si="311"/>
        <v>0</v>
      </c>
      <c r="AL989" s="412">
        <f t="shared" si="311"/>
        <v>0</v>
      </c>
      <c r="AM989" s="299"/>
    </row>
    <row r="990" spans="1:39" ht="15" hidden="1" customHeight="1" outlineLevel="1">
      <c r="A990" s="526"/>
      <c r="B990" s="317"/>
      <c r="C990" s="307"/>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423"/>
      <c r="Z990" s="423"/>
      <c r="AA990" s="413"/>
      <c r="AB990" s="413"/>
      <c r="AC990" s="413"/>
      <c r="AD990" s="413"/>
      <c r="AE990" s="413"/>
      <c r="AF990" s="413"/>
      <c r="AG990" s="413"/>
      <c r="AH990" s="413"/>
      <c r="AI990" s="413"/>
      <c r="AJ990" s="413"/>
      <c r="AK990" s="413"/>
      <c r="AL990" s="413"/>
      <c r="AM990" s="308"/>
    </row>
    <row r="991" spans="1:39" ht="15" hidden="1" customHeight="1" outlineLevel="1">
      <c r="A991" s="526">
        <v>13</v>
      </c>
      <c r="B991" s="429" t="s">
        <v>107</v>
      </c>
      <c r="C991" s="293" t="s">
        <v>25</v>
      </c>
      <c r="D991" s="297"/>
      <c r="E991" s="297"/>
      <c r="F991" s="297"/>
      <c r="G991" s="297"/>
      <c r="H991" s="297"/>
      <c r="I991" s="297"/>
      <c r="J991" s="297"/>
      <c r="K991" s="297"/>
      <c r="L991" s="297"/>
      <c r="M991" s="297"/>
      <c r="N991" s="297">
        <v>12</v>
      </c>
      <c r="O991" s="297"/>
      <c r="P991" s="297"/>
      <c r="Q991" s="297"/>
      <c r="R991" s="297"/>
      <c r="S991" s="297"/>
      <c r="T991" s="297"/>
      <c r="U991" s="297"/>
      <c r="V991" s="297"/>
      <c r="W991" s="297"/>
      <c r="X991" s="297"/>
      <c r="Y991" s="411"/>
      <c r="Z991" s="416"/>
      <c r="AA991" s="416"/>
      <c r="AB991" s="416"/>
      <c r="AC991" s="416"/>
      <c r="AD991" s="416"/>
      <c r="AE991" s="416"/>
      <c r="AF991" s="416"/>
      <c r="AG991" s="416"/>
      <c r="AH991" s="416"/>
      <c r="AI991" s="416"/>
      <c r="AJ991" s="416"/>
      <c r="AK991" s="416"/>
      <c r="AL991" s="416"/>
      <c r="AM991" s="298">
        <f>SUM(Y991:AL991)</f>
        <v>0</v>
      </c>
    </row>
    <row r="992" spans="1:39" ht="15" hidden="1" customHeight="1" outlineLevel="1">
      <c r="A992" s="526"/>
      <c r="B992" s="296" t="s">
        <v>347</v>
      </c>
      <c r="C992" s="293" t="s">
        <v>164</v>
      </c>
      <c r="D992" s="297"/>
      <c r="E992" s="297"/>
      <c r="F992" s="297"/>
      <c r="G992" s="297"/>
      <c r="H992" s="297"/>
      <c r="I992" s="297"/>
      <c r="J992" s="297"/>
      <c r="K992" s="297"/>
      <c r="L992" s="297"/>
      <c r="M992" s="297"/>
      <c r="N992" s="297">
        <f>N991</f>
        <v>12</v>
      </c>
      <c r="O992" s="297"/>
      <c r="P992" s="297"/>
      <c r="Q992" s="297"/>
      <c r="R992" s="297"/>
      <c r="S992" s="297"/>
      <c r="T992" s="297"/>
      <c r="U992" s="297"/>
      <c r="V992" s="297"/>
      <c r="W992" s="297"/>
      <c r="X992" s="297"/>
      <c r="Y992" s="412">
        <f t="shared" ref="Y992:AL992" si="312">Y991</f>
        <v>0</v>
      </c>
      <c r="Z992" s="412">
        <f t="shared" si="312"/>
        <v>0</v>
      </c>
      <c r="AA992" s="412">
        <f t="shared" si="312"/>
        <v>0</v>
      </c>
      <c r="AB992" s="412">
        <f t="shared" si="312"/>
        <v>0</v>
      </c>
      <c r="AC992" s="412">
        <f t="shared" si="312"/>
        <v>0</v>
      </c>
      <c r="AD992" s="412">
        <f t="shared" si="312"/>
        <v>0</v>
      </c>
      <c r="AE992" s="412">
        <f t="shared" si="312"/>
        <v>0</v>
      </c>
      <c r="AF992" s="412">
        <f t="shared" si="312"/>
        <v>0</v>
      </c>
      <c r="AG992" s="412">
        <f t="shared" si="312"/>
        <v>0</v>
      </c>
      <c r="AH992" s="412">
        <f t="shared" si="312"/>
        <v>0</v>
      </c>
      <c r="AI992" s="412">
        <f t="shared" si="312"/>
        <v>0</v>
      </c>
      <c r="AJ992" s="412">
        <f t="shared" si="312"/>
        <v>0</v>
      </c>
      <c r="AK992" s="412">
        <f t="shared" si="312"/>
        <v>0</v>
      </c>
      <c r="AL992" s="412">
        <f t="shared" si="312"/>
        <v>0</v>
      </c>
      <c r="AM992" s="308"/>
    </row>
    <row r="993" spans="1:40" ht="15" hidden="1" customHeight="1" outlineLevel="1">
      <c r="A993" s="526"/>
      <c r="B993" s="317"/>
      <c r="C993" s="307"/>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413"/>
      <c r="Z993" s="413"/>
      <c r="AA993" s="413"/>
      <c r="AB993" s="413"/>
      <c r="AC993" s="413"/>
      <c r="AD993" s="413"/>
      <c r="AE993" s="413"/>
      <c r="AF993" s="413"/>
      <c r="AG993" s="413"/>
      <c r="AH993" s="413"/>
      <c r="AI993" s="413"/>
      <c r="AJ993" s="413"/>
      <c r="AK993" s="413"/>
      <c r="AL993" s="413"/>
      <c r="AM993" s="308"/>
    </row>
    <row r="994" spans="1:40" ht="15" hidden="1" customHeight="1" outlineLevel="1">
      <c r="A994" s="526"/>
      <c r="B994" s="290" t="s">
        <v>108</v>
      </c>
      <c r="C994" s="291"/>
      <c r="D994" s="292"/>
      <c r="E994" s="292"/>
      <c r="F994" s="292"/>
      <c r="G994" s="292"/>
      <c r="H994" s="292"/>
      <c r="I994" s="292"/>
      <c r="J994" s="292"/>
      <c r="K994" s="292"/>
      <c r="L994" s="292"/>
      <c r="M994" s="292"/>
      <c r="N994" s="292"/>
      <c r="O994" s="292"/>
      <c r="P994" s="291"/>
      <c r="Q994" s="291"/>
      <c r="R994" s="291"/>
      <c r="S994" s="291"/>
      <c r="T994" s="291"/>
      <c r="U994" s="291"/>
      <c r="V994" s="291"/>
      <c r="W994" s="291"/>
      <c r="X994" s="291"/>
      <c r="Y994" s="415"/>
      <c r="Z994" s="415"/>
      <c r="AA994" s="415"/>
      <c r="AB994" s="415"/>
      <c r="AC994" s="415"/>
      <c r="AD994" s="415"/>
      <c r="AE994" s="415"/>
      <c r="AF994" s="415"/>
      <c r="AG994" s="415"/>
      <c r="AH994" s="415"/>
      <c r="AI994" s="415"/>
      <c r="AJ994" s="415"/>
      <c r="AK994" s="415"/>
      <c r="AL994" s="415"/>
      <c r="AM994" s="294"/>
    </row>
    <row r="995" spans="1:40" ht="15" hidden="1" customHeight="1" outlineLevel="1">
      <c r="A995" s="526">
        <v>14</v>
      </c>
      <c r="B995" s="317" t="s">
        <v>109</v>
      </c>
      <c r="C995" s="293" t="s">
        <v>25</v>
      </c>
      <c r="D995" s="297"/>
      <c r="E995" s="297"/>
      <c r="F995" s="297"/>
      <c r="G995" s="297"/>
      <c r="H995" s="297"/>
      <c r="I995" s="297"/>
      <c r="J995" s="297"/>
      <c r="K995" s="297"/>
      <c r="L995" s="297"/>
      <c r="M995" s="297"/>
      <c r="N995" s="297">
        <v>12</v>
      </c>
      <c r="O995" s="297"/>
      <c r="P995" s="297"/>
      <c r="Q995" s="297"/>
      <c r="R995" s="297"/>
      <c r="S995" s="297"/>
      <c r="T995" s="297"/>
      <c r="U995" s="297"/>
      <c r="V995" s="297"/>
      <c r="W995" s="297"/>
      <c r="X995" s="297"/>
      <c r="Y995" s="411"/>
      <c r="Z995" s="411"/>
      <c r="AA995" s="411"/>
      <c r="AB995" s="411"/>
      <c r="AC995" s="411"/>
      <c r="AD995" s="411"/>
      <c r="AE995" s="411"/>
      <c r="AF995" s="411"/>
      <c r="AG995" s="411"/>
      <c r="AH995" s="411"/>
      <c r="AI995" s="411"/>
      <c r="AJ995" s="411"/>
      <c r="AK995" s="411"/>
      <c r="AL995" s="411"/>
      <c r="AM995" s="298">
        <f>SUM(Y995:AL995)</f>
        <v>0</v>
      </c>
    </row>
    <row r="996" spans="1:40" ht="15" hidden="1" customHeight="1" outlineLevel="1">
      <c r="A996" s="526"/>
      <c r="B996" s="296" t="s">
        <v>347</v>
      </c>
      <c r="C996" s="293" t="s">
        <v>164</v>
      </c>
      <c r="D996" s="297"/>
      <c r="E996" s="297"/>
      <c r="F996" s="297"/>
      <c r="G996" s="297"/>
      <c r="H996" s="297"/>
      <c r="I996" s="297"/>
      <c r="J996" s="297"/>
      <c r="K996" s="297"/>
      <c r="L996" s="297"/>
      <c r="M996" s="297"/>
      <c r="N996" s="297">
        <f>N995</f>
        <v>12</v>
      </c>
      <c r="O996" s="297"/>
      <c r="P996" s="297"/>
      <c r="Q996" s="297"/>
      <c r="R996" s="297"/>
      <c r="S996" s="297"/>
      <c r="T996" s="297"/>
      <c r="U996" s="297"/>
      <c r="V996" s="297"/>
      <c r="W996" s="297"/>
      <c r="X996" s="297"/>
      <c r="Y996" s="412">
        <f t="shared" ref="Y996:AL996" si="313">Y995</f>
        <v>0</v>
      </c>
      <c r="Z996" s="412">
        <f t="shared" si="313"/>
        <v>0</v>
      </c>
      <c r="AA996" s="412">
        <f t="shared" si="313"/>
        <v>0</v>
      </c>
      <c r="AB996" s="412">
        <f t="shared" si="313"/>
        <v>0</v>
      </c>
      <c r="AC996" s="412">
        <f t="shared" si="313"/>
        <v>0</v>
      </c>
      <c r="AD996" s="412">
        <f t="shared" si="313"/>
        <v>0</v>
      </c>
      <c r="AE996" s="412">
        <f t="shared" si="313"/>
        <v>0</v>
      </c>
      <c r="AF996" s="412">
        <f t="shared" si="313"/>
        <v>0</v>
      </c>
      <c r="AG996" s="412">
        <f t="shared" si="313"/>
        <v>0</v>
      </c>
      <c r="AH996" s="412">
        <f t="shared" si="313"/>
        <v>0</v>
      </c>
      <c r="AI996" s="412">
        <f t="shared" si="313"/>
        <v>0</v>
      </c>
      <c r="AJ996" s="412">
        <f t="shared" si="313"/>
        <v>0</v>
      </c>
      <c r="AK996" s="412">
        <f t="shared" si="313"/>
        <v>0</v>
      </c>
      <c r="AL996" s="412">
        <f t="shared" si="313"/>
        <v>0</v>
      </c>
      <c r="AM996" s="299"/>
    </row>
    <row r="997" spans="1:40" ht="15" hidden="1" customHeight="1" outlineLevel="1">
      <c r="A997" s="526"/>
      <c r="B997" s="317"/>
      <c r="C997" s="307"/>
      <c r="D997" s="293"/>
      <c r="E997" s="293"/>
      <c r="F997" s="293"/>
      <c r="G997" s="293"/>
      <c r="H997" s="293"/>
      <c r="I997" s="293"/>
      <c r="J997" s="293"/>
      <c r="K997" s="293"/>
      <c r="L997" s="293"/>
      <c r="M997" s="293"/>
      <c r="N997" s="468"/>
      <c r="O997" s="293"/>
      <c r="P997" s="293"/>
      <c r="Q997" s="293"/>
      <c r="R997" s="293"/>
      <c r="S997" s="293"/>
      <c r="T997" s="293"/>
      <c r="U997" s="293"/>
      <c r="V997" s="293"/>
      <c r="W997" s="293"/>
      <c r="X997" s="293"/>
      <c r="Y997" s="413"/>
      <c r="Z997" s="413"/>
      <c r="AA997" s="413"/>
      <c r="AB997" s="413"/>
      <c r="AC997" s="413"/>
      <c r="AD997" s="413"/>
      <c r="AE997" s="413"/>
      <c r="AF997" s="413"/>
      <c r="AG997" s="413"/>
      <c r="AH997" s="413"/>
      <c r="AI997" s="413"/>
      <c r="AJ997" s="413"/>
      <c r="AK997" s="413"/>
      <c r="AL997" s="413"/>
      <c r="AM997" s="303"/>
      <c r="AN997" s="622"/>
    </row>
    <row r="998" spans="1:40" s="311" customFormat="1" ht="15.75" hidden="1" outlineLevel="1">
      <c r="A998" s="526"/>
      <c r="B998" s="290" t="s">
        <v>491</v>
      </c>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413"/>
      <c r="Z998" s="413"/>
      <c r="AA998" s="413"/>
      <c r="AB998" s="413"/>
      <c r="AC998" s="413"/>
      <c r="AD998" s="413"/>
      <c r="AE998" s="417"/>
      <c r="AF998" s="417"/>
      <c r="AG998" s="417"/>
      <c r="AH998" s="417"/>
      <c r="AI998" s="417"/>
      <c r="AJ998" s="417"/>
      <c r="AK998" s="417"/>
      <c r="AL998" s="417"/>
      <c r="AM998" s="511"/>
      <c r="AN998" s="623"/>
    </row>
    <row r="999" spans="1:40" hidden="1" outlineLevel="1">
      <c r="A999" s="526">
        <v>15</v>
      </c>
      <c r="B999" s="296" t="s">
        <v>496</v>
      </c>
      <c r="C999" s="293" t="s">
        <v>25</v>
      </c>
      <c r="D999" s="297"/>
      <c r="E999" s="297"/>
      <c r="F999" s="297"/>
      <c r="G999" s="297"/>
      <c r="H999" s="297"/>
      <c r="I999" s="297"/>
      <c r="J999" s="297"/>
      <c r="K999" s="297"/>
      <c r="L999" s="297"/>
      <c r="M999" s="297"/>
      <c r="N999" s="297">
        <v>0</v>
      </c>
      <c r="O999" s="297"/>
      <c r="P999" s="297"/>
      <c r="Q999" s="297"/>
      <c r="R999" s="297"/>
      <c r="S999" s="297"/>
      <c r="T999" s="297"/>
      <c r="U999" s="297"/>
      <c r="V999" s="297"/>
      <c r="W999" s="297"/>
      <c r="X999" s="297"/>
      <c r="Y999" s="411"/>
      <c r="Z999" s="411"/>
      <c r="AA999" s="411"/>
      <c r="AB999" s="411"/>
      <c r="AC999" s="411"/>
      <c r="AD999" s="411"/>
      <c r="AE999" s="411"/>
      <c r="AF999" s="411"/>
      <c r="AG999" s="411"/>
      <c r="AH999" s="411"/>
      <c r="AI999" s="411"/>
      <c r="AJ999" s="411"/>
      <c r="AK999" s="411"/>
      <c r="AL999" s="411"/>
      <c r="AM999" s="624">
        <f>SUM(Y999:AL999)</f>
        <v>0</v>
      </c>
      <c r="AN999" s="622"/>
    </row>
    <row r="1000" spans="1:40" hidden="1" outlineLevel="1">
      <c r="A1000" s="526"/>
      <c r="B1000" s="296" t="s">
        <v>343</v>
      </c>
      <c r="C1000" s="293" t="s">
        <v>164</v>
      </c>
      <c r="D1000" s="297"/>
      <c r="E1000" s="297"/>
      <c r="F1000" s="297"/>
      <c r="G1000" s="297"/>
      <c r="H1000" s="297"/>
      <c r="I1000" s="297"/>
      <c r="J1000" s="297"/>
      <c r="K1000" s="297"/>
      <c r="L1000" s="297"/>
      <c r="M1000" s="297"/>
      <c r="N1000" s="297">
        <f>N999</f>
        <v>0</v>
      </c>
      <c r="O1000" s="297"/>
      <c r="P1000" s="297"/>
      <c r="Q1000" s="297"/>
      <c r="R1000" s="297"/>
      <c r="S1000" s="297"/>
      <c r="T1000" s="297"/>
      <c r="U1000" s="297"/>
      <c r="V1000" s="297"/>
      <c r="W1000" s="297"/>
      <c r="X1000" s="297"/>
      <c r="Y1000" s="412">
        <f>Y999</f>
        <v>0</v>
      </c>
      <c r="Z1000" s="412">
        <f>Z999</f>
        <v>0</v>
      </c>
      <c r="AA1000" s="412">
        <f t="shared" ref="AA1000:AL1000" si="314">AA999</f>
        <v>0</v>
      </c>
      <c r="AB1000" s="412">
        <f t="shared" si="314"/>
        <v>0</v>
      </c>
      <c r="AC1000" s="412">
        <f t="shared" si="314"/>
        <v>0</v>
      </c>
      <c r="AD1000" s="412">
        <f>AD999</f>
        <v>0</v>
      </c>
      <c r="AE1000" s="412">
        <f t="shared" si="314"/>
        <v>0</v>
      </c>
      <c r="AF1000" s="412">
        <f t="shared" si="314"/>
        <v>0</v>
      </c>
      <c r="AG1000" s="412">
        <f t="shared" si="314"/>
        <v>0</v>
      </c>
      <c r="AH1000" s="412">
        <f t="shared" si="314"/>
        <v>0</v>
      </c>
      <c r="AI1000" s="412">
        <f t="shared" si="314"/>
        <v>0</v>
      </c>
      <c r="AJ1000" s="412">
        <f t="shared" si="314"/>
        <v>0</v>
      </c>
      <c r="AK1000" s="412">
        <f t="shared" si="314"/>
        <v>0</v>
      </c>
      <c r="AL1000" s="412">
        <f t="shared" si="314"/>
        <v>0</v>
      </c>
      <c r="AM1000" s="299"/>
    </row>
    <row r="1001" spans="1:40" hidden="1" outlineLevel="1">
      <c r="A1001" s="526"/>
      <c r="B1001" s="317"/>
      <c r="C1001" s="307"/>
      <c r="D1001" s="293"/>
      <c r="E1001" s="293"/>
      <c r="F1001" s="293"/>
      <c r="G1001" s="293"/>
      <c r="H1001" s="293"/>
      <c r="I1001" s="293"/>
      <c r="J1001" s="293"/>
      <c r="K1001" s="293"/>
      <c r="L1001" s="293"/>
      <c r="M1001" s="293"/>
      <c r="N1001" s="293"/>
      <c r="O1001" s="293"/>
      <c r="P1001" s="293"/>
      <c r="Q1001" s="293"/>
      <c r="R1001" s="293"/>
      <c r="S1001" s="293"/>
      <c r="T1001" s="293"/>
      <c r="U1001" s="293"/>
      <c r="V1001" s="293"/>
      <c r="W1001" s="293"/>
      <c r="X1001" s="293"/>
      <c r="Y1001" s="413"/>
      <c r="Z1001" s="413"/>
      <c r="AA1001" s="413"/>
      <c r="AB1001" s="413"/>
      <c r="AC1001" s="413"/>
      <c r="AD1001" s="413"/>
      <c r="AE1001" s="413"/>
      <c r="AF1001" s="413"/>
      <c r="AG1001" s="413"/>
      <c r="AH1001" s="413"/>
      <c r="AI1001" s="413"/>
      <c r="AJ1001" s="413"/>
      <c r="AK1001" s="413"/>
      <c r="AL1001" s="413"/>
      <c r="AM1001" s="308"/>
    </row>
    <row r="1002" spans="1:40" s="285" customFormat="1" hidden="1" outlineLevel="1">
      <c r="A1002" s="526">
        <v>16</v>
      </c>
      <c r="B1002" s="325" t="s">
        <v>492</v>
      </c>
      <c r="C1002" s="293" t="s">
        <v>25</v>
      </c>
      <c r="D1002" s="297"/>
      <c r="E1002" s="297"/>
      <c r="F1002" s="297"/>
      <c r="G1002" s="297"/>
      <c r="H1002" s="297"/>
      <c r="I1002" s="297"/>
      <c r="J1002" s="297"/>
      <c r="K1002" s="297"/>
      <c r="L1002" s="297"/>
      <c r="M1002" s="297"/>
      <c r="N1002" s="297">
        <v>0</v>
      </c>
      <c r="O1002" s="297"/>
      <c r="P1002" s="297"/>
      <c r="Q1002" s="297"/>
      <c r="R1002" s="297"/>
      <c r="S1002" s="297"/>
      <c r="T1002" s="297"/>
      <c r="U1002" s="297"/>
      <c r="V1002" s="297"/>
      <c r="W1002" s="297"/>
      <c r="X1002" s="297"/>
      <c r="Y1002" s="411"/>
      <c r="Z1002" s="411"/>
      <c r="AA1002" s="411"/>
      <c r="AB1002" s="411"/>
      <c r="AC1002" s="411"/>
      <c r="AD1002" s="411"/>
      <c r="AE1002" s="411"/>
      <c r="AF1002" s="411"/>
      <c r="AG1002" s="411"/>
      <c r="AH1002" s="411"/>
      <c r="AI1002" s="411"/>
      <c r="AJ1002" s="411"/>
      <c r="AK1002" s="411"/>
      <c r="AL1002" s="411"/>
      <c r="AM1002" s="298">
        <f>SUM(Y1002:AL1002)</f>
        <v>0</v>
      </c>
    </row>
    <row r="1003" spans="1:40" s="285" customFormat="1" hidden="1" outlineLevel="1">
      <c r="A1003" s="526"/>
      <c r="B1003" s="296" t="s">
        <v>343</v>
      </c>
      <c r="C1003" s="293" t="s">
        <v>164</v>
      </c>
      <c r="D1003" s="297"/>
      <c r="E1003" s="297"/>
      <c r="F1003" s="297"/>
      <c r="G1003" s="297"/>
      <c r="H1003" s="297"/>
      <c r="I1003" s="297"/>
      <c r="J1003" s="297"/>
      <c r="K1003" s="297"/>
      <c r="L1003" s="297"/>
      <c r="M1003" s="297"/>
      <c r="N1003" s="297">
        <f>N1002</f>
        <v>0</v>
      </c>
      <c r="O1003" s="297"/>
      <c r="P1003" s="297"/>
      <c r="Q1003" s="297"/>
      <c r="R1003" s="297"/>
      <c r="S1003" s="297"/>
      <c r="T1003" s="297"/>
      <c r="U1003" s="297"/>
      <c r="V1003" s="297"/>
      <c r="W1003" s="297"/>
      <c r="X1003" s="297"/>
      <c r="Y1003" s="412">
        <f>Y1002</f>
        <v>0</v>
      </c>
      <c r="Z1003" s="412">
        <f t="shared" ref="Z1003:AK1003" si="315">Z1002</f>
        <v>0</v>
      </c>
      <c r="AA1003" s="412">
        <f t="shared" si="315"/>
        <v>0</v>
      </c>
      <c r="AB1003" s="412">
        <f t="shared" si="315"/>
        <v>0</v>
      </c>
      <c r="AC1003" s="412">
        <f t="shared" si="315"/>
        <v>0</v>
      </c>
      <c r="AD1003" s="412">
        <f t="shared" si="315"/>
        <v>0</v>
      </c>
      <c r="AE1003" s="412">
        <f t="shared" si="315"/>
        <v>0</v>
      </c>
      <c r="AF1003" s="412">
        <f t="shared" si="315"/>
        <v>0</v>
      </c>
      <c r="AG1003" s="412">
        <f t="shared" si="315"/>
        <v>0</v>
      </c>
      <c r="AH1003" s="412">
        <f t="shared" si="315"/>
        <v>0</v>
      </c>
      <c r="AI1003" s="412">
        <f t="shared" si="315"/>
        <v>0</v>
      </c>
      <c r="AJ1003" s="412">
        <f t="shared" si="315"/>
        <v>0</v>
      </c>
      <c r="AK1003" s="412">
        <f t="shared" si="315"/>
        <v>0</v>
      </c>
      <c r="AL1003" s="412">
        <f>AL1002</f>
        <v>0</v>
      </c>
      <c r="AM1003" s="299"/>
    </row>
    <row r="1004" spans="1:40" s="285" customFormat="1" hidden="1" outlineLevel="1">
      <c r="A1004" s="526"/>
      <c r="B1004" s="325"/>
      <c r="C1004" s="293"/>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413"/>
      <c r="Z1004" s="413"/>
      <c r="AA1004" s="413"/>
      <c r="AB1004" s="413"/>
      <c r="AC1004" s="413"/>
      <c r="AD1004" s="413"/>
      <c r="AE1004" s="417"/>
      <c r="AF1004" s="417"/>
      <c r="AG1004" s="417"/>
      <c r="AH1004" s="417"/>
      <c r="AI1004" s="417"/>
      <c r="AJ1004" s="417"/>
      <c r="AK1004" s="417"/>
      <c r="AL1004" s="417"/>
      <c r="AM1004" s="315"/>
    </row>
    <row r="1005" spans="1:40" ht="15.75" hidden="1" outlineLevel="1">
      <c r="A1005" s="526"/>
      <c r="B1005" s="513" t="s">
        <v>497</v>
      </c>
      <c r="C1005" s="321"/>
      <c r="D1005" s="292"/>
      <c r="E1005" s="291"/>
      <c r="F1005" s="291"/>
      <c r="G1005" s="291"/>
      <c r="H1005" s="291"/>
      <c r="I1005" s="291"/>
      <c r="J1005" s="291"/>
      <c r="K1005" s="291"/>
      <c r="L1005" s="291"/>
      <c r="M1005" s="291"/>
      <c r="N1005" s="292"/>
      <c r="O1005" s="291"/>
      <c r="P1005" s="291"/>
      <c r="Q1005" s="291"/>
      <c r="R1005" s="291"/>
      <c r="S1005" s="291"/>
      <c r="T1005" s="291"/>
      <c r="U1005" s="291"/>
      <c r="V1005" s="291"/>
      <c r="W1005" s="291"/>
      <c r="X1005" s="291"/>
      <c r="Y1005" s="415"/>
      <c r="Z1005" s="415"/>
      <c r="AA1005" s="415"/>
      <c r="AB1005" s="415"/>
      <c r="AC1005" s="415"/>
      <c r="AD1005" s="415"/>
      <c r="AE1005" s="415"/>
      <c r="AF1005" s="415"/>
      <c r="AG1005" s="415"/>
      <c r="AH1005" s="415"/>
      <c r="AI1005" s="415"/>
      <c r="AJ1005" s="415"/>
      <c r="AK1005" s="415"/>
      <c r="AL1005" s="415"/>
      <c r="AM1005" s="294"/>
    </row>
    <row r="1006" spans="1:40" hidden="1" outlineLevel="1">
      <c r="A1006" s="526">
        <v>17</v>
      </c>
      <c r="B1006" s="429" t="s">
        <v>113</v>
      </c>
      <c r="C1006" s="293" t="s">
        <v>25</v>
      </c>
      <c r="D1006" s="297"/>
      <c r="E1006" s="297"/>
      <c r="F1006" s="297"/>
      <c r="G1006" s="297"/>
      <c r="H1006" s="297"/>
      <c r="I1006" s="297"/>
      <c r="J1006" s="297"/>
      <c r="K1006" s="297"/>
      <c r="L1006" s="297"/>
      <c r="M1006" s="297"/>
      <c r="N1006" s="297">
        <v>0</v>
      </c>
      <c r="O1006" s="297"/>
      <c r="P1006" s="297"/>
      <c r="Q1006" s="297"/>
      <c r="R1006" s="297"/>
      <c r="S1006" s="297"/>
      <c r="T1006" s="297"/>
      <c r="U1006" s="297"/>
      <c r="V1006" s="297"/>
      <c r="W1006" s="297"/>
      <c r="X1006" s="297"/>
      <c r="Y1006" s="427"/>
      <c r="Z1006" s="411"/>
      <c r="AA1006" s="411"/>
      <c r="AB1006" s="411"/>
      <c r="AC1006" s="411"/>
      <c r="AD1006" s="411"/>
      <c r="AE1006" s="411"/>
      <c r="AF1006" s="416"/>
      <c r="AG1006" s="416"/>
      <c r="AH1006" s="416"/>
      <c r="AI1006" s="416"/>
      <c r="AJ1006" s="416"/>
      <c r="AK1006" s="416"/>
      <c r="AL1006" s="416"/>
      <c r="AM1006" s="298">
        <f>SUM(Y1006:AL1006)</f>
        <v>0</v>
      </c>
    </row>
    <row r="1007" spans="1:40" hidden="1" outlineLevel="1">
      <c r="A1007" s="526"/>
      <c r="B1007" s="296" t="s">
        <v>343</v>
      </c>
      <c r="C1007" s="293" t="s">
        <v>164</v>
      </c>
      <c r="D1007" s="297"/>
      <c r="E1007" s="297"/>
      <c r="F1007" s="297"/>
      <c r="G1007" s="297"/>
      <c r="H1007" s="297"/>
      <c r="I1007" s="297"/>
      <c r="J1007" s="297"/>
      <c r="K1007" s="297"/>
      <c r="L1007" s="297"/>
      <c r="M1007" s="297"/>
      <c r="N1007" s="297">
        <f>N1006</f>
        <v>0</v>
      </c>
      <c r="O1007" s="297"/>
      <c r="P1007" s="297"/>
      <c r="Q1007" s="297"/>
      <c r="R1007" s="297"/>
      <c r="S1007" s="297"/>
      <c r="T1007" s="297"/>
      <c r="U1007" s="297"/>
      <c r="V1007" s="297"/>
      <c r="W1007" s="297"/>
      <c r="X1007" s="297"/>
      <c r="Y1007" s="412">
        <f>Y1006</f>
        <v>0</v>
      </c>
      <c r="Z1007" s="412">
        <f t="shared" ref="Z1007:AL1007" si="316">Z1006</f>
        <v>0</v>
      </c>
      <c r="AA1007" s="412">
        <f t="shared" si="316"/>
        <v>0</v>
      </c>
      <c r="AB1007" s="412">
        <f t="shared" si="316"/>
        <v>0</v>
      </c>
      <c r="AC1007" s="412">
        <f t="shared" si="316"/>
        <v>0</v>
      </c>
      <c r="AD1007" s="412">
        <f t="shared" si="316"/>
        <v>0</v>
      </c>
      <c r="AE1007" s="412">
        <f t="shared" si="316"/>
        <v>0</v>
      </c>
      <c r="AF1007" s="412">
        <f t="shared" si="316"/>
        <v>0</v>
      </c>
      <c r="AG1007" s="412">
        <f t="shared" si="316"/>
        <v>0</v>
      </c>
      <c r="AH1007" s="412">
        <f t="shared" si="316"/>
        <v>0</v>
      </c>
      <c r="AI1007" s="412">
        <f t="shared" si="316"/>
        <v>0</v>
      </c>
      <c r="AJ1007" s="412">
        <f t="shared" si="316"/>
        <v>0</v>
      </c>
      <c r="AK1007" s="412">
        <f t="shared" si="316"/>
        <v>0</v>
      </c>
      <c r="AL1007" s="412">
        <f t="shared" si="316"/>
        <v>0</v>
      </c>
      <c r="AM1007" s="308"/>
    </row>
    <row r="1008" spans="1:40" hidden="1" outlineLevel="1">
      <c r="A1008" s="526"/>
      <c r="B1008" s="296"/>
      <c r="C1008" s="293"/>
      <c r="D1008" s="293"/>
      <c r="E1008" s="293"/>
      <c r="F1008" s="293"/>
      <c r="G1008" s="293"/>
      <c r="H1008" s="293"/>
      <c r="I1008" s="293"/>
      <c r="J1008" s="293"/>
      <c r="K1008" s="293"/>
      <c r="L1008" s="293"/>
      <c r="M1008" s="293"/>
      <c r="N1008" s="293"/>
      <c r="O1008" s="293"/>
      <c r="P1008" s="293"/>
      <c r="Q1008" s="293"/>
      <c r="R1008" s="293"/>
      <c r="S1008" s="293"/>
      <c r="T1008" s="293"/>
      <c r="U1008" s="293"/>
      <c r="V1008" s="293"/>
      <c r="W1008" s="293"/>
      <c r="X1008" s="293"/>
      <c r="Y1008" s="423"/>
      <c r="Z1008" s="426"/>
      <c r="AA1008" s="426"/>
      <c r="AB1008" s="426"/>
      <c r="AC1008" s="426"/>
      <c r="AD1008" s="426"/>
      <c r="AE1008" s="426"/>
      <c r="AF1008" s="426"/>
      <c r="AG1008" s="426"/>
      <c r="AH1008" s="426"/>
      <c r="AI1008" s="426"/>
      <c r="AJ1008" s="426"/>
      <c r="AK1008" s="426"/>
      <c r="AL1008" s="426"/>
      <c r="AM1008" s="308"/>
    </row>
    <row r="1009" spans="1:39" hidden="1" outlineLevel="1">
      <c r="A1009" s="526">
        <v>18</v>
      </c>
      <c r="B1009" s="429" t="s">
        <v>110</v>
      </c>
      <c r="C1009" s="293" t="s">
        <v>25</v>
      </c>
      <c r="D1009" s="297"/>
      <c r="E1009" s="297"/>
      <c r="F1009" s="297"/>
      <c r="G1009" s="297"/>
      <c r="H1009" s="297"/>
      <c r="I1009" s="297"/>
      <c r="J1009" s="297"/>
      <c r="K1009" s="297"/>
      <c r="L1009" s="297"/>
      <c r="M1009" s="297"/>
      <c r="N1009" s="297">
        <v>0</v>
      </c>
      <c r="O1009" s="297"/>
      <c r="P1009" s="297"/>
      <c r="Q1009" s="297"/>
      <c r="R1009" s="297"/>
      <c r="S1009" s="297"/>
      <c r="T1009" s="297"/>
      <c r="U1009" s="297"/>
      <c r="V1009" s="297"/>
      <c r="W1009" s="297"/>
      <c r="X1009" s="297"/>
      <c r="Y1009" s="427"/>
      <c r="Z1009" s="411"/>
      <c r="AA1009" s="411"/>
      <c r="AB1009" s="411"/>
      <c r="AC1009" s="411"/>
      <c r="AD1009" s="411"/>
      <c r="AE1009" s="411"/>
      <c r="AF1009" s="416"/>
      <c r="AG1009" s="416"/>
      <c r="AH1009" s="416"/>
      <c r="AI1009" s="416"/>
      <c r="AJ1009" s="416"/>
      <c r="AK1009" s="416"/>
      <c r="AL1009" s="416"/>
      <c r="AM1009" s="298">
        <f>SUM(Y1009:AL1009)</f>
        <v>0</v>
      </c>
    </row>
    <row r="1010" spans="1:39" hidden="1" outlineLevel="1">
      <c r="A1010" s="526"/>
      <c r="B1010" s="296" t="s">
        <v>343</v>
      </c>
      <c r="C1010" s="293" t="s">
        <v>164</v>
      </c>
      <c r="D1010" s="297"/>
      <c r="E1010" s="297"/>
      <c r="F1010" s="297"/>
      <c r="G1010" s="297"/>
      <c r="H1010" s="297"/>
      <c r="I1010" s="297"/>
      <c r="J1010" s="297"/>
      <c r="K1010" s="297"/>
      <c r="L1010" s="297"/>
      <c r="M1010" s="297"/>
      <c r="N1010" s="297">
        <f>N1009</f>
        <v>0</v>
      </c>
      <c r="O1010" s="297"/>
      <c r="P1010" s="297"/>
      <c r="Q1010" s="297"/>
      <c r="R1010" s="297"/>
      <c r="S1010" s="297"/>
      <c r="T1010" s="297"/>
      <c r="U1010" s="297"/>
      <c r="V1010" s="297"/>
      <c r="W1010" s="297"/>
      <c r="X1010" s="297"/>
      <c r="Y1010" s="412">
        <f>Y1009</f>
        <v>0</v>
      </c>
      <c r="Z1010" s="412">
        <f t="shared" ref="Z1010:AL1010" si="317">Z1009</f>
        <v>0</v>
      </c>
      <c r="AA1010" s="412">
        <f t="shared" si="317"/>
        <v>0</v>
      </c>
      <c r="AB1010" s="412">
        <f t="shared" si="317"/>
        <v>0</v>
      </c>
      <c r="AC1010" s="412">
        <f t="shared" si="317"/>
        <v>0</v>
      </c>
      <c r="AD1010" s="412">
        <f t="shared" si="317"/>
        <v>0</v>
      </c>
      <c r="AE1010" s="412">
        <f t="shared" si="317"/>
        <v>0</v>
      </c>
      <c r="AF1010" s="412">
        <f t="shared" si="317"/>
        <v>0</v>
      </c>
      <c r="AG1010" s="412">
        <f t="shared" si="317"/>
        <v>0</v>
      </c>
      <c r="AH1010" s="412">
        <f t="shared" si="317"/>
        <v>0</v>
      </c>
      <c r="AI1010" s="412">
        <f t="shared" si="317"/>
        <v>0</v>
      </c>
      <c r="AJ1010" s="412">
        <f t="shared" si="317"/>
        <v>0</v>
      </c>
      <c r="AK1010" s="412">
        <f t="shared" si="317"/>
        <v>0</v>
      </c>
      <c r="AL1010" s="412">
        <f t="shared" si="317"/>
        <v>0</v>
      </c>
      <c r="AM1010" s="308"/>
    </row>
    <row r="1011" spans="1:39" hidden="1" outlineLevel="1">
      <c r="A1011" s="526"/>
      <c r="B1011" s="323"/>
      <c r="C1011" s="293"/>
      <c r="D1011" s="293"/>
      <c r="E1011" s="293"/>
      <c r="F1011" s="293"/>
      <c r="G1011" s="293"/>
      <c r="H1011" s="293"/>
      <c r="I1011" s="293"/>
      <c r="J1011" s="293"/>
      <c r="K1011" s="293"/>
      <c r="L1011" s="293"/>
      <c r="M1011" s="293"/>
      <c r="N1011" s="293"/>
      <c r="O1011" s="293"/>
      <c r="P1011" s="293"/>
      <c r="Q1011" s="293"/>
      <c r="R1011" s="293"/>
      <c r="S1011" s="293"/>
      <c r="T1011" s="293"/>
      <c r="U1011" s="293"/>
      <c r="V1011" s="293"/>
      <c r="W1011" s="293"/>
      <c r="X1011" s="293"/>
      <c r="Y1011" s="424"/>
      <c r="Z1011" s="425"/>
      <c r="AA1011" s="425"/>
      <c r="AB1011" s="425"/>
      <c r="AC1011" s="425"/>
      <c r="AD1011" s="425"/>
      <c r="AE1011" s="425"/>
      <c r="AF1011" s="425"/>
      <c r="AG1011" s="425"/>
      <c r="AH1011" s="425"/>
      <c r="AI1011" s="425"/>
      <c r="AJ1011" s="425"/>
      <c r="AK1011" s="425"/>
      <c r="AL1011" s="425"/>
      <c r="AM1011" s="299"/>
    </row>
    <row r="1012" spans="1:39" hidden="1" outlineLevel="1">
      <c r="A1012" s="526">
        <v>19</v>
      </c>
      <c r="B1012" s="429" t="s">
        <v>112</v>
      </c>
      <c r="C1012" s="293" t="s">
        <v>25</v>
      </c>
      <c r="D1012" s="297"/>
      <c r="E1012" s="297"/>
      <c r="F1012" s="297"/>
      <c r="G1012" s="297"/>
      <c r="H1012" s="297"/>
      <c r="I1012" s="297"/>
      <c r="J1012" s="297"/>
      <c r="K1012" s="297"/>
      <c r="L1012" s="297"/>
      <c r="M1012" s="297"/>
      <c r="N1012" s="297">
        <v>0</v>
      </c>
      <c r="O1012" s="297"/>
      <c r="P1012" s="297"/>
      <c r="Q1012" s="297"/>
      <c r="R1012" s="297"/>
      <c r="S1012" s="297"/>
      <c r="T1012" s="297"/>
      <c r="U1012" s="297"/>
      <c r="V1012" s="297"/>
      <c r="W1012" s="297"/>
      <c r="X1012" s="297"/>
      <c r="Y1012" s="427"/>
      <c r="Z1012" s="411"/>
      <c r="AA1012" s="411"/>
      <c r="AB1012" s="411"/>
      <c r="AC1012" s="411"/>
      <c r="AD1012" s="411"/>
      <c r="AE1012" s="411"/>
      <c r="AF1012" s="416"/>
      <c r="AG1012" s="416"/>
      <c r="AH1012" s="416"/>
      <c r="AI1012" s="416"/>
      <c r="AJ1012" s="416"/>
      <c r="AK1012" s="416"/>
      <c r="AL1012" s="416"/>
      <c r="AM1012" s="298">
        <f>SUM(Y1012:AL1012)</f>
        <v>0</v>
      </c>
    </row>
    <row r="1013" spans="1:39" hidden="1" outlineLevel="1">
      <c r="A1013" s="526"/>
      <c r="B1013" s="296" t="s">
        <v>343</v>
      </c>
      <c r="C1013" s="293" t="s">
        <v>164</v>
      </c>
      <c r="D1013" s="297"/>
      <c r="E1013" s="297"/>
      <c r="F1013" s="297"/>
      <c r="G1013" s="297"/>
      <c r="H1013" s="297"/>
      <c r="I1013" s="297"/>
      <c r="J1013" s="297"/>
      <c r="K1013" s="297"/>
      <c r="L1013" s="297"/>
      <c r="M1013" s="297"/>
      <c r="N1013" s="297">
        <f>N1012</f>
        <v>0</v>
      </c>
      <c r="O1013" s="297"/>
      <c r="P1013" s="297"/>
      <c r="Q1013" s="297"/>
      <c r="R1013" s="297"/>
      <c r="S1013" s="297"/>
      <c r="T1013" s="297"/>
      <c r="U1013" s="297"/>
      <c r="V1013" s="297"/>
      <c r="W1013" s="297"/>
      <c r="X1013" s="297"/>
      <c r="Y1013" s="412">
        <f>Y1012</f>
        <v>0</v>
      </c>
      <c r="Z1013" s="412">
        <f t="shared" ref="Z1013:AL1013" si="318">Z1012</f>
        <v>0</v>
      </c>
      <c r="AA1013" s="412">
        <f t="shared" si="318"/>
        <v>0</v>
      </c>
      <c r="AB1013" s="412">
        <f t="shared" si="318"/>
        <v>0</v>
      </c>
      <c r="AC1013" s="412">
        <f t="shared" si="318"/>
        <v>0</v>
      </c>
      <c r="AD1013" s="412">
        <f t="shared" si="318"/>
        <v>0</v>
      </c>
      <c r="AE1013" s="412">
        <f t="shared" si="318"/>
        <v>0</v>
      </c>
      <c r="AF1013" s="412">
        <f t="shared" si="318"/>
        <v>0</v>
      </c>
      <c r="AG1013" s="412">
        <f t="shared" si="318"/>
        <v>0</v>
      </c>
      <c r="AH1013" s="412">
        <f t="shared" si="318"/>
        <v>0</v>
      </c>
      <c r="AI1013" s="412">
        <f t="shared" si="318"/>
        <v>0</v>
      </c>
      <c r="AJ1013" s="412">
        <f t="shared" si="318"/>
        <v>0</v>
      </c>
      <c r="AK1013" s="412">
        <f t="shared" si="318"/>
        <v>0</v>
      </c>
      <c r="AL1013" s="412">
        <f t="shared" si="318"/>
        <v>0</v>
      </c>
      <c r="AM1013" s="299"/>
    </row>
    <row r="1014" spans="1:39" hidden="1" outlineLevel="1">
      <c r="A1014" s="526"/>
      <c r="B1014" s="323"/>
      <c r="C1014" s="293"/>
      <c r="D1014" s="293"/>
      <c r="E1014" s="293"/>
      <c r="F1014" s="293"/>
      <c r="G1014" s="293"/>
      <c r="H1014" s="293"/>
      <c r="I1014" s="293"/>
      <c r="J1014" s="293"/>
      <c r="K1014" s="293"/>
      <c r="L1014" s="293"/>
      <c r="M1014" s="293"/>
      <c r="N1014" s="293"/>
      <c r="O1014" s="293"/>
      <c r="P1014" s="293"/>
      <c r="Q1014" s="293"/>
      <c r="R1014" s="293"/>
      <c r="S1014" s="293"/>
      <c r="T1014" s="293"/>
      <c r="U1014" s="293"/>
      <c r="V1014" s="293"/>
      <c r="W1014" s="293"/>
      <c r="X1014" s="293"/>
      <c r="Y1014" s="413"/>
      <c r="Z1014" s="413"/>
      <c r="AA1014" s="413"/>
      <c r="AB1014" s="413"/>
      <c r="AC1014" s="413"/>
      <c r="AD1014" s="413"/>
      <c r="AE1014" s="413"/>
      <c r="AF1014" s="413"/>
      <c r="AG1014" s="413"/>
      <c r="AH1014" s="413"/>
      <c r="AI1014" s="413"/>
      <c r="AJ1014" s="413"/>
      <c r="AK1014" s="413"/>
      <c r="AL1014" s="413"/>
      <c r="AM1014" s="308"/>
    </row>
    <row r="1015" spans="1:39" hidden="1" outlineLevel="1">
      <c r="A1015" s="526">
        <v>20</v>
      </c>
      <c r="B1015" s="429" t="s">
        <v>111</v>
      </c>
      <c r="C1015" s="293" t="s">
        <v>25</v>
      </c>
      <c r="D1015" s="297"/>
      <c r="E1015" s="297"/>
      <c r="F1015" s="297"/>
      <c r="G1015" s="297"/>
      <c r="H1015" s="297"/>
      <c r="I1015" s="297"/>
      <c r="J1015" s="297"/>
      <c r="K1015" s="297"/>
      <c r="L1015" s="297"/>
      <c r="M1015" s="297"/>
      <c r="N1015" s="297">
        <v>0</v>
      </c>
      <c r="O1015" s="297"/>
      <c r="P1015" s="297"/>
      <c r="Q1015" s="297"/>
      <c r="R1015" s="297"/>
      <c r="S1015" s="297"/>
      <c r="T1015" s="297"/>
      <c r="U1015" s="297"/>
      <c r="V1015" s="297"/>
      <c r="W1015" s="297"/>
      <c r="X1015" s="297"/>
      <c r="Y1015" s="427"/>
      <c r="Z1015" s="411"/>
      <c r="AA1015" s="411"/>
      <c r="AB1015" s="411"/>
      <c r="AC1015" s="411"/>
      <c r="AD1015" s="411"/>
      <c r="AE1015" s="411"/>
      <c r="AF1015" s="416"/>
      <c r="AG1015" s="416"/>
      <c r="AH1015" s="416"/>
      <c r="AI1015" s="416"/>
      <c r="AJ1015" s="416"/>
      <c r="AK1015" s="416"/>
      <c r="AL1015" s="416"/>
      <c r="AM1015" s="298">
        <f>SUM(Y1015:AL1015)</f>
        <v>0</v>
      </c>
    </row>
    <row r="1016" spans="1:39" hidden="1" outlineLevel="1">
      <c r="A1016" s="526"/>
      <c r="B1016" s="296" t="s">
        <v>343</v>
      </c>
      <c r="C1016" s="293" t="s">
        <v>164</v>
      </c>
      <c r="D1016" s="297"/>
      <c r="E1016" s="297"/>
      <c r="F1016" s="297"/>
      <c r="G1016" s="297"/>
      <c r="H1016" s="297"/>
      <c r="I1016" s="297"/>
      <c r="J1016" s="297"/>
      <c r="K1016" s="297"/>
      <c r="L1016" s="297"/>
      <c r="M1016" s="297"/>
      <c r="N1016" s="297">
        <f>N1015</f>
        <v>0</v>
      </c>
      <c r="O1016" s="297"/>
      <c r="P1016" s="297"/>
      <c r="Q1016" s="297"/>
      <c r="R1016" s="297"/>
      <c r="S1016" s="297"/>
      <c r="T1016" s="297"/>
      <c r="U1016" s="297"/>
      <c r="V1016" s="297"/>
      <c r="W1016" s="297"/>
      <c r="X1016" s="297"/>
      <c r="Y1016" s="412">
        <f t="shared" ref="Y1016:AL1016" si="319">Y1015</f>
        <v>0</v>
      </c>
      <c r="Z1016" s="412">
        <f t="shared" si="319"/>
        <v>0</v>
      </c>
      <c r="AA1016" s="412">
        <f t="shared" si="319"/>
        <v>0</v>
      </c>
      <c r="AB1016" s="412">
        <f t="shared" si="319"/>
        <v>0</v>
      </c>
      <c r="AC1016" s="412">
        <f t="shared" si="319"/>
        <v>0</v>
      </c>
      <c r="AD1016" s="412">
        <f t="shared" si="319"/>
        <v>0</v>
      </c>
      <c r="AE1016" s="412">
        <f t="shared" si="319"/>
        <v>0</v>
      </c>
      <c r="AF1016" s="412">
        <f t="shared" si="319"/>
        <v>0</v>
      </c>
      <c r="AG1016" s="412">
        <f t="shared" si="319"/>
        <v>0</v>
      </c>
      <c r="AH1016" s="412">
        <f t="shared" si="319"/>
        <v>0</v>
      </c>
      <c r="AI1016" s="412">
        <f t="shared" si="319"/>
        <v>0</v>
      </c>
      <c r="AJ1016" s="412">
        <f t="shared" si="319"/>
        <v>0</v>
      </c>
      <c r="AK1016" s="412">
        <f t="shared" si="319"/>
        <v>0</v>
      </c>
      <c r="AL1016" s="412">
        <f t="shared" si="319"/>
        <v>0</v>
      </c>
      <c r="AM1016" s="308"/>
    </row>
    <row r="1017" spans="1:39" ht="15.75" hidden="1" outlineLevel="1">
      <c r="A1017" s="526"/>
      <c r="B1017" s="324"/>
      <c r="C1017" s="302"/>
      <c r="D1017" s="293"/>
      <c r="E1017" s="293"/>
      <c r="F1017" s="293"/>
      <c r="G1017" s="293"/>
      <c r="H1017" s="293"/>
      <c r="I1017" s="293"/>
      <c r="J1017" s="293"/>
      <c r="K1017" s="293"/>
      <c r="L1017" s="293"/>
      <c r="M1017" s="293"/>
      <c r="N1017" s="302"/>
      <c r="O1017" s="293"/>
      <c r="P1017" s="293"/>
      <c r="Q1017" s="293"/>
      <c r="R1017" s="293"/>
      <c r="S1017" s="293"/>
      <c r="T1017" s="293"/>
      <c r="U1017" s="293"/>
      <c r="V1017" s="293"/>
      <c r="W1017" s="293"/>
      <c r="X1017" s="293"/>
      <c r="Y1017" s="413"/>
      <c r="Z1017" s="413"/>
      <c r="AA1017" s="413"/>
      <c r="AB1017" s="413"/>
      <c r="AC1017" s="413"/>
      <c r="AD1017" s="413"/>
      <c r="AE1017" s="413"/>
      <c r="AF1017" s="413"/>
      <c r="AG1017" s="413"/>
      <c r="AH1017" s="413"/>
      <c r="AI1017" s="413"/>
      <c r="AJ1017" s="413"/>
      <c r="AK1017" s="413"/>
      <c r="AL1017" s="413"/>
      <c r="AM1017" s="308"/>
    </row>
    <row r="1018" spans="1:39" ht="15.75" hidden="1" outlineLevel="1">
      <c r="A1018" s="526"/>
      <c r="B1018" s="512" t="s">
        <v>504</v>
      </c>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423"/>
      <c r="Z1018" s="426"/>
      <c r="AA1018" s="426"/>
      <c r="AB1018" s="426"/>
      <c r="AC1018" s="426"/>
      <c r="AD1018" s="426"/>
      <c r="AE1018" s="426"/>
      <c r="AF1018" s="426"/>
      <c r="AG1018" s="426"/>
      <c r="AH1018" s="426"/>
      <c r="AI1018" s="426"/>
      <c r="AJ1018" s="426"/>
      <c r="AK1018" s="426"/>
      <c r="AL1018" s="426"/>
      <c r="AM1018" s="308"/>
    </row>
    <row r="1019" spans="1:39" ht="15.75" hidden="1" outlineLevel="1">
      <c r="A1019" s="526"/>
      <c r="B1019" s="498" t="s">
        <v>500</v>
      </c>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423"/>
      <c r="Z1019" s="426"/>
      <c r="AA1019" s="426"/>
      <c r="AB1019" s="426"/>
      <c r="AC1019" s="426"/>
      <c r="AD1019" s="426"/>
      <c r="AE1019" s="426"/>
      <c r="AF1019" s="426"/>
      <c r="AG1019" s="426"/>
      <c r="AH1019" s="426"/>
      <c r="AI1019" s="426"/>
      <c r="AJ1019" s="426"/>
      <c r="AK1019" s="426"/>
      <c r="AL1019" s="426"/>
      <c r="AM1019" s="308"/>
    </row>
    <row r="1020" spans="1:39" ht="15" hidden="1" customHeight="1" outlineLevel="1">
      <c r="A1020" s="526">
        <v>21</v>
      </c>
      <c r="B1020" s="429" t="s">
        <v>114</v>
      </c>
      <c r="C1020" s="293" t="s">
        <v>25</v>
      </c>
      <c r="D1020" s="297"/>
      <c r="E1020" s="297"/>
      <c r="F1020" s="297"/>
      <c r="G1020" s="297"/>
      <c r="H1020" s="297"/>
      <c r="I1020" s="297"/>
      <c r="J1020" s="297"/>
      <c r="K1020" s="297"/>
      <c r="L1020" s="297"/>
      <c r="M1020" s="297"/>
      <c r="N1020" s="293"/>
      <c r="O1020" s="297"/>
      <c r="P1020" s="297"/>
      <c r="Q1020" s="297"/>
      <c r="R1020" s="297"/>
      <c r="S1020" s="297"/>
      <c r="T1020" s="297"/>
      <c r="U1020" s="297"/>
      <c r="V1020" s="297"/>
      <c r="W1020" s="297"/>
      <c r="X1020" s="297"/>
      <c r="Y1020" s="411"/>
      <c r="Z1020" s="411"/>
      <c r="AA1020" s="411"/>
      <c r="AB1020" s="411"/>
      <c r="AC1020" s="411"/>
      <c r="AD1020" s="411"/>
      <c r="AE1020" s="411"/>
      <c r="AF1020" s="411"/>
      <c r="AG1020" s="411"/>
      <c r="AH1020" s="411"/>
      <c r="AI1020" s="411"/>
      <c r="AJ1020" s="411"/>
      <c r="AK1020" s="411"/>
      <c r="AL1020" s="411"/>
      <c r="AM1020" s="298">
        <f>SUM(Y1020:AL1020)</f>
        <v>0</v>
      </c>
    </row>
    <row r="1021" spans="1:39" ht="15" hidden="1" customHeight="1" outlineLevel="1">
      <c r="A1021" s="526"/>
      <c r="B1021" s="296" t="s">
        <v>347</v>
      </c>
      <c r="C1021" s="293" t="s">
        <v>164</v>
      </c>
      <c r="D1021" s="297"/>
      <c r="E1021" s="297"/>
      <c r="F1021" s="297"/>
      <c r="G1021" s="297"/>
      <c r="H1021" s="297"/>
      <c r="I1021" s="297"/>
      <c r="J1021" s="297"/>
      <c r="K1021" s="297"/>
      <c r="L1021" s="297"/>
      <c r="M1021" s="297"/>
      <c r="N1021" s="293"/>
      <c r="O1021" s="297"/>
      <c r="P1021" s="297"/>
      <c r="Q1021" s="297"/>
      <c r="R1021" s="297"/>
      <c r="S1021" s="297"/>
      <c r="T1021" s="297"/>
      <c r="U1021" s="297"/>
      <c r="V1021" s="297"/>
      <c r="W1021" s="297"/>
      <c r="X1021" s="297"/>
      <c r="Y1021" s="412">
        <f t="shared" ref="Y1021:AL1021" si="320">Y1020</f>
        <v>0</v>
      </c>
      <c r="Z1021" s="412">
        <f t="shared" si="320"/>
        <v>0</v>
      </c>
      <c r="AA1021" s="412">
        <f t="shared" si="320"/>
        <v>0</v>
      </c>
      <c r="AB1021" s="412">
        <f t="shared" si="320"/>
        <v>0</v>
      </c>
      <c r="AC1021" s="412">
        <f t="shared" si="320"/>
        <v>0</v>
      </c>
      <c r="AD1021" s="412">
        <f t="shared" si="320"/>
        <v>0</v>
      </c>
      <c r="AE1021" s="412">
        <f t="shared" si="320"/>
        <v>0</v>
      </c>
      <c r="AF1021" s="412">
        <f t="shared" si="320"/>
        <v>0</v>
      </c>
      <c r="AG1021" s="412">
        <f t="shared" si="320"/>
        <v>0</v>
      </c>
      <c r="AH1021" s="412">
        <f t="shared" si="320"/>
        <v>0</v>
      </c>
      <c r="AI1021" s="412">
        <f t="shared" si="320"/>
        <v>0</v>
      </c>
      <c r="AJ1021" s="412">
        <f t="shared" si="320"/>
        <v>0</v>
      </c>
      <c r="AK1021" s="412">
        <f t="shared" si="320"/>
        <v>0</v>
      </c>
      <c r="AL1021" s="412">
        <f t="shared" si="320"/>
        <v>0</v>
      </c>
      <c r="AM1021" s="308"/>
    </row>
    <row r="1022" spans="1:39" ht="15" hidden="1" customHeight="1" outlineLevel="1">
      <c r="A1022" s="526"/>
      <c r="B1022" s="296"/>
      <c r="C1022" s="293"/>
      <c r="D1022" s="293"/>
      <c r="E1022" s="293"/>
      <c r="F1022" s="293"/>
      <c r="G1022" s="293"/>
      <c r="H1022" s="293"/>
      <c r="I1022" s="293"/>
      <c r="J1022" s="293"/>
      <c r="K1022" s="293"/>
      <c r="L1022" s="293"/>
      <c r="M1022" s="293"/>
      <c r="N1022" s="293"/>
      <c r="O1022" s="293"/>
      <c r="P1022" s="293"/>
      <c r="Q1022" s="293"/>
      <c r="R1022" s="293"/>
      <c r="S1022" s="293"/>
      <c r="T1022" s="293"/>
      <c r="U1022" s="293"/>
      <c r="V1022" s="293"/>
      <c r="W1022" s="293"/>
      <c r="X1022" s="293"/>
      <c r="Y1022" s="423"/>
      <c r="Z1022" s="426"/>
      <c r="AA1022" s="426"/>
      <c r="AB1022" s="426"/>
      <c r="AC1022" s="426"/>
      <c r="AD1022" s="426"/>
      <c r="AE1022" s="426"/>
      <c r="AF1022" s="426"/>
      <c r="AG1022" s="426"/>
      <c r="AH1022" s="426"/>
      <c r="AI1022" s="426"/>
      <c r="AJ1022" s="426"/>
      <c r="AK1022" s="426"/>
      <c r="AL1022" s="426"/>
      <c r="AM1022" s="308"/>
    </row>
    <row r="1023" spans="1:39" ht="15" hidden="1" customHeight="1" outlineLevel="1">
      <c r="A1023" s="526">
        <v>22</v>
      </c>
      <c r="B1023" s="429" t="s">
        <v>115</v>
      </c>
      <c r="C1023" s="293" t="s">
        <v>25</v>
      </c>
      <c r="D1023" s="297"/>
      <c r="E1023" s="297"/>
      <c r="F1023" s="297"/>
      <c r="G1023" s="297"/>
      <c r="H1023" s="297"/>
      <c r="I1023" s="297"/>
      <c r="J1023" s="297"/>
      <c r="K1023" s="297"/>
      <c r="L1023" s="297"/>
      <c r="M1023" s="297"/>
      <c r="N1023" s="293"/>
      <c r="O1023" s="297"/>
      <c r="P1023" s="297"/>
      <c r="Q1023" s="297"/>
      <c r="R1023" s="297"/>
      <c r="S1023" s="297"/>
      <c r="T1023" s="297"/>
      <c r="U1023" s="297"/>
      <c r="V1023" s="297"/>
      <c r="W1023" s="297"/>
      <c r="X1023" s="297"/>
      <c r="Y1023" s="411"/>
      <c r="Z1023" s="411"/>
      <c r="AA1023" s="411"/>
      <c r="AB1023" s="411"/>
      <c r="AC1023" s="411"/>
      <c r="AD1023" s="411"/>
      <c r="AE1023" s="411"/>
      <c r="AF1023" s="411"/>
      <c r="AG1023" s="411"/>
      <c r="AH1023" s="411"/>
      <c r="AI1023" s="411"/>
      <c r="AJ1023" s="411"/>
      <c r="AK1023" s="411"/>
      <c r="AL1023" s="411"/>
      <c r="AM1023" s="298">
        <f>SUM(Y1023:AL1023)</f>
        <v>0</v>
      </c>
    </row>
    <row r="1024" spans="1:39" ht="15" hidden="1" customHeight="1" outlineLevel="1">
      <c r="A1024" s="526"/>
      <c r="B1024" s="296" t="s">
        <v>347</v>
      </c>
      <c r="C1024" s="293" t="s">
        <v>164</v>
      </c>
      <c r="D1024" s="297"/>
      <c r="E1024" s="297"/>
      <c r="F1024" s="297"/>
      <c r="G1024" s="297"/>
      <c r="H1024" s="297"/>
      <c r="I1024" s="297"/>
      <c r="J1024" s="297"/>
      <c r="K1024" s="297"/>
      <c r="L1024" s="297"/>
      <c r="M1024" s="297"/>
      <c r="N1024" s="293"/>
      <c r="O1024" s="297"/>
      <c r="P1024" s="297"/>
      <c r="Q1024" s="297"/>
      <c r="R1024" s="297"/>
      <c r="S1024" s="297"/>
      <c r="T1024" s="297"/>
      <c r="U1024" s="297"/>
      <c r="V1024" s="297"/>
      <c r="W1024" s="297"/>
      <c r="X1024" s="297"/>
      <c r="Y1024" s="412">
        <f t="shared" ref="Y1024:AL1024" si="321">Y1023</f>
        <v>0</v>
      </c>
      <c r="Z1024" s="412">
        <f t="shared" si="321"/>
        <v>0</v>
      </c>
      <c r="AA1024" s="412">
        <f t="shared" si="321"/>
        <v>0</v>
      </c>
      <c r="AB1024" s="412">
        <f t="shared" si="321"/>
        <v>0</v>
      </c>
      <c r="AC1024" s="412">
        <f t="shared" si="321"/>
        <v>0</v>
      </c>
      <c r="AD1024" s="412">
        <f t="shared" si="321"/>
        <v>0</v>
      </c>
      <c r="AE1024" s="412">
        <f t="shared" si="321"/>
        <v>0</v>
      </c>
      <c r="AF1024" s="412">
        <f t="shared" si="321"/>
        <v>0</v>
      </c>
      <c r="AG1024" s="412">
        <f t="shared" si="321"/>
        <v>0</v>
      </c>
      <c r="AH1024" s="412">
        <f t="shared" si="321"/>
        <v>0</v>
      </c>
      <c r="AI1024" s="412">
        <f t="shared" si="321"/>
        <v>0</v>
      </c>
      <c r="AJ1024" s="412">
        <f t="shared" si="321"/>
        <v>0</v>
      </c>
      <c r="AK1024" s="412">
        <f t="shared" si="321"/>
        <v>0</v>
      </c>
      <c r="AL1024" s="412">
        <f t="shared" si="321"/>
        <v>0</v>
      </c>
      <c r="AM1024" s="308"/>
    </row>
    <row r="1025" spans="1:39" ht="15" hidden="1" customHeight="1" outlineLevel="1">
      <c r="A1025" s="526"/>
      <c r="B1025" s="296"/>
      <c r="C1025" s="293"/>
      <c r="D1025" s="293"/>
      <c r="E1025" s="293"/>
      <c r="F1025" s="293"/>
      <c r="G1025" s="293"/>
      <c r="H1025" s="293"/>
      <c r="I1025" s="293"/>
      <c r="J1025" s="293"/>
      <c r="K1025" s="293"/>
      <c r="L1025" s="293"/>
      <c r="M1025" s="293"/>
      <c r="N1025" s="293"/>
      <c r="O1025" s="293"/>
      <c r="P1025" s="293"/>
      <c r="Q1025" s="293"/>
      <c r="R1025" s="293"/>
      <c r="S1025" s="293"/>
      <c r="T1025" s="293"/>
      <c r="U1025" s="293"/>
      <c r="V1025" s="293"/>
      <c r="W1025" s="293"/>
      <c r="X1025" s="293"/>
      <c r="Y1025" s="423"/>
      <c r="Z1025" s="426"/>
      <c r="AA1025" s="426"/>
      <c r="AB1025" s="426"/>
      <c r="AC1025" s="426"/>
      <c r="AD1025" s="426"/>
      <c r="AE1025" s="426"/>
      <c r="AF1025" s="426"/>
      <c r="AG1025" s="426"/>
      <c r="AH1025" s="426"/>
      <c r="AI1025" s="426"/>
      <c r="AJ1025" s="426"/>
      <c r="AK1025" s="426"/>
      <c r="AL1025" s="426"/>
      <c r="AM1025" s="308"/>
    </row>
    <row r="1026" spans="1:39" ht="15" hidden="1" customHeight="1" outlineLevel="1">
      <c r="A1026" s="526">
        <v>23</v>
      </c>
      <c r="B1026" s="429" t="s">
        <v>116</v>
      </c>
      <c r="C1026" s="293" t="s">
        <v>25</v>
      </c>
      <c r="D1026" s="297"/>
      <c r="E1026" s="297"/>
      <c r="F1026" s="297"/>
      <c r="G1026" s="297"/>
      <c r="H1026" s="297"/>
      <c r="I1026" s="297"/>
      <c r="J1026" s="297"/>
      <c r="K1026" s="297"/>
      <c r="L1026" s="297"/>
      <c r="M1026" s="297"/>
      <c r="N1026" s="293"/>
      <c r="O1026" s="297"/>
      <c r="P1026" s="297"/>
      <c r="Q1026" s="297"/>
      <c r="R1026" s="297"/>
      <c r="S1026" s="297"/>
      <c r="T1026" s="297"/>
      <c r="U1026" s="297"/>
      <c r="V1026" s="297"/>
      <c r="W1026" s="297"/>
      <c r="X1026" s="297"/>
      <c r="Y1026" s="411"/>
      <c r="Z1026" s="411"/>
      <c r="AA1026" s="411"/>
      <c r="AB1026" s="411"/>
      <c r="AC1026" s="411"/>
      <c r="AD1026" s="411"/>
      <c r="AE1026" s="411"/>
      <c r="AF1026" s="411"/>
      <c r="AG1026" s="411"/>
      <c r="AH1026" s="411"/>
      <c r="AI1026" s="411"/>
      <c r="AJ1026" s="411"/>
      <c r="AK1026" s="411"/>
      <c r="AL1026" s="411"/>
      <c r="AM1026" s="298">
        <f>SUM(Y1026:AL1026)</f>
        <v>0</v>
      </c>
    </row>
    <row r="1027" spans="1:39" ht="15" hidden="1" customHeight="1" outlineLevel="1">
      <c r="A1027" s="526"/>
      <c r="B1027" s="296" t="s">
        <v>347</v>
      </c>
      <c r="C1027" s="293" t="s">
        <v>164</v>
      </c>
      <c r="D1027" s="297"/>
      <c r="E1027" s="297"/>
      <c r="F1027" s="297"/>
      <c r="G1027" s="297"/>
      <c r="H1027" s="297"/>
      <c r="I1027" s="297"/>
      <c r="J1027" s="297"/>
      <c r="K1027" s="297"/>
      <c r="L1027" s="297"/>
      <c r="M1027" s="297"/>
      <c r="N1027" s="293"/>
      <c r="O1027" s="297"/>
      <c r="P1027" s="297"/>
      <c r="Q1027" s="297"/>
      <c r="R1027" s="297"/>
      <c r="S1027" s="297"/>
      <c r="T1027" s="297"/>
      <c r="U1027" s="297"/>
      <c r="V1027" s="297"/>
      <c r="W1027" s="297"/>
      <c r="X1027" s="297"/>
      <c r="Y1027" s="412">
        <f t="shared" ref="Y1027:AL1027" si="322">Y1026</f>
        <v>0</v>
      </c>
      <c r="Z1027" s="412">
        <f t="shared" si="322"/>
        <v>0</v>
      </c>
      <c r="AA1027" s="412">
        <f t="shared" si="322"/>
        <v>0</v>
      </c>
      <c r="AB1027" s="412">
        <f t="shared" si="322"/>
        <v>0</v>
      </c>
      <c r="AC1027" s="412">
        <f t="shared" si="322"/>
        <v>0</v>
      </c>
      <c r="AD1027" s="412">
        <f t="shared" si="322"/>
        <v>0</v>
      </c>
      <c r="AE1027" s="412">
        <f t="shared" si="322"/>
        <v>0</v>
      </c>
      <c r="AF1027" s="412">
        <f t="shared" si="322"/>
        <v>0</v>
      </c>
      <c r="AG1027" s="412">
        <f t="shared" si="322"/>
        <v>0</v>
      </c>
      <c r="AH1027" s="412">
        <f t="shared" si="322"/>
        <v>0</v>
      </c>
      <c r="AI1027" s="412">
        <f t="shared" si="322"/>
        <v>0</v>
      </c>
      <c r="AJ1027" s="412">
        <f t="shared" si="322"/>
        <v>0</v>
      </c>
      <c r="AK1027" s="412">
        <f t="shared" si="322"/>
        <v>0</v>
      </c>
      <c r="AL1027" s="412">
        <f t="shared" si="322"/>
        <v>0</v>
      </c>
      <c r="AM1027" s="308"/>
    </row>
    <row r="1028" spans="1:39" ht="15" hidden="1" customHeight="1" outlineLevel="1">
      <c r="A1028" s="526"/>
      <c r="B1028" s="431"/>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423"/>
      <c r="Z1028" s="426"/>
      <c r="AA1028" s="426"/>
      <c r="AB1028" s="426"/>
      <c r="AC1028" s="426"/>
      <c r="AD1028" s="426"/>
      <c r="AE1028" s="426"/>
      <c r="AF1028" s="426"/>
      <c r="AG1028" s="426"/>
      <c r="AH1028" s="426"/>
      <c r="AI1028" s="426"/>
      <c r="AJ1028" s="426"/>
      <c r="AK1028" s="426"/>
      <c r="AL1028" s="426"/>
      <c r="AM1028" s="308"/>
    </row>
    <row r="1029" spans="1:39" ht="15" hidden="1" customHeight="1" outlineLevel="1">
      <c r="A1029" s="526">
        <v>24</v>
      </c>
      <c r="B1029" s="429" t="s">
        <v>117</v>
      </c>
      <c r="C1029" s="293" t="s">
        <v>25</v>
      </c>
      <c r="D1029" s="297"/>
      <c r="E1029" s="297"/>
      <c r="F1029" s="297"/>
      <c r="G1029" s="297"/>
      <c r="H1029" s="297"/>
      <c r="I1029" s="297"/>
      <c r="J1029" s="297"/>
      <c r="K1029" s="297"/>
      <c r="L1029" s="297"/>
      <c r="M1029" s="297"/>
      <c r="N1029" s="293"/>
      <c r="O1029" s="297"/>
      <c r="P1029" s="297"/>
      <c r="Q1029" s="297"/>
      <c r="R1029" s="297"/>
      <c r="S1029" s="297"/>
      <c r="T1029" s="297"/>
      <c r="U1029" s="297"/>
      <c r="V1029" s="297"/>
      <c r="W1029" s="297"/>
      <c r="X1029" s="297"/>
      <c r="Y1029" s="411"/>
      <c r="Z1029" s="411"/>
      <c r="AA1029" s="411"/>
      <c r="AB1029" s="411"/>
      <c r="AC1029" s="411"/>
      <c r="AD1029" s="411"/>
      <c r="AE1029" s="411"/>
      <c r="AF1029" s="411"/>
      <c r="AG1029" s="411"/>
      <c r="AH1029" s="411"/>
      <c r="AI1029" s="411"/>
      <c r="AJ1029" s="411"/>
      <c r="AK1029" s="411"/>
      <c r="AL1029" s="411"/>
      <c r="AM1029" s="298">
        <f>SUM(Y1029:AL1029)</f>
        <v>0</v>
      </c>
    </row>
    <row r="1030" spans="1:39" ht="15" hidden="1" customHeight="1" outlineLevel="1">
      <c r="A1030" s="526"/>
      <c r="B1030" s="296" t="s">
        <v>347</v>
      </c>
      <c r="C1030" s="293" t="s">
        <v>164</v>
      </c>
      <c r="D1030" s="297"/>
      <c r="E1030" s="297"/>
      <c r="F1030" s="297"/>
      <c r="G1030" s="297"/>
      <c r="H1030" s="297"/>
      <c r="I1030" s="297"/>
      <c r="J1030" s="297"/>
      <c r="K1030" s="297"/>
      <c r="L1030" s="297"/>
      <c r="M1030" s="297"/>
      <c r="N1030" s="293"/>
      <c r="O1030" s="297"/>
      <c r="P1030" s="297"/>
      <c r="Q1030" s="297"/>
      <c r="R1030" s="297"/>
      <c r="S1030" s="297"/>
      <c r="T1030" s="297"/>
      <c r="U1030" s="297"/>
      <c r="V1030" s="297"/>
      <c r="W1030" s="297"/>
      <c r="X1030" s="297"/>
      <c r="Y1030" s="412">
        <f t="shared" ref="Y1030:AL1030" si="323">Y1029</f>
        <v>0</v>
      </c>
      <c r="Z1030" s="412">
        <f t="shared" si="323"/>
        <v>0</v>
      </c>
      <c r="AA1030" s="412">
        <f t="shared" si="323"/>
        <v>0</v>
      </c>
      <c r="AB1030" s="412">
        <f t="shared" si="323"/>
        <v>0</v>
      </c>
      <c r="AC1030" s="412">
        <f t="shared" si="323"/>
        <v>0</v>
      </c>
      <c r="AD1030" s="412">
        <f t="shared" si="323"/>
        <v>0</v>
      </c>
      <c r="AE1030" s="412">
        <f t="shared" si="323"/>
        <v>0</v>
      </c>
      <c r="AF1030" s="412">
        <f t="shared" si="323"/>
        <v>0</v>
      </c>
      <c r="AG1030" s="412">
        <f t="shared" si="323"/>
        <v>0</v>
      </c>
      <c r="AH1030" s="412">
        <f t="shared" si="323"/>
        <v>0</v>
      </c>
      <c r="AI1030" s="412">
        <f t="shared" si="323"/>
        <v>0</v>
      </c>
      <c r="AJ1030" s="412">
        <f t="shared" si="323"/>
        <v>0</v>
      </c>
      <c r="AK1030" s="412">
        <f t="shared" si="323"/>
        <v>0</v>
      </c>
      <c r="AL1030" s="412">
        <f t="shared" si="323"/>
        <v>0</v>
      </c>
      <c r="AM1030" s="308"/>
    </row>
    <row r="1031" spans="1:39" ht="15" hidden="1" customHeight="1" outlineLevel="1">
      <c r="A1031" s="526"/>
      <c r="B1031" s="296"/>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413"/>
      <c r="Z1031" s="426"/>
      <c r="AA1031" s="426"/>
      <c r="AB1031" s="426"/>
      <c r="AC1031" s="426"/>
      <c r="AD1031" s="426"/>
      <c r="AE1031" s="426"/>
      <c r="AF1031" s="426"/>
      <c r="AG1031" s="426"/>
      <c r="AH1031" s="426"/>
      <c r="AI1031" s="426"/>
      <c r="AJ1031" s="426"/>
      <c r="AK1031" s="426"/>
      <c r="AL1031" s="426"/>
      <c r="AM1031" s="308"/>
    </row>
    <row r="1032" spans="1:39" ht="15" hidden="1" customHeight="1" outlineLevel="1">
      <c r="A1032" s="526"/>
      <c r="B1032" s="290" t="s">
        <v>501</v>
      </c>
      <c r="C1032" s="293"/>
      <c r="D1032" s="293"/>
      <c r="E1032" s="293"/>
      <c r="F1032" s="293"/>
      <c r="G1032" s="293"/>
      <c r="H1032" s="293"/>
      <c r="I1032" s="293"/>
      <c r="J1032" s="293"/>
      <c r="K1032" s="293"/>
      <c r="L1032" s="293"/>
      <c r="M1032" s="293"/>
      <c r="N1032" s="293"/>
      <c r="O1032" s="293"/>
      <c r="P1032" s="293"/>
      <c r="Q1032" s="293"/>
      <c r="R1032" s="293"/>
      <c r="S1032" s="293"/>
      <c r="T1032" s="293"/>
      <c r="U1032" s="293"/>
      <c r="V1032" s="293"/>
      <c r="W1032" s="293"/>
      <c r="X1032" s="293"/>
      <c r="Y1032" s="413"/>
      <c r="Z1032" s="426"/>
      <c r="AA1032" s="426"/>
      <c r="AB1032" s="426"/>
      <c r="AC1032" s="426"/>
      <c r="AD1032" s="426"/>
      <c r="AE1032" s="426"/>
      <c r="AF1032" s="426"/>
      <c r="AG1032" s="426"/>
      <c r="AH1032" s="426"/>
      <c r="AI1032" s="426"/>
      <c r="AJ1032" s="426"/>
      <c r="AK1032" s="426"/>
      <c r="AL1032" s="426"/>
      <c r="AM1032" s="308"/>
    </row>
    <row r="1033" spans="1:39" ht="15" hidden="1" customHeight="1" outlineLevel="1">
      <c r="A1033" s="526">
        <v>25</v>
      </c>
      <c r="B1033" s="429" t="s">
        <v>118</v>
      </c>
      <c r="C1033" s="293" t="s">
        <v>25</v>
      </c>
      <c r="D1033" s="297"/>
      <c r="E1033" s="297"/>
      <c r="F1033" s="297"/>
      <c r="G1033" s="297"/>
      <c r="H1033" s="297"/>
      <c r="I1033" s="297"/>
      <c r="J1033" s="297"/>
      <c r="K1033" s="297"/>
      <c r="L1033" s="297"/>
      <c r="M1033" s="297"/>
      <c r="N1033" s="297">
        <v>12</v>
      </c>
      <c r="O1033" s="297"/>
      <c r="P1033" s="297"/>
      <c r="Q1033" s="297"/>
      <c r="R1033" s="297"/>
      <c r="S1033" s="297"/>
      <c r="T1033" s="297"/>
      <c r="U1033" s="297"/>
      <c r="V1033" s="297"/>
      <c r="W1033" s="297"/>
      <c r="X1033" s="297"/>
      <c r="Y1033" s="427"/>
      <c r="Z1033" s="416"/>
      <c r="AA1033" s="416"/>
      <c r="AB1033" s="416"/>
      <c r="AC1033" s="416"/>
      <c r="AD1033" s="416"/>
      <c r="AE1033" s="416"/>
      <c r="AF1033" s="416"/>
      <c r="AG1033" s="416"/>
      <c r="AH1033" s="416"/>
      <c r="AI1033" s="416"/>
      <c r="AJ1033" s="416"/>
      <c r="AK1033" s="416"/>
      <c r="AL1033" s="416"/>
      <c r="AM1033" s="298">
        <f>SUM(Y1033:AL1033)</f>
        <v>0</v>
      </c>
    </row>
    <row r="1034" spans="1:39" ht="15" hidden="1" customHeight="1" outlineLevel="1">
      <c r="A1034" s="526"/>
      <c r="B1034" s="296" t="s">
        <v>347</v>
      </c>
      <c r="C1034" s="293" t="s">
        <v>164</v>
      </c>
      <c r="D1034" s="297"/>
      <c r="E1034" s="297"/>
      <c r="F1034" s="297"/>
      <c r="G1034" s="297"/>
      <c r="H1034" s="297"/>
      <c r="I1034" s="297"/>
      <c r="J1034" s="297"/>
      <c r="K1034" s="297"/>
      <c r="L1034" s="297"/>
      <c r="M1034" s="297"/>
      <c r="N1034" s="297">
        <f>N1033</f>
        <v>12</v>
      </c>
      <c r="O1034" s="297"/>
      <c r="P1034" s="297"/>
      <c r="Q1034" s="297"/>
      <c r="R1034" s="297"/>
      <c r="S1034" s="297"/>
      <c r="T1034" s="297"/>
      <c r="U1034" s="297"/>
      <c r="V1034" s="297"/>
      <c r="W1034" s="297"/>
      <c r="X1034" s="297"/>
      <c r="Y1034" s="412">
        <f t="shared" ref="Y1034:AL1034" si="324">Y1033</f>
        <v>0</v>
      </c>
      <c r="Z1034" s="412">
        <f t="shared" si="324"/>
        <v>0</v>
      </c>
      <c r="AA1034" s="412">
        <f t="shared" si="324"/>
        <v>0</v>
      </c>
      <c r="AB1034" s="412">
        <f t="shared" si="324"/>
        <v>0</v>
      </c>
      <c r="AC1034" s="412">
        <f t="shared" si="324"/>
        <v>0</v>
      </c>
      <c r="AD1034" s="412">
        <f t="shared" si="324"/>
        <v>0</v>
      </c>
      <c r="AE1034" s="412">
        <f t="shared" si="324"/>
        <v>0</v>
      </c>
      <c r="AF1034" s="412">
        <f t="shared" si="324"/>
        <v>0</v>
      </c>
      <c r="AG1034" s="412">
        <f t="shared" si="324"/>
        <v>0</v>
      </c>
      <c r="AH1034" s="412">
        <f t="shared" si="324"/>
        <v>0</v>
      </c>
      <c r="AI1034" s="412">
        <f t="shared" si="324"/>
        <v>0</v>
      </c>
      <c r="AJ1034" s="412">
        <f t="shared" si="324"/>
        <v>0</v>
      </c>
      <c r="AK1034" s="412">
        <f t="shared" si="324"/>
        <v>0</v>
      </c>
      <c r="AL1034" s="412">
        <f t="shared" si="324"/>
        <v>0</v>
      </c>
      <c r="AM1034" s="308"/>
    </row>
    <row r="1035" spans="1:39" ht="15" hidden="1" customHeight="1" outlineLevel="1">
      <c r="A1035" s="526"/>
      <c r="B1035" s="296"/>
      <c r="C1035" s="293"/>
      <c r="D1035" s="293"/>
      <c r="E1035" s="293"/>
      <c r="F1035" s="293"/>
      <c r="G1035" s="293"/>
      <c r="H1035" s="293"/>
      <c r="I1035" s="293"/>
      <c r="J1035" s="293"/>
      <c r="K1035" s="293"/>
      <c r="L1035" s="293"/>
      <c r="M1035" s="293"/>
      <c r="N1035" s="293"/>
      <c r="O1035" s="293"/>
      <c r="P1035" s="293"/>
      <c r="Q1035" s="293"/>
      <c r="R1035" s="293"/>
      <c r="S1035" s="293"/>
      <c r="T1035" s="293"/>
      <c r="U1035" s="293"/>
      <c r="V1035" s="293"/>
      <c r="W1035" s="293"/>
      <c r="X1035" s="293"/>
      <c r="Y1035" s="413"/>
      <c r="Z1035" s="426"/>
      <c r="AA1035" s="426"/>
      <c r="AB1035" s="426"/>
      <c r="AC1035" s="426"/>
      <c r="AD1035" s="426"/>
      <c r="AE1035" s="426"/>
      <c r="AF1035" s="426"/>
      <c r="AG1035" s="426"/>
      <c r="AH1035" s="426"/>
      <c r="AI1035" s="426"/>
      <c r="AJ1035" s="426"/>
      <c r="AK1035" s="426"/>
      <c r="AL1035" s="426"/>
      <c r="AM1035" s="308"/>
    </row>
    <row r="1036" spans="1:39" ht="15" hidden="1" customHeight="1" outlineLevel="1">
      <c r="A1036" s="526">
        <v>26</v>
      </c>
      <c r="B1036" s="429" t="s">
        <v>119</v>
      </c>
      <c r="C1036" s="293" t="s">
        <v>25</v>
      </c>
      <c r="D1036" s="297"/>
      <c r="E1036" s="297"/>
      <c r="F1036" s="297"/>
      <c r="G1036" s="297"/>
      <c r="H1036" s="297"/>
      <c r="I1036" s="297"/>
      <c r="J1036" s="297"/>
      <c r="K1036" s="297"/>
      <c r="L1036" s="297"/>
      <c r="M1036" s="297"/>
      <c r="N1036" s="297">
        <v>12</v>
      </c>
      <c r="O1036" s="297"/>
      <c r="P1036" s="297"/>
      <c r="Q1036" s="297"/>
      <c r="R1036" s="297"/>
      <c r="S1036" s="297"/>
      <c r="T1036" s="297"/>
      <c r="U1036" s="297"/>
      <c r="V1036" s="297"/>
      <c r="W1036" s="297"/>
      <c r="X1036" s="297"/>
      <c r="Y1036" s="427"/>
      <c r="Z1036" s="416"/>
      <c r="AA1036" s="416"/>
      <c r="AB1036" s="416"/>
      <c r="AC1036" s="416"/>
      <c r="AD1036" s="416"/>
      <c r="AE1036" s="416"/>
      <c r="AF1036" s="416"/>
      <c r="AG1036" s="416"/>
      <c r="AH1036" s="416"/>
      <c r="AI1036" s="416"/>
      <c r="AJ1036" s="416"/>
      <c r="AK1036" s="416"/>
      <c r="AL1036" s="416"/>
      <c r="AM1036" s="298">
        <f>SUM(Y1036:AL1036)</f>
        <v>0</v>
      </c>
    </row>
    <row r="1037" spans="1:39" ht="15" hidden="1" customHeight="1" outlineLevel="1">
      <c r="A1037" s="526"/>
      <c r="B1037" s="296" t="s">
        <v>347</v>
      </c>
      <c r="C1037" s="293" t="s">
        <v>164</v>
      </c>
      <c r="D1037" s="297"/>
      <c r="E1037" s="297"/>
      <c r="F1037" s="297"/>
      <c r="G1037" s="297"/>
      <c r="H1037" s="297"/>
      <c r="I1037" s="297"/>
      <c r="J1037" s="297"/>
      <c r="K1037" s="297"/>
      <c r="L1037" s="297"/>
      <c r="M1037" s="297"/>
      <c r="N1037" s="297">
        <f>N1036</f>
        <v>12</v>
      </c>
      <c r="O1037" s="297"/>
      <c r="P1037" s="297"/>
      <c r="Q1037" s="297"/>
      <c r="R1037" s="297"/>
      <c r="S1037" s="297"/>
      <c r="T1037" s="297"/>
      <c r="U1037" s="297"/>
      <c r="V1037" s="297"/>
      <c r="W1037" s="297"/>
      <c r="X1037" s="297"/>
      <c r="Y1037" s="412">
        <f t="shared" ref="Y1037:AL1037" si="325">Y1036</f>
        <v>0</v>
      </c>
      <c r="Z1037" s="412">
        <f t="shared" si="325"/>
        <v>0</v>
      </c>
      <c r="AA1037" s="412">
        <f t="shared" si="325"/>
        <v>0</v>
      </c>
      <c r="AB1037" s="412">
        <f t="shared" si="325"/>
        <v>0</v>
      </c>
      <c r="AC1037" s="412">
        <f t="shared" si="325"/>
        <v>0</v>
      </c>
      <c r="AD1037" s="412">
        <f t="shared" si="325"/>
        <v>0</v>
      </c>
      <c r="AE1037" s="412">
        <f t="shared" si="325"/>
        <v>0</v>
      </c>
      <c r="AF1037" s="412">
        <f t="shared" si="325"/>
        <v>0</v>
      </c>
      <c r="AG1037" s="412">
        <f t="shared" si="325"/>
        <v>0</v>
      </c>
      <c r="AH1037" s="412">
        <f t="shared" si="325"/>
        <v>0</v>
      </c>
      <c r="AI1037" s="412">
        <f t="shared" si="325"/>
        <v>0</v>
      </c>
      <c r="AJ1037" s="412">
        <f t="shared" si="325"/>
        <v>0</v>
      </c>
      <c r="AK1037" s="412">
        <f t="shared" si="325"/>
        <v>0</v>
      </c>
      <c r="AL1037" s="412">
        <f t="shared" si="325"/>
        <v>0</v>
      </c>
      <c r="AM1037" s="308"/>
    </row>
    <row r="1038" spans="1:39" ht="15" hidden="1" customHeight="1" outlineLevel="1">
      <c r="A1038" s="526"/>
      <c r="B1038" s="296"/>
      <c r="C1038" s="293"/>
      <c r="D1038" s="293"/>
      <c r="E1038" s="293"/>
      <c r="F1038" s="293"/>
      <c r="G1038" s="293"/>
      <c r="H1038" s="293"/>
      <c r="I1038" s="293"/>
      <c r="J1038" s="293"/>
      <c r="K1038" s="293"/>
      <c r="L1038" s="293"/>
      <c r="M1038" s="293"/>
      <c r="N1038" s="293"/>
      <c r="O1038" s="293"/>
      <c r="P1038" s="293"/>
      <c r="Q1038" s="293"/>
      <c r="R1038" s="293"/>
      <c r="S1038" s="293"/>
      <c r="T1038" s="293"/>
      <c r="U1038" s="293"/>
      <c r="V1038" s="293"/>
      <c r="W1038" s="293"/>
      <c r="X1038" s="293"/>
      <c r="Y1038" s="413"/>
      <c r="Z1038" s="426"/>
      <c r="AA1038" s="426"/>
      <c r="AB1038" s="426"/>
      <c r="AC1038" s="426"/>
      <c r="AD1038" s="426"/>
      <c r="AE1038" s="426"/>
      <c r="AF1038" s="426"/>
      <c r="AG1038" s="426"/>
      <c r="AH1038" s="426"/>
      <c r="AI1038" s="426"/>
      <c r="AJ1038" s="426"/>
      <c r="AK1038" s="426"/>
      <c r="AL1038" s="426"/>
      <c r="AM1038" s="308"/>
    </row>
    <row r="1039" spans="1:39" ht="15" hidden="1" customHeight="1" outlineLevel="1">
      <c r="A1039" s="526">
        <v>27</v>
      </c>
      <c r="B1039" s="429" t="s">
        <v>120</v>
      </c>
      <c r="C1039" s="293" t="s">
        <v>25</v>
      </c>
      <c r="D1039" s="297"/>
      <c r="E1039" s="297"/>
      <c r="F1039" s="297"/>
      <c r="G1039" s="297"/>
      <c r="H1039" s="297"/>
      <c r="I1039" s="297"/>
      <c r="J1039" s="297"/>
      <c r="K1039" s="297"/>
      <c r="L1039" s="297"/>
      <c r="M1039" s="297"/>
      <c r="N1039" s="297">
        <v>12</v>
      </c>
      <c r="O1039" s="297"/>
      <c r="P1039" s="297"/>
      <c r="Q1039" s="297"/>
      <c r="R1039" s="297"/>
      <c r="S1039" s="297"/>
      <c r="T1039" s="297"/>
      <c r="U1039" s="297"/>
      <c r="V1039" s="297"/>
      <c r="W1039" s="297"/>
      <c r="X1039" s="297"/>
      <c r="Y1039" s="427"/>
      <c r="Z1039" s="416"/>
      <c r="AA1039" s="416"/>
      <c r="AB1039" s="416"/>
      <c r="AC1039" s="416"/>
      <c r="AD1039" s="416"/>
      <c r="AE1039" s="416"/>
      <c r="AF1039" s="416"/>
      <c r="AG1039" s="416"/>
      <c r="AH1039" s="416"/>
      <c r="AI1039" s="416"/>
      <c r="AJ1039" s="416"/>
      <c r="AK1039" s="416"/>
      <c r="AL1039" s="416"/>
      <c r="AM1039" s="298">
        <f>SUM(Y1039:AL1039)</f>
        <v>0</v>
      </c>
    </row>
    <row r="1040" spans="1:39" ht="15" hidden="1" customHeight="1" outlineLevel="1">
      <c r="A1040" s="526"/>
      <c r="B1040" s="296" t="s">
        <v>347</v>
      </c>
      <c r="C1040" s="293" t="s">
        <v>164</v>
      </c>
      <c r="D1040" s="297"/>
      <c r="E1040" s="297"/>
      <c r="F1040" s="297"/>
      <c r="G1040" s="297"/>
      <c r="H1040" s="297"/>
      <c r="I1040" s="297"/>
      <c r="J1040" s="297"/>
      <c r="K1040" s="297"/>
      <c r="L1040" s="297"/>
      <c r="M1040" s="297"/>
      <c r="N1040" s="297">
        <f>N1039</f>
        <v>12</v>
      </c>
      <c r="O1040" s="297"/>
      <c r="P1040" s="297"/>
      <c r="Q1040" s="297"/>
      <c r="R1040" s="297"/>
      <c r="S1040" s="297"/>
      <c r="T1040" s="297"/>
      <c r="U1040" s="297"/>
      <c r="V1040" s="297"/>
      <c r="W1040" s="297"/>
      <c r="X1040" s="297"/>
      <c r="Y1040" s="412">
        <f t="shared" ref="Y1040:AL1040" si="326">Y1039</f>
        <v>0</v>
      </c>
      <c r="Z1040" s="412">
        <f t="shared" si="326"/>
        <v>0</v>
      </c>
      <c r="AA1040" s="412">
        <f t="shared" si="326"/>
        <v>0</v>
      </c>
      <c r="AB1040" s="412">
        <f t="shared" si="326"/>
        <v>0</v>
      </c>
      <c r="AC1040" s="412">
        <f t="shared" si="326"/>
        <v>0</v>
      </c>
      <c r="AD1040" s="412">
        <f t="shared" si="326"/>
        <v>0</v>
      </c>
      <c r="AE1040" s="412">
        <f t="shared" si="326"/>
        <v>0</v>
      </c>
      <c r="AF1040" s="412">
        <f t="shared" si="326"/>
        <v>0</v>
      </c>
      <c r="AG1040" s="412">
        <f t="shared" si="326"/>
        <v>0</v>
      </c>
      <c r="AH1040" s="412">
        <f t="shared" si="326"/>
        <v>0</v>
      </c>
      <c r="AI1040" s="412">
        <f t="shared" si="326"/>
        <v>0</v>
      </c>
      <c r="AJ1040" s="412">
        <f t="shared" si="326"/>
        <v>0</v>
      </c>
      <c r="AK1040" s="412">
        <f t="shared" si="326"/>
        <v>0</v>
      </c>
      <c r="AL1040" s="412">
        <f t="shared" si="326"/>
        <v>0</v>
      </c>
      <c r="AM1040" s="308"/>
    </row>
    <row r="1041" spans="1:39" ht="15" hidden="1" customHeight="1" outlineLevel="1">
      <c r="A1041" s="526"/>
      <c r="B1041" s="296"/>
      <c r="C1041" s="293"/>
      <c r="D1041" s="293"/>
      <c r="E1041" s="293"/>
      <c r="F1041" s="293"/>
      <c r="G1041" s="293"/>
      <c r="H1041" s="293"/>
      <c r="I1041" s="293"/>
      <c r="J1041" s="293"/>
      <c r="K1041" s="293"/>
      <c r="L1041" s="293"/>
      <c r="M1041" s="293"/>
      <c r="N1041" s="293"/>
      <c r="O1041" s="293"/>
      <c r="P1041" s="293"/>
      <c r="Q1041" s="293"/>
      <c r="R1041" s="293"/>
      <c r="S1041" s="293"/>
      <c r="T1041" s="293"/>
      <c r="U1041" s="293"/>
      <c r="V1041" s="293"/>
      <c r="W1041" s="293"/>
      <c r="X1041" s="293"/>
      <c r="Y1041" s="413"/>
      <c r="Z1041" s="426"/>
      <c r="AA1041" s="426"/>
      <c r="AB1041" s="426"/>
      <c r="AC1041" s="426"/>
      <c r="AD1041" s="426"/>
      <c r="AE1041" s="426"/>
      <c r="AF1041" s="426"/>
      <c r="AG1041" s="426"/>
      <c r="AH1041" s="426"/>
      <c r="AI1041" s="426"/>
      <c r="AJ1041" s="426"/>
      <c r="AK1041" s="426"/>
      <c r="AL1041" s="426"/>
      <c r="AM1041" s="308"/>
    </row>
    <row r="1042" spans="1:39" ht="15" hidden="1" customHeight="1" outlineLevel="1">
      <c r="A1042" s="526">
        <v>28</v>
      </c>
      <c r="B1042" s="429" t="s">
        <v>121</v>
      </c>
      <c r="C1042" s="293" t="s">
        <v>25</v>
      </c>
      <c r="D1042" s="297"/>
      <c r="E1042" s="297"/>
      <c r="F1042" s="297"/>
      <c r="G1042" s="297"/>
      <c r="H1042" s="297"/>
      <c r="I1042" s="297"/>
      <c r="J1042" s="297"/>
      <c r="K1042" s="297"/>
      <c r="L1042" s="297"/>
      <c r="M1042" s="297"/>
      <c r="N1042" s="297">
        <v>12</v>
      </c>
      <c r="O1042" s="297"/>
      <c r="P1042" s="297"/>
      <c r="Q1042" s="297"/>
      <c r="R1042" s="297"/>
      <c r="S1042" s="297"/>
      <c r="T1042" s="297"/>
      <c r="U1042" s="297"/>
      <c r="V1042" s="297"/>
      <c r="W1042" s="297"/>
      <c r="X1042" s="297"/>
      <c r="Y1042" s="427"/>
      <c r="Z1042" s="416"/>
      <c r="AA1042" s="416"/>
      <c r="AB1042" s="416"/>
      <c r="AC1042" s="416"/>
      <c r="AD1042" s="416"/>
      <c r="AE1042" s="416"/>
      <c r="AF1042" s="416"/>
      <c r="AG1042" s="416"/>
      <c r="AH1042" s="416"/>
      <c r="AI1042" s="416"/>
      <c r="AJ1042" s="416"/>
      <c r="AK1042" s="416"/>
      <c r="AL1042" s="416"/>
      <c r="AM1042" s="298">
        <f>SUM(Y1042:AL1042)</f>
        <v>0</v>
      </c>
    </row>
    <row r="1043" spans="1:39" ht="15" hidden="1" customHeight="1" outlineLevel="1">
      <c r="A1043" s="526"/>
      <c r="B1043" s="296" t="s">
        <v>347</v>
      </c>
      <c r="C1043" s="293" t="s">
        <v>164</v>
      </c>
      <c r="D1043" s="297"/>
      <c r="E1043" s="297"/>
      <c r="F1043" s="297"/>
      <c r="G1043" s="297"/>
      <c r="H1043" s="297"/>
      <c r="I1043" s="297"/>
      <c r="J1043" s="297"/>
      <c r="K1043" s="297"/>
      <c r="L1043" s="297"/>
      <c r="M1043" s="297"/>
      <c r="N1043" s="297">
        <f>N1042</f>
        <v>12</v>
      </c>
      <c r="O1043" s="297"/>
      <c r="P1043" s="297"/>
      <c r="Q1043" s="297"/>
      <c r="R1043" s="297"/>
      <c r="S1043" s="297"/>
      <c r="T1043" s="297"/>
      <c r="U1043" s="297"/>
      <c r="V1043" s="297"/>
      <c r="W1043" s="297"/>
      <c r="X1043" s="297"/>
      <c r="Y1043" s="412">
        <f t="shared" ref="Y1043:AL1043" si="327">Y1042</f>
        <v>0</v>
      </c>
      <c r="Z1043" s="412">
        <f t="shared" si="327"/>
        <v>0</v>
      </c>
      <c r="AA1043" s="412">
        <f t="shared" si="327"/>
        <v>0</v>
      </c>
      <c r="AB1043" s="412">
        <f t="shared" si="327"/>
        <v>0</v>
      </c>
      <c r="AC1043" s="412">
        <f t="shared" si="327"/>
        <v>0</v>
      </c>
      <c r="AD1043" s="412">
        <f t="shared" si="327"/>
        <v>0</v>
      </c>
      <c r="AE1043" s="412">
        <f t="shared" si="327"/>
        <v>0</v>
      </c>
      <c r="AF1043" s="412">
        <f t="shared" si="327"/>
        <v>0</v>
      </c>
      <c r="AG1043" s="412">
        <f t="shared" si="327"/>
        <v>0</v>
      </c>
      <c r="AH1043" s="412">
        <f t="shared" si="327"/>
        <v>0</v>
      </c>
      <c r="AI1043" s="412">
        <f t="shared" si="327"/>
        <v>0</v>
      </c>
      <c r="AJ1043" s="412">
        <f t="shared" si="327"/>
        <v>0</v>
      </c>
      <c r="AK1043" s="412">
        <f t="shared" si="327"/>
        <v>0</v>
      </c>
      <c r="AL1043" s="412">
        <f t="shared" si="327"/>
        <v>0</v>
      </c>
      <c r="AM1043" s="308"/>
    </row>
    <row r="1044" spans="1:39" ht="15" hidden="1" customHeight="1" outlineLevel="1">
      <c r="A1044" s="526"/>
      <c r="B1044" s="296"/>
      <c r="C1044" s="293"/>
      <c r="D1044" s="293"/>
      <c r="E1044" s="293"/>
      <c r="F1044" s="293"/>
      <c r="G1044" s="293"/>
      <c r="H1044" s="293"/>
      <c r="I1044" s="293"/>
      <c r="J1044" s="293"/>
      <c r="K1044" s="293"/>
      <c r="L1044" s="293"/>
      <c r="M1044" s="293"/>
      <c r="N1044" s="293"/>
      <c r="O1044" s="293"/>
      <c r="P1044" s="293"/>
      <c r="Q1044" s="293"/>
      <c r="R1044" s="293"/>
      <c r="S1044" s="293"/>
      <c r="T1044" s="293"/>
      <c r="U1044" s="293"/>
      <c r="V1044" s="293"/>
      <c r="W1044" s="293"/>
      <c r="X1044" s="293"/>
      <c r="Y1044" s="413"/>
      <c r="Z1044" s="426"/>
      <c r="AA1044" s="426"/>
      <c r="AB1044" s="426"/>
      <c r="AC1044" s="426"/>
      <c r="AD1044" s="426"/>
      <c r="AE1044" s="426"/>
      <c r="AF1044" s="426"/>
      <c r="AG1044" s="426"/>
      <c r="AH1044" s="426"/>
      <c r="AI1044" s="426"/>
      <c r="AJ1044" s="426"/>
      <c r="AK1044" s="426"/>
      <c r="AL1044" s="426"/>
      <c r="AM1044" s="308"/>
    </row>
    <row r="1045" spans="1:39" ht="15" hidden="1" customHeight="1" outlineLevel="1">
      <c r="A1045" s="526">
        <v>29</v>
      </c>
      <c r="B1045" s="429" t="s">
        <v>122</v>
      </c>
      <c r="C1045" s="293" t="s">
        <v>25</v>
      </c>
      <c r="D1045" s="297"/>
      <c r="E1045" s="297"/>
      <c r="F1045" s="297"/>
      <c r="G1045" s="297"/>
      <c r="H1045" s="297"/>
      <c r="I1045" s="297"/>
      <c r="J1045" s="297"/>
      <c r="K1045" s="297"/>
      <c r="L1045" s="297"/>
      <c r="M1045" s="297"/>
      <c r="N1045" s="297">
        <v>3</v>
      </c>
      <c r="O1045" s="297"/>
      <c r="P1045" s="297"/>
      <c r="Q1045" s="297"/>
      <c r="R1045" s="297"/>
      <c r="S1045" s="297"/>
      <c r="T1045" s="297"/>
      <c r="U1045" s="297"/>
      <c r="V1045" s="297"/>
      <c r="W1045" s="297"/>
      <c r="X1045" s="297"/>
      <c r="Y1045" s="427"/>
      <c r="Z1045" s="416"/>
      <c r="AA1045" s="416"/>
      <c r="AB1045" s="416"/>
      <c r="AC1045" s="416"/>
      <c r="AD1045" s="416"/>
      <c r="AE1045" s="416"/>
      <c r="AF1045" s="416"/>
      <c r="AG1045" s="416"/>
      <c r="AH1045" s="416"/>
      <c r="AI1045" s="416"/>
      <c r="AJ1045" s="416"/>
      <c r="AK1045" s="416"/>
      <c r="AL1045" s="416"/>
      <c r="AM1045" s="298">
        <f>SUM(Y1045:AL1045)</f>
        <v>0</v>
      </c>
    </row>
    <row r="1046" spans="1:39" ht="15" hidden="1" customHeight="1" outlineLevel="1">
      <c r="A1046" s="526"/>
      <c r="B1046" s="296" t="s">
        <v>347</v>
      </c>
      <c r="C1046" s="293" t="s">
        <v>164</v>
      </c>
      <c r="D1046" s="297"/>
      <c r="E1046" s="297"/>
      <c r="F1046" s="297"/>
      <c r="G1046" s="297"/>
      <c r="H1046" s="297"/>
      <c r="I1046" s="297"/>
      <c r="J1046" s="297"/>
      <c r="K1046" s="297"/>
      <c r="L1046" s="297"/>
      <c r="M1046" s="297"/>
      <c r="N1046" s="297">
        <f>N1045</f>
        <v>3</v>
      </c>
      <c r="O1046" s="297"/>
      <c r="P1046" s="297"/>
      <c r="Q1046" s="297"/>
      <c r="R1046" s="297"/>
      <c r="S1046" s="297"/>
      <c r="T1046" s="297"/>
      <c r="U1046" s="297"/>
      <c r="V1046" s="297"/>
      <c r="W1046" s="297"/>
      <c r="X1046" s="297"/>
      <c r="Y1046" s="412">
        <f t="shared" ref="Y1046:AL1046" si="328">Y1045</f>
        <v>0</v>
      </c>
      <c r="Z1046" s="412">
        <f t="shared" si="328"/>
        <v>0</v>
      </c>
      <c r="AA1046" s="412">
        <f t="shared" si="328"/>
        <v>0</v>
      </c>
      <c r="AB1046" s="412">
        <f t="shared" si="328"/>
        <v>0</v>
      </c>
      <c r="AC1046" s="412">
        <f t="shared" si="328"/>
        <v>0</v>
      </c>
      <c r="AD1046" s="412">
        <f t="shared" si="328"/>
        <v>0</v>
      </c>
      <c r="AE1046" s="412">
        <f t="shared" si="328"/>
        <v>0</v>
      </c>
      <c r="AF1046" s="412">
        <f t="shared" si="328"/>
        <v>0</v>
      </c>
      <c r="AG1046" s="412">
        <f t="shared" si="328"/>
        <v>0</v>
      </c>
      <c r="AH1046" s="412">
        <f t="shared" si="328"/>
        <v>0</v>
      </c>
      <c r="AI1046" s="412">
        <f t="shared" si="328"/>
        <v>0</v>
      </c>
      <c r="AJ1046" s="412">
        <f t="shared" si="328"/>
        <v>0</v>
      </c>
      <c r="AK1046" s="412">
        <f t="shared" si="328"/>
        <v>0</v>
      </c>
      <c r="AL1046" s="412">
        <f t="shared" si="328"/>
        <v>0</v>
      </c>
      <c r="AM1046" s="308"/>
    </row>
    <row r="1047" spans="1:39" ht="15" hidden="1" customHeight="1" outlineLevel="1">
      <c r="A1047" s="526"/>
      <c r="B1047" s="296"/>
      <c r="C1047" s="293"/>
      <c r="D1047" s="293"/>
      <c r="E1047" s="293"/>
      <c r="F1047" s="293"/>
      <c r="G1047" s="293"/>
      <c r="H1047" s="293"/>
      <c r="I1047" s="293"/>
      <c r="J1047" s="293"/>
      <c r="K1047" s="293"/>
      <c r="L1047" s="293"/>
      <c r="M1047" s="293"/>
      <c r="N1047" s="293"/>
      <c r="O1047" s="293"/>
      <c r="P1047" s="293"/>
      <c r="Q1047" s="293"/>
      <c r="R1047" s="293"/>
      <c r="S1047" s="293"/>
      <c r="T1047" s="293"/>
      <c r="U1047" s="293"/>
      <c r="V1047" s="293"/>
      <c r="W1047" s="293"/>
      <c r="X1047" s="293"/>
      <c r="Y1047" s="413"/>
      <c r="Z1047" s="426"/>
      <c r="AA1047" s="426"/>
      <c r="AB1047" s="426"/>
      <c r="AC1047" s="426"/>
      <c r="AD1047" s="426"/>
      <c r="AE1047" s="426"/>
      <c r="AF1047" s="426"/>
      <c r="AG1047" s="426"/>
      <c r="AH1047" s="426"/>
      <c r="AI1047" s="426"/>
      <c r="AJ1047" s="426"/>
      <c r="AK1047" s="426"/>
      <c r="AL1047" s="426"/>
      <c r="AM1047" s="308"/>
    </row>
    <row r="1048" spans="1:39" ht="15" hidden="1" customHeight="1" outlineLevel="1">
      <c r="A1048" s="526">
        <v>30</v>
      </c>
      <c r="B1048" s="429" t="s">
        <v>123</v>
      </c>
      <c r="C1048" s="293" t="s">
        <v>25</v>
      </c>
      <c r="D1048" s="297"/>
      <c r="E1048" s="297"/>
      <c r="F1048" s="297"/>
      <c r="G1048" s="297"/>
      <c r="H1048" s="297"/>
      <c r="I1048" s="297"/>
      <c r="J1048" s="297"/>
      <c r="K1048" s="297"/>
      <c r="L1048" s="297"/>
      <c r="M1048" s="297"/>
      <c r="N1048" s="297">
        <v>12</v>
      </c>
      <c r="O1048" s="297"/>
      <c r="P1048" s="297"/>
      <c r="Q1048" s="297"/>
      <c r="R1048" s="297"/>
      <c r="S1048" s="297"/>
      <c r="T1048" s="297"/>
      <c r="U1048" s="297"/>
      <c r="V1048" s="297"/>
      <c r="W1048" s="297"/>
      <c r="X1048" s="297"/>
      <c r="Y1048" s="427"/>
      <c r="Z1048" s="416"/>
      <c r="AA1048" s="416"/>
      <c r="AB1048" s="416"/>
      <c r="AC1048" s="416"/>
      <c r="AD1048" s="416"/>
      <c r="AE1048" s="416"/>
      <c r="AF1048" s="416"/>
      <c r="AG1048" s="416"/>
      <c r="AH1048" s="416"/>
      <c r="AI1048" s="416"/>
      <c r="AJ1048" s="416"/>
      <c r="AK1048" s="416"/>
      <c r="AL1048" s="416"/>
      <c r="AM1048" s="298">
        <f>SUM(Y1048:AL1048)</f>
        <v>0</v>
      </c>
    </row>
    <row r="1049" spans="1:39" ht="15" hidden="1" customHeight="1" outlineLevel="1">
      <c r="A1049" s="526"/>
      <c r="B1049" s="296" t="s">
        <v>347</v>
      </c>
      <c r="C1049" s="293" t="s">
        <v>164</v>
      </c>
      <c r="D1049" s="297"/>
      <c r="E1049" s="297"/>
      <c r="F1049" s="297"/>
      <c r="G1049" s="297"/>
      <c r="H1049" s="297"/>
      <c r="I1049" s="297"/>
      <c r="J1049" s="297"/>
      <c r="K1049" s="297"/>
      <c r="L1049" s="297"/>
      <c r="M1049" s="297"/>
      <c r="N1049" s="297">
        <f>N1048</f>
        <v>12</v>
      </c>
      <c r="O1049" s="297"/>
      <c r="P1049" s="297"/>
      <c r="Q1049" s="297"/>
      <c r="R1049" s="297"/>
      <c r="S1049" s="297"/>
      <c r="T1049" s="297"/>
      <c r="U1049" s="297"/>
      <c r="V1049" s="297"/>
      <c r="W1049" s="297"/>
      <c r="X1049" s="297"/>
      <c r="Y1049" s="412">
        <f t="shared" ref="Y1049:AL1049" si="329">Y1048</f>
        <v>0</v>
      </c>
      <c r="Z1049" s="412">
        <f t="shared" si="329"/>
        <v>0</v>
      </c>
      <c r="AA1049" s="412">
        <f t="shared" si="329"/>
        <v>0</v>
      </c>
      <c r="AB1049" s="412">
        <f t="shared" si="329"/>
        <v>0</v>
      </c>
      <c r="AC1049" s="412">
        <f t="shared" si="329"/>
        <v>0</v>
      </c>
      <c r="AD1049" s="412">
        <f t="shared" si="329"/>
        <v>0</v>
      </c>
      <c r="AE1049" s="412">
        <f t="shared" si="329"/>
        <v>0</v>
      </c>
      <c r="AF1049" s="412">
        <f t="shared" si="329"/>
        <v>0</v>
      </c>
      <c r="AG1049" s="412">
        <f t="shared" si="329"/>
        <v>0</v>
      </c>
      <c r="AH1049" s="412">
        <f t="shared" si="329"/>
        <v>0</v>
      </c>
      <c r="AI1049" s="412">
        <f t="shared" si="329"/>
        <v>0</v>
      </c>
      <c r="AJ1049" s="412">
        <f t="shared" si="329"/>
        <v>0</v>
      </c>
      <c r="AK1049" s="412">
        <f t="shared" si="329"/>
        <v>0</v>
      </c>
      <c r="AL1049" s="412">
        <f t="shared" si="329"/>
        <v>0</v>
      </c>
      <c r="AM1049" s="308"/>
    </row>
    <row r="1050" spans="1:39" ht="15" hidden="1" customHeight="1" outlineLevel="1">
      <c r="A1050" s="526"/>
      <c r="B1050" s="296"/>
      <c r="C1050" s="293"/>
      <c r="D1050" s="293"/>
      <c r="E1050" s="293"/>
      <c r="F1050" s="293"/>
      <c r="G1050" s="293"/>
      <c r="H1050" s="293"/>
      <c r="I1050" s="293"/>
      <c r="J1050" s="293"/>
      <c r="K1050" s="293"/>
      <c r="L1050" s="293"/>
      <c r="M1050" s="293"/>
      <c r="N1050" s="293"/>
      <c r="O1050" s="293"/>
      <c r="P1050" s="293"/>
      <c r="Q1050" s="293"/>
      <c r="R1050" s="293"/>
      <c r="S1050" s="293"/>
      <c r="T1050" s="293"/>
      <c r="U1050" s="293"/>
      <c r="V1050" s="293"/>
      <c r="W1050" s="293"/>
      <c r="X1050" s="293"/>
      <c r="Y1050" s="413"/>
      <c r="Z1050" s="426"/>
      <c r="AA1050" s="426"/>
      <c r="AB1050" s="426"/>
      <c r="AC1050" s="426"/>
      <c r="AD1050" s="426"/>
      <c r="AE1050" s="426"/>
      <c r="AF1050" s="426"/>
      <c r="AG1050" s="426"/>
      <c r="AH1050" s="426"/>
      <c r="AI1050" s="426"/>
      <c r="AJ1050" s="426"/>
      <c r="AK1050" s="426"/>
      <c r="AL1050" s="426"/>
      <c r="AM1050" s="308"/>
    </row>
    <row r="1051" spans="1:39" ht="15" hidden="1" customHeight="1" outlineLevel="1">
      <c r="A1051" s="526">
        <v>31</v>
      </c>
      <c r="B1051" s="429" t="s">
        <v>124</v>
      </c>
      <c r="C1051" s="293" t="s">
        <v>25</v>
      </c>
      <c r="D1051" s="297"/>
      <c r="E1051" s="297"/>
      <c r="F1051" s="297"/>
      <c r="G1051" s="297"/>
      <c r="H1051" s="297"/>
      <c r="I1051" s="297"/>
      <c r="J1051" s="297"/>
      <c r="K1051" s="297"/>
      <c r="L1051" s="297"/>
      <c r="M1051" s="297"/>
      <c r="N1051" s="297">
        <v>12</v>
      </c>
      <c r="O1051" s="297"/>
      <c r="P1051" s="297"/>
      <c r="Q1051" s="297"/>
      <c r="R1051" s="297"/>
      <c r="S1051" s="297"/>
      <c r="T1051" s="297"/>
      <c r="U1051" s="297"/>
      <c r="V1051" s="297"/>
      <c r="W1051" s="297"/>
      <c r="X1051" s="297"/>
      <c r="Y1051" s="427"/>
      <c r="Z1051" s="416"/>
      <c r="AA1051" s="416"/>
      <c r="AB1051" s="416"/>
      <c r="AC1051" s="416"/>
      <c r="AD1051" s="416"/>
      <c r="AE1051" s="416"/>
      <c r="AF1051" s="416"/>
      <c r="AG1051" s="416"/>
      <c r="AH1051" s="416"/>
      <c r="AI1051" s="416"/>
      <c r="AJ1051" s="416"/>
      <c r="AK1051" s="416"/>
      <c r="AL1051" s="416"/>
      <c r="AM1051" s="298">
        <f>SUM(Y1051:AL1051)</f>
        <v>0</v>
      </c>
    </row>
    <row r="1052" spans="1:39" ht="15" hidden="1" customHeight="1" outlineLevel="1">
      <c r="A1052" s="526"/>
      <c r="B1052" s="296" t="s">
        <v>347</v>
      </c>
      <c r="C1052" s="293" t="s">
        <v>164</v>
      </c>
      <c r="D1052" s="297"/>
      <c r="E1052" s="297"/>
      <c r="F1052" s="297"/>
      <c r="G1052" s="297"/>
      <c r="H1052" s="297"/>
      <c r="I1052" s="297"/>
      <c r="J1052" s="297"/>
      <c r="K1052" s="297"/>
      <c r="L1052" s="297"/>
      <c r="M1052" s="297"/>
      <c r="N1052" s="297">
        <f>N1051</f>
        <v>12</v>
      </c>
      <c r="O1052" s="297"/>
      <c r="P1052" s="297"/>
      <c r="Q1052" s="297"/>
      <c r="R1052" s="297"/>
      <c r="S1052" s="297"/>
      <c r="T1052" s="297"/>
      <c r="U1052" s="297"/>
      <c r="V1052" s="297"/>
      <c r="W1052" s="297"/>
      <c r="X1052" s="297"/>
      <c r="Y1052" s="412">
        <f t="shared" ref="Y1052:AL1052" si="330">Y1051</f>
        <v>0</v>
      </c>
      <c r="Z1052" s="412">
        <f t="shared" si="330"/>
        <v>0</v>
      </c>
      <c r="AA1052" s="412">
        <f t="shared" si="330"/>
        <v>0</v>
      </c>
      <c r="AB1052" s="412">
        <f t="shared" si="330"/>
        <v>0</v>
      </c>
      <c r="AC1052" s="412">
        <f t="shared" si="330"/>
        <v>0</v>
      </c>
      <c r="AD1052" s="412">
        <f t="shared" si="330"/>
        <v>0</v>
      </c>
      <c r="AE1052" s="412">
        <f t="shared" si="330"/>
        <v>0</v>
      </c>
      <c r="AF1052" s="412">
        <f t="shared" si="330"/>
        <v>0</v>
      </c>
      <c r="AG1052" s="412">
        <f t="shared" si="330"/>
        <v>0</v>
      </c>
      <c r="AH1052" s="412">
        <f t="shared" si="330"/>
        <v>0</v>
      </c>
      <c r="AI1052" s="412">
        <f t="shared" si="330"/>
        <v>0</v>
      </c>
      <c r="AJ1052" s="412">
        <f t="shared" si="330"/>
        <v>0</v>
      </c>
      <c r="AK1052" s="412">
        <f t="shared" si="330"/>
        <v>0</v>
      </c>
      <c r="AL1052" s="412">
        <f t="shared" si="330"/>
        <v>0</v>
      </c>
      <c r="AM1052" s="308"/>
    </row>
    <row r="1053" spans="1:39" ht="15" hidden="1" customHeight="1" outlineLevel="1">
      <c r="A1053" s="526"/>
      <c r="B1053" s="429"/>
      <c r="C1053" s="293"/>
      <c r="D1053" s="293"/>
      <c r="E1053" s="293"/>
      <c r="F1053" s="293"/>
      <c r="G1053" s="293"/>
      <c r="H1053" s="293"/>
      <c r="I1053" s="293"/>
      <c r="J1053" s="293"/>
      <c r="K1053" s="293"/>
      <c r="L1053" s="293"/>
      <c r="M1053" s="293"/>
      <c r="N1053" s="293"/>
      <c r="O1053" s="293"/>
      <c r="P1053" s="293"/>
      <c r="Q1053" s="293"/>
      <c r="R1053" s="293"/>
      <c r="S1053" s="293"/>
      <c r="T1053" s="293"/>
      <c r="U1053" s="293"/>
      <c r="V1053" s="293"/>
      <c r="W1053" s="293"/>
      <c r="X1053" s="293"/>
      <c r="Y1053" s="413"/>
      <c r="Z1053" s="426"/>
      <c r="AA1053" s="426"/>
      <c r="AB1053" s="426"/>
      <c r="AC1053" s="426"/>
      <c r="AD1053" s="426"/>
      <c r="AE1053" s="426"/>
      <c r="AF1053" s="426"/>
      <c r="AG1053" s="426"/>
      <c r="AH1053" s="426"/>
      <c r="AI1053" s="426"/>
      <c r="AJ1053" s="426"/>
      <c r="AK1053" s="426"/>
      <c r="AL1053" s="426"/>
      <c r="AM1053" s="308"/>
    </row>
    <row r="1054" spans="1:39" ht="15" hidden="1" customHeight="1" outlineLevel="1">
      <c r="A1054" s="526">
        <v>32</v>
      </c>
      <c r="B1054" s="429" t="s">
        <v>125</v>
      </c>
      <c r="C1054" s="293" t="s">
        <v>25</v>
      </c>
      <c r="D1054" s="297"/>
      <c r="E1054" s="297"/>
      <c r="F1054" s="297"/>
      <c r="G1054" s="297"/>
      <c r="H1054" s="297"/>
      <c r="I1054" s="297"/>
      <c r="J1054" s="297"/>
      <c r="K1054" s="297"/>
      <c r="L1054" s="297"/>
      <c r="M1054" s="297"/>
      <c r="N1054" s="297">
        <v>12</v>
      </c>
      <c r="O1054" s="297"/>
      <c r="P1054" s="297"/>
      <c r="Q1054" s="297"/>
      <c r="R1054" s="297"/>
      <c r="S1054" s="297"/>
      <c r="T1054" s="297"/>
      <c r="U1054" s="297"/>
      <c r="V1054" s="297"/>
      <c r="W1054" s="297"/>
      <c r="X1054" s="297"/>
      <c r="Y1054" s="427"/>
      <c r="Z1054" s="416"/>
      <c r="AA1054" s="416"/>
      <c r="AB1054" s="416"/>
      <c r="AC1054" s="416"/>
      <c r="AD1054" s="416"/>
      <c r="AE1054" s="416"/>
      <c r="AF1054" s="416"/>
      <c r="AG1054" s="416"/>
      <c r="AH1054" s="416"/>
      <c r="AI1054" s="416"/>
      <c r="AJ1054" s="416"/>
      <c r="AK1054" s="416"/>
      <c r="AL1054" s="416"/>
      <c r="AM1054" s="298">
        <f>SUM(Y1054:AL1054)</f>
        <v>0</v>
      </c>
    </row>
    <row r="1055" spans="1:39" ht="15" hidden="1" customHeight="1" outlineLevel="1">
      <c r="A1055" s="526"/>
      <c r="B1055" s="296" t="s">
        <v>347</v>
      </c>
      <c r="C1055" s="293" t="s">
        <v>164</v>
      </c>
      <c r="D1055" s="297"/>
      <c r="E1055" s="297"/>
      <c r="F1055" s="297"/>
      <c r="G1055" s="297"/>
      <c r="H1055" s="297"/>
      <c r="I1055" s="297"/>
      <c r="J1055" s="297"/>
      <c r="K1055" s="297"/>
      <c r="L1055" s="297"/>
      <c r="M1055" s="297"/>
      <c r="N1055" s="297">
        <f>N1054</f>
        <v>12</v>
      </c>
      <c r="O1055" s="297"/>
      <c r="P1055" s="297"/>
      <c r="Q1055" s="297"/>
      <c r="R1055" s="297"/>
      <c r="S1055" s="297"/>
      <c r="T1055" s="297"/>
      <c r="U1055" s="297"/>
      <c r="V1055" s="297"/>
      <c r="W1055" s="297"/>
      <c r="X1055" s="297"/>
      <c r="Y1055" s="412">
        <f t="shared" ref="Y1055:AL1055" si="331">Y1054</f>
        <v>0</v>
      </c>
      <c r="Z1055" s="412">
        <f t="shared" si="331"/>
        <v>0</v>
      </c>
      <c r="AA1055" s="412">
        <f t="shared" si="331"/>
        <v>0</v>
      </c>
      <c r="AB1055" s="412">
        <f t="shared" si="331"/>
        <v>0</v>
      </c>
      <c r="AC1055" s="412">
        <f t="shared" si="331"/>
        <v>0</v>
      </c>
      <c r="AD1055" s="412">
        <f t="shared" si="331"/>
        <v>0</v>
      </c>
      <c r="AE1055" s="412">
        <f t="shared" si="331"/>
        <v>0</v>
      </c>
      <c r="AF1055" s="412">
        <f t="shared" si="331"/>
        <v>0</v>
      </c>
      <c r="AG1055" s="412">
        <f t="shared" si="331"/>
        <v>0</v>
      </c>
      <c r="AH1055" s="412">
        <f t="shared" si="331"/>
        <v>0</v>
      </c>
      <c r="AI1055" s="412">
        <f t="shared" si="331"/>
        <v>0</v>
      </c>
      <c r="AJ1055" s="412">
        <f t="shared" si="331"/>
        <v>0</v>
      </c>
      <c r="AK1055" s="412">
        <f t="shared" si="331"/>
        <v>0</v>
      </c>
      <c r="AL1055" s="412">
        <f t="shared" si="331"/>
        <v>0</v>
      </c>
      <c r="AM1055" s="308"/>
    </row>
    <row r="1056" spans="1:39" ht="15" hidden="1" customHeight="1" outlineLevel="1">
      <c r="A1056" s="526"/>
      <c r="B1056" s="429"/>
      <c r="C1056" s="293"/>
      <c r="D1056" s="293"/>
      <c r="E1056" s="293"/>
      <c r="F1056" s="293"/>
      <c r="G1056" s="293"/>
      <c r="H1056" s="293"/>
      <c r="I1056" s="293"/>
      <c r="J1056" s="293"/>
      <c r="K1056" s="293"/>
      <c r="L1056" s="293"/>
      <c r="M1056" s="293"/>
      <c r="N1056" s="293"/>
      <c r="O1056" s="293"/>
      <c r="P1056" s="293"/>
      <c r="Q1056" s="293"/>
      <c r="R1056" s="293"/>
      <c r="S1056" s="293"/>
      <c r="T1056" s="293"/>
      <c r="U1056" s="293"/>
      <c r="V1056" s="293"/>
      <c r="W1056" s="293"/>
      <c r="X1056" s="293"/>
      <c r="Y1056" s="413"/>
      <c r="Z1056" s="426"/>
      <c r="AA1056" s="426"/>
      <c r="AB1056" s="426"/>
      <c r="AC1056" s="426"/>
      <c r="AD1056" s="426"/>
      <c r="AE1056" s="426"/>
      <c r="AF1056" s="426"/>
      <c r="AG1056" s="426"/>
      <c r="AH1056" s="426"/>
      <c r="AI1056" s="426"/>
      <c r="AJ1056" s="426"/>
      <c r="AK1056" s="426"/>
      <c r="AL1056" s="426"/>
      <c r="AM1056" s="308"/>
    </row>
    <row r="1057" spans="1:39" ht="15" hidden="1" customHeight="1" outlineLevel="1">
      <c r="A1057" s="526"/>
      <c r="B1057" s="290" t="s">
        <v>502</v>
      </c>
      <c r="C1057" s="293"/>
      <c r="D1057" s="293"/>
      <c r="E1057" s="293"/>
      <c r="F1057" s="293"/>
      <c r="G1057" s="293"/>
      <c r="H1057" s="293"/>
      <c r="I1057" s="293"/>
      <c r="J1057" s="293"/>
      <c r="K1057" s="293"/>
      <c r="L1057" s="293"/>
      <c r="M1057" s="293"/>
      <c r="N1057" s="293"/>
      <c r="O1057" s="293"/>
      <c r="P1057" s="293"/>
      <c r="Q1057" s="293"/>
      <c r="R1057" s="293"/>
      <c r="S1057" s="293"/>
      <c r="T1057" s="293"/>
      <c r="U1057" s="293"/>
      <c r="V1057" s="293"/>
      <c r="W1057" s="293"/>
      <c r="X1057" s="293"/>
      <c r="Y1057" s="413"/>
      <c r="Z1057" s="426"/>
      <c r="AA1057" s="426"/>
      <c r="AB1057" s="426"/>
      <c r="AC1057" s="426"/>
      <c r="AD1057" s="426"/>
      <c r="AE1057" s="426"/>
      <c r="AF1057" s="426"/>
      <c r="AG1057" s="426"/>
      <c r="AH1057" s="426"/>
      <c r="AI1057" s="426"/>
      <c r="AJ1057" s="426"/>
      <c r="AK1057" s="426"/>
      <c r="AL1057" s="426"/>
      <c r="AM1057" s="308"/>
    </row>
    <row r="1058" spans="1:39" ht="15" hidden="1" customHeight="1" outlineLevel="1">
      <c r="A1058" s="526">
        <v>33</v>
      </c>
      <c r="B1058" s="429" t="s">
        <v>126</v>
      </c>
      <c r="C1058" s="293" t="s">
        <v>25</v>
      </c>
      <c r="D1058" s="297"/>
      <c r="E1058" s="297"/>
      <c r="F1058" s="297"/>
      <c r="G1058" s="297"/>
      <c r="H1058" s="297"/>
      <c r="I1058" s="297"/>
      <c r="J1058" s="297"/>
      <c r="K1058" s="297"/>
      <c r="L1058" s="297"/>
      <c r="M1058" s="297"/>
      <c r="N1058" s="297">
        <v>0</v>
      </c>
      <c r="O1058" s="297"/>
      <c r="P1058" s="297"/>
      <c r="Q1058" s="297"/>
      <c r="R1058" s="297"/>
      <c r="S1058" s="297"/>
      <c r="T1058" s="297"/>
      <c r="U1058" s="297"/>
      <c r="V1058" s="297"/>
      <c r="W1058" s="297"/>
      <c r="X1058" s="297"/>
      <c r="Y1058" s="427"/>
      <c r="Z1058" s="416"/>
      <c r="AA1058" s="416"/>
      <c r="AB1058" s="416"/>
      <c r="AC1058" s="416"/>
      <c r="AD1058" s="416"/>
      <c r="AE1058" s="416"/>
      <c r="AF1058" s="416"/>
      <c r="AG1058" s="416"/>
      <c r="AH1058" s="416"/>
      <c r="AI1058" s="416"/>
      <c r="AJ1058" s="416"/>
      <c r="AK1058" s="416"/>
      <c r="AL1058" s="416"/>
      <c r="AM1058" s="298">
        <f>SUM(Y1058:AL1058)</f>
        <v>0</v>
      </c>
    </row>
    <row r="1059" spans="1:39" ht="15" hidden="1" customHeight="1" outlineLevel="1">
      <c r="A1059" s="526"/>
      <c r="B1059" s="296" t="s">
        <v>347</v>
      </c>
      <c r="C1059" s="293" t="s">
        <v>164</v>
      </c>
      <c r="D1059" s="297"/>
      <c r="E1059" s="297"/>
      <c r="F1059" s="297"/>
      <c r="G1059" s="297"/>
      <c r="H1059" s="297"/>
      <c r="I1059" s="297"/>
      <c r="J1059" s="297"/>
      <c r="K1059" s="297"/>
      <c r="L1059" s="297"/>
      <c r="M1059" s="297"/>
      <c r="N1059" s="297">
        <f>N1058</f>
        <v>0</v>
      </c>
      <c r="O1059" s="297"/>
      <c r="P1059" s="297"/>
      <c r="Q1059" s="297"/>
      <c r="R1059" s="297"/>
      <c r="S1059" s="297"/>
      <c r="T1059" s="297"/>
      <c r="U1059" s="297"/>
      <c r="V1059" s="297"/>
      <c r="W1059" s="297"/>
      <c r="X1059" s="297"/>
      <c r="Y1059" s="412">
        <f t="shared" ref="Y1059:AL1059" si="332">Y1058</f>
        <v>0</v>
      </c>
      <c r="Z1059" s="412">
        <f t="shared" si="332"/>
        <v>0</v>
      </c>
      <c r="AA1059" s="412">
        <f t="shared" si="332"/>
        <v>0</v>
      </c>
      <c r="AB1059" s="412">
        <f t="shared" si="332"/>
        <v>0</v>
      </c>
      <c r="AC1059" s="412">
        <f t="shared" si="332"/>
        <v>0</v>
      </c>
      <c r="AD1059" s="412">
        <f t="shared" si="332"/>
        <v>0</v>
      </c>
      <c r="AE1059" s="412">
        <f t="shared" si="332"/>
        <v>0</v>
      </c>
      <c r="AF1059" s="412">
        <f t="shared" si="332"/>
        <v>0</v>
      </c>
      <c r="AG1059" s="412">
        <f t="shared" si="332"/>
        <v>0</v>
      </c>
      <c r="AH1059" s="412">
        <f t="shared" si="332"/>
        <v>0</v>
      </c>
      <c r="AI1059" s="412">
        <f t="shared" si="332"/>
        <v>0</v>
      </c>
      <c r="AJ1059" s="412">
        <f t="shared" si="332"/>
        <v>0</v>
      </c>
      <c r="AK1059" s="412">
        <f t="shared" si="332"/>
        <v>0</v>
      </c>
      <c r="AL1059" s="412">
        <f t="shared" si="332"/>
        <v>0</v>
      </c>
      <c r="AM1059" s="308"/>
    </row>
    <row r="1060" spans="1:39" ht="15" hidden="1" customHeight="1" outlineLevel="1">
      <c r="A1060" s="526"/>
      <c r="B1060" s="429"/>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413"/>
      <c r="Z1060" s="426"/>
      <c r="AA1060" s="426"/>
      <c r="AB1060" s="426"/>
      <c r="AC1060" s="426"/>
      <c r="AD1060" s="426"/>
      <c r="AE1060" s="426"/>
      <c r="AF1060" s="426"/>
      <c r="AG1060" s="426"/>
      <c r="AH1060" s="426"/>
      <c r="AI1060" s="426"/>
      <c r="AJ1060" s="426"/>
      <c r="AK1060" s="426"/>
      <c r="AL1060" s="426"/>
      <c r="AM1060" s="308"/>
    </row>
    <row r="1061" spans="1:39" ht="15" hidden="1" customHeight="1" outlineLevel="1">
      <c r="A1061" s="526">
        <v>34</v>
      </c>
      <c r="B1061" s="429" t="s">
        <v>127</v>
      </c>
      <c r="C1061" s="293" t="s">
        <v>25</v>
      </c>
      <c r="D1061" s="297"/>
      <c r="E1061" s="297"/>
      <c r="F1061" s="297"/>
      <c r="G1061" s="297"/>
      <c r="H1061" s="297"/>
      <c r="I1061" s="297"/>
      <c r="J1061" s="297"/>
      <c r="K1061" s="297"/>
      <c r="L1061" s="297"/>
      <c r="M1061" s="297"/>
      <c r="N1061" s="297">
        <v>0</v>
      </c>
      <c r="O1061" s="297"/>
      <c r="P1061" s="297"/>
      <c r="Q1061" s="297"/>
      <c r="R1061" s="297"/>
      <c r="S1061" s="297"/>
      <c r="T1061" s="297"/>
      <c r="U1061" s="297"/>
      <c r="V1061" s="297"/>
      <c r="W1061" s="297"/>
      <c r="X1061" s="297"/>
      <c r="Y1061" s="427"/>
      <c r="Z1061" s="416"/>
      <c r="AA1061" s="416"/>
      <c r="AB1061" s="416"/>
      <c r="AC1061" s="416"/>
      <c r="AD1061" s="416"/>
      <c r="AE1061" s="416"/>
      <c r="AF1061" s="416"/>
      <c r="AG1061" s="416"/>
      <c r="AH1061" s="416"/>
      <c r="AI1061" s="416"/>
      <c r="AJ1061" s="416"/>
      <c r="AK1061" s="416"/>
      <c r="AL1061" s="416"/>
      <c r="AM1061" s="298">
        <f>SUM(Y1061:AL1061)</f>
        <v>0</v>
      </c>
    </row>
    <row r="1062" spans="1:39" ht="15" hidden="1" customHeight="1" outlineLevel="1">
      <c r="A1062" s="526"/>
      <c r="B1062" s="296" t="s">
        <v>347</v>
      </c>
      <c r="C1062" s="293" t="s">
        <v>164</v>
      </c>
      <c r="D1062" s="297"/>
      <c r="E1062" s="297"/>
      <c r="F1062" s="297"/>
      <c r="G1062" s="297"/>
      <c r="H1062" s="297"/>
      <c r="I1062" s="297"/>
      <c r="J1062" s="297"/>
      <c r="K1062" s="297"/>
      <c r="L1062" s="297"/>
      <c r="M1062" s="297"/>
      <c r="N1062" s="297">
        <f>N1061</f>
        <v>0</v>
      </c>
      <c r="O1062" s="297"/>
      <c r="P1062" s="297"/>
      <c r="Q1062" s="297"/>
      <c r="R1062" s="297"/>
      <c r="S1062" s="297"/>
      <c r="T1062" s="297"/>
      <c r="U1062" s="297"/>
      <c r="V1062" s="297"/>
      <c r="W1062" s="297"/>
      <c r="X1062" s="297"/>
      <c r="Y1062" s="412">
        <f t="shared" ref="Y1062:AL1062" si="333">Y1061</f>
        <v>0</v>
      </c>
      <c r="Z1062" s="412">
        <f t="shared" si="333"/>
        <v>0</v>
      </c>
      <c r="AA1062" s="412">
        <f t="shared" si="333"/>
        <v>0</v>
      </c>
      <c r="AB1062" s="412">
        <f t="shared" si="333"/>
        <v>0</v>
      </c>
      <c r="AC1062" s="412">
        <f t="shared" si="333"/>
        <v>0</v>
      </c>
      <c r="AD1062" s="412">
        <f t="shared" si="333"/>
        <v>0</v>
      </c>
      <c r="AE1062" s="412">
        <f t="shared" si="333"/>
        <v>0</v>
      </c>
      <c r="AF1062" s="412">
        <f t="shared" si="333"/>
        <v>0</v>
      </c>
      <c r="AG1062" s="412">
        <f t="shared" si="333"/>
        <v>0</v>
      </c>
      <c r="AH1062" s="412">
        <f t="shared" si="333"/>
        <v>0</v>
      </c>
      <c r="AI1062" s="412">
        <f t="shared" si="333"/>
        <v>0</v>
      </c>
      <c r="AJ1062" s="412">
        <f t="shared" si="333"/>
        <v>0</v>
      </c>
      <c r="AK1062" s="412">
        <f t="shared" si="333"/>
        <v>0</v>
      </c>
      <c r="AL1062" s="412">
        <f t="shared" si="333"/>
        <v>0</v>
      </c>
      <c r="AM1062" s="308"/>
    </row>
    <row r="1063" spans="1:39" ht="15" hidden="1" customHeight="1" outlineLevel="1">
      <c r="A1063" s="526"/>
      <c r="B1063" s="429"/>
      <c r="C1063" s="293"/>
      <c r="D1063" s="293"/>
      <c r="E1063" s="293"/>
      <c r="F1063" s="293"/>
      <c r="G1063" s="293"/>
      <c r="H1063" s="293"/>
      <c r="I1063" s="293"/>
      <c r="J1063" s="293"/>
      <c r="K1063" s="293"/>
      <c r="L1063" s="293"/>
      <c r="M1063" s="293"/>
      <c r="N1063" s="293"/>
      <c r="O1063" s="293"/>
      <c r="P1063" s="293"/>
      <c r="Q1063" s="293"/>
      <c r="R1063" s="293"/>
      <c r="S1063" s="293"/>
      <c r="T1063" s="293"/>
      <c r="U1063" s="293"/>
      <c r="V1063" s="293"/>
      <c r="W1063" s="293"/>
      <c r="X1063" s="293"/>
      <c r="Y1063" s="413"/>
      <c r="Z1063" s="426"/>
      <c r="AA1063" s="426"/>
      <c r="AB1063" s="426"/>
      <c r="AC1063" s="426"/>
      <c r="AD1063" s="426"/>
      <c r="AE1063" s="426"/>
      <c r="AF1063" s="426"/>
      <c r="AG1063" s="426"/>
      <c r="AH1063" s="426"/>
      <c r="AI1063" s="426"/>
      <c r="AJ1063" s="426"/>
      <c r="AK1063" s="426"/>
      <c r="AL1063" s="426"/>
      <c r="AM1063" s="308"/>
    </row>
    <row r="1064" spans="1:39" ht="15" hidden="1" customHeight="1" outlineLevel="1">
      <c r="A1064" s="526">
        <v>35</v>
      </c>
      <c r="B1064" s="429" t="s">
        <v>128</v>
      </c>
      <c r="C1064" s="293" t="s">
        <v>25</v>
      </c>
      <c r="D1064" s="297"/>
      <c r="E1064" s="297"/>
      <c r="F1064" s="297"/>
      <c r="G1064" s="297"/>
      <c r="H1064" s="297"/>
      <c r="I1064" s="297"/>
      <c r="J1064" s="297"/>
      <c r="K1064" s="297"/>
      <c r="L1064" s="297"/>
      <c r="M1064" s="297"/>
      <c r="N1064" s="297">
        <v>0</v>
      </c>
      <c r="O1064" s="297"/>
      <c r="P1064" s="297"/>
      <c r="Q1064" s="297"/>
      <c r="R1064" s="297"/>
      <c r="S1064" s="297"/>
      <c r="T1064" s="297"/>
      <c r="U1064" s="297"/>
      <c r="V1064" s="297"/>
      <c r="W1064" s="297"/>
      <c r="X1064" s="297"/>
      <c r="Y1064" s="427"/>
      <c r="Z1064" s="416"/>
      <c r="AA1064" s="416"/>
      <c r="AB1064" s="416"/>
      <c r="AC1064" s="416"/>
      <c r="AD1064" s="416"/>
      <c r="AE1064" s="416"/>
      <c r="AF1064" s="416"/>
      <c r="AG1064" s="416"/>
      <c r="AH1064" s="416"/>
      <c r="AI1064" s="416"/>
      <c r="AJ1064" s="416"/>
      <c r="AK1064" s="416"/>
      <c r="AL1064" s="416"/>
      <c r="AM1064" s="298">
        <f>SUM(Y1064:AL1064)</f>
        <v>0</v>
      </c>
    </row>
    <row r="1065" spans="1:39" ht="15" hidden="1" customHeight="1" outlineLevel="1">
      <c r="A1065" s="526"/>
      <c r="B1065" s="296" t="s">
        <v>347</v>
      </c>
      <c r="C1065" s="293" t="s">
        <v>164</v>
      </c>
      <c r="D1065" s="297"/>
      <c r="E1065" s="297"/>
      <c r="F1065" s="297"/>
      <c r="G1065" s="297"/>
      <c r="H1065" s="297"/>
      <c r="I1065" s="297"/>
      <c r="J1065" s="297"/>
      <c r="K1065" s="297"/>
      <c r="L1065" s="297"/>
      <c r="M1065" s="297"/>
      <c r="N1065" s="297">
        <f>N1064</f>
        <v>0</v>
      </c>
      <c r="O1065" s="297"/>
      <c r="P1065" s="297"/>
      <c r="Q1065" s="297"/>
      <c r="R1065" s="297"/>
      <c r="S1065" s="297"/>
      <c r="T1065" s="297"/>
      <c r="U1065" s="297"/>
      <c r="V1065" s="297"/>
      <c r="W1065" s="297"/>
      <c r="X1065" s="297"/>
      <c r="Y1065" s="412">
        <f t="shared" ref="Y1065:AL1065" si="334">Y1064</f>
        <v>0</v>
      </c>
      <c r="Z1065" s="412">
        <f t="shared" si="334"/>
        <v>0</v>
      </c>
      <c r="AA1065" s="412">
        <f t="shared" si="334"/>
        <v>0</v>
      </c>
      <c r="AB1065" s="412">
        <f t="shared" si="334"/>
        <v>0</v>
      </c>
      <c r="AC1065" s="412">
        <f t="shared" si="334"/>
        <v>0</v>
      </c>
      <c r="AD1065" s="412">
        <f t="shared" si="334"/>
        <v>0</v>
      </c>
      <c r="AE1065" s="412">
        <f t="shared" si="334"/>
        <v>0</v>
      </c>
      <c r="AF1065" s="412">
        <f t="shared" si="334"/>
        <v>0</v>
      </c>
      <c r="AG1065" s="412">
        <f t="shared" si="334"/>
        <v>0</v>
      </c>
      <c r="AH1065" s="412">
        <f t="shared" si="334"/>
        <v>0</v>
      </c>
      <c r="AI1065" s="412">
        <f t="shared" si="334"/>
        <v>0</v>
      </c>
      <c r="AJ1065" s="412">
        <f t="shared" si="334"/>
        <v>0</v>
      </c>
      <c r="AK1065" s="412">
        <f t="shared" si="334"/>
        <v>0</v>
      </c>
      <c r="AL1065" s="412">
        <f t="shared" si="334"/>
        <v>0</v>
      </c>
      <c r="AM1065" s="308"/>
    </row>
    <row r="1066" spans="1:39" ht="15" hidden="1" customHeight="1" outlineLevel="1">
      <c r="A1066" s="526"/>
      <c r="B1066" s="432"/>
      <c r="C1066" s="293"/>
      <c r="D1066" s="293"/>
      <c r="E1066" s="293"/>
      <c r="F1066" s="293"/>
      <c r="G1066" s="293"/>
      <c r="H1066" s="293"/>
      <c r="I1066" s="293"/>
      <c r="J1066" s="293"/>
      <c r="K1066" s="293"/>
      <c r="L1066" s="293"/>
      <c r="M1066" s="293"/>
      <c r="N1066" s="293"/>
      <c r="O1066" s="293"/>
      <c r="P1066" s="293"/>
      <c r="Q1066" s="293"/>
      <c r="R1066" s="293"/>
      <c r="S1066" s="293"/>
      <c r="T1066" s="293"/>
      <c r="U1066" s="293"/>
      <c r="V1066" s="293"/>
      <c r="W1066" s="293"/>
      <c r="X1066" s="293"/>
      <c r="Y1066" s="413"/>
      <c r="Z1066" s="426"/>
      <c r="AA1066" s="426"/>
      <c r="AB1066" s="426"/>
      <c r="AC1066" s="426"/>
      <c r="AD1066" s="426"/>
      <c r="AE1066" s="426"/>
      <c r="AF1066" s="426"/>
      <c r="AG1066" s="426"/>
      <c r="AH1066" s="426"/>
      <c r="AI1066" s="426"/>
      <c r="AJ1066" s="426"/>
      <c r="AK1066" s="426"/>
      <c r="AL1066" s="426"/>
      <c r="AM1066" s="308"/>
    </row>
    <row r="1067" spans="1:39" ht="15" hidden="1" customHeight="1" outlineLevel="1">
      <c r="A1067" s="526"/>
      <c r="B1067" s="290" t="s">
        <v>503</v>
      </c>
      <c r="C1067" s="293"/>
      <c r="D1067" s="293"/>
      <c r="E1067" s="293"/>
      <c r="F1067" s="293"/>
      <c r="G1067" s="293"/>
      <c r="H1067" s="293"/>
      <c r="I1067" s="293"/>
      <c r="J1067" s="293"/>
      <c r="K1067" s="293"/>
      <c r="L1067" s="293"/>
      <c r="M1067" s="293"/>
      <c r="N1067" s="293"/>
      <c r="O1067" s="293"/>
      <c r="P1067" s="293"/>
      <c r="Q1067" s="293"/>
      <c r="R1067" s="293"/>
      <c r="S1067" s="293"/>
      <c r="T1067" s="293"/>
      <c r="U1067" s="293"/>
      <c r="V1067" s="293"/>
      <c r="W1067" s="293"/>
      <c r="X1067" s="293"/>
      <c r="Y1067" s="413"/>
      <c r="Z1067" s="426"/>
      <c r="AA1067" s="426"/>
      <c r="AB1067" s="426"/>
      <c r="AC1067" s="426"/>
      <c r="AD1067" s="426"/>
      <c r="AE1067" s="426"/>
      <c r="AF1067" s="426"/>
      <c r="AG1067" s="426"/>
      <c r="AH1067" s="426"/>
      <c r="AI1067" s="426"/>
      <c r="AJ1067" s="426"/>
      <c r="AK1067" s="426"/>
      <c r="AL1067" s="426"/>
      <c r="AM1067" s="308"/>
    </row>
    <row r="1068" spans="1:39" ht="28.5" hidden="1" customHeight="1" outlineLevel="1">
      <c r="A1068" s="526">
        <v>36</v>
      </c>
      <c r="B1068" s="429" t="s">
        <v>129</v>
      </c>
      <c r="C1068" s="293" t="s">
        <v>25</v>
      </c>
      <c r="D1068" s="297"/>
      <c r="E1068" s="297"/>
      <c r="F1068" s="297"/>
      <c r="G1068" s="297"/>
      <c r="H1068" s="297"/>
      <c r="I1068" s="297"/>
      <c r="J1068" s="297"/>
      <c r="K1068" s="297"/>
      <c r="L1068" s="297"/>
      <c r="M1068" s="297"/>
      <c r="N1068" s="297">
        <v>0</v>
      </c>
      <c r="O1068" s="297"/>
      <c r="P1068" s="297"/>
      <c r="Q1068" s="297"/>
      <c r="R1068" s="297"/>
      <c r="S1068" s="297"/>
      <c r="T1068" s="297"/>
      <c r="U1068" s="297"/>
      <c r="V1068" s="297"/>
      <c r="W1068" s="297"/>
      <c r="X1068" s="297"/>
      <c r="Y1068" s="427"/>
      <c r="Z1068" s="416"/>
      <c r="AA1068" s="416"/>
      <c r="AB1068" s="416"/>
      <c r="AC1068" s="416"/>
      <c r="AD1068" s="416"/>
      <c r="AE1068" s="416"/>
      <c r="AF1068" s="416"/>
      <c r="AG1068" s="416"/>
      <c r="AH1068" s="416"/>
      <c r="AI1068" s="416"/>
      <c r="AJ1068" s="416"/>
      <c r="AK1068" s="416"/>
      <c r="AL1068" s="416"/>
      <c r="AM1068" s="298">
        <f>SUM(Y1068:AL1068)</f>
        <v>0</v>
      </c>
    </row>
    <row r="1069" spans="1:39" ht="15" hidden="1" customHeight="1" outlineLevel="1">
      <c r="A1069" s="526"/>
      <c r="B1069" s="296" t="s">
        <v>347</v>
      </c>
      <c r="C1069" s="293" t="s">
        <v>164</v>
      </c>
      <c r="D1069" s="297"/>
      <c r="E1069" s="297"/>
      <c r="F1069" s="297"/>
      <c r="G1069" s="297"/>
      <c r="H1069" s="297"/>
      <c r="I1069" s="297"/>
      <c r="J1069" s="297"/>
      <c r="K1069" s="297"/>
      <c r="L1069" s="297"/>
      <c r="M1069" s="297"/>
      <c r="N1069" s="297">
        <f>N1068</f>
        <v>0</v>
      </c>
      <c r="O1069" s="297"/>
      <c r="P1069" s="297"/>
      <c r="Q1069" s="297"/>
      <c r="R1069" s="297"/>
      <c r="S1069" s="297"/>
      <c r="T1069" s="297"/>
      <c r="U1069" s="297"/>
      <c r="V1069" s="297"/>
      <c r="W1069" s="297"/>
      <c r="X1069" s="297"/>
      <c r="Y1069" s="412">
        <f t="shared" ref="Y1069:AL1069" si="335">Y1068</f>
        <v>0</v>
      </c>
      <c r="Z1069" s="412">
        <f t="shared" si="335"/>
        <v>0</v>
      </c>
      <c r="AA1069" s="412">
        <f t="shared" si="335"/>
        <v>0</v>
      </c>
      <c r="AB1069" s="412">
        <f t="shared" si="335"/>
        <v>0</v>
      </c>
      <c r="AC1069" s="412">
        <f t="shared" si="335"/>
        <v>0</v>
      </c>
      <c r="AD1069" s="412">
        <f t="shared" si="335"/>
        <v>0</v>
      </c>
      <c r="AE1069" s="412">
        <f t="shared" si="335"/>
        <v>0</v>
      </c>
      <c r="AF1069" s="412">
        <f t="shared" si="335"/>
        <v>0</v>
      </c>
      <c r="AG1069" s="412">
        <f t="shared" si="335"/>
        <v>0</v>
      </c>
      <c r="AH1069" s="412">
        <f t="shared" si="335"/>
        <v>0</v>
      </c>
      <c r="AI1069" s="412">
        <f t="shared" si="335"/>
        <v>0</v>
      </c>
      <c r="AJ1069" s="412">
        <f t="shared" si="335"/>
        <v>0</v>
      </c>
      <c r="AK1069" s="412">
        <f t="shared" si="335"/>
        <v>0</v>
      </c>
      <c r="AL1069" s="412">
        <f t="shared" si="335"/>
        <v>0</v>
      </c>
      <c r="AM1069" s="308"/>
    </row>
    <row r="1070" spans="1:39" ht="15" hidden="1" customHeight="1" outlineLevel="1">
      <c r="A1070" s="526"/>
      <c r="B1070" s="429"/>
      <c r="C1070" s="293"/>
      <c r="D1070" s="293"/>
      <c r="E1070" s="293"/>
      <c r="F1070" s="293"/>
      <c r="G1070" s="293"/>
      <c r="H1070" s="293"/>
      <c r="I1070" s="293"/>
      <c r="J1070" s="293"/>
      <c r="K1070" s="293"/>
      <c r="L1070" s="293"/>
      <c r="M1070" s="293"/>
      <c r="N1070" s="293"/>
      <c r="O1070" s="293"/>
      <c r="P1070" s="293"/>
      <c r="Q1070" s="293"/>
      <c r="R1070" s="293"/>
      <c r="S1070" s="293"/>
      <c r="T1070" s="293"/>
      <c r="U1070" s="293"/>
      <c r="V1070" s="293"/>
      <c r="W1070" s="293"/>
      <c r="X1070" s="293"/>
      <c r="Y1070" s="413"/>
      <c r="Z1070" s="426"/>
      <c r="AA1070" s="426"/>
      <c r="AB1070" s="426"/>
      <c r="AC1070" s="426"/>
      <c r="AD1070" s="426"/>
      <c r="AE1070" s="426"/>
      <c r="AF1070" s="426"/>
      <c r="AG1070" s="426"/>
      <c r="AH1070" s="426"/>
      <c r="AI1070" s="426"/>
      <c r="AJ1070" s="426"/>
      <c r="AK1070" s="426"/>
      <c r="AL1070" s="426"/>
      <c r="AM1070" s="308"/>
    </row>
    <row r="1071" spans="1:39" ht="15" hidden="1" customHeight="1" outlineLevel="1">
      <c r="A1071" s="526">
        <v>37</v>
      </c>
      <c r="B1071" s="429" t="s">
        <v>130</v>
      </c>
      <c r="C1071" s="293" t="s">
        <v>25</v>
      </c>
      <c r="D1071" s="297"/>
      <c r="E1071" s="297"/>
      <c r="F1071" s="297"/>
      <c r="G1071" s="297"/>
      <c r="H1071" s="297"/>
      <c r="I1071" s="297"/>
      <c r="J1071" s="297"/>
      <c r="K1071" s="297"/>
      <c r="L1071" s="297"/>
      <c r="M1071" s="297"/>
      <c r="N1071" s="297">
        <v>0</v>
      </c>
      <c r="O1071" s="297"/>
      <c r="P1071" s="297"/>
      <c r="Q1071" s="297"/>
      <c r="R1071" s="297"/>
      <c r="S1071" s="297"/>
      <c r="T1071" s="297"/>
      <c r="U1071" s="297"/>
      <c r="V1071" s="297"/>
      <c r="W1071" s="297"/>
      <c r="X1071" s="297"/>
      <c r="Y1071" s="427"/>
      <c r="Z1071" s="416"/>
      <c r="AA1071" s="416"/>
      <c r="AB1071" s="416"/>
      <c r="AC1071" s="416"/>
      <c r="AD1071" s="416"/>
      <c r="AE1071" s="416"/>
      <c r="AF1071" s="416"/>
      <c r="AG1071" s="416"/>
      <c r="AH1071" s="416"/>
      <c r="AI1071" s="416"/>
      <c r="AJ1071" s="416"/>
      <c r="AK1071" s="416"/>
      <c r="AL1071" s="416"/>
      <c r="AM1071" s="298">
        <f>SUM(Y1071:AL1071)</f>
        <v>0</v>
      </c>
    </row>
    <row r="1072" spans="1:39" ht="15" hidden="1" customHeight="1" outlineLevel="1">
      <c r="A1072" s="526"/>
      <c r="B1072" s="296" t="s">
        <v>347</v>
      </c>
      <c r="C1072" s="293" t="s">
        <v>164</v>
      </c>
      <c r="D1072" s="297"/>
      <c r="E1072" s="297"/>
      <c r="F1072" s="297"/>
      <c r="G1072" s="297"/>
      <c r="H1072" s="297"/>
      <c r="I1072" s="297"/>
      <c r="J1072" s="297"/>
      <c r="K1072" s="297"/>
      <c r="L1072" s="297"/>
      <c r="M1072" s="297"/>
      <c r="N1072" s="297">
        <f>N1071</f>
        <v>0</v>
      </c>
      <c r="O1072" s="297"/>
      <c r="P1072" s="297"/>
      <c r="Q1072" s="297"/>
      <c r="R1072" s="297"/>
      <c r="S1072" s="297"/>
      <c r="T1072" s="297"/>
      <c r="U1072" s="297"/>
      <c r="V1072" s="297"/>
      <c r="W1072" s="297"/>
      <c r="X1072" s="297"/>
      <c r="Y1072" s="412">
        <f t="shared" ref="Y1072:AL1072" si="336">Y1071</f>
        <v>0</v>
      </c>
      <c r="Z1072" s="412">
        <f t="shared" si="336"/>
        <v>0</v>
      </c>
      <c r="AA1072" s="412">
        <f t="shared" si="336"/>
        <v>0</v>
      </c>
      <c r="AB1072" s="412">
        <f t="shared" si="336"/>
        <v>0</v>
      </c>
      <c r="AC1072" s="412">
        <f t="shared" si="336"/>
        <v>0</v>
      </c>
      <c r="AD1072" s="412">
        <f t="shared" si="336"/>
        <v>0</v>
      </c>
      <c r="AE1072" s="412">
        <f t="shared" si="336"/>
        <v>0</v>
      </c>
      <c r="AF1072" s="412">
        <f t="shared" si="336"/>
        <v>0</v>
      </c>
      <c r="AG1072" s="412">
        <f t="shared" si="336"/>
        <v>0</v>
      </c>
      <c r="AH1072" s="412">
        <f t="shared" si="336"/>
        <v>0</v>
      </c>
      <c r="AI1072" s="412">
        <f t="shared" si="336"/>
        <v>0</v>
      </c>
      <c r="AJ1072" s="412">
        <f t="shared" si="336"/>
        <v>0</v>
      </c>
      <c r="AK1072" s="412">
        <f t="shared" si="336"/>
        <v>0</v>
      </c>
      <c r="AL1072" s="412">
        <f t="shared" si="336"/>
        <v>0</v>
      </c>
      <c r="AM1072" s="308"/>
    </row>
    <row r="1073" spans="1:39" ht="15" hidden="1" customHeight="1" outlineLevel="1">
      <c r="A1073" s="526"/>
      <c r="B1073" s="429"/>
      <c r="C1073" s="293"/>
      <c r="D1073" s="293"/>
      <c r="E1073" s="293"/>
      <c r="F1073" s="293"/>
      <c r="G1073" s="293"/>
      <c r="H1073" s="293"/>
      <c r="I1073" s="293"/>
      <c r="J1073" s="293"/>
      <c r="K1073" s="293"/>
      <c r="L1073" s="293"/>
      <c r="M1073" s="293"/>
      <c r="N1073" s="293"/>
      <c r="O1073" s="293"/>
      <c r="P1073" s="293"/>
      <c r="Q1073" s="293"/>
      <c r="R1073" s="293"/>
      <c r="S1073" s="293"/>
      <c r="T1073" s="293"/>
      <c r="U1073" s="293"/>
      <c r="V1073" s="293"/>
      <c r="W1073" s="293"/>
      <c r="X1073" s="293"/>
      <c r="Y1073" s="413"/>
      <c r="Z1073" s="426"/>
      <c r="AA1073" s="426"/>
      <c r="AB1073" s="426"/>
      <c r="AC1073" s="426"/>
      <c r="AD1073" s="426"/>
      <c r="AE1073" s="426"/>
      <c r="AF1073" s="426"/>
      <c r="AG1073" s="426"/>
      <c r="AH1073" s="426"/>
      <c r="AI1073" s="426"/>
      <c r="AJ1073" s="426"/>
      <c r="AK1073" s="426"/>
      <c r="AL1073" s="426"/>
      <c r="AM1073" s="308"/>
    </row>
    <row r="1074" spans="1:39" ht="15" hidden="1" customHeight="1" outlineLevel="1">
      <c r="A1074" s="526">
        <v>38</v>
      </c>
      <c r="B1074" s="429" t="s">
        <v>131</v>
      </c>
      <c r="C1074" s="293" t="s">
        <v>25</v>
      </c>
      <c r="D1074" s="297"/>
      <c r="E1074" s="297"/>
      <c r="F1074" s="297"/>
      <c r="G1074" s="297"/>
      <c r="H1074" s="297"/>
      <c r="I1074" s="297"/>
      <c r="J1074" s="297"/>
      <c r="K1074" s="297"/>
      <c r="L1074" s="297"/>
      <c r="M1074" s="297"/>
      <c r="N1074" s="297">
        <v>0</v>
      </c>
      <c r="O1074" s="297"/>
      <c r="P1074" s="297"/>
      <c r="Q1074" s="297"/>
      <c r="R1074" s="297"/>
      <c r="S1074" s="297"/>
      <c r="T1074" s="297"/>
      <c r="U1074" s="297"/>
      <c r="V1074" s="297"/>
      <c r="W1074" s="297"/>
      <c r="X1074" s="297"/>
      <c r="Y1074" s="427"/>
      <c r="Z1074" s="416"/>
      <c r="AA1074" s="416"/>
      <c r="AB1074" s="416"/>
      <c r="AC1074" s="416"/>
      <c r="AD1074" s="416"/>
      <c r="AE1074" s="416"/>
      <c r="AF1074" s="416"/>
      <c r="AG1074" s="416"/>
      <c r="AH1074" s="416"/>
      <c r="AI1074" s="416"/>
      <c r="AJ1074" s="416"/>
      <c r="AK1074" s="416"/>
      <c r="AL1074" s="416"/>
      <c r="AM1074" s="298">
        <f>SUM(Y1074:AL1074)</f>
        <v>0</v>
      </c>
    </row>
    <row r="1075" spans="1:39" ht="15" hidden="1" customHeight="1" outlineLevel="1">
      <c r="A1075" s="526"/>
      <c r="B1075" s="296" t="s">
        <v>347</v>
      </c>
      <c r="C1075" s="293" t="s">
        <v>164</v>
      </c>
      <c r="D1075" s="297"/>
      <c r="E1075" s="297"/>
      <c r="F1075" s="297"/>
      <c r="G1075" s="297"/>
      <c r="H1075" s="297"/>
      <c r="I1075" s="297"/>
      <c r="J1075" s="297"/>
      <c r="K1075" s="297"/>
      <c r="L1075" s="297"/>
      <c r="M1075" s="297"/>
      <c r="N1075" s="297">
        <f>N1074</f>
        <v>0</v>
      </c>
      <c r="O1075" s="297"/>
      <c r="P1075" s="297"/>
      <c r="Q1075" s="297"/>
      <c r="R1075" s="297"/>
      <c r="S1075" s="297"/>
      <c r="T1075" s="297"/>
      <c r="U1075" s="297"/>
      <c r="V1075" s="297"/>
      <c r="W1075" s="297"/>
      <c r="X1075" s="297"/>
      <c r="Y1075" s="412">
        <f t="shared" ref="Y1075:AL1075" si="337">Y1074</f>
        <v>0</v>
      </c>
      <c r="Z1075" s="412">
        <f t="shared" si="337"/>
        <v>0</v>
      </c>
      <c r="AA1075" s="412">
        <f t="shared" si="337"/>
        <v>0</v>
      </c>
      <c r="AB1075" s="412">
        <f t="shared" si="337"/>
        <v>0</v>
      </c>
      <c r="AC1075" s="412">
        <f t="shared" si="337"/>
        <v>0</v>
      </c>
      <c r="AD1075" s="412">
        <f t="shared" si="337"/>
        <v>0</v>
      </c>
      <c r="AE1075" s="412">
        <f t="shared" si="337"/>
        <v>0</v>
      </c>
      <c r="AF1075" s="412">
        <f t="shared" si="337"/>
        <v>0</v>
      </c>
      <c r="AG1075" s="412">
        <f t="shared" si="337"/>
        <v>0</v>
      </c>
      <c r="AH1075" s="412">
        <f t="shared" si="337"/>
        <v>0</v>
      </c>
      <c r="AI1075" s="412">
        <f t="shared" si="337"/>
        <v>0</v>
      </c>
      <c r="AJ1075" s="412">
        <f t="shared" si="337"/>
        <v>0</v>
      </c>
      <c r="AK1075" s="412">
        <f t="shared" si="337"/>
        <v>0</v>
      </c>
      <c r="AL1075" s="412">
        <f t="shared" si="337"/>
        <v>0</v>
      </c>
      <c r="AM1075" s="308"/>
    </row>
    <row r="1076" spans="1:39" ht="15" hidden="1" customHeight="1" outlineLevel="1">
      <c r="A1076" s="526"/>
      <c r="B1076" s="429"/>
      <c r="C1076" s="293"/>
      <c r="D1076" s="293"/>
      <c r="E1076" s="293"/>
      <c r="F1076" s="293"/>
      <c r="G1076" s="293"/>
      <c r="H1076" s="293"/>
      <c r="I1076" s="293"/>
      <c r="J1076" s="293"/>
      <c r="K1076" s="293"/>
      <c r="L1076" s="293"/>
      <c r="M1076" s="293"/>
      <c r="N1076" s="293"/>
      <c r="O1076" s="293"/>
      <c r="P1076" s="293"/>
      <c r="Q1076" s="293"/>
      <c r="R1076" s="293"/>
      <c r="S1076" s="293"/>
      <c r="T1076" s="293"/>
      <c r="U1076" s="293"/>
      <c r="V1076" s="293"/>
      <c r="W1076" s="293"/>
      <c r="X1076" s="293"/>
      <c r="Y1076" s="413"/>
      <c r="Z1076" s="426"/>
      <c r="AA1076" s="426"/>
      <c r="AB1076" s="426"/>
      <c r="AC1076" s="426"/>
      <c r="AD1076" s="426"/>
      <c r="AE1076" s="426"/>
      <c r="AF1076" s="426"/>
      <c r="AG1076" s="426"/>
      <c r="AH1076" s="426"/>
      <c r="AI1076" s="426"/>
      <c r="AJ1076" s="426"/>
      <c r="AK1076" s="426"/>
      <c r="AL1076" s="426"/>
      <c r="AM1076" s="308"/>
    </row>
    <row r="1077" spans="1:39" ht="15" hidden="1" customHeight="1" outlineLevel="1">
      <c r="A1077" s="526">
        <v>39</v>
      </c>
      <c r="B1077" s="429" t="s">
        <v>132</v>
      </c>
      <c r="C1077" s="293" t="s">
        <v>25</v>
      </c>
      <c r="D1077" s="297"/>
      <c r="E1077" s="297"/>
      <c r="F1077" s="297"/>
      <c r="G1077" s="297"/>
      <c r="H1077" s="297"/>
      <c r="I1077" s="297"/>
      <c r="J1077" s="297"/>
      <c r="K1077" s="297"/>
      <c r="L1077" s="297"/>
      <c r="M1077" s="297"/>
      <c r="N1077" s="297">
        <v>0</v>
      </c>
      <c r="O1077" s="297"/>
      <c r="P1077" s="297"/>
      <c r="Q1077" s="297"/>
      <c r="R1077" s="297"/>
      <c r="S1077" s="297"/>
      <c r="T1077" s="297"/>
      <c r="U1077" s="297"/>
      <c r="V1077" s="297"/>
      <c r="W1077" s="297"/>
      <c r="X1077" s="297"/>
      <c r="Y1077" s="427"/>
      <c r="Z1077" s="416"/>
      <c r="AA1077" s="416"/>
      <c r="AB1077" s="416"/>
      <c r="AC1077" s="416"/>
      <c r="AD1077" s="416"/>
      <c r="AE1077" s="416"/>
      <c r="AF1077" s="416"/>
      <c r="AG1077" s="416"/>
      <c r="AH1077" s="416"/>
      <c r="AI1077" s="416"/>
      <c r="AJ1077" s="416"/>
      <c r="AK1077" s="416"/>
      <c r="AL1077" s="416"/>
      <c r="AM1077" s="298">
        <f>SUM(Y1077:AL1077)</f>
        <v>0</v>
      </c>
    </row>
    <row r="1078" spans="1:39" ht="15" hidden="1" customHeight="1" outlineLevel="1">
      <c r="A1078" s="526"/>
      <c r="B1078" s="296" t="s">
        <v>347</v>
      </c>
      <c r="C1078" s="293" t="s">
        <v>164</v>
      </c>
      <c r="D1078" s="297"/>
      <c r="E1078" s="297"/>
      <c r="F1078" s="297"/>
      <c r="G1078" s="297"/>
      <c r="H1078" s="297"/>
      <c r="I1078" s="297"/>
      <c r="J1078" s="297"/>
      <c r="K1078" s="297"/>
      <c r="L1078" s="297"/>
      <c r="M1078" s="297"/>
      <c r="N1078" s="297">
        <f>N1077</f>
        <v>0</v>
      </c>
      <c r="O1078" s="297"/>
      <c r="P1078" s="297"/>
      <c r="Q1078" s="297"/>
      <c r="R1078" s="297"/>
      <c r="S1078" s="297"/>
      <c r="T1078" s="297"/>
      <c r="U1078" s="297"/>
      <c r="V1078" s="297"/>
      <c r="W1078" s="297"/>
      <c r="X1078" s="297"/>
      <c r="Y1078" s="412">
        <f t="shared" ref="Y1078:AL1078" si="338">Y1077</f>
        <v>0</v>
      </c>
      <c r="Z1078" s="412">
        <f t="shared" si="338"/>
        <v>0</v>
      </c>
      <c r="AA1078" s="412">
        <f t="shared" si="338"/>
        <v>0</v>
      </c>
      <c r="AB1078" s="412">
        <f t="shared" si="338"/>
        <v>0</v>
      </c>
      <c r="AC1078" s="412">
        <f t="shared" si="338"/>
        <v>0</v>
      </c>
      <c r="AD1078" s="412">
        <f t="shared" si="338"/>
        <v>0</v>
      </c>
      <c r="AE1078" s="412">
        <f t="shared" si="338"/>
        <v>0</v>
      </c>
      <c r="AF1078" s="412">
        <f t="shared" si="338"/>
        <v>0</v>
      </c>
      <c r="AG1078" s="412">
        <f t="shared" si="338"/>
        <v>0</v>
      </c>
      <c r="AH1078" s="412">
        <f t="shared" si="338"/>
        <v>0</v>
      </c>
      <c r="AI1078" s="412">
        <f t="shared" si="338"/>
        <v>0</v>
      </c>
      <c r="AJ1078" s="412">
        <f t="shared" si="338"/>
        <v>0</v>
      </c>
      <c r="AK1078" s="412">
        <f t="shared" si="338"/>
        <v>0</v>
      </c>
      <c r="AL1078" s="412">
        <f t="shared" si="338"/>
        <v>0</v>
      </c>
      <c r="AM1078" s="308"/>
    </row>
    <row r="1079" spans="1:39" ht="15" hidden="1" customHeight="1" outlineLevel="1">
      <c r="A1079" s="526"/>
      <c r="B1079" s="429"/>
      <c r="C1079" s="293"/>
      <c r="D1079" s="293"/>
      <c r="E1079" s="293"/>
      <c r="F1079" s="293"/>
      <c r="G1079" s="293"/>
      <c r="H1079" s="293"/>
      <c r="I1079" s="293"/>
      <c r="J1079" s="293"/>
      <c r="K1079" s="293"/>
      <c r="L1079" s="293"/>
      <c r="M1079" s="293"/>
      <c r="N1079" s="293"/>
      <c r="O1079" s="293"/>
      <c r="P1079" s="293"/>
      <c r="Q1079" s="293"/>
      <c r="R1079" s="293"/>
      <c r="S1079" s="293"/>
      <c r="T1079" s="293"/>
      <c r="U1079" s="293"/>
      <c r="V1079" s="293"/>
      <c r="W1079" s="293"/>
      <c r="X1079" s="293"/>
      <c r="Y1079" s="413"/>
      <c r="Z1079" s="426"/>
      <c r="AA1079" s="426"/>
      <c r="AB1079" s="426"/>
      <c r="AC1079" s="426"/>
      <c r="AD1079" s="426"/>
      <c r="AE1079" s="426"/>
      <c r="AF1079" s="426"/>
      <c r="AG1079" s="426"/>
      <c r="AH1079" s="426"/>
      <c r="AI1079" s="426"/>
      <c r="AJ1079" s="426"/>
      <c r="AK1079" s="426"/>
      <c r="AL1079" s="426"/>
      <c r="AM1079" s="308"/>
    </row>
    <row r="1080" spans="1:39" ht="15" hidden="1" customHeight="1" outlineLevel="1">
      <c r="A1080" s="526">
        <v>40</v>
      </c>
      <c r="B1080" s="429" t="s">
        <v>133</v>
      </c>
      <c r="C1080" s="293" t="s">
        <v>25</v>
      </c>
      <c r="D1080" s="297"/>
      <c r="E1080" s="297"/>
      <c r="F1080" s="297"/>
      <c r="G1080" s="297"/>
      <c r="H1080" s="297"/>
      <c r="I1080" s="297"/>
      <c r="J1080" s="297"/>
      <c r="K1080" s="297"/>
      <c r="L1080" s="297"/>
      <c r="M1080" s="297"/>
      <c r="N1080" s="297">
        <v>0</v>
      </c>
      <c r="O1080" s="297"/>
      <c r="P1080" s="297"/>
      <c r="Q1080" s="297"/>
      <c r="R1080" s="297"/>
      <c r="S1080" s="297"/>
      <c r="T1080" s="297"/>
      <c r="U1080" s="297"/>
      <c r="V1080" s="297"/>
      <c r="W1080" s="297"/>
      <c r="X1080" s="297"/>
      <c r="Y1080" s="427"/>
      <c r="Z1080" s="416"/>
      <c r="AA1080" s="416"/>
      <c r="AB1080" s="416"/>
      <c r="AC1080" s="416"/>
      <c r="AD1080" s="416"/>
      <c r="AE1080" s="416"/>
      <c r="AF1080" s="416"/>
      <c r="AG1080" s="416"/>
      <c r="AH1080" s="416"/>
      <c r="AI1080" s="416"/>
      <c r="AJ1080" s="416"/>
      <c r="AK1080" s="416"/>
      <c r="AL1080" s="416"/>
      <c r="AM1080" s="298">
        <f>SUM(Y1080:AL1080)</f>
        <v>0</v>
      </c>
    </row>
    <row r="1081" spans="1:39" ht="15" hidden="1" customHeight="1" outlineLevel="1">
      <c r="A1081" s="526"/>
      <c r="B1081" s="296" t="s">
        <v>347</v>
      </c>
      <c r="C1081" s="293" t="s">
        <v>164</v>
      </c>
      <c r="D1081" s="297"/>
      <c r="E1081" s="297"/>
      <c r="F1081" s="297"/>
      <c r="G1081" s="297"/>
      <c r="H1081" s="297"/>
      <c r="I1081" s="297"/>
      <c r="J1081" s="297"/>
      <c r="K1081" s="297"/>
      <c r="L1081" s="297"/>
      <c r="M1081" s="297"/>
      <c r="N1081" s="297">
        <f>N1080</f>
        <v>0</v>
      </c>
      <c r="O1081" s="297"/>
      <c r="P1081" s="297"/>
      <c r="Q1081" s="297"/>
      <c r="R1081" s="297"/>
      <c r="S1081" s="297"/>
      <c r="T1081" s="297"/>
      <c r="U1081" s="297"/>
      <c r="V1081" s="297"/>
      <c r="W1081" s="297"/>
      <c r="X1081" s="297"/>
      <c r="Y1081" s="412">
        <f t="shared" ref="Y1081:AL1081" si="339">Y1080</f>
        <v>0</v>
      </c>
      <c r="Z1081" s="412">
        <f t="shared" si="339"/>
        <v>0</v>
      </c>
      <c r="AA1081" s="412">
        <f t="shared" si="339"/>
        <v>0</v>
      </c>
      <c r="AB1081" s="412">
        <f t="shared" si="339"/>
        <v>0</v>
      </c>
      <c r="AC1081" s="412">
        <f t="shared" si="339"/>
        <v>0</v>
      </c>
      <c r="AD1081" s="412">
        <f t="shared" si="339"/>
        <v>0</v>
      </c>
      <c r="AE1081" s="412">
        <f t="shared" si="339"/>
        <v>0</v>
      </c>
      <c r="AF1081" s="412">
        <f t="shared" si="339"/>
        <v>0</v>
      </c>
      <c r="AG1081" s="412">
        <f t="shared" si="339"/>
        <v>0</v>
      </c>
      <c r="AH1081" s="412">
        <f t="shared" si="339"/>
        <v>0</v>
      </c>
      <c r="AI1081" s="412">
        <f t="shared" si="339"/>
        <v>0</v>
      </c>
      <c r="AJ1081" s="412">
        <f t="shared" si="339"/>
        <v>0</v>
      </c>
      <c r="AK1081" s="412">
        <f t="shared" si="339"/>
        <v>0</v>
      </c>
      <c r="AL1081" s="412">
        <f t="shared" si="339"/>
        <v>0</v>
      </c>
      <c r="AM1081" s="308"/>
    </row>
    <row r="1082" spans="1:39" ht="15" hidden="1" customHeight="1" outlineLevel="1">
      <c r="A1082" s="526"/>
      <c r="B1082" s="429"/>
      <c r="C1082" s="293"/>
      <c r="D1082" s="293"/>
      <c r="E1082" s="293"/>
      <c r="F1082" s="293"/>
      <c r="G1082" s="293"/>
      <c r="H1082" s="293"/>
      <c r="I1082" s="293"/>
      <c r="J1082" s="293"/>
      <c r="K1082" s="293"/>
      <c r="L1082" s="293"/>
      <c r="M1082" s="293"/>
      <c r="N1082" s="293"/>
      <c r="O1082" s="293"/>
      <c r="P1082" s="293"/>
      <c r="Q1082" s="293"/>
      <c r="R1082" s="293"/>
      <c r="S1082" s="293"/>
      <c r="T1082" s="293"/>
      <c r="U1082" s="293"/>
      <c r="V1082" s="293"/>
      <c r="W1082" s="293"/>
      <c r="X1082" s="293"/>
      <c r="Y1082" s="413"/>
      <c r="Z1082" s="426"/>
      <c r="AA1082" s="426"/>
      <c r="AB1082" s="426"/>
      <c r="AC1082" s="426"/>
      <c r="AD1082" s="426"/>
      <c r="AE1082" s="426"/>
      <c r="AF1082" s="426"/>
      <c r="AG1082" s="426"/>
      <c r="AH1082" s="426"/>
      <c r="AI1082" s="426"/>
      <c r="AJ1082" s="426"/>
      <c r="AK1082" s="426"/>
      <c r="AL1082" s="426"/>
      <c r="AM1082" s="308"/>
    </row>
    <row r="1083" spans="1:39" ht="28.5" hidden="1" customHeight="1" outlineLevel="1">
      <c r="A1083" s="526">
        <v>41</v>
      </c>
      <c r="B1083" s="429" t="s">
        <v>134</v>
      </c>
      <c r="C1083" s="293" t="s">
        <v>25</v>
      </c>
      <c r="D1083" s="297"/>
      <c r="E1083" s="297"/>
      <c r="F1083" s="297"/>
      <c r="G1083" s="297"/>
      <c r="H1083" s="297"/>
      <c r="I1083" s="297"/>
      <c r="J1083" s="297"/>
      <c r="K1083" s="297"/>
      <c r="L1083" s="297"/>
      <c r="M1083" s="297"/>
      <c r="N1083" s="297">
        <v>0</v>
      </c>
      <c r="O1083" s="297"/>
      <c r="P1083" s="297"/>
      <c r="Q1083" s="297"/>
      <c r="R1083" s="297"/>
      <c r="S1083" s="297"/>
      <c r="T1083" s="297"/>
      <c r="U1083" s="297"/>
      <c r="V1083" s="297"/>
      <c r="W1083" s="297"/>
      <c r="X1083" s="297"/>
      <c r="Y1083" s="427"/>
      <c r="Z1083" s="416"/>
      <c r="AA1083" s="416"/>
      <c r="AB1083" s="416"/>
      <c r="AC1083" s="416"/>
      <c r="AD1083" s="416"/>
      <c r="AE1083" s="416"/>
      <c r="AF1083" s="416"/>
      <c r="AG1083" s="416"/>
      <c r="AH1083" s="416"/>
      <c r="AI1083" s="416"/>
      <c r="AJ1083" s="416"/>
      <c r="AK1083" s="416"/>
      <c r="AL1083" s="416"/>
      <c r="AM1083" s="298">
        <f>SUM(Y1083:AL1083)</f>
        <v>0</v>
      </c>
    </row>
    <row r="1084" spans="1:39" ht="15" hidden="1" customHeight="1" outlineLevel="1">
      <c r="A1084" s="526"/>
      <c r="B1084" s="296" t="s">
        <v>347</v>
      </c>
      <c r="C1084" s="293" t="s">
        <v>164</v>
      </c>
      <c r="D1084" s="297"/>
      <c r="E1084" s="297"/>
      <c r="F1084" s="297"/>
      <c r="G1084" s="297"/>
      <c r="H1084" s="297"/>
      <c r="I1084" s="297"/>
      <c r="J1084" s="297"/>
      <c r="K1084" s="297"/>
      <c r="L1084" s="297"/>
      <c r="M1084" s="297"/>
      <c r="N1084" s="297">
        <f>N1083</f>
        <v>0</v>
      </c>
      <c r="O1084" s="297"/>
      <c r="P1084" s="297"/>
      <c r="Q1084" s="297"/>
      <c r="R1084" s="297"/>
      <c r="S1084" s="297"/>
      <c r="T1084" s="297"/>
      <c r="U1084" s="297"/>
      <c r="V1084" s="297"/>
      <c r="W1084" s="297"/>
      <c r="X1084" s="297"/>
      <c r="Y1084" s="412">
        <f t="shared" ref="Y1084:AL1084" si="340">Y1083</f>
        <v>0</v>
      </c>
      <c r="Z1084" s="412">
        <f t="shared" si="340"/>
        <v>0</v>
      </c>
      <c r="AA1084" s="412">
        <f t="shared" si="340"/>
        <v>0</v>
      </c>
      <c r="AB1084" s="412">
        <f t="shared" si="340"/>
        <v>0</v>
      </c>
      <c r="AC1084" s="412">
        <f t="shared" si="340"/>
        <v>0</v>
      </c>
      <c r="AD1084" s="412">
        <f t="shared" si="340"/>
        <v>0</v>
      </c>
      <c r="AE1084" s="412">
        <f t="shared" si="340"/>
        <v>0</v>
      </c>
      <c r="AF1084" s="412">
        <f t="shared" si="340"/>
        <v>0</v>
      </c>
      <c r="AG1084" s="412">
        <f t="shared" si="340"/>
        <v>0</v>
      </c>
      <c r="AH1084" s="412">
        <f t="shared" si="340"/>
        <v>0</v>
      </c>
      <c r="AI1084" s="412">
        <f t="shared" si="340"/>
        <v>0</v>
      </c>
      <c r="AJ1084" s="412">
        <f t="shared" si="340"/>
        <v>0</v>
      </c>
      <c r="AK1084" s="412">
        <f t="shared" si="340"/>
        <v>0</v>
      </c>
      <c r="AL1084" s="412">
        <f t="shared" si="340"/>
        <v>0</v>
      </c>
      <c r="AM1084" s="308"/>
    </row>
    <row r="1085" spans="1:39" ht="15" hidden="1" customHeight="1" outlineLevel="1">
      <c r="A1085" s="526"/>
      <c r="B1085" s="429"/>
      <c r="C1085" s="293"/>
      <c r="D1085" s="293"/>
      <c r="E1085" s="293"/>
      <c r="F1085" s="293"/>
      <c r="G1085" s="293"/>
      <c r="H1085" s="293"/>
      <c r="I1085" s="293"/>
      <c r="J1085" s="293"/>
      <c r="K1085" s="293"/>
      <c r="L1085" s="293"/>
      <c r="M1085" s="293"/>
      <c r="N1085" s="293"/>
      <c r="O1085" s="293"/>
      <c r="P1085" s="293"/>
      <c r="Q1085" s="293"/>
      <c r="R1085" s="293"/>
      <c r="S1085" s="293"/>
      <c r="T1085" s="293"/>
      <c r="U1085" s="293"/>
      <c r="V1085" s="293"/>
      <c r="W1085" s="293"/>
      <c r="X1085" s="293"/>
      <c r="Y1085" s="413"/>
      <c r="Z1085" s="426"/>
      <c r="AA1085" s="426"/>
      <c r="AB1085" s="426"/>
      <c r="AC1085" s="426"/>
      <c r="AD1085" s="426"/>
      <c r="AE1085" s="426"/>
      <c r="AF1085" s="426"/>
      <c r="AG1085" s="426"/>
      <c r="AH1085" s="426"/>
      <c r="AI1085" s="426"/>
      <c r="AJ1085" s="426"/>
      <c r="AK1085" s="426"/>
      <c r="AL1085" s="426"/>
      <c r="AM1085" s="308"/>
    </row>
    <row r="1086" spans="1:39" ht="28.5" hidden="1" customHeight="1" outlineLevel="1">
      <c r="A1086" s="526">
        <v>42</v>
      </c>
      <c r="B1086" s="429" t="s">
        <v>135</v>
      </c>
      <c r="C1086" s="293" t="s">
        <v>25</v>
      </c>
      <c r="D1086" s="297"/>
      <c r="E1086" s="297"/>
      <c r="F1086" s="297"/>
      <c r="G1086" s="297"/>
      <c r="H1086" s="297"/>
      <c r="I1086" s="297"/>
      <c r="J1086" s="297"/>
      <c r="K1086" s="297"/>
      <c r="L1086" s="297"/>
      <c r="M1086" s="297"/>
      <c r="N1086" s="293"/>
      <c r="O1086" s="297"/>
      <c r="P1086" s="297"/>
      <c r="Q1086" s="297"/>
      <c r="R1086" s="297"/>
      <c r="S1086" s="297"/>
      <c r="T1086" s="297"/>
      <c r="U1086" s="297"/>
      <c r="V1086" s="297"/>
      <c r="W1086" s="297"/>
      <c r="X1086" s="297"/>
      <c r="Y1086" s="427"/>
      <c r="Z1086" s="416"/>
      <c r="AA1086" s="416"/>
      <c r="AB1086" s="416"/>
      <c r="AC1086" s="416"/>
      <c r="AD1086" s="416"/>
      <c r="AE1086" s="416"/>
      <c r="AF1086" s="416"/>
      <c r="AG1086" s="416"/>
      <c r="AH1086" s="416"/>
      <c r="AI1086" s="416"/>
      <c r="AJ1086" s="416"/>
      <c r="AK1086" s="416"/>
      <c r="AL1086" s="416"/>
      <c r="AM1086" s="298">
        <f>SUM(Y1086:AL1086)</f>
        <v>0</v>
      </c>
    </row>
    <row r="1087" spans="1:39" ht="15" hidden="1" customHeight="1" outlineLevel="1">
      <c r="A1087" s="526"/>
      <c r="B1087" s="296" t="s">
        <v>347</v>
      </c>
      <c r="C1087" s="293" t="s">
        <v>164</v>
      </c>
      <c r="D1087" s="297"/>
      <c r="E1087" s="297"/>
      <c r="F1087" s="297"/>
      <c r="G1087" s="297"/>
      <c r="H1087" s="297"/>
      <c r="I1087" s="297"/>
      <c r="J1087" s="297"/>
      <c r="K1087" s="297"/>
      <c r="L1087" s="297"/>
      <c r="M1087" s="297"/>
      <c r="N1087" s="468"/>
      <c r="O1087" s="297"/>
      <c r="P1087" s="297"/>
      <c r="Q1087" s="297"/>
      <c r="R1087" s="297"/>
      <c r="S1087" s="297"/>
      <c r="T1087" s="297"/>
      <c r="U1087" s="297"/>
      <c r="V1087" s="297"/>
      <c r="W1087" s="297"/>
      <c r="X1087" s="297"/>
      <c r="Y1087" s="412">
        <f t="shared" ref="Y1087:AL1087" si="341">Y1086</f>
        <v>0</v>
      </c>
      <c r="Z1087" s="412">
        <f t="shared" si="341"/>
        <v>0</v>
      </c>
      <c r="AA1087" s="412">
        <f t="shared" si="341"/>
        <v>0</v>
      </c>
      <c r="AB1087" s="412">
        <f t="shared" si="341"/>
        <v>0</v>
      </c>
      <c r="AC1087" s="412">
        <f t="shared" si="341"/>
        <v>0</v>
      </c>
      <c r="AD1087" s="412">
        <f t="shared" si="341"/>
        <v>0</v>
      </c>
      <c r="AE1087" s="412">
        <f t="shared" si="341"/>
        <v>0</v>
      </c>
      <c r="AF1087" s="412">
        <f t="shared" si="341"/>
        <v>0</v>
      </c>
      <c r="AG1087" s="412">
        <f t="shared" si="341"/>
        <v>0</v>
      </c>
      <c r="AH1087" s="412">
        <f t="shared" si="341"/>
        <v>0</v>
      </c>
      <c r="AI1087" s="412">
        <f t="shared" si="341"/>
        <v>0</v>
      </c>
      <c r="AJ1087" s="412">
        <f t="shared" si="341"/>
        <v>0</v>
      </c>
      <c r="AK1087" s="412">
        <f t="shared" si="341"/>
        <v>0</v>
      </c>
      <c r="AL1087" s="412">
        <f t="shared" si="341"/>
        <v>0</v>
      </c>
      <c r="AM1087" s="308"/>
    </row>
    <row r="1088" spans="1:39" ht="15" hidden="1" customHeight="1" outlineLevel="1">
      <c r="A1088" s="526"/>
      <c r="B1088" s="429"/>
      <c r="C1088" s="293"/>
      <c r="D1088" s="293"/>
      <c r="E1088" s="293"/>
      <c r="F1088" s="293"/>
      <c r="G1088" s="293"/>
      <c r="H1088" s="293"/>
      <c r="I1088" s="293"/>
      <c r="J1088" s="293"/>
      <c r="K1088" s="293"/>
      <c r="L1088" s="293"/>
      <c r="M1088" s="293"/>
      <c r="N1088" s="293"/>
      <c r="O1088" s="293"/>
      <c r="P1088" s="293"/>
      <c r="Q1088" s="293"/>
      <c r="R1088" s="293"/>
      <c r="S1088" s="293"/>
      <c r="T1088" s="293"/>
      <c r="U1088" s="293"/>
      <c r="V1088" s="293"/>
      <c r="W1088" s="293"/>
      <c r="X1088" s="293"/>
      <c r="Y1088" s="413"/>
      <c r="Z1088" s="426"/>
      <c r="AA1088" s="426"/>
      <c r="AB1088" s="426"/>
      <c r="AC1088" s="426"/>
      <c r="AD1088" s="426"/>
      <c r="AE1088" s="426"/>
      <c r="AF1088" s="426"/>
      <c r="AG1088" s="426"/>
      <c r="AH1088" s="426"/>
      <c r="AI1088" s="426"/>
      <c r="AJ1088" s="426"/>
      <c r="AK1088" s="426"/>
      <c r="AL1088" s="426"/>
      <c r="AM1088" s="308"/>
    </row>
    <row r="1089" spans="1:39" ht="15" hidden="1" customHeight="1" outlineLevel="1">
      <c r="A1089" s="526">
        <v>43</v>
      </c>
      <c r="B1089" s="429" t="s">
        <v>136</v>
      </c>
      <c r="C1089" s="293" t="s">
        <v>25</v>
      </c>
      <c r="D1089" s="297"/>
      <c r="E1089" s="297"/>
      <c r="F1089" s="297"/>
      <c r="G1089" s="297"/>
      <c r="H1089" s="297"/>
      <c r="I1089" s="297"/>
      <c r="J1089" s="297"/>
      <c r="K1089" s="297"/>
      <c r="L1089" s="297"/>
      <c r="M1089" s="297"/>
      <c r="N1089" s="297">
        <v>0</v>
      </c>
      <c r="O1089" s="297"/>
      <c r="P1089" s="297"/>
      <c r="Q1089" s="297"/>
      <c r="R1089" s="297"/>
      <c r="S1089" s="297"/>
      <c r="T1089" s="297"/>
      <c r="U1089" s="297"/>
      <c r="V1089" s="297"/>
      <c r="W1089" s="297"/>
      <c r="X1089" s="297"/>
      <c r="Y1089" s="427"/>
      <c r="Z1089" s="416"/>
      <c r="AA1089" s="416"/>
      <c r="AB1089" s="416"/>
      <c r="AC1089" s="416"/>
      <c r="AD1089" s="416"/>
      <c r="AE1089" s="416"/>
      <c r="AF1089" s="416"/>
      <c r="AG1089" s="416"/>
      <c r="AH1089" s="416"/>
      <c r="AI1089" s="416"/>
      <c r="AJ1089" s="416"/>
      <c r="AK1089" s="416"/>
      <c r="AL1089" s="416"/>
      <c r="AM1089" s="298">
        <f>SUM(Y1089:AL1089)</f>
        <v>0</v>
      </c>
    </row>
    <row r="1090" spans="1:39" ht="15" hidden="1" customHeight="1" outlineLevel="1">
      <c r="A1090" s="526"/>
      <c r="B1090" s="296" t="s">
        <v>347</v>
      </c>
      <c r="C1090" s="293" t="s">
        <v>164</v>
      </c>
      <c r="D1090" s="297"/>
      <c r="E1090" s="297"/>
      <c r="F1090" s="297"/>
      <c r="G1090" s="297"/>
      <c r="H1090" s="297"/>
      <c r="I1090" s="297"/>
      <c r="J1090" s="297"/>
      <c r="K1090" s="297"/>
      <c r="L1090" s="297"/>
      <c r="M1090" s="297"/>
      <c r="N1090" s="297">
        <f>N1089</f>
        <v>0</v>
      </c>
      <c r="O1090" s="297"/>
      <c r="P1090" s="297"/>
      <c r="Q1090" s="297"/>
      <c r="R1090" s="297"/>
      <c r="S1090" s="297"/>
      <c r="T1090" s="297"/>
      <c r="U1090" s="297"/>
      <c r="V1090" s="297"/>
      <c r="W1090" s="297"/>
      <c r="X1090" s="297"/>
      <c r="Y1090" s="412">
        <f t="shared" ref="Y1090:AL1090" si="342">Y1089</f>
        <v>0</v>
      </c>
      <c r="Z1090" s="412">
        <f t="shared" si="342"/>
        <v>0</v>
      </c>
      <c r="AA1090" s="412">
        <f t="shared" si="342"/>
        <v>0</v>
      </c>
      <c r="AB1090" s="412">
        <f t="shared" si="342"/>
        <v>0</v>
      </c>
      <c r="AC1090" s="412">
        <f t="shared" si="342"/>
        <v>0</v>
      </c>
      <c r="AD1090" s="412">
        <f t="shared" si="342"/>
        <v>0</v>
      </c>
      <c r="AE1090" s="412">
        <f t="shared" si="342"/>
        <v>0</v>
      </c>
      <c r="AF1090" s="412">
        <f t="shared" si="342"/>
        <v>0</v>
      </c>
      <c r="AG1090" s="412">
        <f t="shared" si="342"/>
        <v>0</v>
      </c>
      <c r="AH1090" s="412">
        <f t="shared" si="342"/>
        <v>0</v>
      </c>
      <c r="AI1090" s="412">
        <f t="shared" si="342"/>
        <v>0</v>
      </c>
      <c r="AJ1090" s="412">
        <f t="shared" si="342"/>
        <v>0</v>
      </c>
      <c r="AK1090" s="412">
        <f t="shared" si="342"/>
        <v>0</v>
      </c>
      <c r="AL1090" s="412">
        <f t="shared" si="342"/>
        <v>0</v>
      </c>
      <c r="AM1090" s="308"/>
    </row>
    <row r="1091" spans="1:39" ht="15" hidden="1" customHeight="1" outlineLevel="1">
      <c r="A1091" s="526"/>
      <c r="B1091" s="429"/>
      <c r="C1091" s="293"/>
      <c r="D1091" s="293"/>
      <c r="E1091" s="293"/>
      <c r="F1091" s="293"/>
      <c r="G1091" s="293"/>
      <c r="H1091" s="293"/>
      <c r="I1091" s="293"/>
      <c r="J1091" s="293"/>
      <c r="K1091" s="293"/>
      <c r="L1091" s="293"/>
      <c r="M1091" s="293"/>
      <c r="N1091" s="293"/>
      <c r="O1091" s="293"/>
      <c r="P1091" s="293"/>
      <c r="Q1091" s="293"/>
      <c r="R1091" s="293"/>
      <c r="S1091" s="293"/>
      <c r="T1091" s="293"/>
      <c r="U1091" s="293"/>
      <c r="V1091" s="293"/>
      <c r="W1091" s="293"/>
      <c r="X1091" s="293"/>
      <c r="Y1091" s="413"/>
      <c r="Z1091" s="426"/>
      <c r="AA1091" s="426"/>
      <c r="AB1091" s="426"/>
      <c r="AC1091" s="426"/>
      <c r="AD1091" s="426"/>
      <c r="AE1091" s="426"/>
      <c r="AF1091" s="426"/>
      <c r="AG1091" s="426"/>
      <c r="AH1091" s="426"/>
      <c r="AI1091" s="426"/>
      <c r="AJ1091" s="426"/>
      <c r="AK1091" s="426"/>
      <c r="AL1091" s="426"/>
      <c r="AM1091" s="308"/>
    </row>
    <row r="1092" spans="1:39" ht="28.5" hidden="1" customHeight="1" outlineLevel="1">
      <c r="A1092" s="526">
        <v>44</v>
      </c>
      <c r="B1092" s="429" t="s">
        <v>137</v>
      </c>
      <c r="C1092" s="293" t="s">
        <v>25</v>
      </c>
      <c r="D1092" s="297"/>
      <c r="E1092" s="297"/>
      <c r="F1092" s="297"/>
      <c r="G1092" s="297"/>
      <c r="H1092" s="297"/>
      <c r="I1092" s="297"/>
      <c r="J1092" s="297"/>
      <c r="K1092" s="297"/>
      <c r="L1092" s="297"/>
      <c r="M1092" s="297"/>
      <c r="N1092" s="297">
        <v>0</v>
      </c>
      <c r="O1092" s="297"/>
      <c r="P1092" s="297"/>
      <c r="Q1092" s="297"/>
      <c r="R1092" s="297"/>
      <c r="S1092" s="297"/>
      <c r="T1092" s="297"/>
      <c r="U1092" s="297"/>
      <c r="V1092" s="297"/>
      <c r="W1092" s="297"/>
      <c r="X1092" s="297"/>
      <c r="Y1092" s="427"/>
      <c r="Z1092" s="416"/>
      <c r="AA1092" s="416"/>
      <c r="AB1092" s="416"/>
      <c r="AC1092" s="416"/>
      <c r="AD1092" s="416"/>
      <c r="AE1092" s="416"/>
      <c r="AF1092" s="416"/>
      <c r="AG1092" s="416"/>
      <c r="AH1092" s="416"/>
      <c r="AI1092" s="416"/>
      <c r="AJ1092" s="416"/>
      <c r="AK1092" s="416"/>
      <c r="AL1092" s="416"/>
      <c r="AM1092" s="298">
        <f>SUM(Y1092:AL1092)</f>
        <v>0</v>
      </c>
    </row>
    <row r="1093" spans="1:39" ht="15" hidden="1" customHeight="1" outlineLevel="1">
      <c r="A1093" s="526"/>
      <c r="B1093" s="296" t="s">
        <v>347</v>
      </c>
      <c r="C1093" s="293" t="s">
        <v>164</v>
      </c>
      <c r="D1093" s="297"/>
      <c r="E1093" s="297"/>
      <c r="F1093" s="297"/>
      <c r="G1093" s="297"/>
      <c r="H1093" s="297"/>
      <c r="I1093" s="297"/>
      <c r="J1093" s="297"/>
      <c r="K1093" s="297"/>
      <c r="L1093" s="297"/>
      <c r="M1093" s="297"/>
      <c r="N1093" s="297">
        <f>N1092</f>
        <v>0</v>
      </c>
      <c r="O1093" s="297"/>
      <c r="P1093" s="297"/>
      <c r="Q1093" s="297"/>
      <c r="R1093" s="297"/>
      <c r="S1093" s="297"/>
      <c r="T1093" s="297"/>
      <c r="U1093" s="297"/>
      <c r="V1093" s="297"/>
      <c r="W1093" s="297"/>
      <c r="X1093" s="297"/>
      <c r="Y1093" s="412">
        <f t="shared" ref="Y1093:AL1093" si="343">Y1092</f>
        <v>0</v>
      </c>
      <c r="Z1093" s="412">
        <f t="shared" si="343"/>
        <v>0</v>
      </c>
      <c r="AA1093" s="412">
        <f t="shared" si="343"/>
        <v>0</v>
      </c>
      <c r="AB1093" s="412">
        <f t="shared" si="343"/>
        <v>0</v>
      </c>
      <c r="AC1093" s="412">
        <f t="shared" si="343"/>
        <v>0</v>
      </c>
      <c r="AD1093" s="412">
        <f t="shared" si="343"/>
        <v>0</v>
      </c>
      <c r="AE1093" s="412">
        <f t="shared" si="343"/>
        <v>0</v>
      </c>
      <c r="AF1093" s="412">
        <f t="shared" si="343"/>
        <v>0</v>
      </c>
      <c r="AG1093" s="412">
        <f t="shared" si="343"/>
        <v>0</v>
      </c>
      <c r="AH1093" s="412">
        <f t="shared" si="343"/>
        <v>0</v>
      </c>
      <c r="AI1093" s="412">
        <f t="shared" si="343"/>
        <v>0</v>
      </c>
      <c r="AJ1093" s="412">
        <f t="shared" si="343"/>
        <v>0</v>
      </c>
      <c r="AK1093" s="412">
        <f t="shared" si="343"/>
        <v>0</v>
      </c>
      <c r="AL1093" s="412">
        <f t="shared" si="343"/>
        <v>0</v>
      </c>
      <c r="AM1093" s="308"/>
    </row>
    <row r="1094" spans="1:39" ht="15" hidden="1" customHeight="1" outlineLevel="1">
      <c r="A1094" s="526"/>
      <c r="B1094" s="429"/>
      <c r="C1094" s="293"/>
      <c r="D1094" s="293"/>
      <c r="E1094" s="293"/>
      <c r="F1094" s="293"/>
      <c r="G1094" s="293"/>
      <c r="H1094" s="293"/>
      <c r="I1094" s="293"/>
      <c r="J1094" s="293"/>
      <c r="K1094" s="293"/>
      <c r="L1094" s="293"/>
      <c r="M1094" s="293"/>
      <c r="N1094" s="293"/>
      <c r="O1094" s="293"/>
      <c r="P1094" s="293"/>
      <c r="Q1094" s="293"/>
      <c r="R1094" s="293"/>
      <c r="S1094" s="293"/>
      <c r="T1094" s="293"/>
      <c r="U1094" s="293"/>
      <c r="V1094" s="293"/>
      <c r="W1094" s="293"/>
      <c r="X1094" s="293"/>
      <c r="Y1094" s="413"/>
      <c r="Z1094" s="426"/>
      <c r="AA1094" s="426"/>
      <c r="AB1094" s="426"/>
      <c r="AC1094" s="426"/>
      <c r="AD1094" s="426"/>
      <c r="AE1094" s="426"/>
      <c r="AF1094" s="426"/>
      <c r="AG1094" s="426"/>
      <c r="AH1094" s="426"/>
      <c r="AI1094" s="426"/>
      <c r="AJ1094" s="426"/>
      <c r="AK1094" s="426"/>
      <c r="AL1094" s="426"/>
      <c r="AM1094" s="308"/>
    </row>
    <row r="1095" spans="1:39" ht="15" hidden="1" customHeight="1" outlineLevel="1">
      <c r="A1095" s="526">
        <v>45</v>
      </c>
      <c r="B1095" s="429" t="s">
        <v>138</v>
      </c>
      <c r="C1095" s="293" t="s">
        <v>25</v>
      </c>
      <c r="D1095" s="297"/>
      <c r="E1095" s="297"/>
      <c r="F1095" s="297"/>
      <c r="G1095" s="297"/>
      <c r="H1095" s="297"/>
      <c r="I1095" s="297"/>
      <c r="J1095" s="297"/>
      <c r="K1095" s="297"/>
      <c r="L1095" s="297"/>
      <c r="M1095" s="297"/>
      <c r="N1095" s="297">
        <v>0</v>
      </c>
      <c r="O1095" s="297"/>
      <c r="P1095" s="297"/>
      <c r="Q1095" s="297"/>
      <c r="R1095" s="297"/>
      <c r="S1095" s="297"/>
      <c r="T1095" s="297"/>
      <c r="U1095" s="297"/>
      <c r="V1095" s="297"/>
      <c r="W1095" s="297"/>
      <c r="X1095" s="297"/>
      <c r="Y1095" s="427"/>
      <c r="Z1095" s="416"/>
      <c r="AA1095" s="416"/>
      <c r="AB1095" s="416"/>
      <c r="AC1095" s="416"/>
      <c r="AD1095" s="416"/>
      <c r="AE1095" s="416"/>
      <c r="AF1095" s="416"/>
      <c r="AG1095" s="416"/>
      <c r="AH1095" s="416"/>
      <c r="AI1095" s="416"/>
      <c r="AJ1095" s="416"/>
      <c r="AK1095" s="416"/>
      <c r="AL1095" s="416"/>
      <c r="AM1095" s="298">
        <f>SUM(Y1095:AL1095)</f>
        <v>0</v>
      </c>
    </row>
    <row r="1096" spans="1:39" ht="15" hidden="1" customHeight="1" outlineLevel="1">
      <c r="A1096" s="526"/>
      <c r="B1096" s="296" t="s">
        <v>347</v>
      </c>
      <c r="C1096" s="293" t="s">
        <v>164</v>
      </c>
      <c r="D1096" s="297"/>
      <c r="E1096" s="297"/>
      <c r="F1096" s="297"/>
      <c r="G1096" s="297"/>
      <c r="H1096" s="297"/>
      <c r="I1096" s="297"/>
      <c r="J1096" s="297"/>
      <c r="K1096" s="297"/>
      <c r="L1096" s="297"/>
      <c r="M1096" s="297"/>
      <c r="N1096" s="297">
        <f>N1095</f>
        <v>0</v>
      </c>
      <c r="O1096" s="297"/>
      <c r="P1096" s="297"/>
      <c r="Q1096" s="297"/>
      <c r="R1096" s="297"/>
      <c r="S1096" s="297"/>
      <c r="T1096" s="297"/>
      <c r="U1096" s="297"/>
      <c r="V1096" s="297"/>
      <c r="W1096" s="297"/>
      <c r="X1096" s="297"/>
      <c r="Y1096" s="412">
        <f t="shared" ref="Y1096:AL1096" si="344">Y1095</f>
        <v>0</v>
      </c>
      <c r="Z1096" s="412">
        <f t="shared" si="344"/>
        <v>0</v>
      </c>
      <c r="AA1096" s="412">
        <f t="shared" si="344"/>
        <v>0</v>
      </c>
      <c r="AB1096" s="412">
        <f t="shared" si="344"/>
        <v>0</v>
      </c>
      <c r="AC1096" s="412">
        <f t="shared" si="344"/>
        <v>0</v>
      </c>
      <c r="AD1096" s="412">
        <f t="shared" si="344"/>
        <v>0</v>
      </c>
      <c r="AE1096" s="412">
        <f t="shared" si="344"/>
        <v>0</v>
      </c>
      <c r="AF1096" s="412">
        <f t="shared" si="344"/>
        <v>0</v>
      </c>
      <c r="AG1096" s="412">
        <f t="shared" si="344"/>
        <v>0</v>
      </c>
      <c r="AH1096" s="412">
        <f t="shared" si="344"/>
        <v>0</v>
      </c>
      <c r="AI1096" s="412">
        <f t="shared" si="344"/>
        <v>0</v>
      </c>
      <c r="AJ1096" s="412">
        <f t="shared" si="344"/>
        <v>0</v>
      </c>
      <c r="AK1096" s="412">
        <f t="shared" si="344"/>
        <v>0</v>
      </c>
      <c r="AL1096" s="412">
        <f t="shared" si="344"/>
        <v>0</v>
      </c>
      <c r="AM1096" s="308"/>
    </row>
    <row r="1097" spans="1:39" ht="15" hidden="1" customHeight="1" outlineLevel="1">
      <c r="A1097" s="526"/>
      <c r="B1097" s="429"/>
      <c r="C1097" s="293"/>
      <c r="D1097" s="293"/>
      <c r="E1097" s="293"/>
      <c r="F1097" s="293"/>
      <c r="G1097" s="293"/>
      <c r="H1097" s="293"/>
      <c r="I1097" s="293"/>
      <c r="J1097" s="293"/>
      <c r="K1097" s="293"/>
      <c r="L1097" s="293"/>
      <c r="M1097" s="293"/>
      <c r="N1097" s="293"/>
      <c r="O1097" s="293"/>
      <c r="P1097" s="293"/>
      <c r="Q1097" s="293"/>
      <c r="R1097" s="293"/>
      <c r="S1097" s="293"/>
      <c r="T1097" s="293"/>
      <c r="U1097" s="293"/>
      <c r="V1097" s="293"/>
      <c r="W1097" s="293"/>
      <c r="X1097" s="293"/>
      <c r="Y1097" s="413"/>
      <c r="Z1097" s="426"/>
      <c r="AA1097" s="426"/>
      <c r="AB1097" s="426"/>
      <c r="AC1097" s="426"/>
      <c r="AD1097" s="426"/>
      <c r="AE1097" s="426"/>
      <c r="AF1097" s="426"/>
      <c r="AG1097" s="426"/>
      <c r="AH1097" s="426"/>
      <c r="AI1097" s="426"/>
      <c r="AJ1097" s="426"/>
      <c r="AK1097" s="426"/>
      <c r="AL1097" s="426"/>
      <c r="AM1097" s="308"/>
    </row>
    <row r="1098" spans="1:39" ht="15" hidden="1" customHeight="1" outlineLevel="1">
      <c r="A1098" s="526">
        <v>46</v>
      </c>
      <c r="B1098" s="429" t="s">
        <v>139</v>
      </c>
      <c r="C1098" s="293" t="s">
        <v>25</v>
      </c>
      <c r="D1098" s="297"/>
      <c r="E1098" s="297"/>
      <c r="F1098" s="297"/>
      <c r="G1098" s="297"/>
      <c r="H1098" s="297"/>
      <c r="I1098" s="297"/>
      <c r="J1098" s="297"/>
      <c r="K1098" s="297"/>
      <c r="L1098" s="297"/>
      <c r="M1098" s="297"/>
      <c r="N1098" s="297">
        <v>0</v>
      </c>
      <c r="O1098" s="297"/>
      <c r="P1098" s="297"/>
      <c r="Q1098" s="297"/>
      <c r="R1098" s="297"/>
      <c r="S1098" s="297"/>
      <c r="T1098" s="297"/>
      <c r="U1098" s="297"/>
      <c r="V1098" s="297"/>
      <c r="W1098" s="297"/>
      <c r="X1098" s="297"/>
      <c r="Y1098" s="427"/>
      <c r="Z1098" s="416"/>
      <c r="AA1098" s="416"/>
      <c r="AB1098" s="416"/>
      <c r="AC1098" s="416"/>
      <c r="AD1098" s="416"/>
      <c r="AE1098" s="416"/>
      <c r="AF1098" s="416"/>
      <c r="AG1098" s="416"/>
      <c r="AH1098" s="416"/>
      <c r="AI1098" s="416">
        <v>0.1</v>
      </c>
      <c r="AJ1098" s="416"/>
      <c r="AK1098" s="416"/>
      <c r="AL1098" s="416"/>
      <c r="AM1098" s="298">
        <f>SUM(Y1098:AL1098)</f>
        <v>0.1</v>
      </c>
    </row>
    <row r="1099" spans="1:39" ht="15" hidden="1" customHeight="1" outlineLevel="1">
      <c r="A1099" s="526"/>
      <c r="B1099" s="296" t="s">
        <v>347</v>
      </c>
      <c r="C1099" s="293" t="s">
        <v>164</v>
      </c>
      <c r="D1099" s="297"/>
      <c r="E1099" s="297"/>
      <c r="F1099" s="297"/>
      <c r="G1099" s="297"/>
      <c r="H1099" s="297"/>
      <c r="I1099" s="297"/>
      <c r="J1099" s="297"/>
      <c r="K1099" s="297"/>
      <c r="L1099" s="297"/>
      <c r="M1099" s="297"/>
      <c r="N1099" s="297">
        <f>N1098</f>
        <v>0</v>
      </c>
      <c r="O1099" s="297"/>
      <c r="P1099" s="297"/>
      <c r="Q1099" s="297"/>
      <c r="R1099" s="297"/>
      <c r="S1099" s="297"/>
      <c r="T1099" s="297"/>
      <c r="U1099" s="297"/>
      <c r="V1099" s="297"/>
      <c r="W1099" s="297"/>
      <c r="X1099" s="297"/>
      <c r="Y1099" s="412">
        <f t="shared" ref="Y1099:AL1099" si="345">Y1098</f>
        <v>0</v>
      </c>
      <c r="Z1099" s="412">
        <f t="shared" si="345"/>
        <v>0</v>
      </c>
      <c r="AA1099" s="412">
        <f t="shared" si="345"/>
        <v>0</v>
      </c>
      <c r="AB1099" s="412">
        <f t="shared" si="345"/>
        <v>0</v>
      </c>
      <c r="AC1099" s="412">
        <f t="shared" si="345"/>
        <v>0</v>
      </c>
      <c r="AD1099" s="412">
        <f t="shared" si="345"/>
        <v>0</v>
      </c>
      <c r="AE1099" s="412">
        <f t="shared" si="345"/>
        <v>0</v>
      </c>
      <c r="AF1099" s="412">
        <f t="shared" si="345"/>
        <v>0</v>
      </c>
      <c r="AG1099" s="412">
        <f t="shared" si="345"/>
        <v>0</v>
      </c>
      <c r="AH1099" s="412">
        <f t="shared" si="345"/>
        <v>0</v>
      </c>
      <c r="AI1099" s="412">
        <f t="shared" si="345"/>
        <v>0.1</v>
      </c>
      <c r="AJ1099" s="412">
        <f t="shared" si="345"/>
        <v>0</v>
      </c>
      <c r="AK1099" s="412">
        <f t="shared" si="345"/>
        <v>0</v>
      </c>
      <c r="AL1099" s="412">
        <f t="shared" si="345"/>
        <v>0</v>
      </c>
      <c r="AM1099" s="308"/>
    </row>
    <row r="1100" spans="1:39" ht="15" hidden="1" customHeight="1" outlineLevel="1">
      <c r="A1100" s="526"/>
      <c r="B1100" s="429"/>
      <c r="C1100" s="293"/>
      <c r="D1100" s="293"/>
      <c r="E1100" s="293"/>
      <c r="F1100" s="293"/>
      <c r="G1100" s="293"/>
      <c r="H1100" s="293"/>
      <c r="I1100" s="293"/>
      <c r="J1100" s="293"/>
      <c r="K1100" s="293"/>
      <c r="L1100" s="293"/>
      <c r="M1100" s="293"/>
      <c r="N1100" s="293"/>
      <c r="O1100" s="293"/>
      <c r="P1100" s="293"/>
      <c r="Q1100" s="293"/>
      <c r="R1100" s="293"/>
      <c r="S1100" s="293"/>
      <c r="T1100" s="293"/>
      <c r="U1100" s="293"/>
      <c r="V1100" s="293"/>
      <c r="W1100" s="293"/>
      <c r="X1100" s="293"/>
      <c r="Y1100" s="413"/>
      <c r="Z1100" s="426"/>
      <c r="AA1100" s="426"/>
      <c r="AB1100" s="426"/>
      <c r="AC1100" s="426"/>
      <c r="AD1100" s="426"/>
      <c r="AE1100" s="426"/>
      <c r="AF1100" s="426"/>
      <c r="AG1100" s="426"/>
      <c r="AH1100" s="426"/>
      <c r="AI1100" s="426"/>
      <c r="AJ1100" s="426"/>
      <c r="AK1100" s="426"/>
      <c r="AL1100" s="426"/>
      <c r="AM1100" s="308"/>
    </row>
    <row r="1101" spans="1:39" ht="28.5" hidden="1" customHeight="1" outlineLevel="1">
      <c r="A1101" s="526">
        <v>47</v>
      </c>
      <c r="B1101" s="429" t="s">
        <v>140</v>
      </c>
      <c r="C1101" s="293" t="s">
        <v>25</v>
      </c>
      <c r="D1101" s="297"/>
      <c r="E1101" s="297"/>
      <c r="F1101" s="297"/>
      <c r="G1101" s="297"/>
      <c r="H1101" s="297"/>
      <c r="I1101" s="297"/>
      <c r="J1101" s="297"/>
      <c r="K1101" s="297"/>
      <c r="L1101" s="297"/>
      <c r="M1101" s="297"/>
      <c r="N1101" s="297">
        <v>0</v>
      </c>
      <c r="O1101" s="297"/>
      <c r="P1101" s="297"/>
      <c r="Q1101" s="297"/>
      <c r="R1101" s="297"/>
      <c r="S1101" s="297"/>
      <c r="T1101" s="297"/>
      <c r="U1101" s="297"/>
      <c r="V1101" s="297"/>
      <c r="W1101" s="297"/>
      <c r="X1101" s="297"/>
      <c r="Y1101" s="427"/>
      <c r="Z1101" s="416"/>
      <c r="AA1101" s="416"/>
      <c r="AB1101" s="416"/>
      <c r="AC1101" s="416"/>
      <c r="AD1101" s="416"/>
      <c r="AE1101" s="416"/>
      <c r="AF1101" s="416"/>
      <c r="AG1101" s="416"/>
      <c r="AH1101" s="416"/>
      <c r="AI1101" s="416"/>
      <c r="AJ1101" s="416"/>
      <c r="AK1101" s="416"/>
      <c r="AL1101" s="416"/>
      <c r="AM1101" s="298">
        <f>SUM(Y1101:AL1101)</f>
        <v>0</v>
      </c>
    </row>
    <row r="1102" spans="1:39" ht="15" hidden="1" customHeight="1" outlineLevel="1">
      <c r="A1102" s="526"/>
      <c r="B1102" s="296" t="s">
        <v>347</v>
      </c>
      <c r="C1102" s="293" t="s">
        <v>164</v>
      </c>
      <c r="D1102" s="297"/>
      <c r="E1102" s="297"/>
      <c r="F1102" s="297"/>
      <c r="G1102" s="297"/>
      <c r="H1102" s="297"/>
      <c r="I1102" s="297"/>
      <c r="J1102" s="297"/>
      <c r="K1102" s="297"/>
      <c r="L1102" s="297"/>
      <c r="M1102" s="297"/>
      <c r="N1102" s="297">
        <f>N1101</f>
        <v>0</v>
      </c>
      <c r="O1102" s="297"/>
      <c r="P1102" s="297"/>
      <c r="Q1102" s="297"/>
      <c r="R1102" s="297"/>
      <c r="S1102" s="297"/>
      <c r="T1102" s="297"/>
      <c r="U1102" s="297"/>
      <c r="V1102" s="297"/>
      <c r="W1102" s="297"/>
      <c r="X1102" s="297"/>
      <c r="Y1102" s="412">
        <f t="shared" ref="Y1102:AL1102" si="346">Y1101</f>
        <v>0</v>
      </c>
      <c r="Z1102" s="412">
        <f t="shared" si="346"/>
        <v>0</v>
      </c>
      <c r="AA1102" s="412">
        <f t="shared" si="346"/>
        <v>0</v>
      </c>
      <c r="AB1102" s="412">
        <f t="shared" si="346"/>
        <v>0</v>
      </c>
      <c r="AC1102" s="412">
        <f t="shared" si="346"/>
        <v>0</v>
      </c>
      <c r="AD1102" s="412">
        <f t="shared" si="346"/>
        <v>0</v>
      </c>
      <c r="AE1102" s="412">
        <f t="shared" si="346"/>
        <v>0</v>
      </c>
      <c r="AF1102" s="412">
        <f t="shared" si="346"/>
        <v>0</v>
      </c>
      <c r="AG1102" s="412">
        <f t="shared" si="346"/>
        <v>0</v>
      </c>
      <c r="AH1102" s="412">
        <f t="shared" si="346"/>
        <v>0</v>
      </c>
      <c r="AI1102" s="412">
        <f t="shared" si="346"/>
        <v>0</v>
      </c>
      <c r="AJ1102" s="412">
        <f t="shared" si="346"/>
        <v>0</v>
      </c>
      <c r="AK1102" s="412">
        <f t="shared" si="346"/>
        <v>0</v>
      </c>
      <c r="AL1102" s="412">
        <f t="shared" si="346"/>
        <v>0</v>
      </c>
      <c r="AM1102" s="308"/>
    </row>
    <row r="1103" spans="1:39" ht="15" hidden="1" customHeight="1" outlineLevel="1">
      <c r="A1103" s="526"/>
      <c r="B1103" s="429"/>
      <c r="C1103" s="293"/>
      <c r="D1103" s="293"/>
      <c r="E1103" s="293"/>
      <c r="F1103" s="293"/>
      <c r="G1103" s="293"/>
      <c r="H1103" s="293"/>
      <c r="I1103" s="293"/>
      <c r="J1103" s="293"/>
      <c r="K1103" s="293"/>
      <c r="L1103" s="293"/>
      <c r="M1103" s="293"/>
      <c r="N1103" s="293"/>
      <c r="O1103" s="293"/>
      <c r="P1103" s="293"/>
      <c r="Q1103" s="293"/>
      <c r="R1103" s="293"/>
      <c r="S1103" s="293"/>
      <c r="T1103" s="293"/>
      <c r="U1103" s="293"/>
      <c r="V1103" s="293"/>
      <c r="W1103" s="293"/>
      <c r="X1103" s="293"/>
      <c r="Y1103" s="413"/>
      <c r="Z1103" s="426"/>
      <c r="AA1103" s="426"/>
      <c r="AB1103" s="426"/>
      <c r="AC1103" s="426"/>
      <c r="AD1103" s="426"/>
      <c r="AE1103" s="426"/>
      <c r="AF1103" s="426"/>
      <c r="AG1103" s="426"/>
      <c r="AH1103" s="426"/>
      <c r="AI1103" s="426"/>
      <c r="AJ1103" s="426"/>
      <c r="AK1103" s="426"/>
      <c r="AL1103" s="426"/>
      <c r="AM1103" s="308"/>
    </row>
    <row r="1104" spans="1:39" ht="28.5" hidden="1" customHeight="1" outlineLevel="1">
      <c r="A1104" s="526">
        <v>48</v>
      </c>
      <c r="B1104" s="429" t="s">
        <v>141</v>
      </c>
      <c r="C1104" s="293" t="s">
        <v>25</v>
      </c>
      <c r="D1104" s="297"/>
      <c r="E1104" s="297"/>
      <c r="F1104" s="297"/>
      <c r="G1104" s="297"/>
      <c r="H1104" s="297"/>
      <c r="I1104" s="297"/>
      <c r="J1104" s="297"/>
      <c r="K1104" s="297"/>
      <c r="L1104" s="297"/>
      <c r="M1104" s="297"/>
      <c r="N1104" s="297">
        <v>0</v>
      </c>
      <c r="O1104" s="297"/>
      <c r="P1104" s="297"/>
      <c r="Q1104" s="297"/>
      <c r="R1104" s="297"/>
      <c r="S1104" s="297"/>
      <c r="T1104" s="297"/>
      <c r="U1104" s="297"/>
      <c r="V1104" s="297"/>
      <c r="W1104" s="297"/>
      <c r="X1104" s="297"/>
      <c r="Y1104" s="427"/>
      <c r="Z1104" s="416"/>
      <c r="AA1104" s="416"/>
      <c r="AB1104" s="416"/>
      <c r="AC1104" s="416"/>
      <c r="AD1104" s="416"/>
      <c r="AE1104" s="416"/>
      <c r="AF1104" s="416"/>
      <c r="AG1104" s="416"/>
      <c r="AH1104" s="416"/>
      <c r="AI1104" s="416"/>
      <c r="AJ1104" s="416"/>
      <c r="AK1104" s="416"/>
      <c r="AL1104" s="416"/>
      <c r="AM1104" s="298">
        <f>SUM(Y1104:AL1104)</f>
        <v>0</v>
      </c>
    </row>
    <row r="1105" spans="1:39" ht="15" hidden="1" customHeight="1" outlineLevel="1">
      <c r="A1105" s="526"/>
      <c r="B1105" s="296" t="s">
        <v>347</v>
      </c>
      <c r="C1105" s="293" t="s">
        <v>164</v>
      </c>
      <c r="D1105" s="297"/>
      <c r="E1105" s="297"/>
      <c r="F1105" s="297"/>
      <c r="G1105" s="297"/>
      <c r="H1105" s="297"/>
      <c r="I1105" s="297"/>
      <c r="J1105" s="297"/>
      <c r="K1105" s="297"/>
      <c r="L1105" s="297"/>
      <c r="M1105" s="297"/>
      <c r="N1105" s="297">
        <f>N1104</f>
        <v>0</v>
      </c>
      <c r="O1105" s="297"/>
      <c r="P1105" s="297"/>
      <c r="Q1105" s="297"/>
      <c r="R1105" s="297"/>
      <c r="S1105" s="297"/>
      <c r="T1105" s="297"/>
      <c r="U1105" s="297"/>
      <c r="V1105" s="297"/>
      <c r="W1105" s="297"/>
      <c r="X1105" s="297"/>
      <c r="Y1105" s="412">
        <f t="shared" ref="Y1105:AL1105" si="347">Y1104</f>
        <v>0</v>
      </c>
      <c r="Z1105" s="412">
        <f t="shared" si="347"/>
        <v>0</v>
      </c>
      <c r="AA1105" s="412">
        <f t="shared" si="347"/>
        <v>0</v>
      </c>
      <c r="AB1105" s="412">
        <f t="shared" si="347"/>
        <v>0</v>
      </c>
      <c r="AC1105" s="412">
        <f t="shared" si="347"/>
        <v>0</v>
      </c>
      <c r="AD1105" s="412">
        <f t="shared" si="347"/>
        <v>0</v>
      </c>
      <c r="AE1105" s="412">
        <f t="shared" si="347"/>
        <v>0</v>
      </c>
      <c r="AF1105" s="412">
        <f t="shared" si="347"/>
        <v>0</v>
      </c>
      <c r="AG1105" s="412">
        <f t="shared" si="347"/>
        <v>0</v>
      </c>
      <c r="AH1105" s="412">
        <f t="shared" si="347"/>
        <v>0</v>
      </c>
      <c r="AI1105" s="412">
        <f t="shared" si="347"/>
        <v>0</v>
      </c>
      <c r="AJ1105" s="412">
        <f t="shared" si="347"/>
        <v>0</v>
      </c>
      <c r="AK1105" s="412">
        <f t="shared" si="347"/>
        <v>0</v>
      </c>
      <c r="AL1105" s="412">
        <f t="shared" si="347"/>
        <v>0</v>
      </c>
      <c r="AM1105" s="308"/>
    </row>
    <row r="1106" spans="1:39" ht="15" hidden="1" customHeight="1" outlineLevel="1">
      <c r="A1106" s="526"/>
      <c r="B1106" s="429"/>
      <c r="C1106" s="293"/>
      <c r="D1106" s="293"/>
      <c r="E1106" s="293"/>
      <c r="F1106" s="293"/>
      <c r="G1106" s="293"/>
      <c r="H1106" s="293"/>
      <c r="I1106" s="293"/>
      <c r="J1106" s="293"/>
      <c r="K1106" s="293"/>
      <c r="L1106" s="293"/>
      <c r="M1106" s="293"/>
      <c r="N1106" s="293"/>
      <c r="O1106" s="293"/>
      <c r="P1106" s="293"/>
      <c r="Q1106" s="293"/>
      <c r="R1106" s="293"/>
      <c r="S1106" s="293"/>
      <c r="T1106" s="293"/>
      <c r="U1106" s="293"/>
      <c r="V1106" s="293"/>
      <c r="W1106" s="293"/>
      <c r="X1106" s="293"/>
      <c r="Y1106" s="413"/>
      <c r="Z1106" s="426"/>
      <c r="AA1106" s="426"/>
      <c r="AB1106" s="426"/>
      <c r="AC1106" s="426"/>
      <c r="AD1106" s="426"/>
      <c r="AE1106" s="426"/>
      <c r="AF1106" s="426"/>
      <c r="AG1106" s="426"/>
      <c r="AH1106" s="426"/>
      <c r="AI1106" s="426"/>
      <c r="AJ1106" s="426"/>
      <c r="AK1106" s="426"/>
      <c r="AL1106" s="426"/>
      <c r="AM1106" s="308"/>
    </row>
    <row r="1107" spans="1:39" ht="15" hidden="1" customHeight="1" outlineLevel="1">
      <c r="A1107" s="526">
        <v>49</v>
      </c>
      <c r="B1107" s="429" t="s">
        <v>142</v>
      </c>
      <c r="C1107" s="293" t="s">
        <v>25</v>
      </c>
      <c r="D1107" s="297"/>
      <c r="E1107" s="297"/>
      <c r="F1107" s="297"/>
      <c r="G1107" s="297"/>
      <c r="H1107" s="297"/>
      <c r="I1107" s="297"/>
      <c r="J1107" s="297"/>
      <c r="K1107" s="297"/>
      <c r="L1107" s="297"/>
      <c r="M1107" s="297"/>
      <c r="N1107" s="297">
        <v>0</v>
      </c>
      <c r="O1107" s="297"/>
      <c r="P1107" s="297"/>
      <c r="Q1107" s="297"/>
      <c r="R1107" s="297"/>
      <c r="S1107" s="297"/>
      <c r="T1107" s="297"/>
      <c r="U1107" s="297"/>
      <c r="V1107" s="297"/>
      <c r="W1107" s="297"/>
      <c r="X1107" s="297"/>
      <c r="Y1107" s="427"/>
      <c r="Z1107" s="416"/>
      <c r="AA1107" s="416"/>
      <c r="AB1107" s="416"/>
      <c r="AC1107" s="416"/>
      <c r="AD1107" s="416"/>
      <c r="AE1107" s="416"/>
      <c r="AF1107" s="416"/>
      <c r="AG1107" s="416"/>
      <c r="AH1107" s="416"/>
      <c r="AI1107" s="416"/>
      <c r="AJ1107" s="416"/>
      <c r="AK1107" s="416"/>
      <c r="AL1107" s="416"/>
      <c r="AM1107" s="298">
        <f>SUM(Y1107:AL1107)</f>
        <v>0</v>
      </c>
    </row>
    <row r="1108" spans="1:39" ht="15" hidden="1" customHeight="1" outlineLevel="1">
      <c r="A1108" s="526"/>
      <c r="B1108" s="296" t="s">
        <v>347</v>
      </c>
      <c r="C1108" s="293" t="s">
        <v>164</v>
      </c>
      <c r="D1108" s="297"/>
      <c r="E1108" s="297"/>
      <c r="F1108" s="297"/>
      <c r="G1108" s="297"/>
      <c r="H1108" s="297"/>
      <c r="I1108" s="297"/>
      <c r="J1108" s="297"/>
      <c r="K1108" s="297"/>
      <c r="L1108" s="297"/>
      <c r="M1108" s="297"/>
      <c r="N1108" s="297">
        <f>N1107</f>
        <v>0</v>
      </c>
      <c r="O1108" s="297"/>
      <c r="P1108" s="297"/>
      <c r="Q1108" s="297"/>
      <c r="R1108" s="297"/>
      <c r="S1108" s="297"/>
      <c r="T1108" s="297"/>
      <c r="U1108" s="297"/>
      <c r="V1108" s="297"/>
      <c r="W1108" s="297"/>
      <c r="X1108" s="297"/>
      <c r="Y1108" s="412">
        <f t="shared" ref="Y1108:AL1108" si="348">Y1107</f>
        <v>0</v>
      </c>
      <c r="Z1108" s="412">
        <f t="shared" si="348"/>
        <v>0</v>
      </c>
      <c r="AA1108" s="412">
        <f t="shared" si="348"/>
        <v>0</v>
      </c>
      <c r="AB1108" s="412">
        <f t="shared" si="348"/>
        <v>0</v>
      </c>
      <c r="AC1108" s="412">
        <f t="shared" si="348"/>
        <v>0</v>
      </c>
      <c r="AD1108" s="412">
        <f t="shared" si="348"/>
        <v>0</v>
      </c>
      <c r="AE1108" s="412">
        <f t="shared" si="348"/>
        <v>0</v>
      </c>
      <c r="AF1108" s="412">
        <f t="shared" si="348"/>
        <v>0</v>
      </c>
      <c r="AG1108" s="412">
        <f t="shared" si="348"/>
        <v>0</v>
      </c>
      <c r="AH1108" s="412">
        <f t="shared" si="348"/>
        <v>0</v>
      </c>
      <c r="AI1108" s="412">
        <f t="shared" si="348"/>
        <v>0</v>
      </c>
      <c r="AJ1108" s="412">
        <f t="shared" si="348"/>
        <v>0</v>
      </c>
      <c r="AK1108" s="412">
        <f t="shared" si="348"/>
        <v>0</v>
      </c>
      <c r="AL1108" s="412">
        <f t="shared" si="348"/>
        <v>0</v>
      </c>
      <c r="AM1108" s="308"/>
    </row>
    <row r="1109" spans="1:39" ht="15" hidden="1" customHeight="1" outlineLevel="1">
      <c r="A1109" s="526"/>
      <c r="B1109" s="296"/>
      <c r="C1109" s="307"/>
      <c r="D1109" s="293"/>
      <c r="E1109" s="293"/>
      <c r="F1109" s="293"/>
      <c r="G1109" s="293"/>
      <c r="H1109" s="293"/>
      <c r="I1109" s="293"/>
      <c r="J1109" s="293"/>
      <c r="K1109" s="293"/>
      <c r="L1109" s="293"/>
      <c r="M1109" s="293"/>
      <c r="N1109" s="293"/>
      <c r="O1109" s="293"/>
      <c r="P1109" s="293"/>
      <c r="Q1109" s="293"/>
      <c r="R1109" s="293"/>
      <c r="S1109" s="293"/>
      <c r="T1109" s="293"/>
      <c r="U1109" s="293"/>
      <c r="V1109" s="293"/>
      <c r="W1109" s="293"/>
      <c r="X1109" s="293"/>
      <c r="Y1109" s="303"/>
      <c r="Z1109" s="303"/>
      <c r="AA1109" s="303"/>
      <c r="AB1109" s="303"/>
      <c r="AC1109" s="303"/>
      <c r="AD1109" s="303"/>
      <c r="AE1109" s="303"/>
      <c r="AF1109" s="303"/>
      <c r="AG1109" s="303"/>
      <c r="AH1109" s="303"/>
      <c r="AI1109" s="303"/>
      <c r="AJ1109" s="303"/>
      <c r="AK1109" s="303"/>
      <c r="AL1109" s="303"/>
      <c r="AM1109" s="308"/>
    </row>
    <row r="1110" spans="1:39" ht="15.75" collapsed="1">
      <c r="B1110" s="328" t="s">
        <v>348</v>
      </c>
      <c r="C1110" s="330"/>
      <c r="D1110" s="330">
        <f>SUM(D953:D1108)</f>
        <v>0</v>
      </c>
      <c r="E1110" s="330"/>
      <c r="F1110" s="330"/>
      <c r="G1110" s="330"/>
      <c r="H1110" s="330"/>
      <c r="I1110" s="330"/>
      <c r="J1110" s="330"/>
      <c r="K1110" s="330"/>
      <c r="L1110" s="330"/>
      <c r="M1110" s="330"/>
      <c r="N1110" s="330"/>
      <c r="O1110" s="330">
        <f>SUM(O953:O1108)</f>
        <v>0</v>
      </c>
      <c r="P1110" s="330"/>
      <c r="Q1110" s="330"/>
      <c r="R1110" s="330"/>
      <c r="S1110" s="330"/>
      <c r="T1110" s="330"/>
      <c r="U1110" s="330"/>
      <c r="V1110" s="330"/>
      <c r="W1110" s="330"/>
      <c r="X1110" s="330"/>
      <c r="Y1110" s="330">
        <f>IF(Y951="kw",SUMPRODUCT(K953:K1108,L953:L1108,Y953:Y1108),SUMPRODUCT(A953:A1108,Y953:Y1108))</f>
        <v>0</v>
      </c>
      <c r="Z1110" s="330">
        <f>IF(Z951="kw",SUMPRODUCT(L953:L1108,M953:M1108,Z953:Z1108),SUMPRODUCT(B953:B1108,Z953:Z1108))</f>
        <v>0</v>
      </c>
      <c r="AA1110" s="330">
        <f>IF(AA951="kw",SUMPRODUCT(N953:N1108,O953:O1108,AA953:AA1108),SUMPRODUCT(D953:D1108,AA953:AA1108))</f>
        <v>0</v>
      </c>
      <c r="AB1110" s="330">
        <f>IF(AB951="kw",SUMPRODUCT(N953:N1108,O953:O1108,AB953:AB1108),SUMPRODUCT(D953:D1108,AB953:AB1108))</f>
        <v>0</v>
      </c>
      <c r="AC1110" s="330">
        <f>IF(AC951="kw",SUMPRODUCT(N953:N1108,O953:O1108,AC953:AC1108),SUMPRODUCT(D953:D1108,AC953:AC1108))</f>
        <v>0</v>
      </c>
      <c r="AD1110" s="330">
        <f>IF(AD951="kw",SUMPRODUCT(N953:N1108,O953:O1108,AD953:AD1108),SUMPRODUCT(D953:D1108,AD953:AD1108))</f>
        <v>0</v>
      </c>
      <c r="AE1110" s="330">
        <f>IF(AE951="kw",SUMPRODUCT(N953:N1108,O953:O1108,AE953:AE1108),SUMPRODUCT(D953:D1108,AE953:AE1108))</f>
        <v>0</v>
      </c>
      <c r="AF1110" s="330">
        <f>IF(AF951="kw",SUMPRODUCT(N953:N1108,O953:O1108,AF953:AF1108),SUMPRODUCT(D953:D1108,AF953:AF1108))</f>
        <v>0</v>
      </c>
      <c r="AG1110" s="330">
        <f>IF(AG951="kw",SUMPRODUCT(N953:N1108,O953:O1108,AG953:AG1108),SUMPRODUCT(D953:D1108,AG953:AG1108))</f>
        <v>0</v>
      </c>
      <c r="AH1110" s="330">
        <f>IF(AH951="kw",SUMPRODUCT(N953:N1108,O953:O1108,AH953:AH1108),SUMPRODUCT(D953:D1108,AH953:AH1108))</f>
        <v>0</v>
      </c>
      <c r="AI1110" s="330">
        <f>IF(AI951="kw",SUMPRODUCT(N953:N1108,O953:O1108,AI953:AI1108),SUMPRODUCT(D953:D1108,AI953:AI1108))</f>
        <v>0</v>
      </c>
      <c r="AJ1110" s="330">
        <f>IF(AJ951="kw",SUMPRODUCT(N953:N1108,O953:O1108,AJ953:AJ1108),SUMPRODUCT(D953:D1108,AJ953:AJ1108))</f>
        <v>0</v>
      </c>
      <c r="AK1110" s="330">
        <f>IF(AK951="kw",SUMPRODUCT(N953:N1108,O953:O1108,AK953:AK1108),SUMPRODUCT(D953:D1108,AK953:AK1108))</f>
        <v>0</v>
      </c>
      <c r="AL1110" s="330">
        <f>IF(AL951="kw",SUMPRODUCT(N953:N1108,O953:O1108,AL953:AL1108),SUMPRODUCT(D953:D1108,AL953:AL1108))</f>
        <v>0</v>
      </c>
      <c r="AM1110" s="331"/>
    </row>
    <row r="1111" spans="1:39" ht="15.75">
      <c r="B1111" s="392" t="s">
        <v>349</v>
      </c>
      <c r="C1111" s="393"/>
      <c r="D1111" s="393"/>
      <c r="E1111" s="393"/>
      <c r="F1111" s="393"/>
      <c r="G1111" s="393"/>
      <c r="H1111" s="393"/>
      <c r="I1111" s="393"/>
      <c r="J1111" s="393"/>
      <c r="K1111" s="393"/>
      <c r="L1111" s="393"/>
      <c r="M1111" s="393"/>
      <c r="N1111" s="393"/>
      <c r="O1111" s="393"/>
      <c r="P1111" s="393"/>
      <c r="Q1111" s="393"/>
      <c r="R1111" s="393"/>
      <c r="S1111" s="393"/>
      <c r="T1111" s="393"/>
      <c r="U1111" s="393"/>
      <c r="V1111" s="393"/>
      <c r="W1111" s="393"/>
      <c r="X1111" s="393"/>
      <c r="Y1111" s="393">
        <f>HLOOKUP(Y767,'2. LRAMVA Threshold'!$B$42:$Q$53,12,FALSE)</f>
        <v>0</v>
      </c>
      <c r="Z1111" s="393">
        <f>HLOOKUP(Z767,'2. LRAMVA Threshold'!$B$42:$Q$53,12,FALSE)</f>
        <v>0</v>
      </c>
      <c r="AA1111" s="393">
        <f>HLOOKUP(AA767,'2. LRAMVA Threshold'!$B$42:$Q$53,12,FALSE)</f>
        <v>0</v>
      </c>
      <c r="AB1111" s="393">
        <f>HLOOKUP(AB767,'2. LRAMVA Threshold'!$B$42:$Q$53,12,FALSE)</f>
        <v>0</v>
      </c>
      <c r="AC1111" s="393">
        <f>HLOOKUP(AC767,'2. LRAMVA Threshold'!$B$42:$Q$53,12,FALSE)</f>
        <v>0</v>
      </c>
      <c r="AD1111" s="393">
        <f>HLOOKUP(AD767,'2. LRAMVA Threshold'!$B$42:$Q$53,12,FALSE)</f>
        <v>0</v>
      </c>
      <c r="AE1111" s="393">
        <f>HLOOKUP(AE767,'2. LRAMVA Threshold'!$B$42:$Q$53,12,FALSE)</f>
        <v>0</v>
      </c>
      <c r="AF1111" s="393">
        <f>HLOOKUP(AF767,'2. LRAMVA Threshold'!$B$42:$Q$53,12,FALSE)</f>
        <v>0</v>
      </c>
      <c r="AG1111" s="393">
        <f>HLOOKUP(AG767,'2. LRAMVA Threshold'!$B$42:$Q$53,12,FALSE)</f>
        <v>0</v>
      </c>
      <c r="AH1111" s="393">
        <f>HLOOKUP(AH767,'2. LRAMVA Threshold'!$B$42:$Q$53,12,FALSE)</f>
        <v>0</v>
      </c>
      <c r="AI1111" s="393">
        <f>HLOOKUP(AI767,'2. LRAMVA Threshold'!$B$42:$Q$53,12,FALSE)</f>
        <v>0</v>
      </c>
      <c r="AJ1111" s="393">
        <f>HLOOKUP(AJ767,'2. LRAMVA Threshold'!$B$42:$Q$53,12,FALSE)</f>
        <v>0</v>
      </c>
      <c r="AK1111" s="393">
        <f>HLOOKUP(AK767,'2. LRAMVA Threshold'!$B$42:$Q$53,12,FALSE)</f>
        <v>0</v>
      </c>
      <c r="AL1111" s="393">
        <f>HLOOKUP(AL767,'2. LRAMVA Threshold'!$B$42:$Q$53,12,FALSE)</f>
        <v>0</v>
      </c>
      <c r="AM1111" s="443"/>
    </row>
    <row r="1112" spans="1:39">
      <c r="B1112" s="395"/>
      <c r="C1112" s="433"/>
      <c r="D1112" s="434"/>
      <c r="E1112" s="434"/>
      <c r="F1112" s="434"/>
      <c r="G1112" s="434"/>
      <c r="H1112" s="434"/>
      <c r="I1112" s="434"/>
      <c r="J1112" s="434"/>
      <c r="K1112" s="434"/>
      <c r="L1112" s="434"/>
      <c r="M1112" s="434"/>
      <c r="N1112" s="434"/>
      <c r="O1112" s="435"/>
      <c r="P1112" s="434"/>
      <c r="Q1112" s="434"/>
      <c r="R1112" s="434"/>
      <c r="S1112" s="436"/>
      <c r="T1112" s="436"/>
      <c r="U1112" s="436"/>
      <c r="V1112" s="436"/>
      <c r="W1112" s="434"/>
      <c r="X1112" s="434"/>
      <c r="Y1112" s="437"/>
      <c r="Z1112" s="437"/>
      <c r="AA1112" s="437"/>
      <c r="AB1112" s="437"/>
      <c r="AC1112" s="437"/>
      <c r="AD1112" s="437"/>
      <c r="AE1112" s="437"/>
      <c r="AF1112" s="400"/>
      <c r="AG1112" s="400"/>
      <c r="AH1112" s="400"/>
      <c r="AI1112" s="400"/>
      <c r="AJ1112" s="400"/>
      <c r="AK1112" s="400"/>
      <c r="AL1112" s="400"/>
      <c r="AM1112" s="401"/>
    </row>
    <row r="1113" spans="1:39">
      <c r="B1113" s="325" t="s">
        <v>350</v>
      </c>
      <c r="C1113" s="339"/>
      <c r="D1113" s="339"/>
      <c r="E1113" s="377"/>
      <c r="F1113" s="377"/>
      <c r="G1113" s="377"/>
      <c r="H1113" s="377"/>
      <c r="I1113" s="377"/>
      <c r="J1113" s="377"/>
      <c r="K1113" s="377"/>
      <c r="L1113" s="377"/>
      <c r="M1113" s="377"/>
      <c r="N1113" s="377"/>
      <c r="O1113" s="293"/>
      <c r="P1113" s="341"/>
      <c r="Q1113" s="341"/>
      <c r="R1113" s="341"/>
      <c r="S1113" s="340"/>
      <c r="T1113" s="340"/>
      <c r="U1113" s="340"/>
      <c r="V1113" s="340"/>
      <c r="W1113" s="341"/>
      <c r="X1113" s="341"/>
      <c r="Y1113" s="342">
        <f>HLOOKUP(Y35,'3.  Distribution Rates'!$C$122:$P$133,12,FALSE)</f>
        <v>0</v>
      </c>
      <c r="Z1113" s="342">
        <f>HLOOKUP(Z$35,'3.  Distribution Rates'!$C$122:$P$133,12,FALSE)</f>
        <v>0</v>
      </c>
      <c r="AA1113" s="342">
        <f>HLOOKUP(AA$35,'3.  Distribution Rates'!$C$122:$P$133,12,FALSE)</f>
        <v>0</v>
      </c>
      <c r="AB1113" s="342">
        <f>HLOOKUP(AB$35,'3.  Distribution Rates'!$C$122:$P$133,12,FALSE)</f>
        <v>0</v>
      </c>
      <c r="AC1113" s="342">
        <f>HLOOKUP(AC$35,'3.  Distribution Rates'!$C$122:$P$133,12,FALSE)</f>
        <v>0</v>
      </c>
      <c r="AD1113" s="342">
        <f>HLOOKUP(AD$35,'3.  Distribution Rates'!$C$122:$P$133,12,FALSE)</f>
        <v>0</v>
      </c>
      <c r="AE1113" s="342">
        <f>HLOOKUP(AE$35,'3.  Distribution Rates'!$C$122:$P$133,12,FALSE)</f>
        <v>0</v>
      </c>
      <c r="AF1113" s="342">
        <f>HLOOKUP(AF$35,'3.  Distribution Rates'!$C$122:$P$133,12,FALSE)</f>
        <v>0</v>
      </c>
      <c r="AG1113" s="342">
        <f>HLOOKUP(AG$35,'3.  Distribution Rates'!$C$122:$P$133,12,FALSE)</f>
        <v>0</v>
      </c>
      <c r="AH1113" s="342">
        <f>HLOOKUP(AH$35,'3.  Distribution Rates'!$C$122:$P$133,12,FALSE)</f>
        <v>0</v>
      </c>
      <c r="AI1113" s="342">
        <f>HLOOKUP(AI$35,'3.  Distribution Rates'!$C$122:$P$133,12,FALSE)</f>
        <v>0</v>
      </c>
      <c r="AJ1113" s="342">
        <f>HLOOKUP(AJ$35,'3.  Distribution Rates'!$C$122:$P$133,12,FALSE)</f>
        <v>0</v>
      </c>
      <c r="AK1113" s="342">
        <f>HLOOKUP(AK$35,'3.  Distribution Rates'!$C$122:$P$133,12,FALSE)</f>
        <v>0</v>
      </c>
      <c r="AL1113" s="342">
        <f>HLOOKUP(AL$35,'3.  Distribution Rates'!$C$122:$P$133,12,FALSE)</f>
        <v>0</v>
      </c>
      <c r="AM1113" s="445"/>
    </row>
    <row r="1114" spans="1:39">
      <c r="B1114" s="325" t="s">
        <v>354</v>
      </c>
      <c r="C1114" s="346"/>
      <c r="D1114" s="311"/>
      <c r="E1114" s="281"/>
      <c r="F1114" s="281"/>
      <c r="G1114" s="281"/>
      <c r="H1114" s="281"/>
      <c r="I1114" s="281"/>
      <c r="J1114" s="281"/>
      <c r="K1114" s="281"/>
      <c r="L1114" s="281"/>
      <c r="M1114" s="281"/>
      <c r="N1114" s="281"/>
      <c r="O1114" s="293"/>
      <c r="P1114" s="281"/>
      <c r="Q1114" s="281"/>
      <c r="R1114" s="281"/>
      <c r="S1114" s="311"/>
      <c r="T1114" s="311"/>
      <c r="U1114" s="311"/>
      <c r="V1114" s="311"/>
      <c r="W1114" s="281"/>
      <c r="X1114" s="281"/>
      <c r="Y1114" s="379">
        <f ca="1">'4.  2011-2014 LRAM'!Y143*Y1113</f>
        <v>0</v>
      </c>
      <c r="Z1114" s="379">
        <f ca="1">'4.  2011-2014 LRAM'!Z143*Z1113</f>
        <v>0</v>
      </c>
      <c r="AA1114" s="379">
        <f ca="1">'4.  2011-2014 LRAM'!AA143*AA1113</f>
        <v>0</v>
      </c>
      <c r="AB1114" s="379">
        <f ca="1">'4.  2011-2014 LRAM'!AB143*AB1113</f>
        <v>0</v>
      </c>
      <c r="AC1114" s="379">
        <f ca="1">'4.  2011-2014 LRAM'!AC143*AC1113</f>
        <v>0</v>
      </c>
      <c r="AD1114" s="379">
        <f ca="1">'4.  2011-2014 LRAM'!AD143*AD1113</f>
        <v>0</v>
      </c>
      <c r="AE1114" s="379">
        <f ca="1">'4.  2011-2014 LRAM'!AE143*AE1113</f>
        <v>0</v>
      </c>
      <c r="AF1114" s="379">
        <f ca="1">'4.  2011-2014 LRAM'!AF143*AF1113</f>
        <v>0</v>
      </c>
      <c r="AG1114" s="379">
        <f ca="1">'4.  2011-2014 LRAM'!AG143*AG1113</f>
        <v>0</v>
      </c>
      <c r="AH1114" s="379">
        <f ca="1">'4.  2011-2014 LRAM'!AH143*AH1113</f>
        <v>0</v>
      </c>
      <c r="AI1114" s="379">
        <f ca="1">'4.  2011-2014 LRAM'!AI143*AI1113</f>
        <v>0</v>
      </c>
      <c r="AJ1114" s="379">
        <f ca="1">'4.  2011-2014 LRAM'!AJ143*AJ1113</f>
        <v>0</v>
      </c>
      <c r="AK1114" s="379">
        <f ca="1">'4.  2011-2014 LRAM'!AK143*AK1113</f>
        <v>0</v>
      </c>
      <c r="AL1114" s="379">
        <f ca="1">'4.  2011-2014 LRAM'!AL143*AL1113</f>
        <v>0</v>
      </c>
      <c r="AM1114" s="621">
        <f t="shared" ref="AM1114:AM1123" ca="1" si="349">SUM(Y1114:AL1114)</f>
        <v>0</v>
      </c>
    </row>
    <row r="1115" spans="1:39">
      <c r="B1115" s="325" t="s">
        <v>355</v>
      </c>
      <c r="C1115" s="346"/>
      <c r="D1115" s="311"/>
      <c r="E1115" s="281"/>
      <c r="F1115" s="281"/>
      <c r="G1115" s="281"/>
      <c r="H1115" s="281"/>
      <c r="I1115" s="281"/>
      <c r="J1115" s="281"/>
      <c r="K1115" s="281"/>
      <c r="L1115" s="281"/>
      <c r="M1115" s="281"/>
      <c r="N1115" s="281"/>
      <c r="O1115" s="293"/>
      <c r="P1115" s="281"/>
      <c r="Q1115" s="281"/>
      <c r="R1115" s="281"/>
      <c r="S1115" s="311"/>
      <c r="T1115" s="311"/>
      <c r="U1115" s="311"/>
      <c r="V1115" s="311"/>
      <c r="W1115" s="281"/>
      <c r="X1115" s="281"/>
      <c r="Y1115" s="379">
        <f ca="1">'4.  2011-2014 LRAM'!Y272*Y1113</f>
        <v>0</v>
      </c>
      <c r="Z1115" s="379">
        <f ca="1">'4.  2011-2014 LRAM'!Z272*Z1113</f>
        <v>0</v>
      </c>
      <c r="AA1115" s="379">
        <f ca="1">'4.  2011-2014 LRAM'!AA272*AA1113</f>
        <v>0</v>
      </c>
      <c r="AB1115" s="379">
        <f ca="1">'4.  2011-2014 LRAM'!AB272*AB1113</f>
        <v>0</v>
      </c>
      <c r="AC1115" s="379">
        <f ca="1">'4.  2011-2014 LRAM'!AC272*AC1113</f>
        <v>0</v>
      </c>
      <c r="AD1115" s="379">
        <f ca="1">'4.  2011-2014 LRAM'!AD272*AD1113</f>
        <v>0</v>
      </c>
      <c r="AE1115" s="379">
        <f ca="1">'4.  2011-2014 LRAM'!AE272*AE1113</f>
        <v>0</v>
      </c>
      <c r="AF1115" s="379">
        <f ca="1">'4.  2011-2014 LRAM'!AF272*AF1113</f>
        <v>0</v>
      </c>
      <c r="AG1115" s="379">
        <f ca="1">'4.  2011-2014 LRAM'!AG272*AG1113</f>
        <v>0</v>
      </c>
      <c r="AH1115" s="379">
        <f ca="1">'4.  2011-2014 LRAM'!AH272*AH1113</f>
        <v>0</v>
      </c>
      <c r="AI1115" s="379">
        <f ca="1">'4.  2011-2014 LRAM'!AI272*AI1113</f>
        <v>0</v>
      </c>
      <c r="AJ1115" s="379">
        <f ca="1">'4.  2011-2014 LRAM'!AJ272*AJ1113</f>
        <v>0</v>
      </c>
      <c r="AK1115" s="379">
        <f ca="1">'4.  2011-2014 LRAM'!AK272*AK1113</f>
        <v>0</v>
      </c>
      <c r="AL1115" s="379">
        <f ca="1">'4.  2011-2014 LRAM'!AL272*AL1113</f>
        <v>0</v>
      </c>
      <c r="AM1115" s="621">
        <f t="shared" ca="1" si="349"/>
        <v>0</v>
      </c>
    </row>
    <row r="1116" spans="1:39">
      <c r="B1116" s="325" t="s">
        <v>356</v>
      </c>
      <c r="C1116" s="346"/>
      <c r="D1116" s="311"/>
      <c r="E1116" s="281"/>
      <c r="F1116" s="281"/>
      <c r="G1116" s="281"/>
      <c r="H1116" s="281"/>
      <c r="I1116" s="281"/>
      <c r="J1116" s="281"/>
      <c r="K1116" s="281"/>
      <c r="L1116" s="281"/>
      <c r="M1116" s="281"/>
      <c r="N1116" s="281"/>
      <c r="O1116" s="293"/>
      <c r="P1116" s="281"/>
      <c r="Q1116" s="281"/>
      <c r="R1116" s="281"/>
      <c r="S1116" s="311"/>
      <c r="T1116" s="311"/>
      <c r="U1116" s="311"/>
      <c r="V1116" s="311"/>
      <c r="W1116" s="281"/>
      <c r="X1116" s="281"/>
      <c r="Y1116" s="379">
        <f ca="1">'4.  2011-2014 LRAM'!Y401*Y1113</f>
        <v>0</v>
      </c>
      <c r="Z1116" s="379">
        <f ca="1">'4.  2011-2014 LRAM'!Z401*Z1113</f>
        <v>0</v>
      </c>
      <c r="AA1116" s="379">
        <f ca="1">'4.  2011-2014 LRAM'!AA401*AA1113</f>
        <v>0</v>
      </c>
      <c r="AB1116" s="379">
        <f ca="1">'4.  2011-2014 LRAM'!AB401*AB1113</f>
        <v>0</v>
      </c>
      <c r="AC1116" s="379">
        <f ca="1">'4.  2011-2014 LRAM'!AC401*AC1113</f>
        <v>0</v>
      </c>
      <c r="AD1116" s="379">
        <f ca="1">'4.  2011-2014 LRAM'!AD401*AD1113</f>
        <v>0</v>
      </c>
      <c r="AE1116" s="379">
        <f ca="1">'4.  2011-2014 LRAM'!AE401*AE1113</f>
        <v>0</v>
      </c>
      <c r="AF1116" s="379">
        <f ca="1">'4.  2011-2014 LRAM'!AF401*AF1113</f>
        <v>0</v>
      </c>
      <c r="AG1116" s="379">
        <f ca="1">'4.  2011-2014 LRAM'!AG401*AG1113</f>
        <v>0</v>
      </c>
      <c r="AH1116" s="379">
        <f ca="1">'4.  2011-2014 LRAM'!AH401*AH1113</f>
        <v>0</v>
      </c>
      <c r="AI1116" s="379">
        <f ca="1">'4.  2011-2014 LRAM'!AI401*AI1113</f>
        <v>0</v>
      </c>
      <c r="AJ1116" s="379">
        <f ca="1">'4.  2011-2014 LRAM'!AJ401*AJ1113</f>
        <v>0</v>
      </c>
      <c r="AK1116" s="379">
        <f ca="1">'4.  2011-2014 LRAM'!AK401*AK1113</f>
        <v>0</v>
      </c>
      <c r="AL1116" s="379">
        <f ca="1">'4.  2011-2014 LRAM'!AL401*AL1113</f>
        <v>0</v>
      </c>
      <c r="AM1116" s="621">
        <f t="shared" ca="1" si="349"/>
        <v>0</v>
      </c>
    </row>
    <row r="1117" spans="1:39">
      <c r="B1117" s="325" t="s">
        <v>357</v>
      </c>
      <c r="C1117" s="346"/>
      <c r="D1117" s="311"/>
      <c r="E1117" s="281"/>
      <c r="F1117" s="281"/>
      <c r="G1117" s="281"/>
      <c r="H1117" s="281"/>
      <c r="I1117" s="281"/>
      <c r="J1117" s="281"/>
      <c r="K1117" s="281"/>
      <c r="L1117" s="281"/>
      <c r="M1117" s="281"/>
      <c r="N1117" s="281"/>
      <c r="O1117" s="293"/>
      <c r="P1117" s="281"/>
      <c r="Q1117" s="281"/>
      <c r="R1117" s="281"/>
      <c r="S1117" s="311"/>
      <c r="T1117" s="311"/>
      <c r="U1117" s="311"/>
      <c r="V1117" s="311"/>
      <c r="W1117" s="281"/>
      <c r="X1117" s="281"/>
      <c r="Y1117" s="379">
        <f ca="1">'4.  2011-2014 LRAM'!Y531*Y1113</f>
        <v>0</v>
      </c>
      <c r="Z1117" s="379">
        <f ca="1">'4.  2011-2014 LRAM'!Z531*Z1113</f>
        <v>0</v>
      </c>
      <c r="AA1117" s="379">
        <f ca="1">'4.  2011-2014 LRAM'!AA531*AA1113</f>
        <v>0</v>
      </c>
      <c r="AB1117" s="379">
        <f ca="1">'4.  2011-2014 LRAM'!AB531*AB1113</f>
        <v>0</v>
      </c>
      <c r="AC1117" s="379">
        <f ca="1">'4.  2011-2014 LRAM'!AC531*AC1113</f>
        <v>0</v>
      </c>
      <c r="AD1117" s="379">
        <f ca="1">'4.  2011-2014 LRAM'!AD531*AD1113</f>
        <v>0</v>
      </c>
      <c r="AE1117" s="379">
        <f ca="1">'4.  2011-2014 LRAM'!AE531*AE1113</f>
        <v>0</v>
      </c>
      <c r="AF1117" s="379">
        <f ca="1">'4.  2011-2014 LRAM'!AF531*AF1113</f>
        <v>0</v>
      </c>
      <c r="AG1117" s="379">
        <f ca="1">'4.  2011-2014 LRAM'!AG531*AG1113</f>
        <v>0</v>
      </c>
      <c r="AH1117" s="379">
        <f ca="1">'4.  2011-2014 LRAM'!AH531*AH1113</f>
        <v>0</v>
      </c>
      <c r="AI1117" s="379">
        <f ca="1">'4.  2011-2014 LRAM'!AI531*AI1113</f>
        <v>0</v>
      </c>
      <c r="AJ1117" s="379">
        <f ca="1">'4.  2011-2014 LRAM'!AJ531*AJ1113</f>
        <v>0</v>
      </c>
      <c r="AK1117" s="379">
        <f ca="1">'4.  2011-2014 LRAM'!AK531*AK1113</f>
        <v>0</v>
      </c>
      <c r="AL1117" s="379">
        <f ca="1">'4.  2011-2014 LRAM'!AL531*AL1113</f>
        <v>0</v>
      </c>
      <c r="AM1117" s="621">
        <f t="shared" ca="1" si="349"/>
        <v>0</v>
      </c>
    </row>
    <row r="1118" spans="1:39">
      <c r="B1118" s="325" t="s">
        <v>358</v>
      </c>
      <c r="C1118" s="346"/>
      <c r="D1118" s="311"/>
      <c r="E1118" s="281"/>
      <c r="F1118" s="281"/>
      <c r="G1118" s="281"/>
      <c r="H1118" s="281"/>
      <c r="I1118" s="281"/>
      <c r="J1118" s="281"/>
      <c r="K1118" s="281"/>
      <c r="L1118" s="281"/>
      <c r="M1118" s="281"/>
      <c r="N1118" s="281"/>
      <c r="O1118" s="293"/>
      <c r="P1118" s="281"/>
      <c r="Q1118" s="281"/>
      <c r="R1118" s="281"/>
      <c r="S1118" s="311"/>
      <c r="T1118" s="311"/>
      <c r="U1118" s="311"/>
      <c r="V1118" s="311"/>
      <c r="W1118" s="281"/>
      <c r="X1118" s="281"/>
      <c r="Y1118" s="379">
        <f t="shared" ref="Y1118:AL1118" ca="1" si="350">Y212*Y1113</f>
        <v>0</v>
      </c>
      <c r="Z1118" s="379">
        <f t="shared" ca="1" si="350"/>
        <v>0</v>
      </c>
      <c r="AA1118" s="379">
        <f t="shared" ca="1" si="350"/>
        <v>0</v>
      </c>
      <c r="AB1118" s="379">
        <f t="shared" ca="1" si="350"/>
        <v>0</v>
      </c>
      <c r="AC1118" s="379">
        <f t="shared" ca="1" si="350"/>
        <v>0</v>
      </c>
      <c r="AD1118" s="379">
        <f t="shared" ca="1" si="350"/>
        <v>0</v>
      </c>
      <c r="AE1118" s="379">
        <f t="shared" ca="1" si="350"/>
        <v>0</v>
      </c>
      <c r="AF1118" s="379">
        <f t="shared" ca="1" si="350"/>
        <v>0</v>
      </c>
      <c r="AG1118" s="379">
        <f t="shared" ca="1" si="350"/>
        <v>0</v>
      </c>
      <c r="AH1118" s="379">
        <f t="shared" ca="1" si="350"/>
        <v>0</v>
      </c>
      <c r="AI1118" s="379">
        <f t="shared" ca="1" si="350"/>
        <v>0</v>
      </c>
      <c r="AJ1118" s="379">
        <f t="shared" ca="1" si="350"/>
        <v>0</v>
      </c>
      <c r="AK1118" s="379">
        <f t="shared" ca="1" si="350"/>
        <v>0</v>
      </c>
      <c r="AL1118" s="379">
        <f t="shared" ca="1" si="350"/>
        <v>0</v>
      </c>
      <c r="AM1118" s="621">
        <f t="shared" ca="1" si="349"/>
        <v>0</v>
      </c>
    </row>
    <row r="1119" spans="1:39">
      <c r="B1119" s="325" t="s">
        <v>359</v>
      </c>
      <c r="C1119" s="346"/>
      <c r="D1119" s="311"/>
      <c r="E1119" s="281"/>
      <c r="F1119" s="281"/>
      <c r="G1119" s="281"/>
      <c r="H1119" s="281"/>
      <c r="I1119" s="281"/>
      <c r="J1119" s="281"/>
      <c r="K1119" s="281"/>
      <c r="L1119" s="281"/>
      <c r="M1119" s="281"/>
      <c r="N1119" s="281"/>
      <c r="O1119" s="293"/>
      <c r="P1119" s="281"/>
      <c r="Q1119" s="281"/>
      <c r="R1119" s="281"/>
      <c r="S1119" s="311"/>
      <c r="T1119" s="311"/>
      <c r="U1119" s="311"/>
      <c r="V1119" s="311"/>
      <c r="W1119" s="281"/>
      <c r="X1119" s="281"/>
      <c r="Y1119" s="379">
        <f t="shared" ref="Y1119:AL1119" ca="1" si="351">Y395*Y1113</f>
        <v>0</v>
      </c>
      <c r="Z1119" s="379">
        <f t="shared" ca="1" si="351"/>
        <v>0</v>
      </c>
      <c r="AA1119" s="379">
        <f t="shared" ca="1" si="351"/>
        <v>0</v>
      </c>
      <c r="AB1119" s="379">
        <f t="shared" ca="1" si="351"/>
        <v>0</v>
      </c>
      <c r="AC1119" s="379">
        <f t="shared" ca="1" si="351"/>
        <v>0</v>
      </c>
      <c r="AD1119" s="379">
        <f t="shared" ca="1" si="351"/>
        <v>0</v>
      </c>
      <c r="AE1119" s="379">
        <f t="shared" ca="1" si="351"/>
        <v>0</v>
      </c>
      <c r="AF1119" s="379">
        <f t="shared" ca="1" si="351"/>
        <v>0</v>
      </c>
      <c r="AG1119" s="379">
        <f t="shared" ca="1" si="351"/>
        <v>0</v>
      </c>
      <c r="AH1119" s="379">
        <f t="shared" ca="1" si="351"/>
        <v>0</v>
      </c>
      <c r="AI1119" s="379">
        <f t="shared" ca="1" si="351"/>
        <v>0</v>
      </c>
      <c r="AJ1119" s="379">
        <f t="shared" ca="1" si="351"/>
        <v>0</v>
      </c>
      <c r="AK1119" s="379">
        <f t="shared" ca="1" si="351"/>
        <v>0</v>
      </c>
      <c r="AL1119" s="379">
        <f t="shared" ca="1" si="351"/>
        <v>0</v>
      </c>
      <c r="AM1119" s="621">
        <f t="shared" ca="1" si="349"/>
        <v>0</v>
      </c>
    </row>
    <row r="1120" spans="1:39">
      <c r="B1120" s="325" t="s">
        <v>360</v>
      </c>
      <c r="C1120" s="346"/>
      <c r="D1120" s="311"/>
      <c r="E1120" s="281"/>
      <c r="F1120" s="281"/>
      <c r="G1120" s="281"/>
      <c r="H1120" s="281"/>
      <c r="I1120" s="281"/>
      <c r="J1120" s="281"/>
      <c r="K1120" s="281"/>
      <c r="L1120" s="281"/>
      <c r="M1120" s="281"/>
      <c r="N1120" s="281"/>
      <c r="O1120" s="293"/>
      <c r="P1120" s="281"/>
      <c r="Q1120" s="281"/>
      <c r="R1120" s="281"/>
      <c r="S1120" s="311"/>
      <c r="T1120" s="311"/>
      <c r="U1120" s="311"/>
      <c r="V1120" s="311"/>
      <c r="W1120" s="281"/>
      <c r="X1120" s="281"/>
      <c r="Y1120" s="379">
        <f t="shared" ref="Y1120:AL1120" si="352">Y578*Y1113</f>
        <v>0</v>
      </c>
      <c r="Z1120" s="379">
        <f t="shared" si="352"/>
        <v>0</v>
      </c>
      <c r="AA1120" s="379">
        <f t="shared" si="352"/>
        <v>0</v>
      </c>
      <c r="AB1120" s="379">
        <f t="shared" si="352"/>
        <v>0</v>
      </c>
      <c r="AC1120" s="379">
        <f t="shared" si="352"/>
        <v>0</v>
      </c>
      <c r="AD1120" s="379">
        <f t="shared" si="352"/>
        <v>0</v>
      </c>
      <c r="AE1120" s="379">
        <f t="shared" si="352"/>
        <v>0</v>
      </c>
      <c r="AF1120" s="379">
        <f t="shared" si="352"/>
        <v>0</v>
      </c>
      <c r="AG1120" s="379">
        <f t="shared" si="352"/>
        <v>0</v>
      </c>
      <c r="AH1120" s="379">
        <f t="shared" si="352"/>
        <v>0</v>
      </c>
      <c r="AI1120" s="379">
        <f t="shared" si="352"/>
        <v>0</v>
      </c>
      <c r="AJ1120" s="379">
        <f t="shared" si="352"/>
        <v>0</v>
      </c>
      <c r="AK1120" s="379">
        <f t="shared" si="352"/>
        <v>0</v>
      </c>
      <c r="AL1120" s="379">
        <f t="shared" si="352"/>
        <v>0</v>
      </c>
      <c r="AM1120" s="621">
        <f t="shared" si="349"/>
        <v>0</v>
      </c>
    </row>
    <row r="1121" spans="2:39">
      <c r="B1121" s="325" t="s">
        <v>361</v>
      </c>
      <c r="C1121" s="346"/>
      <c r="D1121" s="311"/>
      <c r="E1121" s="281"/>
      <c r="F1121" s="281"/>
      <c r="G1121" s="281"/>
      <c r="H1121" s="281"/>
      <c r="I1121" s="281"/>
      <c r="J1121" s="281"/>
      <c r="K1121" s="281"/>
      <c r="L1121" s="281"/>
      <c r="M1121" s="281"/>
      <c r="N1121" s="281"/>
      <c r="O1121" s="293"/>
      <c r="P1121" s="281"/>
      <c r="Q1121" s="281"/>
      <c r="R1121" s="281"/>
      <c r="S1121" s="311"/>
      <c r="T1121" s="311"/>
      <c r="U1121" s="311"/>
      <c r="V1121" s="311"/>
      <c r="W1121" s="281"/>
      <c r="X1121" s="281"/>
      <c r="Y1121" s="379">
        <f t="shared" ref="Y1121:AL1121" si="353">Y761*Y1113</f>
        <v>0</v>
      </c>
      <c r="Z1121" s="379">
        <f t="shared" si="353"/>
        <v>0</v>
      </c>
      <c r="AA1121" s="379">
        <f t="shared" si="353"/>
        <v>0</v>
      </c>
      <c r="AB1121" s="379">
        <f t="shared" si="353"/>
        <v>0</v>
      </c>
      <c r="AC1121" s="379">
        <f t="shared" si="353"/>
        <v>0</v>
      </c>
      <c r="AD1121" s="379">
        <f t="shared" si="353"/>
        <v>0</v>
      </c>
      <c r="AE1121" s="379">
        <f t="shared" si="353"/>
        <v>0</v>
      </c>
      <c r="AF1121" s="379">
        <f t="shared" si="353"/>
        <v>0</v>
      </c>
      <c r="AG1121" s="379">
        <f t="shared" si="353"/>
        <v>0</v>
      </c>
      <c r="AH1121" s="379">
        <f t="shared" si="353"/>
        <v>0</v>
      </c>
      <c r="AI1121" s="379">
        <f t="shared" si="353"/>
        <v>0</v>
      </c>
      <c r="AJ1121" s="379">
        <f t="shared" si="353"/>
        <v>0</v>
      </c>
      <c r="AK1121" s="379">
        <f t="shared" si="353"/>
        <v>0</v>
      </c>
      <c r="AL1121" s="379">
        <f t="shared" si="353"/>
        <v>0</v>
      </c>
      <c r="AM1121" s="621">
        <f t="shared" si="349"/>
        <v>0</v>
      </c>
    </row>
    <row r="1122" spans="2:39">
      <c r="B1122" s="325" t="s">
        <v>362</v>
      </c>
      <c r="C1122" s="346"/>
      <c r="D1122" s="311"/>
      <c r="E1122" s="281"/>
      <c r="F1122" s="281"/>
      <c r="G1122" s="281"/>
      <c r="H1122" s="281"/>
      <c r="I1122" s="281"/>
      <c r="J1122" s="281"/>
      <c r="K1122" s="281"/>
      <c r="L1122" s="281"/>
      <c r="M1122" s="281"/>
      <c r="N1122" s="281"/>
      <c r="O1122" s="293"/>
      <c r="P1122" s="281"/>
      <c r="Q1122" s="281"/>
      <c r="R1122" s="281"/>
      <c r="S1122" s="311"/>
      <c r="T1122" s="311"/>
      <c r="U1122" s="311"/>
      <c r="V1122" s="311"/>
      <c r="W1122" s="281"/>
      <c r="X1122" s="281"/>
      <c r="Y1122" s="379">
        <f t="shared" ref="Y1122:AL1122" si="354">Y944*Y1113</f>
        <v>0</v>
      </c>
      <c r="Z1122" s="379">
        <f t="shared" si="354"/>
        <v>0</v>
      </c>
      <c r="AA1122" s="379">
        <f t="shared" si="354"/>
        <v>0</v>
      </c>
      <c r="AB1122" s="379">
        <f t="shared" si="354"/>
        <v>0</v>
      </c>
      <c r="AC1122" s="379">
        <f t="shared" si="354"/>
        <v>0</v>
      </c>
      <c r="AD1122" s="379">
        <f t="shared" si="354"/>
        <v>0</v>
      </c>
      <c r="AE1122" s="379">
        <f t="shared" si="354"/>
        <v>0</v>
      </c>
      <c r="AF1122" s="379">
        <f t="shared" si="354"/>
        <v>0</v>
      </c>
      <c r="AG1122" s="379">
        <f t="shared" si="354"/>
        <v>0</v>
      </c>
      <c r="AH1122" s="379">
        <f t="shared" si="354"/>
        <v>0</v>
      </c>
      <c r="AI1122" s="379">
        <f t="shared" si="354"/>
        <v>0</v>
      </c>
      <c r="AJ1122" s="379">
        <f t="shared" si="354"/>
        <v>0</v>
      </c>
      <c r="AK1122" s="379">
        <f t="shared" si="354"/>
        <v>0</v>
      </c>
      <c r="AL1122" s="379">
        <f t="shared" si="354"/>
        <v>0</v>
      </c>
      <c r="AM1122" s="621">
        <f t="shared" si="349"/>
        <v>0</v>
      </c>
    </row>
    <row r="1123" spans="2:39">
      <c r="B1123" s="325" t="s">
        <v>363</v>
      </c>
      <c r="C1123" s="346"/>
      <c r="D1123" s="311"/>
      <c r="E1123" s="281"/>
      <c r="F1123" s="281"/>
      <c r="G1123" s="281"/>
      <c r="H1123" s="281"/>
      <c r="I1123" s="281"/>
      <c r="J1123" s="281"/>
      <c r="K1123" s="281"/>
      <c r="L1123" s="281"/>
      <c r="M1123" s="281"/>
      <c r="N1123" s="281"/>
      <c r="O1123" s="293"/>
      <c r="P1123" s="281"/>
      <c r="Q1123" s="281"/>
      <c r="R1123" s="281"/>
      <c r="S1123" s="311"/>
      <c r="T1123" s="311"/>
      <c r="U1123" s="311"/>
      <c r="V1123" s="311"/>
      <c r="W1123" s="281"/>
      <c r="X1123" s="281"/>
      <c r="Y1123" s="379">
        <f>Y1110*Y1113</f>
        <v>0</v>
      </c>
      <c r="Z1123" s="379">
        <f>Z1110*Z1113</f>
        <v>0</v>
      </c>
      <c r="AA1123" s="379">
        <f t="shared" ref="AA1123:AL1123" si="355">AA1110*AA1113</f>
        <v>0</v>
      </c>
      <c r="AB1123" s="379">
        <f t="shared" si="355"/>
        <v>0</v>
      </c>
      <c r="AC1123" s="379">
        <f t="shared" si="355"/>
        <v>0</v>
      </c>
      <c r="AD1123" s="379">
        <f t="shared" si="355"/>
        <v>0</v>
      </c>
      <c r="AE1123" s="379">
        <f t="shared" si="355"/>
        <v>0</v>
      </c>
      <c r="AF1123" s="379">
        <f t="shared" si="355"/>
        <v>0</v>
      </c>
      <c r="AG1123" s="379">
        <f t="shared" si="355"/>
        <v>0</v>
      </c>
      <c r="AH1123" s="379">
        <f t="shared" si="355"/>
        <v>0</v>
      </c>
      <c r="AI1123" s="379">
        <f t="shared" si="355"/>
        <v>0</v>
      </c>
      <c r="AJ1123" s="379">
        <f t="shared" si="355"/>
        <v>0</v>
      </c>
      <c r="AK1123" s="379">
        <f t="shared" si="355"/>
        <v>0</v>
      </c>
      <c r="AL1123" s="379">
        <f t="shared" si="355"/>
        <v>0</v>
      </c>
      <c r="AM1123" s="621">
        <f t="shared" si="349"/>
        <v>0</v>
      </c>
    </row>
    <row r="1124" spans="2:39" ht="15.75">
      <c r="B1124" s="350" t="s">
        <v>353</v>
      </c>
      <c r="C1124" s="346"/>
      <c r="D1124" s="337"/>
      <c r="E1124" s="335"/>
      <c r="F1124" s="335"/>
      <c r="G1124" s="335"/>
      <c r="H1124" s="335"/>
      <c r="I1124" s="335"/>
      <c r="J1124" s="335"/>
      <c r="K1124" s="335"/>
      <c r="L1124" s="335"/>
      <c r="M1124" s="335"/>
      <c r="N1124" s="335"/>
      <c r="O1124" s="302"/>
      <c r="P1124" s="335"/>
      <c r="Q1124" s="335"/>
      <c r="R1124" s="335"/>
      <c r="S1124" s="337"/>
      <c r="T1124" s="337"/>
      <c r="U1124" s="337"/>
      <c r="V1124" s="337"/>
      <c r="W1124" s="335"/>
      <c r="X1124" s="335"/>
      <c r="Y1124" s="347">
        <f ca="1">SUM(Y1114:Y1123)</f>
        <v>0</v>
      </c>
      <c r="Z1124" s="347">
        <f t="shared" ref="Z1124:AE1124" ca="1" si="356">SUM(Z1114:Z1123)</f>
        <v>0</v>
      </c>
      <c r="AA1124" s="347">
        <f t="shared" ca="1" si="356"/>
        <v>0</v>
      </c>
      <c r="AB1124" s="347">
        <f t="shared" ca="1" si="356"/>
        <v>0</v>
      </c>
      <c r="AC1124" s="347">
        <f t="shared" ca="1" si="356"/>
        <v>0</v>
      </c>
      <c r="AD1124" s="347">
        <f t="shared" ca="1" si="356"/>
        <v>0</v>
      </c>
      <c r="AE1124" s="347">
        <f t="shared" ca="1" si="356"/>
        <v>0</v>
      </c>
      <c r="AF1124" s="347">
        <f ca="1">SUM(AF1114:AF1123)</f>
        <v>0</v>
      </c>
      <c r="AG1124" s="347">
        <f t="shared" ref="AG1124:AL1124" ca="1" si="357">SUM(AG1114:AG1123)</f>
        <v>0</v>
      </c>
      <c r="AH1124" s="347">
        <f t="shared" ca="1" si="357"/>
        <v>0</v>
      </c>
      <c r="AI1124" s="347">
        <f t="shared" ca="1" si="357"/>
        <v>0</v>
      </c>
      <c r="AJ1124" s="347">
        <f t="shared" ca="1" si="357"/>
        <v>0</v>
      </c>
      <c r="AK1124" s="347">
        <f t="shared" ca="1" si="357"/>
        <v>0</v>
      </c>
      <c r="AL1124" s="347">
        <f t="shared" ca="1" si="357"/>
        <v>0</v>
      </c>
      <c r="AM1124" s="408">
        <f ca="1">SUM(AM1114:AM1123)</f>
        <v>0</v>
      </c>
    </row>
    <row r="1125" spans="2:39" ht="15.75">
      <c r="B1125" s="350" t="s">
        <v>352</v>
      </c>
      <c r="C1125" s="346"/>
      <c r="D1125" s="351"/>
      <c r="E1125" s="335"/>
      <c r="F1125" s="335"/>
      <c r="G1125" s="335"/>
      <c r="H1125" s="335"/>
      <c r="I1125" s="335"/>
      <c r="J1125" s="335"/>
      <c r="K1125" s="335"/>
      <c r="L1125" s="335"/>
      <c r="M1125" s="335"/>
      <c r="N1125" s="335"/>
      <c r="O1125" s="302"/>
      <c r="P1125" s="335"/>
      <c r="Q1125" s="335"/>
      <c r="R1125" s="335"/>
      <c r="S1125" s="337"/>
      <c r="T1125" s="337"/>
      <c r="U1125" s="337"/>
      <c r="V1125" s="337"/>
      <c r="W1125" s="335"/>
      <c r="X1125" s="335"/>
      <c r="Y1125" s="348">
        <f>Y1111*Y1113</f>
        <v>0</v>
      </c>
      <c r="Z1125" s="348">
        <f t="shared" ref="Z1125:AE1125" si="358">Z1111*Z1113</f>
        <v>0</v>
      </c>
      <c r="AA1125" s="348">
        <f>AA1111*AA1113</f>
        <v>0</v>
      </c>
      <c r="AB1125" s="348">
        <f t="shared" si="358"/>
        <v>0</v>
      </c>
      <c r="AC1125" s="348">
        <f t="shared" si="358"/>
        <v>0</v>
      </c>
      <c r="AD1125" s="348">
        <f t="shared" si="358"/>
        <v>0</v>
      </c>
      <c r="AE1125" s="348">
        <f t="shared" si="358"/>
        <v>0</v>
      </c>
      <c r="AF1125" s="348">
        <f t="shared" ref="AF1125:AL1125" si="359">AF1111*AF1113</f>
        <v>0</v>
      </c>
      <c r="AG1125" s="348">
        <f t="shared" si="359"/>
        <v>0</v>
      </c>
      <c r="AH1125" s="348">
        <f t="shared" si="359"/>
        <v>0</v>
      </c>
      <c r="AI1125" s="348">
        <f t="shared" si="359"/>
        <v>0</v>
      </c>
      <c r="AJ1125" s="348">
        <f t="shared" si="359"/>
        <v>0</v>
      </c>
      <c r="AK1125" s="348">
        <f t="shared" si="359"/>
        <v>0</v>
      </c>
      <c r="AL1125" s="348">
        <f t="shared" si="359"/>
        <v>0</v>
      </c>
      <c r="AM1125" s="408">
        <f>SUM(Y1125:AL1125)</f>
        <v>0</v>
      </c>
    </row>
    <row r="1126" spans="2:39" ht="15.75">
      <c r="B1126" s="350" t="s">
        <v>351</v>
      </c>
      <c r="C1126" s="346"/>
      <c r="D1126" s="351"/>
      <c r="E1126" s="335"/>
      <c r="F1126" s="335"/>
      <c r="G1126" s="335"/>
      <c r="H1126" s="335"/>
      <c r="I1126" s="335"/>
      <c r="J1126" s="335"/>
      <c r="K1126" s="335"/>
      <c r="L1126" s="335"/>
      <c r="M1126" s="335"/>
      <c r="N1126" s="335"/>
      <c r="O1126" s="302"/>
      <c r="P1126" s="335"/>
      <c r="Q1126" s="335"/>
      <c r="R1126" s="335"/>
      <c r="S1126" s="351"/>
      <c r="T1126" s="351"/>
      <c r="U1126" s="351"/>
      <c r="V1126" s="351"/>
      <c r="W1126" s="335"/>
      <c r="X1126" s="335"/>
      <c r="Y1126" s="352"/>
      <c r="Z1126" s="352"/>
      <c r="AA1126" s="352"/>
      <c r="AB1126" s="352"/>
      <c r="AC1126" s="352"/>
      <c r="AD1126" s="352"/>
      <c r="AE1126" s="352"/>
      <c r="AF1126" s="352"/>
      <c r="AG1126" s="352"/>
      <c r="AH1126" s="352"/>
      <c r="AI1126" s="352"/>
      <c r="AJ1126" s="352"/>
      <c r="AK1126" s="352"/>
      <c r="AL1126" s="352"/>
      <c r="AM1126" s="408">
        <f ca="1">AM1124-AM1125</f>
        <v>0</v>
      </c>
    </row>
    <row r="1127" spans="2:39">
      <c r="B1127" s="382"/>
      <c r="C1127" s="446"/>
      <c r="D1127" s="446"/>
      <c r="E1127" s="447"/>
      <c r="F1127" s="447"/>
      <c r="G1127" s="447"/>
      <c r="H1127" s="447"/>
      <c r="I1127" s="447"/>
      <c r="J1127" s="447"/>
      <c r="K1127" s="447"/>
      <c r="L1127" s="447"/>
      <c r="M1127" s="447"/>
      <c r="N1127" s="447"/>
      <c r="O1127" s="448"/>
      <c r="P1127" s="447"/>
      <c r="Q1127" s="447"/>
      <c r="R1127" s="447"/>
      <c r="S1127" s="446"/>
      <c r="T1127" s="449"/>
      <c r="U1127" s="446"/>
      <c r="V1127" s="446"/>
      <c r="W1127" s="447"/>
      <c r="X1127" s="447"/>
      <c r="Y1127" s="450"/>
      <c r="Z1127" s="450"/>
      <c r="AA1127" s="450"/>
      <c r="AB1127" s="450"/>
      <c r="AC1127" s="450"/>
      <c r="AD1127" s="450"/>
      <c r="AE1127" s="450"/>
      <c r="AF1127" s="450"/>
      <c r="AG1127" s="450"/>
      <c r="AH1127" s="450"/>
      <c r="AI1127" s="450"/>
      <c r="AJ1127" s="450"/>
      <c r="AK1127" s="450"/>
      <c r="AL1127" s="450"/>
      <c r="AM1127" s="387"/>
    </row>
    <row r="1128" spans="2:39" ht="19.5" customHeight="1">
      <c r="B1128" s="369" t="s">
        <v>592</v>
      </c>
      <c r="C1128" s="388"/>
      <c r="D1128" s="389"/>
      <c r="E1128" s="389"/>
      <c r="F1128" s="389"/>
      <c r="G1128" s="389"/>
      <c r="H1128" s="389"/>
      <c r="I1128" s="389"/>
      <c r="J1128" s="389"/>
      <c r="K1128" s="389"/>
      <c r="L1128" s="389"/>
      <c r="M1128" s="389"/>
      <c r="N1128" s="389"/>
      <c r="O1128" s="389"/>
      <c r="P1128" s="389"/>
      <c r="Q1128" s="389"/>
      <c r="R1128" s="389"/>
      <c r="S1128" s="372"/>
      <c r="T1128" s="373"/>
      <c r="U1128" s="389"/>
      <c r="V1128" s="389"/>
      <c r="W1128" s="389"/>
      <c r="X1128" s="389"/>
      <c r="Y1128" s="410"/>
      <c r="Z1128" s="410"/>
      <c r="AA1128" s="410"/>
      <c r="AB1128" s="410"/>
      <c r="AC1128" s="410"/>
      <c r="AD1128" s="410"/>
      <c r="AE1128" s="410"/>
      <c r="AF1128" s="410"/>
      <c r="AG1128" s="410"/>
      <c r="AH1128" s="410"/>
      <c r="AI1128" s="410"/>
      <c r="AJ1128" s="410"/>
      <c r="AK1128" s="410"/>
      <c r="AL1128" s="410"/>
      <c r="AM1128" s="390"/>
    </row>
    <row r="1130" spans="2:39">
      <c r="B1130" s="583" t="s">
        <v>527</v>
      </c>
    </row>
  </sheetData>
  <sheetProtection formatCells="0" formatColumns="0" formatRows="0" insertColumns="0" insertRows="0" insertHyperlinks="0" deleteColumns="0" deleteRows="0" sort="0" autoFilter="0" pivotTables="0"/>
  <mergeCells count="45">
    <mergeCell ref="Y949:AM949"/>
    <mergeCell ref="P583:X583"/>
    <mergeCell ref="B766:B767"/>
    <mergeCell ref="C766:C767"/>
    <mergeCell ref="E766:M766"/>
    <mergeCell ref="N766:N767"/>
    <mergeCell ref="P766:X766"/>
    <mergeCell ref="Y766:AM766"/>
    <mergeCell ref="Y583:AM583"/>
    <mergeCell ref="P949:X949"/>
    <mergeCell ref="N949:N950"/>
    <mergeCell ref="B949:B950"/>
    <mergeCell ref="C949:C950"/>
    <mergeCell ref="E949:M949"/>
    <mergeCell ref="C400:C401"/>
    <mergeCell ref="E400:M400"/>
    <mergeCell ref="N400:N401"/>
    <mergeCell ref="B583:B584"/>
    <mergeCell ref="C583:C584"/>
    <mergeCell ref="E583:M583"/>
    <mergeCell ref="N583:N584"/>
    <mergeCell ref="B400:B401"/>
    <mergeCell ref="B217:B218"/>
    <mergeCell ref="C217:C218"/>
    <mergeCell ref="E217:M217"/>
    <mergeCell ref="N217:N218"/>
    <mergeCell ref="P217:X217"/>
    <mergeCell ref="Y400:AM400"/>
    <mergeCell ref="Y217:AM217"/>
    <mergeCell ref="N34:N35"/>
    <mergeCell ref="P34:X34"/>
    <mergeCell ref="Y34:AM34"/>
    <mergeCell ref="P400:X400"/>
    <mergeCell ref="B14:B16"/>
    <mergeCell ref="B34:B35"/>
    <mergeCell ref="C34:C35"/>
    <mergeCell ref="E34:M34"/>
    <mergeCell ref="B18:B19"/>
    <mergeCell ref="B24:B25"/>
    <mergeCell ref="C18:X18"/>
    <mergeCell ref="C19:X19"/>
    <mergeCell ref="C20:X20"/>
    <mergeCell ref="C21:X21"/>
    <mergeCell ref="C22:X22"/>
    <mergeCell ref="C16:D16"/>
  </mergeCells>
  <dataValidations count="1">
    <dataValidation type="list" allowBlank="1" showInputMessage="1" showErrorMessage="1" sqref="C382:C386" xr:uid="{00000000-0002-0000-0A00-000000000000}">
      <formula1>YesNo</formula1>
    </dataValidation>
  </dataValidations>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82"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16" location="'5.  2015-2020 LRAM'!A1" display="Return to top" xr:uid="{00000000-0004-0000-0A00-000007000000}"/>
    <hyperlink ref="D399" location="'5.  2015-2020 LRAM'!A1" display="Return to top" xr:uid="{00000000-0004-0000-0A00-000008000000}"/>
    <hyperlink ref="D765" location="'5.  2015-2020 LRAM'!A1" display="Return to top" xr:uid="{00000000-0004-0000-0A00-000009000000}"/>
    <hyperlink ref="D948" location="'5.  2015-2020 LRAM'!A1" display="Return to top" xr:uid="{00000000-0004-0000-0A00-00000A000000}"/>
    <hyperlink ref="B1130" location="'5.  2015-2020 LRAM'!A1" display="Return to top" xr:uid="{00000000-0004-0000-0A00-00000B000000}"/>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65"/>
  <sheetViews>
    <sheetView topLeftCell="A16" zoomScale="55" zoomScaleNormal="55" workbookViewId="0">
      <selection activeCell="W102" sqref="W102"/>
    </sheetView>
  </sheetViews>
  <sheetFormatPr defaultColWidth="9.140625" defaultRowHeight="15"/>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customWidth="1"/>
    <col min="17" max="17" width="14" style="12" customWidth="1"/>
    <col min="18" max="18" width="15.7109375" style="12" customWidth="1"/>
    <col min="19" max="19" width="14.140625" style="12" customWidth="1"/>
    <col min="20" max="22" width="15" style="12" customWidth="1"/>
    <col min="23" max="23" width="14.42578125" style="12" bestFit="1" customWidth="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8" t="s">
        <v>176</v>
      </c>
      <c r="D4" s="17"/>
      <c r="E4" s="17"/>
      <c r="F4" s="17"/>
      <c r="G4" s="179"/>
      <c r="H4" s="180"/>
      <c r="I4" s="181"/>
      <c r="J4" s="181"/>
      <c r="K4" s="181"/>
      <c r="L4" s="181"/>
      <c r="M4" s="181"/>
      <c r="N4" s="179"/>
      <c r="O4" s="179"/>
      <c r="P4" s="179"/>
      <c r="Q4" s="179"/>
      <c r="R4" s="179"/>
      <c r="S4" s="179"/>
      <c r="T4" s="179"/>
      <c r="U4" s="179"/>
      <c r="V4" s="179"/>
      <c r="W4" s="182"/>
    </row>
    <row r="5" spans="1:28" s="9" customFormat="1" ht="25.5" customHeight="1" thickBot="1">
      <c r="B5" s="49"/>
      <c r="C5" s="131" t="s">
        <v>173</v>
      </c>
      <c r="D5" s="179"/>
      <c r="E5" s="179"/>
      <c r="F5" s="17"/>
      <c r="G5" s="179"/>
      <c r="H5" s="180"/>
      <c r="I5" s="181"/>
      <c r="J5" s="181"/>
      <c r="K5" s="181"/>
      <c r="L5" s="181"/>
      <c r="M5" s="181"/>
      <c r="N5" s="179"/>
      <c r="O5" s="179"/>
      <c r="P5" s="179"/>
      <c r="Q5" s="179"/>
      <c r="R5" s="179"/>
      <c r="S5" s="179"/>
      <c r="T5" s="179"/>
      <c r="U5" s="179"/>
      <c r="V5" s="179"/>
      <c r="W5" s="17"/>
    </row>
    <row r="6" spans="1:28" s="9" customFormat="1" ht="31.5" customHeight="1" thickBot="1">
      <c r="B6" s="90"/>
      <c r="C6" s="602" t="s">
        <v>552</v>
      </c>
      <c r="D6" s="179"/>
      <c r="E6" s="179"/>
      <c r="F6" s="17"/>
      <c r="G6" s="179"/>
      <c r="H6" s="180"/>
      <c r="I6" s="181"/>
      <c r="J6" s="181"/>
      <c r="K6" s="181"/>
      <c r="L6" s="181"/>
      <c r="M6" s="181"/>
      <c r="N6" s="179"/>
      <c r="O6" s="179"/>
      <c r="P6" s="179"/>
      <c r="Q6" s="179"/>
      <c r="R6" s="179"/>
      <c r="S6" s="179"/>
      <c r="T6" s="179"/>
      <c r="U6" s="179"/>
      <c r="V6" s="179"/>
      <c r="W6" s="17"/>
    </row>
    <row r="7" spans="1:28" s="9" customFormat="1" ht="18.75" customHeight="1">
      <c r="B7" s="90"/>
      <c r="C7" s="179"/>
      <c r="D7" s="179"/>
      <c r="E7" s="179"/>
      <c r="F7" s="17"/>
      <c r="G7" s="179"/>
      <c r="H7" s="180"/>
      <c r="I7" s="181"/>
      <c r="J7" s="181"/>
      <c r="K7" s="181"/>
      <c r="L7" s="181"/>
      <c r="M7" s="181"/>
      <c r="N7" s="179"/>
      <c r="O7" s="179"/>
      <c r="P7" s="179"/>
      <c r="Q7" s="179"/>
      <c r="R7" s="179"/>
      <c r="S7" s="179"/>
      <c r="T7" s="179"/>
      <c r="U7" s="179"/>
      <c r="V7" s="179"/>
      <c r="W7" s="17"/>
    </row>
    <row r="8" spans="1:28" s="9" customFormat="1" ht="36" customHeight="1">
      <c r="A8" s="26"/>
      <c r="B8" s="118" t="s">
        <v>506</v>
      </c>
      <c r="C8" s="949" t="s">
        <v>677</v>
      </c>
      <c r="D8" s="949"/>
      <c r="E8" s="949"/>
      <c r="F8" s="949"/>
      <c r="G8" s="949"/>
      <c r="H8" s="949"/>
      <c r="I8" s="949"/>
      <c r="J8" s="949"/>
      <c r="K8" s="949"/>
      <c r="L8" s="949"/>
      <c r="M8" s="949"/>
      <c r="N8" s="949"/>
      <c r="O8" s="949"/>
      <c r="P8" s="949"/>
      <c r="Q8" s="949"/>
      <c r="R8" s="949"/>
      <c r="S8" s="949"/>
      <c r="T8" s="107"/>
      <c r="U8" s="107"/>
      <c r="V8" s="107"/>
      <c r="W8" s="107"/>
    </row>
    <row r="9" spans="1:28" s="9" customFormat="1" ht="45" customHeight="1">
      <c r="B9" s="57"/>
      <c r="C9" s="949" t="s">
        <v>565</v>
      </c>
      <c r="D9" s="949"/>
      <c r="E9" s="949"/>
      <c r="F9" s="949"/>
      <c r="G9" s="949"/>
      <c r="H9" s="949"/>
      <c r="I9" s="949"/>
      <c r="J9" s="949"/>
      <c r="K9" s="949"/>
      <c r="L9" s="949"/>
      <c r="M9" s="949"/>
      <c r="N9" s="949"/>
      <c r="O9" s="949"/>
      <c r="P9" s="949"/>
      <c r="Q9" s="949"/>
      <c r="R9" s="949"/>
      <c r="S9" s="949"/>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948" t="s">
        <v>236</v>
      </c>
      <c r="C12" s="948"/>
      <c r="D12" s="183"/>
      <c r="E12" s="184" t="s">
        <v>237</v>
      </c>
      <c r="F12" s="52"/>
      <c r="G12" s="52"/>
      <c r="H12" s="45"/>
      <c r="I12" s="52"/>
      <c r="K12" s="585" t="s">
        <v>536</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3" t="s">
        <v>63</v>
      </c>
      <c r="C14" s="204" t="s">
        <v>473</v>
      </c>
      <c r="D14" s="205"/>
      <c r="E14" s="206" t="s">
        <v>62</v>
      </c>
      <c r="F14" s="206" t="s">
        <v>495</v>
      </c>
      <c r="G14" s="206" t="s">
        <v>63</v>
      </c>
      <c r="H14" s="206" t="s">
        <v>64</v>
      </c>
      <c r="I14" s="206" t="str">
        <f>'1.  LRAMVA Summary'!D50</f>
        <v>General Service 50 to 4,999 kW</v>
      </c>
      <c r="J14" s="206" t="str">
        <f>'1.  LRAMVA Summary'!E50</f>
        <v>General Service Less Than 50 kW</v>
      </c>
      <c r="K14" s="206" t="str">
        <f>'1.  LRAMVA Summary'!F50</f>
        <v>Large Use</v>
      </c>
      <c r="L14" s="206" t="str">
        <f>'1.  LRAMVA Summary'!G50</f>
        <v>Residential</v>
      </c>
      <c r="M14" s="206" t="str">
        <f>'1.  LRAMVA Summary'!H50</f>
        <v>Sentinel Lighting</v>
      </c>
      <c r="N14" s="206" t="str">
        <f>'1.  LRAMVA Summary'!I50</f>
        <v>Street Lighting</v>
      </c>
      <c r="O14" s="206" t="str">
        <f>'1.  LRAMVA Summary'!J50</f>
        <v>Unmetered Scattered Load</v>
      </c>
      <c r="P14" s="206" t="str">
        <f>'1.  LRAMVA Summary'!K50</f>
        <v/>
      </c>
      <c r="Q14" s="206" t="str">
        <f>'1.  LRAMVA Summary'!L50</f>
        <v/>
      </c>
      <c r="R14" s="206" t="str">
        <f>'1.  LRAMVA Summary'!M50</f>
        <v/>
      </c>
      <c r="S14" s="206" t="str">
        <f>'1.  LRAMVA Summary'!N50</f>
        <v/>
      </c>
      <c r="T14" s="206" t="str">
        <f>'1.  LRAMVA Summary'!O50</f>
        <v/>
      </c>
      <c r="U14" s="206" t="str">
        <f>'1.  LRAMVA Summary'!P50</f>
        <v/>
      </c>
      <c r="V14" s="206" t="str">
        <f>'1.  LRAMVA Summary'!Q50</f>
        <v/>
      </c>
      <c r="W14" s="206" t="str">
        <f>'1.  LRAMVA Summary'!R50</f>
        <v>Total</v>
      </c>
    </row>
    <row r="15" spans="1:28" s="9" customFormat="1">
      <c r="B15" s="207" t="s">
        <v>44</v>
      </c>
      <c r="C15" s="207">
        <v>1.47E-2</v>
      </c>
      <c r="D15" s="208"/>
      <c r="E15" s="209">
        <v>40544</v>
      </c>
      <c r="F15" s="210">
        <v>2011</v>
      </c>
      <c r="G15" s="211" t="s">
        <v>65</v>
      </c>
      <c r="H15" s="212">
        <f>C$15/12</f>
        <v>1.225E-3</v>
      </c>
      <c r="I15" s="213">
        <f ca="1">SUM('1.  LRAMVA Summary'!D$52:D$53)*(MONTH($E15)-1)/12*$H15</f>
        <v>0</v>
      </c>
      <c r="J15" s="213">
        <f ca="1">SUM('1.  LRAMVA Summary'!E$52:E$53)*(MONTH($E15)-1)/12*$H15</f>
        <v>0</v>
      </c>
      <c r="K15" s="213">
        <f ca="1">SUM('1.  LRAMVA Summary'!F$52:F$53)*(MONTH($E15)-1)/12*$H15</f>
        <v>0</v>
      </c>
      <c r="L15" s="213">
        <f ca="1">SUM('1.  LRAMVA Summary'!G$52:G$53)*(MONTH($E15)-1)/12*$H15</f>
        <v>0</v>
      </c>
      <c r="M15" s="213">
        <f ca="1">SUM('1.  LRAMVA Summary'!H$52:H$53)*(MONTH($E15)-1)/12*$H15</f>
        <v>0</v>
      </c>
      <c r="N15" s="213">
        <f ca="1">SUM('1.  LRAMVA Summary'!I$52:I$53)*(MONTH($E15)-1)/12*$H15</f>
        <v>0</v>
      </c>
      <c r="O15" s="213">
        <f ca="1">SUM('1.  LRAMVA Summary'!J$52:J$53)*(MONTH($E15)-1)/12*$H15</f>
        <v>0</v>
      </c>
      <c r="P15" s="213">
        <f ca="1">SUM('1.  LRAMVA Summary'!K$52:K$53)*(MONTH($E15)-1)/12*$H15</f>
        <v>0</v>
      </c>
      <c r="Q15" s="213">
        <f ca="1">SUM('1.  LRAMVA Summary'!L$52:L$53)*(MONTH($E15)-1)/12*$H15</f>
        <v>0</v>
      </c>
      <c r="R15" s="213">
        <f ca="1">SUM('1.  LRAMVA Summary'!M$52:M$53)*(MONTH($E15)-1)/12*$H15</f>
        <v>0</v>
      </c>
      <c r="S15" s="213">
        <f ca="1">SUM('1.  LRAMVA Summary'!N$52:N$53)*(MONTH($E15)-1)/12*$H15</f>
        <v>0</v>
      </c>
      <c r="T15" s="213">
        <f ca="1">SUM('1.  LRAMVA Summary'!O$52:O$53)*(MONTH($E15)-1)/12*$H15</f>
        <v>0</v>
      </c>
      <c r="U15" s="213">
        <f ca="1">SUM('1.  LRAMVA Summary'!P$52:P$53)*(MONTH($E15)-1)/12*$H15</f>
        <v>0</v>
      </c>
      <c r="V15" s="213">
        <f ca="1">SUM('1.  LRAMVA Summary'!Q$52:Q$53)*(MONTH($E15)-1)/12*$H15</f>
        <v>0</v>
      </c>
      <c r="W15" s="214">
        <f ca="1">SUM(I15:V15)</f>
        <v>0</v>
      </c>
    </row>
    <row r="16" spans="1:28" s="9" customFormat="1">
      <c r="B16" s="215" t="s">
        <v>45</v>
      </c>
      <c r="C16" s="215">
        <v>1.47E-2</v>
      </c>
      <c r="D16" s="208"/>
      <c r="E16" s="209">
        <v>40575</v>
      </c>
      <c r="F16" s="210">
        <v>2011</v>
      </c>
      <c r="G16" s="211" t="s">
        <v>65</v>
      </c>
      <c r="H16" s="212">
        <f>C$15/12</f>
        <v>1.225E-3</v>
      </c>
      <c r="I16" s="213">
        <f ca="1">SUM('1.  LRAMVA Summary'!D$52:D$53)*(MONTH($E16)-1)/12*$H16</f>
        <v>1.2037842300382402</v>
      </c>
      <c r="J16" s="213">
        <f ca="1">SUM('1.  LRAMVA Summary'!E$52:E$53)*(MONTH($E16)-1)/12*$H16</f>
        <v>1.10060947900705</v>
      </c>
      <c r="K16" s="213">
        <f ca="1">SUM('1.  LRAMVA Summary'!F$52:F$53)*(MONTH($E16)-1)/12*$H16</f>
        <v>0</v>
      </c>
      <c r="L16" s="213">
        <f ca="1">SUM('1.  LRAMVA Summary'!G$52:G$53)*(MONTH($E16)-1)/12*$H16</f>
        <v>0.81693695162027069</v>
      </c>
      <c r="M16" s="213">
        <f ca="1">SUM('1.  LRAMVA Summary'!H$52:H$53)*(MONTH($E16)-1)/12*$H16</f>
        <v>0</v>
      </c>
      <c r="N16" s="213">
        <f ca="1">SUM('1.  LRAMVA Summary'!I$52:I$53)*(MONTH($E16)-1)/12*$H16</f>
        <v>0</v>
      </c>
      <c r="O16" s="213">
        <f ca="1">SUM('1.  LRAMVA Summary'!J$52:J$53)*(MONTH($E16)-1)/12*$H16</f>
        <v>0</v>
      </c>
      <c r="P16" s="213">
        <f ca="1">SUM('1.  LRAMVA Summary'!K$52:K$53)*(MONTH($E16)-1)/12*$H16</f>
        <v>0</v>
      </c>
      <c r="Q16" s="213">
        <f ca="1">SUM('1.  LRAMVA Summary'!L$52:L$53)*(MONTH($E16)-1)/12*$H16</f>
        <v>0</v>
      </c>
      <c r="R16" s="213">
        <f ca="1">SUM('1.  LRAMVA Summary'!M$52:M$53)*(MONTH($E16)-1)/12*$H16</f>
        <v>0</v>
      </c>
      <c r="S16" s="213">
        <f ca="1">SUM('1.  LRAMVA Summary'!N$52:N$53)*(MONTH($E16)-1)/12*$H16</f>
        <v>0</v>
      </c>
      <c r="T16" s="213">
        <f ca="1">SUM('1.  LRAMVA Summary'!O$52:O$53)*(MONTH($E16)-1)/12*$H16</f>
        <v>0</v>
      </c>
      <c r="U16" s="213">
        <f ca="1">SUM('1.  LRAMVA Summary'!P$52:P$53)*(MONTH($E16)-1)/12*$H16</f>
        <v>0</v>
      </c>
      <c r="V16" s="213">
        <f ca="1">SUM('1.  LRAMVA Summary'!Q$52:Q$53)*(MONTH($E16)-1)/12*$H16</f>
        <v>0</v>
      </c>
      <c r="W16" s="214">
        <f t="shared" ref="W16:W25" ca="1" si="0">SUM(I16:V16)</f>
        <v>3.1213306606655609</v>
      </c>
    </row>
    <row r="17" spans="2:23" s="9" customFormat="1">
      <c r="B17" s="215" t="s">
        <v>46</v>
      </c>
      <c r="C17" s="215">
        <v>1.47E-2</v>
      </c>
      <c r="D17" s="208"/>
      <c r="E17" s="209">
        <v>40603</v>
      </c>
      <c r="F17" s="210">
        <v>2011</v>
      </c>
      <c r="G17" s="211" t="s">
        <v>65</v>
      </c>
      <c r="H17" s="212">
        <f>C$15/12</f>
        <v>1.225E-3</v>
      </c>
      <c r="I17" s="213">
        <f ca="1">SUM('1.  LRAMVA Summary'!D$52:D$53)*(MONTH($E17)-1)/12*$H17</f>
        <v>2.4075684600764804</v>
      </c>
      <c r="J17" s="213">
        <f ca="1">SUM('1.  LRAMVA Summary'!E$52:E$53)*(MONTH($E17)-1)/12*$H17</f>
        <v>2.2012189580140999</v>
      </c>
      <c r="K17" s="213">
        <f ca="1">SUM('1.  LRAMVA Summary'!F$52:F$53)*(MONTH($E17)-1)/12*$H17</f>
        <v>0</v>
      </c>
      <c r="L17" s="213">
        <f ca="1">SUM('1.  LRAMVA Summary'!G$52:G$53)*(MONTH($E17)-1)/12*$H17</f>
        <v>1.6338739032405414</v>
      </c>
      <c r="M17" s="213">
        <f ca="1">SUM('1.  LRAMVA Summary'!H$52:H$53)*(MONTH($E17)-1)/12*$H17</f>
        <v>0</v>
      </c>
      <c r="N17" s="213">
        <f ca="1">SUM('1.  LRAMVA Summary'!I$52:I$53)*(MONTH($E17)-1)/12*$H17</f>
        <v>0</v>
      </c>
      <c r="O17" s="213">
        <f ca="1">SUM('1.  LRAMVA Summary'!J$52:J$53)*(MONTH($E17)-1)/12*$H17</f>
        <v>0</v>
      </c>
      <c r="P17" s="213">
        <f ca="1">SUM('1.  LRAMVA Summary'!K$52:K$53)*(MONTH($E17)-1)/12*$H17</f>
        <v>0</v>
      </c>
      <c r="Q17" s="213">
        <f ca="1">SUM('1.  LRAMVA Summary'!L$52:L$53)*(MONTH($E17)-1)/12*$H17</f>
        <v>0</v>
      </c>
      <c r="R17" s="213">
        <f ca="1">SUM('1.  LRAMVA Summary'!M$52:M$53)*(MONTH($E17)-1)/12*$H17</f>
        <v>0</v>
      </c>
      <c r="S17" s="213">
        <f ca="1">SUM('1.  LRAMVA Summary'!N$52:N$53)*(MONTH($E17)-1)/12*$H17</f>
        <v>0</v>
      </c>
      <c r="T17" s="213">
        <f ca="1">SUM('1.  LRAMVA Summary'!O$52:O$53)*(MONTH($E17)-1)/12*$H17</f>
        <v>0</v>
      </c>
      <c r="U17" s="213">
        <f ca="1">SUM('1.  LRAMVA Summary'!P$52:P$53)*(MONTH($E17)-1)/12*$H17</f>
        <v>0</v>
      </c>
      <c r="V17" s="213">
        <f ca="1">SUM('1.  LRAMVA Summary'!Q$52:Q$53)*(MONTH($E17)-1)/12*$H17</f>
        <v>0</v>
      </c>
      <c r="W17" s="214">
        <f ca="1">SUM(I17:V17)</f>
        <v>6.2426613213311217</v>
      </c>
    </row>
    <row r="18" spans="2:23" s="9" customFormat="1">
      <c r="B18" s="215" t="s">
        <v>47</v>
      </c>
      <c r="C18" s="215">
        <v>1.47E-2</v>
      </c>
      <c r="D18" s="208"/>
      <c r="E18" s="216">
        <v>40634</v>
      </c>
      <c r="F18" s="210">
        <v>2011</v>
      </c>
      <c r="G18" s="217" t="s">
        <v>66</v>
      </c>
      <c r="H18" s="212">
        <f>C$16/12</f>
        <v>1.225E-3</v>
      </c>
      <c r="I18" s="213">
        <f ca="1">SUM('1.  LRAMVA Summary'!D$52:D$53)*(MONTH($E18)-1)/12*$H18</f>
        <v>3.6113526901147202</v>
      </c>
      <c r="J18" s="213">
        <f ca="1">SUM('1.  LRAMVA Summary'!E$52:E$53)*(MONTH($E18)-1)/12*$H18</f>
        <v>3.3018284370211499</v>
      </c>
      <c r="K18" s="213">
        <f ca="1">SUM('1.  LRAMVA Summary'!F$52:F$53)*(MONTH($E18)-1)/12*$H18</f>
        <v>0</v>
      </c>
      <c r="L18" s="213">
        <f ca="1">SUM('1.  LRAMVA Summary'!G$52:G$53)*(MONTH($E18)-1)/12*$H18</f>
        <v>2.4508108548608116</v>
      </c>
      <c r="M18" s="213">
        <f ca="1">SUM('1.  LRAMVA Summary'!H$52:H$53)*(MONTH($E18)-1)/12*$H18</f>
        <v>0</v>
      </c>
      <c r="N18" s="213">
        <f ca="1">SUM('1.  LRAMVA Summary'!I$52:I$53)*(MONTH($E18)-1)/12*$H18</f>
        <v>0</v>
      </c>
      <c r="O18" s="213">
        <f ca="1">SUM('1.  LRAMVA Summary'!J$52:J$53)*(MONTH($E18)-1)/12*$H18</f>
        <v>0</v>
      </c>
      <c r="P18" s="213">
        <f ca="1">SUM('1.  LRAMVA Summary'!K$52:K$53)*(MONTH($E18)-1)/12*$H18</f>
        <v>0</v>
      </c>
      <c r="Q18" s="213">
        <f ca="1">SUM('1.  LRAMVA Summary'!L$52:L$53)*(MONTH($E18)-1)/12*$H18</f>
        <v>0</v>
      </c>
      <c r="R18" s="213">
        <f ca="1">SUM('1.  LRAMVA Summary'!M$52:M$53)*(MONTH($E18)-1)/12*$H18</f>
        <v>0</v>
      </c>
      <c r="S18" s="213">
        <f ca="1">SUM('1.  LRAMVA Summary'!N$52:N$53)*(MONTH($E18)-1)/12*$H18</f>
        <v>0</v>
      </c>
      <c r="T18" s="213">
        <f ca="1">SUM('1.  LRAMVA Summary'!O$52:O$53)*(MONTH($E18)-1)/12*$H18</f>
        <v>0</v>
      </c>
      <c r="U18" s="213">
        <f ca="1">SUM('1.  LRAMVA Summary'!P$52:P$53)*(MONTH($E18)-1)/12*$H18</f>
        <v>0</v>
      </c>
      <c r="V18" s="213">
        <f ca="1">SUM('1.  LRAMVA Summary'!Q$52:Q$53)*(MONTH($E18)-1)/12*$H18</f>
        <v>0</v>
      </c>
      <c r="W18" s="214">
        <f ca="1">SUM(I18:V18)</f>
        <v>9.3639919819966817</v>
      </c>
    </row>
    <row r="19" spans="2:23" s="9" customFormat="1">
      <c r="B19" s="215" t="s">
        <v>48</v>
      </c>
      <c r="C19" s="215">
        <v>1.47E-2</v>
      </c>
      <c r="D19" s="208"/>
      <c r="E19" s="216">
        <v>40664</v>
      </c>
      <c r="F19" s="210">
        <v>2011</v>
      </c>
      <c r="G19" s="217" t="s">
        <v>66</v>
      </c>
      <c r="H19" s="212">
        <f>C$16/12</f>
        <v>1.225E-3</v>
      </c>
      <c r="I19" s="213">
        <f ca="1">SUM('1.  LRAMVA Summary'!D$52:D$53)*(MONTH($E19)-1)/12*$H19</f>
        <v>4.8151369201529608</v>
      </c>
      <c r="J19" s="213">
        <f ca="1">SUM('1.  LRAMVA Summary'!E$52:E$53)*(MONTH($E19)-1)/12*$H19</f>
        <v>4.4024379160281999</v>
      </c>
      <c r="K19" s="213">
        <f ca="1">SUM('1.  LRAMVA Summary'!F$52:F$53)*(MONTH($E19)-1)/12*$H19</f>
        <v>0</v>
      </c>
      <c r="L19" s="213">
        <f ca="1">SUM('1.  LRAMVA Summary'!G$52:G$53)*(MONTH($E19)-1)/12*$H19</f>
        <v>3.2677478064810828</v>
      </c>
      <c r="M19" s="213">
        <f ca="1">SUM('1.  LRAMVA Summary'!H$52:H$53)*(MONTH($E19)-1)/12*$H19</f>
        <v>0</v>
      </c>
      <c r="N19" s="213">
        <f ca="1">SUM('1.  LRAMVA Summary'!I$52:I$53)*(MONTH($E19)-1)/12*$H19</f>
        <v>0</v>
      </c>
      <c r="O19" s="213">
        <f ca="1">SUM('1.  LRAMVA Summary'!J$52:J$53)*(MONTH($E19)-1)/12*$H19</f>
        <v>0</v>
      </c>
      <c r="P19" s="213">
        <f ca="1">SUM('1.  LRAMVA Summary'!K$52:K$53)*(MONTH($E19)-1)/12*$H19</f>
        <v>0</v>
      </c>
      <c r="Q19" s="213">
        <f ca="1">SUM('1.  LRAMVA Summary'!L$52:L$53)*(MONTH($E19)-1)/12*$H19</f>
        <v>0</v>
      </c>
      <c r="R19" s="213">
        <f ca="1">SUM('1.  LRAMVA Summary'!M$52:M$53)*(MONTH($E19)-1)/12*$H19</f>
        <v>0</v>
      </c>
      <c r="S19" s="213">
        <f ca="1">SUM('1.  LRAMVA Summary'!N$52:N$53)*(MONTH($E19)-1)/12*$H19</f>
        <v>0</v>
      </c>
      <c r="T19" s="213">
        <f ca="1">SUM('1.  LRAMVA Summary'!O$52:O$53)*(MONTH($E19)-1)/12*$H19</f>
        <v>0</v>
      </c>
      <c r="U19" s="213">
        <f ca="1">SUM('1.  LRAMVA Summary'!P$52:P$53)*(MONTH($E19)-1)/12*$H19</f>
        <v>0</v>
      </c>
      <c r="V19" s="213">
        <f ca="1">SUM('1.  LRAMVA Summary'!Q$52:Q$53)*(MONTH($E19)-1)/12*$H19</f>
        <v>0</v>
      </c>
      <c r="W19" s="214">
        <f t="shared" ca="1" si="0"/>
        <v>12.485322642662243</v>
      </c>
    </row>
    <row r="20" spans="2:23" s="9" customFormat="1">
      <c r="B20" s="215" t="s">
        <v>49</v>
      </c>
      <c r="C20" s="215">
        <v>1.47E-2</v>
      </c>
      <c r="D20" s="208"/>
      <c r="E20" s="216">
        <v>40695</v>
      </c>
      <c r="F20" s="210">
        <v>2011</v>
      </c>
      <c r="G20" s="217" t="s">
        <v>66</v>
      </c>
      <c r="H20" s="212">
        <f>C$16/12</f>
        <v>1.225E-3</v>
      </c>
      <c r="I20" s="213">
        <f ca="1">SUM('1.  LRAMVA Summary'!D$52:D$53)*(MONTH($E20)-1)/12*$H20</f>
        <v>6.0189211501912014</v>
      </c>
      <c r="J20" s="213">
        <f ca="1">SUM('1.  LRAMVA Summary'!E$52:E$53)*(MONTH($E20)-1)/12*$H20</f>
        <v>5.5030473950352503</v>
      </c>
      <c r="K20" s="213">
        <f ca="1">SUM('1.  LRAMVA Summary'!F$52:F$53)*(MONTH($E20)-1)/12*$H20</f>
        <v>0</v>
      </c>
      <c r="L20" s="213">
        <f ca="1">SUM('1.  LRAMVA Summary'!G$52:G$53)*(MONTH($E20)-1)/12*$H20</f>
        <v>4.0846847581013535</v>
      </c>
      <c r="M20" s="213">
        <f ca="1">SUM('1.  LRAMVA Summary'!H$52:H$53)*(MONTH($E20)-1)/12*$H20</f>
        <v>0</v>
      </c>
      <c r="N20" s="213">
        <f ca="1">SUM('1.  LRAMVA Summary'!I$52:I$53)*(MONTH($E20)-1)/12*$H20</f>
        <v>0</v>
      </c>
      <c r="O20" s="213">
        <f ca="1">SUM('1.  LRAMVA Summary'!J$52:J$53)*(MONTH($E20)-1)/12*$H20</f>
        <v>0</v>
      </c>
      <c r="P20" s="213">
        <f ca="1">SUM('1.  LRAMVA Summary'!K$52:K$53)*(MONTH($E20)-1)/12*$H20</f>
        <v>0</v>
      </c>
      <c r="Q20" s="213">
        <f ca="1">SUM('1.  LRAMVA Summary'!L$52:L$53)*(MONTH($E20)-1)/12*$H20</f>
        <v>0</v>
      </c>
      <c r="R20" s="213">
        <f ca="1">SUM('1.  LRAMVA Summary'!M$52:M$53)*(MONTH($E20)-1)/12*$H20</f>
        <v>0</v>
      </c>
      <c r="S20" s="213">
        <f ca="1">SUM('1.  LRAMVA Summary'!N$52:N$53)*(MONTH($E20)-1)/12*$H20</f>
        <v>0</v>
      </c>
      <c r="T20" s="213">
        <f ca="1">SUM('1.  LRAMVA Summary'!O$52:O$53)*(MONTH($E20)-1)/12*$H20</f>
        <v>0</v>
      </c>
      <c r="U20" s="213">
        <f ca="1">SUM('1.  LRAMVA Summary'!P$52:P$53)*(MONTH($E20)-1)/12*$H20</f>
        <v>0</v>
      </c>
      <c r="V20" s="213">
        <f ca="1">SUM('1.  LRAMVA Summary'!Q$52:Q$53)*(MONTH($E20)-1)/12*$H20</f>
        <v>0</v>
      </c>
      <c r="W20" s="214">
        <f t="shared" ca="1" si="0"/>
        <v>15.606653303327805</v>
      </c>
    </row>
    <row r="21" spans="2:23" s="9" customFormat="1">
      <c r="B21" s="215" t="s">
        <v>50</v>
      </c>
      <c r="C21" s="215">
        <v>1.47E-2</v>
      </c>
      <c r="D21" s="208"/>
      <c r="E21" s="216">
        <v>40725</v>
      </c>
      <c r="F21" s="210">
        <v>2011</v>
      </c>
      <c r="G21" s="217" t="s">
        <v>68</v>
      </c>
      <c r="H21" s="212">
        <f>C$17/12</f>
        <v>1.225E-3</v>
      </c>
      <c r="I21" s="213">
        <f ca="1">SUM('1.  LRAMVA Summary'!D$52:D$53)*(MONTH($E21)-1)/12*$H21</f>
        <v>7.2227053802294403</v>
      </c>
      <c r="J21" s="213">
        <f ca="1">SUM('1.  LRAMVA Summary'!E$52:E$53)*(MONTH($E21)-1)/12*$H21</f>
        <v>6.6036568740422998</v>
      </c>
      <c r="K21" s="213">
        <f ca="1">SUM('1.  LRAMVA Summary'!F$52:F$53)*(MONTH($E21)-1)/12*$H21</f>
        <v>0</v>
      </c>
      <c r="L21" s="213">
        <f ca="1">SUM('1.  LRAMVA Summary'!G$52:G$53)*(MONTH($E21)-1)/12*$H21</f>
        <v>4.9016217097216233</v>
      </c>
      <c r="M21" s="213">
        <f ca="1">SUM('1.  LRAMVA Summary'!H$52:H$53)*(MONTH($E21)-1)/12*$H21</f>
        <v>0</v>
      </c>
      <c r="N21" s="213">
        <f ca="1">SUM('1.  LRAMVA Summary'!I$52:I$53)*(MONTH($E21)-1)/12*$H21</f>
        <v>0</v>
      </c>
      <c r="O21" s="213">
        <f ca="1">SUM('1.  LRAMVA Summary'!J$52:J$53)*(MONTH($E21)-1)/12*$H21</f>
        <v>0</v>
      </c>
      <c r="P21" s="213">
        <f ca="1">SUM('1.  LRAMVA Summary'!K$52:K$53)*(MONTH($E21)-1)/12*$H21</f>
        <v>0</v>
      </c>
      <c r="Q21" s="213">
        <f ca="1">SUM('1.  LRAMVA Summary'!L$52:L$53)*(MONTH($E21)-1)/12*$H21</f>
        <v>0</v>
      </c>
      <c r="R21" s="213">
        <f ca="1">SUM('1.  LRAMVA Summary'!M$52:M$53)*(MONTH($E21)-1)/12*$H21</f>
        <v>0</v>
      </c>
      <c r="S21" s="213">
        <f ca="1">SUM('1.  LRAMVA Summary'!N$52:N$53)*(MONTH($E21)-1)/12*$H21</f>
        <v>0</v>
      </c>
      <c r="T21" s="213">
        <f ca="1">SUM('1.  LRAMVA Summary'!O$52:O$53)*(MONTH($E21)-1)/12*$H21</f>
        <v>0</v>
      </c>
      <c r="U21" s="213">
        <f ca="1">SUM('1.  LRAMVA Summary'!P$52:P$53)*(MONTH($E21)-1)/12*$H21</f>
        <v>0</v>
      </c>
      <c r="V21" s="213">
        <f ca="1">SUM('1.  LRAMVA Summary'!Q$52:Q$53)*(MONTH($E21)-1)/12*$H21</f>
        <v>0</v>
      </c>
      <c r="W21" s="214">
        <f t="shared" ca="1" si="0"/>
        <v>18.727983963993363</v>
      </c>
    </row>
    <row r="22" spans="2:23" s="9" customFormat="1">
      <c r="B22" s="215" t="s">
        <v>51</v>
      </c>
      <c r="C22" s="215">
        <v>1.47E-2</v>
      </c>
      <c r="D22" s="208"/>
      <c r="E22" s="216">
        <v>40756</v>
      </c>
      <c r="F22" s="210">
        <v>2011</v>
      </c>
      <c r="G22" s="217" t="s">
        <v>68</v>
      </c>
      <c r="H22" s="212">
        <f>C$17/12</f>
        <v>1.225E-3</v>
      </c>
      <c r="I22" s="213">
        <f ca="1">SUM('1.  LRAMVA Summary'!D$52:D$53)*(MONTH($E22)-1)/12*$H22</f>
        <v>8.4264896102676818</v>
      </c>
      <c r="J22" s="213">
        <f ca="1">SUM('1.  LRAMVA Summary'!E$52:E$53)*(MONTH($E22)-1)/12*$H22</f>
        <v>7.7042663530493503</v>
      </c>
      <c r="K22" s="213">
        <f ca="1">SUM('1.  LRAMVA Summary'!F$52:F$53)*(MONTH($E22)-1)/12*$H22</f>
        <v>0</v>
      </c>
      <c r="L22" s="213">
        <f ca="1">SUM('1.  LRAMVA Summary'!G$52:G$53)*(MONTH($E22)-1)/12*$H22</f>
        <v>5.7185586613418939</v>
      </c>
      <c r="M22" s="213">
        <f ca="1">SUM('1.  LRAMVA Summary'!H$52:H$53)*(MONTH($E22)-1)/12*$H22</f>
        <v>0</v>
      </c>
      <c r="N22" s="213">
        <f ca="1">SUM('1.  LRAMVA Summary'!I$52:I$53)*(MONTH($E22)-1)/12*$H22</f>
        <v>0</v>
      </c>
      <c r="O22" s="213">
        <f ca="1">SUM('1.  LRAMVA Summary'!J$52:J$53)*(MONTH($E22)-1)/12*$H22</f>
        <v>0</v>
      </c>
      <c r="P22" s="213">
        <f ca="1">SUM('1.  LRAMVA Summary'!K$52:K$53)*(MONTH($E22)-1)/12*$H22</f>
        <v>0</v>
      </c>
      <c r="Q22" s="213">
        <f ca="1">SUM('1.  LRAMVA Summary'!L$52:L$53)*(MONTH($E22)-1)/12*$H22</f>
        <v>0</v>
      </c>
      <c r="R22" s="213">
        <f ca="1">SUM('1.  LRAMVA Summary'!M$52:M$53)*(MONTH($E22)-1)/12*$H22</f>
        <v>0</v>
      </c>
      <c r="S22" s="213">
        <f ca="1">SUM('1.  LRAMVA Summary'!N$52:N$53)*(MONTH($E22)-1)/12*$H22</f>
        <v>0</v>
      </c>
      <c r="T22" s="213">
        <f ca="1">SUM('1.  LRAMVA Summary'!O$52:O$53)*(MONTH($E22)-1)/12*$H22</f>
        <v>0</v>
      </c>
      <c r="U22" s="213">
        <f ca="1">SUM('1.  LRAMVA Summary'!P$52:P$53)*(MONTH($E22)-1)/12*$H22</f>
        <v>0</v>
      </c>
      <c r="V22" s="213">
        <f ca="1">SUM('1.  LRAMVA Summary'!Q$52:Q$53)*(MONTH($E22)-1)/12*$H22</f>
        <v>0</v>
      </c>
      <c r="W22" s="214">
        <f t="shared" ca="1" si="0"/>
        <v>21.849314624658927</v>
      </c>
    </row>
    <row r="23" spans="2:23" s="9" customFormat="1">
      <c r="B23" s="215" t="s">
        <v>52</v>
      </c>
      <c r="C23" s="215">
        <v>1.47E-2</v>
      </c>
      <c r="D23" s="208"/>
      <c r="E23" s="216">
        <v>40787</v>
      </c>
      <c r="F23" s="210">
        <v>2011</v>
      </c>
      <c r="G23" s="217" t="s">
        <v>68</v>
      </c>
      <c r="H23" s="212">
        <f>C$17/12</f>
        <v>1.225E-3</v>
      </c>
      <c r="I23" s="213">
        <f ca="1">SUM('1.  LRAMVA Summary'!D$52:D$53)*(MONTH($E23)-1)/12*$H23</f>
        <v>9.6302738403059216</v>
      </c>
      <c r="J23" s="213">
        <f ca="1">SUM('1.  LRAMVA Summary'!E$52:E$53)*(MONTH($E23)-1)/12*$H23</f>
        <v>8.8048758320563998</v>
      </c>
      <c r="K23" s="213">
        <f ca="1">SUM('1.  LRAMVA Summary'!F$52:F$53)*(MONTH($E23)-1)/12*$H23</f>
        <v>0</v>
      </c>
      <c r="L23" s="213">
        <f ca="1">SUM('1.  LRAMVA Summary'!G$52:G$53)*(MONTH($E23)-1)/12*$H23</f>
        <v>6.5354956129621655</v>
      </c>
      <c r="M23" s="213">
        <f ca="1">SUM('1.  LRAMVA Summary'!H$52:H$53)*(MONTH($E23)-1)/12*$H23</f>
        <v>0</v>
      </c>
      <c r="N23" s="213">
        <f ca="1">SUM('1.  LRAMVA Summary'!I$52:I$53)*(MONTH($E23)-1)/12*$H23</f>
        <v>0</v>
      </c>
      <c r="O23" s="213">
        <f ca="1">SUM('1.  LRAMVA Summary'!J$52:J$53)*(MONTH($E23)-1)/12*$H23</f>
        <v>0</v>
      </c>
      <c r="P23" s="213">
        <f ca="1">SUM('1.  LRAMVA Summary'!K$52:K$53)*(MONTH($E23)-1)/12*$H23</f>
        <v>0</v>
      </c>
      <c r="Q23" s="213">
        <f ca="1">SUM('1.  LRAMVA Summary'!L$52:L$53)*(MONTH($E23)-1)/12*$H23</f>
        <v>0</v>
      </c>
      <c r="R23" s="213">
        <f ca="1">SUM('1.  LRAMVA Summary'!M$52:M$53)*(MONTH($E23)-1)/12*$H23</f>
        <v>0</v>
      </c>
      <c r="S23" s="213">
        <f ca="1">SUM('1.  LRAMVA Summary'!N$52:N$53)*(MONTH($E23)-1)/12*$H23</f>
        <v>0</v>
      </c>
      <c r="T23" s="213">
        <f ca="1">SUM('1.  LRAMVA Summary'!O$52:O$53)*(MONTH($E23)-1)/12*$H23</f>
        <v>0</v>
      </c>
      <c r="U23" s="213">
        <f ca="1">SUM('1.  LRAMVA Summary'!P$52:P$53)*(MONTH($E23)-1)/12*$H23</f>
        <v>0</v>
      </c>
      <c r="V23" s="213">
        <f ca="1">SUM('1.  LRAMVA Summary'!Q$52:Q$53)*(MONTH($E23)-1)/12*$H23</f>
        <v>0</v>
      </c>
      <c r="W23" s="214">
        <f t="shared" ca="1" si="0"/>
        <v>24.970645285324487</v>
      </c>
    </row>
    <row r="24" spans="2:23" s="9" customFormat="1">
      <c r="B24" s="215" t="s">
        <v>53</v>
      </c>
      <c r="C24" s="215">
        <v>1.47E-2</v>
      </c>
      <c r="D24" s="208"/>
      <c r="E24" s="216">
        <v>40817</v>
      </c>
      <c r="F24" s="210">
        <v>2011</v>
      </c>
      <c r="G24" s="217" t="s">
        <v>69</v>
      </c>
      <c r="H24" s="212">
        <f>C$18/12</f>
        <v>1.225E-3</v>
      </c>
      <c r="I24" s="213">
        <f ca="1">SUM('1.  LRAMVA Summary'!D$52:D$53)*(MONTH($E24)-1)/12*$H24</f>
        <v>10.834058070344163</v>
      </c>
      <c r="J24" s="213">
        <f ca="1">SUM('1.  LRAMVA Summary'!E$52:E$53)*(MONTH($E24)-1)/12*$H24</f>
        <v>9.9054853110634493</v>
      </c>
      <c r="K24" s="213">
        <f ca="1">SUM('1.  LRAMVA Summary'!F$52:F$53)*(MONTH($E24)-1)/12*$H24</f>
        <v>0</v>
      </c>
      <c r="L24" s="213">
        <f ca="1">SUM('1.  LRAMVA Summary'!G$52:G$53)*(MONTH($E24)-1)/12*$H24</f>
        <v>7.3524325645824353</v>
      </c>
      <c r="M24" s="213">
        <f ca="1">SUM('1.  LRAMVA Summary'!H$52:H$53)*(MONTH($E24)-1)/12*$H24</f>
        <v>0</v>
      </c>
      <c r="N24" s="213">
        <f ca="1">SUM('1.  LRAMVA Summary'!I$52:I$53)*(MONTH($E24)-1)/12*$H24</f>
        <v>0</v>
      </c>
      <c r="O24" s="213">
        <f ca="1">SUM('1.  LRAMVA Summary'!J$52:J$53)*(MONTH($E24)-1)/12*$H24</f>
        <v>0</v>
      </c>
      <c r="P24" s="213">
        <f ca="1">SUM('1.  LRAMVA Summary'!K$52:K$53)*(MONTH($E24)-1)/12*$H24</f>
        <v>0</v>
      </c>
      <c r="Q24" s="213">
        <f ca="1">SUM('1.  LRAMVA Summary'!L$52:L$53)*(MONTH($E24)-1)/12*$H24</f>
        <v>0</v>
      </c>
      <c r="R24" s="213">
        <f ca="1">SUM('1.  LRAMVA Summary'!M$52:M$53)*(MONTH($E24)-1)/12*$H24</f>
        <v>0</v>
      </c>
      <c r="S24" s="213">
        <f ca="1">SUM('1.  LRAMVA Summary'!N$52:N$53)*(MONTH($E24)-1)/12*$H24</f>
        <v>0</v>
      </c>
      <c r="T24" s="213">
        <f ca="1">SUM('1.  LRAMVA Summary'!O$52:O$53)*(MONTH($E24)-1)/12*$H24</f>
        <v>0</v>
      </c>
      <c r="U24" s="213">
        <f ca="1">SUM('1.  LRAMVA Summary'!P$52:P$53)*(MONTH($E24)-1)/12*$H24</f>
        <v>0</v>
      </c>
      <c r="V24" s="213">
        <f ca="1">SUM('1.  LRAMVA Summary'!Q$52:Q$53)*(MONTH($E24)-1)/12*$H24</f>
        <v>0</v>
      </c>
      <c r="W24" s="214">
        <f t="shared" ca="1" si="0"/>
        <v>28.09197594599005</v>
      </c>
    </row>
    <row r="25" spans="2:23" s="9" customFormat="1">
      <c r="B25" s="215" t="s">
        <v>54</v>
      </c>
      <c r="C25" s="215">
        <v>1.47E-2</v>
      </c>
      <c r="D25" s="208"/>
      <c r="E25" s="216">
        <v>40848</v>
      </c>
      <c r="F25" s="210">
        <v>2011</v>
      </c>
      <c r="G25" s="217" t="s">
        <v>69</v>
      </c>
      <c r="H25" s="212">
        <f>C$18/12</f>
        <v>1.225E-3</v>
      </c>
      <c r="I25" s="213">
        <f ca="1">SUM('1.  LRAMVA Summary'!D$52:D$53)*(MONTH($E25)-1)/12*$H25</f>
        <v>12.037842300382403</v>
      </c>
      <c r="J25" s="213">
        <f ca="1">SUM('1.  LRAMVA Summary'!E$52:E$53)*(MONTH($E25)-1)/12*$H25</f>
        <v>11.006094790070501</v>
      </c>
      <c r="K25" s="213">
        <f ca="1">SUM('1.  LRAMVA Summary'!F$52:F$53)*(MONTH($E25)-1)/12*$H25</f>
        <v>0</v>
      </c>
      <c r="L25" s="213">
        <f ca="1">SUM('1.  LRAMVA Summary'!G$52:G$53)*(MONTH($E25)-1)/12*$H25</f>
        <v>8.1693695162027069</v>
      </c>
      <c r="M25" s="213">
        <f ca="1">SUM('1.  LRAMVA Summary'!H$52:H$53)*(MONTH($E25)-1)/12*$H25</f>
        <v>0</v>
      </c>
      <c r="N25" s="213">
        <f ca="1">SUM('1.  LRAMVA Summary'!I$52:I$53)*(MONTH($E25)-1)/12*$H25</f>
        <v>0</v>
      </c>
      <c r="O25" s="213">
        <f ca="1">SUM('1.  LRAMVA Summary'!J$52:J$53)*(MONTH($E25)-1)/12*$H25</f>
        <v>0</v>
      </c>
      <c r="P25" s="213">
        <f ca="1">SUM('1.  LRAMVA Summary'!K$52:K$53)*(MONTH($E25)-1)/12*$H25</f>
        <v>0</v>
      </c>
      <c r="Q25" s="213">
        <f ca="1">SUM('1.  LRAMVA Summary'!L$52:L$53)*(MONTH($E25)-1)/12*$H25</f>
        <v>0</v>
      </c>
      <c r="R25" s="213">
        <f ca="1">SUM('1.  LRAMVA Summary'!M$52:M$53)*(MONTH($E25)-1)/12*$H25</f>
        <v>0</v>
      </c>
      <c r="S25" s="213">
        <f ca="1">SUM('1.  LRAMVA Summary'!N$52:N$53)*(MONTH($E25)-1)/12*$H25</f>
        <v>0</v>
      </c>
      <c r="T25" s="213">
        <f ca="1">SUM('1.  LRAMVA Summary'!O$52:O$53)*(MONTH($E25)-1)/12*$H25</f>
        <v>0</v>
      </c>
      <c r="U25" s="213">
        <f ca="1">SUM('1.  LRAMVA Summary'!P$52:P$53)*(MONTH($E25)-1)/12*$H25</f>
        <v>0</v>
      </c>
      <c r="V25" s="213">
        <f ca="1">SUM('1.  LRAMVA Summary'!Q$52:Q$53)*(MONTH($E25)-1)/12*$H25</f>
        <v>0</v>
      </c>
      <c r="W25" s="214">
        <f t="shared" ca="1" si="0"/>
        <v>31.21330660665561</v>
      </c>
    </row>
    <row r="26" spans="2:23" s="9" customFormat="1">
      <c r="B26" s="215" t="s">
        <v>55</v>
      </c>
      <c r="C26" s="215">
        <v>1.47E-2</v>
      </c>
      <c r="D26" s="208"/>
      <c r="E26" s="216">
        <v>40878</v>
      </c>
      <c r="F26" s="210">
        <v>2011</v>
      </c>
      <c r="G26" s="217" t="s">
        <v>69</v>
      </c>
      <c r="H26" s="212">
        <f>C$18/12</f>
        <v>1.225E-3</v>
      </c>
      <c r="I26" s="213">
        <f ca="1">SUM('1.  LRAMVA Summary'!D$52:D$53)*(MONTH($E26)-1)/12*$H26</f>
        <v>13.241626530420641</v>
      </c>
      <c r="J26" s="213">
        <f ca="1">SUM('1.  LRAMVA Summary'!E$52:E$53)*(MONTH($E26)-1)/12*$H26</f>
        <v>12.10670426907755</v>
      </c>
      <c r="K26" s="213">
        <f ca="1">SUM('1.  LRAMVA Summary'!F$52:F$53)*(MONTH($E26)-1)/12*$H26</f>
        <v>0</v>
      </c>
      <c r="L26" s="213">
        <f ca="1">SUM('1.  LRAMVA Summary'!G$52:G$53)*(MONTH($E26)-1)/12*$H26</f>
        <v>8.9863064678229776</v>
      </c>
      <c r="M26" s="213">
        <f ca="1">SUM('1.  LRAMVA Summary'!H$52:H$53)*(MONTH($E26)-1)/12*$H26</f>
        <v>0</v>
      </c>
      <c r="N26" s="213">
        <f ca="1">SUM('1.  LRAMVA Summary'!I$52:I$53)*(MONTH($E26)-1)/12*$H26</f>
        <v>0</v>
      </c>
      <c r="O26" s="213">
        <f ca="1">SUM('1.  LRAMVA Summary'!J$52:J$53)*(MONTH($E26)-1)/12*$H26</f>
        <v>0</v>
      </c>
      <c r="P26" s="213">
        <f ca="1">SUM('1.  LRAMVA Summary'!K$52:K$53)*(MONTH($E26)-1)/12*$H26</f>
        <v>0</v>
      </c>
      <c r="Q26" s="213">
        <f ca="1">SUM('1.  LRAMVA Summary'!L$52:L$53)*(MONTH($E26)-1)/12*$H26</f>
        <v>0</v>
      </c>
      <c r="R26" s="213">
        <f ca="1">SUM('1.  LRAMVA Summary'!M$52:M$53)*(MONTH($E26)-1)/12*$H26</f>
        <v>0</v>
      </c>
      <c r="S26" s="213">
        <f ca="1">SUM('1.  LRAMVA Summary'!N$52:N$53)*(MONTH($E26)-1)/12*$H26</f>
        <v>0</v>
      </c>
      <c r="T26" s="213">
        <f ca="1">SUM('1.  LRAMVA Summary'!O$52:O$53)*(MONTH($E26)-1)/12*$H26</f>
        <v>0</v>
      </c>
      <c r="U26" s="213">
        <f ca="1">SUM('1.  LRAMVA Summary'!P$52:P$53)*(MONTH($E26)-1)/12*$H26</f>
        <v>0</v>
      </c>
      <c r="V26" s="213">
        <f ca="1">SUM('1.  LRAMVA Summary'!Q$52:Q$53)*(MONTH($E26)-1)/12*$H26</f>
        <v>0</v>
      </c>
      <c r="W26" s="214">
        <f ca="1">SUM(I26:V26)</f>
        <v>34.33463726732117</v>
      </c>
    </row>
    <row r="27" spans="2:23" s="9" customFormat="1" ht="15.75" thickBot="1">
      <c r="B27" s="215" t="s">
        <v>56</v>
      </c>
      <c r="C27" s="215">
        <v>1.47E-2</v>
      </c>
      <c r="D27" s="208"/>
      <c r="E27" s="218" t="s">
        <v>462</v>
      </c>
      <c r="F27" s="218"/>
      <c r="G27" s="219"/>
      <c r="H27" s="220"/>
      <c r="I27" s="221">
        <f ca="1">SUM(I15:I26)</f>
        <v>79.449759182523849</v>
      </c>
      <c r="J27" s="221">
        <f t="shared" ref="J27:O27" ca="1" si="1">SUM(J15:J26)</f>
        <v>72.640225614465308</v>
      </c>
      <c r="K27" s="221">
        <f t="shared" ca="1" si="1"/>
        <v>0</v>
      </c>
      <c r="L27" s="221">
        <f t="shared" ca="1" si="1"/>
        <v>53.917838806937866</v>
      </c>
      <c r="M27" s="221">
        <f t="shared" ca="1" si="1"/>
        <v>0</v>
      </c>
      <c r="N27" s="221">
        <f t="shared" ca="1" si="1"/>
        <v>0</v>
      </c>
      <c r="O27" s="221">
        <f t="shared" ca="1" si="1"/>
        <v>0</v>
      </c>
      <c r="P27" s="221">
        <f t="shared" ref="P27:V27" ca="1" si="2">SUM(P15:P26)</f>
        <v>0</v>
      </c>
      <c r="Q27" s="221">
        <f t="shared" ca="1" si="2"/>
        <v>0</v>
      </c>
      <c r="R27" s="221">
        <f t="shared" ca="1" si="2"/>
        <v>0</v>
      </c>
      <c r="S27" s="221">
        <f t="shared" ca="1" si="2"/>
        <v>0</v>
      </c>
      <c r="T27" s="221">
        <f t="shared" ca="1" si="2"/>
        <v>0</v>
      </c>
      <c r="U27" s="221">
        <f t="shared" ca="1" si="2"/>
        <v>0</v>
      </c>
      <c r="V27" s="221">
        <f t="shared" ca="1" si="2"/>
        <v>0</v>
      </c>
      <c r="W27" s="221">
        <f ca="1">SUM(W15:W26)</f>
        <v>206.00782360392702</v>
      </c>
    </row>
    <row r="28" spans="2:23" s="9" customFormat="1" ht="15.75" thickTop="1">
      <c r="B28" s="215" t="s">
        <v>57</v>
      </c>
      <c r="C28" s="215">
        <v>1.47E-2</v>
      </c>
      <c r="D28" s="208"/>
      <c r="E28" s="222" t="s">
        <v>67</v>
      </c>
      <c r="F28" s="222"/>
      <c r="G28" s="223"/>
      <c r="H28" s="224"/>
      <c r="I28" s="225">
        <v>-79.45</v>
      </c>
      <c r="J28" s="225">
        <v>-72.64</v>
      </c>
      <c r="K28" s="225"/>
      <c r="L28" s="225">
        <v>-53.92</v>
      </c>
      <c r="M28" s="225"/>
      <c r="N28" s="225"/>
      <c r="O28" s="225"/>
      <c r="P28" s="225"/>
      <c r="Q28" s="225"/>
      <c r="R28" s="225"/>
      <c r="S28" s="225"/>
      <c r="T28" s="225"/>
      <c r="U28" s="225"/>
      <c r="V28" s="225"/>
      <c r="W28" s="226">
        <v>-206.01</v>
      </c>
    </row>
    <row r="29" spans="2:23" s="9" customFormat="1">
      <c r="B29" s="215" t="s">
        <v>58</v>
      </c>
      <c r="C29" s="215">
        <v>1.47E-2</v>
      </c>
      <c r="D29" s="208"/>
      <c r="E29" s="227" t="s">
        <v>426</v>
      </c>
      <c r="F29" s="227"/>
      <c r="G29" s="228"/>
      <c r="H29" s="229"/>
      <c r="I29" s="230">
        <f t="shared" ref="I29:O29" ca="1" si="3">I27+I28</f>
        <v>-2.4081747615412041E-4</v>
      </c>
      <c r="J29" s="230">
        <f t="shared" ca="1" si="3"/>
        <v>2.2561446530744433E-4</v>
      </c>
      <c r="K29" s="230">
        <f t="shared" ca="1" si="3"/>
        <v>0</v>
      </c>
      <c r="L29" s="230">
        <f t="shared" ca="1" si="3"/>
        <v>-2.1611930621361353E-3</v>
      </c>
      <c r="M29" s="230">
        <f t="shared" ca="1" si="3"/>
        <v>0</v>
      </c>
      <c r="N29" s="230">
        <f t="shared" ca="1" si="3"/>
        <v>0</v>
      </c>
      <c r="O29" s="230">
        <f t="shared" ca="1" si="3"/>
        <v>0</v>
      </c>
      <c r="P29" s="230">
        <f t="shared" ref="P29:V29" ca="1" si="4">P27+P28</f>
        <v>0</v>
      </c>
      <c r="Q29" s="230">
        <f t="shared" ca="1" si="4"/>
        <v>0</v>
      </c>
      <c r="R29" s="230">
        <f t="shared" ca="1" si="4"/>
        <v>0</v>
      </c>
      <c r="S29" s="230">
        <f t="shared" ca="1" si="4"/>
        <v>0</v>
      </c>
      <c r="T29" s="230">
        <f t="shared" ca="1" si="4"/>
        <v>0</v>
      </c>
      <c r="U29" s="230">
        <f t="shared" ca="1" si="4"/>
        <v>0</v>
      </c>
      <c r="V29" s="230">
        <f t="shared" ca="1" si="4"/>
        <v>0</v>
      </c>
      <c r="W29" s="230">
        <f ca="1">W27+W28</f>
        <v>-2.1763960729686005E-3</v>
      </c>
    </row>
    <row r="30" spans="2:23" s="9" customFormat="1">
      <c r="B30" s="215" t="s">
        <v>59</v>
      </c>
      <c r="C30" s="215">
        <v>1.47E-2</v>
      </c>
      <c r="D30" s="208"/>
      <c r="E30" s="216">
        <v>40909</v>
      </c>
      <c r="F30" s="216" t="s">
        <v>179</v>
      </c>
      <c r="G30" s="217" t="s">
        <v>65</v>
      </c>
      <c r="H30" s="231">
        <f>C$19/12</f>
        <v>1.225E-3</v>
      </c>
      <c r="I30" s="232">
        <f ca="1">(SUM('1.  LRAMVA Summary'!D$52:D$54)+SUM('1.  LRAMVA Summary'!D$55:D$56)*(MONTH($E30)-1)/12)*$H30</f>
        <v>2.5104588834892636E-6</v>
      </c>
      <c r="J30" s="232">
        <f ca="1">(SUM('1.  LRAMVA Summary'!E$52:E$54)+SUM('1.  LRAMVA Summary'!E$55:E$56)*(MONTH($E30)-1)/12)*$H30</f>
        <v>7.4808460117310455E-7</v>
      </c>
      <c r="K30" s="232">
        <f ca="1">(SUM('1.  LRAMVA Summary'!F$52:F$54)+SUM('1.  LRAMVA Summary'!F$55:F$56)*(MONTH($E30)-1)/12)*$H30</f>
        <v>0</v>
      </c>
      <c r="L30" s="232">
        <f ca="1">(SUM('1.  LRAMVA Summary'!G$52:G$54)+SUM('1.  LRAMVA Summary'!G$55:G$56)*(MONTH($E30)-1)/12)*$H30</f>
        <v>-2.8305567509960384E-6</v>
      </c>
      <c r="M30" s="232">
        <f ca="1">(SUM('1.  LRAMVA Summary'!H$52:H$54)+SUM('1.  LRAMVA Summary'!H$55:H$56)*(MONTH($E30)-1)/12)*$H30</f>
        <v>0</v>
      </c>
      <c r="N30" s="232">
        <f ca="1">(SUM('1.  LRAMVA Summary'!I$52:I$54)+SUM('1.  LRAMVA Summary'!I$55:I$56)*(MONTH($E30)-1)/12)*$H30</f>
        <v>0</v>
      </c>
      <c r="O30" s="232">
        <f ca="1">(SUM('1.  LRAMVA Summary'!J$52:J$54)+SUM('1.  LRAMVA Summary'!J$55:J$56)*(MONTH($E30)-1)/12)*$H30</f>
        <v>0</v>
      </c>
      <c r="P30" s="232">
        <f ca="1">(SUM('1.  LRAMVA Summary'!K$52:K$54)+SUM('1.  LRAMVA Summary'!K$55:K$56)*(MONTH($E30)-1)/12)*$H30</f>
        <v>0</v>
      </c>
      <c r="Q30" s="232">
        <f ca="1">(SUM('1.  LRAMVA Summary'!L$52:L$54)+SUM('1.  LRAMVA Summary'!L$55:L$56)*(MONTH($E30)-1)/12)*$H30</f>
        <v>0</v>
      </c>
      <c r="R30" s="232">
        <f ca="1">(SUM('1.  LRAMVA Summary'!M$52:M$54)+SUM('1.  LRAMVA Summary'!M$55:M$56)*(MONTH($E30)-1)/12)*$H30</f>
        <v>0</v>
      </c>
      <c r="S30" s="232">
        <f ca="1">(SUM('1.  LRAMVA Summary'!N$52:N$54)+SUM('1.  LRAMVA Summary'!N$55:N$56)*(MONTH($E30)-1)/12)*$H30</f>
        <v>0</v>
      </c>
      <c r="T30" s="232">
        <f ca="1">(SUM('1.  LRAMVA Summary'!O$52:O$54)+SUM('1.  LRAMVA Summary'!O$55:O$56)*(MONTH($E30)-1)/12)*$H30</f>
        <v>0</v>
      </c>
      <c r="U30" s="232">
        <f ca="1">(SUM('1.  LRAMVA Summary'!P$52:P$54)+SUM('1.  LRAMVA Summary'!P$55:P$56)*(MONTH($E30)-1)/12)*$H30</f>
        <v>0</v>
      </c>
      <c r="V30" s="232">
        <f ca="1">(SUM('1.  LRAMVA Summary'!Q$52:Q$54)+SUM('1.  LRAMVA Summary'!Q$55:Q$56)*(MONTH($E30)-1)/12)*$H30</f>
        <v>0</v>
      </c>
      <c r="W30" s="233">
        <f ca="1">SUM(I30:V30)</f>
        <v>4.279867336663295E-7</v>
      </c>
    </row>
    <row r="31" spans="2:23" s="9" customFormat="1">
      <c r="B31" s="215" t="s">
        <v>60</v>
      </c>
      <c r="C31" s="215">
        <v>1.47E-2</v>
      </c>
      <c r="D31" s="208"/>
      <c r="E31" s="216">
        <v>40940</v>
      </c>
      <c r="F31" s="216" t="s">
        <v>179</v>
      </c>
      <c r="G31" s="217" t="s">
        <v>65</v>
      </c>
      <c r="H31" s="231">
        <f>C$19/12</f>
        <v>1.225E-3</v>
      </c>
      <c r="I31" s="232">
        <f ca="1">(SUM('1.  LRAMVA Summary'!D$52:D$54)+SUM('1.  LRAMVA Summary'!D$55:D$56)*(MONTH($E31)-1)/12)*$H31</f>
        <v>2.4107118798087193</v>
      </c>
      <c r="J31" s="232">
        <f ca="1">(SUM('1.  LRAMVA Summary'!E$52:E$54)+SUM('1.  LRAMVA Summary'!E$55:E$56)*(MONTH($E31)-1)/12)*$H31</f>
        <v>1.7528432709009594</v>
      </c>
      <c r="K31" s="232">
        <f ca="1">(SUM('1.  LRAMVA Summary'!F$52:F$54)+SUM('1.  LRAMVA Summary'!F$55:F$56)*(MONTH($E31)-1)/12)*$H31</f>
        <v>0.11112866371781617</v>
      </c>
      <c r="L31" s="232">
        <f ca="1">(SUM('1.  LRAMVA Summary'!G$52:G$54)+SUM('1.  LRAMVA Summary'!G$55:G$56)*(MONTH($E31)-1)/12)*$H31</f>
        <v>1.3876410224642777</v>
      </c>
      <c r="M31" s="232">
        <f ca="1">(SUM('1.  LRAMVA Summary'!H$52:H$54)+SUM('1.  LRAMVA Summary'!H$55:H$56)*(MONTH($E31)-1)/12)*$H31</f>
        <v>0</v>
      </c>
      <c r="N31" s="232">
        <f ca="1">(SUM('1.  LRAMVA Summary'!I$52:I$54)+SUM('1.  LRAMVA Summary'!I$55:I$56)*(MONTH($E31)-1)/12)*$H31</f>
        <v>0</v>
      </c>
      <c r="O31" s="232">
        <f ca="1">(SUM('1.  LRAMVA Summary'!J$52:J$54)+SUM('1.  LRAMVA Summary'!J$55:J$56)*(MONTH($E31)-1)/12)*$H31</f>
        <v>0</v>
      </c>
      <c r="P31" s="232">
        <f ca="1">(SUM('1.  LRAMVA Summary'!K$52:K$54)+SUM('1.  LRAMVA Summary'!K$55:K$56)*(MONTH($E31)-1)/12)*$H31</f>
        <v>0</v>
      </c>
      <c r="Q31" s="232">
        <f ca="1">(SUM('1.  LRAMVA Summary'!L$52:L$54)+SUM('1.  LRAMVA Summary'!L$55:L$56)*(MONTH($E31)-1)/12)*$H31</f>
        <v>0</v>
      </c>
      <c r="R31" s="232">
        <f ca="1">(SUM('1.  LRAMVA Summary'!M$52:M$54)+SUM('1.  LRAMVA Summary'!M$55:M$56)*(MONTH($E31)-1)/12)*$H31</f>
        <v>0</v>
      </c>
      <c r="S31" s="232">
        <f ca="1">(SUM('1.  LRAMVA Summary'!N$52:N$54)+SUM('1.  LRAMVA Summary'!N$55:N$56)*(MONTH($E31)-1)/12)*$H31</f>
        <v>0</v>
      </c>
      <c r="T31" s="232">
        <f ca="1">(SUM('1.  LRAMVA Summary'!O$52:O$54)+SUM('1.  LRAMVA Summary'!O$55:O$56)*(MONTH($E31)-1)/12)*$H31</f>
        <v>0</v>
      </c>
      <c r="U31" s="232">
        <f ca="1">(SUM('1.  LRAMVA Summary'!P$52:P$54)+SUM('1.  LRAMVA Summary'!P$55:P$56)*(MONTH($E31)-1)/12)*$H31</f>
        <v>0</v>
      </c>
      <c r="V31" s="232">
        <f ca="1">(SUM('1.  LRAMVA Summary'!Q$52:Q$54)+SUM('1.  LRAMVA Summary'!Q$55:Q$56)*(MONTH($E31)-1)/12)*$H31</f>
        <v>0</v>
      </c>
      <c r="W31" s="233">
        <f t="shared" ref="W31:W40" ca="1" si="5">SUM(I31:V31)</f>
        <v>5.6623248368917727</v>
      </c>
    </row>
    <row r="32" spans="2:23" s="9" customFormat="1">
      <c r="B32" s="215" t="s">
        <v>61</v>
      </c>
      <c r="C32" s="215">
        <v>1.0999999999999999E-2</v>
      </c>
      <c r="D32" s="208"/>
      <c r="E32" s="216">
        <v>40969</v>
      </c>
      <c r="F32" s="216" t="s">
        <v>179</v>
      </c>
      <c r="G32" s="217" t="s">
        <v>65</v>
      </c>
      <c r="H32" s="231">
        <f>C$19/12</f>
        <v>1.225E-3</v>
      </c>
      <c r="I32" s="232">
        <f ca="1">(SUM('1.  LRAMVA Summary'!D$52:D$54)+SUM('1.  LRAMVA Summary'!D$55:D$56)*(MONTH($E32)-1)/12)*$H32</f>
        <v>4.8214212491585551</v>
      </c>
      <c r="J32" s="232">
        <f ca="1">(SUM('1.  LRAMVA Summary'!E$52:E$54)+SUM('1.  LRAMVA Summary'!E$55:E$56)*(MONTH($E32)-1)/12)*$H32</f>
        <v>3.5056857937173178</v>
      </c>
      <c r="K32" s="232">
        <f ca="1">(SUM('1.  LRAMVA Summary'!F$52:F$54)+SUM('1.  LRAMVA Summary'!F$55:F$56)*(MONTH($E32)-1)/12)*$H32</f>
        <v>0.22225732743563234</v>
      </c>
      <c r="L32" s="232">
        <f ca="1">(SUM('1.  LRAMVA Summary'!G$52:G$54)+SUM('1.  LRAMVA Summary'!G$55:G$56)*(MONTH($E32)-1)/12)*$H32</f>
        <v>2.7752848754853061</v>
      </c>
      <c r="M32" s="232">
        <f ca="1">(SUM('1.  LRAMVA Summary'!H$52:H$54)+SUM('1.  LRAMVA Summary'!H$55:H$56)*(MONTH($E32)-1)/12)*$H32</f>
        <v>0</v>
      </c>
      <c r="N32" s="232">
        <f ca="1">(SUM('1.  LRAMVA Summary'!I$52:I$54)+SUM('1.  LRAMVA Summary'!I$55:I$56)*(MONTH($E32)-1)/12)*$H32</f>
        <v>0</v>
      </c>
      <c r="O32" s="232">
        <f ca="1">(SUM('1.  LRAMVA Summary'!J$52:J$54)+SUM('1.  LRAMVA Summary'!J$55:J$56)*(MONTH($E32)-1)/12)*$H32</f>
        <v>0</v>
      </c>
      <c r="P32" s="232">
        <f ca="1">(SUM('1.  LRAMVA Summary'!K$52:K$54)+SUM('1.  LRAMVA Summary'!K$55:K$56)*(MONTH($E32)-1)/12)*$H32</f>
        <v>0</v>
      </c>
      <c r="Q32" s="232">
        <f ca="1">(SUM('1.  LRAMVA Summary'!L$52:L$54)+SUM('1.  LRAMVA Summary'!L$55:L$56)*(MONTH($E32)-1)/12)*$H32</f>
        <v>0</v>
      </c>
      <c r="R32" s="232">
        <f ca="1">(SUM('1.  LRAMVA Summary'!M$52:M$54)+SUM('1.  LRAMVA Summary'!M$55:M$56)*(MONTH($E32)-1)/12)*$H32</f>
        <v>0</v>
      </c>
      <c r="S32" s="232">
        <f ca="1">(SUM('1.  LRAMVA Summary'!N$52:N$54)+SUM('1.  LRAMVA Summary'!N$55:N$56)*(MONTH($E32)-1)/12)*$H32</f>
        <v>0</v>
      </c>
      <c r="T32" s="232">
        <f ca="1">(SUM('1.  LRAMVA Summary'!O$52:O$54)+SUM('1.  LRAMVA Summary'!O$55:O$56)*(MONTH($E32)-1)/12)*$H32</f>
        <v>0</v>
      </c>
      <c r="U32" s="232">
        <f ca="1">(SUM('1.  LRAMVA Summary'!P$52:P$54)+SUM('1.  LRAMVA Summary'!P$55:P$56)*(MONTH($E32)-1)/12)*$H32</f>
        <v>0</v>
      </c>
      <c r="V32" s="232">
        <f ca="1">(SUM('1.  LRAMVA Summary'!Q$52:Q$54)+SUM('1.  LRAMVA Summary'!Q$55:Q$56)*(MONTH($E32)-1)/12)*$H32</f>
        <v>0</v>
      </c>
      <c r="W32" s="233">
        <f t="shared" ca="1" si="5"/>
        <v>11.324649245796813</v>
      </c>
    </row>
    <row r="33" spans="2:23" s="9" customFormat="1">
      <c r="B33" s="215" t="s">
        <v>177</v>
      </c>
      <c r="C33" s="215">
        <v>1.0999999999999999E-2</v>
      </c>
      <c r="D33" s="208"/>
      <c r="E33" s="216">
        <v>41000</v>
      </c>
      <c r="F33" s="216" t="s">
        <v>179</v>
      </c>
      <c r="G33" s="217" t="s">
        <v>66</v>
      </c>
      <c r="H33" s="234">
        <f>C$20/12</f>
        <v>1.225E-3</v>
      </c>
      <c r="I33" s="232">
        <f ca="1">(SUM('1.  LRAMVA Summary'!D$52:D$54)+SUM('1.  LRAMVA Summary'!D$55:D$56)*(MONTH($E33)-1)/12)*$H33</f>
        <v>7.2321306185083918</v>
      </c>
      <c r="J33" s="232">
        <f ca="1">(SUM('1.  LRAMVA Summary'!E$52:E$54)+SUM('1.  LRAMVA Summary'!E$55:E$56)*(MONTH($E33)-1)/12)*$H33</f>
        <v>5.2585283165336758</v>
      </c>
      <c r="K33" s="232">
        <f ca="1">(SUM('1.  LRAMVA Summary'!F$52:F$54)+SUM('1.  LRAMVA Summary'!F$55:F$56)*(MONTH($E33)-1)/12)*$H33</f>
        <v>0.33338599115344852</v>
      </c>
      <c r="L33" s="232">
        <f ca="1">(SUM('1.  LRAMVA Summary'!G$52:G$54)+SUM('1.  LRAMVA Summary'!G$55:G$56)*(MONTH($E33)-1)/12)*$H33</f>
        <v>4.1629287285063352</v>
      </c>
      <c r="M33" s="232">
        <f ca="1">(SUM('1.  LRAMVA Summary'!H$52:H$54)+SUM('1.  LRAMVA Summary'!H$55:H$56)*(MONTH($E33)-1)/12)*$H33</f>
        <v>0</v>
      </c>
      <c r="N33" s="232">
        <f ca="1">(SUM('1.  LRAMVA Summary'!I$52:I$54)+SUM('1.  LRAMVA Summary'!I$55:I$56)*(MONTH($E33)-1)/12)*$H33</f>
        <v>0</v>
      </c>
      <c r="O33" s="232">
        <f ca="1">(SUM('1.  LRAMVA Summary'!J$52:J$54)+SUM('1.  LRAMVA Summary'!J$55:J$56)*(MONTH($E33)-1)/12)*$H33</f>
        <v>0</v>
      </c>
      <c r="P33" s="232">
        <f ca="1">(SUM('1.  LRAMVA Summary'!K$52:K$54)+SUM('1.  LRAMVA Summary'!K$55:K$56)*(MONTH($E33)-1)/12)*$H33</f>
        <v>0</v>
      </c>
      <c r="Q33" s="232">
        <f ca="1">(SUM('1.  LRAMVA Summary'!L$52:L$54)+SUM('1.  LRAMVA Summary'!L$55:L$56)*(MONTH($E33)-1)/12)*$H33</f>
        <v>0</v>
      </c>
      <c r="R33" s="232">
        <f ca="1">(SUM('1.  LRAMVA Summary'!M$52:M$54)+SUM('1.  LRAMVA Summary'!M$55:M$56)*(MONTH($E33)-1)/12)*$H33</f>
        <v>0</v>
      </c>
      <c r="S33" s="232">
        <f ca="1">(SUM('1.  LRAMVA Summary'!N$52:N$54)+SUM('1.  LRAMVA Summary'!N$55:N$56)*(MONTH($E33)-1)/12)*$H33</f>
        <v>0</v>
      </c>
      <c r="T33" s="232">
        <f ca="1">(SUM('1.  LRAMVA Summary'!O$52:O$54)+SUM('1.  LRAMVA Summary'!O$55:O$56)*(MONTH($E33)-1)/12)*$H33</f>
        <v>0</v>
      </c>
      <c r="U33" s="232">
        <f ca="1">(SUM('1.  LRAMVA Summary'!P$52:P$54)+SUM('1.  LRAMVA Summary'!P$55:P$56)*(MONTH($E33)-1)/12)*$H33</f>
        <v>0</v>
      </c>
      <c r="V33" s="232">
        <f ca="1">(SUM('1.  LRAMVA Summary'!Q$52:Q$54)+SUM('1.  LRAMVA Summary'!Q$55:Q$56)*(MONTH($E33)-1)/12)*$H33</f>
        <v>0</v>
      </c>
      <c r="W33" s="233">
        <f t="shared" ca="1" si="5"/>
        <v>16.986973654701849</v>
      </c>
    </row>
    <row r="34" spans="2:23" s="9" customFormat="1">
      <c r="B34" s="215" t="s">
        <v>178</v>
      </c>
      <c r="C34" s="215">
        <v>1.0999999999999999E-2</v>
      </c>
      <c r="D34" s="208"/>
      <c r="E34" s="216">
        <v>41030</v>
      </c>
      <c r="F34" s="216" t="s">
        <v>179</v>
      </c>
      <c r="G34" s="217" t="s">
        <v>66</v>
      </c>
      <c r="H34" s="231">
        <f>C$20/12</f>
        <v>1.225E-3</v>
      </c>
      <c r="I34" s="232">
        <f ca="1">(SUM('1.  LRAMVA Summary'!D$52:D$54)+SUM('1.  LRAMVA Summary'!D$55:D$56)*(MONTH($E34)-1)/12)*$H34</f>
        <v>9.6428399878582276</v>
      </c>
      <c r="J34" s="232">
        <f ca="1">(SUM('1.  LRAMVA Summary'!E$52:E$54)+SUM('1.  LRAMVA Summary'!E$55:E$56)*(MONTH($E34)-1)/12)*$H34</f>
        <v>7.0113708393500342</v>
      </c>
      <c r="K34" s="232">
        <f ca="1">(SUM('1.  LRAMVA Summary'!F$52:F$54)+SUM('1.  LRAMVA Summary'!F$55:F$56)*(MONTH($E34)-1)/12)*$H34</f>
        <v>0.44451465487126468</v>
      </c>
      <c r="L34" s="232">
        <f ca="1">(SUM('1.  LRAMVA Summary'!G$52:G$54)+SUM('1.  LRAMVA Summary'!G$55:G$56)*(MONTH($E34)-1)/12)*$H34</f>
        <v>5.550572581527363</v>
      </c>
      <c r="M34" s="232">
        <f ca="1">(SUM('1.  LRAMVA Summary'!H$52:H$54)+SUM('1.  LRAMVA Summary'!H$55:H$56)*(MONTH($E34)-1)/12)*$H34</f>
        <v>0</v>
      </c>
      <c r="N34" s="232">
        <f ca="1">(SUM('1.  LRAMVA Summary'!I$52:I$54)+SUM('1.  LRAMVA Summary'!I$55:I$56)*(MONTH($E34)-1)/12)*$H34</f>
        <v>0</v>
      </c>
      <c r="O34" s="232">
        <f ca="1">(SUM('1.  LRAMVA Summary'!J$52:J$54)+SUM('1.  LRAMVA Summary'!J$55:J$56)*(MONTH($E34)-1)/12)*$H34</f>
        <v>0</v>
      </c>
      <c r="P34" s="232">
        <f ca="1">(SUM('1.  LRAMVA Summary'!K$52:K$54)+SUM('1.  LRAMVA Summary'!K$55:K$56)*(MONTH($E34)-1)/12)*$H34</f>
        <v>0</v>
      </c>
      <c r="Q34" s="232">
        <f ca="1">(SUM('1.  LRAMVA Summary'!L$52:L$54)+SUM('1.  LRAMVA Summary'!L$55:L$56)*(MONTH($E34)-1)/12)*$H34</f>
        <v>0</v>
      </c>
      <c r="R34" s="232">
        <f ca="1">(SUM('1.  LRAMVA Summary'!M$52:M$54)+SUM('1.  LRAMVA Summary'!M$55:M$56)*(MONTH($E34)-1)/12)*$H34</f>
        <v>0</v>
      </c>
      <c r="S34" s="232">
        <f ca="1">(SUM('1.  LRAMVA Summary'!N$52:N$54)+SUM('1.  LRAMVA Summary'!N$55:N$56)*(MONTH($E34)-1)/12)*$H34</f>
        <v>0</v>
      </c>
      <c r="T34" s="232">
        <f ca="1">(SUM('1.  LRAMVA Summary'!O$52:O$54)+SUM('1.  LRAMVA Summary'!O$55:O$56)*(MONTH($E34)-1)/12)*$H34</f>
        <v>0</v>
      </c>
      <c r="U34" s="232">
        <f ca="1">(SUM('1.  LRAMVA Summary'!P$52:P$54)+SUM('1.  LRAMVA Summary'!P$55:P$56)*(MONTH($E34)-1)/12)*$H34</f>
        <v>0</v>
      </c>
      <c r="V34" s="232">
        <f ca="1">(SUM('1.  LRAMVA Summary'!Q$52:Q$54)+SUM('1.  LRAMVA Summary'!Q$55:Q$56)*(MONTH($E34)-1)/12)*$H34</f>
        <v>0</v>
      </c>
      <c r="W34" s="233">
        <f t="shared" ca="1" si="5"/>
        <v>22.649298063606889</v>
      </c>
    </row>
    <row r="35" spans="2:23" s="9" customFormat="1">
      <c r="B35" s="215" t="s">
        <v>73</v>
      </c>
      <c r="C35" s="215">
        <v>1.0999999999999999E-2</v>
      </c>
      <c r="D35" s="208"/>
      <c r="E35" s="216">
        <v>41061</v>
      </c>
      <c r="F35" s="216" t="s">
        <v>179</v>
      </c>
      <c r="G35" s="217" t="s">
        <v>66</v>
      </c>
      <c r="H35" s="231">
        <f>C$20/12</f>
        <v>1.225E-3</v>
      </c>
      <c r="I35" s="232">
        <f ca="1">(SUM('1.  LRAMVA Summary'!D$52:D$54)+SUM('1.  LRAMVA Summary'!D$55:D$56)*(MONTH($E35)-1)/12)*$H35</f>
        <v>12.053549357208063</v>
      </c>
      <c r="J35" s="232">
        <f ca="1">(SUM('1.  LRAMVA Summary'!E$52:E$54)+SUM('1.  LRAMVA Summary'!E$55:E$56)*(MONTH($E35)-1)/12)*$H35</f>
        <v>8.7642133621663927</v>
      </c>
      <c r="K35" s="232">
        <f ca="1">(SUM('1.  LRAMVA Summary'!F$52:F$54)+SUM('1.  LRAMVA Summary'!F$55:F$56)*(MONTH($E35)-1)/12)*$H35</f>
        <v>0.55564331858908089</v>
      </c>
      <c r="L35" s="232">
        <f ca="1">(SUM('1.  LRAMVA Summary'!G$52:G$54)+SUM('1.  LRAMVA Summary'!G$55:G$56)*(MONTH($E35)-1)/12)*$H35</f>
        <v>6.9382164345483917</v>
      </c>
      <c r="M35" s="232">
        <f ca="1">(SUM('1.  LRAMVA Summary'!H$52:H$54)+SUM('1.  LRAMVA Summary'!H$55:H$56)*(MONTH($E35)-1)/12)*$H35</f>
        <v>0</v>
      </c>
      <c r="N35" s="232">
        <f ca="1">(SUM('1.  LRAMVA Summary'!I$52:I$54)+SUM('1.  LRAMVA Summary'!I$55:I$56)*(MONTH($E35)-1)/12)*$H35</f>
        <v>0</v>
      </c>
      <c r="O35" s="232">
        <f ca="1">(SUM('1.  LRAMVA Summary'!J$52:J$54)+SUM('1.  LRAMVA Summary'!J$55:J$56)*(MONTH($E35)-1)/12)*$H35</f>
        <v>0</v>
      </c>
      <c r="P35" s="232">
        <f ca="1">(SUM('1.  LRAMVA Summary'!K$52:K$54)+SUM('1.  LRAMVA Summary'!K$55:K$56)*(MONTH($E35)-1)/12)*$H35</f>
        <v>0</v>
      </c>
      <c r="Q35" s="232">
        <f ca="1">(SUM('1.  LRAMVA Summary'!L$52:L$54)+SUM('1.  LRAMVA Summary'!L$55:L$56)*(MONTH($E35)-1)/12)*$H35</f>
        <v>0</v>
      </c>
      <c r="R35" s="232">
        <f ca="1">(SUM('1.  LRAMVA Summary'!M$52:M$54)+SUM('1.  LRAMVA Summary'!M$55:M$56)*(MONTH($E35)-1)/12)*$H35</f>
        <v>0</v>
      </c>
      <c r="S35" s="232">
        <f ca="1">(SUM('1.  LRAMVA Summary'!N$52:N$54)+SUM('1.  LRAMVA Summary'!N$55:N$56)*(MONTH($E35)-1)/12)*$H35</f>
        <v>0</v>
      </c>
      <c r="T35" s="232">
        <f ca="1">(SUM('1.  LRAMVA Summary'!O$52:O$54)+SUM('1.  LRAMVA Summary'!O$55:O$56)*(MONTH($E35)-1)/12)*$H35</f>
        <v>0</v>
      </c>
      <c r="U35" s="232">
        <f ca="1">(SUM('1.  LRAMVA Summary'!P$52:P$54)+SUM('1.  LRAMVA Summary'!P$55:P$56)*(MONTH($E35)-1)/12)*$H35</f>
        <v>0</v>
      </c>
      <c r="V35" s="232">
        <f ca="1">(SUM('1.  LRAMVA Summary'!Q$52:Q$54)+SUM('1.  LRAMVA Summary'!Q$55:Q$56)*(MONTH($E35)-1)/12)*$H35</f>
        <v>0</v>
      </c>
      <c r="W35" s="233">
        <f t="shared" ca="1" si="5"/>
        <v>28.311622472511928</v>
      </c>
    </row>
    <row r="36" spans="2:23" s="9" customFormat="1">
      <c r="B36" s="215" t="s">
        <v>74</v>
      </c>
      <c r="C36" s="215">
        <v>1.0999999999999999E-2</v>
      </c>
      <c r="D36" s="208"/>
      <c r="E36" s="216">
        <v>41091</v>
      </c>
      <c r="F36" s="216" t="s">
        <v>179</v>
      </c>
      <c r="G36" s="217" t="s">
        <v>68</v>
      </c>
      <c r="H36" s="234">
        <f>C$21/12</f>
        <v>1.225E-3</v>
      </c>
      <c r="I36" s="232">
        <f ca="1">(SUM('1.  LRAMVA Summary'!D$52:D$54)+SUM('1.  LRAMVA Summary'!D$55:D$56)*(MONTH($E36)-1)/12)*$H36</f>
        <v>14.464258726557899</v>
      </c>
      <c r="J36" s="232">
        <f ca="1">(SUM('1.  LRAMVA Summary'!E$52:E$54)+SUM('1.  LRAMVA Summary'!E$55:E$56)*(MONTH($E36)-1)/12)*$H36</f>
        <v>10.517055884982751</v>
      </c>
      <c r="K36" s="232">
        <f ca="1">(SUM('1.  LRAMVA Summary'!F$52:F$54)+SUM('1.  LRAMVA Summary'!F$55:F$56)*(MONTH($E36)-1)/12)*$H36</f>
        <v>0.66677198230689705</v>
      </c>
      <c r="L36" s="232">
        <f ca="1">(SUM('1.  LRAMVA Summary'!G$52:G$54)+SUM('1.  LRAMVA Summary'!G$55:G$56)*(MONTH($E36)-1)/12)*$H36</f>
        <v>8.3258602875694212</v>
      </c>
      <c r="M36" s="232">
        <f ca="1">(SUM('1.  LRAMVA Summary'!H$52:H$54)+SUM('1.  LRAMVA Summary'!H$55:H$56)*(MONTH($E36)-1)/12)*$H36</f>
        <v>0</v>
      </c>
      <c r="N36" s="232">
        <f ca="1">(SUM('1.  LRAMVA Summary'!I$52:I$54)+SUM('1.  LRAMVA Summary'!I$55:I$56)*(MONTH($E36)-1)/12)*$H36</f>
        <v>0</v>
      </c>
      <c r="O36" s="232">
        <f ca="1">(SUM('1.  LRAMVA Summary'!J$52:J$54)+SUM('1.  LRAMVA Summary'!J$55:J$56)*(MONTH($E36)-1)/12)*$H36</f>
        <v>0</v>
      </c>
      <c r="P36" s="232">
        <f ca="1">(SUM('1.  LRAMVA Summary'!K$52:K$54)+SUM('1.  LRAMVA Summary'!K$55:K$56)*(MONTH($E36)-1)/12)*$H36</f>
        <v>0</v>
      </c>
      <c r="Q36" s="232">
        <f ca="1">(SUM('1.  LRAMVA Summary'!L$52:L$54)+SUM('1.  LRAMVA Summary'!L$55:L$56)*(MONTH($E36)-1)/12)*$H36</f>
        <v>0</v>
      </c>
      <c r="R36" s="232">
        <f ca="1">(SUM('1.  LRAMVA Summary'!M$52:M$54)+SUM('1.  LRAMVA Summary'!M$55:M$56)*(MONTH($E36)-1)/12)*$H36</f>
        <v>0</v>
      </c>
      <c r="S36" s="232">
        <f ca="1">(SUM('1.  LRAMVA Summary'!N$52:N$54)+SUM('1.  LRAMVA Summary'!N$55:N$56)*(MONTH($E36)-1)/12)*$H36</f>
        <v>0</v>
      </c>
      <c r="T36" s="232">
        <f ca="1">(SUM('1.  LRAMVA Summary'!O$52:O$54)+SUM('1.  LRAMVA Summary'!O$55:O$56)*(MONTH($E36)-1)/12)*$H36</f>
        <v>0</v>
      </c>
      <c r="U36" s="232">
        <f ca="1">(SUM('1.  LRAMVA Summary'!P$52:P$54)+SUM('1.  LRAMVA Summary'!P$55:P$56)*(MONTH($E36)-1)/12)*$H36</f>
        <v>0</v>
      </c>
      <c r="V36" s="232">
        <f ca="1">(SUM('1.  LRAMVA Summary'!Q$52:Q$54)+SUM('1.  LRAMVA Summary'!Q$55:Q$56)*(MONTH($E36)-1)/12)*$H36</f>
        <v>0</v>
      </c>
      <c r="W36" s="233">
        <f t="shared" ca="1" si="5"/>
        <v>33.973946881416971</v>
      </c>
    </row>
    <row r="37" spans="2:23" s="9" customFormat="1">
      <c r="B37" s="215" t="s">
        <v>75</v>
      </c>
      <c r="C37" s="215">
        <v>1.0999999999999999E-2</v>
      </c>
      <c r="D37" s="208"/>
      <c r="E37" s="216">
        <v>41122</v>
      </c>
      <c r="F37" s="216" t="s">
        <v>179</v>
      </c>
      <c r="G37" s="217" t="s">
        <v>68</v>
      </c>
      <c r="H37" s="231">
        <f>C$21/12</f>
        <v>1.225E-3</v>
      </c>
      <c r="I37" s="232">
        <f ca="1">(SUM('1.  LRAMVA Summary'!D$52:D$54)+SUM('1.  LRAMVA Summary'!D$55:D$56)*(MONTH($E37)-1)/12)*$H37</f>
        <v>16.874968095907732</v>
      </c>
      <c r="J37" s="232">
        <f ca="1">(SUM('1.  LRAMVA Summary'!E$52:E$54)+SUM('1.  LRAMVA Summary'!E$55:E$56)*(MONTH($E37)-1)/12)*$H37</f>
        <v>12.26989840779911</v>
      </c>
      <c r="K37" s="232">
        <f ca="1">(SUM('1.  LRAMVA Summary'!F$52:F$54)+SUM('1.  LRAMVA Summary'!F$55:F$56)*(MONTH($E37)-1)/12)*$H37</f>
        <v>0.77790064602471309</v>
      </c>
      <c r="L37" s="232">
        <f ca="1">(SUM('1.  LRAMVA Summary'!G$52:G$54)+SUM('1.  LRAMVA Summary'!G$55:G$56)*(MONTH($E37)-1)/12)*$H37</f>
        <v>9.7135041405904499</v>
      </c>
      <c r="M37" s="232">
        <f ca="1">(SUM('1.  LRAMVA Summary'!H$52:H$54)+SUM('1.  LRAMVA Summary'!H$55:H$56)*(MONTH($E37)-1)/12)*$H37</f>
        <v>0</v>
      </c>
      <c r="N37" s="232">
        <f ca="1">(SUM('1.  LRAMVA Summary'!I$52:I$54)+SUM('1.  LRAMVA Summary'!I$55:I$56)*(MONTH($E37)-1)/12)*$H37</f>
        <v>0</v>
      </c>
      <c r="O37" s="232">
        <f ca="1">(SUM('1.  LRAMVA Summary'!J$52:J$54)+SUM('1.  LRAMVA Summary'!J$55:J$56)*(MONTH($E37)-1)/12)*$H37</f>
        <v>0</v>
      </c>
      <c r="P37" s="232">
        <f ca="1">(SUM('1.  LRAMVA Summary'!K$52:K$54)+SUM('1.  LRAMVA Summary'!K$55:K$56)*(MONTH($E37)-1)/12)*$H37</f>
        <v>0</v>
      </c>
      <c r="Q37" s="232">
        <f ca="1">(SUM('1.  LRAMVA Summary'!L$52:L$54)+SUM('1.  LRAMVA Summary'!L$55:L$56)*(MONTH($E37)-1)/12)*$H37</f>
        <v>0</v>
      </c>
      <c r="R37" s="232">
        <f ca="1">(SUM('1.  LRAMVA Summary'!M$52:M$54)+SUM('1.  LRAMVA Summary'!M$55:M$56)*(MONTH($E37)-1)/12)*$H37</f>
        <v>0</v>
      </c>
      <c r="S37" s="232">
        <f ca="1">(SUM('1.  LRAMVA Summary'!N$52:N$54)+SUM('1.  LRAMVA Summary'!N$55:N$56)*(MONTH($E37)-1)/12)*$H37</f>
        <v>0</v>
      </c>
      <c r="T37" s="232">
        <f ca="1">(SUM('1.  LRAMVA Summary'!O$52:O$54)+SUM('1.  LRAMVA Summary'!O$55:O$56)*(MONTH($E37)-1)/12)*$H37</f>
        <v>0</v>
      </c>
      <c r="U37" s="232">
        <f ca="1">(SUM('1.  LRAMVA Summary'!P$52:P$54)+SUM('1.  LRAMVA Summary'!P$55:P$56)*(MONTH($E37)-1)/12)*$H37</f>
        <v>0</v>
      </c>
      <c r="V37" s="232">
        <f ca="1">(SUM('1.  LRAMVA Summary'!Q$52:Q$54)+SUM('1.  LRAMVA Summary'!Q$55:Q$56)*(MONTH($E37)-1)/12)*$H37</f>
        <v>0</v>
      </c>
      <c r="W37" s="233">
        <f t="shared" ca="1" si="5"/>
        <v>39.636271290322007</v>
      </c>
    </row>
    <row r="38" spans="2:23" s="9" customFormat="1">
      <c r="B38" s="215" t="s">
        <v>76</v>
      </c>
      <c r="C38" s="215">
        <v>1.0999999999999999E-2</v>
      </c>
      <c r="D38" s="208"/>
      <c r="E38" s="216">
        <v>41153</v>
      </c>
      <c r="F38" s="216" t="s">
        <v>179</v>
      </c>
      <c r="G38" s="217" t="s">
        <v>68</v>
      </c>
      <c r="H38" s="231">
        <f>C$21/12</f>
        <v>1.225E-3</v>
      </c>
      <c r="I38" s="232">
        <f ca="1">(SUM('1.  LRAMVA Summary'!D$52:D$54)+SUM('1.  LRAMVA Summary'!D$55:D$56)*(MONTH($E38)-1)/12)*$H38</f>
        <v>19.285677465257571</v>
      </c>
      <c r="J38" s="232">
        <f ca="1">(SUM('1.  LRAMVA Summary'!E$52:E$54)+SUM('1.  LRAMVA Summary'!E$55:E$56)*(MONTH($E38)-1)/12)*$H38</f>
        <v>14.022740930615468</v>
      </c>
      <c r="K38" s="232">
        <f ca="1">(SUM('1.  LRAMVA Summary'!F$52:F$54)+SUM('1.  LRAMVA Summary'!F$55:F$56)*(MONTH($E38)-1)/12)*$H38</f>
        <v>0.88902930974252936</v>
      </c>
      <c r="L38" s="232">
        <f ca="1">(SUM('1.  LRAMVA Summary'!G$52:G$54)+SUM('1.  LRAMVA Summary'!G$55:G$56)*(MONTH($E38)-1)/12)*$H38</f>
        <v>11.101147993611477</v>
      </c>
      <c r="M38" s="232">
        <f ca="1">(SUM('1.  LRAMVA Summary'!H$52:H$54)+SUM('1.  LRAMVA Summary'!H$55:H$56)*(MONTH($E38)-1)/12)*$H38</f>
        <v>0</v>
      </c>
      <c r="N38" s="232">
        <f ca="1">(SUM('1.  LRAMVA Summary'!I$52:I$54)+SUM('1.  LRAMVA Summary'!I$55:I$56)*(MONTH($E38)-1)/12)*$H38</f>
        <v>0</v>
      </c>
      <c r="O38" s="232">
        <f ca="1">(SUM('1.  LRAMVA Summary'!J$52:J$54)+SUM('1.  LRAMVA Summary'!J$55:J$56)*(MONTH($E38)-1)/12)*$H38</f>
        <v>0</v>
      </c>
      <c r="P38" s="232">
        <f ca="1">(SUM('1.  LRAMVA Summary'!K$52:K$54)+SUM('1.  LRAMVA Summary'!K$55:K$56)*(MONTH($E38)-1)/12)*$H38</f>
        <v>0</v>
      </c>
      <c r="Q38" s="232">
        <f ca="1">(SUM('1.  LRAMVA Summary'!L$52:L$54)+SUM('1.  LRAMVA Summary'!L$55:L$56)*(MONTH($E38)-1)/12)*$H38</f>
        <v>0</v>
      </c>
      <c r="R38" s="232">
        <f ca="1">(SUM('1.  LRAMVA Summary'!M$52:M$54)+SUM('1.  LRAMVA Summary'!M$55:M$56)*(MONTH($E38)-1)/12)*$H38</f>
        <v>0</v>
      </c>
      <c r="S38" s="232">
        <f ca="1">(SUM('1.  LRAMVA Summary'!N$52:N$54)+SUM('1.  LRAMVA Summary'!N$55:N$56)*(MONTH($E38)-1)/12)*$H38</f>
        <v>0</v>
      </c>
      <c r="T38" s="232">
        <f ca="1">(SUM('1.  LRAMVA Summary'!O$52:O$54)+SUM('1.  LRAMVA Summary'!O$55:O$56)*(MONTH($E38)-1)/12)*$H38</f>
        <v>0</v>
      </c>
      <c r="U38" s="232">
        <f ca="1">(SUM('1.  LRAMVA Summary'!P$52:P$54)+SUM('1.  LRAMVA Summary'!P$55:P$56)*(MONTH($E38)-1)/12)*$H38</f>
        <v>0</v>
      </c>
      <c r="V38" s="232">
        <f ca="1">(SUM('1.  LRAMVA Summary'!Q$52:Q$54)+SUM('1.  LRAMVA Summary'!Q$55:Q$56)*(MONTH($E38)-1)/12)*$H38</f>
        <v>0</v>
      </c>
      <c r="W38" s="233">
        <f t="shared" ca="1" si="5"/>
        <v>45.29859569922705</v>
      </c>
    </row>
    <row r="39" spans="2:23" s="9" customFormat="1">
      <c r="B39" s="215" t="s">
        <v>77</v>
      </c>
      <c r="C39" s="215">
        <v>1.0999999999999999E-2</v>
      </c>
      <c r="D39" s="208"/>
      <c r="E39" s="216">
        <v>41183</v>
      </c>
      <c r="F39" s="216" t="s">
        <v>179</v>
      </c>
      <c r="G39" s="217" t="s">
        <v>69</v>
      </c>
      <c r="H39" s="234">
        <f>C$22/12</f>
        <v>1.225E-3</v>
      </c>
      <c r="I39" s="232">
        <f ca="1">(SUM('1.  LRAMVA Summary'!D$52:D$54)+SUM('1.  LRAMVA Summary'!D$55:D$56)*(MONTH($E39)-1)/12)*$H39</f>
        <v>21.696386834607409</v>
      </c>
      <c r="J39" s="232">
        <f ca="1">(SUM('1.  LRAMVA Summary'!E$52:E$54)+SUM('1.  LRAMVA Summary'!E$55:E$56)*(MONTH($E39)-1)/12)*$H39</f>
        <v>15.775583453431826</v>
      </c>
      <c r="K39" s="232">
        <f ca="1">(SUM('1.  LRAMVA Summary'!F$52:F$54)+SUM('1.  LRAMVA Summary'!F$55:F$56)*(MONTH($E39)-1)/12)*$H39</f>
        <v>1.0001579734603454</v>
      </c>
      <c r="L39" s="232">
        <f ca="1">(SUM('1.  LRAMVA Summary'!G$52:G$54)+SUM('1.  LRAMVA Summary'!G$55:G$56)*(MONTH($E39)-1)/12)*$H39</f>
        <v>12.488791846632505</v>
      </c>
      <c r="M39" s="232">
        <f ca="1">(SUM('1.  LRAMVA Summary'!H$52:H$54)+SUM('1.  LRAMVA Summary'!H$55:H$56)*(MONTH($E39)-1)/12)*$H39</f>
        <v>0</v>
      </c>
      <c r="N39" s="232">
        <f ca="1">(SUM('1.  LRAMVA Summary'!I$52:I$54)+SUM('1.  LRAMVA Summary'!I$55:I$56)*(MONTH($E39)-1)/12)*$H39</f>
        <v>0</v>
      </c>
      <c r="O39" s="232">
        <f ca="1">(SUM('1.  LRAMVA Summary'!J$52:J$54)+SUM('1.  LRAMVA Summary'!J$55:J$56)*(MONTH($E39)-1)/12)*$H39</f>
        <v>0</v>
      </c>
      <c r="P39" s="232">
        <f ca="1">(SUM('1.  LRAMVA Summary'!K$52:K$54)+SUM('1.  LRAMVA Summary'!K$55:K$56)*(MONTH($E39)-1)/12)*$H39</f>
        <v>0</v>
      </c>
      <c r="Q39" s="232">
        <f ca="1">(SUM('1.  LRAMVA Summary'!L$52:L$54)+SUM('1.  LRAMVA Summary'!L$55:L$56)*(MONTH($E39)-1)/12)*$H39</f>
        <v>0</v>
      </c>
      <c r="R39" s="232">
        <f ca="1">(SUM('1.  LRAMVA Summary'!M$52:M$54)+SUM('1.  LRAMVA Summary'!M$55:M$56)*(MONTH($E39)-1)/12)*$H39</f>
        <v>0</v>
      </c>
      <c r="S39" s="232">
        <f ca="1">(SUM('1.  LRAMVA Summary'!N$52:N$54)+SUM('1.  LRAMVA Summary'!N$55:N$56)*(MONTH($E39)-1)/12)*$H39</f>
        <v>0</v>
      </c>
      <c r="T39" s="232">
        <f ca="1">(SUM('1.  LRAMVA Summary'!O$52:O$54)+SUM('1.  LRAMVA Summary'!O$55:O$56)*(MONTH($E39)-1)/12)*$H39</f>
        <v>0</v>
      </c>
      <c r="U39" s="232">
        <f ca="1">(SUM('1.  LRAMVA Summary'!P$52:P$54)+SUM('1.  LRAMVA Summary'!P$55:P$56)*(MONTH($E39)-1)/12)*$H39</f>
        <v>0</v>
      </c>
      <c r="V39" s="232">
        <f ca="1">(SUM('1.  LRAMVA Summary'!Q$52:Q$54)+SUM('1.  LRAMVA Summary'!Q$55:Q$56)*(MONTH($E39)-1)/12)*$H39</f>
        <v>0</v>
      </c>
      <c r="W39" s="233">
        <f t="shared" ca="1" si="5"/>
        <v>50.960920108132086</v>
      </c>
    </row>
    <row r="40" spans="2:23" s="9" customFormat="1">
      <c r="B40" s="215" t="s">
        <v>78</v>
      </c>
      <c r="C40" s="215">
        <v>1.0999999999999999E-2</v>
      </c>
      <c r="D40" s="208"/>
      <c r="E40" s="216">
        <v>41214</v>
      </c>
      <c r="F40" s="216" t="s">
        <v>179</v>
      </c>
      <c r="G40" s="217" t="s">
        <v>69</v>
      </c>
      <c r="H40" s="231">
        <f>C$22/12</f>
        <v>1.225E-3</v>
      </c>
      <c r="I40" s="232">
        <f ca="1">(SUM('1.  LRAMVA Summary'!D$52:D$54)+SUM('1.  LRAMVA Summary'!D$55:D$56)*(MONTH($E40)-1)/12)*$H40</f>
        <v>24.107096203957244</v>
      </c>
      <c r="J40" s="232">
        <f ca="1">(SUM('1.  LRAMVA Summary'!E$52:E$54)+SUM('1.  LRAMVA Summary'!E$55:E$56)*(MONTH($E40)-1)/12)*$H40</f>
        <v>17.528425976248183</v>
      </c>
      <c r="K40" s="232">
        <f ca="1">(SUM('1.  LRAMVA Summary'!F$52:F$54)+SUM('1.  LRAMVA Summary'!F$55:F$56)*(MONTH($E40)-1)/12)*$H40</f>
        <v>1.1112866371781618</v>
      </c>
      <c r="L40" s="232">
        <f ca="1">(SUM('1.  LRAMVA Summary'!G$52:G$54)+SUM('1.  LRAMVA Summary'!G$55:G$56)*(MONTH($E40)-1)/12)*$H40</f>
        <v>13.876435699653534</v>
      </c>
      <c r="M40" s="232">
        <f ca="1">(SUM('1.  LRAMVA Summary'!H$52:H$54)+SUM('1.  LRAMVA Summary'!H$55:H$56)*(MONTH($E40)-1)/12)*$H40</f>
        <v>0</v>
      </c>
      <c r="N40" s="232">
        <f ca="1">(SUM('1.  LRAMVA Summary'!I$52:I$54)+SUM('1.  LRAMVA Summary'!I$55:I$56)*(MONTH($E40)-1)/12)*$H40</f>
        <v>0</v>
      </c>
      <c r="O40" s="232">
        <f ca="1">(SUM('1.  LRAMVA Summary'!J$52:J$54)+SUM('1.  LRAMVA Summary'!J$55:J$56)*(MONTH($E40)-1)/12)*$H40</f>
        <v>0</v>
      </c>
      <c r="P40" s="232">
        <f ca="1">(SUM('1.  LRAMVA Summary'!K$52:K$54)+SUM('1.  LRAMVA Summary'!K$55:K$56)*(MONTH($E40)-1)/12)*$H40</f>
        <v>0</v>
      </c>
      <c r="Q40" s="232">
        <f ca="1">(SUM('1.  LRAMVA Summary'!L$52:L$54)+SUM('1.  LRAMVA Summary'!L$55:L$56)*(MONTH($E40)-1)/12)*$H40</f>
        <v>0</v>
      </c>
      <c r="R40" s="232">
        <f ca="1">(SUM('1.  LRAMVA Summary'!M$52:M$54)+SUM('1.  LRAMVA Summary'!M$55:M$56)*(MONTH($E40)-1)/12)*$H40</f>
        <v>0</v>
      </c>
      <c r="S40" s="232">
        <f ca="1">(SUM('1.  LRAMVA Summary'!N$52:N$54)+SUM('1.  LRAMVA Summary'!N$55:N$56)*(MONTH($E40)-1)/12)*$H40</f>
        <v>0</v>
      </c>
      <c r="T40" s="232">
        <f ca="1">(SUM('1.  LRAMVA Summary'!O$52:O$54)+SUM('1.  LRAMVA Summary'!O$55:O$56)*(MONTH($E40)-1)/12)*$H40</f>
        <v>0</v>
      </c>
      <c r="U40" s="232">
        <f ca="1">(SUM('1.  LRAMVA Summary'!P$52:P$54)+SUM('1.  LRAMVA Summary'!P$55:P$56)*(MONTH($E40)-1)/12)*$H40</f>
        <v>0</v>
      </c>
      <c r="V40" s="232">
        <f ca="1">(SUM('1.  LRAMVA Summary'!Q$52:Q$54)+SUM('1.  LRAMVA Summary'!Q$55:Q$56)*(MONTH($E40)-1)/12)*$H40</f>
        <v>0</v>
      </c>
      <c r="W40" s="233">
        <f t="shared" ca="1" si="5"/>
        <v>56.623244517037122</v>
      </c>
    </row>
    <row r="41" spans="2:23" s="9" customFormat="1">
      <c r="B41" s="215" t="s">
        <v>79</v>
      </c>
      <c r="C41" s="235">
        <v>1.0999999999999999E-2</v>
      </c>
      <c r="D41" s="208"/>
      <c r="E41" s="216">
        <v>41244</v>
      </c>
      <c r="F41" s="216" t="s">
        <v>179</v>
      </c>
      <c r="G41" s="217" t="s">
        <v>69</v>
      </c>
      <c r="H41" s="231">
        <f>C$22/12</f>
        <v>1.225E-3</v>
      </c>
      <c r="I41" s="232">
        <f ca="1">(SUM('1.  LRAMVA Summary'!D$52:D$54)+SUM('1.  LRAMVA Summary'!D$55:D$56)*(MONTH($E41)-1)/12)*$H41</f>
        <v>26.517805573307079</v>
      </c>
      <c r="J41" s="232">
        <f ca="1">(SUM('1.  LRAMVA Summary'!E$52:E$54)+SUM('1.  LRAMVA Summary'!E$55:E$56)*(MONTH($E41)-1)/12)*$H41</f>
        <v>19.281268499064542</v>
      </c>
      <c r="K41" s="232">
        <f ca="1">(SUM('1.  LRAMVA Summary'!F$52:F$54)+SUM('1.  LRAMVA Summary'!F$55:F$56)*(MONTH($E41)-1)/12)*$H41</f>
        <v>1.2224153008959779</v>
      </c>
      <c r="L41" s="232">
        <f ca="1">(SUM('1.  LRAMVA Summary'!G$52:G$54)+SUM('1.  LRAMVA Summary'!G$55:G$56)*(MONTH($E41)-1)/12)*$H41</f>
        <v>15.264079552674563</v>
      </c>
      <c r="M41" s="232">
        <f ca="1">(SUM('1.  LRAMVA Summary'!H$52:H$54)+SUM('1.  LRAMVA Summary'!H$55:H$56)*(MONTH($E41)-1)/12)*$H41</f>
        <v>0</v>
      </c>
      <c r="N41" s="232">
        <f ca="1">(SUM('1.  LRAMVA Summary'!I$52:I$54)+SUM('1.  LRAMVA Summary'!I$55:I$56)*(MONTH($E41)-1)/12)*$H41</f>
        <v>0</v>
      </c>
      <c r="O41" s="232">
        <f ca="1">(SUM('1.  LRAMVA Summary'!J$52:J$54)+SUM('1.  LRAMVA Summary'!J$55:J$56)*(MONTH($E41)-1)/12)*$H41</f>
        <v>0</v>
      </c>
      <c r="P41" s="232">
        <f ca="1">(SUM('1.  LRAMVA Summary'!K$52:K$54)+SUM('1.  LRAMVA Summary'!K$55:K$56)*(MONTH($E41)-1)/12)*$H41</f>
        <v>0</v>
      </c>
      <c r="Q41" s="232">
        <f ca="1">(SUM('1.  LRAMVA Summary'!L$52:L$54)+SUM('1.  LRAMVA Summary'!L$55:L$56)*(MONTH($E41)-1)/12)*$H41</f>
        <v>0</v>
      </c>
      <c r="R41" s="232">
        <f ca="1">(SUM('1.  LRAMVA Summary'!M$52:M$54)+SUM('1.  LRAMVA Summary'!M$55:M$56)*(MONTH($E41)-1)/12)*$H41</f>
        <v>0</v>
      </c>
      <c r="S41" s="232">
        <f ca="1">(SUM('1.  LRAMVA Summary'!N$52:N$54)+SUM('1.  LRAMVA Summary'!N$55:N$56)*(MONTH($E41)-1)/12)*$H41</f>
        <v>0</v>
      </c>
      <c r="T41" s="232">
        <f ca="1">(SUM('1.  LRAMVA Summary'!O$52:O$54)+SUM('1.  LRAMVA Summary'!O$55:O$56)*(MONTH($E41)-1)/12)*$H41</f>
        <v>0</v>
      </c>
      <c r="U41" s="232">
        <f ca="1">(SUM('1.  LRAMVA Summary'!P$52:P$54)+SUM('1.  LRAMVA Summary'!P$55:P$56)*(MONTH($E41)-1)/12)*$H41</f>
        <v>0</v>
      </c>
      <c r="V41" s="232">
        <f ca="1">(SUM('1.  LRAMVA Summary'!Q$52:Q$54)+SUM('1.  LRAMVA Summary'!Q$55:Q$56)*(MONTH($E41)-1)/12)*$H41</f>
        <v>0</v>
      </c>
      <c r="W41" s="233">
        <f ca="1">SUM(I41:V41)</f>
        <v>62.285568925942158</v>
      </c>
    </row>
    <row r="42" spans="2:23" s="9" customFormat="1" ht="15.75" thickBot="1">
      <c r="B42" s="215" t="s">
        <v>80</v>
      </c>
      <c r="C42" s="235">
        <v>1.4999999999999999E-2</v>
      </c>
      <c r="D42" s="208"/>
      <c r="E42" s="218" t="s">
        <v>463</v>
      </c>
      <c r="F42" s="218"/>
      <c r="G42" s="219"/>
      <c r="H42" s="236"/>
      <c r="I42" s="221">
        <f ca="1">SUM(I29:I41)</f>
        <v>159.10660768511963</v>
      </c>
      <c r="J42" s="221">
        <f t="shared" ref="J42:O42" ca="1" si="6">SUM(J29:J41)</f>
        <v>115.68784109736018</v>
      </c>
      <c r="K42" s="221">
        <f t="shared" ca="1" si="6"/>
        <v>7.3344918053758681</v>
      </c>
      <c r="L42" s="221">
        <f t="shared" ca="1" si="6"/>
        <v>91.582299139644732</v>
      </c>
      <c r="M42" s="221">
        <f t="shared" ca="1" si="6"/>
        <v>0</v>
      </c>
      <c r="N42" s="221">
        <f t="shared" ca="1" si="6"/>
        <v>0</v>
      </c>
      <c r="O42" s="221">
        <f t="shared" ca="1" si="6"/>
        <v>0</v>
      </c>
      <c r="P42" s="221">
        <f t="shared" ref="P42:V42" ca="1" si="7">SUM(P29:P41)</f>
        <v>0</v>
      </c>
      <c r="Q42" s="221">
        <f t="shared" ca="1" si="7"/>
        <v>0</v>
      </c>
      <c r="R42" s="221">
        <f t="shared" ca="1" si="7"/>
        <v>0</v>
      </c>
      <c r="S42" s="221">
        <f t="shared" ca="1" si="7"/>
        <v>0</v>
      </c>
      <c r="T42" s="221">
        <f t="shared" ca="1" si="7"/>
        <v>0</v>
      </c>
      <c r="U42" s="221">
        <f t="shared" ca="1" si="7"/>
        <v>0</v>
      </c>
      <c r="V42" s="221">
        <f t="shared" ca="1" si="7"/>
        <v>0</v>
      </c>
      <c r="W42" s="221">
        <f ca="1">SUM(W29:W41)</f>
        <v>373.71123972750036</v>
      </c>
    </row>
    <row r="43" spans="2:23" s="9" customFormat="1" ht="15.75" thickTop="1">
      <c r="B43" s="215" t="s">
        <v>81</v>
      </c>
      <c r="C43" s="235"/>
      <c r="D43" s="208"/>
      <c r="E43" s="222" t="s">
        <v>67</v>
      </c>
      <c r="F43" s="222"/>
      <c r="G43" s="223"/>
      <c r="H43" s="224"/>
      <c r="I43" s="225">
        <v>-159.11000000000001</v>
      </c>
      <c r="J43" s="225">
        <v>-115.69</v>
      </c>
      <c r="K43" s="225">
        <v>-7.33</v>
      </c>
      <c r="L43" s="225">
        <v>-91.58</v>
      </c>
      <c r="M43" s="225"/>
      <c r="N43" s="225"/>
      <c r="O43" s="225"/>
      <c r="P43" s="225"/>
      <c r="Q43" s="225"/>
      <c r="R43" s="225"/>
      <c r="S43" s="225"/>
      <c r="T43" s="225"/>
      <c r="U43" s="225"/>
      <c r="V43" s="225"/>
      <c r="W43" s="226">
        <v>-373.71</v>
      </c>
    </row>
    <row r="44" spans="2:23" s="9" customFormat="1">
      <c r="B44" s="215" t="s">
        <v>82</v>
      </c>
      <c r="C44" s="235"/>
      <c r="D44" s="208"/>
      <c r="E44" s="227" t="s">
        <v>427</v>
      </c>
      <c r="F44" s="227"/>
      <c r="G44" s="228"/>
      <c r="H44" s="229"/>
      <c r="I44" s="230">
        <f t="shared" ref="I44:O44" ca="1" si="8">I42+I43</f>
        <v>-3.3923148803864933E-3</v>
      </c>
      <c r="J44" s="230">
        <f t="shared" ca="1" si="8"/>
        <v>-2.1589026398203259E-3</v>
      </c>
      <c r="K44" s="230">
        <f t="shared" ca="1" si="8"/>
        <v>4.4918053758680188E-3</v>
      </c>
      <c r="L44" s="230">
        <f t="shared" ca="1" si="8"/>
        <v>2.2991396447338275E-3</v>
      </c>
      <c r="M44" s="230">
        <f t="shared" ca="1" si="8"/>
        <v>0</v>
      </c>
      <c r="N44" s="230">
        <f t="shared" ca="1" si="8"/>
        <v>0</v>
      </c>
      <c r="O44" s="230">
        <f t="shared" ca="1" si="8"/>
        <v>0</v>
      </c>
      <c r="P44" s="230">
        <f t="shared" ref="P44:V44" ca="1" si="9">P42+P43</f>
        <v>0</v>
      </c>
      <c r="Q44" s="230">
        <f t="shared" ca="1" si="9"/>
        <v>0</v>
      </c>
      <c r="R44" s="230">
        <f t="shared" ca="1" si="9"/>
        <v>0</v>
      </c>
      <c r="S44" s="230">
        <f t="shared" ca="1" si="9"/>
        <v>0</v>
      </c>
      <c r="T44" s="230">
        <f t="shared" ca="1" si="9"/>
        <v>0</v>
      </c>
      <c r="U44" s="230">
        <f t="shared" ca="1" si="9"/>
        <v>0</v>
      </c>
      <c r="V44" s="230">
        <f t="shared" ca="1" si="9"/>
        <v>0</v>
      </c>
      <c r="W44" s="230">
        <f ca="1">W42+W43</f>
        <v>1.2397275003763752E-3</v>
      </c>
    </row>
    <row r="45" spans="2:23" s="9" customFormat="1">
      <c r="B45" s="215" t="s">
        <v>83</v>
      </c>
      <c r="C45" s="235"/>
      <c r="D45" s="208"/>
      <c r="E45" s="216">
        <v>41275</v>
      </c>
      <c r="F45" s="216" t="s">
        <v>180</v>
      </c>
      <c r="G45" s="217" t="s">
        <v>65</v>
      </c>
      <c r="H45" s="234">
        <f>C$23/12</f>
        <v>1.225E-3</v>
      </c>
      <c r="I45" s="232">
        <f ca="1">(SUM('1.  LRAMVA Summary'!D$52:D$57)+SUM('1.  LRAMVA Summary'!D$58:D$59)*(MONTH($E45)-1)/12)*$H45</f>
        <v>5.1926569130955616E-6</v>
      </c>
      <c r="J45" s="232">
        <f ca="1">(SUM('1.  LRAMVA Summary'!E$52:E$57)+SUM('1.  LRAMVA Summary'!E$58:E$59)*(MONTH($E45)-1)/12)*$H45</f>
        <v>3.5218809028265238E-6</v>
      </c>
      <c r="K45" s="232">
        <f ca="1">(SUM('1.  LRAMVA Summary'!F$52:F$57)+SUM('1.  LRAMVA Summary'!F$58:F$59)*(MONTH($E45)-1)/12)*$H45</f>
        <v>-3.285386205755003E-6</v>
      </c>
      <c r="L45" s="232">
        <f ca="1">(SUM('1.  LRAMVA Summary'!G$52:G$57)+SUM('1.  LRAMVA Summary'!G$58:G$59)*(MONTH($E45)-1)/12)*$H45</f>
        <v>-7.8443044075356738E-6</v>
      </c>
      <c r="M45" s="232">
        <f ca="1">(SUM('1.  LRAMVA Summary'!H$52:H$57)+SUM('1.  LRAMVA Summary'!H$58:H$59)*(MONTH($E45)-1)/12)*$H45</f>
        <v>0</v>
      </c>
      <c r="N45" s="232">
        <f ca="1">(SUM('1.  LRAMVA Summary'!I$52:I$57)+SUM('1.  LRAMVA Summary'!I$58:I$59)*(MONTH($E45)-1)/12)*$H45</f>
        <v>0</v>
      </c>
      <c r="O45" s="232">
        <f ca="1">(SUM('1.  LRAMVA Summary'!J$52:J$57)+SUM('1.  LRAMVA Summary'!J$58:J$59)*(MONTH($E45)-1)/12)*$H45</f>
        <v>0</v>
      </c>
      <c r="P45" s="232">
        <f ca="1">(SUM('1.  LRAMVA Summary'!K$52:K$57)+SUM('1.  LRAMVA Summary'!K$58:K$59)*(MONTH($E45)-1)/12)*$H45</f>
        <v>0</v>
      </c>
      <c r="Q45" s="232">
        <f ca="1">(SUM('1.  LRAMVA Summary'!L$52:L$57)+SUM('1.  LRAMVA Summary'!L$58:L$59)*(MONTH($E45)-1)/12)*$H45</f>
        <v>0</v>
      </c>
      <c r="R45" s="232">
        <f ca="1">(SUM('1.  LRAMVA Summary'!M$52:M$57)+SUM('1.  LRAMVA Summary'!M$58:M$59)*(MONTH($E45)-1)/12)*$H45</f>
        <v>0</v>
      </c>
      <c r="S45" s="232">
        <f ca="1">(SUM('1.  LRAMVA Summary'!N$52:N$57)+SUM('1.  LRAMVA Summary'!N$58:N$59)*(MONTH($E45)-1)/12)*$H45</f>
        <v>0</v>
      </c>
      <c r="T45" s="232">
        <f ca="1">(SUM('1.  LRAMVA Summary'!O$52:O$57)+SUM('1.  LRAMVA Summary'!O$58:O$59)*(MONTH($E45)-1)/12)*$H45</f>
        <v>0</v>
      </c>
      <c r="U45" s="232">
        <f ca="1">(SUM('1.  LRAMVA Summary'!P$52:P$57)+SUM('1.  LRAMVA Summary'!P$58:P$59)*(MONTH($E45)-1)/12)*$H45</f>
        <v>0</v>
      </c>
      <c r="V45" s="232">
        <f ca="1">(SUM('1.  LRAMVA Summary'!Q$52:Q$57)+SUM('1.  LRAMVA Summary'!Q$58:Q$59)*(MONTH($E45)-1)/12)*$H45</f>
        <v>0</v>
      </c>
      <c r="W45" s="233">
        <f ca="1">SUM(I45:V45)</f>
        <v>-2.4151527973685923E-6</v>
      </c>
    </row>
    <row r="46" spans="2:23" s="9" customFormat="1">
      <c r="B46" s="215" t="s">
        <v>84</v>
      </c>
      <c r="C46" s="235"/>
      <c r="D46" s="208"/>
      <c r="E46" s="216">
        <v>41306</v>
      </c>
      <c r="F46" s="216" t="s">
        <v>180</v>
      </c>
      <c r="G46" s="217" t="s">
        <v>65</v>
      </c>
      <c r="H46" s="231">
        <f>C$23/12</f>
        <v>1.225E-3</v>
      </c>
      <c r="I46" s="232">
        <f ca="1">(SUM('1.  LRAMVA Summary'!D$52:D$57)+SUM('1.  LRAMVA Summary'!D$58:D$59)*(MONTH($E46)-1)/12)*$H46</f>
        <v>3.5635303242472727</v>
      </c>
      <c r="J46" s="232">
        <f ca="1">(SUM('1.  LRAMVA Summary'!E$52:E$57)+SUM('1.  LRAMVA Summary'!E$58:E$59)*(MONTH($E46)-1)/12)*$H46</f>
        <v>3.2433906574898641</v>
      </c>
      <c r="K46" s="232">
        <f ca="1">(SUM('1.  LRAMVA Summary'!F$52:F$57)+SUM('1.  LRAMVA Summary'!F$58:F$59)*(MONTH($E46)-1)/12)*$H46</f>
        <v>0.66993226275638917</v>
      </c>
      <c r="L46" s="232">
        <f ca="1">(SUM('1.  LRAMVA Summary'!G$52:G$57)+SUM('1.  LRAMVA Summary'!G$58:G$59)*(MONTH($E46)-1)/12)*$H46</f>
        <v>2.3982924974182356</v>
      </c>
      <c r="M46" s="232">
        <f ca="1">(SUM('1.  LRAMVA Summary'!H$52:H$57)+SUM('1.  LRAMVA Summary'!H$58:H$59)*(MONTH($E46)-1)/12)*$H46</f>
        <v>0</v>
      </c>
      <c r="N46" s="232">
        <f ca="1">(SUM('1.  LRAMVA Summary'!I$52:I$57)+SUM('1.  LRAMVA Summary'!I$58:I$59)*(MONTH($E46)-1)/12)*$H46</f>
        <v>0</v>
      </c>
      <c r="O46" s="232">
        <f ca="1">(SUM('1.  LRAMVA Summary'!J$52:J$57)+SUM('1.  LRAMVA Summary'!J$58:J$59)*(MONTH($E46)-1)/12)*$H46</f>
        <v>0</v>
      </c>
      <c r="P46" s="232">
        <f ca="1">(SUM('1.  LRAMVA Summary'!K$52:K$57)+SUM('1.  LRAMVA Summary'!K$58:K$59)*(MONTH($E46)-1)/12)*$H46</f>
        <v>0</v>
      </c>
      <c r="Q46" s="232">
        <f ca="1">(SUM('1.  LRAMVA Summary'!L$52:L$57)+SUM('1.  LRAMVA Summary'!L$58:L$59)*(MONTH($E46)-1)/12)*$H46</f>
        <v>0</v>
      </c>
      <c r="R46" s="232">
        <f ca="1">(SUM('1.  LRAMVA Summary'!M$52:M$57)+SUM('1.  LRAMVA Summary'!M$58:M$59)*(MONTH($E46)-1)/12)*$H46</f>
        <v>0</v>
      </c>
      <c r="S46" s="232">
        <f ca="1">(SUM('1.  LRAMVA Summary'!N$52:N$57)+SUM('1.  LRAMVA Summary'!N$58:N$59)*(MONTH($E46)-1)/12)*$H46</f>
        <v>0</v>
      </c>
      <c r="T46" s="232">
        <f ca="1">(SUM('1.  LRAMVA Summary'!O$52:O$57)+SUM('1.  LRAMVA Summary'!O$58:O$59)*(MONTH($E46)-1)/12)*$H46</f>
        <v>0</v>
      </c>
      <c r="U46" s="232">
        <f ca="1">(SUM('1.  LRAMVA Summary'!P$52:P$57)+SUM('1.  LRAMVA Summary'!P$58:P$59)*(MONTH($E46)-1)/12)*$H46</f>
        <v>0</v>
      </c>
      <c r="V46" s="232">
        <f ca="1">(SUM('1.  LRAMVA Summary'!Q$52:Q$57)+SUM('1.  LRAMVA Summary'!Q$58:Q$59)*(MONTH($E46)-1)/12)*$H46</f>
        <v>0</v>
      </c>
      <c r="W46" s="233">
        <f t="shared" ref="W46:W56" ca="1" si="10">SUM(I46:V46)</f>
        <v>9.8751457419117621</v>
      </c>
    </row>
    <row r="47" spans="2:23" s="9" customFormat="1">
      <c r="B47" s="215" t="s">
        <v>85</v>
      </c>
      <c r="C47" s="235"/>
      <c r="D47" s="208"/>
      <c r="E47" s="216">
        <v>41334</v>
      </c>
      <c r="F47" s="216" t="s">
        <v>180</v>
      </c>
      <c r="G47" s="217" t="s">
        <v>65</v>
      </c>
      <c r="H47" s="231">
        <f>C$23/12</f>
        <v>1.225E-3</v>
      </c>
      <c r="I47" s="232">
        <f ca="1">(SUM('1.  LRAMVA Summary'!D$52:D$57)+SUM('1.  LRAMVA Summary'!D$58:D$59)*(MONTH($E47)-1)/12)*$H47</f>
        <v>7.127055455837632</v>
      </c>
      <c r="J47" s="232">
        <f ca="1">(SUM('1.  LRAMVA Summary'!E$52:E$57)+SUM('1.  LRAMVA Summary'!E$58:E$59)*(MONTH($E47)-1)/12)*$H47</f>
        <v>6.4867777930988249</v>
      </c>
      <c r="K47" s="232">
        <f ca="1">(SUM('1.  LRAMVA Summary'!F$52:F$57)+SUM('1.  LRAMVA Summary'!F$58:F$59)*(MONTH($E47)-1)/12)*$H47</f>
        <v>1.3398678108989841</v>
      </c>
      <c r="L47" s="232">
        <f ca="1">(SUM('1.  LRAMVA Summary'!G$52:G$57)+SUM('1.  LRAMVA Summary'!G$58:G$59)*(MONTH($E47)-1)/12)*$H47</f>
        <v>4.796592839140879</v>
      </c>
      <c r="M47" s="232">
        <f ca="1">(SUM('1.  LRAMVA Summary'!H$52:H$57)+SUM('1.  LRAMVA Summary'!H$58:H$59)*(MONTH($E47)-1)/12)*$H47</f>
        <v>0</v>
      </c>
      <c r="N47" s="232">
        <f ca="1">(SUM('1.  LRAMVA Summary'!I$52:I$57)+SUM('1.  LRAMVA Summary'!I$58:I$59)*(MONTH($E47)-1)/12)*$H47</f>
        <v>0</v>
      </c>
      <c r="O47" s="232">
        <f ca="1">(SUM('1.  LRAMVA Summary'!J$52:J$57)+SUM('1.  LRAMVA Summary'!J$58:J$59)*(MONTH($E47)-1)/12)*$H47</f>
        <v>0</v>
      </c>
      <c r="P47" s="232">
        <f ca="1">(SUM('1.  LRAMVA Summary'!K$52:K$57)+SUM('1.  LRAMVA Summary'!K$58:K$59)*(MONTH($E47)-1)/12)*$H47</f>
        <v>0</v>
      </c>
      <c r="Q47" s="232">
        <f ca="1">(SUM('1.  LRAMVA Summary'!L$52:L$57)+SUM('1.  LRAMVA Summary'!L$58:L$59)*(MONTH($E47)-1)/12)*$H47</f>
        <v>0</v>
      </c>
      <c r="R47" s="232">
        <f ca="1">(SUM('1.  LRAMVA Summary'!M$52:M$57)+SUM('1.  LRAMVA Summary'!M$58:M$59)*(MONTH($E47)-1)/12)*$H47</f>
        <v>0</v>
      </c>
      <c r="S47" s="232">
        <f ca="1">(SUM('1.  LRAMVA Summary'!N$52:N$57)+SUM('1.  LRAMVA Summary'!N$58:N$59)*(MONTH($E47)-1)/12)*$H47</f>
        <v>0</v>
      </c>
      <c r="T47" s="232">
        <f ca="1">(SUM('1.  LRAMVA Summary'!O$52:O$57)+SUM('1.  LRAMVA Summary'!O$58:O$59)*(MONTH($E47)-1)/12)*$H47</f>
        <v>0</v>
      </c>
      <c r="U47" s="232">
        <f ca="1">(SUM('1.  LRAMVA Summary'!P$52:P$57)+SUM('1.  LRAMVA Summary'!P$58:P$59)*(MONTH($E47)-1)/12)*$H47</f>
        <v>0</v>
      </c>
      <c r="V47" s="232">
        <f ca="1">(SUM('1.  LRAMVA Summary'!Q$52:Q$57)+SUM('1.  LRAMVA Summary'!Q$58:Q$59)*(MONTH($E47)-1)/12)*$H47</f>
        <v>0</v>
      </c>
      <c r="W47" s="233">
        <f t="shared" ca="1" si="10"/>
        <v>19.75029389897632</v>
      </c>
    </row>
    <row r="48" spans="2:23" s="9" customFormat="1">
      <c r="B48" s="215" t="s">
        <v>86</v>
      </c>
      <c r="C48" s="235"/>
      <c r="D48" s="208"/>
      <c r="E48" s="216">
        <v>41365</v>
      </c>
      <c r="F48" s="216" t="s">
        <v>180</v>
      </c>
      <c r="G48" s="217" t="s">
        <v>66</v>
      </c>
      <c r="H48" s="234">
        <f>C$24/12</f>
        <v>1.225E-3</v>
      </c>
      <c r="I48" s="232">
        <f ca="1">(SUM('1.  LRAMVA Summary'!D$52:D$57)+SUM('1.  LRAMVA Summary'!D$58:D$59)*(MONTH($E48)-1)/12)*$H48</f>
        <v>10.690580587427991</v>
      </c>
      <c r="J48" s="232">
        <f ca="1">(SUM('1.  LRAMVA Summary'!E$52:E$57)+SUM('1.  LRAMVA Summary'!E$58:E$59)*(MONTH($E48)-1)/12)*$H48</f>
        <v>9.7301649287077865</v>
      </c>
      <c r="K48" s="232">
        <f ca="1">(SUM('1.  LRAMVA Summary'!F$52:F$57)+SUM('1.  LRAMVA Summary'!F$58:F$59)*(MONTH($E48)-1)/12)*$H48</f>
        <v>2.0098033590415794</v>
      </c>
      <c r="L48" s="232">
        <f ca="1">(SUM('1.  LRAMVA Summary'!G$52:G$57)+SUM('1.  LRAMVA Summary'!G$58:G$59)*(MONTH($E48)-1)/12)*$H48</f>
        <v>7.1948931808635219</v>
      </c>
      <c r="M48" s="232">
        <f ca="1">(SUM('1.  LRAMVA Summary'!H$52:H$57)+SUM('1.  LRAMVA Summary'!H$58:H$59)*(MONTH($E48)-1)/12)*$H48</f>
        <v>0</v>
      </c>
      <c r="N48" s="232">
        <f ca="1">(SUM('1.  LRAMVA Summary'!I$52:I$57)+SUM('1.  LRAMVA Summary'!I$58:I$59)*(MONTH($E48)-1)/12)*$H48</f>
        <v>0</v>
      </c>
      <c r="O48" s="232">
        <f ca="1">(SUM('1.  LRAMVA Summary'!J$52:J$57)+SUM('1.  LRAMVA Summary'!J$58:J$59)*(MONTH($E48)-1)/12)*$H48</f>
        <v>0</v>
      </c>
      <c r="P48" s="232">
        <f ca="1">(SUM('1.  LRAMVA Summary'!K$52:K$57)+SUM('1.  LRAMVA Summary'!K$58:K$59)*(MONTH($E48)-1)/12)*$H48</f>
        <v>0</v>
      </c>
      <c r="Q48" s="232">
        <f ca="1">(SUM('1.  LRAMVA Summary'!L$52:L$57)+SUM('1.  LRAMVA Summary'!L$58:L$59)*(MONTH($E48)-1)/12)*$H48</f>
        <v>0</v>
      </c>
      <c r="R48" s="232">
        <f ca="1">(SUM('1.  LRAMVA Summary'!M$52:M$57)+SUM('1.  LRAMVA Summary'!M$58:M$59)*(MONTH($E48)-1)/12)*$H48</f>
        <v>0</v>
      </c>
      <c r="S48" s="232">
        <f ca="1">(SUM('1.  LRAMVA Summary'!N$52:N$57)+SUM('1.  LRAMVA Summary'!N$58:N$59)*(MONTH($E48)-1)/12)*$H48</f>
        <v>0</v>
      </c>
      <c r="T48" s="232">
        <f ca="1">(SUM('1.  LRAMVA Summary'!O$52:O$57)+SUM('1.  LRAMVA Summary'!O$58:O$59)*(MONTH($E48)-1)/12)*$H48</f>
        <v>0</v>
      </c>
      <c r="U48" s="232">
        <f ca="1">(SUM('1.  LRAMVA Summary'!P$52:P$57)+SUM('1.  LRAMVA Summary'!P$58:P$59)*(MONTH($E48)-1)/12)*$H48</f>
        <v>0</v>
      </c>
      <c r="V48" s="232">
        <f ca="1">(SUM('1.  LRAMVA Summary'!Q$52:Q$57)+SUM('1.  LRAMVA Summary'!Q$58:Q$59)*(MONTH($E48)-1)/12)*$H48</f>
        <v>0</v>
      </c>
      <c r="W48" s="233">
        <f t="shared" ca="1" si="10"/>
        <v>29.625442056040882</v>
      </c>
    </row>
    <row r="49" spans="1:23" s="9" customFormat="1">
      <c r="B49" s="215" t="s">
        <v>87</v>
      </c>
      <c r="C49" s="235"/>
      <c r="D49" s="208"/>
      <c r="E49" s="216">
        <v>41395</v>
      </c>
      <c r="F49" s="216" t="s">
        <v>180</v>
      </c>
      <c r="G49" s="217" t="s">
        <v>66</v>
      </c>
      <c r="H49" s="231">
        <f>C$24/12</f>
        <v>1.225E-3</v>
      </c>
      <c r="I49" s="232">
        <f ca="1">(SUM('1.  LRAMVA Summary'!D$52:D$57)+SUM('1.  LRAMVA Summary'!D$58:D$59)*(MONTH($E49)-1)/12)*$H49</f>
        <v>14.25410571901835</v>
      </c>
      <c r="J49" s="232">
        <f ca="1">(SUM('1.  LRAMVA Summary'!E$52:E$57)+SUM('1.  LRAMVA Summary'!E$58:E$59)*(MONTH($E49)-1)/12)*$H49</f>
        <v>12.973552064316747</v>
      </c>
      <c r="K49" s="232">
        <f ca="1">(SUM('1.  LRAMVA Summary'!F$52:F$57)+SUM('1.  LRAMVA Summary'!F$58:F$59)*(MONTH($E49)-1)/12)*$H49</f>
        <v>2.679738907184174</v>
      </c>
      <c r="L49" s="232">
        <f ca="1">(SUM('1.  LRAMVA Summary'!G$52:G$57)+SUM('1.  LRAMVA Summary'!G$58:G$59)*(MONTH($E49)-1)/12)*$H49</f>
        <v>9.5931935225861658</v>
      </c>
      <c r="M49" s="232">
        <f ca="1">(SUM('1.  LRAMVA Summary'!H$52:H$57)+SUM('1.  LRAMVA Summary'!H$58:H$59)*(MONTH($E49)-1)/12)*$H49</f>
        <v>0</v>
      </c>
      <c r="N49" s="232">
        <f ca="1">(SUM('1.  LRAMVA Summary'!I$52:I$57)+SUM('1.  LRAMVA Summary'!I$58:I$59)*(MONTH($E49)-1)/12)*$H49</f>
        <v>0</v>
      </c>
      <c r="O49" s="232">
        <f ca="1">(SUM('1.  LRAMVA Summary'!J$52:J$57)+SUM('1.  LRAMVA Summary'!J$58:J$59)*(MONTH($E49)-1)/12)*$H49</f>
        <v>0</v>
      </c>
      <c r="P49" s="232">
        <f ca="1">(SUM('1.  LRAMVA Summary'!K$52:K$57)+SUM('1.  LRAMVA Summary'!K$58:K$59)*(MONTH($E49)-1)/12)*$H49</f>
        <v>0</v>
      </c>
      <c r="Q49" s="232">
        <f ca="1">(SUM('1.  LRAMVA Summary'!L$52:L$57)+SUM('1.  LRAMVA Summary'!L$58:L$59)*(MONTH($E49)-1)/12)*$H49</f>
        <v>0</v>
      </c>
      <c r="R49" s="232">
        <f ca="1">(SUM('1.  LRAMVA Summary'!M$52:M$57)+SUM('1.  LRAMVA Summary'!M$58:M$59)*(MONTH($E49)-1)/12)*$H49</f>
        <v>0</v>
      </c>
      <c r="S49" s="232">
        <f ca="1">(SUM('1.  LRAMVA Summary'!N$52:N$57)+SUM('1.  LRAMVA Summary'!N$58:N$59)*(MONTH($E49)-1)/12)*$H49</f>
        <v>0</v>
      </c>
      <c r="T49" s="232">
        <f ca="1">(SUM('1.  LRAMVA Summary'!O$52:O$57)+SUM('1.  LRAMVA Summary'!O$58:O$59)*(MONTH($E49)-1)/12)*$H49</f>
        <v>0</v>
      </c>
      <c r="U49" s="232">
        <f ca="1">(SUM('1.  LRAMVA Summary'!P$52:P$57)+SUM('1.  LRAMVA Summary'!P$58:P$59)*(MONTH($E49)-1)/12)*$H49</f>
        <v>0</v>
      </c>
      <c r="V49" s="232">
        <f ca="1">(SUM('1.  LRAMVA Summary'!Q$52:Q$57)+SUM('1.  LRAMVA Summary'!Q$58:Q$59)*(MONTH($E49)-1)/12)*$H49</f>
        <v>0</v>
      </c>
      <c r="W49" s="233">
        <f t="shared" ca="1" si="10"/>
        <v>39.50059021310544</v>
      </c>
    </row>
    <row r="50" spans="1:23" s="9" customFormat="1">
      <c r="B50" s="215" t="s">
        <v>88</v>
      </c>
      <c r="C50" s="235"/>
      <c r="D50" s="208"/>
      <c r="E50" s="216">
        <v>41426</v>
      </c>
      <c r="F50" s="216" t="s">
        <v>180</v>
      </c>
      <c r="G50" s="217" t="s">
        <v>66</v>
      </c>
      <c r="H50" s="231">
        <f>C$24/12</f>
        <v>1.225E-3</v>
      </c>
      <c r="I50" s="232">
        <f ca="1">(SUM('1.  LRAMVA Summary'!D$52:D$57)+SUM('1.  LRAMVA Summary'!D$58:D$59)*(MONTH($E50)-1)/12)*$H50</f>
        <v>17.817630850608708</v>
      </c>
      <c r="J50" s="232">
        <f ca="1">(SUM('1.  LRAMVA Summary'!E$52:E$57)+SUM('1.  LRAMVA Summary'!E$58:E$59)*(MONTH($E50)-1)/12)*$H50</f>
        <v>16.216939199925712</v>
      </c>
      <c r="K50" s="232">
        <f ca="1">(SUM('1.  LRAMVA Summary'!F$52:F$57)+SUM('1.  LRAMVA Summary'!F$58:F$59)*(MONTH($E50)-1)/12)*$H50</f>
        <v>3.3496744553267694</v>
      </c>
      <c r="L50" s="232">
        <f ca="1">(SUM('1.  LRAMVA Summary'!G$52:G$57)+SUM('1.  LRAMVA Summary'!G$58:G$59)*(MONTH($E50)-1)/12)*$H50</f>
        <v>11.991493864308808</v>
      </c>
      <c r="M50" s="232">
        <f ca="1">(SUM('1.  LRAMVA Summary'!H$52:H$57)+SUM('1.  LRAMVA Summary'!H$58:H$59)*(MONTH($E50)-1)/12)*$H50</f>
        <v>0</v>
      </c>
      <c r="N50" s="232">
        <f ca="1">(SUM('1.  LRAMVA Summary'!I$52:I$57)+SUM('1.  LRAMVA Summary'!I$58:I$59)*(MONTH($E50)-1)/12)*$H50</f>
        <v>0</v>
      </c>
      <c r="O50" s="232">
        <f ca="1">(SUM('1.  LRAMVA Summary'!J$52:J$57)+SUM('1.  LRAMVA Summary'!J$58:J$59)*(MONTH($E50)-1)/12)*$H50</f>
        <v>0</v>
      </c>
      <c r="P50" s="232">
        <f ca="1">(SUM('1.  LRAMVA Summary'!K$52:K$57)+SUM('1.  LRAMVA Summary'!K$58:K$59)*(MONTH($E50)-1)/12)*$H50</f>
        <v>0</v>
      </c>
      <c r="Q50" s="232">
        <f ca="1">(SUM('1.  LRAMVA Summary'!L$52:L$57)+SUM('1.  LRAMVA Summary'!L$58:L$59)*(MONTH($E50)-1)/12)*$H50</f>
        <v>0</v>
      </c>
      <c r="R50" s="232">
        <f ca="1">(SUM('1.  LRAMVA Summary'!M$52:M$57)+SUM('1.  LRAMVA Summary'!M$58:M$59)*(MONTH($E50)-1)/12)*$H50</f>
        <v>0</v>
      </c>
      <c r="S50" s="232">
        <f ca="1">(SUM('1.  LRAMVA Summary'!N$52:N$57)+SUM('1.  LRAMVA Summary'!N$58:N$59)*(MONTH($E50)-1)/12)*$H50</f>
        <v>0</v>
      </c>
      <c r="T50" s="232">
        <f ca="1">(SUM('1.  LRAMVA Summary'!O$52:O$57)+SUM('1.  LRAMVA Summary'!O$58:O$59)*(MONTH($E50)-1)/12)*$H50</f>
        <v>0</v>
      </c>
      <c r="U50" s="232">
        <f ca="1">(SUM('1.  LRAMVA Summary'!P$52:P$57)+SUM('1.  LRAMVA Summary'!P$58:P$59)*(MONTH($E50)-1)/12)*$H50</f>
        <v>0</v>
      </c>
      <c r="V50" s="232">
        <f ca="1">(SUM('1.  LRAMVA Summary'!Q$52:Q$57)+SUM('1.  LRAMVA Summary'!Q$58:Q$59)*(MONTH($E50)-1)/12)*$H50</f>
        <v>0</v>
      </c>
      <c r="W50" s="233">
        <f t="shared" ca="1" si="10"/>
        <v>49.375738370169998</v>
      </c>
    </row>
    <row r="51" spans="1:23" s="9" customFormat="1">
      <c r="B51" s="215" t="s">
        <v>89</v>
      </c>
      <c r="C51" s="235"/>
      <c r="D51" s="208"/>
      <c r="E51" s="216">
        <v>41456</v>
      </c>
      <c r="F51" s="216" t="s">
        <v>180</v>
      </c>
      <c r="G51" s="217" t="s">
        <v>68</v>
      </c>
      <c r="H51" s="234">
        <f>C$25/12</f>
        <v>1.225E-3</v>
      </c>
      <c r="I51" s="232">
        <f ca="1">(SUM('1.  LRAMVA Summary'!D$52:D$57)+SUM('1.  LRAMVA Summary'!D$58:D$59)*(MONTH($E51)-1)/12)*$H51</f>
        <v>21.381155982199072</v>
      </c>
      <c r="J51" s="232">
        <f ca="1">(SUM('1.  LRAMVA Summary'!E$52:E$57)+SUM('1.  LRAMVA Summary'!E$58:E$59)*(MONTH($E51)-1)/12)*$H51</f>
        <v>19.460326335534671</v>
      </c>
      <c r="K51" s="232">
        <f ca="1">(SUM('1.  LRAMVA Summary'!F$52:F$57)+SUM('1.  LRAMVA Summary'!F$58:F$59)*(MONTH($E51)-1)/12)*$H51</f>
        <v>4.0196100034693645</v>
      </c>
      <c r="L51" s="232">
        <f ca="1">(SUM('1.  LRAMVA Summary'!G$52:G$57)+SUM('1.  LRAMVA Summary'!G$58:G$59)*(MONTH($E51)-1)/12)*$H51</f>
        <v>14.389794206031452</v>
      </c>
      <c r="M51" s="232">
        <f ca="1">(SUM('1.  LRAMVA Summary'!H$52:H$57)+SUM('1.  LRAMVA Summary'!H$58:H$59)*(MONTH($E51)-1)/12)*$H51</f>
        <v>0</v>
      </c>
      <c r="N51" s="232">
        <f ca="1">(SUM('1.  LRAMVA Summary'!I$52:I$57)+SUM('1.  LRAMVA Summary'!I$58:I$59)*(MONTH($E51)-1)/12)*$H51</f>
        <v>0</v>
      </c>
      <c r="O51" s="232">
        <f ca="1">(SUM('1.  LRAMVA Summary'!J$52:J$57)+SUM('1.  LRAMVA Summary'!J$58:J$59)*(MONTH($E51)-1)/12)*$H51</f>
        <v>0</v>
      </c>
      <c r="P51" s="232">
        <f ca="1">(SUM('1.  LRAMVA Summary'!K$52:K$57)+SUM('1.  LRAMVA Summary'!K$58:K$59)*(MONTH($E51)-1)/12)*$H51</f>
        <v>0</v>
      </c>
      <c r="Q51" s="232">
        <f ca="1">(SUM('1.  LRAMVA Summary'!L$52:L$57)+SUM('1.  LRAMVA Summary'!L$58:L$59)*(MONTH($E51)-1)/12)*$H51</f>
        <v>0</v>
      </c>
      <c r="R51" s="232">
        <f ca="1">(SUM('1.  LRAMVA Summary'!M$52:M$57)+SUM('1.  LRAMVA Summary'!M$58:M$59)*(MONTH($E51)-1)/12)*$H51</f>
        <v>0</v>
      </c>
      <c r="S51" s="232">
        <f ca="1">(SUM('1.  LRAMVA Summary'!N$52:N$57)+SUM('1.  LRAMVA Summary'!N$58:N$59)*(MONTH($E51)-1)/12)*$H51</f>
        <v>0</v>
      </c>
      <c r="T51" s="232">
        <f ca="1">(SUM('1.  LRAMVA Summary'!O$52:O$57)+SUM('1.  LRAMVA Summary'!O$58:O$59)*(MONTH($E51)-1)/12)*$H51</f>
        <v>0</v>
      </c>
      <c r="U51" s="232">
        <f ca="1">(SUM('1.  LRAMVA Summary'!P$52:P$57)+SUM('1.  LRAMVA Summary'!P$58:P$59)*(MONTH($E51)-1)/12)*$H51</f>
        <v>0</v>
      </c>
      <c r="V51" s="232">
        <f ca="1">(SUM('1.  LRAMVA Summary'!Q$52:Q$57)+SUM('1.  LRAMVA Summary'!Q$58:Q$59)*(MONTH($E51)-1)/12)*$H51</f>
        <v>0</v>
      </c>
      <c r="W51" s="233">
        <f t="shared" ca="1" si="10"/>
        <v>59.250886527234563</v>
      </c>
    </row>
    <row r="52" spans="1:23" s="9" customFormat="1">
      <c r="B52" s="215" t="s">
        <v>91</v>
      </c>
      <c r="C52" s="235"/>
      <c r="D52" s="208"/>
      <c r="E52" s="216">
        <v>41487</v>
      </c>
      <c r="F52" s="216" t="s">
        <v>180</v>
      </c>
      <c r="G52" s="217" t="s">
        <v>68</v>
      </c>
      <c r="H52" s="231">
        <f>C$25/12</f>
        <v>1.225E-3</v>
      </c>
      <c r="I52" s="232">
        <f ca="1">(SUM('1.  LRAMVA Summary'!D$52:D$57)+SUM('1.  LRAMVA Summary'!D$58:D$59)*(MONTH($E52)-1)/12)*$H52</f>
        <v>24.944681113789432</v>
      </c>
      <c r="J52" s="232">
        <f ca="1">(SUM('1.  LRAMVA Summary'!E$52:E$57)+SUM('1.  LRAMVA Summary'!E$58:E$59)*(MONTH($E52)-1)/12)*$H52</f>
        <v>22.703713471143629</v>
      </c>
      <c r="K52" s="232">
        <f ca="1">(SUM('1.  LRAMVA Summary'!F$52:F$57)+SUM('1.  LRAMVA Summary'!F$58:F$59)*(MONTH($E52)-1)/12)*$H52</f>
        <v>4.6895455516119586</v>
      </c>
      <c r="L52" s="232">
        <f ca="1">(SUM('1.  LRAMVA Summary'!G$52:G$57)+SUM('1.  LRAMVA Summary'!G$58:G$59)*(MONTH($E52)-1)/12)*$H52</f>
        <v>16.788094547754095</v>
      </c>
      <c r="M52" s="232">
        <f ca="1">(SUM('1.  LRAMVA Summary'!H$52:H$57)+SUM('1.  LRAMVA Summary'!H$58:H$59)*(MONTH($E52)-1)/12)*$H52</f>
        <v>0</v>
      </c>
      <c r="N52" s="232">
        <f ca="1">(SUM('1.  LRAMVA Summary'!I$52:I$57)+SUM('1.  LRAMVA Summary'!I$58:I$59)*(MONTH($E52)-1)/12)*$H52</f>
        <v>0</v>
      </c>
      <c r="O52" s="232">
        <f ca="1">(SUM('1.  LRAMVA Summary'!J$52:J$57)+SUM('1.  LRAMVA Summary'!J$58:J$59)*(MONTH($E52)-1)/12)*$H52</f>
        <v>0</v>
      </c>
      <c r="P52" s="232">
        <f ca="1">(SUM('1.  LRAMVA Summary'!K$52:K$57)+SUM('1.  LRAMVA Summary'!K$58:K$59)*(MONTH($E52)-1)/12)*$H52</f>
        <v>0</v>
      </c>
      <c r="Q52" s="232">
        <f ca="1">(SUM('1.  LRAMVA Summary'!L$52:L$57)+SUM('1.  LRAMVA Summary'!L$58:L$59)*(MONTH($E52)-1)/12)*$H52</f>
        <v>0</v>
      </c>
      <c r="R52" s="232">
        <f ca="1">(SUM('1.  LRAMVA Summary'!M$52:M$57)+SUM('1.  LRAMVA Summary'!M$58:M$59)*(MONTH($E52)-1)/12)*$H52</f>
        <v>0</v>
      </c>
      <c r="S52" s="232">
        <f ca="1">(SUM('1.  LRAMVA Summary'!N$52:N$57)+SUM('1.  LRAMVA Summary'!N$58:N$59)*(MONTH($E52)-1)/12)*$H52</f>
        <v>0</v>
      </c>
      <c r="T52" s="232">
        <f ca="1">(SUM('1.  LRAMVA Summary'!O$52:O$57)+SUM('1.  LRAMVA Summary'!O$58:O$59)*(MONTH($E52)-1)/12)*$H52</f>
        <v>0</v>
      </c>
      <c r="U52" s="232">
        <f ca="1">(SUM('1.  LRAMVA Summary'!P$52:P$57)+SUM('1.  LRAMVA Summary'!P$58:P$59)*(MONTH($E52)-1)/12)*$H52</f>
        <v>0</v>
      </c>
      <c r="V52" s="232">
        <f ca="1">(SUM('1.  LRAMVA Summary'!Q$52:Q$57)+SUM('1.  LRAMVA Summary'!Q$58:Q$59)*(MONTH($E52)-1)/12)*$H52</f>
        <v>0</v>
      </c>
      <c r="W52" s="233">
        <f t="shared" ca="1" si="10"/>
        <v>69.126034684299114</v>
      </c>
    </row>
    <row r="53" spans="1:23" s="9" customFormat="1">
      <c r="B53" s="215" t="s">
        <v>90</v>
      </c>
      <c r="C53" s="235"/>
      <c r="D53" s="208"/>
      <c r="E53" s="216">
        <v>41518</v>
      </c>
      <c r="F53" s="216" t="s">
        <v>180</v>
      </c>
      <c r="G53" s="217" t="s">
        <v>68</v>
      </c>
      <c r="H53" s="231">
        <f>C$25/12</f>
        <v>1.225E-3</v>
      </c>
      <c r="I53" s="232">
        <f ca="1">(SUM('1.  LRAMVA Summary'!D$52:D$57)+SUM('1.  LRAMVA Summary'!D$58:D$59)*(MONTH($E53)-1)/12)*$H53</f>
        <v>28.508206245379789</v>
      </c>
      <c r="J53" s="232">
        <f ca="1">(SUM('1.  LRAMVA Summary'!E$52:E$57)+SUM('1.  LRAMVA Summary'!E$58:E$59)*(MONTH($E53)-1)/12)*$H53</f>
        <v>25.947100606752592</v>
      </c>
      <c r="K53" s="232">
        <f ca="1">(SUM('1.  LRAMVA Summary'!F$52:F$57)+SUM('1.  LRAMVA Summary'!F$58:F$59)*(MONTH($E53)-1)/12)*$H53</f>
        <v>5.3594810997545537</v>
      </c>
      <c r="L53" s="232">
        <f ca="1">(SUM('1.  LRAMVA Summary'!G$52:G$57)+SUM('1.  LRAMVA Summary'!G$58:G$59)*(MONTH($E53)-1)/12)*$H53</f>
        <v>19.186394889476738</v>
      </c>
      <c r="M53" s="232">
        <f ca="1">(SUM('1.  LRAMVA Summary'!H$52:H$57)+SUM('1.  LRAMVA Summary'!H$58:H$59)*(MONTH($E53)-1)/12)*$H53</f>
        <v>0</v>
      </c>
      <c r="N53" s="232">
        <f ca="1">(SUM('1.  LRAMVA Summary'!I$52:I$57)+SUM('1.  LRAMVA Summary'!I$58:I$59)*(MONTH($E53)-1)/12)*$H53</f>
        <v>0</v>
      </c>
      <c r="O53" s="232">
        <f ca="1">(SUM('1.  LRAMVA Summary'!J$52:J$57)+SUM('1.  LRAMVA Summary'!J$58:J$59)*(MONTH($E53)-1)/12)*$H53</f>
        <v>0</v>
      </c>
      <c r="P53" s="232">
        <f ca="1">(SUM('1.  LRAMVA Summary'!K$52:K$57)+SUM('1.  LRAMVA Summary'!K$58:K$59)*(MONTH($E53)-1)/12)*$H53</f>
        <v>0</v>
      </c>
      <c r="Q53" s="232">
        <f ca="1">(SUM('1.  LRAMVA Summary'!L$52:L$57)+SUM('1.  LRAMVA Summary'!L$58:L$59)*(MONTH($E53)-1)/12)*$H53</f>
        <v>0</v>
      </c>
      <c r="R53" s="232">
        <f ca="1">(SUM('1.  LRAMVA Summary'!M$52:M$57)+SUM('1.  LRAMVA Summary'!M$58:M$59)*(MONTH($E53)-1)/12)*$H53</f>
        <v>0</v>
      </c>
      <c r="S53" s="232">
        <f ca="1">(SUM('1.  LRAMVA Summary'!N$52:N$57)+SUM('1.  LRAMVA Summary'!N$58:N$59)*(MONTH($E53)-1)/12)*$H53</f>
        <v>0</v>
      </c>
      <c r="T53" s="232">
        <f ca="1">(SUM('1.  LRAMVA Summary'!O$52:O$57)+SUM('1.  LRAMVA Summary'!O$58:O$59)*(MONTH($E53)-1)/12)*$H53</f>
        <v>0</v>
      </c>
      <c r="U53" s="232">
        <f ca="1">(SUM('1.  LRAMVA Summary'!P$52:P$57)+SUM('1.  LRAMVA Summary'!P$58:P$59)*(MONTH($E53)-1)/12)*$H53</f>
        <v>0</v>
      </c>
      <c r="V53" s="232">
        <f ca="1">(SUM('1.  LRAMVA Summary'!Q$52:Q$57)+SUM('1.  LRAMVA Summary'!Q$58:Q$59)*(MONTH($E53)-1)/12)*$H53</f>
        <v>0</v>
      </c>
      <c r="W53" s="233">
        <f t="shared" ca="1" si="10"/>
        <v>79.001182841363672</v>
      </c>
    </row>
    <row r="54" spans="1:23" s="9" customFormat="1">
      <c r="B54" s="237" t="s">
        <v>92</v>
      </c>
      <c r="C54" s="238"/>
      <c r="D54" s="208"/>
      <c r="E54" s="216">
        <v>41548</v>
      </c>
      <c r="F54" s="216" t="s">
        <v>180</v>
      </c>
      <c r="G54" s="217" t="s">
        <v>69</v>
      </c>
      <c r="H54" s="234">
        <f>C$26/12</f>
        <v>1.225E-3</v>
      </c>
      <c r="I54" s="232">
        <f ca="1">(SUM('1.  LRAMVA Summary'!D$52:D$57)+SUM('1.  LRAMVA Summary'!D$58:D$59)*(MONTH($E54)-1)/12)*$H54</f>
        <v>32.071731376970149</v>
      </c>
      <c r="J54" s="232">
        <f ca="1">(SUM('1.  LRAMVA Summary'!E$52:E$57)+SUM('1.  LRAMVA Summary'!E$58:E$59)*(MONTH($E54)-1)/12)*$H54</f>
        <v>29.190487742361555</v>
      </c>
      <c r="K54" s="232">
        <f ca="1">(SUM('1.  LRAMVA Summary'!F$52:F$57)+SUM('1.  LRAMVA Summary'!F$58:F$59)*(MONTH($E54)-1)/12)*$H54</f>
        <v>6.0294166478971496</v>
      </c>
      <c r="L54" s="232">
        <f ca="1">(SUM('1.  LRAMVA Summary'!G$52:G$57)+SUM('1.  LRAMVA Summary'!G$58:G$59)*(MONTH($E54)-1)/12)*$H54</f>
        <v>21.584695231199383</v>
      </c>
      <c r="M54" s="232">
        <f ca="1">(SUM('1.  LRAMVA Summary'!H$52:H$57)+SUM('1.  LRAMVA Summary'!H$58:H$59)*(MONTH($E54)-1)/12)*$H54</f>
        <v>0</v>
      </c>
      <c r="N54" s="232">
        <f ca="1">(SUM('1.  LRAMVA Summary'!I$52:I$57)+SUM('1.  LRAMVA Summary'!I$58:I$59)*(MONTH($E54)-1)/12)*$H54</f>
        <v>0</v>
      </c>
      <c r="O54" s="232">
        <f ca="1">(SUM('1.  LRAMVA Summary'!J$52:J$57)+SUM('1.  LRAMVA Summary'!J$58:J$59)*(MONTH($E54)-1)/12)*$H54</f>
        <v>0</v>
      </c>
      <c r="P54" s="232">
        <f ca="1">(SUM('1.  LRAMVA Summary'!K$52:K$57)+SUM('1.  LRAMVA Summary'!K$58:K$59)*(MONTH($E54)-1)/12)*$H54</f>
        <v>0</v>
      </c>
      <c r="Q54" s="232">
        <f ca="1">(SUM('1.  LRAMVA Summary'!L$52:L$57)+SUM('1.  LRAMVA Summary'!L$58:L$59)*(MONTH($E54)-1)/12)*$H54</f>
        <v>0</v>
      </c>
      <c r="R54" s="232">
        <f ca="1">(SUM('1.  LRAMVA Summary'!M$52:M$57)+SUM('1.  LRAMVA Summary'!M$58:M$59)*(MONTH($E54)-1)/12)*$H54</f>
        <v>0</v>
      </c>
      <c r="S54" s="232">
        <f ca="1">(SUM('1.  LRAMVA Summary'!N$52:N$57)+SUM('1.  LRAMVA Summary'!N$58:N$59)*(MONTH($E54)-1)/12)*$H54</f>
        <v>0</v>
      </c>
      <c r="T54" s="232">
        <f ca="1">(SUM('1.  LRAMVA Summary'!O$52:O$57)+SUM('1.  LRAMVA Summary'!O$58:O$59)*(MONTH($E54)-1)/12)*$H54</f>
        <v>0</v>
      </c>
      <c r="U54" s="232">
        <f ca="1">(SUM('1.  LRAMVA Summary'!P$52:P$57)+SUM('1.  LRAMVA Summary'!P$58:P$59)*(MONTH($E54)-1)/12)*$H54</f>
        <v>0</v>
      </c>
      <c r="V54" s="232">
        <f ca="1">(SUM('1.  LRAMVA Summary'!Q$52:Q$57)+SUM('1.  LRAMVA Summary'!Q$58:Q$59)*(MONTH($E54)-1)/12)*$H54</f>
        <v>0</v>
      </c>
      <c r="W54" s="233">
        <f t="shared" ca="1" si="10"/>
        <v>88.876330998428244</v>
      </c>
    </row>
    <row r="55" spans="1:23" s="9" customFormat="1">
      <c r="D55" s="208"/>
      <c r="E55" s="216">
        <v>41579</v>
      </c>
      <c r="F55" s="216" t="s">
        <v>180</v>
      </c>
      <c r="G55" s="217" t="s">
        <v>69</v>
      </c>
      <c r="H55" s="231">
        <f>C$26/12</f>
        <v>1.225E-3</v>
      </c>
      <c r="I55" s="232">
        <f ca="1">(SUM('1.  LRAMVA Summary'!D$52:D$57)+SUM('1.  LRAMVA Summary'!D$58:D$59)*(MONTH($E55)-1)/12)*$H55</f>
        <v>35.635256508560502</v>
      </c>
      <c r="J55" s="232">
        <f ca="1">(SUM('1.  LRAMVA Summary'!E$52:E$57)+SUM('1.  LRAMVA Summary'!E$58:E$59)*(MONTH($E55)-1)/12)*$H55</f>
        <v>32.433874877970517</v>
      </c>
      <c r="K55" s="232">
        <f ca="1">(SUM('1.  LRAMVA Summary'!F$52:F$57)+SUM('1.  LRAMVA Summary'!F$58:F$59)*(MONTH($E55)-1)/12)*$H55</f>
        <v>6.6993521960397437</v>
      </c>
      <c r="L55" s="232">
        <f ca="1">(SUM('1.  LRAMVA Summary'!G$52:G$57)+SUM('1.  LRAMVA Summary'!G$58:G$59)*(MONTH($E55)-1)/12)*$H55</f>
        <v>23.982995572922025</v>
      </c>
      <c r="M55" s="232">
        <f ca="1">(SUM('1.  LRAMVA Summary'!H$52:H$57)+SUM('1.  LRAMVA Summary'!H$58:H$59)*(MONTH($E55)-1)/12)*$H55</f>
        <v>0</v>
      </c>
      <c r="N55" s="232">
        <f ca="1">(SUM('1.  LRAMVA Summary'!I$52:I$57)+SUM('1.  LRAMVA Summary'!I$58:I$59)*(MONTH($E55)-1)/12)*$H55</f>
        <v>0</v>
      </c>
      <c r="O55" s="232">
        <f ca="1">(SUM('1.  LRAMVA Summary'!J$52:J$57)+SUM('1.  LRAMVA Summary'!J$58:J$59)*(MONTH($E55)-1)/12)*$H55</f>
        <v>0</v>
      </c>
      <c r="P55" s="232">
        <f ca="1">(SUM('1.  LRAMVA Summary'!K$52:K$57)+SUM('1.  LRAMVA Summary'!K$58:K$59)*(MONTH($E55)-1)/12)*$H55</f>
        <v>0</v>
      </c>
      <c r="Q55" s="232">
        <f ca="1">(SUM('1.  LRAMVA Summary'!L$52:L$57)+SUM('1.  LRAMVA Summary'!L$58:L$59)*(MONTH($E55)-1)/12)*$H55</f>
        <v>0</v>
      </c>
      <c r="R55" s="232">
        <f ca="1">(SUM('1.  LRAMVA Summary'!M$52:M$57)+SUM('1.  LRAMVA Summary'!M$58:M$59)*(MONTH($E55)-1)/12)*$H55</f>
        <v>0</v>
      </c>
      <c r="S55" s="232">
        <f ca="1">(SUM('1.  LRAMVA Summary'!N$52:N$57)+SUM('1.  LRAMVA Summary'!N$58:N$59)*(MONTH($E55)-1)/12)*$H55</f>
        <v>0</v>
      </c>
      <c r="T55" s="232">
        <f ca="1">(SUM('1.  LRAMVA Summary'!O$52:O$57)+SUM('1.  LRAMVA Summary'!O$58:O$59)*(MONTH($E55)-1)/12)*$H55</f>
        <v>0</v>
      </c>
      <c r="U55" s="232">
        <f ca="1">(SUM('1.  LRAMVA Summary'!P$52:P$57)+SUM('1.  LRAMVA Summary'!P$58:P$59)*(MONTH($E55)-1)/12)*$H55</f>
        <v>0</v>
      </c>
      <c r="V55" s="232">
        <f ca="1">(SUM('1.  LRAMVA Summary'!Q$52:Q$57)+SUM('1.  LRAMVA Summary'!Q$58:Q$59)*(MONTH($E55)-1)/12)*$H55</f>
        <v>0</v>
      </c>
      <c r="W55" s="233">
        <f t="shared" ca="1" si="10"/>
        <v>98.751479155492774</v>
      </c>
    </row>
    <row r="56" spans="1:23" s="9" customFormat="1" ht="15.75">
      <c r="B56" s="185" t="s">
        <v>183</v>
      </c>
      <c r="C56" s="27"/>
      <c r="D56" s="208"/>
      <c r="E56" s="216">
        <v>41609</v>
      </c>
      <c r="F56" s="216" t="s">
        <v>180</v>
      </c>
      <c r="G56" s="217" t="s">
        <v>69</v>
      </c>
      <c r="H56" s="231">
        <f>C$26/12</f>
        <v>1.225E-3</v>
      </c>
      <c r="I56" s="232">
        <f ca="1">(SUM('1.  LRAMVA Summary'!D$52:D$57)+SUM('1.  LRAMVA Summary'!D$58:D$59)*(MONTH($E56)-1)/12)*$H56</f>
        <v>39.19878164015087</v>
      </c>
      <c r="J56" s="232">
        <f ca="1">(SUM('1.  LRAMVA Summary'!E$52:E$57)+SUM('1.  LRAMVA Summary'!E$58:E$59)*(MONTH($E56)-1)/12)*$H56</f>
        <v>35.677262013579472</v>
      </c>
      <c r="K56" s="232">
        <f ca="1">(SUM('1.  LRAMVA Summary'!F$52:F$57)+SUM('1.  LRAMVA Summary'!F$58:F$59)*(MONTH($E56)-1)/12)*$H56</f>
        <v>7.3692877441823379</v>
      </c>
      <c r="L56" s="232">
        <f ca="1">(SUM('1.  LRAMVA Summary'!G$52:G$57)+SUM('1.  LRAMVA Summary'!G$58:G$59)*(MONTH($E56)-1)/12)*$H56</f>
        <v>26.381295914644664</v>
      </c>
      <c r="M56" s="232">
        <f ca="1">(SUM('1.  LRAMVA Summary'!H$52:H$57)+SUM('1.  LRAMVA Summary'!H$58:H$59)*(MONTH($E56)-1)/12)*$H56</f>
        <v>0</v>
      </c>
      <c r="N56" s="232">
        <f ca="1">(SUM('1.  LRAMVA Summary'!I$52:I$57)+SUM('1.  LRAMVA Summary'!I$58:I$59)*(MONTH($E56)-1)/12)*$H56</f>
        <v>0</v>
      </c>
      <c r="O56" s="232">
        <f ca="1">(SUM('1.  LRAMVA Summary'!J$52:J$57)+SUM('1.  LRAMVA Summary'!J$58:J$59)*(MONTH($E56)-1)/12)*$H56</f>
        <v>0</v>
      </c>
      <c r="P56" s="232">
        <f ca="1">(SUM('1.  LRAMVA Summary'!K$52:K$57)+SUM('1.  LRAMVA Summary'!K$58:K$59)*(MONTH($E56)-1)/12)*$H56</f>
        <v>0</v>
      </c>
      <c r="Q56" s="232">
        <f ca="1">(SUM('1.  LRAMVA Summary'!L$52:L$57)+SUM('1.  LRAMVA Summary'!L$58:L$59)*(MONTH($E56)-1)/12)*$H56</f>
        <v>0</v>
      </c>
      <c r="R56" s="232">
        <f ca="1">(SUM('1.  LRAMVA Summary'!M$52:M$57)+SUM('1.  LRAMVA Summary'!M$58:M$59)*(MONTH($E56)-1)/12)*$H56</f>
        <v>0</v>
      </c>
      <c r="S56" s="232">
        <f ca="1">(SUM('1.  LRAMVA Summary'!N$52:N$57)+SUM('1.  LRAMVA Summary'!N$58:N$59)*(MONTH($E56)-1)/12)*$H56</f>
        <v>0</v>
      </c>
      <c r="T56" s="232">
        <f ca="1">(SUM('1.  LRAMVA Summary'!O$52:O$57)+SUM('1.  LRAMVA Summary'!O$58:O$59)*(MONTH($E56)-1)/12)*$H56</f>
        <v>0</v>
      </c>
      <c r="U56" s="232">
        <f ca="1">(SUM('1.  LRAMVA Summary'!P$52:P$57)+SUM('1.  LRAMVA Summary'!P$58:P$59)*(MONTH($E56)-1)/12)*$H56</f>
        <v>0</v>
      </c>
      <c r="V56" s="232">
        <f ca="1">(SUM('1.  LRAMVA Summary'!Q$52:Q$57)+SUM('1.  LRAMVA Summary'!Q$58:Q$59)*(MONTH($E56)-1)/12)*$H56</f>
        <v>0</v>
      </c>
      <c r="W56" s="233">
        <f t="shared" ca="1" si="10"/>
        <v>108.62662731255735</v>
      </c>
    </row>
    <row r="57" spans="1:23" s="9" customFormat="1" ht="15.75" thickBot="1">
      <c r="B57" s="27"/>
      <c r="C57" s="27"/>
      <c r="D57" s="208"/>
      <c r="E57" s="218" t="s">
        <v>464</v>
      </c>
      <c r="F57" s="218"/>
      <c r="G57" s="219"/>
      <c r="H57" s="220"/>
      <c r="I57" s="221">
        <f ca="1">SUM(I44:I56)</f>
        <v>235.18932868196629</v>
      </c>
      <c r="J57" s="221">
        <f t="shared" ref="J57:O57" ca="1" si="11">SUM(J44:J56)</f>
        <v>214.06143431012245</v>
      </c>
      <c r="K57" s="221">
        <f t="shared" ca="1" si="11"/>
        <v>44.220198558152667</v>
      </c>
      <c r="L57" s="221">
        <f t="shared" ca="1" si="11"/>
        <v>158.29002756168629</v>
      </c>
      <c r="M57" s="221">
        <f t="shared" ca="1" si="11"/>
        <v>0</v>
      </c>
      <c r="N57" s="221">
        <f t="shared" ca="1" si="11"/>
        <v>0</v>
      </c>
      <c r="O57" s="221">
        <f t="shared" ca="1" si="11"/>
        <v>0</v>
      </c>
      <c r="P57" s="221">
        <f t="shared" ref="P57:V57" ca="1" si="12">SUM(P44:P56)</f>
        <v>0</v>
      </c>
      <c r="Q57" s="221">
        <f t="shared" ca="1" si="12"/>
        <v>0</v>
      </c>
      <c r="R57" s="221">
        <f t="shared" ca="1" si="12"/>
        <v>0</v>
      </c>
      <c r="S57" s="221">
        <f t="shared" ca="1" si="12"/>
        <v>0</v>
      </c>
      <c r="T57" s="221">
        <f t="shared" ca="1" si="12"/>
        <v>0</v>
      </c>
      <c r="U57" s="221">
        <f t="shared" ca="1" si="12"/>
        <v>0</v>
      </c>
      <c r="V57" s="221">
        <f t="shared" ca="1" si="12"/>
        <v>0</v>
      </c>
      <c r="W57" s="221">
        <f ca="1">SUM(W44:W56)</f>
        <v>651.76098911192776</v>
      </c>
    </row>
    <row r="58" spans="1:23" s="9" customFormat="1" ht="15.75" thickTop="1">
      <c r="D58" s="208"/>
      <c r="E58" s="222" t="s">
        <v>67</v>
      </c>
      <c r="F58" s="222"/>
      <c r="G58" s="223"/>
      <c r="H58" s="224"/>
      <c r="I58" s="225">
        <v>-235.19</v>
      </c>
      <c r="J58" s="225">
        <v>-214.06</v>
      </c>
      <c r="K58" s="225">
        <v>-44.22</v>
      </c>
      <c r="L58" s="225">
        <v>-158.29</v>
      </c>
      <c r="M58" s="225"/>
      <c r="N58" s="225"/>
      <c r="O58" s="225"/>
      <c r="P58" s="225"/>
      <c r="Q58" s="225"/>
      <c r="R58" s="225"/>
      <c r="S58" s="225"/>
      <c r="T58" s="225"/>
      <c r="U58" s="225"/>
      <c r="V58" s="225"/>
      <c r="W58" s="226">
        <v>-651.76</v>
      </c>
    </row>
    <row r="59" spans="1:23" s="9" customFormat="1">
      <c r="D59" s="208"/>
      <c r="E59" s="227" t="s">
        <v>428</v>
      </c>
      <c r="F59" s="227"/>
      <c r="G59" s="228"/>
      <c r="H59" s="229"/>
      <c r="I59" s="230">
        <f t="shared" ref="I59:W59" ca="1" si="13">I57+I58</f>
        <v>-6.7131803371012211E-4</v>
      </c>
      <c r="J59" s="230">
        <f t="shared" ca="1" si="13"/>
        <v>1.4343101224483235E-3</v>
      </c>
      <c r="K59" s="230">
        <f t="shared" ca="1" si="13"/>
        <v>1.9855815266822674E-4</v>
      </c>
      <c r="L59" s="230">
        <f t="shared" ca="1" si="13"/>
        <v>2.7561686295030086E-5</v>
      </c>
      <c r="M59" s="230">
        <f t="shared" ca="1" si="13"/>
        <v>0</v>
      </c>
      <c r="N59" s="230">
        <f t="shared" ca="1" si="13"/>
        <v>0</v>
      </c>
      <c r="O59" s="230">
        <f t="shared" ca="1" si="13"/>
        <v>0</v>
      </c>
      <c r="P59" s="230">
        <f t="shared" ref="P59:V59" ca="1" si="14">P57+P58</f>
        <v>0</v>
      </c>
      <c r="Q59" s="230">
        <f t="shared" ca="1" si="14"/>
        <v>0</v>
      </c>
      <c r="R59" s="230">
        <f t="shared" ca="1" si="14"/>
        <v>0</v>
      </c>
      <c r="S59" s="230">
        <f t="shared" ca="1" si="14"/>
        <v>0</v>
      </c>
      <c r="T59" s="230">
        <f t="shared" ca="1" si="14"/>
        <v>0</v>
      </c>
      <c r="U59" s="230">
        <f t="shared" ca="1" si="14"/>
        <v>0</v>
      </c>
      <c r="V59" s="230">
        <f t="shared" ca="1" si="14"/>
        <v>0</v>
      </c>
      <c r="W59" s="230">
        <f t="shared" ca="1" si="13"/>
        <v>9.8911192776540702E-4</v>
      </c>
    </row>
    <row r="60" spans="1:23" s="9" customFormat="1">
      <c r="D60" s="208"/>
      <c r="E60" s="216">
        <v>41640</v>
      </c>
      <c r="F60" s="216" t="s">
        <v>181</v>
      </c>
      <c r="G60" s="217" t="s">
        <v>65</v>
      </c>
      <c r="H60" s="234">
        <f>C$27/12</f>
        <v>1.225E-3</v>
      </c>
      <c r="I60" s="232">
        <f ca="1">(SUM('1.  LRAMVA Summary'!D$52:D$60)+SUM('1.  LRAMVA Summary'!D$61:D$62)*(MONTH($E60)-1)/12)*$H60</f>
        <v>6.771741229204053E-6</v>
      </c>
      <c r="J60" s="232">
        <f ca="1">(SUM('1.  LRAMVA Summary'!E$52:E$60)+SUM('1.  LRAMVA Summary'!E$61:E$62)*(MONTH($E60)-1)/12)*$H60</f>
        <v>-1.8508115596887365E-6</v>
      </c>
      <c r="K60" s="232">
        <f ca="1">(SUM('1.  LRAMVA Summary'!F$52:F$60)+SUM('1.  LRAMVA Summary'!F$61:F$62)*(MONTH($E60)-1)/12)*$H60</f>
        <v>1.5423249349396427E-6</v>
      </c>
      <c r="L60" s="232">
        <f ca="1">(SUM('1.  LRAMVA Summary'!G$52:G$60)+SUM('1.  LRAMVA Summary'!G$61:G$62)*(MONTH($E60)-1)/12)*$H60</f>
        <v>-2.4936326864917644E-6</v>
      </c>
      <c r="M60" s="232">
        <f ca="1">(SUM('1.  LRAMVA Summary'!H$52:H$60)+SUM('1.  LRAMVA Summary'!H$61:H$62)*(MONTH($E60)-1)/12)*$H60</f>
        <v>0</v>
      </c>
      <c r="N60" s="232">
        <f ca="1">(SUM('1.  LRAMVA Summary'!I$52:I$60)+SUM('1.  LRAMVA Summary'!I$61:I$62)*(MONTH($E60)-1)/12)*$H60</f>
        <v>0</v>
      </c>
      <c r="O60" s="232">
        <f ca="1">(SUM('1.  LRAMVA Summary'!J$52:J$60)+SUM('1.  LRAMVA Summary'!J$61:J$62)*(MONTH($E60)-1)/12)*$H60</f>
        <v>0</v>
      </c>
      <c r="P60" s="232">
        <f ca="1">(SUM('1.  LRAMVA Summary'!K$52:K$60)+SUM('1.  LRAMVA Summary'!K$61:K$62)*(MONTH($E60)-1)/12)*$H60</f>
        <v>0</v>
      </c>
      <c r="Q60" s="232">
        <f ca="1">(SUM('1.  LRAMVA Summary'!L$52:L$60)+SUM('1.  LRAMVA Summary'!L$61:L$62)*(MONTH($E60)-1)/12)*$H60</f>
        <v>0</v>
      </c>
      <c r="R60" s="232">
        <f ca="1">(SUM('1.  LRAMVA Summary'!M$52:M$60)+SUM('1.  LRAMVA Summary'!M$61:M$62)*(MONTH($E60)-1)/12)*$H60</f>
        <v>0</v>
      </c>
      <c r="S60" s="232">
        <f ca="1">(SUM('1.  LRAMVA Summary'!N$52:N$60)+SUM('1.  LRAMVA Summary'!N$61:N$62)*(MONTH($E60)-1)/12)*$H60</f>
        <v>0</v>
      </c>
      <c r="T60" s="232">
        <f ca="1">(SUM('1.  LRAMVA Summary'!O$52:O$60)+SUM('1.  LRAMVA Summary'!O$61:O$62)*(MONTH($E60)-1)/12)*$H60</f>
        <v>0</v>
      </c>
      <c r="U60" s="232">
        <f ca="1">(SUM('1.  LRAMVA Summary'!P$52:P$60)+SUM('1.  LRAMVA Summary'!P$61:P$62)*(MONTH($E60)-1)/12)*$H60</f>
        <v>0</v>
      </c>
      <c r="V60" s="232">
        <f ca="1">(SUM('1.  LRAMVA Summary'!Q$52:Q$60)+SUM('1.  LRAMVA Summary'!Q$61:Q$62)*(MONTH($E60)-1)/12)*$H60</f>
        <v>0</v>
      </c>
      <c r="W60" s="233">
        <f ca="1">SUM(I60:V60)</f>
        <v>3.9696219179631957E-6</v>
      </c>
    </row>
    <row r="61" spans="1:23" s="9" customFormat="1">
      <c r="A61" s="28"/>
      <c r="E61" s="216">
        <v>41671</v>
      </c>
      <c r="F61" s="216" t="s">
        <v>181</v>
      </c>
      <c r="G61" s="217" t="s">
        <v>65</v>
      </c>
      <c r="H61" s="231">
        <f>C$27/12</f>
        <v>1.225E-3</v>
      </c>
      <c r="I61" s="232">
        <f ca="1">(SUM('1.  LRAMVA Summary'!D$52:D$60)+SUM('1.  LRAMVA Summary'!D$61:D$62)*(MONTH($E61)-1)/12)*$H61</f>
        <v>4.6983921884078956</v>
      </c>
      <c r="J61" s="232">
        <f ca="1">(SUM('1.  LRAMVA Summary'!E$52:E$60)+SUM('1.  LRAMVA Summary'!E$61:E$62)*(MONTH($E61)-1)/12)*$H61</f>
        <v>7.560902315855107</v>
      </c>
      <c r="K61" s="232">
        <f ca="1">(SUM('1.  LRAMVA Summary'!F$52:F$60)+SUM('1.  LRAMVA Summary'!F$61:F$62)*(MONTH($E61)-1)/12)*$H61</f>
        <v>0.67701820899160159</v>
      </c>
      <c r="L61" s="232">
        <f ca="1">(SUM('1.  LRAMVA Summary'!G$52:G$60)+SUM('1.  LRAMVA Summary'!G$61:G$62)*(MONTH($E61)-1)/12)*$H61</f>
        <v>2.9763391730339799</v>
      </c>
      <c r="M61" s="232">
        <f ca="1">(SUM('1.  LRAMVA Summary'!H$52:H$60)+SUM('1.  LRAMVA Summary'!H$61:H$62)*(MONTH($E61)-1)/12)*$H61</f>
        <v>0</v>
      </c>
      <c r="N61" s="232">
        <f ca="1">(SUM('1.  LRAMVA Summary'!I$52:I$60)+SUM('1.  LRAMVA Summary'!I$61:I$62)*(MONTH($E61)-1)/12)*$H61</f>
        <v>0</v>
      </c>
      <c r="O61" s="232">
        <f ca="1">(SUM('1.  LRAMVA Summary'!J$52:J$60)+SUM('1.  LRAMVA Summary'!J$61:J$62)*(MONTH($E61)-1)/12)*$H61</f>
        <v>0</v>
      </c>
      <c r="P61" s="232">
        <f ca="1">(SUM('1.  LRAMVA Summary'!K$52:K$60)+SUM('1.  LRAMVA Summary'!K$61:K$62)*(MONTH($E61)-1)/12)*$H61</f>
        <v>0</v>
      </c>
      <c r="Q61" s="232">
        <f ca="1">(SUM('1.  LRAMVA Summary'!L$52:L$60)+SUM('1.  LRAMVA Summary'!L$61:L$62)*(MONTH($E61)-1)/12)*$H61</f>
        <v>0</v>
      </c>
      <c r="R61" s="232">
        <f ca="1">(SUM('1.  LRAMVA Summary'!M$52:M$60)+SUM('1.  LRAMVA Summary'!M$61:M$62)*(MONTH($E61)-1)/12)*$H61</f>
        <v>0</v>
      </c>
      <c r="S61" s="232">
        <f ca="1">(SUM('1.  LRAMVA Summary'!N$52:N$60)+SUM('1.  LRAMVA Summary'!N$61:N$62)*(MONTH($E61)-1)/12)*$H61</f>
        <v>0</v>
      </c>
      <c r="T61" s="232">
        <f ca="1">(SUM('1.  LRAMVA Summary'!O$52:O$60)+SUM('1.  LRAMVA Summary'!O$61:O$62)*(MONTH($E61)-1)/12)*$H61</f>
        <v>0</v>
      </c>
      <c r="U61" s="232">
        <f ca="1">(SUM('1.  LRAMVA Summary'!P$52:P$60)+SUM('1.  LRAMVA Summary'!P$61:P$62)*(MONTH($E61)-1)/12)*$H61</f>
        <v>0</v>
      </c>
      <c r="V61" s="232">
        <f ca="1">(SUM('1.  LRAMVA Summary'!Q$52:Q$60)+SUM('1.  LRAMVA Summary'!Q$61:Q$62)*(MONTH($E61)-1)/12)*$H61</f>
        <v>0</v>
      </c>
      <c r="W61" s="233">
        <f t="shared" ref="W61:W71" ca="1" si="15">SUM(I61:V61)</f>
        <v>15.912651886288584</v>
      </c>
    </row>
    <row r="62" spans="1:23" s="9" customFormat="1">
      <c r="B62" s="68"/>
      <c r="E62" s="216">
        <v>41699</v>
      </c>
      <c r="F62" s="216" t="s">
        <v>181</v>
      </c>
      <c r="G62" s="217" t="s">
        <v>65</v>
      </c>
      <c r="H62" s="231">
        <f>C$27/12</f>
        <v>1.225E-3</v>
      </c>
      <c r="I62" s="232">
        <f ca="1">(SUM('1.  LRAMVA Summary'!D$52:D$60)+SUM('1.  LRAMVA Summary'!D$61:D$62)*(MONTH($E62)-1)/12)*$H62</f>
        <v>9.3967776050745613</v>
      </c>
      <c r="J62" s="232">
        <f ca="1">(SUM('1.  LRAMVA Summary'!E$52:E$60)+SUM('1.  LRAMVA Summary'!E$61:E$62)*(MONTH($E62)-1)/12)*$H62</f>
        <v>15.121806482521773</v>
      </c>
      <c r="K62" s="232">
        <f ca="1">(SUM('1.  LRAMVA Summary'!F$52:F$60)+SUM('1.  LRAMVA Summary'!F$61:F$62)*(MONTH($E62)-1)/12)*$H62</f>
        <v>1.3540348756582681</v>
      </c>
      <c r="L62" s="232">
        <f ca="1">(SUM('1.  LRAMVA Summary'!G$52:G$60)+SUM('1.  LRAMVA Summary'!G$61:G$62)*(MONTH($E62)-1)/12)*$H62</f>
        <v>5.9526808397006459</v>
      </c>
      <c r="M62" s="232">
        <f ca="1">(SUM('1.  LRAMVA Summary'!H$52:H$60)+SUM('1.  LRAMVA Summary'!H$61:H$62)*(MONTH($E62)-1)/12)*$H62</f>
        <v>0</v>
      </c>
      <c r="N62" s="232">
        <f ca="1">(SUM('1.  LRAMVA Summary'!I$52:I$60)+SUM('1.  LRAMVA Summary'!I$61:I$62)*(MONTH($E62)-1)/12)*$H62</f>
        <v>0</v>
      </c>
      <c r="O62" s="232">
        <f ca="1">(SUM('1.  LRAMVA Summary'!J$52:J$60)+SUM('1.  LRAMVA Summary'!J$61:J$62)*(MONTH($E62)-1)/12)*$H62</f>
        <v>0</v>
      </c>
      <c r="P62" s="232">
        <f ca="1">(SUM('1.  LRAMVA Summary'!K$52:K$60)+SUM('1.  LRAMVA Summary'!K$61:K$62)*(MONTH($E62)-1)/12)*$H62</f>
        <v>0</v>
      </c>
      <c r="Q62" s="232">
        <f ca="1">(SUM('1.  LRAMVA Summary'!L$52:L$60)+SUM('1.  LRAMVA Summary'!L$61:L$62)*(MONTH($E62)-1)/12)*$H62</f>
        <v>0</v>
      </c>
      <c r="R62" s="232">
        <f ca="1">(SUM('1.  LRAMVA Summary'!M$52:M$60)+SUM('1.  LRAMVA Summary'!M$61:M$62)*(MONTH($E62)-1)/12)*$H62</f>
        <v>0</v>
      </c>
      <c r="S62" s="232">
        <f ca="1">(SUM('1.  LRAMVA Summary'!N$52:N$60)+SUM('1.  LRAMVA Summary'!N$61:N$62)*(MONTH($E62)-1)/12)*$H62</f>
        <v>0</v>
      </c>
      <c r="T62" s="232">
        <f ca="1">(SUM('1.  LRAMVA Summary'!O$52:O$60)+SUM('1.  LRAMVA Summary'!O$61:O$62)*(MONTH($E62)-1)/12)*$H62</f>
        <v>0</v>
      </c>
      <c r="U62" s="232">
        <f ca="1">(SUM('1.  LRAMVA Summary'!P$52:P$60)+SUM('1.  LRAMVA Summary'!P$61:P$62)*(MONTH($E62)-1)/12)*$H62</f>
        <v>0</v>
      </c>
      <c r="V62" s="232">
        <f ca="1">(SUM('1.  LRAMVA Summary'!Q$52:Q$60)+SUM('1.  LRAMVA Summary'!Q$61:Q$62)*(MONTH($E62)-1)/12)*$H62</f>
        <v>0</v>
      </c>
      <c r="W62" s="233">
        <f t="shared" ca="1" si="15"/>
        <v>31.82529980295525</v>
      </c>
    </row>
    <row r="63" spans="1:23" s="9" customFormat="1">
      <c r="B63" s="68"/>
      <c r="E63" s="216">
        <v>41730</v>
      </c>
      <c r="F63" s="216" t="s">
        <v>181</v>
      </c>
      <c r="G63" s="217" t="s">
        <v>66</v>
      </c>
      <c r="H63" s="234">
        <f>C$28/12</f>
        <v>1.225E-3</v>
      </c>
      <c r="I63" s="232">
        <f ca="1">(SUM('1.  LRAMVA Summary'!D$52:D$60)+SUM('1.  LRAMVA Summary'!D$61:D$62)*(MONTH($E63)-1)/12)*$H63</f>
        <v>14.095163021741229</v>
      </c>
      <c r="J63" s="232">
        <f ca="1">(SUM('1.  LRAMVA Summary'!E$52:E$60)+SUM('1.  LRAMVA Summary'!E$61:E$62)*(MONTH($E63)-1)/12)*$H63</f>
        <v>22.68271064918844</v>
      </c>
      <c r="K63" s="232">
        <f ca="1">(SUM('1.  LRAMVA Summary'!F$52:F$60)+SUM('1.  LRAMVA Summary'!F$61:F$62)*(MONTH($E63)-1)/12)*$H63</f>
        <v>2.0310515423249349</v>
      </c>
      <c r="L63" s="232">
        <f ca="1">(SUM('1.  LRAMVA Summary'!G$52:G$60)+SUM('1.  LRAMVA Summary'!G$61:G$62)*(MONTH($E63)-1)/12)*$H63</f>
        <v>8.9290225063673141</v>
      </c>
      <c r="M63" s="232">
        <f ca="1">(SUM('1.  LRAMVA Summary'!H$52:H$60)+SUM('1.  LRAMVA Summary'!H$61:H$62)*(MONTH($E63)-1)/12)*$H63</f>
        <v>0</v>
      </c>
      <c r="N63" s="232">
        <f ca="1">(SUM('1.  LRAMVA Summary'!I$52:I$60)+SUM('1.  LRAMVA Summary'!I$61:I$62)*(MONTH($E63)-1)/12)*$H63</f>
        <v>0</v>
      </c>
      <c r="O63" s="232">
        <f ca="1">(SUM('1.  LRAMVA Summary'!J$52:J$60)+SUM('1.  LRAMVA Summary'!J$61:J$62)*(MONTH($E63)-1)/12)*$H63</f>
        <v>0</v>
      </c>
      <c r="P63" s="232">
        <f ca="1">(SUM('1.  LRAMVA Summary'!K$52:K$60)+SUM('1.  LRAMVA Summary'!K$61:K$62)*(MONTH($E63)-1)/12)*$H63</f>
        <v>0</v>
      </c>
      <c r="Q63" s="232">
        <f ca="1">(SUM('1.  LRAMVA Summary'!L$52:L$60)+SUM('1.  LRAMVA Summary'!L$61:L$62)*(MONTH($E63)-1)/12)*$H63</f>
        <v>0</v>
      </c>
      <c r="R63" s="232">
        <f ca="1">(SUM('1.  LRAMVA Summary'!M$52:M$60)+SUM('1.  LRAMVA Summary'!M$61:M$62)*(MONTH($E63)-1)/12)*$H63</f>
        <v>0</v>
      </c>
      <c r="S63" s="232">
        <f ca="1">(SUM('1.  LRAMVA Summary'!N$52:N$60)+SUM('1.  LRAMVA Summary'!N$61:N$62)*(MONTH($E63)-1)/12)*$H63</f>
        <v>0</v>
      </c>
      <c r="T63" s="232">
        <f ca="1">(SUM('1.  LRAMVA Summary'!O$52:O$60)+SUM('1.  LRAMVA Summary'!O$61:O$62)*(MONTH($E63)-1)/12)*$H63</f>
        <v>0</v>
      </c>
      <c r="U63" s="232">
        <f ca="1">(SUM('1.  LRAMVA Summary'!P$52:P$60)+SUM('1.  LRAMVA Summary'!P$61:P$62)*(MONTH($E63)-1)/12)*$H63</f>
        <v>0</v>
      </c>
      <c r="V63" s="232">
        <f ca="1">(SUM('1.  LRAMVA Summary'!Q$52:Q$60)+SUM('1.  LRAMVA Summary'!Q$61:Q$62)*(MONTH($E63)-1)/12)*$H63</f>
        <v>0</v>
      </c>
      <c r="W63" s="233">
        <f t="shared" ca="1" si="15"/>
        <v>47.737947719621914</v>
      </c>
    </row>
    <row r="64" spans="1:23" s="9" customFormat="1">
      <c r="B64" s="68"/>
      <c r="E64" s="216">
        <v>41760</v>
      </c>
      <c r="F64" s="216" t="s">
        <v>181</v>
      </c>
      <c r="G64" s="217" t="s">
        <v>66</v>
      </c>
      <c r="H64" s="231">
        <f>C$28/12</f>
        <v>1.225E-3</v>
      </c>
      <c r="I64" s="232">
        <f ca="1">(SUM('1.  LRAMVA Summary'!D$52:D$60)+SUM('1.  LRAMVA Summary'!D$61:D$62)*(MONTH($E64)-1)/12)*$H64</f>
        <v>18.793548438407896</v>
      </c>
      <c r="J64" s="232">
        <f ca="1">(SUM('1.  LRAMVA Summary'!E$52:E$60)+SUM('1.  LRAMVA Summary'!E$61:E$62)*(MONTH($E64)-1)/12)*$H64</f>
        <v>30.243614815855107</v>
      </c>
      <c r="K64" s="232">
        <f ca="1">(SUM('1.  LRAMVA Summary'!F$52:F$60)+SUM('1.  LRAMVA Summary'!F$61:F$62)*(MONTH($E64)-1)/12)*$H64</f>
        <v>2.7080682089916013</v>
      </c>
      <c r="L64" s="232">
        <f ca="1">(SUM('1.  LRAMVA Summary'!G$52:G$60)+SUM('1.  LRAMVA Summary'!G$61:G$62)*(MONTH($E64)-1)/12)*$H64</f>
        <v>11.905364173033979</v>
      </c>
      <c r="M64" s="232">
        <f ca="1">(SUM('1.  LRAMVA Summary'!H$52:H$60)+SUM('1.  LRAMVA Summary'!H$61:H$62)*(MONTH($E64)-1)/12)*$H64</f>
        <v>0</v>
      </c>
      <c r="N64" s="232">
        <f ca="1">(SUM('1.  LRAMVA Summary'!I$52:I$60)+SUM('1.  LRAMVA Summary'!I$61:I$62)*(MONTH($E64)-1)/12)*$H64</f>
        <v>0</v>
      </c>
      <c r="O64" s="232">
        <f ca="1">(SUM('1.  LRAMVA Summary'!J$52:J$60)+SUM('1.  LRAMVA Summary'!J$61:J$62)*(MONTH($E64)-1)/12)*$H64</f>
        <v>0</v>
      </c>
      <c r="P64" s="232">
        <f ca="1">(SUM('1.  LRAMVA Summary'!K$52:K$60)+SUM('1.  LRAMVA Summary'!K$61:K$62)*(MONTH($E64)-1)/12)*$H64</f>
        <v>0</v>
      </c>
      <c r="Q64" s="232">
        <f ca="1">(SUM('1.  LRAMVA Summary'!L$52:L$60)+SUM('1.  LRAMVA Summary'!L$61:L$62)*(MONTH($E64)-1)/12)*$H64</f>
        <v>0</v>
      </c>
      <c r="R64" s="232">
        <f ca="1">(SUM('1.  LRAMVA Summary'!M$52:M$60)+SUM('1.  LRAMVA Summary'!M$61:M$62)*(MONTH($E64)-1)/12)*$H64</f>
        <v>0</v>
      </c>
      <c r="S64" s="232">
        <f ca="1">(SUM('1.  LRAMVA Summary'!N$52:N$60)+SUM('1.  LRAMVA Summary'!N$61:N$62)*(MONTH($E64)-1)/12)*$H64</f>
        <v>0</v>
      </c>
      <c r="T64" s="232">
        <f ca="1">(SUM('1.  LRAMVA Summary'!O$52:O$60)+SUM('1.  LRAMVA Summary'!O$61:O$62)*(MONTH($E64)-1)/12)*$H64</f>
        <v>0</v>
      </c>
      <c r="U64" s="232">
        <f ca="1">(SUM('1.  LRAMVA Summary'!P$52:P$60)+SUM('1.  LRAMVA Summary'!P$61:P$62)*(MONTH($E64)-1)/12)*$H64</f>
        <v>0</v>
      </c>
      <c r="V64" s="232">
        <f ca="1">(SUM('1.  LRAMVA Summary'!Q$52:Q$60)+SUM('1.  LRAMVA Summary'!Q$61:Q$62)*(MONTH($E64)-1)/12)*$H64</f>
        <v>0</v>
      </c>
      <c r="W64" s="233">
        <f t="shared" ca="1" si="15"/>
        <v>63.650595636288585</v>
      </c>
    </row>
    <row r="65" spans="2:23" s="9" customFormat="1">
      <c r="B65" s="68"/>
      <c r="E65" s="216">
        <v>41791</v>
      </c>
      <c r="F65" s="216" t="s">
        <v>181</v>
      </c>
      <c r="G65" s="217" t="s">
        <v>66</v>
      </c>
      <c r="H65" s="231">
        <f>C$28/12</f>
        <v>1.225E-3</v>
      </c>
      <c r="I65" s="232">
        <f ca="1">(SUM('1.  LRAMVA Summary'!D$52:D$60)+SUM('1.  LRAMVA Summary'!D$61:D$62)*(MONTH($E65)-1)/12)*$H65</f>
        <v>23.49193385507456</v>
      </c>
      <c r="J65" s="232">
        <f ca="1">(SUM('1.  LRAMVA Summary'!E$52:E$60)+SUM('1.  LRAMVA Summary'!E$61:E$62)*(MONTH($E65)-1)/12)*$H65</f>
        <v>37.80451898252177</v>
      </c>
      <c r="K65" s="232">
        <f ca="1">(SUM('1.  LRAMVA Summary'!F$52:F$60)+SUM('1.  LRAMVA Summary'!F$61:F$62)*(MONTH($E65)-1)/12)*$H65</f>
        <v>3.3850848756582685</v>
      </c>
      <c r="L65" s="232">
        <f ca="1">(SUM('1.  LRAMVA Summary'!G$52:G$60)+SUM('1.  LRAMVA Summary'!G$61:G$62)*(MONTH($E65)-1)/12)*$H65</f>
        <v>14.881705839700647</v>
      </c>
      <c r="M65" s="232">
        <f ca="1">(SUM('1.  LRAMVA Summary'!H$52:H$60)+SUM('1.  LRAMVA Summary'!H$61:H$62)*(MONTH($E65)-1)/12)*$H65</f>
        <v>0</v>
      </c>
      <c r="N65" s="232">
        <f ca="1">(SUM('1.  LRAMVA Summary'!I$52:I$60)+SUM('1.  LRAMVA Summary'!I$61:I$62)*(MONTH($E65)-1)/12)*$H65</f>
        <v>0</v>
      </c>
      <c r="O65" s="232">
        <f ca="1">(SUM('1.  LRAMVA Summary'!J$52:J$60)+SUM('1.  LRAMVA Summary'!J$61:J$62)*(MONTH($E65)-1)/12)*$H65</f>
        <v>0</v>
      </c>
      <c r="P65" s="232">
        <f ca="1">(SUM('1.  LRAMVA Summary'!K$52:K$60)+SUM('1.  LRAMVA Summary'!K$61:K$62)*(MONTH($E65)-1)/12)*$H65</f>
        <v>0</v>
      </c>
      <c r="Q65" s="232">
        <f ca="1">(SUM('1.  LRAMVA Summary'!L$52:L$60)+SUM('1.  LRAMVA Summary'!L$61:L$62)*(MONTH($E65)-1)/12)*$H65</f>
        <v>0</v>
      </c>
      <c r="R65" s="232">
        <f ca="1">(SUM('1.  LRAMVA Summary'!M$52:M$60)+SUM('1.  LRAMVA Summary'!M$61:M$62)*(MONTH($E65)-1)/12)*$H65</f>
        <v>0</v>
      </c>
      <c r="S65" s="232">
        <f ca="1">(SUM('1.  LRAMVA Summary'!N$52:N$60)+SUM('1.  LRAMVA Summary'!N$61:N$62)*(MONTH($E65)-1)/12)*$H65</f>
        <v>0</v>
      </c>
      <c r="T65" s="232">
        <f ca="1">(SUM('1.  LRAMVA Summary'!O$52:O$60)+SUM('1.  LRAMVA Summary'!O$61:O$62)*(MONTH($E65)-1)/12)*$H65</f>
        <v>0</v>
      </c>
      <c r="U65" s="232">
        <f ca="1">(SUM('1.  LRAMVA Summary'!P$52:P$60)+SUM('1.  LRAMVA Summary'!P$61:P$62)*(MONTH($E65)-1)/12)*$H65</f>
        <v>0</v>
      </c>
      <c r="V65" s="232">
        <f ca="1">(SUM('1.  LRAMVA Summary'!Q$52:Q$60)+SUM('1.  LRAMVA Summary'!Q$61:Q$62)*(MONTH($E65)-1)/12)*$H65</f>
        <v>0</v>
      </c>
      <c r="W65" s="233">
        <f t="shared" ca="1" si="15"/>
        <v>79.563243552955242</v>
      </c>
    </row>
    <row r="66" spans="2:23" s="9" customFormat="1">
      <c r="B66" s="68"/>
      <c r="E66" s="216">
        <v>41821</v>
      </c>
      <c r="F66" s="216" t="s">
        <v>181</v>
      </c>
      <c r="G66" s="217" t="s">
        <v>68</v>
      </c>
      <c r="H66" s="234">
        <f>C$29/12</f>
        <v>1.225E-3</v>
      </c>
      <c r="I66" s="232">
        <f ca="1">(SUM('1.  LRAMVA Summary'!D$52:D$60)+SUM('1.  LRAMVA Summary'!D$61:D$62)*(MONTH($E66)-1)/12)*$H66</f>
        <v>28.190319271741227</v>
      </c>
      <c r="J66" s="232">
        <f ca="1">(SUM('1.  LRAMVA Summary'!E$52:E$60)+SUM('1.  LRAMVA Summary'!E$61:E$62)*(MONTH($E66)-1)/12)*$H66</f>
        <v>45.365423149188437</v>
      </c>
      <c r="K66" s="232">
        <f ca="1">(SUM('1.  LRAMVA Summary'!F$52:F$60)+SUM('1.  LRAMVA Summary'!F$61:F$62)*(MONTH($E66)-1)/12)*$H66</f>
        <v>4.0621015423249345</v>
      </c>
      <c r="L66" s="232">
        <f ca="1">(SUM('1.  LRAMVA Summary'!G$52:G$60)+SUM('1.  LRAMVA Summary'!G$61:G$62)*(MONTH($E66)-1)/12)*$H66</f>
        <v>17.858047506367313</v>
      </c>
      <c r="M66" s="232">
        <f ca="1">(SUM('1.  LRAMVA Summary'!H$52:H$60)+SUM('1.  LRAMVA Summary'!H$61:H$62)*(MONTH($E66)-1)/12)*$H66</f>
        <v>0</v>
      </c>
      <c r="N66" s="232">
        <f ca="1">(SUM('1.  LRAMVA Summary'!I$52:I$60)+SUM('1.  LRAMVA Summary'!I$61:I$62)*(MONTH($E66)-1)/12)*$H66</f>
        <v>0</v>
      </c>
      <c r="O66" s="232">
        <f ca="1">(SUM('1.  LRAMVA Summary'!J$52:J$60)+SUM('1.  LRAMVA Summary'!J$61:J$62)*(MONTH($E66)-1)/12)*$H66</f>
        <v>0</v>
      </c>
      <c r="P66" s="232">
        <f ca="1">(SUM('1.  LRAMVA Summary'!K$52:K$60)+SUM('1.  LRAMVA Summary'!K$61:K$62)*(MONTH($E66)-1)/12)*$H66</f>
        <v>0</v>
      </c>
      <c r="Q66" s="232">
        <f ca="1">(SUM('1.  LRAMVA Summary'!L$52:L$60)+SUM('1.  LRAMVA Summary'!L$61:L$62)*(MONTH($E66)-1)/12)*$H66</f>
        <v>0</v>
      </c>
      <c r="R66" s="232">
        <f ca="1">(SUM('1.  LRAMVA Summary'!M$52:M$60)+SUM('1.  LRAMVA Summary'!M$61:M$62)*(MONTH($E66)-1)/12)*$H66</f>
        <v>0</v>
      </c>
      <c r="S66" s="232">
        <f ca="1">(SUM('1.  LRAMVA Summary'!N$52:N$60)+SUM('1.  LRAMVA Summary'!N$61:N$62)*(MONTH($E66)-1)/12)*$H66</f>
        <v>0</v>
      </c>
      <c r="T66" s="232">
        <f ca="1">(SUM('1.  LRAMVA Summary'!O$52:O$60)+SUM('1.  LRAMVA Summary'!O$61:O$62)*(MONTH($E66)-1)/12)*$H66</f>
        <v>0</v>
      </c>
      <c r="U66" s="232">
        <f ca="1">(SUM('1.  LRAMVA Summary'!P$52:P$60)+SUM('1.  LRAMVA Summary'!P$61:P$62)*(MONTH($E66)-1)/12)*$H66</f>
        <v>0</v>
      </c>
      <c r="V66" s="232">
        <f ca="1">(SUM('1.  LRAMVA Summary'!Q$52:Q$60)+SUM('1.  LRAMVA Summary'!Q$61:Q$62)*(MONTH($E66)-1)/12)*$H66</f>
        <v>0</v>
      </c>
      <c r="W66" s="233">
        <f t="shared" ca="1" si="15"/>
        <v>95.475891469621914</v>
      </c>
    </row>
    <row r="67" spans="2:23" s="9" customFormat="1">
      <c r="B67" s="68"/>
      <c r="E67" s="216">
        <v>41852</v>
      </c>
      <c r="F67" s="216" t="s">
        <v>181</v>
      </c>
      <c r="G67" s="217" t="s">
        <v>68</v>
      </c>
      <c r="H67" s="231">
        <f>C$29/12</f>
        <v>1.225E-3</v>
      </c>
      <c r="I67" s="232">
        <f ca="1">(SUM('1.  LRAMVA Summary'!D$52:D$60)+SUM('1.  LRAMVA Summary'!D$61:D$62)*(MONTH($E67)-1)/12)*$H67</f>
        <v>32.888704688407898</v>
      </c>
      <c r="J67" s="232">
        <f ca="1">(SUM('1.  LRAMVA Summary'!E$52:E$60)+SUM('1.  LRAMVA Summary'!E$61:E$62)*(MONTH($E67)-1)/12)*$H67</f>
        <v>52.926327315855104</v>
      </c>
      <c r="K67" s="232">
        <f ca="1">(SUM('1.  LRAMVA Summary'!F$52:F$60)+SUM('1.  LRAMVA Summary'!F$61:F$62)*(MONTH($E67)-1)/12)*$H67</f>
        <v>4.7391182089916013</v>
      </c>
      <c r="L67" s="232">
        <f ca="1">(SUM('1.  LRAMVA Summary'!G$52:G$60)+SUM('1.  LRAMVA Summary'!G$61:G$62)*(MONTH($E67)-1)/12)*$H67</f>
        <v>20.83438917303398</v>
      </c>
      <c r="M67" s="232">
        <f ca="1">(SUM('1.  LRAMVA Summary'!H$52:H$60)+SUM('1.  LRAMVA Summary'!H$61:H$62)*(MONTH($E67)-1)/12)*$H67</f>
        <v>0</v>
      </c>
      <c r="N67" s="232">
        <f ca="1">(SUM('1.  LRAMVA Summary'!I$52:I$60)+SUM('1.  LRAMVA Summary'!I$61:I$62)*(MONTH($E67)-1)/12)*$H67</f>
        <v>0</v>
      </c>
      <c r="O67" s="232">
        <f ca="1">(SUM('1.  LRAMVA Summary'!J$52:J$60)+SUM('1.  LRAMVA Summary'!J$61:J$62)*(MONTH($E67)-1)/12)*$H67</f>
        <v>0</v>
      </c>
      <c r="P67" s="232">
        <f ca="1">(SUM('1.  LRAMVA Summary'!K$52:K$60)+SUM('1.  LRAMVA Summary'!K$61:K$62)*(MONTH($E67)-1)/12)*$H67</f>
        <v>0</v>
      </c>
      <c r="Q67" s="232">
        <f ca="1">(SUM('1.  LRAMVA Summary'!L$52:L$60)+SUM('1.  LRAMVA Summary'!L$61:L$62)*(MONTH($E67)-1)/12)*$H67</f>
        <v>0</v>
      </c>
      <c r="R67" s="232">
        <f ca="1">(SUM('1.  LRAMVA Summary'!M$52:M$60)+SUM('1.  LRAMVA Summary'!M$61:M$62)*(MONTH($E67)-1)/12)*$H67</f>
        <v>0</v>
      </c>
      <c r="S67" s="232">
        <f ca="1">(SUM('1.  LRAMVA Summary'!N$52:N$60)+SUM('1.  LRAMVA Summary'!N$61:N$62)*(MONTH($E67)-1)/12)*$H67</f>
        <v>0</v>
      </c>
      <c r="T67" s="232">
        <f ca="1">(SUM('1.  LRAMVA Summary'!O$52:O$60)+SUM('1.  LRAMVA Summary'!O$61:O$62)*(MONTH($E67)-1)/12)*$H67</f>
        <v>0</v>
      </c>
      <c r="U67" s="232">
        <f ca="1">(SUM('1.  LRAMVA Summary'!P$52:P$60)+SUM('1.  LRAMVA Summary'!P$61:P$62)*(MONTH($E67)-1)/12)*$H67</f>
        <v>0</v>
      </c>
      <c r="V67" s="232">
        <f ca="1">(SUM('1.  LRAMVA Summary'!Q$52:Q$60)+SUM('1.  LRAMVA Summary'!Q$61:Q$62)*(MONTH($E67)-1)/12)*$H67</f>
        <v>0</v>
      </c>
      <c r="W67" s="233">
        <f t="shared" ca="1" si="15"/>
        <v>111.38853938628858</v>
      </c>
    </row>
    <row r="68" spans="2:23" s="9" customFormat="1">
      <c r="B68" s="68"/>
      <c r="E68" s="216">
        <v>41883</v>
      </c>
      <c r="F68" s="216" t="s">
        <v>181</v>
      </c>
      <c r="G68" s="217" t="s">
        <v>68</v>
      </c>
      <c r="H68" s="231">
        <f>C$29/12</f>
        <v>1.225E-3</v>
      </c>
      <c r="I68" s="232">
        <f ca="1">(SUM('1.  LRAMVA Summary'!D$52:D$60)+SUM('1.  LRAMVA Summary'!D$61:D$62)*(MONTH($E68)-1)/12)*$H68</f>
        <v>37.587090105074559</v>
      </c>
      <c r="J68" s="232">
        <f ca="1">(SUM('1.  LRAMVA Summary'!E$52:E$60)+SUM('1.  LRAMVA Summary'!E$61:E$62)*(MONTH($E68)-1)/12)*$H68</f>
        <v>60.487231482521779</v>
      </c>
      <c r="K68" s="232">
        <f ca="1">(SUM('1.  LRAMVA Summary'!F$52:F$60)+SUM('1.  LRAMVA Summary'!F$61:F$62)*(MONTH($E68)-1)/12)*$H68</f>
        <v>5.4161348756582681</v>
      </c>
      <c r="L68" s="232">
        <f ca="1">(SUM('1.  LRAMVA Summary'!G$52:G$60)+SUM('1.  LRAMVA Summary'!G$61:G$62)*(MONTH($E68)-1)/12)*$H68</f>
        <v>23.810730839700646</v>
      </c>
      <c r="M68" s="232">
        <f ca="1">(SUM('1.  LRAMVA Summary'!H$52:H$60)+SUM('1.  LRAMVA Summary'!H$61:H$62)*(MONTH($E68)-1)/12)*$H68</f>
        <v>0</v>
      </c>
      <c r="N68" s="232">
        <f ca="1">(SUM('1.  LRAMVA Summary'!I$52:I$60)+SUM('1.  LRAMVA Summary'!I$61:I$62)*(MONTH($E68)-1)/12)*$H68</f>
        <v>0</v>
      </c>
      <c r="O68" s="232">
        <f ca="1">(SUM('1.  LRAMVA Summary'!J$52:J$60)+SUM('1.  LRAMVA Summary'!J$61:J$62)*(MONTH($E68)-1)/12)*$H68</f>
        <v>0</v>
      </c>
      <c r="P68" s="232">
        <f ca="1">(SUM('1.  LRAMVA Summary'!K$52:K$60)+SUM('1.  LRAMVA Summary'!K$61:K$62)*(MONTH($E68)-1)/12)*$H68</f>
        <v>0</v>
      </c>
      <c r="Q68" s="232">
        <f ca="1">(SUM('1.  LRAMVA Summary'!L$52:L$60)+SUM('1.  LRAMVA Summary'!L$61:L$62)*(MONTH($E68)-1)/12)*$H68</f>
        <v>0</v>
      </c>
      <c r="R68" s="232">
        <f ca="1">(SUM('1.  LRAMVA Summary'!M$52:M$60)+SUM('1.  LRAMVA Summary'!M$61:M$62)*(MONTH($E68)-1)/12)*$H68</f>
        <v>0</v>
      </c>
      <c r="S68" s="232">
        <f ca="1">(SUM('1.  LRAMVA Summary'!N$52:N$60)+SUM('1.  LRAMVA Summary'!N$61:N$62)*(MONTH($E68)-1)/12)*$H68</f>
        <v>0</v>
      </c>
      <c r="T68" s="232">
        <f ca="1">(SUM('1.  LRAMVA Summary'!O$52:O$60)+SUM('1.  LRAMVA Summary'!O$61:O$62)*(MONTH($E68)-1)/12)*$H68</f>
        <v>0</v>
      </c>
      <c r="U68" s="232">
        <f ca="1">(SUM('1.  LRAMVA Summary'!P$52:P$60)+SUM('1.  LRAMVA Summary'!P$61:P$62)*(MONTH($E68)-1)/12)*$H68</f>
        <v>0</v>
      </c>
      <c r="V68" s="232">
        <f ca="1">(SUM('1.  LRAMVA Summary'!Q$52:Q$60)+SUM('1.  LRAMVA Summary'!Q$61:Q$62)*(MONTH($E68)-1)/12)*$H68</f>
        <v>0</v>
      </c>
      <c r="W68" s="233">
        <f t="shared" ca="1" si="15"/>
        <v>127.30118730295524</v>
      </c>
    </row>
    <row r="69" spans="2:23" s="9" customFormat="1">
      <c r="B69" s="68"/>
      <c r="E69" s="216">
        <v>41913</v>
      </c>
      <c r="F69" s="216" t="s">
        <v>181</v>
      </c>
      <c r="G69" s="217" t="s">
        <v>69</v>
      </c>
      <c r="H69" s="234">
        <f>C$30/12</f>
        <v>1.225E-3</v>
      </c>
      <c r="I69" s="232">
        <f ca="1">(SUM('1.  LRAMVA Summary'!D$52:D$60)+SUM('1.  LRAMVA Summary'!D$61:D$62)*(MONTH($E69)-1)/12)*$H69</f>
        <v>42.285475521741226</v>
      </c>
      <c r="J69" s="232">
        <f ca="1">(SUM('1.  LRAMVA Summary'!E$52:E$60)+SUM('1.  LRAMVA Summary'!E$61:E$62)*(MONTH($E69)-1)/12)*$H69</f>
        <v>68.048135649188438</v>
      </c>
      <c r="K69" s="232">
        <f ca="1">(SUM('1.  LRAMVA Summary'!F$52:F$60)+SUM('1.  LRAMVA Summary'!F$61:F$62)*(MONTH($E69)-1)/12)*$H69</f>
        <v>6.0931515423249349</v>
      </c>
      <c r="L69" s="232">
        <f ca="1">(SUM('1.  LRAMVA Summary'!G$52:G$60)+SUM('1.  LRAMVA Summary'!G$61:G$62)*(MONTH($E69)-1)/12)*$H69</f>
        <v>26.787072506367313</v>
      </c>
      <c r="M69" s="232">
        <f ca="1">(SUM('1.  LRAMVA Summary'!H$52:H$60)+SUM('1.  LRAMVA Summary'!H$61:H$62)*(MONTH($E69)-1)/12)*$H69</f>
        <v>0</v>
      </c>
      <c r="N69" s="232">
        <f ca="1">(SUM('1.  LRAMVA Summary'!I$52:I$60)+SUM('1.  LRAMVA Summary'!I$61:I$62)*(MONTH($E69)-1)/12)*$H69</f>
        <v>0</v>
      </c>
      <c r="O69" s="232">
        <f ca="1">(SUM('1.  LRAMVA Summary'!J$52:J$60)+SUM('1.  LRAMVA Summary'!J$61:J$62)*(MONTH($E69)-1)/12)*$H69</f>
        <v>0</v>
      </c>
      <c r="P69" s="232">
        <f ca="1">(SUM('1.  LRAMVA Summary'!K$52:K$60)+SUM('1.  LRAMVA Summary'!K$61:K$62)*(MONTH($E69)-1)/12)*$H69</f>
        <v>0</v>
      </c>
      <c r="Q69" s="232">
        <f ca="1">(SUM('1.  LRAMVA Summary'!L$52:L$60)+SUM('1.  LRAMVA Summary'!L$61:L$62)*(MONTH($E69)-1)/12)*$H69</f>
        <v>0</v>
      </c>
      <c r="R69" s="232">
        <f ca="1">(SUM('1.  LRAMVA Summary'!M$52:M$60)+SUM('1.  LRAMVA Summary'!M$61:M$62)*(MONTH($E69)-1)/12)*$H69</f>
        <v>0</v>
      </c>
      <c r="S69" s="232">
        <f ca="1">(SUM('1.  LRAMVA Summary'!N$52:N$60)+SUM('1.  LRAMVA Summary'!N$61:N$62)*(MONTH($E69)-1)/12)*$H69</f>
        <v>0</v>
      </c>
      <c r="T69" s="232">
        <f ca="1">(SUM('1.  LRAMVA Summary'!O$52:O$60)+SUM('1.  LRAMVA Summary'!O$61:O$62)*(MONTH($E69)-1)/12)*$H69</f>
        <v>0</v>
      </c>
      <c r="U69" s="232">
        <f ca="1">(SUM('1.  LRAMVA Summary'!P$52:P$60)+SUM('1.  LRAMVA Summary'!P$61:P$62)*(MONTH($E69)-1)/12)*$H69</f>
        <v>0</v>
      </c>
      <c r="V69" s="232">
        <f ca="1">(SUM('1.  LRAMVA Summary'!Q$52:Q$60)+SUM('1.  LRAMVA Summary'!Q$61:Q$62)*(MONTH($E69)-1)/12)*$H69</f>
        <v>0</v>
      </c>
      <c r="W69" s="233">
        <f t="shared" ca="1" si="15"/>
        <v>143.2138352196219</v>
      </c>
    </row>
    <row r="70" spans="2:23" s="9" customFormat="1">
      <c r="B70" s="68"/>
      <c r="E70" s="216">
        <v>41944</v>
      </c>
      <c r="F70" s="216" t="s">
        <v>181</v>
      </c>
      <c r="G70" s="217" t="s">
        <v>69</v>
      </c>
      <c r="H70" s="231">
        <f>C$30/12</f>
        <v>1.225E-3</v>
      </c>
      <c r="I70" s="232">
        <f ca="1">(SUM('1.  LRAMVA Summary'!D$52:D$60)+SUM('1.  LRAMVA Summary'!D$61:D$62)*(MONTH($E70)-1)/12)*$H70</f>
        <v>46.983860938407894</v>
      </c>
      <c r="J70" s="232">
        <f ca="1">(SUM('1.  LRAMVA Summary'!E$52:E$60)+SUM('1.  LRAMVA Summary'!E$61:E$62)*(MONTH($E70)-1)/12)*$H70</f>
        <v>75.609039815855112</v>
      </c>
      <c r="K70" s="232">
        <f ca="1">(SUM('1.  LRAMVA Summary'!F$52:F$60)+SUM('1.  LRAMVA Summary'!F$61:F$62)*(MONTH($E70)-1)/12)*$H70</f>
        <v>6.7701682089916018</v>
      </c>
      <c r="L70" s="232">
        <f ca="1">(SUM('1.  LRAMVA Summary'!G$52:G$60)+SUM('1.  LRAMVA Summary'!G$61:G$62)*(MONTH($E70)-1)/12)*$H70</f>
        <v>29.763414173033979</v>
      </c>
      <c r="M70" s="232">
        <f ca="1">(SUM('1.  LRAMVA Summary'!H$52:H$60)+SUM('1.  LRAMVA Summary'!H$61:H$62)*(MONTH($E70)-1)/12)*$H70</f>
        <v>0</v>
      </c>
      <c r="N70" s="232">
        <f ca="1">(SUM('1.  LRAMVA Summary'!I$52:I$60)+SUM('1.  LRAMVA Summary'!I$61:I$62)*(MONTH($E70)-1)/12)*$H70</f>
        <v>0</v>
      </c>
      <c r="O70" s="232">
        <f ca="1">(SUM('1.  LRAMVA Summary'!J$52:J$60)+SUM('1.  LRAMVA Summary'!J$61:J$62)*(MONTH($E70)-1)/12)*$H70</f>
        <v>0</v>
      </c>
      <c r="P70" s="232">
        <f ca="1">(SUM('1.  LRAMVA Summary'!K$52:K$60)+SUM('1.  LRAMVA Summary'!K$61:K$62)*(MONTH($E70)-1)/12)*$H70</f>
        <v>0</v>
      </c>
      <c r="Q70" s="232">
        <f ca="1">(SUM('1.  LRAMVA Summary'!L$52:L$60)+SUM('1.  LRAMVA Summary'!L$61:L$62)*(MONTH($E70)-1)/12)*$H70</f>
        <v>0</v>
      </c>
      <c r="R70" s="232">
        <f ca="1">(SUM('1.  LRAMVA Summary'!M$52:M$60)+SUM('1.  LRAMVA Summary'!M$61:M$62)*(MONTH($E70)-1)/12)*$H70</f>
        <v>0</v>
      </c>
      <c r="S70" s="232">
        <f ca="1">(SUM('1.  LRAMVA Summary'!N$52:N$60)+SUM('1.  LRAMVA Summary'!N$61:N$62)*(MONTH($E70)-1)/12)*$H70</f>
        <v>0</v>
      </c>
      <c r="T70" s="232">
        <f ca="1">(SUM('1.  LRAMVA Summary'!O$52:O$60)+SUM('1.  LRAMVA Summary'!O$61:O$62)*(MONTH($E70)-1)/12)*$H70</f>
        <v>0</v>
      </c>
      <c r="U70" s="232">
        <f ca="1">(SUM('1.  LRAMVA Summary'!P$52:P$60)+SUM('1.  LRAMVA Summary'!P$61:P$62)*(MONTH($E70)-1)/12)*$H70</f>
        <v>0</v>
      </c>
      <c r="V70" s="232">
        <f ca="1">(SUM('1.  LRAMVA Summary'!Q$52:Q$60)+SUM('1.  LRAMVA Summary'!Q$61:Q$62)*(MONTH($E70)-1)/12)*$H70</f>
        <v>0</v>
      </c>
      <c r="W70" s="233">
        <f t="shared" ca="1" si="15"/>
        <v>159.12648313628858</v>
      </c>
    </row>
    <row r="71" spans="2:23" s="9" customFormat="1">
      <c r="B71" s="68"/>
      <c r="E71" s="216">
        <v>41974</v>
      </c>
      <c r="F71" s="216" t="s">
        <v>181</v>
      </c>
      <c r="G71" s="217" t="s">
        <v>69</v>
      </c>
      <c r="H71" s="231">
        <f>C$30/12</f>
        <v>1.225E-3</v>
      </c>
      <c r="I71" s="232">
        <f ca="1">(SUM('1.  LRAMVA Summary'!D$52:D$60)+SUM('1.  LRAMVA Summary'!D$61:D$62)*(MONTH($E71)-1)/12)*$H71</f>
        <v>51.682246355074561</v>
      </c>
      <c r="J71" s="232">
        <f ca="1">(SUM('1.  LRAMVA Summary'!E$52:E$60)+SUM('1.  LRAMVA Summary'!E$61:E$62)*(MONTH($E71)-1)/12)*$H71</f>
        <v>83.169943982521758</v>
      </c>
      <c r="K71" s="232">
        <f ca="1">(SUM('1.  LRAMVA Summary'!F$52:F$60)+SUM('1.  LRAMVA Summary'!F$61:F$62)*(MONTH($E71)-1)/12)*$H71</f>
        <v>7.4471848756582677</v>
      </c>
      <c r="L71" s="232">
        <f ca="1">(SUM('1.  LRAMVA Summary'!G$52:G$60)+SUM('1.  LRAMVA Summary'!G$61:G$62)*(MONTH($E71)-1)/12)*$H71</f>
        <v>32.739755839700642</v>
      </c>
      <c r="M71" s="232">
        <f ca="1">(SUM('1.  LRAMVA Summary'!H$52:H$60)+SUM('1.  LRAMVA Summary'!H$61:H$62)*(MONTH($E71)-1)/12)*$H71</f>
        <v>0</v>
      </c>
      <c r="N71" s="232">
        <f ca="1">(SUM('1.  LRAMVA Summary'!I$52:I$60)+SUM('1.  LRAMVA Summary'!I$61:I$62)*(MONTH($E71)-1)/12)*$H71</f>
        <v>0</v>
      </c>
      <c r="O71" s="232">
        <f ca="1">(SUM('1.  LRAMVA Summary'!J$52:J$60)+SUM('1.  LRAMVA Summary'!J$61:J$62)*(MONTH($E71)-1)/12)*$H71</f>
        <v>0</v>
      </c>
      <c r="P71" s="232">
        <f ca="1">(SUM('1.  LRAMVA Summary'!K$52:K$60)+SUM('1.  LRAMVA Summary'!K$61:K$62)*(MONTH($E71)-1)/12)*$H71</f>
        <v>0</v>
      </c>
      <c r="Q71" s="232">
        <f ca="1">(SUM('1.  LRAMVA Summary'!L$52:L$60)+SUM('1.  LRAMVA Summary'!L$61:L$62)*(MONTH($E71)-1)/12)*$H71</f>
        <v>0</v>
      </c>
      <c r="R71" s="232">
        <f ca="1">(SUM('1.  LRAMVA Summary'!M$52:M$60)+SUM('1.  LRAMVA Summary'!M$61:M$62)*(MONTH($E71)-1)/12)*$H71</f>
        <v>0</v>
      </c>
      <c r="S71" s="232">
        <f ca="1">(SUM('1.  LRAMVA Summary'!N$52:N$60)+SUM('1.  LRAMVA Summary'!N$61:N$62)*(MONTH($E71)-1)/12)*$H71</f>
        <v>0</v>
      </c>
      <c r="T71" s="232">
        <f ca="1">(SUM('1.  LRAMVA Summary'!O$52:O$60)+SUM('1.  LRAMVA Summary'!O$61:O$62)*(MONTH($E71)-1)/12)*$H71</f>
        <v>0</v>
      </c>
      <c r="U71" s="232">
        <f ca="1">(SUM('1.  LRAMVA Summary'!P$52:P$60)+SUM('1.  LRAMVA Summary'!P$61:P$62)*(MONTH($E71)-1)/12)*$H71</f>
        <v>0</v>
      </c>
      <c r="V71" s="232">
        <f ca="1">(SUM('1.  LRAMVA Summary'!Q$52:Q$60)+SUM('1.  LRAMVA Summary'!Q$61:Q$62)*(MONTH($E71)-1)/12)*$H71</f>
        <v>0</v>
      </c>
      <c r="W71" s="233">
        <f t="shared" ca="1" si="15"/>
        <v>175.03913105295524</v>
      </c>
    </row>
    <row r="72" spans="2:23" s="9" customFormat="1" ht="15.75" thickBot="1">
      <c r="B72" s="68"/>
      <c r="E72" s="218" t="s">
        <v>465</v>
      </c>
      <c r="F72" s="218"/>
      <c r="G72" s="219"/>
      <c r="H72" s="220"/>
      <c r="I72" s="221">
        <f ca="1">SUM(I59:I71)</f>
        <v>310.092847442861</v>
      </c>
      <c r="J72" s="221">
        <f t="shared" ref="J72:V72" ca="1" si="16">SUM(J59:J71)</f>
        <v>499.02108710038374</v>
      </c>
      <c r="K72" s="221">
        <f t="shared" ca="1" si="16"/>
        <v>44.683317066051885</v>
      </c>
      <c r="L72" s="221">
        <f t="shared" ca="1" si="16"/>
        <v>196.43854763809406</v>
      </c>
      <c r="M72" s="221">
        <f t="shared" ca="1" si="16"/>
        <v>0</v>
      </c>
      <c r="N72" s="221">
        <f t="shared" ca="1" si="16"/>
        <v>0</v>
      </c>
      <c r="O72" s="221">
        <f t="shared" ca="1" si="16"/>
        <v>0</v>
      </c>
      <c r="P72" s="221">
        <f t="shared" ca="1" si="16"/>
        <v>0</v>
      </c>
      <c r="Q72" s="221">
        <f t="shared" ca="1" si="16"/>
        <v>0</v>
      </c>
      <c r="R72" s="221">
        <f t="shared" ca="1" si="16"/>
        <v>0</v>
      </c>
      <c r="S72" s="221">
        <f t="shared" ca="1" si="16"/>
        <v>0</v>
      </c>
      <c r="T72" s="221">
        <f t="shared" ca="1" si="16"/>
        <v>0</v>
      </c>
      <c r="U72" s="221">
        <f t="shared" ca="1" si="16"/>
        <v>0</v>
      </c>
      <c r="V72" s="221">
        <f t="shared" ca="1" si="16"/>
        <v>0</v>
      </c>
      <c r="W72" s="221">
        <f ca="1">SUM(W59:W71)</f>
        <v>1050.2357992473908</v>
      </c>
    </row>
    <row r="73" spans="2:23" s="9" customFormat="1" ht="15.75" thickTop="1">
      <c r="B73" s="68"/>
      <c r="E73" s="222" t="s">
        <v>67</v>
      </c>
      <c r="F73" s="222"/>
      <c r="G73" s="223"/>
      <c r="H73" s="224"/>
      <c r="I73" s="225">
        <v>-310.08999999999997</v>
      </c>
      <c r="J73" s="225">
        <v>-499.02</v>
      </c>
      <c r="K73" s="225">
        <v>-44.68</v>
      </c>
      <c r="L73" s="225">
        <v>-196.44</v>
      </c>
      <c r="M73" s="225"/>
      <c r="N73" s="225"/>
      <c r="O73" s="225"/>
      <c r="P73" s="225"/>
      <c r="Q73" s="225"/>
      <c r="R73" s="225"/>
      <c r="S73" s="225"/>
      <c r="T73" s="225"/>
      <c r="U73" s="225"/>
      <c r="V73" s="225"/>
      <c r="W73" s="226">
        <v>-1050.24</v>
      </c>
    </row>
    <row r="74" spans="2:23" s="9" customFormat="1">
      <c r="B74" s="68"/>
      <c r="E74" s="227" t="s">
        <v>429</v>
      </c>
      <c r="F74" s="227"/>
      <c r="G74" s="228"/>
      <c r="H74" s="229"/>
      <c r="I74" s="230">
        <f t="shared" ref="I74:O74" ca="1" si="17">I72+I73</f>
        <v>2.8474428610252289E-3</v>
      </c>
      <c r="J74" s="230">
        <f t="shared" ca="1" si="17"/>
        <v>1.0871003837564785E-3</v>
      </c>
      <c r="K74" s="230">
        <f t="shared" ca="1" si="17"/>
        <v>3.3170660518848649E-3</v>
      </c>
      <c r="L74" s="230">
        <f t="shared" ca="1" si="17"/>
        <v>-1.4523619059332304E-3</v>
      </c>
      <c r="M74" s="230">
        <f t="shared" ca="1" si="17"/>
        <v>0</v>
      </c>
      <c r="N74" s="230">
        <f t="shared" ca="1" si="17"/>
        <v>0</v>
      </c>
      <c r="O74" s="230">
        <f t="shared" ca="1" si="17"/>
        <v>0</v>
      </c>
      <c r="P74" s="230">
        <f t="shared" ref="P74:V74" ca="1" si="18">P72+P73</f>
        <v>0</v>
      </c>
      <c r="Q74" s="230">
        <f t="shared" ca="1" si="18"/>
        <v>0</v>
      </c>
      <c r="R74" s="230">
        <f t="shared" ca="1" si="18"/>
        <v>0</v>
      </c>
      <c r="S74" s="230">
        <f t="shared" ca="1" si="18"/>
        <v>0</v>
      </c>
      <c r="T74" s="230">
        <f t="shared" ca="1" si="18"/>
        <v>0</v>
      </c>
      <c r="U74" s="230">
        <f t="shared" ca="1" si="18"/>
        <v>0</v>
      </c>
      <c r="V74" s="230">
        <f t="shared" ca="1" si="18"/>
        <v>0</v>
      </c>
      <c r="W74" s="230">
        <f ca="1">W72+W73</f>
        <v>-4.200752609222036E-3</v>
      </c>
    </row>
    <row r="75" spans="2:23" s="9" customFormat="1">
      <c r="B75" s="68"/>
      <c r="E75" s="216">
        <v>42005</v>
      </c>
      <c r="F75" s="216" t="s">
        <v>182</v>
      </c>
      <c r="G75" s="217" t="s">
        <v>65</v>
      </c>
      <c r="H75" s="231">
        <f>C$31/12</f>
        <v>1.225E-3</v>
      </c>
      <c r="I75" s="232">
        <f ca="1">(SUM('1.  LRAMVA Summary'!D$52:D$63)+SUM('1.  LRAMVA Summary'!D$64:D$65)*(MONTH($E75)-1)/12)*$H75</f>
        <v>6.771741229204053E-6</v>
      </c>
      <c r="J75" s="232">
        <f ca="1">(SUM('1.  LRAMVA Summary'!E$52:E$63)+SUM('1.  LRAMVA Summary'!E$64:E$65)*(MONTH($E75)-1)/12)*$H75</f>
        <v>-1.8508115641452604E-6</v>
      </c>
      <c r="K75" s="232">
        <f ca="1">(SUM('1.  LRAMVA Summary'!F$52:F$63)+SUM('1.  LRAMVA Summary'!F$64:F$65)*(MONTH($E75)-1)/12)*$H75</f>
        <v>1.5423249349396427E-6</v>
      </c>
      <c r="L75" s="232">
        <f ca="1">(SUM('1.  LRAMVA Summary'!G$52:G$63)+SUM('1.  LRAMVA Summary'!G$64:G$65)*(MONTH($E75)-1)/12)*$H75</f>
        <v>-2.4936326864917644E-6</v>
      </c>
      <c r="M75" s="232">
        <f ca="1">(SUM('1.  LRAMVA Summary'!H$52:H$63)+SUM('1.  LRAMVA Summary'!H$64:H$65)*(MONTH($E75)-1)/12)*$H75</f>
        <v>0</v>
      </c>
      <c r="N75" s="232">
        <f ca="1">(SUM('1.  LRAMVA Summary'!I$52:I$63)+SUM('1.  LRAMVA Summary'!I$64:I$65)*(MONTH($E75)-1)/12)*$H75</f>
        <v>0</v>
      </c>
      <c r="O75" s="232">
        <f ca="1">(SUM('1.  LRAMVA Summary'!J$52:J$63)+SUM('1.  LRAMVA Summary'!J$64:J$65)*(MONTH($E75)-1)/12)*$H75</f>
        <v>0</v>
      </c>
      <c r="P75" s="232">
        <f ca="1">(SUM('1.  LRAMVA Summary'!K$52:K$63)+SUM('1.  LRAMVA Summary'!K$64:K$65)*(MONTH($E75)-1)/12)*$H75</f>
        <v>0</v>
      </c>
      <c r="Q75" s="232">
        <f ca="1">(SUM('1.  LRAMVA Summary'!L$52:L$63)+SUM('1.  LRAMVA Summary'!L$64:L$65)*(MONTH($E75)-1)/12)*$H75</f>
        <v>0</v>
      </c>
      <c r="R75" s="232">
        <f ca="1">(SUM('1.  LRAMVA Summary'!M$52:M$63)+SUM('1.  LRAMVA Summary'!M$64:M$65)*(MONTH($E75)-1)/12)*$H75</f>
        <v>0</v>
      </c>
      <c r="S75" s="232">
        <f ca="1">(SUM('1.  LRAMVA Summary'!N$52:N$63)+SUM('1.  LRAMVA Summary'!N$64:N$65)*(MONTH($E75)-1)/12)*$H75</f>
        <v>0</v>
      </c>
      <c r="T75" s="232">
        <f ca="1">(SUM('1.  LRAMVA Summary'!O$52:O$63)+SUM('1.  LRAMVA Summary'!O$64:O$65)*(MONTH($E75)-1)/12)*$H75</f>
        <v>0</v>
      </c>
      <c r="U75" s="232">
        <f ca="1">(SUM('1.  LRAMVA Summary'!P$52:P$63)+SUM('1.  LRAMVA Summary'!P$64:P$65)*(MONTH($E75)-1)/12)*$H75</f>
        <v>0</v>
      </c>
      <c r="V75" s="232">
        <f ca="1">(SUM('1.  LRAMVA Summary'!Q$52:Q$63)+SUM('1.  LRAMVA Summary'!Q$64:Q$65)*(MONTH($E75)-1)/12)*$H75</f>
        <v>0</v>
      </c>
      <c r="W75" s="233">
        <f ca="1">SUM(I75:V75)</f>
        <v>3.9696219135066708E-6</v>
      </c>
    </row>
    <row r="76" spans="2:23" s="240" customFormat="1">
      <c r="B76" s="239"/>
      <c r="E76" s="216">
        <v>42036</v>
      </c>
      <c r="F76" s="216" t="s">
        <v>182</v>
      </c>
      <c r="G76" s="217" t="s">
        <v>65</v>
      </c>
      <c r="H76" s="231">
        <f>C$31/12</f>
        <v>1.225E-3</v>
      </c>
      <c r="I76" s="232">
        <f ca="1">(SUM('1.  LRAMVA Summary'!D$52:D$63)+SUM('1.  LRAMVA Summary'!D$64:D$65)*(MONTH($E76)-1)/12)*$H76</f>
        <v>4.9679209759078962</v>
      </c>
      <c r="J76" s="232">
        <f ca="1">(SUM('1.  LRAMVA Summary'!E$52:E$63)+SUM('1.  LRAMVA Summary'!E$64:E$65)*(MONTH($E76)-1)/12)*$H76</f>
        <v>4.3462468421051028</v>
      </c>
      <c r="K76" s="232">
        <f ca="1">(SUM('1.  LRAMVA Summary'!F$52:F$63)+SUM('1.  LRAMVA Summary'!F$64:F$65)*(MONTH($E76)-1)/12)*$H76</f>
        <v>0.67045828294993481</v>
      </c>
      <c r="L76" s="232">
        <f ca="1">(SUM('1.  LRAMVA Summary'!G$52:G$63)+SUM('1.  LRAMVA Summary'!G$64:G$65)*(MONTH($E76)-1)/12)*$H76</f>
        <v>3.2462555199089804</v>
      </c>
      <c r="M76" s="232">
        <f ca="1">(SUM('1.  LRAMVA Summary'!H$52:H$63)+SUM('1.  LRAMVA Summary'!H$64:H$65)*(MONTH($E76)-1)/12)*$H76</f>
        <v>3.6819416666666671E-4</v>
      </c>
      <c r="N76" s="232">
        <f ca="1">(SUM('1.  LRAMVA Summary'!I$52:I$63)+SUM('1.  LRAMVA Summary'!I$64:I$65)*(MONTH($E76)-1)/12)*$H76</f>
        <v>0.4472268791666667</v>
      </c>
      <c r="O76" s="232">
        <f ca="1">(SUM('1.  LRAMVA Summary'!J$52:J$63)+SUM('1.  LRAMVA Summary'!J$64:J$65)*(MONTH($E76)-1)/12)*$H76</f>
        <v>0</v>
      </c>
      <c r="P76" s="232">
        <f ca="1">(SUM('1.  LRAMVA Summary'!K$52:K$63)+SUM('1.  LRAMVA Summary'!K$64:K$65)*(MONTH($E76)-1)/12)*$H76</f>
        <v>0</v>
      </c>
      <c r="Q76" s="232">
        <f ca="1">(SUM('1.  LRAMVA Summary'!L$52:L$63)+SUM('1.  LRAMVA Summary'!L$64:L$65)*(MONTH($E76)-1)/12)*$H76</f>
        <v>0</v>
      </c>
      <c r="R76" s="232">
        <f ca="1">(SUM('1.  LRAMVA Summary'!M$52:M$63)+SUM('1.  LRAMVA Summary'!M$64:M$65)*(MONTH($E76)-1)/12)*$H76</f>
        <v>0</v>
      </c>
      <c r="S76" s="232">
        <f ca="1">(SUM('1.  LRAMVA Summary'!N$52:N$63)+SUM('1.  LRAMVA Summary'!N$64:N$65)*(MONTH($E76)-1)/12)*$H76</f>
        <v>0</v>
      </c>
      <c r="T76" s="232">
        <f ca="1">(SUM('1.  LRAMVA Summary'!O$52:O$63)+SUM('1.  LRAMVA Summary'!O$64:O$65)*(MONTH($E76)-1)/12)*$H76</f>
        <v>0</v>
      </c>
      <c r="U76" s="232">
        <f ca="1">(SUM('1.  LRAMVA Summary'!P$52:P$63)+SUM('1.  LRAMVA Summary'!P$64:P$65)*(MONTH($E76)-1)/12)*$H76</f>
        <v>0</v>
      </c>
      <c r="V76" s="232">
        <f ca="1">(SUM('1.  LRAMVA Summary'!Q$52:Q$63)+SUM('1.  LRAMVA Summary'!Q$64:Q$65)*(MONTH($E76)-1)/12)*$H76</f>
        <v>0</v>
      </c>
      <c r="W76" s="233">
        <f ca="1">SUM(I76:V76)</f>
        <v>13.67847669420525</v>
      </c>
    </row>
    <row r="77" spans="2:23" s="9" customFormat="1">
      <c r="B77" s="68"/>
      <c r="E77" s="216">
        <v>42064</v>
      </c>
      <c r="F77" s="216" t="s">
        <v>182</v>
      </c>
      <c r="G77" s="217" t="s">
        <v>65</v>
      </c>
      <c r="H77" s="231">
        <f>C$31/12</f>
        <v>1.225E-3</v>
      </c>
      <c r="I77" s="232">
        <f ca="1">(SUM('1.  LRAMVA Summary'!D$52:D$63)+SUM('1.  LRAMVA Summary'!D$64:D$65)*(MONTH($E77)-1)/12)*$H77</f>
        <v>9.9358351800745641</v>
      </c>
      <c r="J77" s="232">
        <f ca="1">(SUM('1.  LRAMVA Summary'!E$52:E$63)+SUM('1.  LRAMVA Summary'!E$64:E$65)*(MONTH($E77)-1)/12)*$H77</f>
        <v>8.6924955350217683</v>
      </c>
      <c r="K77" s="232">
        <f ca="1">(SUM('1.  LRAMVA Summary'!F$52:F$63)+SUM('1.  LRAMVA Summary'!F$64:F$65)*(MONTH($E77)-1)/12)*$H77</f>
        <v>1.3409150235749348</v>
      </c>
      <c r="L77" s="232">
        <f ca="1">(SUM('1.  LRAMVA Summary'!G$52:G$63)+SUM('1.  LRAMVA Summary'!G$64:G$65)*(MONTH($E77)-1)/12)*$H77</f>
        <v>6.4925135334506479</v>
      </c>
      <c r="M77" s="232">
        <f ca="1">(SUM('1.  LRAMVA Summary'!H$52:H$63)+SUM('1.  LRAMVA Summary'!H$64:H$65)*(MONTH($E77)-1)/12)*$H77</f>
        <v>7.3638833333333341E-4</v>
      </c>
      <c r="N77" s="232">
        <f ca="1">(SUM('1.  LRAMVA Summary'!I$52:I$63)+SUM('1.  LRAMVA Summary'!I$64:I$65)*(MONTH($E77)-1)/12)*$H77</f>
        <v>0.8944537583333334</v>
      </c>
      <c r="O77" s="232">
        <f ca="1">(SUM('1.  LRAMVA Summary'!J$52:J$63)+SUM('1.  LRAMVA Summary'!J$64:J$65)*(MONTH($E77)-1)/12)*$H77</f>
        <v>0</v>
      </c>
      <c r="P77" s="232">
        <f ca="1">(SUM('1.  LRAMVA Summary'!K$52:K$63)+SUM('1.  LRAMVA Summary'!K$64:K$65)*(MONTH($E77)-1)/12)*$H77</f>
        <v>0</v>
      </c>
      <c r="Q77" s="232">
        <f ca="1">(SUM('1.  LRAMVA Summary'!L$52:L$63)+SUM('1.  LRAMVA Summary'!L$64:L$65)*(MONTH($E77)-1)/12)*$H77</f>
        <v>0</v>
      </c>
      <c r="R77" s="232">
        <f ca="1">(SUM('1.  LRAMVA Summary'!M$52:M$63)+SUM('1.  LRAMVA Summary'!M$64:M$65)*(MONTH($E77)-1)/12)*$H77</f>
        <v>0</v>
      </c>
      <c r="S77" s="232">
        <f ca="1">(SUM('1.  LRAMVA Summary'!N$52:N$63)+SUM('1.  LRAMVA Summary'!N$64:N$65)*(MONTH($E77)-1)/12)*$H77</f>
        <v>0</v>
      </c>
      <c r="T77" s="232">
        <f ca="1">(SUM('1.  LRAMVA Summary'!O$52:O$63)+SUM('1.  LRAMVA Summary'!O$64:O$65)*(MONTH($E77)-1)/12)*$H77</f>
        <v>0</v>
      </c>
      <c r="U77" s="232">
        <f ca="1">(SUM('1.  LRAMVA Summary'!P$52:P$63)+SUM('1.  LRAMVA Summary'!P$64:P$65)*(MONTH($E77)-1)/12)*$H77</f>
        <v>0</v>
      </c>
      <c r="V77" s="232">
        <f ca="1">(SUM('1.  LRAMVA Summary'!Q$52:Q$63)+SUM('1.  LRAMVA Summary'!Q$64:Q$65)*(MONTH($E77)-1)/12)*$H77</f>
        <v>0</v>
      </c>
      <c r="W77" s="233">
        <f ca="1">SUM(I77:V77)</f>
        <v>27.356949418788584</v>
      </c>
    </row>
    <row r="78" spans="2:23" s="9" customFormat="1">
      <c r="B78" s="68"/>
      <c r="E78" s="216">
        <v>42095</v>
      </c>
      <c r="F78" s="216" t="s">
        <v>182</v>
      </c>
      <c r="G78" s="217" t="s">
        <v>66</v>
      </c>
      <c r="H78" s="231">
        <f>C$32/12</f>
        <v>9.1666666666666665E-4</v>
      </c>
      <c r="I78" s="232">
        <f ca="1">(SUM('1.  LRAMVA Summary'!D$52:D$63)+SUM('1.  LRAMVA Summary'!D$64:D$65)*(MONTH($E78)-1)/12)*$H78</f>
        <v>11.15246552562269</v>
      </c>
      <c r="J78" s="232">
        <f ca="1">(SUM('1.  LRAMVA Summary'!E$52:E$63)+SUM('1.  LRAMVA Summary'!E$64:E$65)*(MONTH($E78)-1)/12)*$H78</f>
        <v>9.7568834358722984</v>
      </c>
      <c r="K78" s="232">
        <f ca="1">(SUM('1.  LRAMVA Summary'!F$52:F$63)+SUM('1.  LRAMVA Summary'!F$64:F$65)*(MONTH($E78)-1)/12)*$H78</f>
        <v>1.5051081228706995</v>
      </c>
      <c r="L78" s="232">
        <f ca="1">(SUM('1.  LRAMVA Summary'!G$52:G$63)+SUM('1.  LRAMVA Summary'!G$64:G$65)*(MONTH($E78)-1)/12)*$H78</f>
        <v>7.2875161235996906</v>
      </c>
      <c r="M78" s="232">
        <f ca="1">(SUM('1.  LRAMVA Summary'!H$52:H$63)+SUM('1.  LRAMVA Summary'!H$64:H$65)*(MONTH($E78)-1)/12)*$H78</f>
        <v>8.2655833333333362E-4</v>
      </c>
      <c r="N78" s="232">
        <f ca="1">(SUM('1.  LRAMVA Summary'!I$52:I$63)+SUM('1.  LRAMVA Summary'!I$64:I$65)*(MONTH($E78)-1)/12)*$H78</f>
        <v>1.0039787083333334</v>
      </c>
      <c r="O78" s="232">
        <f ca="1">(SUM('1.  LRAMVA Summary'!J$52:J$63)+SUM('1.  LRAMVA Summary'!J$64:J$65)*(MONTH($E78)-1)/12)*$H78</f>
        <v>0</v>
      </c>
      <c r="P78" s="232">
        <f ca="1">(SUM('1.  LRAMVA Summary'!K$52:K$63)+SUM('1.  LRAMVA Summary'!K$64:K$65)*(MONTH($E78)-1)/12)*$H78</f>
        <v>0</v>
      </c>
      <c r="Q78" s="232">
        <f ca="1">(SUM('1.  LRAMVA Summary'!L$52:L$63)+SUM('1.  LRAMVA Summary'!L$64:L$65)*(MONTH($E78)-1)/12)*$H78</f>
        <v>0</v>
      </c>
      <c r="R78" s="232">
        <f ca="1">(SUM('1.  LRAMVA Summary'!M$52:M$63)+SUM('1.  LRAMVA Summary'!M$64:M$65)*(MONTH($E78)-1)/12)*$H78</f>
        <v>0</v>
      </c>
      <c r="S78" s="232">
        <f ca="1">(SUM('1.  LRAMVA Summary'!N$52:N$63)+SUM('1.  LRAMVA Summary'!N$64:N$65)*(MONTH($E78)-1)/12)*$H78</f>
        <v>0</v>
      </c>
      <c r="T78" s="232">
        <f ca="1">(SUM('1.  LRAMVA Summary'!O$52:O$63)+SUM('1.  LRAMVA Summary'!O$64:O$65)*(MONTH($E78)-1)/12)*$H78</f>
        <v>0</v>
      </c>
      <c r="U78" s="232">
        <f ca="1">(SUM('1.  LRAMVA Summary'!P$52:P$63)+SUM('1.  LRAMVA Summary'!P$64:P$65)*(MONTH($E78)-1)/12)*$H78</f>
        <v>0</v>
      </c>
      <c r="V78" s="232">
        <f ca="1">(SUM('1.  LRAMVA Summary'!Q$52:Q$63)+SUM('1.  LRAMVA Summary'!Q$64:Q$65)*(MONTH($E78)-1)/12)*$H78</f>
        <v>0</v>
      </c>
      <c r="W78" s="233">
        <f t="shared" ref="W78:W86" ca="1" si="19">SUM(I78:V78)</f>
        <v>30.706778474632046</v>
      </c>
    </row>
    <row r="79" spans="2:23" s="9" customFormat="1">
      <c r="B79" s="68"/>
      <c r="E79" s="216">
        <v>42125</v>
      </c>
      <c r="F79" s="216" t="s">
        <v>182</v>
      </c>
      <c r="G79" s="217" t="s">
        <v>66</v>
      </c>
      <c r="H79" s="231">
        <f>C$32/12</f>
        <v>9.1666666666666665E-4</v>
      </c>
      <c r="I79" s="232">
        <f ca="1">(SUM('1.  LRAMVA Summary'!D$52:D$63)+SUM('1.  LRAMVA Summary'!D$64:D$65)*(MONTH($E79)-1)/12)*$H79</f>
        <v>14.869952345067135</v>
      </c>
      <c r="J79" s="232">
        <f ca="1">(SUM('1.  LRAMVA Summary'!E$52:E$63)+SUM('1.  LRAMVA Summary'!E$64:E$65)*(MONTH($E79)-1)/12)*$H79</f>
        <v>13.009178376150077</v>
      </c>
      <c r="K79" s="232">
        <f ca="1">(SUM('1.  LRAMVA Summary'!F$52:F$63)+SUM('1.  LRAMVA Summary'!F$64:F$65)*(MONTH($E79)-1)/12)*$H79</f>
        <v>2.0068104457873659</v>
      </c>
      <c r="L79" s="232">
        <f ca="1">(SUM('1.  LRAMVA Summary'!G$52:G$63)+SUM('1.  LRAMVA Summary'!G$64:G$65)*(MONTH($E79)-1)/12)*$H79</f>
        <v>9.7166887867941369</v>
      </c>
      <c r="M79" s="232">
        <f ca="1">(SUM('1.  LRAMVA Summary'!H$52:H$63)+SUM('1.  LRAMVA Summary'!H$64:H$65)*(MONTH($E79)-1)/12)*$H79</f>
        <v>1.1020777777777779E-3</v>
      </c>
      <c r="N79" s="232">
        <f ca="1">(SUM('1.  LRAMVA Summary'!I$52:I$63)+SUM('1.  LRAMVA Summary'!I$64:I$65)*(MONTH($E79)-1)/12)*$H79</f>
        <v>1.3386382777777779</v>
      </c>
      <c r="O79" s="232">
        <f ca="1">(SUM('1.  LRAMVA Summary'!J$52:J$63)+SUM('1.  LRAMVA Summary'!J$64:J$65)*(MONTH($E79)-1)/12)*$H79</f>
        <v>0</v>
      </c>
      <c r="P79" s="232">
        <f ca="1">(SUM('1.  LRAMVA Summary'!K$52:K$63)+SUM('1.  LRAMVA Summary'!K$64:K$65)*(MONTH($E79)-1)/12)*$H79</f>
        <v>0</v>
      </c>
      <c r="Q79" s="232">
        <f ca="1">(SUM('1.  LRAMVA Summary'!L$52:L$63)+SUM('1.  LRAMVA Summary'!L$64:L$65)*(MONTH($E79)-1)/12)*$H79</f>
        <v>0</v>
      </c>
      <c r="R79" s="232">
        <f ca="1">(SUM('1.  LRAMVA Summary'!M$52:M$63)+SUM('1.  LRAMVA Summary'!M$64:M$65)*(MONTH($E79)-1)/12)*$H79</f>
        <v>0</v>
      </c>
      <c r="S79" s="232">
        <f ca="1">(SUM('1.  LRAMVA Summary'!N$52:N$63)+SUM('1.  LRAMVA Summary'!N$64:N$65)*(MONTH($E79)-1)/12)*$H79</f>
        <v>0</v>
      </c>
      <c r="T79" s="232">
        <f ca="1">(SUM('1.  LRAMVA Summary'!O$52:O$63)+SUM('1.  LRAMVA Summary'!O$64:O$65)*(MONTH($E79)-1)/12)*$H79</f>
        <v>0</v>
      </c>
      <c r="U79" s="232">
        <f ca="1">(SUM('1.  LRAMVA Summary'!P$52:P$63)+SUM('1.  LRAMVA Summary'!P$64:P$65)*(MONTH($E79)-1)/12)*$H79</f>
        <v>0</v>
      </c>
      <c r="V79" s="232">
        <f ca="1">(SUM('1.  LRAMVA Summary'!Q$52:Q$63)+SUM('1.  LRAMVA Summary'!Q$64:Q$65)*(MONTH($E79)-1)/12)*$H79</f>
        <v>0</v>
      </c>
      <c r="W79" s="233">
        <f t="shared" ca="1" si="19"/>
        <v>40.942370309354267</v>
      </c>
    </row>
    <row r="80" spans="2:23" s="9" customFormat="1">
      <c r="B80" s="68"/>
      <c r="E80" s="216">
        <v>42156</v>
      </c>
      <c r="F80" s="216" t="s">
        <v>182</v>
      </c>
      <c r="G80" s="217" t="s">
        <v>66</v>
      </c>
      <c r="H80" s="231">
        <f>C$32/12</f>
        <v>9.1666666666666665E-4</v>
      </c>
      <c r="I80" s="232">
        <f ca="1">(SUM('1.  LRAMVA Summary'!D$52:D$63)+SUM('1.  LRAMVA Summary'!D$64:D$65)*(MONTH($E80)-1)/12)*$H80</f>
        <v>18.587439164511579</v>
      </c>
      <c r="J80" s="232">
        <f ca="1">(SUM('1.  LRAMVA Summary'!E$52:E$63)+SUM('1.  LRAMVA Summary'!E$64:E$65)*(MONTH($E80)-1)/12)*$H80</f>
        <v>16.261473316427853</v>
      </c>
      <c r="K80" s="232">
        <f ca="1">(SUM('1.  LRAMVA Summary'!F$52:F$63)+SUM('1.  LRAMVA Summary'!F$64:F$65)*(MONTH($E80)-1)/12)*$H80</f>
        <v>2.5085127687040325</v>
      </c>
      <c r="L80" s="232">
        <f ca="1">(SUM('1.  LRAMVA Summary'!G$52:G$63)+SUM('1.  LRAMVA Summary'!G$64:G$65)*(MONTH($E80)-1)/12)*$H80</f>
        <v>12.14586144998858</v>
      </c>
      <c r="M80" s="232">
        <f ca="1">(SUM('1.  LRAMVA Summary'!H$52:H$63)+SUM('1.  LRAMVA Summary'!H$64:H$65)*(MONTH($E80)-1)/12)*$H80</f>
        <v>1.3775972222222223E-3</v>
      </c>
      <c r="N80" s="232">
        <f ca="1">(SUM('1.  LRAMVA Summary'!I$52:I$63)+SUM('1.  LRAMVA Summary'!I$64:I$65)*(MONTH($E80)-1)/12)*$H80</f>
        <v>1.6732978472222224</v>
      </c>
      <c r="O80" s="232">
        <f ca="1">(SUM('1.  LRAMVA Summary'!J$52:J$63)+SUM('1.  LRAMVA Summary'!J$64:J$65)*(MONTH($E80)-1)/12)*$H80</f>
        <v>0</v>
      </c>
      <c r="P80" s="232">
        <f ca="1">(SUM('1.  LRAMVA Summary'!K$52:K$63)+SUM('1.  LRAMVA Summary'!K$64:K$65)*(MONTH($E80)-1)/12)*$H80</f>
        <v>0</v>
      </c>
      <c r="Q80" s="232">
        <f ca="1">(SUM('1.  LRAMVA Summary'!L$52:L$63)+SUM('1.  LRAMVA Summary'!L$64:L$65)*(MONTH($E80)-1)/12)*$H80</f>
        <v>0</v>
      </c>
      <c r="R80" s="232">
        <f ca="1">(SUM('1.  LRAMVA Summary'!M$52:M$63)+SUM('1.  LRAMVA Summary'!M$64:M$65)*(MONTH($E80)-1)/12)*$H80</f>
        <v>0</v>
      </c>
      <c r="S80" s="232">
        <f ca="1">(SUM('1.  LRAMVA Summary'!N$52:N$63)+SUM('1.  LRAMVA Summary'!N$64:N$65)*(MONTH($E80)-1)/12)*$H80</f>
        <v>0</v>
      </c>
      <c r="T80" s="232">
        <f ca="1">(SUM('1.  LRAMVA Summary'!O$52:O$63)+SUM('1.  LRAMVA Summary'!O$64:O$65)*(MONTH($E80)-1)/12)*$H80</f>
        <v>0</v>
      </c>
      <c r="U80" s="232">
        <f ca="1">(SUM('1.  LRAMVA Summary'!P$52:P$63)+SUM('1.  LRAMVA Summary'!P$64:P$65)*(MONTH($E80)-1)/12)*$H80</f>
        <v>0</v>
      </c>
      <c r="V80" s="232">
        <f ca="1">(SUM('1.  LRAMVA Summary'!Q$52:Q$63)+SUM('1.  LRAMVA Summary'!Q$64:Q$65)*(MONTH($E80)-1)/12)*$H80</f>
        <v>0</v>
      </c>
      <c r="W80" s="233">
        <f t="shared" ca="1" si="19"/>
        <v>51.177962144076488</v>
      </c>
    </row>
    <row r="81" spans="2:23" s="9" customFormat="1">
      <c r="B81" s="68"/>
      <c r="E81" s="216">
        <v>42186</v>
      </c>
      <c r="F81" s="216" t="s">
        <v>182</v>
      </c>
      <c r="G81" s="217" t="s">
        <v>68</v>
      </c>
      <c r="H81" s="231">
        <f>C$33/12</f>
        <v>9.1666666666666665E-4</v>
      </c>
      <c r="I81" s="232">
        <f ca="1">(SUM('1.  LRAMVA Summary'!D$52:D$63)+SUM('1.  LRAMVA Summary'!D$64:D$65)*(MONTH($E81)-1)/12)*$H81</f>
        <v>22.304925983956025</v>
      </c>
      <c r="J81" s="232">
        <f ca="1">(SUM('1.  LRAMVA Summary'!E$52:E$63)+SUM('1.  LRAMVA Summary'!E$64:E$65)*(MONTH($E81)-1)/12)*$H81</f>
        <v>19.513768256705632</v>
      </c>
      <c r="K81" s="232">
        <f ca="1">(SUM('1.  LRAMVA Summary'!F$52:F$63)+SUM('1.  LRAMVA Summary'!F$64:F$65)*(MONTH($E81)-1)/12)*$H81</f>
        <v>3.0102150916206996</v>
      </c>
      <c r="L81" s="232">
        <f ca="1">(SUM('1.  LRAMVA Summary'!G$52:G$63)+SUM('1.  LRAMVA Summary'!G$64:G$65)*(MONTH($E81)-1)/12)*$H81</f>
        <v>14.575034113183024</v>
      </c>
      <c r="M81" s="232">
        <f ca="1">(SUM('1.  LRAMVA Summary'!H$52:H$63)+SUM('1.  LRAMVA Summary'!H$64:H$65)*(MONTH($E81)-1)/12)*$H81</f>
        <v>1.6531166666666672E-3</v>
      </c>
      <c r="N81" s="232">
        <f ca="1">(SUM('1.  LRAMVA Summary'!I$52:I$63)+SUM('1.  LRAMVA Summary'!I$64:I$65)*(MONTH($E81)-1)/12)*$H81</f>
        <v>2.0079574166666667</v>
      </c>
      <c r="O81" s="232">
        <f ca="1">(SUM('1.  LRAMVA Summary'!J$52:J$63)+SUM('1.  LRAMVA Summary'!J$64:J$65)*(MONTH($E81)-1)/12)*$H81</f>
        <v>0</v>
      </c>
      <c r="P81" s="232">
        <f ca="1">(SUM('1.  LRAMVA Summary'!K$52:K$63)+SUM('1.  LRAMVA Summary'!K$64:K$65)*(MONTH($E81)-1)/12)*$H81</f>
        <v>0</v>
      </c>
      <c r="Q81" s="232">
        <f ca="1">(SUM('1.  LRAMVA Summary'!L$52:L$63)+SUM('1.  LRAMVA Summary'!L$64:L$65)*(MONTH($E81)-1)/12)*$H81</f>
        <v>0</v>
      </c>
      <c r="R81" s="232">
        <f ca="1">(SUM('1.  LRAMVA Summary'!M$52:M$63)+SUM('1.  LRAMVA Summary'!M$64:M$65)*(MONTH($E81)-1)/12)*$H81</f>
        <v>0</v>
      </c>
      <c r="S81" s="232">
        <f ca="1">(SUM('1.  LRAMVA Summary'!N$52:N$63)+SUM('1.  LRAMVA Summary'!N$64:N$65)*(MONTH($E81)-1)/12)*$H81</f>
        <v>0</v>
      </c>
      <c r="T81" s="232">
        <f ca="1">(SUM('1.  LRAMVA Summary'!O$52:O$63)+SUM('1.  LRAMVA Summary'!O$64:O$65)*(MONTH($E81)-1)/12)*$H81</f>
        <v>0</v>
      </c>
      <c r="U81" s="232">
        <f ca="1">(SUM('1.  LRAMVA Summary'!P$52:P$63)+SUM('1.  LRAMVA Summary'!P$64:P$65)*(MONTH($E81)-1)/12)*$H81</f>
        <v>0</v>
      </c>
      <c r="V81" s="232">
        <f ca="1">(SUM('1.  LRAMVA Summary'!Q$52:Q$63)+SUM('1.  LRAMVA Summary'!Q$64:Q$65)*(MONTH($E81)-1)/12)*$H81</f>
        <v>0</v>
      </c>
      <c r="W81" s="233">
        <f t="shared" ca="1" si="19"/>
        <v>61.413553978798717</v>
      </c>
    </row>
    <row r="82" spans="2:23" s="9" customFormat="1">
      <c r="B82" s="68"/>
      <c r="E82" s="216">
        <v>42217</v>
      </c>
      <c r="F82" s="216" t="s">
        <v>182</v>
      </c>
      <c r="G82" s="217" t="s">
        <v>68</v>
      </c>
      <c r="H82" s="231">
        <f>C$33/12</f>
        <v>9.1666666666666665E-4</v>
      </c>
      <c r="I82" s="232">
        <f ca="1">(SUM('1.  LRAMVA Summary'!D$52:D$63)+SUM('1.  LRAMVA Summary'!D$64:D$65)*(MONTH($E82)-1)/12)*$H82</f>
        <v>26.022412803400471</v>
      </c>
      <c r="J82" s="232">
        <f ca="1">(SUM('1.  LRAMVA Summary'!E$52:E$63)+SUM('1.  LRAMVA Summary'!E$64:E$65)*(MONTH($E82)-1)/12)*$H82</f>
        <v>22.76606319698341</v>
      </c>
      <c r="K82" s="232">
        <f ca="1">(SUM('1.  LRAMVA Summary'!F$52:F$63)+SUM('1.  LRAMVA Summary'!F$64:F$65)*(MONTH($E82)-1)/12)*$H82</f>
        <v>3.5119174145373662</v>
      </c>
      <c r="L82" s="232">
        <f ca="1">(SUM('1.  LRAMVA Summary'!G$52:G$63)+SUM('1.  LRAMVA Summary'!G$64:G$65)*(MONTH($E82)-1)/12)*$H82</f>
        <v>17.004206776377469</v>
      </c>
      <c r="M82" s="232">
        <f ca="1">(SUM('1.  LRAMVA Summary'!H$52:H$63)+SUM('1.  LRAMVA Summary'!H$64:H$65)*(MONTH($E82)-1)/12)*$H82</f>
        <v>1.9286361111111113E-3</v>
      </c>
      <c r="N82" s="232">
        <f ca="1">(SUM('1.  LRAMVA Summary'!I$52:I$63)+SUM('1.  LRAMVA Summary'!I$64:I$65)*(MONTH($E82)-1)/12)*$H82</f>
        <v>2.3426169861111115</v>
      </c>
      <c r="O82" s="232">
        <f ca="1">(SUM('1.  LRAMVA Summary'!J$52:J$63)+SUM('1.  LRAMVA Summary'!J$64:J$65)*(MONTH($E82)-1)/12)*$H82</f>
        <v>0</v>
      </c>
      <c r="P82" s="232">
        <f ca="1">(SUM('1.  LRAMVA Summary'!K$52:K$63)+SUM('1.  LRAMVA Summary'!K$64:K$65)*(MONTH($E82)-1)/12)*$H82</f>
        <v>0</v>
      </c>
      <c r="Q82" s="232">
        <f ca="1">(SUM('1.  LRAMVA Summary'!L$52:L$63)+SUM('1.  LRAMVA Summary'!L$64:L$65)*(MONTH($E82)-1)/12)*$H82</f>
        <v>0</v>
      </c>
      <c r="R82" s="232">
        <f ca="1">(SUM('1.  LRAMVA Summary'!M$52:M$63)+SUM('1.  LRAMVA Summary'!M$64:M$65)*(MONTH($E82)-1)/12)*$H82</f>
        <v>0</v>
      </c>
      <c r="S82" s="232">
        <f ca="1">(SUM('1.  LRAMVA Summary'!N$52:N$63)+SUM('1.  LRAMVA Summary'!N$64:N$65)*(MONTH($E82)-1)/12)*$H82</f>
        <v>0</v>
      </c>
      <c r="T82" s="232">
        <f ca="1">(SUM('1.  LRAMVA Summary'!O$52:O$63)+SUM('1.  LRAMVA Summary'!O$64:O$65)*(MONTH($E82)-1)/12)*$H82</f>
        <v>0</v>
      </c>
      <c r="U82" s="232">
        <f ca="1">(SUM('1.  LRAMVA Summary'!P$52:P$63)+SUM('1.  LRAMVA Summary'!P$64:P$65)*(MONTH($E82)-1)/12)*$H82</f>
        <v>0</v>
      </c>
      <c r="V82" s="232">
        <f ca="1">(SUM('1.  LRAMVA Summary'!Q$52:Q$63)+SUM('1.  LRAMVA Summary'!Q$64:Q$65)*(MONTH($E82)-1)/12)*$H82</f>
        <v>0</v>
      </c>
      <c r="W82" s="233">
        <f t="shared" ca="1" si="19"/>
        <v>71.649145813520946</v>
      </c>
    </row>
    <row r="83" spans="2:23" s="9" customFormat="1">
      <c r="B83" s="68"/>
      <c r="E83" s="216">
        <v>42248</v>
      </c>
      <c r="F83" s="216" t="s">
        <v>182</v>
      </c>
      <c r="G83" s="217" t="s">
        <v>68</v>
      </c>
      <c r="H83" s="231">
        <f>C$33/12</f>
        <v>9.1666666666666665E-4</v>
      </c>
      <c r="I83" s="232">
        <f ca="1">(SUM('1.  LRAMVA Summary'!D$52:D$63)+SUM('1.  LRAMVA Summary'!D$64:D$65)*(MONTH($E83)-1)/12)*$H83</f>
        <v>29.739899622844913</v>
      </c>
      <c r="J83" s="232">
        <f ca="1">(SUM('1.  LRAMVA Summary'!E$52:E$63)+SUM('1.  LRAMVA Summary'!E$64:E$65)*(MONTH($E83)-1)/12)*$H83</f>
        <v>26.018358137261188</v>
      </c>
      <c r="K83" s="232">
        <f ca="1">(SUM('1.  LRAMVA Summary'!F$52:F$63)+SUM('1.  LRAMVA Summary'!F$64:F$65)*(MONTH($E83)-1)/12)*$H83</f>
        <v>4.0136197374540323</v>
      </c>
      <c r="L83" s="232">
        <f ca="1">(SUM('1.  LRAMVA Summary'!G$52:G$63)+SUM('1.  LRAMVA Summary'!G$64:G$65)*(MONTH($E83)-1)/12)*$H83</f>
        <v>19.433379439571915</v>
      </c>
      <c r="M83" s="232">
        <f ca="1">(SUM('1.  LRAMVA Summary'!H$52:H$63)+SUM('1.  LRAMVA Summary'!H$64:H$65)*(MONTH($E83)-1)/12)*$H83</f>
        <v>2.2041555555555557E-3</v>
      </c>
      <c r="N83" s="232">
        <f ca="1">(SUM('1.  LRAMVA Summary'!I$52:I$63)+SUM('1.  LRAMVA Summary'!I$64:I$65)*(MONTH($E83)-1)/12)*$H83</f>
        <v>2.6772765555555558</v>
      </c>
      <c r="O83" s="232">
        <f ca="1">(SUM('1.  LRAMVA Summary'!J$52:J$63)+SUM('1.  LRAMVA Summary'!J$64:J$65)*(MONTH($E83)-1)/12)*$H83</f>
        <v>0</v>
      </c>
      <c r="P83" s="232">
        <f ca="1">(SUM('1.  LRAMVA Summary'!K$52:K$63)+SUM('1.  LRAMVA Summary'!K$64:K$65)*(MONTH($E83)-1)/12)*$H83</f>
        <v>0</v>
      </c>
      <c r="Q83" s="232">
        <f ca="1">(SUM('1.  LRAMVA Summary'!L$52:L$63)+SUM('1.  LRAMVA Summary'!L$64:L$65)*(MONTH($E83)-1)/12)*$H83</f>
        <v>0</v>
      </c>
      <c r="R83" s="232">
        <f ca="1">(SUM('1.  LRAMVA Summary'!M$52:M$63)+SUM('1.  LRAMVA Summary'!M$64:M$65)*(MONTH($E83)-1)/12)*$H83</f>
        <v>0</v>
      </c>
      <c r="S83" s="232">
        <f ca="1">(SUM('1.  LRAMVA Summary'!N$52:N$63)+SUM('1.  LRAMVA Summary'!N$64:N$65)*(MONTH($E83)-1)/12)*$H83</f>
        <v>0</v>
      </c>
      <c r="T83" s="232">
        <f ca="1">(SUM('1.  LRAMVA Summary'!O$52:O$63)+SUM('1.  LRAMVA Summary'!O$64:O$65)*(MONTH($E83)-1)/12)*$H83</f>
        <v>0</v>
      </c>
      <c r="U83" s="232">
        <f ca="1">(SUM('1.  LRAMVA Summary'!P$52:P$63)+SUM('1.  LRAMVA Summary'!P$64:P$65)*(MONTH($E83)-1)/12)*$H83</f>
        <v>0</v>
      </c>
      <c r="V83" s="232">
        <f ca="1">(SUM('1.  LRAMVA Summary'!Q$52:Q$63)+SUM('1.  LRAMVA Summary'!Q$64:Q$65)*(MONTH($E83)-1)/12)*$H83</f>
        <v>0</v>
      </c>
      <c r="W83" s="233">
        <f t="shared" ca="1" si="19"/>
        <v>81.88473764824316</v>
      </c>
    </row>
    <row r="84" spans="2:23" s="9" customFormat="1">
      <c r="B84" s="68"/>
      <c r="E84" s="216">
        <v>42278</v>
      </c>
      <c r="F84" s="216" t="s">
        <v>182</v>
      </c>
      <c r="G84" s="217" t="s">
        <v>69</v>
      </c>
      <c r="H84" s="231">
        <f>C$34/12</f>
        <v>9.1666666666666665E-4</v>
      </c>
      <c r="I84" s="232">
        <f ca="1">(SUM('1.  LRAMVA Summary'!D$52:D$63)+SUM('1.  LRAMVA Summary'!D$64:D$65)*(MONTH($E84)-1)/12)*$H84</f>
        <v>33.457386442289362</v>
      </c>
      <c r="J84" s="232">
        <f ca="1">(SUM('1.  LRAMVA Summary'!E$52:E$63)+SUM('1.  LRAMVA Summary'!E$64:E$65)*(MONTH($E84)-1)/12)*$H84</f>
        <v>29.270653077538963</v>
      </c>
      <c r="K84" s="232">
        <f ca="1">(SUM('1.  LRAMVA Summary'!F$52:F$63)+SUM('1.  LRAMVA Summary'!F$64:F$65)*(MONTH($E84)-1)/12)*$H84</f>
        <v>4.5153220603706989</v>
      </c>
      <c r="L84" s="232">
        <f ca="1">(SUM('1.  LRAMVA Summary'!G$52:G$63)+SUM('1.  LRAMVA Summary'!G$64:G$65)*(MONTH($E84)-1)/12)*$H84</f>
        <v>21.862552102766358</v>
      </c>
      <c r="M84" s="232">
        <f ca="1">(SUM('1.  LRAMVA Summary'!H$52:H$63)+SUM('1.  LRAMVA Summary'!H$64:H$65)*(MONTH($E84)-1)/12)*$H84</f>
        <v>2.4796750000000002E-3</v>
      </c>
      <c r="N84" s="232">
        <f ca="1">(SUM('1.  LRAMVA Summary'!I$52:I$63)+SUM('1.  LRAMVA Summary'!I$64:I$65)*(MONTH($E84)-1)/12)*$H84</f>
        <v>3.0119361250000001</v>
      </c>
      <c r="O84" s="232">
        <f ca="1">(SUM('1.  LRAMVA Summary'!J$52:J$63)+SUM('1.  LRAMVA Summary'!J$64:J$65)*(MONTH($E84)-1)/12)*$H84</f>
        <v>0</v>
      </c>
      <c r="P84" s="232">
        <f ca="1">(SUM('1.  LRAMVA Summary'!K$52:K$63)+SUM('1.  LRAMVA Summary'!K$64:K$65)*(MONTH($E84)-1)/12)*$H84</f>
        <v>0</v>
      </c>
      <c r="Q84" s="232">
        <f ca="1">(SUM('1.  LRAMVA Summary'!L$52:L$63)+SUM('1.  LRAMVA Summary'!L$64:L$65)*(MONTH($E84)-1)/12)*$H84</f>
        <v>0</v>
      </c>
      <c r="R84" s="232">
        <f ca="1">(SUM('1.  LRAMVA Summary'!M$52:M$63)+SUM('1.  LRAMVA Summary'!M$64:M$65)*(MONTH($E84)-1)/12)*$H84</f>
        <v>0</v>
      </c>
      <c r="S84" s="232">
        <f ca="1">(SUM('1.  LRAMVA Summary'!N$52:N$63)+SUM('1.  LRAMVA Summary'!N$64:N$65)*(MONTH($E84)-1)/12)*$H84</f>
        <v>0</v>
      </c>
      <c r="T84" s="232">
        <f ca="1">(SUM('1.  LRAMVA Summary'!O$52:O$63)+SUM('1.  LRAMVA Summary'!O$64:O$65)*(MONTH($E84)-1)/12)*$H84</f>
        <v>0</v>
      </c>
      <c r="U84" s="232">
        <f ca="1">(SUM('1.  LRAMVA Summary'!P$52:P$63)+SUM('1.  LRAMVA Summary'!P$64:P$65)*(MONTH($E84)-1)/12)*$H84</f>
        <v>0</v>
      </c>
      <c r="V84" s="232">
        <f ca="1">(SUM('1.  LRAMVA Summary'!Q$52:Q$63)+SUM('1.  LRAMVA Summary'!Q$64:Q$65)*(MONTH($E84)-1)/12)*$H84</f>
        <v>0</v>
      </c>
      <c r="W84" s="233">
        <f t="shared" ca="1" si="19"/>
        <v>92.120329482965388</v>
      </c>
    </row>
    <row r="85" spans="2:23" s="9" customFormat="1">
      <c r="B85" s="68"/>
      <c r="E85" s="216">
        <v>42309</v>
      </c>
      <c r="F85" s="216" t="s">
        <v>182</v>
      </c>
      <c r="G85" s="217" t="s">
        <v>69</v>
      </c>
      <c r="H85" s="231">
        <f>C$34/12</f>
        <v>9.1666666666666665E-4</v>
      </c>
      <c r="I85" s="232">
        <f ca="1">(SUM('1.  LRAMVA Summary'!D$52:D$63)+SUM('1.  LRAMVA Summary'!D$64:D$65)*(MONTH($E85)-1)/12)*$H85</f>
        <v>37.174873261733801</v>
      </c>
      <c r="J85" s="232">
        <f ca="1">(SUM('1.  LRAMVA Summary'!E$52:E$63)+SUM('1.  LRAMVA Summary'!E$64:E$65)*(MONTH($E85)-1)/12)*$H85</f>
        <v>32.522948017816738</v>
      </c>
      <c r="K85" s="232">
        <f ca="1">(SUM('1.  LRAMVA Summary'!F$52:F$63)+SUM('1.  LRAMVA Summary'!F$64:F$65)*(MONTH($E85)-1)/12)*$H85</f>
        <v>5.0170243832873656</v>
      </c>
      <c r="L85" s="232">
        <f ca="1">(SUM('1.  LRAMVA Summary'!G$52:G$63)+SUM('1.  LRAMVA Summary'!G$64:G$65)*(MONTH($E85)-1)/12)*$H85</f>
        <v>24.291724765960801</v>
      </c>
      <c r="M85" s="232">
        <f ca="1">(SUM('1.  LRAMVA Summary'!H$52:H$63)+SUM('1.  LRAMVA Summary'!H$64:H$65)*(MONTH($E85)-1)/12)*$H85</f>
        <v>2.7551944444444447E-3</v>
      </c>
      <c r="N85" s="232">
        <f ca="1">(SUM('1.  LRAMVA Summary'!I$52:I$63)+SUM('1.  LRAMVA Summary'!I$64:I$65)*(MONTH($E85)-1)/12)*$H85</f>
        <v>3.3465956944444448</v>
      </c>
      <c r="O85" s="232">
        <f ca="1">(SUM('1.  LRAMVA Summary'!J$52:J$63)+SUM('1.  LRAMVA Summary'!J$64:J$65)*(MONTH($E85)-1)/12)*$H85</f>
        <v>0</v>
      </c>
      <c r="P85" s="232">
        <f ca="1">(SUM('1.  LRAMVA Summary'!K$52:K$63)+SUM('1.  LRAMVA Summary'!K$64:K$65)*(MONTH($E85)-1)/12)*$H85</f>
        <v>0</v>
      </c>
      <c r="Q85" s="232">
        <f ca="1">(SUM('1.  LRAMVA Summary'!L$52:L$63)+SUM('1.  LRAMVA Summary'!L$64:L$65)*(MONTH($E85)-1)/12)*$H85</f>
        <v>0</v>
      </c>
      <c r="R85" s="232">
        <f ca="1">(SUM('1.  LRAMVA Summary'!M$52:M$63)+SUM('1.  LRAMVA Summary'!M$64:M$65)*(MONTH($E85)-1)/12)*$H85</f>
        <v>0</v>
      </c>
      <c r="S85" s="232">
        <f ca="1">(SUM('1.  LRAMVA Summary'!N$52:N$63)+SUM('1.  LRAMVA Summary'!N$64:N$65)*(MONTH($E85)-1)/12)*$H85</f>
        <v>0</v>
      </c>
      <c r="T85" s="232">
        <f ca="1">(SUM('1.  LRAMVA Summary'!O$52:O$63)+SUM('1.  LRAMVA Summary'!O$64:O$65)*(MONTH($E85)-1)/12)*$H85</f>
        <v>0</v>
      </c>
      <c r="U85" s="232">
        <f ca="1">(SUM('1.  LRAMVA Summary'!P$52:P$63)+SUM('1.  LRAMVA Summary'!P$64:P$65)*(MONTH($E85)-1)/12)*$H85</f>
        <v>0</v>
      </c>
      <c r="V85" s="232">
        <f ca="1">(SUM('1.  LRAMVA Summary'!Q$52:Q$63)+SUM('1.  LRAMVA Summary'!Q$64:Q$65)*(MONTH($E85)-1)/12)*$H85</f>
        <v>0</v>
      </c>
      <c r="W85" s="233">
        <f t="shared" ca="1" si="19"/>
        <v>102.3559213176876</v>
      </c>
    </row>
    <row r="86" spans="2:23" s="9" customFormat="1">
      <c r="B86" s="68"/>
      <c r="E86" s="216">
        <v>42339</v>
      </c>
      <c r="F86" s="216" t="s">
        <v>182</v>
      </c>
      <c r="G86" s="217" t="s">
        <v>69</v>
      </c>
      <c r="H86" s="231">
        <f>C$34/12</f>
        <v>9.1666666666666665E-4</v>
      </c>
      <c r="I86" s="232">
        <f ca="1">(SUM('1.  LRAMVA Summary'!D$52:D$63)+SUM('1.  LRAMVA Summary'!D$64:D$65)*(MONTH($E86)-1)/12)*$H86</f>
        <v>40.892360081178246</v>
      </c>
      <c r="J86" s="232">
        <f ca="1">(SUM('1.  LRAMVA Summary'!E$52:E$63)+SUM('1.  LRAMVA Summary'!E$64:E$65)*(MONTH($E86)-1)/12)*$H86</f>
        <v>35.775242958094516</v>
      </c>
      <c r="K86" s="232">
        <f ca="1">(SUM('1.  LRAMVA Summary'!F$52:F$63)+SUM('1.  LRAMVA Summary'!F$64:F$65)*(MONTH($E86)-1)/12)*$H86</f>
        <v>5.5187267062040331</v>
      </c>
      <c r="L86" s="232">
        <f ca="1">(SUM('1.  LRAMVA Summary'!G$52:G$63)+SUM('1.  LRAMVA Summary'!G$64:G$65)*(MONTH($E86)-1)/12)*$H86</f>
        <v>26.720897429155251</v>
      </c>
      <c r="M86" s="232">
        <f ca="1">(SUM('1.  LRAMVA Summary'!H$52:H$63)+SUM('1.  LRAMVA Summary'!H$64:H$65)*(MONTH($E86)-1)/12)*$H86</f>
        <v>3.0307138888888891E-3</v>
      </c>
      <c r="N86" s="232">
        <f ca="1">(SUM('1.  LRAMVA Summary'!I$52:I$63)+SUM('1.  LRAMVA Summary'!I$64:I$65)*(MONTH($E86)-1)/12)*$H86</f>
        <v>3.6812552638888891</v>
      </c>
      <c r="O86" s="232">
        <f ca="1">(SUM('1.  LRAMVA Summary'!J$52:J$63)+SUM('1.  LRAMVA Summary'!J$64:J$65)*(MONTH($E86)-1)/12)*$H86</f>
        <v>0</v>
      </c>
      <c r="P86" s="232">
        <f ca="1">(SUM('1.  LRAMVA Summary'!K$52:K$63)+SUM('1.  LRAMVA Summary'!K$64:K$65)*(MONTH($E86)-1)/12)*$H86</f>
        <v>0</v>
      </c>
      <c r="Q86" s="232">
        <f ca="1">(SUM('1.  LRAMVA Summary'!L$52:L$63)+SUM('1.  LRAMVA Summary'!L$64:L$65)*(MONTH($E86)-1)/12)*$H86</f>
        <v>0</v>
      </c>
      <c r="R86" s="232">
        <f ca="1">(SUM('1.  LRAMVA Summary'!M$52:M$63)+SUM('1.  LRAMVA Summary'!M$64:M$65)*(MONTH($E86)-1)/12)*$H86</f>
        <v>0</v>
      </c>
      <c r="S86" s="232">
        <f ca="1">(SUM('1.  LRAMVA Summary'!N$52:N$63)+SUM('1.  LRAMVA Summary'!N$64:N$65)*(MONTH($E86)-1)/12)*$H86</f>
        <v>0</v>
      </c>
      <c r="T86" s="232">
        <f ca="1">(SUM('1.  LRAMVA Summary'!O$52:O$63)+SUM('1.  LRAMVA Summary'!O$64:O$65)*(MONTH($E86)-1)/12)*$H86</f>
        <v>0</v>
      </c>
      <c r="U86" s="232">
        <f ca="1">(SUM('1.  LRAMVA Summary'!P$52:P$63)+SUM('1.  LRAMVA Summary'!P$64:P$65)*(MONTH($E86)-1)/12)*$H86</f>
        <v>0</v>
      </c>
      <c r="V86" s="232">
        <f ca="1">(SUM('1.  LRAMVA Summary'!Q$52:Q$63)+SUM('1.  LRAMVA Summary'!Q$64:Q$65)*(MONTH($E86)-1)/12)*$H86</f>
        <v>0</v>
      </c>
      <c r="W86" s="233">
        <f t="shared" ca="1" si="19"/>
        <v>112.59151315240983</v>
      </c>
    </row>
    <row r="87" spans="2:23" s="9" customFormat="1" ht="15.75" thickBot="1">
      <c r="B87" s="68"/>
      <c r="E87" s="218" t="s">
        <v>466</v>
      </c>
      <c r="F87" s="218"/>
      <c r="G87" s="219"/>
      <c r="H87" s="220"/>
      <c r="I87" s="221">
        <f t="shared" ref="I87:O87" ca="1" si="20">SUM(I74:I86)</f>
        <v>249.10832560118894</v>
      </c>
      <c r="J87" s="221">
        <f t="shared" ca="1" si="20"/>
        <v>217.93439639954971</v>
      </c>
      <c r="K87" s="221">
        <f t="shared" ca="1" si="20"/>
        <v>33.621948645737987</v>
      </c>
      <c r="L87" s="221">
        <f t="shared" ca="1" si="20"/>
        <v>162.77517518521825</v>
      </c>
      <c r="M87" s="221">
        <f t="shared" ca="1" si="20"/>
        <v>1.8462307500000004E-2</v>
      </c>
      <c r="N87" s="221">
        <f t="shared" ca="1" si="20"/>
        <v>22.425233512500004</v>
      </c>
      <c r="O87" s="221">
        <f t="shared" ca="1" si="20"/>
        <v>0</v>
      </c>
      <c r="P87" s="221">
        <f t="shared" ref="P87:V87" ca="1" si="21">SUM(P74:P86)</f>
        <v>0</v>
      </c>
      <c r="Q87" s="221">
        <f t="shared" ca="1" si="21"/>
        <v>0</v>
      </c>
      <c r="R87" s="221">
        <f t="shared" ca="1" si="21"/>
        <v>0</v>
      </c>
      <c r="S87" s="221">
        <f t="shared" ca="1" si="21"/>
        <v>0</v>
      </c>
      <c r="T87" s="221">
        <f t="shared" ca="1" si="21"/>
        <v>0</v>
      </c>
      <c r="U87" s="221">
        <f t="shared" ca="1" si="21"/>
        <v>0</v>
      </c>
      <c r="V87" s="221">
        <f t="shared" ca="1" si="21"/>
        <v>0</v>
      </c>
      <c r="W87" s="221">
        <f ca="1">SUM(W74:W86)</f>
        <v>685.87354165169495</v>
      </c>
    </row>
    <row r="88" spans="2:23" s="9" customFormat="1" ht="15.75" thickTop="1">
      <c r="B88" s="68"/>
      <c r="E88" s="222" t="s">
        <v>67</v>
      </c>
      <c r="F88" s="222"/>
      <c r="G88" s="223"/>
      <c r="H88" s="224"/>
      <c r="I88" s="225">
        <v>-249.11</v>
      </c>
      <c r="J88" s="225">
        <v>-217.93</v>
      </c>
      <c r="K88" s="225">
        <v>-33.619999999999997</v>
      </c>
      <c r="L88" s="225">
        <v>-162.78</v>
      </c>
      <c r="M88" s="225">
        <v>-0.02</v>
      </c>
      <c r="N88" s="225">
        <v>-22.43</v>
      </c>
      <c r="O88" s="225"/>
      <c r="P88" s="225"/>
      <c r="Q88" s="225"/>
      <c r="R88" s="225"/>
      <c r="S88" s="225"/>
      <c r="T88" s="225"/>
      <c r="U88" s="225"/>
      <c r="V88" s="225"/>
      <c r="W88" s="226">
        <v>-685.87</v>
      </c>
    </row>
    <row r="89" spans="2:23" s="9" customFormat="1">
      <c r="B89" s="68"/>
      <c r="E89" s="227" t="s">
        <v>430</v>
      </c>
      <c r="F89" s="227"/>
      <c r="G89" s="228"/>
      <c r="H89" s="229"/>
      <c r="I89" s="230">
        <f t="shared" ref="I89:N89" ca="1" si="22">I87+I88</f>
        <v>-1.6743988110761165E-3</v>
      </c>
      <c r="J89" s="230">
        <f t="shared" ca="1" si="22"/>
        <v>4.3963995497051656E-3</v>
      </c>
      <c r="K89" s="230">
        <f t="shared" ca="1" si="22"/>
        <v>1.948645737989807E-3</v>
      </c>
      <c r="L89" s="230">
        <f t="shared" ca="1" si="22"/>
        <v>-4.8248147817560039E-3</v>
      </c>
      <c r="M89" s="230">
        <f t="shared" ca="1" si="22"/>
        <v>-1.5376924999999965E-3</v>
      </c>
      <c r="N89" s="230">
        <f t="shared" ca="1" si="22"/>
        <v>-4.766487499995975E-3</v>
      </c>
      <c r="O89" s="230">
        <f t="shared" ref="O89:U89" ca="1" si="23">O87+O88</f>
        <v>0</v>
      </c>
      <c r="P89" s="230">
        <f t="shared" ca="1" si="23"/>
        <v>0</v>
      </c>
      <c r="Q89" s="230">
        <f t="shared" ca="1" si="23"/>
        <v>0</v>
      </c>
      <c r="R89" s="230">
        <f t="shared" ca="1" si="23"/>
        <v>0</v>
      </c>
      <c r="S89" s="230">
        <f t="shared" ca="1" si="23"/>
        <v>0</v>
      </c>
      <c r="T89" s="230">
        <f t="shared" ca="1" si="23"/>
        <v>0</v>
      </c>
      <c r="U89" s="230">
        <f t="shared" ca="1" si="23"/>
        <v>0</v>
      </c>
      <c r="V89" s="230">
        <f ca="1">V87+V88</f>
        <v>0</v>
      </c>
      <c r="W89" s="230">
        <f ca="1">W87+W88</f>
        <v>3.541651694945358E-3</v>
      </c>
    </row>
    <row r="90" spans="2:23" s="9" customFormat="1">
      <c r="B90" s="68"/>
      <c r="E90" s="216">
        <v>42370</v>
      </c>
      <c r="F90" s="216" t="s">
        <v>184</v>
      </c>
      <c r="G90" s="217" t="s">
        <v>65</v>
      </c>
      <c r="H90" s="231">
        <f>$C$35/12</f>
        <v>9.1666666666666665E-4</v>
      </c>
      <c r="I90" s="232">
        <f ca="1">(SUM('1.  LRAMVA Summary'!D$52:D$66)+SUM('1.  LRAMVA Summary'!D$67:D$68)*(MONTH($E90)-1)/12)*$H90</f>
        <v>6.9006227022327943E-6</v>
      </c>
      <c r="J90" s="232">
        <f ca="1">(SUM('1.  LRAMVA Summary'!E$52:E$66)+SUM('1.  LRAMVA Summary'!E$67:E$68)*(MONTH($E90)-1)/12)*$H90</f>
        <v>-3.768294367546332E-6</v>
      </c>
      <c r="K90" s="232">
        <f ca="1">(SUM('1.  LRAMVA Summary'!F$52:F$66)+SUM('1.  LRAMVA Summary'!F$67:F$68)*(MONTH($E90)-1)/12)*$H90</f>
        <v>6.9578736618799058E-7</v>
      </c>
      <c r="L90" s="232">
        <f ca="1">(SUM('1.  LRAMVA Summary'!G$52:G$66)+SUM('1.  LRAMVA Summary'!G$67:G$68)*(MONTH($E90)-1)/12)*$H90</f>
        <v>-3.2409836415657386E-6</v>
      </c>
      <c r="M90" s="232">
        <f ca="1">(SUM('1.  LRAMVA Summary'!H$52:H$66)+SUM('1.  LRAMVA Summary'!H$67:H$68)*(MONTH($E90)-1)/12)*$H90</f>
        <v>-2.9333333333326032E-6</v>
      </c>
      <c r="N90" s="232">
        <f ca="1">(SUM('1.  LRAMVA Summary'!I$52:I$66)+SUM('1.  LRAMVA Summary'!I$67:I$68)*(MONTH($E90)-1)/12)*$H90</f>
        <v>-1.8333333328731291E-6</v>
      </c>
      <c r="O90" s="232">
        <f ca="1">(SUM('1.  LRAMVA Summary'!J$52:J$66)+SUM('1.  LRAMVA Summary'!J$67:J$68)*(MONTH($E90)-1)/12)*$H90</f>
        <v>0</v>
      </c>
      <c r="P90" s="232">
        <f ca="1">(SUM('1.  LRAMVA Summary'!K$52:K$66)+SUM('1.  LRAMVA Summary'!K$67:K$68)*(MONTH($E90)-1)/12)*$H90</f>
        <v>0</v>
      </c>
      <c r="Q90" s="232">
        <f ca="1">(SUM('1.  LRAMVA Summary'!L$52:L$66)+SUM('1.  LRAMVA Summary'!L$67:L$68)*(MONTH($E90)-1)/12)*$H90</f>
        <v>0</v>
      </c>
      <c r="R90" s="232">
        <f ca="1">(SUM('1.  LRAMVA Summary'!M$52:M$66)+SUM('1.  LRAMVA Summary'!M$67:M$68)*(MONTH($E90)-1)/12)*$H90</f>
        <v>0</v>
      </c>
      <c r="S90" s="232">
        <f ca="1">(SUM('1.  LRAMVA Summary'!N$52:N$66)+SUM('1.  LRAMVA Summary'!N$67:N$68)*(MONTH($E90)-1)/12)*$H90</f>
        <v>0</v>
      </c>
      <c r="T90" s="232">
        <f ca="1">(SUM('1.  LRAMVA Summary'!O$52:O$66)+SUM('1.  LRAMVA Summary'!O$67:O$68)*(MONTH($E90)-1)/12)*$H90</f>
        <v>0</v>
      </c>
      <c r="U90" s="232">
        <f ca="1">(SUM('1.  LRAMVA Summary'!P$52:P$66)+SUM('1.  LRAMVA Summary'!P$67:P$68)*(MONTH($E90)-1)/12)*$H90</f>
        <v>0</v>
      </c>
      <c r="V90" s="232">
        <f ca="1">(SUM('1.  LRAMVA Summary'!Q$52:Q$66)+SUM('1.  LRAMVA Summary'!Q$67:Q$68)*(MONTH($E90)-1)/12)*$H90</f>
        <v>0</v>
      </c>
      <c r="W90" s="233">
        <f ca="1">SUM(I90:V90)</f>
        <v>-4.179534606897018E-6</v>
      </c>
    </row>
    <row r="91" spans="2:23" s="9" customFormat="1">
      <c r="B91" s="68"/>
      <c r="E91" s="216">
        <v>42401</v>
      </c>
      <c r="F91" s="216" t="s">
        <v>184</v>
      </c>
      <c r="G91" s="217" t="s">
        <v>65</v>
      </c>
      <c r="H91" s="231">
        <f>$C$35/12</f>
        <v>9.1666666666666665E-4</v>
      </c>
      <c r="I91" s="232">
        <f ca="1">(SUM('1.  LRAMVA Summary'!D$52:D$66)+SUM('1.  LRAMVA Summary'!D$67:D$68)*(MONTH($E91)-1)/12)*$H91</f>
        <v>3.9572958751683598</v>
      </c>
      <c r="J91" s="232">
        <f ca="1">(SUM('1.  LRAMVA Summary'!E$52:E$66)+SUM('1.  LRAMVA Summary'!E$67:E$68)*(MONTH($E91)-1)/12)*$H91</f>
        <v>4.2427728207326245</v>
      </c>
      <c r="K91" s="232">
        <f ca="1">(SUM('1.  LRAMVA Summary'!F$52:F$66)+SUM('1.  LRAMVA Summary'!F$67:F$68)*(MONTH($E91)-1)/12)*$H91</f>
        <v>-2.4243634207528064E-2</v>
      </c>
      <c r="L91" s="232">
        <f ca="1">(SUM('1.  LRAMVA Summary'!G$52:G$66)+SUM('1.  LRAMVA Summary'!G$67:G$68)*(MONTH($E91)-1)/12)*$H91</f>
        <v>2.5584902026732581</v>
      </c>
      <c r="M91" s="232">
        <f ca="1">(SUM('1.  LRAMVA Summary'!H$52:H$66)+SUM('1.  LRAMVA Summary'!H$67:H$68)*(MONTH($E91)-1)/12)*$H91</f>
        <v>-1.8442111111111102E-3</v>
      </c>
      <c r="N91" s="232">
        <f ca="1">(SUM('1.  LRAMVA Summary'!I$52:I$66)+SUM('1.  LRAMVA Summary'!I$67:I$68)*(MONTH($E91)-1)/12)*$H91</f>
        <v>-2.3676308333332875E-2</v>
      </c>
      <c r="O91" s="232">
        <f ca="1">(SUM('1.  LRAMVA Summary'!J$52:J$66)+SUM('1.  LRAMVA Summary'!J$67:J$68)*(MONTH($E91)-1)/12)*$H91</f>
        <v>-2.8323166666666664E-3</v>
      </c>
      <c r="P91" s="232">
        <f ca="1">(SUM('1.  LRAMVA Summary'!K$52:K$66)+SUM('1.  LRAMVA Summary'!K$67:K$68)*(MONTH($E91)-1)/12)*$H91</f>
        <v>0</v>
      </c>
      <c r="Q91" s="232">
        <f ca="1">(SUM('1.  LRAMVA Summary'!L$52:L$66)+SUM('1.  LRAMVA Summary'!L$67:L$68)*(MONTH($E91)-1)/12)*$H91</f>
        <v>0</v>
      </c>
      <c r="R91" s="232">
        <f ca="1">(SUM('1.  LRAMVA Summary'!M$52:M$66)+SUM('1.  LRAMVA Summary'!M$67:M$68)*(MONTH($E91)-1)/12)*$H91</f>
        <v>0</v>
      </c>
      <c r="S91" s="232">
        <f ca="1">(SUM('1.  LRAMVA Summary'!N$52:N$66)+SUM('1.  LRAMVA Summary'!N$67:N$68)*(MONTH($E91)-1)/12)*$H91</f>
        <v>0</v>
      </c>
      <c r="T91" s="232">
        <f ca="1">(SUM('1.  LRAMVA Summary'!O$52:O$66)+SUM('1.  LRAMVA Summary'!O$67:O$68)*(MONTH($E91)-1)/12)*$H91</f>
        <v>0</v>
      </c>
      <c r="U91" s="232">
        <f ca="1">(SUM('1.  LRAMVA Summary'!P$52:P$66)+SUM('1.  LRAMVA Summary'!P$67:P$68)*(MONTH($E91)-1)/12)*$H91</f>
        <v>0</v>
      </c>
      <c r="V91" s="232">
        <f ca="1">(SUM('1.  LRAMVA Summary'!Q$52:Q$66)+SUM('1.  LRAMVA Summary'!Q$67:Q$68)*(MONTH($E91)-1)/12)*$H91</f>
        <v>0</v>
      </c>
      <c r="W91" s="233">
        <f t="shared" ref="W91:W101" ca="1" si="24">SUM(I91:V91)</f>
        <v>10.705962428255607</v>
      </c>
    </row>
    <row r="92" spans="2:23" s="9" customFormat="1" ht="14.25" customHeight="1">
      <c r="B92" s="68"/>
      <c r="E92" s="216">
        <v>42430</v>
      </c>
      <c r="F92" s="216" t="s">
        <v>184</v>
      </c>
      <c r="G92" s="217" t="s">
        <v>65</v>
      </c>
      <c r="H92" s="231">
        <f>$C$35/12</f>
        <v>9.1666666666666665E-4</v>
      </c>
      <c r="I92" s="232">
        <f ca="1">(SUM('1.  LRAMVA Summary'!D$52:D$66)+SUM('1.  LRAMVA Summary'!D$67:D$68)*(MONTH($E92)-1)/12)*$H92</f>
        <v>7.914584849714017</v>
      </c>
      <c r="J92" s="232">
        <f ca="1">(SUM('1.  LRAMVA Summary'!E$52:E$66)+SUM('1.  LRAMVA Summary'!E$67:E$68)*(MONTH($E92)-1)/12)*$H92</f>
        <v>8.4855494097596171</v>
      </c>
      <c r="K92" s="232">
        <f ca="1">(SUM('1.  LRAMVA Summary'!F$52:F$66)+SUM('1.  LRAMVA Summary'!F$67:F$68)*(MONTH($E92)-1)/12)*$H92</f>
        <v>-4.8487964202422316E-2</v>
      </c>
      <c r="L92" s="232">
        <f ca="1">(SUM('1.  LRAMVA Summary'!G$52:G$66)+SUM('1.  LRAMVA Summary'!G$67:G$68)*(MONTH($E92)-1)/12)*$H92</f>
        <v>5.1169836463301577</v>
      </c>
      <c r="M92" s="232">
        <f ca="1">(SUM('1.  LRAMVA Summary'!H$52:H$66)+SUM('1.  LRAMVA Summary'!H$67:H$68)*(MONTH($E92)-1)/12)*$H92</f>
        <v>-3.6854888888888885E-3</v>
      </c>
      <c r="N92" s="232">
        <f ca="1">(SUM('1.  LRAMVA Summary'!I$52:I$66)+SUM('1.  LRAMVA Summary'!I$67:I$68)*(MONTH($E92)-1)/12)*$H92</f>
        <v>-4.7350783333332876E-2</v>
      </c>
      <c r="O92" s="232">
        <f ca="1">(SUM('1.  LRAMVA Summary'!J$52:J$66)+SUM('1.  LRAMVA Summary'!J$67:J$68)*(MONTH($E92)-1)/12)*$H92</f>
        <v>-5.6646333333333328E-3</v>
      </c>
      <c r="P92" s="232">
        <f ca="1">(SUM('1.  LRAMVA Summary'!K$52:K$66)+SUM('1.  LRAMVA Summary'!K$67:K$68)*(MONTH($E92)-1)/12)*$H92</f>
        <v>0</v>
      </c>
      <c r="Q92" s="232">
        <f ca="1">(SUM('1.  LRAMVA Summary'!L$52:L$66)+SUM('1.  LRAMVA Summary'!L$67:L$68)*(MONTH($E92)-1)/12)*$H92</f>
        <v>0</v>
      </c>
      <c r="R92" s="232">
        <f ca="1">(SUM('1.  LRAMVA Summary'!M$52:M$66)+SUM('1.  LRAMVA Summary'!M$67:M$68)*(MONTH($E92)-1)/12)*$H92</f>
        <v>0</v>
      </c>
      <c r="S92" s="232">
        <f ca="1">(SUM('1.  LRAMVA Summary'!N$52:N$66)+SUM('1.  LRAMVA Summary'!N$67:N$68)*(MONTH($E92)-1)/12)*$H92</f>
        <v>0</v>
      </c>
      <c r="T92" s="232">
        <f ca="1">(SUM('1.  LRAMVA Summary'!O$52:O$66)+SUM('1.  LRAMVA Summary'!O$67:O$68)*(MONTH($E92)-1)/12)*$H92</f>
        <v>0</v>
      </c>
      <c r="U92" s="232">
        <f ca="1">(SUM('1.  LRAMVA Summary'!P$52:P$66)+SUM('1.  LRAMVA Summary'!P$67:P$68)*(MONTH($E92)-1)/12)*$H92</f>
        <v>0</v>
      </c>
      <c r="V92" s="232">
        <f ca="1">(SUM('1.  LRAMVA Summary'!Q$52:Q$66)+SUM('1.  LRAMVA Summary'!Q$67:Q$68)*(MONTH($E92)-1)/12)*$H92</f>
        <v>0</v>
      </c>
      <c r="W92" s="233">
        <f t="shared" ca="1" si="24"/>
        <v>21.411929036045819</v>
      </c>
    </row>
    <row r="93" spans="2:23" s="8" customFormat="1">
      <c r="B93" s="241"/>
      <c r="D93" s="9"/>
      <c r="E93" s="216">
        <v>42461</v>
      </c>
      <c r="F93" s="216" t="s">
        <v>184</v>
      </c>
      <c r="G93" s="217" t="s">
        <v>66</v>
      </c>
      <c r="H93" s="231">
        <f>$C$36/12</f>
        <v>9.1666666666666665E-4</v>
      </c>
      <c r="I93" s="232">
        <f ca="1">(SUM('1.  LRAMVA Summary'!D$52:D$66)+SUM('1.  LRAMVA Summary'!D$67:D$68)*(MONTH($E93)-1)/12)*$H93</f>
        <v>11.871873824259676</v>
      </c>
      <c r="J93" s="232">
        <f ca="1">(SUM('1.  LRAMVA Summary'!E$52:E$66)+SUM('1.  LRAMVA Summary'!E$67:E$68)*(MONTH($E93)-1)/12)*$H93</f>
        <v>12.728325998786607</v>
      </c>
      <c r="K93" s="232">
        <f ca="1">(SUM('1.  LRAMVA Summary'!F$52:F$66)+SUM('1.  LRAMVA Summary'!F$67:F$68)*(MONTH($E93)-1)/12)*$H93</f>
        <v>-7.2732294197316583E-2</v>
      </c>
      <c r="L93" s="232">
        <f ca="1">(SUM('1.  LRAMVA Summary'!G$52:G$66)+SUM('1.  LRAMVA Summary'!G$67:G$68)*(MONTH($E93)-1)/12)*$H93</f>
        <v>7.6754770899870568</v>
      </c>
      <c r="M93" s="232">
        <f ca="1">(SUM('1.  LRAMVA Summary'!H$52:H$66)+SUM('1.  LRAMVA Summary'!H$67:H$68)*(MONTH($E93)-1)/12)*$H93</f>
        <v>-5.5267666666666661E-3</v>
      </c>
      <c r="N93" s="232">
        <f ca="1">(SUM('1.  LRAMVA Summary'!I$52:I$66)+SUM('1.  LRAMVA Summary'!I$67:I$68)*(MONTH($E93)-1)/12)*$H93</f>
        <v>-7.1025258333332883E-2</v>
      </c>
      <c r="O93" s="232">
        <f ca="1">(SUM('1.  LRAMVA Summary'!J$52:J$66)+SUM('1.  LRAMVA Summary'!J$67:J$68)*(MONTH($E93)-1)/12)*$H93</f>
        <v>-8.4969499999999996E-3</v>
      </c>
      <c r="P93" s="232">
        <f ca="1">(SUM('1.  LRAMVA Summary'!K$52:K$66)+SUM('1.  LRAMVA Summary'!K$67:K$68)*(MONTH($E93)-1)/12)*$H93</f>
        <v>0</v>
      </c>
      <c r="Q93" s="232">
        <f ca="1">(SUM('1.  LRAMVA Summary'!L$52:L$66)+SUM('1.  LRAMVA Summary'!L$67:L$68)*(MONTH($E93)-1)/12)*$H93</f>
        <v>0</v>
      </c>
      <c r="R93" s="232">
        <f ca="1">(SUM('1.  LRAMVA Summary'!M$52:M$66)+SUM('1.  LRAMVA Summary'!M$67:M$68)*(MONTH($E93)-1)/12)*$H93</f>
        <v>0</v>
      </c>
      <c r="S93" s="232">
        <f ca="1">(SUM('1.  LRAMVA Summary'!N$52:N$66)+SUM('1.  LRAMVA Summary'!N$67:N$68)*(MONTH($E93)-1)/12)*$H93</f>
        <v>0</v>
      </c>
      <c r="T93" s="232">
        <f ca="1">(SUM('1.  LRAMVA Summary'!O$52:O$66)+SUM('1.  LRAMVA Summary'!O$67:O$68)*(MONTH($E93)-1)/12)*$H93</f>
        <v>0</v>
      </c>
      <c r="U93" s="232">
        <f ca="1">(SUM('1.  LRAMVA Summary'!P$52:P$66)+SUM('1.  LRAMVA Summary'!P$67:P$68)*(MONTH($E93)-1)/12)*$H93</f>
        <v>0</v>
      </c>
      <c r="V93" s="232">
        <f ca="1">(SUM('1.  LRAMVA Summary'!Q$52:Q$66)+SUM('1.  LRAMVA Summary'!Q$67:Q$68)*(MONTH($E93)-1)/12)*$H93</f>
        <v>0</v>
      </c>
      <c r="W93" s="233">
        <f t="shared" ca="1" si="24"/>
        <v>32.117895643836015</v>
      </c>
    </row>
    <row r="94" spans="2:23" s="9" customFormat="1">
      <c r="B94" s="68"/>
      <c r="E94" s="216">
        <v>42491</v>
      </c>
      <c r="F94" s="216" t="s">
        <v>184</v>
      </c>
      <c r="G94" s="217" t="s">
        <v>66</v>
      </c>
      <c r="H94" s="231">
        <f>$C$36/12</f>
        <v>9.1666666666666665E-4</v>
      </c>
      <c r="I94" s="232">
        <f ca="1">(SUM('1.  LRAMVA Summary'!D$52:D$66)+SUM('1.  LRAMVA Summary'!D$67:D$68)*(MONTH($E94)-1)/12)*$H94</f>
        <v>15.829162798805331</v>
      </c>
      <c r="J94" s="232">
        <f ca="1">(SUM('1.  LRAMVA Summary'!E$52:E$66)+SUM('1.  LRAMVA Summary'!E$67:E$68)*(MONTH($E94)-1)/12)*$H94</f>
        <v>16.971102587813601</v>
      </c>
      <c r="K94" s="232">
        <f ca="1">(SUM('1.  LRAMVA Summary'!F$52:F$66)+SUM('1.  LRAMVA Summary'!F$67:F$68)*(MONTH($E94)-1)/12)*$H94</f>
        <v>-9.6976624192210828E-2</v>
      </c>
      <c r="L94" s="232">
        <f ca="1">(SUM('1.  LRAMVA Summary'!G$52:G$66)+SUM('1.  LRAMVA Summary'!G$67:G$68)*(MONTH($E94)-1)/12)*$H94</f>
        <v>10.233970533643957</v>
      </c>
      <c r="M94" s="232">
        <f ca="1">(SUM('1.  LRAMVA Summary'!H$52:H$66)+SUM('1.  LRAMVA Summary'!H$67:H$68)*(MONTH($E94)-1)/12)*$H94</f>
        <v>-7.3680444444444437E-3</v>
      </c>
      <c r="N94" s="232">
        <f ca="1">(SUM('1.  LRAMVA Summary'!I$52:I$66)+SUM('1.  LRAMVA Summary'!I$67:I$68)*(MONTH($E94)-1)/12)*$H94</f>
        <v>-9.4699733333332883E-2</v>
      </c>
      <c r="O94" s="232">
        <f ca="1">(SUM('1.  LRAMVA Summary'!J$52:J$66)+SUM('1.  LRAMVA Summary'!J$67:J$68)*(MONTH($E94)-1)/12)*$H94</f>
        <v>-1.1329266666666666E-2</v>
      </c>
      <c r="P94" s="232">
        <f ca="1">(SUM('1.  LRAMVA Summary'!K$52:K$66)+SUM('1.  LRAMVA Summary'!K$67:K$68)*(MONTH($E94)-1)/12)*$H94</f>
        <v>0</v>
      </c>
      <c r="Q94" s="232">
        <f ca="1">(SUM('1.  LRAMVA Summary'!L$52:L$66)+SUM('1.  LRAMVA Summary'!L$67:L$68)*(MONTH($E94)-1)/12)*$H94</f>
        <v>0</v>
      </c>
      <c r="R94" s="232">
        <f ca="1">(SUM('1.  LRAMVA Summary'!M$52:M$66)+SUM('1.  LRAMVA Summary'!M$67:M$68)*(MONTH($E94)-1)/12)*$H94</f>
        <v>0</v>
      </c>
      <c r="S94" s="232">
        <f ca="1">(SUM('1.  LRAMVA Summary'!N$52:N$66)+SUM('1.  LRAMVA Summary'!N$67:N$68)*(MONTH($E94)-1)/12)*$H94</f>
        <v>0</v>
      </c>
      <c r="T94" s="232">
        <f ca="1">(SUM('1.  LRAMVA Summary'!O$52:O$66)+SUM('1.  LRAMVA Summary'!O$67:O$68)*(MONTH($E94)-1)/12)*$H94</f>
        <v>0</v>
      </c>
      <c r="U94" s="232">
        <f ca="1">(SUM('1.  LRAMVA Summary'!P$52:P$66)+SUM('1.  LRAMVA Summary'!P$67:P$68)*(MONTH($E94)-1)/12)*$H94</f>
        <v>0</v>
      </c>
      <c r="V94" s="232">
        <f ca="1">(SUM('1.  LRAMVA Summary'!Q$52:Q$66)+SUM('1.  LRAMVA Summary'!Q$67:Q$68)*(MONTH($E94)-1)/12)*$H94</f>
        <v>0</v>
      </c>
      <c r="W94" s="233">
        <f t="shared" ca="1" si="24"/>
        <v>42.823862251626231</v>
      </c>
    </row>
    <row r="95" spans="2:23" s="240" customFormat="1">
      <c r="B95" s="239"/>
      <c r="D95" s="9"/>
      <c r="E95" s="216">
        <v>42522</v>
      </c>
      <c r="F95" s="216" t="s">
        <v>184</v>
      </c>
      <c r="G95" s="217" t="s">
        <v>66</v>
      </c>
      <c r="H95" s="231">
        <f>$C$36/12</f>
        <v>9.1666666666666665E-4</v>
      </c>
      <c r="I95" s="232">
        <f ca="1">(SUM('1.  LRAMVA Summary'!D$52:D$66)+SUM('1.  LRAMVA Summary'!D$67:D$68)*(MONTH($E95)-1)/12)*$H95</f>
        <v>19.78645177335099</v>
      </c>
      <c r="J95" s="232">
        <f ca="1">(SUM('1.  LRAMVA Summary'!E$52:E$66)+SUM('1.  LRAMVA Summary'!E$67:E$68)*(MONTH($E95)-1)/12)*$H95</f>
        <v>21.213879176840592</v>
      </c>
      <c r="K95" s="232">
        <f ca="1">(SUM('1.  LRAMVA Summary'!F$52:F$66)+SUM('1.  LRAMVA Summary'!F$67:F$68)*(MONTH($E95)-1)/12)*$H95</f>
        <v>-0.12122095418710509</v>
      </c>
      <c r="L95" s="232">
        <f ca="1">(SUM('1.  LRAMVA Summary'!G$52:G$66)+SUM('1.  LRAMVA Summary'!G$67:G$68)*(MONTH($E95)-1)/12)*$H95</f>
        <v>12.792463977300855</v>
      </c>
      <c r="M95" s="232">
        <f ca="1">(SUM('1.  LRAMVA Summary'!H$52:H$66)+SUM('1.  LRAMVA Summary'!H$67:H$68)*(MONTH($E95)-1)/12)*$H95</f>
        <v>-9.2093222222222222E-3</v>
      </c>
      <c r="N95" s="232">
        <f ca="1">(SUM('1.  LRAMVA Summary'!I$52:I$66)+SUM('1.  LRAMVA Summary'!I$67:I$68)*(MONTH($E95)-1)/12)*$H95</f>
        <v>-0.11837420833333287</v>
      </c>
      <c r="O95" s="232">
        <f ca="1">(SUM('1.  LRAMVA Summary'!J$52:J$66)+SUM('1.  LRAMVA Summary'!J$67:J$68)*(MONTH($E95)-1)/12)*$H95</f>
        <v>-1.4161583333333332E-2</v>
      </c>
      <c r="P95" s="232">
        <f ca="1">(SUM('1.  LRAMVA Summary'!K$52:K$66)+SUM('1.  LRAMVA Summary'!K$67:K$68)*(MONTH($E95)-1)/12)*$H95</f>
        <v>0</v>
      </c>
      <c r="Q95" s="232">
        <f ca="1">(SUM('1.  LRAMVA Summary'!L$52:L$66)+SUM('1.  LRAMVA Summary'!L$67:L$68)*(MONTH($E95)-1)/12)*$H95</f>
        <v>0</v>
      </c>
      <c r="R95" s="232">
        <f ca="1">(SUM('1.  LRAMVA Summary'!M$52:M$66)+SUM('1.  LRAMVA Summary'!M$67:M$68)*(MONTH($E95)-1)/12)*$H95</f>
        <v>0</v>
      </c>
      <c r="S95" s="232">
        <f ca="1">(SUM('1.  LRAMVA Summary'!N$52:N$66)+SUM('1.  LRAMVA Summary'!N$67:N$68)*(MONTH($E95)-1)/12)*$H95</f>
        <v>0</v>
      </c>
      <c r="T95" s="232">
        <f ca="1">(SUM('1.  LRAMVA Summary'!O$52:O$66)+SUM('1.  LRAMVA Summary'!O$67:O$68)*(MONTH($E95)-1)/12)*$H95</f>
        <v>0</v>
      </c>
      <c r="U95" s="232">
        <f ca="1">(SUM('1.  LRAMVA Summary'!P$52:P$66)+SUM('1.  LRAMVA Summary'!P$67:P$68)*(MONTH($E95)-1)/12)*$H95</f>
        <v>0</v>
      </c>
      <c r="V95" s="232">
        <f ca="1">(SUM('1.  LRAMVA Summary'!Q$52:Q$66)+SUM('1.  LRAMVA Summary'!Q$67:Q$68)*(MONTH($E95)-1)/12)*$H95</f>
        <v>0</v>
      </c>
      <c r="W95" s="233">
        <f t="shared" ca="1" si="24"/>
        <v>53.529828859416448</v>
      </c>
    </row>
    <row r="96" spans="2:23" s="9" customFormat="1">
      <c r="B96" s="68"/>
      <c r="E96" s="216">
        <v>42552</v>
      </c>
      <c r="F96" s="216" t="s">
        <v>184</v>
      </c>
      <c r="G96" s="217" t="s">
        <v>68</v>
      </c>
      <c r="H96" s="231">
        <f>$C$37/12</f>
        <v>9.1666666666666665E-4</v>
      </c>
      <c r="I96" s="232">
        <f ca="1">(SUM('1.  LRAMVA Summary'!D$52:D$66)+SUM('1.  LRAMVA Summary'!D$67:D$68)*(MONTH($E96)-1)/12)*$H96</f>
        <v>23.743740747896648</v>
      </c>
      <c r="J96" s="232">
        <f ca="1">(SUM('1.  LRAMVA Summary'!E$52:E$66)+SUM('1.  LRAMVA Summary'!E$67:E$68)*(MONTH($E96)-1)/12)*$H96</f>
        <v>25.45665576586758</v>
      </c>
      <c r="K96" s="232">
        <f ca="1">(SUM('1.  LRAMVA Summary'!F$52:F$66)+SUM('1.  LRAMVA Summary'!F$67:F$68)*(MONTH($E96)-1)/12)*$H96</f>
        <v>-0.14546528418199933</v>
      </c>
      <c r="L96" s="232">
        <f ca="1">(SUM('1.  LRAMVA Summary'!G$52:G$66)+SUM('1.  LRAMVA Summary'!G$67:G$68)*(MONTH($E96)-1)/12)*$H96</f>
        <v>15.350957420957755</v>
      </c>
      <c r="M96" s="232">
        <f ca="1">(SUM('1.  LRAMVA Summary'!H$52:H$66)+SUM('1.  LRAMVA Summary'!H$67:H$68)*(MONTH($E96)-1)/12)*$H96</f>
        <v>-1.1050599999999999E-2</v>
      </c>
      <c r="N96" s="232">
        <f ca="1">(SUM('1.  LRAMVA Summary'!I$52:I$66)+SUM('1.  LRAMVA Summary'!I$67:I$68)*(MONTH($E96)-1)/12)*$H96</f>
        <v>-0.14204868333333287</v>
      </c>
      <c r="O96" s="232">
        <f ca="1">(SUM('1.  LRAMVA Summary'!J$52:J$66)+SUM('1.  LRAMVA Summary'!J$67:J$68)*(MONTH($E96)-1)/12)*$H96</f>
        <v>-1.6993899999999999E-2</v>
      </c>
      <c r="P96" s="232">
        <f ca="1">(SUM('1.  LRAMVA Summary'!K$52:K$66)+SUM('1.  LRAMVA Summary'!K$67:K$68)*(MONTH($E96)-1)/12)*$H96</f>
        <v>0</v>
      </c>
      <c r="Q96" s="232">
        <f ca="1">(SUM('1.  LRAMVA Summary'!L$52:L$66)+SUM('1.  LRAMVA Summary'!L$67:L$68)*(MONTH($E96)-1)/12)*$H96</f>
        <v>0</v>
      </c>
      <c r="R96" s="232">
        <f ca="1">(SUM('1.  LRAMVA Summary'!M$52:M$66)+SUM('1.  LRAMVA Summary'!M$67:M$68)*(MONTH($E96)-1)/12)*$H96</f>
        <v>0</v>
      </c>
      <c r="S96" s="232">
        <f ca="1">(SUM('1.  LRAMVA Summary'!N$52:N$66)+SUM('1.  LRAMVA Summary'!N$67:N$68)*(MONTH($E96)-1)/12)*$H96</f>
        <v>0</v>
      </c>
      <c r="T96" s="232">
        <f ca="1">(SUM('1.  LRAMVA Summary'!O$52:O$66)+SUM('1.  LRAMVA Summary'!O$67:O$68)*(MONTH($E96)-1)/12)*$H96</f>
        <v>0</v>
      </c>
      <c r="U96" s="232">
        <f ca="1">(SUM('1.  LRAMVA Summary'!P$52:P$66)+SUM('1.  LRAMVA Summary'!P$67:P$68)*(MONTH($E96)-1)/12)*$H96</f>
        <v>0</v>
      </c>
      <c r="V96" s="232">
        <f ca="1">(SUM('1.  LRAMVA Summary'!Q$52:Q$66)+SUM('1.  LRAMVA Summary'!Q$67:Q$68)*(MONTH($E96)-1)/12)*$H96</f>
        <v>0</v>
      </c>
      <c r="W96" s="233">
        <f t="shared" ca="1" si="24"/>
        <v>64.235795467206657</v>
      </c>
    </row>
    <row r="97" spans="2:23" s="9" customFormat="1">
      <c r="B97" s="68"/>
      <c r="E97" s="216">
        <v>42583</v>
      </c>
      <c r="F97" s="216" t="s">
        <v>184</v>
      </c>
      <c r="G97" s="217" t="s">
        <v>68</v>
      </c>
      <c r="H97" s="231">
        <f>$C$37/12</f>
        <v>9.1666666666666665E-4</v>
      </c>
      <c r="I97" s="232">
        <f ca="1">(SUM('1.  LRAMVA Summary'!D$52:D$66)+SUM('1.  LRAMVA Summary'!D$67:D$68)*(MONTH($E97)-1)/12)*$H97</f>
        <v>27.701029722442303</v>
      </c>
      <c r="J97" s="232">
        <f ca="1">(SUM('1.  LRAMVA Summary'!E$52:E$66)+SUM('1.  LRAMVA Summary'!E$67:E$68)*(MONTH($E97)-1)/12)*$H97</f>
        <v>29.699432354894576</v>
      </c>
      <c r="K97" s="232">
        <f ca="1">(SUM('1.  LRAMVA Summary'!F$52:F$66)+SUM('1.  LRAMVA Summary'!F$67:F$68)*(MONTH($E97)-1)/12)*$H97</f>
        <v>-0.16970961417689362</v>
      </c>
      <c r="L97" s="232">
        <f ca="1">(SUM('1.  LRAMVA Summary'!G$52:G$66)+SUM('1.  LRAMVA Summary'!G$67:G$68)*(MONTH($E97)-1)/12)*$H97</f>
        <v>17.909450864614655</v>
      </c>
      <c r="M97" s="232">
        <f ca="1">(SUM('1.  LRAMVA Summary'!H$52:H$66)+SUM('1.  LRAMVA Summary'!H$67:H$68)*(MONTH($E97)-1)/12)*$H97</f>
        <v>-1.2891877777777779E-2</v>
      </c>
      <c r="N97" s="232">
        <f ca="1">(SUM('1.  LRAMVA Summary'!I$52:I$66)+SUM('1.  LRAMVA Summary'!I$67:I$68)*(MONTH($E97)-1)/12)*$H97</f>
        <v>-0.1657231583333329</v>
      </c>
      <c r="O97" s="232">
        <f ca="1">(SUM('1.  LRAMVA Summary'!J$52:J$66)+SUM('1.  LRAMVA Summary'!J$67:J$68)*(MONTH($E97)-1)/12)*$H97</f>
        <v>-1.9826216666666664E-2</v>
      </c>
      <c r="P97" s="232">
        <f ca="1">(SUM('1.  LRAMVA Summary'!K$52:K$66)+SUM('1.  LRAMVA Summary'!K$67:K$68)*(MONTH($E97)-1)/12)*$H97</f>
        <v>0</v>
      </c>
      <c r="Q97" s="232">
        <f ca="1">(SUM('1.  LRAMVA Summary'!L$52:L$66)+SUM('1.  LRAMVA Summary'!L$67:L$68)*(MONTH($E97)-1)/12)*$H97</f>
        <v>0</v>
      </c>
      <c r="R97" s="232">
        <f ca="1">(SUM('1.  LRAMVA Summary'!M$52:M$66)+SUM('1.  LRAMVA Summary'!M$67:M$68)*(MONTH($E97)-1)/12)*$H97</f>
        <v>0</v>
      </c>
      <c r="S97" s="232">
        <f ca="1">(SUM('1.  LRAMVA Summary'!N$52:N$66)+SUM('1.  LRAMVA Summary'!N$67:N$68)*(MONTH($E97)-1)/12)*$H97</f>
        <v>0</v>
      </c>
      <c r="T97" s="232">
        <f ca="1">(SUM('1.  LRAMVA Summary'!O$52:O$66)+SUM('1.  LRAMVA Summary'!O$67:O$68)*(MONTH($E97)-1)/12)*$H97</f>
        <v>0</v>
      </c>
      <c r="U97" s="232">
        <f ca="1">(SUM('1.  LRAMVA Summary'!P$52:P$66)+SUM('1.  LRAMVA Summary'!P$67:P$68)*(MONTH($E97)-1)/12)*$H97</f>
        <v>0</v>
      </c>
      <c r="V97" s="232">
        <f ca="1">(SUM('1.  LRAMVA Summary'!Q$52:Q$66)+SUM('1.  LRAMVA Summary'!Q$67:Q$68)*(MONTH($E97)-1)/12)*$H97</f>
        <v>0</v>
      </c>
      <c r="W97" s="233">
        <f t="shared" ca="1" si="24"/>
        <v>74.941762074996859</v>
      </c>
    </row>
    <row r="98" spans="2:23" s="9" customFormat="1">
      <c r="B98" s="68"/>
      <c r="E98" s="216">
        <v>42614</v>
      </c>
      <c r="F98" s="216" t="s">
        <v>184</v>
      </c>
      <c r="G98" s="217" t="s">
        <v>68</v>
      </c>
      <c r="H98" s="231">
        <f>$C$37/12</f>
        <v>9.1666666666666665E-4</v>
      </c>
      <c r="I98" s="232">
        <f ca="1">(SUM('1.  LRAMVA Summary'!D$52:D$66)+SUM('1.  LRAMVA Summary'!D$67:D$68)*(MONTH($E98)-1)/12)*$H98</f>
        <v>31.658318696987962</v>
      </c>
      <c r="J98" s="232">
        <f ca="1">(SUM('1.  LRAMVA Summary'!E$52:E$66)+SUM('1.  LRAMVA Summary'!E$67:E$68)*(MONTH($E98)-1)/12)*$H98</f>
        <v>33.942208943921571</v>
      </c>
      <c r="K98" s="232">
        <f ca="1">(SUM('1.  LRAMVA Summary'!F$52:F$66)+SUM('1.  LRAMVA Summary'!F$67:F$68)*(MONTH($E98)-1)/12)*$H98</f>
        <v>-0.19395394417178785</v>
      </c>
      <c r="L98" s="232">
        <f ca="1">(SUM('1.  LRAMVA Summary'!G$52:G$66)+SUM('1.  LRAMVA Summary'!G$67:G$68)*(MONTH($E98)-1)/12)*$H98</f>
        <v>20.467944308271555</v>
      </c>
      <c r="M98" s="232">
        <f ca="1">(SUM('1.  LRAMVA Summary'!H$52:H$66)+SUM('1.  LRAMVA Summary'!H$67:H$68)*(MONTH($E98)-1)/12)*$H98</f>
        <v>-1.4733155555555554E-2</v>
      </c>
      <c r="N98" s="232">
        <f ca="1">(SUM('1.  LRAMVA Summary'!I$52:I$66)+SUM('1.  LRAMVA Summary'!I$67:I$68)*(MONTH($E98)-1)/12)*$H98</f>
        <v>-0.1893976333333329</v>
      </c>
      <c r="O98" s="232">
        <f ca="1">(SUM('1.  LRAMVA Summary'!J$52:J$66)+SUM('1.  LRAMVA Summary'!J$67:J$68)*(MONTH($E98)-1)/12)*$H98</f>
        <v>-2.2658533333333331E-2</v>
      </c>
      <c r="P98" s="232">
        <f ca="1">(SUM('1.  LRAMVA Summary'!K$52:K$66)+SUM('1.  LRAMVA Summary'!K$67:K$68)*(MONTH($E98)-1)/12)*$H98</f>
        <v>0</v>
      </c>
      <c r="Q98" s="232">
        <f ca="1">(SUM('1.  LRAMVA Summary'!L$52:L$66)+SUM('1.  LRAMVA Summary'!L$67:L$68)*(MONTH($E98)-1)/12)*$H98</f>
        <v>0</v>
      </c>
      <c r="R98" s="232">
        <f ca="1">(SUM('1.  LRAMVA Summary'!M$52:M$66)+SUM('1.  LRAMVA Summary'!M$67:M$68)*(MONTH($E98)-1)/12)*$H98</f>
        <v>0</v>
      </c>
      <c r="S98" s="232">
        <f ca="1">(SUM('1.  LRAMVA Summary'!N$52:N$66)+SUM('1.  LRAMVA Summary'!N$67:N$68)*(MONTH($E98)-1)/12)*$H98</f>
        <v>0</v>
      </c>
      <c r="T98" s="232">
        <f ca="1">(SUM('1.  LRAMVA Summary'!O$52:O$66)+SUM('1.  LRAMVA Summary'!O$67:O$68)*(MONTH($E98)-1)/12)*$H98</f>
        <v>0</v>
      </c>
      <c r="U98" s="232">
        <f ca="1">(SUM('1.  LRAMVA Summary'!P$52:P$66)+SUM('1.  LRAMVA Summary'!P$67:P$68)*(MONTH($E98)-1)/12)*$H98</f>
        <v>0</v>
      </c>
      <c r="V98" s="232">
        <f ca="1">(SUM('1.  LRAMVA Summary'!Q$52:Q$66)+SUM('1.  LRAMVA Summary'!Q$67:Q$68)*(MONTH($E98)-1)/12)*$H98</f>
        <v>0</v>
      </c>
      <c r="W98" s="233">
        <f t="shared" ca="1" si="24"/>
        <v>85.64772868278709</v>
      </c>
    </row>
    <row r="99" spans="2:23" s="9" customFormat="1">
      <c r="B99" s="68"/>
      <c r="E99" s="216">
        <v>42644</v>
      </c>
      <c r="F99" s="216" t="s">
        <v>184</v>
      </c>
      <c r="G99" s="217" t="s">
        <v>69</v>
      </c>
      <c r="H99" s="212">
        <f>$C$38/12</f>
        <v>9.1666666666666665E-4</v>
      </c>
      <c r="I99" s="232">
        <f ca="1">(SUM('1.  LRAMVA Summary'!D$52:D$66)+SUM('1.  LRAMVA Summary'!D$67:D$68)*(MONTH($E99)-1)/12)*$H99</f>
        <v>35.615607671533617</v>
      </c>
      <c r="J99" s="232">
        <f ca="1">(SUM('1.  LRAMVA Summary'!E$52:E$66)+SUM('1.  LRAMVA Summary'!E$67:E$68)*(MONTH($E99)-1)/12)*$H99</f>
        <v>38.184985532948566</v>
      </c>
      <c r="K99" s="232">
        <f ca="1">(SUM('1.  LRAMVA Summary'!F$52:F$66)+SUM('1.  LRAMVA Summary'!F$67:F$68)*(MONTH($E99)-1)/12)*$H99</f>
        <v>-0.21819827416668208</v>
      </c>
      <c r="L99" s="232">
        <f ca="1">(SUM('1.  LRAMVA Summary'!G$52:G$66)+SUM('1.  LRAMVA Summary'!G$67:G$68)*(MONTH($E99)-1)/12)*$H99</f>
        <v>23.026437751928452</v>
      </c>
      <c r="M99" s="232">
        <f ca="1">(SUM('1.  LRAMVA Summary'!H$52:H$66)+SUM('1.  LRAMVA Summary'!H$67:H$68)*(MONTH($E99)-1)/12)*$H99</f>
        <v>-1.6574433333333333E-2</v>
      </c>
      <c r="N99" s="232">
        <f ca="1">(SUM('1.  LRAMVA Summary'!I$52:I$66)+SUM('1.  LRAMVA Summary'!I$67:I$68)*(MONTH($E99)-1)/12)*$H99</f>
        <v>-0.21307210833333287</v>
      </c>
      <c r="O99" s="232">
        <f ca="1">(SUM('1.  LRAMVA Summary'!J$52:J$66)+SUM('1.  LRAMVA Summary'!J$67:J$68)*(MONTH($E99)-1)/12)*$H99</f>
        <v>-2.5490849999999999E-2</v>
      </c>
      <c r="P99" s="232">
        <f ca="1">(SUM('1.  LRAMVA Summary'!K$52:K$66)+SUM('1.  LRAMVA Summary'!K$67:K$68)*(MONTH($E99)-1)/12)*$H99</f>
        <v>0</v>
      </c>
      <c r="Q99" s="232">
        <f ca="1">(SUM('1.  LRAMVA Summary'!L$52:L$66)+SUM('1.  LRAMVA Summary'!L$67:L$68)*(MONTH($E99)-1)/12)*$H99</f>
        <v>0</v>
      </c>
      <c r="R99" s="232">
        <f ca="1">(SUM('1.  LRAMVA Summary'!M$52:M$66)+SUM('1.  LRAMVA Summary'!M$67:M$68)*(MONTH($E99)-1)/12)*$H99</f>
        <v>0</v>
      </c>
      <c r="S99" s="232">
        <f ca="1">(SUM('1.  LRAMVA Summary'!N$52:N$66)+SUM('1.  LRAMVA Summary'!N$67:N$68)*(MONTH($E99)-1)/12)*$H99</f>
        <v>0</v>
      </c>
      <c r="T99" s="232">
        <f ca="1">(SUM('1.  LRAMVA Summary'!O$52:O$66)+SUM('1.  LRAMVA Summary'!O$67:O$68)*(MONTH($E99)-1)/12)*$H99</f>
        <v>0</v>
      </c>
      <c r="U99" s="232">
        <f ca="1">(SUM('1.  LRAMVA Summary'!P$52:P$66)+SUM('1.  LRAMVA Summary'!P$67:P$68)*(MONTH($E99)-1)/12)*$H99</f>
        <v>0</v>
      </c>
      <c r="V99" s="232">
        <f ca="1">(SUM('1.  LRAMVA Summary'!Q$52:Q$66)+SUM('1.  LRAMVA Summary'!Q$67:Q$68)*(MONTH($E99)-1)/12)*$H99</f>
        <v>0</v>
      </c>
      <c r="W99" s="233">
        <f t="shared" ca="1" si="24"/>
        <v>96.353695290577292</v>
      </c>
    </row>
    <row r="100" spans="2:23" s="9" customFormat="1">
      <c r="B100" s="68"/>
      <c r="E100" s="216">
        <v>42675</v>
      </c>
      <c r="F100" s="216" t="s">
        <v>184</v>
      </c>
      <c r="G100" s="217" t="s">
        <v>69</v>
      </c>
      <c r="H100" s="212">
        <f>$C$38/12</f>
        <v>9.1666666666666665E-4</v>
      </c>
      <c r="I100" s="232">
        <f ca="1">(SUM('1.  LRAMVA Summary'!D$52:D$66)+SUM('1.  LRAMVA Summary'!D$67:D$68)*(MONTH($E100)-1)/12)*$H100</f>
        <v>39.572896646079279</v>
      </c>
      <c r="J100" s="232">
        <f ca="1">(SUM('1.  LRAMVA Summary'!E$52:E$66)+SUM('1.  LRAMVA Summary'!E$67:E$68)*(MONTH($E100)-1)/12)*$H100</f>
        <v>42.427762121975555</v>
      </c>
      <c r="K100" s="232">
        <f ca="1">(SUM('1.  LRAMVA Summary'!F$52:F$66)+SUM('1.  LRAMVA Summary'!F$67:F$68)*(MONTH($E100)-1)/12)*$H100</f>
        <v>-0.24244260416157637</v>
      </c>
      <c r="L100" s="232">
        <f ca="1">(SUM('1.  LRAMVA Summary'!G$52:G$66)+SUM('1.  LRAMVA Summary'!G$67:G$68)*(MONTH($E100)-1)/12)*$H100</f>
        <v>25.584931195585352</v>
      </c>
      <c r="M100" s="232">
        <f ca="1">(SUM('1.  LRAMVA Summary'!H$52:H$66)+SUM('1.  LRAMVA Summary'!H$67:H$68)*(MONTH($E100)-1)/12)*$H100</f>
        <v>-1.8415711111111111E-2</v>
      </c>
      <c r="N100" s="232">
        <f ca="1">(SUM('1.  LRAMVA Summary'!I$52:I$66)+SUM('1.  LRAMVA Summary'!I$67:I$68)*(MONTH($E100)-1)/12)*$H100</f>
        <v>-0.23674658333333287</v>
      </c>
      <c r="O100" s="232">
        <f ca="1">(SUM('1.  LRAMVA Summary'!J$52:J$66)+SUM('1.  LRAMVA Summary'!J$67:J$68)*(MONTH($E100)-1)/12)*$H100</f>
        <v>-2.8323166666666663E-2</v>
      </c>
      <c r="P100" s="232">
        <f ca="1">(SUM('1.  LRAMVA Summary'!K$52:K$66)+SUM('1.  LRAMVA Summary'!K$67:K$68)*(MONTH($E100)-1)/12)*$H100</f>
        <v>0</v>
      </c>
      <c r="Q100" s="232">
        <f ca="1">(SUM('1.  LRAMVA Summary'!L$52:L$66)+SUM('1.  LRAMVA Summary'!L$67:L$68)*(MONTH($E100)-1)/12)*$H100</f>
        <v>0</v>
      </c>
      <c r="R100" s="232">
        <f ca="1">(SUM('1.  LRAMVA Summary'!M$52:M$66)+SUM('1.  LRAMVA Summary'!M$67:M$68)*(MONTH($E100)-1)/12)*$H100</f>
        <v>0</v>
      </c>
      <c r="S100" s="232">
        <f ca="1">(SUM('1.  LRAMVA Summary'!N$52:N$66)+SUM('1.  LRAMVA Summary'!N$67:N$68)*(MONTH($E100)-1)/12)*$H100</f>
        <v>0</v>
      </c>
      <c r="T100" s="232">
        <f ca="1">(SUM('1.  LRAMVA Summary'!O$52:O$66)+SUM('1.  LRAMVA Summary'!O$67:O$68)*(MONTH($E100)-1)/12)*$H100</f>
        <v>0</v>
      </c>
      <c r="U100" s="232">
        <f ca="1">(SUM('1.  LRAMVA Summary'!P$52:P$66)+SUM('1.  LRAMVA Summary'!P$67:P$68)*(MONTH($E100)-1)/12)*$H100</f>
        <v>0</v>
      </c>
      <c r="V100" s="232">
        <f ca="1">(SUM('1.  LRAMVA Summary'!Q$52:Q$66)+SUM('1.  LRAMVA Summary'!Q$67:Q$68)*(MONTH($E100)-1)/12)*$H100</f>
        <v>0</v>
      </c>
      <c r="W100" s="233">
        <f t="shared" ca="1" si="24"/>
        <v>107.05966189836749</v>
      </c>
    </row>
    <row r="101" spans="2:23" s="9" customFormat="1">
      <c r="B101" s="68"/>
      <c r="E101" s="216">
        <v>42705</v>
      </c>
      <c r="F101" s="216" t="s">
        <v>184</v>
      </c>
      <c r="G101" s="217" t="s">
        <v>69</v>
      </c>
      <c r="H101" s="212">
        <f>$C$38/12</f>
        <v>9.1666666666666665E-4</v>
      </c>
      <c r="I101" s="232">
        <f ca="1">(SUM('1.  LRAMVA Summary'!D$52:D$66)+SUM('1.  LRAMVA Summary'!D$67:D$68)*(MONTH($E101)-1)/12)*$H101</f>
        <v>43.530185620624934</v>
      </c>
      <c r="J101" s="232">
        <f ca="1">(SUM('1.  LRAMVA Summary'!E$52:E$66)+SUM('1.  LRAMVA Summary'!E$67:E$68)*(MONTH($E101)-1)/12)*$H101</f>
        <v>46.67053871100255</v>
      </c>
      <c r="K101" s="232">
        <f ca="1">(SUM('1.  LRAMVA Summary'!F$52:F$66)+SUM('1.  LRAMVA Summary'!F$67:F$68)*(MONTH($E101)-1)/12)*$H101</f>
        <v>-0.2666869341564706</v>
      </c>
      <c r="L101" s="232">
        <f ca="1">(SUM('1.  LRAMVA Summary'!G$52:G$66)+SUM('1.  LRAMVA Summary'!G$67:G$68)*(MONTH($E101)-1)/12)*$H101</f>
        <v>28.143424639242252</v>
      </c>
      <c r="M101" s="232">
        <f ca="1">(SUM('1.  LRAMVA Summary'!H$52:H$66)+SUM('1.  LRAMVA Summary'!H$67:H$68)*(MONTH($E101)-1)/12)*$H101</f>
        <v>-2.0256988888888886E-2</v>
      </c>
      <c r="N101" s="232">
        <f ca="1">(SUM('1.  LRAMVA Summary'!I$52:I$66)+SUM('1.  LRAMVA Summary'!I$67:I$68)*(MONTH($E101)-1)/12)*$H101</f>
        <v>-0.2604210583333329</v>
      </c>
      <c r="O101" s="232">
        <f ca="1">(SUM('1.  LRAMVA Summary'!J$52:J$66)+SUM('1.  LRAMVA Summary'!J$67:J$68)*(MONTH($E101)-1)/12)*$H101</f>
        <v>-3.1155483333333334E-2</v>
      </c>
      <c r="P101" s="232">
        <f ca="1">(SUM('1.  LRAMVA Summary'!K$52:K$66)+SUM('1.  LRAMVA Summary'!K$67:K$68)*(MONTH($E101)-1)/12)*$H101</f>
        <v>0</v>
      </c>
      <c r="Q101" s="232">
        <f ca="1">(SUM('1.  LRAMVA Summary'!L$52:L$66)+SUM('1.  LRAMVA Summary'!L$67:L$68)*(MONTH($E101)-1)/12)*$H101</f>
        <v>0</v>
      </c>
      <c r="R101" s="232">
        <f ca="1">(SUM('1.  LRAMVA Summary'!M$52:M$66)+SUM('1.  LRAMVA Summary'!M$67:M$68)*(MONTH($E101)-1)/12)*$H101</f>
        <v>0</v>
      </c>
      <c r="S101" s="232">
        <f ca="1">(SUM('1.  LRAMVA Summary'!N$52:N$66)+SUM('1.  LRAMVA Summary'!N$67:N$68)*(MONTH($E101)-1)/12)*$H101</f>
        <v>0</v>
      </c>
      <c r="T101" s="232">
        <f ca="1">(SUM('1.  LRAMVA Summary'!O$52:O$66)+SUM('1.  LRAMVA Summary'!O$67:O$68)*(MONTH($E101)-1)/12)*$H101</f>
        <v>0</v>
      </c>
      <c r="U101" s="232">
        <f ca="1">(SUM('1.  LRAMVA Summary'!P$52:P$66)+SUM('1.  LRAMVA Summary'!P$67:P$68)*(MONTH($E101)-1)/12)*$H101</f>
        <v>0</v>
      </c>
      <c r="V101" s="232">
        <f ca="1">(SUM('1.  LRAMVA Summary'!Q$52:Q$66)+SUM('1.  LRAMVA Summary'!Q$67:Q$68)*(MONTH($E101)-1)/12)*$H101</f>
        <v>0</v>
      </c>
      <c r="W101" s="233">
        <f t="shared" ca="1" si="24"/>
        <v>117.76562850615771</v>
      </c>
    </row>
    <row r="102" spans="2:23" s="9" customFormat="1" ht="15.75" thickBot="1">
      <c r="B102" s="68"/>
      <c r="E102" s="218" t="s">
        <v>467</v>
      </c>
      <c r="F102" s="218"/>
      <c r="G102" s="219"/>
      <c r="H102" s="220"/>
      <c r="I102" s="221">
        <f t="shared" ref="I102:O102" ca="1" si="25">SUM(I89:I101)</f>
        <v>261.17948072867478</v>
      </c>
      <c r="J102" s="221">
        <f t="shared" ca="1" si="25"/>
        <v>280.02760605579874</v>
      </c>
      <c r="K102" s="221">
        <f t="shared" ca="1" si="25"/>
        <v>-1.5981687844766368</v>
      </c>
      <c r="L102" s="221">
        <f t="shared" ca="1" si="25"/>
        <v>168.8557035747699</v>
      </c>
      <c r="M102" s="221">
        <f t="shared" ca="1" si="25"/>
        <v>-0.12309722583333332</v>
      </c>
      <c r="N102" s="221">
        <f t="shared" ca="1" si="25"/>
        <v>-1.5673038374999906</v>
      </c>
      <c r="O102" s="221">
        <f t="shared" ca="1" si="25"/>
        <v>-0.18693290000000001</v>
      </c>
      <c r="P102" s="221">
        <f t="shared" ref="P102:V102" ca="1" si="26">SUM(P89:P101)</f>
        <v>0</v>
      </c>
      <c r="Q102" s="221">
        <f t="shared" ca="1" si="26"/>
        <v>0</v>
      </c>
      <c r="R102" s="221">
        <f t="shared" ca="1" si="26"/>
        <v>0</v>
      </c>
      <c r="S102" s="221">
        <f t="shared" ca="1" si="26"/>
        <v>0</v>
      </c>
      <c r="T102" s="221">
        <f t="shared" ca="1" si="26"/>
        <v>0</v>
      </c>
      <c r="U102" s="221">
        <f t="shared" ca="1" si="26"/>
        <v>0</v>
      </c>
      <c r="V102" s="221">
        <f t="shared" ca="1" si="26"/>
        <v>0</v>
      </c>
      <c r="W102" s="221">
        <f ca="1">SUM(W89:W101)</f>
        <v>706.59728761143356</v>
      </c>
    </row>
    <row r="103" spans="2:23" s="9" customFormat="1" ht="15.75" thickTop="1">
      <c r="B103" s="68"/>
      <c r="E103" s="222" t="s">
        <v>67</v>
      </c>
      <c r="F103" s="222"/>
      <c r="G103" s="223"/>
      <c r="H103" s="224"/>
      <c r="I103" s="225"/>
      <c r="J103" s="225"/>
      <c r="K103" s="225"/>
      <c r="L103" s="225"/>
      <c r="M103" s="225"/>
      <c r="N103" s="225"/>
      <c r="O103" s="225"/>
      <c r="P103" s="225"/>
      <c r="Q103" s="225"/>
      <c r="R103" s="225"/>
      <c r="S103" s="225"/>
      <c r="T103" s="225"/>
      <c r="U103" s="225"/>
      <c r="V103" s="225"/>
      <c r="W103" s="226"/>
    </row>
    <row r="104" spans="2:23" s="9" customFormat="1" hidden="1">
      <c r="B104" s="68"/>
      <c r="E104" s="227" t="s">
        <v>431</v>
      </c>
      <c r="F104" s="227"/>
      <c r="G104" s="228"/>
      <c r="H104" s="229"/>
      <c r="I104" s="230">
        <f t="shared" ref="I104:N104" ca="1" si="27">I102+I103</f>
        <v>261.17948072867478</v>
      </c>
      <c r="J104" s="230">
        <f t="shared" ca="1" si="27"/>
        <v>280.02760605579874</v>
      </c>
      <c r="K104" s="230">
        <f t="shared" ca="1" si="27"/>
        <v>-1.5981687844766368</v>
      </c>
      <c r="L104" s="230">
        <f t="shared" ca="1" si="27"/>
        <v>168.8557035747699</v>
      </c>
      <c r="M104" s="230">
        <f t="shared" ca="1" si="27"/>
        <v>-0.12309722583333332</v>
      </c>
      <c r="N104" s="230">
        <f t="shared" ca="1" si="27"/>
        <v>-1.5673038374999906</v>
      </c>
      <c r="O104" s="230">
        <f t="shared" ref="O104:V104" ca="1" si="28">O102+O103</f>
        <v>-0.18693290000000001</v>
      </c>
      <c r="P104" s="230">
        <f t="shared" ca="1" si="28"/>
        <v>0</v>
      </c>
      <c r="Q104" s="230">
        <f t="shared" ca="1" si="28"/>
        <v>0</v>
      </c>
      <c r="R104" s="230">
        <f t="shared" ca="1" si="28"/>
        <v>0</v>
      </c>
      <c r="S104" s="230">
        <f t="shared" ca="1" si="28"/>
        <v>0</v>
      </c>
      <c r="T104" s="230">
        <f t="shared" ca="1" si="28"/>
        <v>0</v>
      </c>
      <c r="U104" s="230">
        <f t="shared" ca="1" si="28"/>
        <v>0</v>
      </c>
      <c r="V104" s="230">
        <f t="shared" ca="1" si="28"/>
        <v>0</v>
      </c>
      <c r="W104" s="230">
        <f ca="1">W102+W103</f>
        <v>706.59728761143356</v>
      </c>
    </row>
    <row r="105" spans="2:23" s="9" customFormat="1" hidden="1">
      <c r="B105" s="68"/>
      <c r="E105" s="216">
        <v>42736</v>
      </c>
      <c r="F105" s="216" t="s">
        <v>185</v>
      </c>
      <c r="G105" s="217" t="s">
        <v>65</v>
      </c>
      <c r="H105" s="242">
        <f>$C$39/12</f>
        <v>9.1666666666666665E-4</v>
      </c>
      <c r="I105" s="232">
        <f ca="1">(SUM('1.  LRAMVA Summary'!D$52:D$69)+SUM('1.  LRAMVA Summary'!D$70:D$71)*(MONTH($E105)-1)/12)*$H105</f>
        <v>47.487474595170589</v>
      </c>
      <c r="J105" s="232">
        <f ca="1">(SUM('1.  LRAMVA Summary'!E$52:E$69)+SUM('1.  LRAMVA Summary'!E$70:E$71)*(MONTH($E105)-1)/12)*$H105</f>
        <v>50.913315300029538</v>
      </c>
      <c r="K105" s="232">
        <f ca="1">(SUM('1.  LRAMVA Summary'!F$52:F$69)+SUM('1.  LRAMVA Summary'!F$70:F$71)*(MONTH($E105)-1)/12)*$H105</f>
        <v>-0.29093126415136489</v>
      </c>
      <c r="L105" s="232">
        <f ca="1">(SUM('1.  LRAMVA Summary'!G$52:G$69)+SUM('1.  LRAMVA Summary'!G$70:G$71)*(MONTH($E105)-1)/12)*$H105</f>
        <v>30.701918082899144</v>
      </c>
      <c r="M105" s="232">
        <f ca="1">(SUM('1.  LRAMVA Summary'!H$52:H$69)+SUM('1.  LRAMVA Summary'!H$70:H$71)*(MONTH($E105)-1)/12)*$H105</f>
        <v>-2.2098266666666665E-2</v>
      </c>
      <c r="N105" s="232">
        <f ca="1">(SUM('1.  LRAMVA Summary'!I$52:I$69)+SUM('1.  LRAMVA Summary'!I$70:I$71)*(MONTH($E105)-1)/12)*$H105</f>
        <v>-0.28409553333333287</v>
      </c>
      <c r="O105" s="232">
        <f ca="1">(SUM('1.  LRAMVA Summary'!J$52:J$69)+SUM('1.  LRAMVA Summary'!J$70:J$71)*(MONTH($E105)-1)/12)*$H105</f>
        <v>-3.3987799999999999E-2</v>
      </c>
      <c r="P105" s="232">
        <f ca="1">(SUM('1.  LRAMVA Summary'!K$52:K$69)+SUM('1.  LRAMVA Summary'!K$70:K$71)*(MONTH($E105)-1)/12)*$H105</f>
        <v>0</v>
      </c>
      <c r="Q105" s="232">
        <f ca="1">(SUM('1.  LRAMVA Summary'!L$52:L$69)+SUM('1.  LRAMVA Summary'!L$70:L$71)*(MONTH($E105)-1)/12)*$H105</f>
        <v>0</v>
      </c>
      <c r="R105" s="232">
        <f ca="1">(SUM('1.  LRAMVA Summary'!M$52:M$69)+SUM('1.  LRAMVA Summary'!M$70:M$71)*(MONTH($E105)-1)/12)*$H105</f>
        <v>0</v>
      </c>
      <c r="S105" s="232">
        <f ca="1">(SUM('1.  LRAMVA Summary'!N$52:N$69)+SUM('1.  LRAMVA Summary'!N$70:N$71)*(MONTH($E105)-1)/12)*$H105</f>
        <v>0</v>
      </c>
      <c r="T105" s="232">
        <f ca="1">(SUM('1.  LRAMVA Summary'!O$52:O$69)+SUM('1.  LRAMVA Summary'!O$70:O$71)*(MONTH($E105)-1)/12)*$H105</f>
        <v>0</v>
      </c>
      <c r="U105" s="232">
        <f ca="1">(SUM('1.  LRAMVA Summary'!P$52:P$69)+SUM('1.  LRAMVA Summary'!P$70:P$71)*(MONTH($E105)-1)/12)*$H105</f>
        <v>0</v>
      </c>
      <c r="V105" s="232">
        <f ca="1">(SUM('1.  LRAMVA Summary'!Q$52:Q$69)+SUM('1.  LRAMVA Summary'!Q$70:Q$71)*(MONTH($E105)-1)/12)*$H105</f>
        <v>0</v>
      </c>
      <c r="W105" s="233">
        <f ca="1">SUM(I105:V105)</f>
        <v>128.4715951139479</v>
      </c>
    </row>
    <row r="106" spans="2:23" s="9" customFormat="1" hidden="1">
      <c r="B106" s="68"/>
      <c r="E106" s="216">
        <v>42767</v>
      </c>
      <c r="F106" s="216" t="s">
        <v>185</v>
      </c>
      <c r="G106" s="217" t="s">
        <v>65</v>
      </c>
      <c r="H106" s="242">
        <f>$C$39/12</f>
        <v>9.1666666666666665E-4</v>
      </c>
      <c r="I106" s="232">
        <f ca="1">(SUM('1.  LRAMVA Summary'!D$52:D$69)+SUM('1.  LRAMVA Summary'!D$70:D$71)*(MONTH($E106)-1)/12)*$H106</f>
        <v>47.487474595170589</v>
      </c>
      <c r="J106" s="232">
        <f ca="1">(SUM('1.  LRAMVA Summary'!E$52:E$69)+SUM('1.  LRAMVA Summary'!E$70:E$71)*(MONTH($E106)-1)/12)*$H106</f>
        <v>50.913315300029538</v>
      </c>
      <c r="K106" s="232">
        <f ca="1">(SUM('1.  LRAMVA Summary'!F$52:F$69)+SUM('1.  LRAMVA Summary'!F$70:F$71)*(MONTH($E106)-1)/12)*$H106</f>
        <v>-0.29093126415136489</v>
      </c>
      <c r="L106" s="232">
        <f ca="1">(SUM('1.  LRAMVA Summary'!G$52:G$69)+SUM('1.  LRAMVA Summary'!G$70:G$71)*(MONTH($E106)-1)/12)*$H106</f>
        <v>30.701918082899144</v>
      </c>
      <c r="M106" s="232">
        <f ca="1">(SUM('1.  LRAMVA Summary'!H$52:H$69)+SUM('1.  LRAMVA Summary'!H$70:H$71)*(MONTH($E106)-1)/12)*$H106</f>
        <v>-2.2098266666666665E-2</v>
      </c>
      <c r="N106" s="232">
        <f ca="1">(SUM('1.  LRAMVA Summary'!I$52:I$69)+SUM('1.  LRAMVA Summary'!I$70:I$71)*(MONTH($E106)-1)/12)*$H106</f>
        <v>-0.28409553333333287</v>
      </c>
      <c r="O106" s="232">
        <f ca="1">(SUM('1.  LRAMVA Summary'!J$52:J$69)+SUM('1.  LRAMVA Summary'!J$70:J$71)*(MONTH($E106)-1)/12)*$H106</f>
        <v>-3.3987799999999999E-2</v>
      </c>
      <c r="P106" s="232">
        <f ca="1">(SUM('1.  LRAMVA Summary'!K$52:K$69)+SUM('1.  LRAMVA Summary'!K$70:K$71)*(MONTH($E106)-1)/12)*$H106</f>
        <v>0</v>
      </c>
      <c r="Q106" s="232">
        <f ca="1">(SUM('1.  LRAMVA Summary'!L$52:L$69)+SUM('1.  LRAMVA Summary'!L$70:L$71)*(MONTH($E106)-1)/12)*$H106</f>
        <v>0</v>
      </c>
      <c r="R106" s="232">
        <f ca="1">(SUM('1.  LRAMVA Summary'!M$52:M$69)+SUM('1.  LRAMVA Summary'!M$70:M$71)*(MONTH($E106)-1)/12)*$H106</f>
        <v>0</v>
      </c>
      <c r="S106" s="232">
        <f ca="1">(SUM('1.  LRAMVA Summary'!N$52:N$69)+SUM('1.  LRAMVA Summary'!N$70:N$71)*(MONTH($E106)-1)/12)*$H106</f>
        <v>0</v>
      </c>
      <c r="T106" s="232">
        <f ca="1">(SUM('1.  LRAMVA Summary'!O$52:O$69)+SUM('1.  LRAMVA Summary'!O$70:O$71)*(MONTH($E106)-1)/12)*$H106</f>
        <v>0</v>
      </c>
      <c r="U106" s="232">
        <f ca="1">(SUM('1.  LRAMVA Summary'!P$52:P$69)+SUM('1.  LRAMVA Summary'!P$70:P$71)*(MONTH($E106)-1)/12)*$H106</f>
        <v>0</v>
      </c>
      <c r="V106" s="232">
        <f ca="1">(SUM('1.  LRAMVA Summary'!Q$52:Q$69)+SUM('1.  LRAMVA Summary'!Q$70:Q$71)*(MONTH($E106)-1)/12)*$H106</f>
        <v>0</v>
      </c>
      <c r="W106" s="233">
        <f t="shared" ref="W106:W116" ca="1" si="29">SUM(I106:V106)</f>
        <v>128.4715951139479</v>
      </c>
    </row>
    <row r="107" spans="2:23" s="9" customFormat="1" hidden="1">
      <c r="B107" s="68"/>
      <c r="E107" s="216">
        <v>42795</v>
      </c>
      <c r="F107" s="216" t="s">
        <v>185</v>
      </c>
      <c r="G107" s="217" t="s">
        <v>65</v>
      </c>
      <c r="H107" s="242">
        <f>$C$39/12</f>
        <v>9.1666666666666665E-4</v>
      </c>
      <c r="I107" s="232">
        <f ca="1">(SUM('1.  LRAMVA Summary'!D$52:D$69)+SUM('1.  LRAMVA Summary'!D$70:D$71)*(MONTH($E107)-1)/12)*$H107</f>
        <v>47.487474595170589</v>
      </c>
      <c r="J107" s="232">
        <f ca="1">(SUM('1.  LRAMVA Summary'!E$52:E$69)+SUM('1.  LRAMVA Summary'!E$70:E$71)*(MONTH($E107)-1)/12)*$H107</f>
        <v>50.913315300029538</v>
      </c>
      <c r="K107" s="232">
        <f ca="1">(SUM('1.  LRAMVA Summary'!F$52:F$69)+SUM('1.  LRAMVA Summary'!F$70:F$71)*(MONTH($E107)-1)/12)*$H107</f>
        <v>-0.29093126415136489</v>
      </c>
      <c r="L107" s="232">
        <f ca="1">(SUM('1.  LRAMVA Summary'!G$52:G$69)+SUM('1.  LRAMVA Summary'!G$70:G$71)*(MONTH($E107)-1)/12)*$H107</f>
        <v>30.701918082899144</v>
      </c>
      <c r="M107" s="232">
        <f ca="1">(SUM('1.  LRAMVA Summary'!H$52:H$69)+SUM('1.  LRAMVA Summary'!H$70:H$71)*(MONTH($E107)-1)/12)*$H107</f>
        <v>-2.2098266666666665E-2</v>
      </c>
      <c r="N107" s="232">
        <f ca="1">(SUM('1.  LRAMVA Summary'!I$52:I$69)+SUM('1.  LRAMVA Summary'!I$70:I$71)*(MONTH($E107)-1)/12)*$H107</f>
        <v>-0.28409553333333287</v>
      </c>
      <c r="O107" s="232">
        <f ca="1">(SUM('1.  LRAMVA Summary'!J$52:J$69)+SUM('1.  LRAMVA Summary'!J$70:J$71)*(MONTH($E107)-1)/12)*$H107</f>
        <v>-3.3987799999999999E-2</v>
      </c>
      <c r="P107" s="232">
        <f ca="1">(SUM('1.  LRAMVA Summary'!K$52:K$69)+SUM('1.  LRAMVA Summary'!K$70:K$71)*(MONTH($E107)-1)/12)*$H107</f>
        <v>0</v>
      </c>
      <c r="Q107" s="232">
        <f ca="1">(SUM('1.  LRAMVA Summary'!L$52:L$69)+SUM('1.  LRAMVA Summary'!L$70:L$71)*(MONTH($E107)-1)/12)*$H107</f>
        <v>0</v>
      </c>
      <c r="R107" s="232">
        <f ca="1">(SUM('1.  LRAMVA Summary'!M$52:M$69)+SUM('1.  LRAMVA Summary'!M$70:M$71)*(MONTH($E107)-1)/12)*$H107</f>
        <v>0</v>
      </c>
      <c r="S107" s="232">
        <f ca="1">(SUM('1.  LRAMVA Summary'!N$52:N$69)+SUM('1.  LRAMVA Summary'!N$70:N$71)*(MONTH($E107)-1)/12)*$H107</f>
        <v>0</v>
      </c>
      <c r="T107" s="232">
        <f ca="1">(SUM('1.  LRAMVA Summary'!O$52:O$69)+SUM('1.  LRAMVA Summary'!O$70:O$71)*(MONTH($E107)-1)/12)*$H107</f>
        <v>0</v>
      </c>
      <c r="U107" s="232">
        <f ca="1">(SUM('1.  LRAMVA Summary'!P$52:P$69)+SUM('1.  LRAMVA Summary'!P$70:P$71)*(MONTH($E107)-1)/12)*$H107</f>
        <v>0</v>
      </c>
      <c r="V107" s="232">
        <f ca="1">(SUM('1.  LRAMVA Summary'!Q$52:Q$69)+SUM('1.  LRAMVA Summary'!Q$70:Q$71)*(MONTH($E107)-1)/12)*$H107</f>
        <v>0</v>
      </c>
      <c r="W107" s="233">
        <f t="shared" ca="1" si="29"/>
        <v>128.4715951139479</v>
      </c>
    </row>
    <row r="108" spans="2:23" s="8" customFormat="1" hidden="1">
      <c r="B108" s="241"/>
      <c r="E108" s="216">
        <v>42826</v>
      </c>
      <c r="F108" s="216" t="s">
        <v>185</v>
      </c>
      <c r="G108" s="217" t="s">
        <v>66</v>
      </c>
      <c r="H108" s="242">
        <f>$C$40/12</f>
        <v>9.1666666666666665E-4</v>
      </c>
      <c r="I108" s="232">
        <f ca="1">(SUM('1.  LRAMVA Summary'!D$52:D$69)+SUM('1.  LRAMVA Summary'!D$70:D$71)*(MONTH($E108)-1)/12)*$H108</f>
        <v>47.487474595170589</v>
      </c>
      <c r="J108" s="232">
        <f ca="1">(SUM('1.  LRAMVA Summary'!E$52:E$69)+SUM('1.  LRAMVA Summary'!E$70:E$71)*(MONTH($E108)-1)/12)*$H108</f>
        <v>50.913315300029538</v>
      </c>
      <c r="K108" s="232">
        <f ca="1">(SUM('1.  LRAMVA Summary'!F$52:F$69)+SUM('1.  LRAMVA Summary'!F$70:F$71)*(MONTH($E108)-1)/12)*$H108</f>
        <v>-0.29093126415136489</v>
      </c>
      <c r="L108" s="232">
        <f ca="1">(SUM('1.  LRAMVA Summary'!G$52:G$69)+SUM('1.  LRAMVA Summary'!G$70:G$71)*(MONTH($E108)-1)/12)*$H108</f>
        <v>30.701918082899144</v>
      </c>
      <c r="M108" s="232">
        <f ca="1">(SUM('1.  LRAMVA Summary'!H$52:H$69)+SUM('1.  LRAMVA Summary'!H$70:H$71)*(MONTH($E108)-1)/12)*$H108</f>
        <v>-2.2098266666666665E-2</v>
      </c>
      <c r="N108" s="232">
        <f ca="1">(SUM('1.  LRAMVA Summary'!I$52:I$69)+SUM('1.  LRAMVA Summary'!I$70:I$71)*(MONTH($E108)-1)/12)*$H108</f>
        <v>-0.28409553333333287</v>
      </c>
      <c r="O108" s="232">
        <f ca="1">(SUM('1.  LRAMVA Summary'!J$52:J$69)+SUM('1.  LRAMVA Summary'!J$70:J$71)*(MONTH($E108)-1)/12)*$H108</f>
        <v>-3.3987799999999999E-2</v>
      </c>
      <c r="P108" s="232">
        <f ca="1">(SUM('1.  LRAMVA Summary'!K$52:K$69)+SUM('1.  LRAMVA Summary'!K$70:K$71)*(MONTH($E108)-1)/12)*$H108</f>
        <v>0</v>
      </c>
      <c r="Q108" s="232">
        <f ca="1">(SUM('1.  LRAMVA Summary'!L$52:L$69)+SUM('1.  LRAMVA Summary'!L$70:L$71)*(MONTH($E108)-1)/12)*$H108</f>
        <v>0</v>
      </c>
      <c r="R108" s="232">
        <f ca="1">(SUM('1.  LRAMVA Summary'!M$52:M$69)+SUM('1.  LRAMVA Summary'!M$70:M$71)*(MONTH($E108)-1)/12)*$H108</f>
        <v>0</v>
      </c>
      <c r="S108" s="232">
        <f ca="1">(SUM('1.  LRAMVA Summary'!N$52:N$69)+SUM('1.  LRAMVA Summary'!N$70:N$71)*(MONTH($E108)-1)/12)*$H108</f>
        <v>0</v>
      </c>
      <c r="T108" s="232">
        <f ca="1">(SUM('1.  LRAMVA Summary'!O$52:O$69)+SUM('1.  LRAMVA Summary'!O$70:O$71)*(MONTH($E108)-1)/12)*$H108</f>
        <v>0</v>
      </c>
      <c r="U108" s="232">
        <f ca="1">(SUM('1.  LRAMVA Summary'!P$52:P$69)+SUM('1.  LRAMVA Summary'!P$70:P$71)*(MONTH($E108)-1)/12)*$H108</f>
        <v>0</v>
      </c>
      <c r="V108" s="232">
        <f ca="1">(SUM('1.  LRAMVA Summary'!Q$52:Q$69)+SUM('1.  LRAMVA Summary'!Q$70:Q$71)*(MONTH($E108)-1)/12)*$H108</f>
        <v>0</v>
      </c>
      <c r="W108" s="233">
        <f t="shared" ca="1" si="29"/>
        <v>128.4715951139479</v>
      </c>
    </row>
    <row r="109" spans="2:23" s="9" customFormat="1" hidden="1">
      <c r="B109" s="68"/>
      <c r="E109" s="216">
        <v>42856</v>
      </c>
      <c r="F109" s="216" t="s">
        <v>185</v>
      </c>
      <c r="G109" s="217" t="s">
        <v>66</v>
      </c>
      <c r="H109" s="242">
        <f>$C$40/12</f>
        <v>9.1666666666666665E-4</v>
      </c>
      <c r="I109" s="232">
        <f ca="1">(SUM('1.  LRAMVA Summary'!D$52:D$69)+SUM('1.  LRAMVA Summary'!D$70:D$71)*(MONTH($E109)-1)/12)*$H109</f>
        <v>47.487474595170589</v>
      </c>
      <c r="J109" s="232">
        <f ca="1">(SUM('1.  LRAMVA Summary'!E$52:E$69)+SUM('1.  LRAMVA Summary'!E$70:E$71)*(MONTH($E109)-1)/12)*$H109</f>
        <v>50.913315300029538</v>
      </c>
      <c r="K109" s="232">
        <f ca="1">(SUM('1.  LRAMVA Summary'!F$52:F$69)+SUM('1.  LRAMVA Summary'!F$70:F$71)*(MONTH($E109)-1)/12)*$H109</f>
        <v>-0.29093126415136489</v>
      </c>
      <c r="L109" s="232">
        <f ca="1">(SUM('1.  LRAMVA Summary'!G$52:G$69)+SUM('1.  LRAMVA Summary'!G$70:G$71)*(MONTH($E109)-1)/12)*$H109</f>
        <v>30.701918082899144</v>
      </c>
      <c r="M109" s="232">
        <f ca="1">(SUM('1.  LRAMVA Summary'!H$52:H$69)+SUM('1.  LRAMVA Summary'!H$70:H$71)*(MONTH($E109)-1)/12)*$H109</f>
        <v>-2.2098266666666665E-2</v>
      </c>
      <c r="N109" s="232">
        <f ca="1">(SUM('1.  LRAMVA Summary'!I$52:I$69)+SUM('1.  LRAMVA Summary'!I$70:I$71)*(MONTH($E109)-1)/12)*$H109</f>
        <v>-0.28409553333333287</v>
      </c>
      <c r="O109" s="232">
        <f ca="1">(SUM('1.  LRAMVA Summary'!J$52:J$69)+SUM('1.  LRAMVA Summary'!J$70:J$71)*(MONTH($E109)-1)/12)*$H109</f>
        <v>-3.3987799999999999E-2</v>
      </c>
      <c r="P109" s="232">
        <f ca="1">(SUM('1.  LRAMVA Summary'!K$52:K$69)+SUM('1.  LRAMVA Summary'!K$70:K$71)*(MONTH($E109)-1)/12)*$H109</f>
        <v>0</v>
      </c>
      <c r="Q109" s="232">
        <f ca="1">(SUM('1.  LRAMVA Summary'!L$52:L$69)+SUM('1.  LRAMVA Summary'!L$70:L$71)*(MONTH($E109)-1)/12)*$H109</f>
        <v>0</v>
      </c>
      <c r="R109" s="232">
        <f ca="1">(SUM('1.  LRAMVA Summary'!M$52:M$69)+SUM('1.  LRAMVA Summary'!M$70:M$71)*(MONTH($E109)-1)/12)*$H109</f>
        <v>0</v>
      </c>
      <c r="S109" s="232">
        <f ca="1">(SUM('1.  LRAMVA Summary'!N$52:N$69)+SUM('1.  LRAMVA Summary'!N$70:N$71)*(MONTH($E109)-1)/12)*$H109</f>
        <v>0</v>
      </c>
      <c r="T109" s="232">
        <f ca="1">(SUM('1.  LRAMVA Summary'!O$52:O$69)+SUM('1.  LRAMVA Summary'!O$70:O$71)*(MONTH($E109)-1)/12)*$H109</f>
        <v>0</v>
      </c>
      <c r="U109" s="232">
        <f ca="1">(SUM('1.  LRAMVA Summary'!P$52:P$69)+SUM('1.  LRAMVA Summary'!P$70:P$71)*(MONTH($E109)-1)/12)*$H109</f>
        <v>0</v>
      </c>
      <c r="V109" s="232">
        <f ca="1">(SUM('1.  LRAMVA Summary'!Q$52:Q$69)+SUM('1.  LRAMVA Summary'!Q$70:Q$71)*(MONTH($E109)-1)/12)*$H109</f>
        <v>0</v>
      </c>
      <c r="W109" s="233">
        <f t="shared" ca="1" si="29"/>
        <v>128.4715951139479</v>
      </c>
    </row>
    <row r="110" spans="2:23" s="240" customFormat="1" hidden="1">
      <c r="B110" s="239"/>
      <c r="E110" s="216">
        <v>42887</v>
      </c>
      <c r="F110" s="216" t="s">
        <v>185</v>
      </c>
      <c r="G110" s="217" t="s">
        <v>66</v>
      </c>
      <c r="H110" s="242">
        <f>$C$40/12</f>
        <v>9.1666666666666665E-4</v>
      </c>
      <c r="I110" s="232">
        <f ca="1">(SUM('1.  LRAMVA Summary'!D$52:D$69)+SUM('1.  LRAMVA Summary'!D$70:D$71)*(MONTH($E110)-1)/12)*$H110</f>
        <v>47.487474595170589</v>
      </c>
      <c r="J110" s="232">
        <f ca="1">(SUM('1.  LRAMVA Summary'!E$52:E$69)+SUM('1.  LRAMVA Summary'!E$70:E$71)*(MONTH($E110)-1)/12)*$H110</f>
        <v>50.913315300029538</v>
      </c>
      <c r="K110" s="232">
        <f ca="1">(SUM('1.  LRAMVA Summary'!F$52:F$69)+SUM('1.  LRAMVA Summary'!F$70:F$71)*(MONTH($E110)-1)/12)*$H110</f>
        <v>-0.29093126415136489</v>
      </c>
      <c r="L110" s="232">
        <f ca="1">(SUM('1.  LRAMVA Summary'!G$52:G$69)+SUM('1.  LRAMVA Summary'!G$70:G$71)*(MONTH($E110)-1)/12)*$H110</f>
        <v>30.701918082899144</v>
      </c>
      <c r="M110" s="232">
        <f ca="1">(SUM('1.  LRAMVA Summary'!H$52:H$69)+SUM('1.  LRAMVA Summary'!H$70:H$71)*(MONTH($E110)-1)/12)*$H110</f>
        <v>-2.2098266666666665E-2</v>
      </c>
      <c r="N110" s="232">
        <f ca="1">(SUM('1.  LRAMVA Summary'!I$52:I$69)+SUM('1.  LRAMVA Summary'!I$70:I$71)*(MONTH($E110)-1)/12)*$H110</f>
        <v>-0.28409553333333287</v>
      </c>
      <c r="O110" s="232">
        <f ca="1">(SUM('1.  LRAMVA Summary'!J$52:J$69)+SUM('1.  LRAMVA Summary'!J$70:J$71)*(MONTH($E110)-1)/12)*$H110</f>
        <v>-3.3987799999999999E-2</v>
      </c>
      <c r="P110" s="232">
        <f ca="1">(SUM('1.  LRAMVA Summary'!K$52:K$69)+SUM('1.  LRAMVA Summary'!K$70:K$71)*(MONTH($E110)-1)/12)*$H110</f>
        <v>0</v>
      </c>
      <c r="Q110" s="232">
        <f ca="1">(SUM('1.  LRAMVA Summary'!L$52:L$69)+SUM('1.  LRAMVA Summary'!L$70:L$71)*(MONTH($E110)-1)/12)*$H110</f>
        <v>0</v>
      </c>
      <c r="R110" s="232">
        <f ca="1">(SUM('1.  LRAMVA Summary'!M$52:M$69)+SUM('1.  LRAMVA Summary'!M$70:M$71)*(MONTH($E110)-1)/12)*$H110</f>
        <v>0</v>
      </c>
      <c r="S110" s="232">
        <f ca="1">(SUM('1.  LRAMVA Summary'!N$52:N$69)+SUM('1.  LRAMVA Summary'!N$70:N$71)*(MONTH($E110)-1)/12)*$H110</f>
        <v>0</v>
      </c>
      <c r="T110" s="232">
        <f ca="1">(SUM('1.  LRAMVA Summary'!O$52:O$69)+SUM('1.  LRAMVA Summary'!O$70:O$71)*(MONTH($E110)-1)/12)*$H110</f>
        <v>0</v>
      </c>
      <c r="U110" s="232">
        <f ca="1">(SUM('1.  LRAMVA Summary'!P$52:P$69)+SUM('1.  LRAMVA Summary'!P$70:P$71)*(MONTH($E110)-1)/12)*$H110</f>
        <v>0</v>
      </c>
      <c r="V110" s="232">
        <f ca="1">(SUM('1.  LRAMVA Summary'!Q$52:Q$69)+SUM('1.  LRAMVA Summary'!Q$70:Q$71)*(MONTH($E110)-1)/12)*$H110</f>
        <v>0</v>
      </c>
      <c r="W110" s="233">
        <f t="shared" ca="1" si="29"/>
        <v>128.4715951139479</v>
      </c>
    </row>
    <row r="111" spans="2:23" s="9" customFormat="1" hidden="1">
      <c r="B111" s="68"/>
      <c r="E111" s="216">
        <v>42917</v>
      </c>
      <c r="F111" s="216" t="s">
        <v>185</v>
      </c>
      <c r="G111" s="217" t="s">
        <v>68</v>
      </c>
      <c r="H111" s="242">
        <f>$C$41/12</f>
        <v>9.1666666666666665E-4</v>
      </c>
      <c r="I111" s="232">
        <f ca="1">(SUM('1.  LRAMVA Summary'!D$52:D$69)+SUM('1.  LRAMVA Summary'!D$70:D$71)*(MONTH($E111)-1)/12)*$H111</f>
        <v>47.487474595170589</v>
      </c>
      <c r="J111" s="232">
        <f ca="1">(SUM('1.  LRAMVA Summary'!E$52:E$69)+SUM('1.  LRAMVA Summary'!E$70:E$71)*(MONTH($E111)-1)/12)*$H111</f>
        <v>50.913315300029538</v>
      </c>
      <c r="K111" s="232">
        <f ca="1">(SUM('1.  LRAMVA Summary'!F$52:F$69)+SUM('1.  LRAMVA Summary'!F$70:F$71)*(MONTH($E111)-1)/12)*$H111</f>
        <v>-0.29093126415136489</v>
      </c>
      <c r="L111" s="232">
        <f ca="1">(SUM('1.  LRAMVA Summary'!G$52:G$69)+SUM('1.  LRAMVA Summary'!G$70:G$71)*(MONTH($E111)-1)/12)*$H111</f>
        <v>30.701918082899144</v>
      </c>
      <c r="M111" s="232">
        <f ca="1">(SUM('1.  LRAMVA Summary'!H$52:H$69)+SUM('1.  LRAMVA Summary'!H$70:H$71)*(MONTH($E111)-1)/12)*$H111</f>
        <v>-2.2098266666666665E-2</v>
      </c>
      <c r="N111" s="232">
        <f ca="1">(SUM('1.  LRAMVA Summary'!I$52:I$69)+SUM('1.  LRAMVA Summary'!I$70:I$71)*(MONTH($E111)-1)/12)*$H111</f>
        <v>-0.28409553333333287</v>
      </c>
      <c r="O111" s="232">
        <f ca="1">(SUM('1.  LRAMVA Summary'!J$52:J$69)+SUM('1.  LRAMVA Summary'!J$70:J$71)*(MONTH($E111)-1)/12)*$H111</f>
        <v>-3.3987799999999999E-2</v>
      </c>
      <c r="P111" s="232">
        <f ca="1">(SUM('1.  LRAMVA Summary'!K$52:K$69)+SUM('1.  LRAMVA Summary'!K$70:K$71)*(MONTH($E111)-1)/12)*$H111</f>
        <v>0</v>
      </c>
      <c r="Q111" s="232">
        <f ca="1">(SUM('1.  LRAMVA Summary'!L$52:L$69)+SUM('1.  LRAMVA Summary'!L$70:L$71)*(MONTH($E111)-1)/12)*$H111</f>
        <v>0</v>
      </c>
      <c r="R111" s="232">
        <f ca="1">(SUM('1.  LRAMVA Summary'!M$52:M$69)+SUM('1.  LRAMVA Summary'!M$70:M$71)*(MONTH($E111)-1)/12)*$H111</f>
        <v>0</v>
      </c>
      <c r="S111" s="232">
        <f ca="1">(SUM('1.  LRAMVA Summary'!N$52:N$69)+SUM('1.  LRAMVA Summary'!N$70:N$71)*(MONTH($E111)-1)/12)*$H111</f>
        <v>0</v>
      </c>
      <c r="T111" s="232">
        <f ca="1">(SUM('1.  LRAMVA Summary'!O$52:O$69)+SUM('1.  LRAMVA Summary'!O$70:O$71)*(MONTH($E111)-1)/12)*$H111</f>
        <v>0</v>
      </c>
      <c r="U111" s="232">
        <f ca="1">(SUM('1.  LRAMVA Summary'!P$52:P$69)+SUM('1.  LRAMVA Summary'!P$70:P$71)*(MONTH($E111)-1)/12)*$H111</f>
        <v>0</v>
      </c>
      <c r="V111" s="232">
        <f ca="1">(SUM('1.  LRAMVA Summary'!Q$52:Q$69)+SUM('1.  LRAMVA Summary'!Q$70:Q$71)*(MONTH($E111)-1)/12)*$H111</f>
        <v>0</v>
      </c>
      <c r="W111" s="233">
        <f t="shared" ca="1" si="29"/>
        <v>128.4715951139479</v>
      </c>
    </row>
    <row r="112" spans="2:23" s="9" customFormat="1" hidden="1">
      <c r="B112" s="68"/>
      <c r="E112" s="216">
        <v>42948</v>
      </c>
      <c r="F112" s="216" t="s">
        <v>185</v>
      </c>
      <c r="G112" s="217" t="s">
        <v>68</v>
      </c>
      <c r="H112" s="242">
        <f>$C$41/12</f>
        <v>9.1666666666666665E-4</v>
      </c>
      <c r="I112" s="232">
        <f ca="1">(SUM('1.  LRAMVA Summary'!D$52:D$69)+SUM('1.  LRAMVA Summary'!D$70:D$71)*(MONTH($E112)-1)/12)*$H112</f>
        <v>47.487474595170589</v>
      </c>
      <c r="J112" s="232">
        <f ca="1">(SUM('1.  LRAMVA Summary'!E$52:E$69)+SUM('1.  LRAMVA Summary'!E$70:E$71)*(MONTH($E112)-1)/12)*$H112</f>
        <v>50.913315300029538</v>
      </c>
      <c r="K112" s="232">
        <f ca="1">(SUM('1.  LRAMVA Summary'!F$52:F$69)+SUM('1.  LRAMVA Summary'!F$70:F$71)*(MONTH($E112)-1)/12)*$H112</f>
        <v>-0.29093126415136489</v>
      </c>
      <c r="L112" s="232">
        <f ca="1">(SUM('1.  LRAMVA Summary'!G$52:G$69)+SUM('1.  LRAMVA Summary'!G$70:G$71)*(MONTH($E112)-1)/12)*$H112</f>
        <v>30.701918082899144</v>
      </c>
      <c r="M112" s="232">
        <f ca="1">(SUM('1.  LRAMVA Summary'!H$52:H$69)+SUM('1.  LRAMVA Summary'!H$70:H$71)*(MONTH($E112)-1)/12)*$H112</f>
        <v>-2.2098266666666665E-2</v>
      </c>
      <c r="N112" s="232">
        <f ca="1">(SUM('1.  LRAMVA Summary'!I$52:I$69)+SUM('1.  LRAMVA Summary'!I$70:I$71)*(MONTH($E112)-1)/12)*$H112</f>
        <v>-0.28409553333333287</v>
      </c>
      <c r="O112" s="232">
        <f ca="1">(SUM('1.  LRAMVA Summary'!J$52:J$69)+SUM('1.  LRAMVA Summary'!J$70:J$71)*(MONTH($E112)-1)/12)*$H112</f>
        <v>-3.3987799999999999E-2</v>
      </c>
      <c r="P112" s="232">
        <f ca="1">(SUM('1.  LRAMVA Summary'!K$52:K$69)+SUM('1.  LRAMVA Summary'!K$70:K$71)*(MONTH($E112)-1)/12)*$H112</f>
        <v>0</v>
      </c>
      <c r="Q112" s="232">
        <f ca="1">(SUM('1.  LRAMVA Summary'!L$52:L$69)+SUM('1.  LRAMVA Summary'!L$70:L$71)*(MONTH($E112)-1)/12)*$H112</f>
        <v>0</v>
      </c>
      <c r="R112" s="232">
        <f ca="1">(SUM('1.  LRAMVA Summary'!M$52:M$69)+SUM('1.  LRAMVA Summary'!M$70:M$71)*(MONTH($E112)-1)/12)*$H112</f>
        <v>0</v>
      </c>
      <c r="S112" s="232">
        <f ca="1">(SUM('1.  LRAMVA Summary'!N$52:N$69)+SUM('1.  LRAMVA Summary'!N$70:N$71)*(MONTH($E112)-1)/12)*$H112</f>
        <v>0</v>
      </c>
      <c r="T112" s="232">
        <f ca="1">(SUM('1.  LRAMVA Summary'!O$52:O$69)+SUM('1.  LRAMVA Summary'!O$70:O$71)*(MONTH($E112)-1)/12)*$H112</f>
        <v>0</v>
      </c>
      <c r="U112" s="232">
        <f ca="1">(SUM('1.  LRAMVA Summary'!P$52:P$69)+SUM('1.  LRAMVA Summary'!P$70:P$71)*(MONTH($E112)-1)/12)*$H112</f>
        <v>0</v>
      </c>
      <c r="V112" s="232">
        <f ca="1">(SUM('1.  LRAMVA Summary'!Q$52:Q$69)+SUM('1.  LRAMVA Summary'!Q$70:Q$71)*(MONTH($E112)-1)/12)*$H112</f>
        <v>0</v>
      </c>
      <c r="W112" s="233">
        <f t="shared" ca="1" si="29"/>
        <v>128.4715951139479</v>
      </c>
    </row>
    <row r="113" spans="2:23" s="9" customFormat="1" hidden="1">
      <c r="B113" s="68"/>
      <c r="E113" s="216">
        <v>42979</v>
      </c>
      <c r="F113" s="216" t="s">
        <v>185</v>
      </c>
      <c r="G113" s="217" t="s">
        <v>68</v>
      </c>
      <c r="H113" s="242">
        <f>$C$41/12</f>
        <v>9.1666666666666665E-4</v>
      </c>
      <c r="I113" s="232">
        <f ca="1">(SUM('1.  LRAMVA Summary'!D$52:D$69)+SUM('1.  LRAMVA Summary'!D$70:D$71)*(MONTH($E113)-1)/12)*$H113</f>
        <v>47.487474595170589</v>
      </c>
      <c r="J113" s="232">
        <f ca="1">(SUM('1.  LRAMVA Summary'!E$52:E$69)+SUM('1.  LRAMVA Summary'!E$70:E$71)*(MONTH($E113)-1)/12)*$H113</f>
        <v>50.913315300029538</v>
      </c>
      <c r="K113" s="232">
        <f ca="1">(SUM('1.  LRAMVA Summary'!F$52:F$69)+SUM('1.  LRAMVA Summary'!F$70:F$71)*(MONTH($E113)-1)/12)*$H113</f>
        <v>-0.29093126415136489</v>
      </c>
      <c r="L113" s="232">
        <f ca="1">(SUM('1.  LRAMVA Summary'!G$52:G$69)+SUM('1.  LRAMVA Summary'!G$70:G$71)*(MONTH($E113)-1)/12)*$H113</f>
        <v>30.701918082899144</v>
      </c>
      <c r="M113" s="232">
        <f ca="1">(SUM('1.  LRAMVA Summary'!H$52:H$69)+SUM('1.  LRAMVA Summary'!H$70:H$71)*(MONTH($E113)-1)/12)*$H113</f>
        <v>-2.2098266666666665E-2</v>
      </c>
      <c r="N113" s="232">
        <f ca="1">(SUM('1.  LRAMVA Summary'!I$52:I$69)+SUM('1.  LRAMVA Summary'!I$70:I$71)*(MONTH($E113)-1)/12)*$H113</f>
        <v>-0.28409553333333287</v>
      </c>
      <c r="O113" s="232">
        <f ca="1">(SUM('1.  LRAMVA Summary'!J$52:J$69)+SUM('1.  LRAMVA Summary'!J$70:J$71)*(MONTH($E113)-1)/12)*$H113</f>
        <v>-3.3987799999999999E-2</v>
      </c>
      <c r="P113" s="232">
        <f ca="1">(SUM('1.  LRAMVA Summary'!K$52:K$69)+SUM('1.  LRAMVA Summary'!K$70:K$71)*(MONTH($E113)-1)/12)*$H113</f>
        <v>0</v>
      </c>
      <c r="Q113" s="232">
        <f ca="1">(SUM('1.  LRAMVA Summary'!L$52:L$69)+SUM('1.  LRAMVA Summary'!L$70:L$71)*(MONTH($E113)-1)/12)*$H113</f>
        <v>0</v>
      </c>
      <c r="R113" s="232">
        <f ca="1">(SUM('1.  LRAMVA Summary'!M$52:M$69)+SUM('1.  LRAMVA Summary'!M$70:M$71)*(MONTH($E113)-1)/12)*$H113</f>
        <v>0</v>
      </c>
      <c r="S113" s="232">
        <f ca="1">(SUM('1.  LRAMVA Summary'!N$52:N$69)+SUM('1.  LRAMVA Summary'!N$70:N$71)*(MONTH($E113)-1)/12)*$H113</f>
        <v>0</v>
      </c>
      <c r="T113" s="232">
        <f ca="1">(SUM('1.  LRAMVA Summary'!O$52:O$69)+SUM('1.  LRAMVA Summary'!O$70:O$71)*(MONTH($E113)-1)/12)*$H113</f>
        <v>0</v>
      </c>
      <c r="U113" s="232">
        <f ca="1">(SUM('1.  LRAMVA Summary'!P$52:P$69)+SUM('1.  LRAMVA Summary'!P$70:P$71)*(MONTH($E113)-1)/12)*$H113</f>
        <v>0</v>
      </c>
      <c r="V113" s="232">
        <f ca="1">(SUM('1.  LRAMVA Summary'!Q$52:Q$69)+SUM('1.  LRAMVA Summary'!Q$70:Q$71)*(MONTH($E113)-1)/12)*$H113</f>
        <v>0</v>
      </c>
      <c r="W113" s="233">
        <f t="shared" ca="1" si="29"/>
        <v>128.4715951139479</v>
      </c>
    </row>
    <row r="114" spans="2:23" s="9" customFormat="1" hidden="1">
      <c r="B114" s="68"/>
      <c r="E114" s="216">
        <v>43009</v>
      </c>
      <c r="F114" s="216" t="s">
        <v>185</v>
      </c>
      <c r="G114" s="217" t="s">
        <v>69</v>
      </c>
      <c r="H114" s="242">
        <f>$C$42/12</f>
        <v>1.25E-3</v>
      </c>
      <c r="I114" s="232">
        <f ca="1">(SUM('1.  LRAMVA Summary'!D$52:D$69)+SUM('1.  LRAMVA Summary'!D$70:D$71)*(MONTH($E114)-1)/12)*$H114</f>
        <v>64.755647175232625</v>
      </c>
      <c r="J114" s="232">
        <f ca="1">(SUM('1.  LRAMVA Summary'!E$52:E$69)+SUM('1.  LRAMVA Summary'!E$70:E$71)*(MONTH($E114)-1)/12)*$H114</f>
        <v>69.427248136403918</v>
      </c>
      <c r="K114" s="232">
        <f ca="1">(SUM('1.  LRAMVA Summary'!F$52:F$69)+SUM('1.  LRAMVA Summary'!F$70:F$71)*(MONTH($E114)-1)/12)*$H114</f>
        <v>-0.39672445111549759</v>
      </c>
      <c r="L114" s="232">
        <f ca="1">(SUM('1.  LRAMVA Summary'!G$52:G$69)+SUM('1.  LRAMVA Summary'!G$70:G$71)*(MONTH($E114)-1)/12)*$H114</f>
        <v>41.86625193122611</v>
      </c>
      <c r="M114" s="232">
        <f ca="1">(SUM('1.  LRAMVA Summary'!H$52:H$69)+SUM('1.  LRAMVA Summary'!H$70:H$71)*(MONTH($E114)-1)/12)*$H114</f>
        <v>-3.0133999999999998E-2</v>
      </c>
      <c r="N114" s="232">
        <f ca="1">(SUM('1.  LRAMVA Summary'!I$52:I$69)+SUM('1.  LRAMVA Summary'!I$70:I$71)*(MONTH($E114)-1)/12)*$H114</f>
        <v>-0.38740299999999944</v>
      </c>
      <c r="O114" s="232">
        <f ca="1">(SUM('1.  LRAMVA Summary'!J$52:J$69)+SUM('1.  LRAMVA Summary'!J$70:J$71)*(MONTH($E114)-1)/12)*$H114</f>
        <v>-4.6346999999999999E-2</v>
      </c>
      <c r="P114" s="232">
        <f ca="1">(SUM('1.  LRAMVA Summary'!K$52:K$69)+SUM('1.  LRAMVA Summary'!K$70:K$71)*(MONTH($E114)-1)/12)*$H114</f>
        <v>0</v>
      </c>
      <c r="Q114" s="232">
        <f ca="1">(SUM('1.  LRAMVA Summary'!L$52:L$69)+SUM('1.  LRAMVA Summary'!L$70:L$71)*(MONTH($E114)-1)/12)*$H114</f>
        <v>0</v>
      </c>
      <c r="R114" s="232">
        <f ca="1">(SUM('1.  LRAMVA Summary'!M$52:M$69)+SUM('1.  LRAMVA Summary'!M$70:M$71)*(MONTH($E114)-1)/12)*$H114</f>
        <v>0</v>
      </c>
      <c r="S114" s="232">
        <f ca="1">(SUM('1.  LRAMVA Summary'!N$52:N$69)+SUM('1.  LRAMVA Summary'!N$70:N$71)*(MONTH($E114)-1)/12)*$H114</f>
        <v>0</v>
      </c>
      <c r="T114" s="232">
        <f ca="1">(SUM('1.  LRAMVA Summary'!O$52:O$69)+SUM('1.  LRAMVA Summary'!O$70:O$71)*(MONTH($E114)-1)/12)*$H114</f>
        <v>0</v>
      </c>
      <c r="U114" s="232">
        <f ca="1">(SUM('1.  LRAMVA Summary'!P$52:P$69)+SUM('1.  LRAMVA Summary'!P$70:P$71)*(MONTH($E114)-1)/12)*$H114</f>
        <v>0</v>
      </c>
      <c r="V114" s="232">
        <f ca="1">(SUM('1.  LRAMVA Summary'!Q$52:Q$69)+SUM('1.  LRAMVA Summary'!Q$70:Q$71)*(MONTH($E114)-1)/12)*$H114</f>
        <v>0</v>
      </c>
      <c r="W114" s="233">
        <f t="shared" ca="1" si="29"/>
        <v>175.18853879174716</v>
      </c>
    </row>
    <row r="115" spans="2:23" s="9" customFormat="1" hidden="1">
      <c r="B115" s="68"/>
      <c r="E115" s="216">
        <v>43040</v>
      </c>
      <c r="F115" s="216" t="s">
        <v>185</v>
      </c>
      <c r="G115" s="217" t="s">
        <v>69</v>
      </c>
      <c r="H115" s="242">
        <f>$C$42/12</f>
        <v>1.25E-3</v>
      </c>
      <c r="I115" s="232">
        <f ca="1">(SUM('1.  LRAMVA Summary'!D$52:D$69)+SUM('1.  LRAMVA Summary'!D$70:D$71)*(MONTH($E115)-1)/12)*$H115</f>
        <v>64.755647175232625</v>
      </c>
      <c r="J115" s="232">
        <f ca="1">(SUM('1.  LRAMVA Summary'!E$52:E$69)+SUM('1.  LRAMVA Summary'!E$70:E$71)*(MONTH($E115)-1)/12)*$H115</f>
        <v>69.427248136403918</v>
      </c>
      <c r="K115" s="232">
        <f ca="1">(SUM('1.  LRAMVA Summary'!F$52:F$69)+SUM('1.  LRAMVA Summary'!F$70:F$71)*(MONTH($E115)-1)/12)*$H115</f>
        <v>-0.39672445111549759</v>
      </c>
      <c r="L115" s="232">
        <f ca="1">(SUM('1.  LRAMVA Summary'!G$52:G$69)+SUM('1.  LRAMVA Summary'!G$70:G$71)*(MONTH($E115)-1)/12)*$H115</f>
        <v>41.86625193122611</v>
      </c>
      <c r="M115" s="232">
        <f ca="1">(SUM('1.  LRAMVA Summary'!H$52:H$69)+SUM('1.  LRAMVA Summary'!H$70:H$71)*(MONTH($E115)-1)/12)*$H115</f>
        <v>-3.0133999999999998E-2</v>
      </c>
      <c r="N115" s="232">
        <f ca="1">(SUM('1.  LRAMVA Summary'!I$52:I$69)+SUM('1.  LRAMVA Summary'!I$70:I$71)*(MONTH($E115)-1)/12)*$H115</f>
        <v>-0.38740299999999944</v>
      </c>
      <c r="O115" s="232">
        <f ca="1">(SUM('1.  LRAMVA Summary'!J$52:J$69)+SUM('1.  LRAMVA Summary'!J$70:J$71)*(MONTH($E115)-1)/12)*$H115</f>
        <v>-4.6346999999999999E-2</v>
      </c>
      <c r="P115" s="232">
        <f ca="1">(SUM('1.  LRAMVA Summary'!K$52:K$69)+SUM('1.  LRAMVA Summary'!K$70:K$71)*(MONTH($E115)-1)/12)*$H115</f>
        <v>0</v>
      </c>
      <c r="Q115" s="232">
        <f ca="1">(SUM('1.  LRAMVA Summary'!L$52:L$69)+SUM('1.  LRAMVA Summary'!L$70:L$71)*(MONTH($E115)-1)/12)*$H115</f>
        <v>0</v>
      </c>
      <c r="R115" s="232">
        <f ca="1">(SUM('1.  LRAMVA Summary'!M$52:M$69)+SUM('1.  LRAMVA Summary'!M$70:M$71)*(MONTH($E115)-1)/12)*$H115</f>
        <v>0</v>
      </c>
      <c r="S115" s="232">
        <f ca="1">(SUM('1.  LRAMVA Summary'!N$52:N$69)+SUM('1.  LRAMVA Summary'!N$70:N$71)*(MONTH($E115)-1)/12)*$H115</f>
        <v>0</v>
      </c>
      <c r="T115" s="232">
        <f ca="1">(SUM('1.  LRAMVA Summary'!O$52:O$69)+SUM('1.  LRAMVA Summary'!O$70:O$71)*(MONTH($E115)-1)/12)*$H115</f>
        <v>0</v>
      </c>
      <c r="U115" s="232">
        <f ca="1">(SUM('1.  LRAMVA Summary'!P$52:P$69)+SUM('1.  LRAMVA Summary'!P$70:P$71)*(MONTH($E115)-1)/12)*$H115</f>
        <v>0</v>
      </c>
      <c r="V115" s="232">
        <f ca="1">(SUM('1.  LRAMVA Summary'!Q$52:Q$69)+SUM('1.  LRAMVA Summary'!Q$70:Q$71)*(MONTH($E115)-1)/12)*$H115</f>
        <v>0</v>
      </c>
      <c r="W115" s="233">
        <f t="shared" ca="1" si="29"/>
        <v>175.18853879174716</v>
      </c>
    </row>
    <row r="116" spans="2:23" s="9" customFormat="1" hidden="1">
      <c r="B116" s="68"/>
      <c r="E116" s="216">
        <v>43070</v>
      </c>
      <c r="F116" s="216" t="s">
        <v>185</v>
      </c>
      <c r="G116" s="217" t="s">
        <v>69</v>
      </c>
      <c r="H116" s="242">
        <f>$C$42/12</f>
        <v>1.25E-3</v>
      </c>
      <c r="I116" s="232">
        <f ca="1">(SUM('1.  LRAMVA Summary'!D$52:D$69)+SUM('1.  LRAMVA Summary'!D$70:D$71)*(MONTH($E116)-1)/12)*$H116</f>
        <v>64.755647175232625</v>
      </c>
      <c r="J116" s="232">
        <f ca="1">(SUM('1.  LRAMVA Summary'!E$52:E$69)+SUM('1.  LRAMVA Summary'!E$70:E$71)*(MONTH($E116)-1)/12)*$H116</f>
        <v>69.427248136403918</v>
      </c>
      <c r="K116" s="232">
        <f ca="1">(SUM('1.  LRAMVA Summary'!F$52:F$69)+SUM('1.  LRAMVA Summary'!F$70:F$71)*(MONTH($E116)-1)/12)*$H116</f>
        <v>-0.39672445111549759</v>
      </c>
      <c r="L116" s="232">
        <f ca="1">(SUM('1.  LRAMVA Summary'!G$52:G$69)+SUM('1.  LRAMVA Summary'!G$70:G$71)*(MONTH($E116)-1)/12)*$H116</f>
        <v>41.86625193122611</v>
      </c>
      <c r="M116" s="232">
        <f ca="1">(SUM('1.  LRAMVA Summary'!H$52:H$69)+SUM('1.  LRAMVA Summary'!H$70:H$71)*(MONTH($E116)-1)/12)*$H116</f>
        <v>-3.0133999999999998E-2</v>
      </c>
      <c r="N116" s="232">
        <f ca="1">(SUM('1.  LRAMVA Summary'!I$52:I$69)+SUM('1.  LRAMVA Summary'!I$70:I$71)*(MONTH($E116)-1)/12)*$H116</f>
        <v>-0.38740299999999944</v>
      </c>
      <c r="O116" s="232">
        <f ca="1">(SUM('1.  LRAMVA Summary'!J$52:J$69)+SUM('1.  LRAMVA Summary'!J$70:J$71)*(MONTH($E116)-1)/12)*$H116</f>
        <v>-4.6346999999999999E-2</v>
      </c>
      <c r="P116" s="232">
        <f ca="1">(SUM('1.  LRAMVA Summary'!K$52:K$69)+SUM('1.  LRAMVA Summary'!K$70:K$71)*(MONTH($E116)-1)/12)*$H116</f>
        <v>0</v>
      </c>
      <c r="Q116" s="232">
        <f ca="1">(SUM('1.  LRAMVA Summary'!L$52:L$69)+SUM('1.  LRAMVA Summary'!L$70:L$71)*(MONTH($E116)-1)/12)*$H116</f>
        <v>0</v>
      </c>
      <c r="R116" s="232">
        <f ca="1">(SUM('1.  LRAMVA Summary'!M$52:M$69)+SUM('1.  LRAMVA Summary'!M$70:M$71)*(MONTH($E116)-1)/12)*$H116</f>
        <v>0</v>
      </c>
      <c r="S116" s="232">
        <f ca="1">(SUM('1.  LRAMVA Summary'!N$52:N$69)+SUM('1.  LRAMVA Summary'!N$70:N$71)*(MONTH($E116)-1)/12)*$H116</f>
        <v>0</v>
      </c>
      <c r="T116" s="232">
        <f ca="1">(SUM('1.  LRAMVA Summary'!O$52:O$69)+SUM('1.  LRAMVA Summary'!O$70:O$71)*(MONTH($E116)-1)/12)*$H116</f>
        <v>0</v>
      </c>
      <c r="U116" s="232">
        <f ca="1">(SUM('1.  LRAMVA Summary'!P$52:P$69)+SUM('1.  LRAMVA Summary'!P$70:P$71)*(MONTH($E116)-1)/12)*$H116</f>
        <v>0</v>
      </c>
      <c r="V116" s="232">
        <f ca="1">(SUM('1.  LRAMVA Summary'!Q$52:Q$69)+SUM('1.  LRAMVA Summary'!Q$70:Q$71)*(MONTH($E116)-1)/12)*$H116</f>
        <v>0</v>
      </c>
      <c r="W116" s="233">
        <f t="shared" ca="1" si="29"/>
        <v>175.18853879174716</v>
      </c>
    </row>
    <row r="117" spans="2:23" s="9" customFormat="1" ht="15.75" hidden="1" thickBot="1">
      <c r="B117" s="68"/>
      <c r="E117" s="218" t="s">
        <v>468</v>
      </c>
      <c r="F117" s="218"/>
      <c r="G117" s="219"/>
      <c r="H117" s="220"/>
      <c r="I117" s="221">
        <f t="shared" ref="I117:O117" ca="1" si="30">SUM(I104:I116)</f>
        <v>882.83369361090797</v>
      </c>
      <c r="J117" s="221">
        <f t="shared" ca="1" si="30"/>
        <v>946.52918816527654</v>
      </c>
      <c r="K117" s="221">
        <f t="shared" ca="1" si="30"/>
        <v>-5.4067235151854138</v>
      </c>
      <c r="L117" s="221">
        <f t="shared" ca="1" si="30"/>
        <v>570.77172211454069</v>
      </c>
      <c r="M117" s="221">
        <f t="shared" ca="1" si="30"/>
        <v>-0.41238362583333327</v>
      </c>
      <c r="N117" s="221">
        <f t="shared" ca="1" si="30"/>
        <v>-5.2863726374999835</v>
      </c>
      <c r="O117" s="221">
        <f t="shared" ca="1" si="30"/>
        <v>-0.63186410000000015</v>
      </c>
      <c r="P117" s="221">
        <f t="shared" ref="P117:V117" ca="1" si="31">SUM(P104:P116)</f>
        <v>0</v>
      </c>
      <c r="Q117" s="221">
        <f t="shared" ca="1" si="31"/>
        <v>0</v>
      </c>
      <c r="R117" s="221">
        <f t="shared" ca="1" si="31"/>
        <v>0</v>
      </c>
      <c r="S117" s="221">
        <f t="shared" ca="1" si="31"/>
        <v>0</v>
      </c>
      <c r="T117" s="221">
        <f t="shared" ca="1" si="31"/>
        <v>0</v>
      </c>
      <c r="U117" s="221">
        <f t="shared" ca="1" si="31"/>
        <v>0</v>
      </c>
      <c r="V117" s="221">
        <f t="shared" ca="1" si="31"/>
        <v>0</v>
      </c>
      <c r="W117" s="221">
        <f ca="1">SUM(W104:W116)</f>
        <v>2388.4072600122058</v>
      </c>
    </row>
    <row r="118" spans="2:23" s="9" customFormat="1" ht="15.75" hidden="1" thickTop="1">
      <c r="B118" s="68"/>
      <c r="E118" s="222" t="s">
        <v>67</v>
      </c>
      <c r="F118" s="222"/>
      <c r="G118" s="223"/>
      <c r="H118" s="224"/>
      <c r="I118" s="225"/>
      <c r="J118" s="225"/>
      <c r="K118" s="225"/>
      <c r="L118" s="225"/>
      <c r="M118" s="225"/>
      <c r="N118" s="225"/>
      <c r="O118" s="225"/>
      <c r="P118" s="225"/>
      <c r="Q118" s="225"/>
      <c r="R118" s="225"/>
      <c r="S118" s="225"/>
      <c r="T118" s="225"/>
      <c r="U118" s="225"/>
      <c r="V118" s="225"/>
      <c r="W118" s="226"/>
    </row>
    <row r="119" spans="2:23" s="9" customFormat="1" hidden="1">
      <c r="B119" s="68"/>
      <c r="E119" s="227" t="s">
        <v>432</v>
      </c>
      <c r="F119" s="227"/>
      <c r="G119" s="228"/>
      <c r="H119" s="229"/>
      <c r="I119" s="230">
        <f t="shared" ref="I119:N119" ca="1" si="32">I117+I118</f>
        <v>882.83369361090797</v>
      </c>
      <c r="J119" s="230">
        <f t="shared" ca="1" si="32"/>
        <v>946.52918816527654</v>
      </c>
      <c r="K119" s="230">
        <f t="shared" ca="1" si="32"/>
        <v>-5.4067235151854138</v>
      </c>
      <c r="L119" s="230">
        <f t="shared" ca="1" si="32"/>
        <v>570.77172211454069</v>
      </c>
      <c r="M119" s="230">
        <f t="shared" ca="1" si="32"/>
        <v>-0.41238362583333327</v>
      </c>
      <c r="N119" s="230">
        <f t="shared" ca="1" si="32"/>
        <v>-5.2863726374999835</v>
      </c>
      <c r="O119" s="230">
        <f t="shared" ref="O119:V119" ca="1" si="33">O117+O118</f>
        <v>-0.63186410000000015</v>
      </c>
      <c r="P119" s="230">
        <f t="shared" ca="1" si="33"/>
        <v>0</v>
      </c>
      <c r="Q119" s="230">
        <f t="shared" ca="1" si="33"/>
        <v>0</v>
      </c>
      <c r="R119" s="230">
        <f t="shared" ca="1" si="33"/>
        <v>0</v>
      </c>
      <c r="S119" s="230">
        <f t="shared" ca="1" si="33"/>
        <v>0</v>
      </c>
      <c r="T119" s="230">
        <f t="shared" ca="1" si="33"/>
        <v>0</v>
      </c>
      <c r="U119" s="230">
        <f t="shared" ca="1" si="33"/>
        <v>0</v>
      </c>
      <c r="V119" s="230">
        <f t="shared" ca="1" si="33"/>
        <v>0</v>
      </c>
      <c r="W119" s="230">
        <f ca="1">W117+W118</f>
        <v>2388.4072600122058</v>
      </c>
    </row>
    <row r="120" spans="2:23" s="9" customFormat="1" hidden="1">
      <c r="B120" s="68"/>
      <c r="E120" s="216">
        <v>43101</v>
      </c>
      <c r="F120" s="216" t="s">
        <v>186</v>
      </c>
      <c r="G120" s="217" t="s">
        <v>65</v>
      </c>
      <c r="H120" s="242">
        <f>$C$43/12</f>
        <v>0</v>
      </c>
      <c r="I120" s="232">
        <f ca="1">(SUM('1.  LRAMVA Summary'!D$52:D$72)+SUM('1.  LRAMVA Summary'!D$73:D$74)*(MONTH($E120)-1)/12)*$H120</f>
        <v>0</v>
      </c>
      <c r="J120" s="232">
        <f ca="1">(SUM('1.  LRAMVA Summary'!E$52:E$72)+SUM('1.  LRAMVA Summary'!E$73:E$74)*(MONTH($E120)-1)/12)*$H120</f>
        <v>0</v>
      </c>
      <c r="K120" s="232">
        <f ca="1">(SUM('1.  LRAMVA Summary'!F$52:F$72)+SUM('1.  LRAMVA Summary'!F$73:F$74)*(MONTH($E120)-1)/12)*$H120</f>
        <v>0</v>
      </c>
      <c r="L120" s="232">
        <f ca="1">(SUM('1.  LRAMVA Summary'!G$52:G$72)+SUM('1.  LRAMVA Summary'!G$73:G$74)*(MONTH($E120)-1)/12)*$H120</f>
        <v>0</v>
      </c>
      <c r="M120" s="232">
        <f ca="1">(SUM('1.  LRAMVA Summary'!H$52:H$72)+SUM('1.  LRAMVA Summary'!H$73:H$74)*(MONTH($E120)-1)/12)*$H120</f>
        <v>0</v>
      </c>
      <c r="N120" s="232">
        <f ca="1">(SUM('1.  LRAMVA Summary'!I$52:I$72)+SUM('1.  LRAMVA Summary'!I$73:I$74)*(MONTH($E120)-1)/12)*$H120</f>
        <v>0</v>
      </c>
      <c r="O120" s="232">
        <f ca="1">(SUM('1.  LRAMVA Summary'!J$52:J$72)+SUM('1.  LRAMVA Summary'!J$73:J$74)*(MONTH($E120)-1)/12)*$H120</f>
        <v>0</v>
      </c>
      <c r="P120" s="232">
        <f ca="1">(SUM('1.  LRAMVA Summary'!K$52:K$72)+SUM('1.  LRAMVA Summary'!K$73:K$74)*(MONTH($E120)-1)/12)*$H120</f>
        <v>0</v>
      </c>
      <c r="Q120" s="232">
        <f ca="1">(SUM('1.  LRAMVA Summary'!L$52:L$72)+SUM('1.  LRAMVA Summary'!L$73:L$74)*(MONTH($E120)-1)/12)*$H120</f>
        <v>0</v>
      </c>
      <c r="R120" s="232">
        <f ca="1">(SUM('1.  LRAMVA Summary'!M$52:M$72)+SUM('1.  LRAMVA Summary'!M$73:M$74)*(MONTH($E120)-1)/12)*$H120</f>
        <v>0</v>
      </c>
      <c r="S120" s="232">
        <f ca="1">(SUM('1.  LRAMVA Summary'!N$52:N$72)+SUM('1.  LRAMVA Summary'!N$73:N$74)*(MONTH($E120)-1)/12)*$H120</f>
        <v>0</v>
      </c>
      <c r="T120" s="232">
        <f ca="1">(SUM('1.  LRAMVA Summary'!O$52:O$72)+SUM('1.  LRAMVA Summary'!O$73:O$74)*(MONTH($E120)-1)/12)*$H120</f>
        <v>0</v>
      </c>
      <c r="U120" s="232">
        <f ca="1">(SUM('1.  LRAMVA Summary'!P$52:P$72)+SUM('1.  LRAMVA Summary'!P$73:P$74)*(MONTH($E120)-1)/12)*$H120</f>
        <v>0</v>
      </c>
      <c r="V120" s="232">
        <f ca="1">(SUM('1.  LRAMVA Summary'!Q$52:Q$72)+SUM('1.  LRAMVA Summary'!Q$73:Q$74)*(MONTH($E120)-1)/12)*$H120</f>
        <v>0</v>
      </c>
      <c r="W120" s="233">
        <f ca="1">SUM(I120:V120)</f>
        <v>0</v>
      </c>
    </row>
    <row r="121" spans="2:23" s="9" customFormat="1" hidden="1">
      <c r="B121" s="68"/>
      <c r="E121" s="216">
        <v>43132</v>
      </c>
      <c r="F121" s="216" t="s">
        <v>186</v>
      </c>
      <c r="G121" s="217" t="s">
        <v>65</v>
      </c>
      <c r="H121" s="242">
        <f>$C$43/12</f>
        <v>0</v>
      </c>
      <c r="I121" s="232">
        <f ca="1">(SUM('1.  LRAMVA Summary'!D$52:D$72)+SUM('1.  LRAMVA Summary'!D$73:D$74)*(MONTH($E121)-1)/12)*$H121</f>
        <v>0</v>
      </c>
      <c r="J121" s="232">
        <f ca="1">(SUM('1.  LRAMVA Summary'!E$52:E$72)+SUM('1.  LRAMVA Summary'!E$73:E$74)*(MONTH($E121)-1)/12)*$H121</f>
        <v>0</v>
      </c>
      <c r="K121" s="232">
        <f ca="1">(SUM('1.  LRAMVA Summary'!F$52:F$72)+SUM('1.  LRAMVA Summary'!F$73:F$74)*(MONTH($E121)-1)/12)*$H121</f>
        <v>0</v>
      </c>
      <c r="L121" s="232">
        <f ca="1">(SUM('1.  LRAMVA Summary'!G$52:G$72)+SUM('1.  LRAMVA Summary'!G$73:G$74)*(MONTH($E121)-1)/12)*$H121</f>
        <v>0</v>
      </c>
      <c r="M121" s="232">
        <f ca="1">(SUM('1.  LRAMVA Summary'!H$52:H$72)+SUM('1.  LRAMVA Summary'!H$73:H$74)*(MONTH($E121)-1)/12)*$H121</f>
        <v>0</v>
      </c>
      <c r="N121" s="232">
        <f ca="1">(SUM('1.  LRAMVA Summary'!I$52:I$72)+SUM('1.  LRAMVA Summary'!I$73:I$74)*(MONTH($E121)-1)/12)*$H121</f>
        <v>0</v>
      </c>
      <c r="O121" s="232">
        <f ca="1">(SUM('1.  LRAMVA Summary'!J$52:J$72)+SUM('1.  LRAMVA Summary'!J$73:J$74)*(MONTH($E121)-1)/12)*$H121</f>
        <v>0</v>
      </c>
      <c r="P121" s="232">
        <f ca="1">(SUM('1.  LRAMVA Summary'!K$52:K$72)+SUM('1.  LRAMVA Summary'!K$73:K$74)*(MONTH($E121)-1)/12)*$H121</f>
        <v>0</v>
      </c>
      <c r="Q121" s="232">
        <f ca="1">(SUM('1.  LRAMVA Summary'!L$52:L$72)+SUM('1.  LRAMVA Summary'!L$73:L$74)*(MONTH($E121)-1)/12)*$H121</f>
        <v>0</v>
      </c>
      <c r="R121" s="232">
        <f ca="1">(SUM('1.  LRAMVA Summary'!M$52:M$72)+SUM('1.  LRAMVA Summary'!M$73:M$74)*(MONTH($E121)-1)/12)*$H121</f>
        <v>0</v>
      </c>
      <c r="S121" s="232">
        <f ca="1">(SUM('1.  LRAMVA Summary'!N$52:N$72)+SUM('1.  LRAMVA Summary'!N$73:N$74)*(MONTH($E121)-1)/12)*$H121</f>
        <v>0</v>
      </c>
      <c r="T121" s="232">
        <f ca="1">(SUM('1.  LRAMVA Summary'!O$52:O$72)+SUM('1.  LRAMVA Summary'!O$73:O$74)*(MONTH($E121)-1)/12)*$H121</f>
        <v>0</v>
      </c>
      <c r="U121" s="232">
        <f ca="1">(SUM('1.  LRAMVA Summary'!P$52:P$72)+SUM('1.  LRAMVA Summary'!P$73:P$74)*(MONTH($E121)-1)/12)*$H121</f>
        <v>0</v>
      </c>
      <c r="V121" s="232">
        <f ca="1">(SUM('1.  LRAMVA Summary'!Q$52:Q$72)+SUM('1.  LRAMVA Summary'!Q$73:Q$74)*(MONTH($E121)-1)/12)*$H121</f>
        <v>0</v>
      </c>
      <c r="W121" s="233">
        <f t="shared" ref="W121:W131" ca="1" si="34">SUM(I121:V121)</f>
        <v>0</v>
      </c>
    </row>
    <row r="122" spans="2:23" s="9" customFormat="1" hidden="1">
      <c r="B122" s="68"/>
      <c r="E122" s="216">
        <v>43160</v>
      </c>
      <c r="F122" s="216" t="s">
        <v>186</v>
      </c>
      <c r="G122" s="217" t="s">
        <v>65</v>
      </c>
      <c r="H122" s="242">
        <f>$C$43/12</f>
        <v>0</v>
      </c>
      <c r="I122" s="232">
        <f ca="1">(SUM('1.  LRAMVA Summary'!D$52:D$72)+SUM('1.  LRAMVA Summary'!D$73:D$74)*(MONTH($E122)-1)/12)*$H122</f>
        <v>0</v>
      </c>
      <c r="J122" s="232">
        <f ca="1">(SUM('1.  LRAMVA Summary'!E$52:E$72)+SUM('1.  LRAMVA Summary'!E$73:E$74)*(MONTH($E122)-1)/12)*$H122</f>
        <v>0</v>
      </c>
      <c r="K122" s="232">
        <f ca="1">(SUM('1.  LRAMVA Summary'!F$52:F$72)+SUM('1.  LRAMVA Summary'!F$73:F$74)*(MONTH($E122)-1)/12)*$H122</f>
        <v>0</v>
      </c>
      <c r="L122" s="232">
        <f ca="1">(SUM('1.  LRAMVA Summary'!G$52:G$72)+SUM('1.  LRAMVA Summary'!G$73:G$74)*(MONTH($E122)-1)/12)*$H122</f>
        <v>0</v>
      </c>
      <c r="M122" s="232">
        <f ca="1">(SUM('1.  LRAMVA Summary'!H$52:H$72)+SUM('1.  LRAMVA Summary'!H$73:H$74)*(MONTH($E122)-1)/12)*$H122</f>
        <v>0</v>
      </c>
      <c r="N122" s="232">
        <f ca="1">(SUM('1.  LRAMVA Summary'!I$52:I$72)+SUM('1.  LRAMVA Summary'!I$73:I$74)*(MONTH($E122)-1)/12)*$H122</f>
        <v>0</v>
      </c>
      <c r="O122" s="232">
        <f ca="1">(SUM('1.  LRAMVA Summary'!J$52:J$72)+SUM('1.  LRAMVA Summary'!J$73:J$74)*(MONTH($E122)-1)/12)*$H122</f>
        <v>0</v>
      </c>
      <c r="P122" s="232">
        <f ca="1">(SUM('1.  LRAMVA Summary'!K$52:K$72)+SUM('1.  LRAMVA Summary'!K$73:K$74)*(MONTH($E122)-1)/12)*$H122</f>
        <v>0</v>
      </c>
      <c r="Q122" s="232">
        <f ca="1">(SUM('1.  LRAMVA Summary'!L$52:L$72)+SUM('1.  LRAMVA Summary'!L$73:L$74)*(MONTH($E122)-1)/12)*$H122</f>
        <v>0</v>
      </c>
      <c r="R122" s="232">
        <f ca="1">(SUM('1.  LRAMVA Summary'!M$52:M$72)+SUM('1.  LRAMVA Summary'!M$73:M$74)*(MONTH($E122)-1)/12)*$H122</f>
        <v>0</v>
      </c>
      <c r="S122" s="232">
        <f ca="1">(SUM('1.  LRAMVA Summary'!N$52:N$72)+SUM('1.  LRAMVA Summary'!N$73:N$74)*(MONTH($E122)-1)/12)*$H122</f>
        <v>0</v>
      </c>
      <c r="T122" s="232">
        <f ca="1">(SUM('1.  LRAMVA Summary'!O$52:O$72)+SUM('1.  LRAMVA Summary'!O$73:O$74)*(MONTH($E122)-1)/12)*$H122</f>
        <v>0</v>
      </c>
      <c r="U122" s="232">
        <f ca="1">(SUM('1.  LRAMVA Summary'!P$52:P$72)+SUM('1.  LRAMVA Summary'!P$73:P$74)*(MONTH($E122)-1)/12)*$H122</f>
        <v>0</v>
      </c>
      <c r="V122" s="232">
        <f ca="1">(SUM('1.  LRAMVA Summary'!Q$52:Q$72)+SUM('1.  LRAMVA Summary'!Q$73:Q$74)*(MONTH($E122)-1)/12)*$H122</f>
        <v>0</v>
      </c>
      <c r="W122" s="233">
        <f t="shared" ca="1" si="34"/>
        <v>0</v>
      </c>
    </row>
    <row r="123" spans="2:23" s="8" customFormat="1" hidden="1">
      <c r="B123" s="241"/>
      <c r="E123" s="216">
        <v>43191</v>
      </c>
      <c r="F123" s="216" t="s">
        <v>186</v>
      </c>
      <c r="G123" s="217" t="s">
        <v>66</v>
      </c>
      <c r="H123" s="242">
        <f>$C$44/12</f>
        <v>0</v>
      </c>
      <c r="I123" s="232">
        <f ca="1">(SUM('1.  LRAMVA Summary'!D$52:D$72)+SUM('1.  LRAMVA Summary'!D$73:D$74)*(MONTH($E123)-1)/12)*$H123</f>
        <v>0</v>
      </c>
      <c r="J123" s="232">
        <f ca="1">(SUM('1.  LRAMVA Summary'!E$52:E$72)+SUM('1.  LRAMVA Summary'!E$73:E$74)*(MONTH($E123)-1)/12)*$H123</f>
        <v>0</v>
      </c>
      <c r="K123" s="232">
        <f ca="1">(SUM('1.  LRAMVA Summary'!F$52:F$72)+SUM('1.  LRAMVA Summary'!F$73:F$74)*(MONTH($E123)-1)/12)*$H123</f>
        <v>0</v>
      </c>
      <c r="L123" s="232">
        <f ca="1">(SUM('1.  LRAMVA Summary'!G$52:G$72)+SUM('1.  LRAMVA Summary'!G$73:G$74)*(MONTH($E123)-1)/12)*$H123</f>
        <v>0</v>
      </c>
      <c r="M123" s="232">
        <f ca="1">(SUM('1.  LRAMVA Summary'!H$52:H$72)+SUM('1.  LRAMVA Summary'!H$73:H$74)*(MONTH($E123)-1)/12)*$H123</f>
        <v>0</v>
      </c>
      <c r="N123" s="232">
        <f ca="1">(SUM('1.  LRAMVA Summary'!I$52:I$72)+SUM('1.  LRAMVA Summary'!I$73:I$74)*(MONTH($E123)-1)/12)*$H123</f>
        <v>0</v>
      </c>
      <c r="O123" s="232">
        <f ca="1">(SUM('1.  LRAMVA Summary'!J$52:J$72)+SUM('1.  LRAMVA Summary'!J$73:J$74)*(MONTH($E123)-1)/12)*$H123</f>
        <v>0</v>
      </c>
      <c r="P123" s="232">
        <f ca="1">(SUM('1.  LRAMVA Summary'!K$52:K$72)+SUM('1.  LRAMVA Summary'!K$73:K$74)*(MONTH($E123)-1)/12)*$H123</f>
        <v>0</v>
      </c>
      <c r="Q123" s="232">
        <f ca="1">(SUM('1.  LRAMVA Summary'!L$52:L$72)+SUM('1.  LRAMVA Summary'!L$73:L$74)*(MONTH($E123)-1)/12)*$H123</f>
        <v>0</v>
      </c>
      <c r="R123" s="232">
        <f ca="1">(SUM('1.  LRAMVA Summary'!M$52:M$72)+SUM('1.  LRAMVA Summary'!M$73:M$74)*(MONTH($E123)-1)/12)*$H123</f>
        <v>0</v>
      </c>
      <c r="S123" s="232">
        <f ca="1">(SUM('1.  LRAMVA Summary'!N$52:N$72)+SUM('1.  LRAMVA Summary'!N$73:N$74)*(MONTH($E123)-1)/12)*$H123</f>
        <v>0</v>
      </c>
      <c r="T123" s="232">
        <f ca="1">(SUM('1.  LRAMVA Summary'!O$52:O$72)+SUM('1.  LRAMVA Summary'!O$73:O$74)*(MONTH($E123)-1)/12)*$H123</f>
        <v>0</v>
      </c>
      <c r="U123" s="232">
        <f ca="1">(SUM('1.  LRAMVA Summary'!P$52:P$72)+SUM('1.  LRAMVA Summary'!P$73:P$74)*(MONTH($E123)-1)/12)*$H123</f>
        <v>0</v>
      </c>
      <c r="V123" s="232">
        <f ca="1">(SUM('1.  LRAMVA Summary'!Q$52:Q$72)+SUM('1.  LRAMVA Summary'!Q$73:Q$74)*(MONTH($E123)-1)/12)*$H123</f>
        <v>0</v>
      </c>
      <c r="W123" s="233">
        <f t="shared" ca="1" si="34"/>
        <v>0</v>
      </c>
    </row>
    <row r="124" spans="2:23" s="9" customFormat="1" hidden="1">
      <c r="B124" s="68"/>
      <c r="E124" s="216">
        <v>43221</v>
      </c>
      <c r="F124" s="216" t="s">
        <v>186</v>
      </c>
      <c r="G124" s="217" t="s">
        <v>66</v>
      </c>
      <c r="H124" s="242">
        <f>$C$44/12</f>
        <v>0</v>
      </c>
      <c r="I124" s="232">
        <f ca="1">(SUM('1.  LRAMVA Summary'!D$52:D$72)+SUM('1.  LRAMVA Summary'!D$73:D$74)*(MONTH($E124)-1)/12)*$H124</f>
        <v>0</v>
      </c>
      <c r="J124" s="232">
        <f ca="1">(SUM('1.  LRAMVA Summary'!E$52:E$72)+SUM('1.  LRAMVA Summary'!E$73:E$74)*(MONTH($E124)-1)/12)*$H124</f>
        <v>0</v>
      </c>
      <c r="K124" s="232">
        <f ca="1">(SUM('1.  LRAMVA Summary'!F$52:F$72)+SUM('1.  LRAMVA Summary'!F$73:F$74)*(MONTH($E124)-1)/12)*$H124</f>
        <v>0</v>
      </c>
      <c r="L124" s="232">
        <f ca="1">(SUM('1.  LRAMVA Summary'!G$52:G$72)+SUM('1.  LRAMVA Summary'!G$73:G$74)*(MONTH($E124)-1)/12)*$H124</f>
        <v>0</v>
      </c>
      <c r="M124" s="232">
        <f ca="1">(SUM('1.  LRAMVA Summary'!H$52:H$72)+SUM('1.  LRAMVA Summary'!H$73:H$74)*(MONTH($E124)-1)/12)*$H124</f>
        <v>0</v>
      </c>
      <c r="N124" s="232">
        <f ca="1">(SUM('1.  LRAMVA Summary'!I$52:I$72)+SUM('1.  LRAMVA Summary'!I$73:I$74)*(MONTH($E124)-1)/12)*$H124</f>
        <v>0</v>
      </c>
      <c r="O124" s="232">
        <f ca="1">(SUM('1.  LRAMVA Summary'!J$52:J$72)+SUM('1.  LRAMVA Summary'!J$73:J$74)*(MONTH($E124)-1)/12)*$H124</f>
        <v>0</v>
      </c>
      <c r="P124" s="232">
        <f ca="1">(SUM('1.  LRAMVA Summary'!K$52:K$72)+SUM('1.  LRAMVA Summary'!K$73:K$74)*(MONTH($E124)-1)/12)*$H124</f>
        <v>0</v>
      </c>
      <c r="Q124" s="232">
        <f ca="1">(SUM('1.  LRAMVA Summary'!L$52:L$72)+SUM('1.  LRAMVA Summary'!L$73:L$74)*(MONTH($E124)-1)/12)*$H124</f>
        <v>0</v>
      </c>
      <c r="R124" s="232">
        <f ca="1">(SUM('1.  LRAMVA Summary'!M$52:M$72)+SUM('1.  LRAMVA Summary'!M$73:M$74)*(MONTH($E124)-1)/12)*$H124</f>
        <v>0</v>
      </c>
      <c r="S124" s="232">
        <f ca="1">(SUM('1.  LRAMVA Summary'!N$52:N$72)+SUM('1.  LRAMVA Summary'!N$73:N$74)*(MONTH($E124)-1)/12)*$H124</f>
        <v>0</v>
      </c>
      <c r="T124" s="232">
        <f ca="1">(SUM('1.  LRAMVA Summary'!O$52:O$72)+SUM('1.  LRAMVA Summary'!O$73:O$74)*(MONTH($E124)-1)/12)*$H124</f>
        <v>0</v>
      </c>
      <c r="U124" s="232">
        <f ca="1">(SUM('1.  LRAMVA Summary'!P$52:P$72)+SUM('1.  LRAMVA Summary'!P$73:P$74)*(MONTH($E124)-1)/12)*$H124</f>
        <v>0</v>
      </c>
      <c r="V124" s="232">
        <f ca="1">(SUM('1.  LRAMVA Summary'!Q$52:Q$72)+SUM('1.  LRAMVA Summary'!Q$73:Q$74)*(MONTH($E124)-1)/12)*$H124</f>
        <v>0</v>
      </c>
      <c r="W124" s="233">
        <f t="shared" ca="1" si="34"/>
        <v>0</v>
      </c>
    </row>
    <row r="125" spans="2:23" s="240" customFormat="1" hidden="1">
      <c r="B125" s="239"/>
      <c r="E125" s="216">
        <v>43252</v>
      </c>
      <c r="F125" s="216" t="s">
        <v>186</v>
      </c>
      <c r="G125" s="217" t="s">
        <v>66</v>
      </c>
      <c r="H125" s="242">
        <f>$C$44/12</f>
        <v>0</v>
      </c>
      <c r="I125" s="232">
        <f ca="1">(SUM('1.  LRAMVA Summary'!D$52:D$72)+SUM('1.  LRAMVA Summary'!D$73:D$74)*(MONTH($E125)-1)/12)*$H125</f>
        <v>0</v>
      </c>
      <c r="J125" s="232">
        <f ca="1">(SUM('1.  LRAMVA Summary'!E$52:E$72)+SUM('1.  LRAMVA Summary'!E$73:E$74)*(MONTH($E125)-1)/12)*$H125</f>
        <v>0</v>
      </c>
      <c r="K125" s="232">
        <f ca="1">(SUM('1.  LRAMVA Summary'!F$52:F$72)+SUM('1.  LRAMVA Summary'!F$73:F$74)*(MONTH($E125)-1)/12)*$H125</f>
        <v>0</v>
      </c>
      <c r="L125" s="232">
        <f ca="1">(SUM('1.  LRAMVA Summary'!G$52:G$72)+SUM('1.  LRAMVA Summary'!G$73:G$74)*(MONTH($E125)-1)/12)*$H125</f>
        <v>0</v>
      </c>
      <c r="M125" s="232">
        <f ca="1">(SUM('1.  LRAMVA Summary'!H$52:H$72)+SUM('1.  LRAMVA Summary'!H$73:H$74)*(MONTH($E125)-1)/12)*$H125</f>
        <v>0</v>
      </c>
      <c r="N125" s="232">
        <f ca="1">(SUM('1.  LRAMVA Summary'!I$52:I$72)+SUM('1.  LRAMVA Summary'!I$73:I$74)*(MONTH($E125)-1)/12)*$H125</f>
        <v>0</v>
      </c>
      <c r="O125" s="232">
        <f ca="1">(SUM('1.  LRAMVA Summary'!J$52:J$72)+SUM('1.  LRAMVA Summary'!J$73:J$74)*(MONTH($E125)-1)/12)*$H125</f>
        <v>0</v>
      </c>
      <c r="P125" s="232">
        <f ca="1">(SUM('1.  LRAMVA Summary'!K$52:K$72)+SUM('1.  LRAMVA Summary'!K$73:K$74)*(MONTH($E125)-1)/12)*$H125</f>
        <v>0</v>
      </c>
      <c r="Q125" s="232">
        <f ca="1">(SUM('1.  LRAMVA Summary'!L$52:L$72)+SUM('1.  LRAMVA Summary'!L$73:L$74)*(MONTH($E125)-1)/12)*$H125</f>
        <v>0</v>
      </c>
      <c r="R125" s="232">
        <f ca="1">(SUM('1.  LRAMVA Summary'!M$52:M$72)+SUM('1.  LRAMVA Summary'!M$73:M$74)*(MONTH($E125)-1)/12)*$H125</f>
        <v>0</v>
      </c>
      <c r="S125" s="232">
        <f ca="1">(SUM('1.  LRAMVA Summary'!N$52:N$72)+SUM('1.  LRAMVA Summary'!N$73:N$74)*(MONTH($E125)-1)/12)*$H125</f>
        <v>0</v>
      </c>
      <c r="T125" s="232">
        <f ca="1">(SUM('1.  LRAMVA Summary'!O$52:O$72)+SUM('1.  LRAMVA Summary'!O$73:O$74)*(MONTH($E125)-1)/12)*$H125</f>
        <v>0</v>
      </c>
      <c r="U125" s="232">
        <f ca="1">(SUM('1.  LRAMVA Summary'!P$52:P$72)+SUM('1.  LRAMVA Summary'!P$73:P$74)*(MONTH($E125)-1)/12)*$H125</f>
        <v>0</v>
      </c>
      <c r="V125" s="232">
        <f ca="1">(SUM('1.  LRAMVA Summary'!Q$52:Q$72)+SUM('1.  LRAMVA Summary'!Q$73:Q$74)*(MONTH($E125)-1)/12)*$H125</f>
        <v>0</v>
      </c>
      <c r="W125" s="233">
        <f t="shared" ca="1" si="34"/>
        <v>0</v>
      </c>
    </row>
    <row r="126" spans="2:23" s="9" customFormat="1" hidden="1">
      <c r="B126" s="68"/>
      <c r="E126" s="216">
        <v>43282</v>
      </c>
      <c r="F126" s="216" t="s">
        <v>186</v>
      </c>
      <c r="G126" s="217" t="s">
        <v>68</v>
      </c>
      <c r="H126" s="242">
        <f>$C$45/12</f>
        <v>0</v>
      </c>
      <c r="I126" s="232">
        <f ca="1">(SUM('1.  LRAMVA Summary'!D$52:D$72)+SUM('1.  LRAMVA Summary'!D$73:D$74)*(MONTH($E126)-1)/12)*$H126</f>
        <v>0</v>
      </c>
      <c r="J126" s="232">
        <f ca="1">(SUM('1.  LRAMVA Summary'!E$52:E$72)+SUM('1.  LRAMVA Summary'!E$73:E$74)*(MONTH($E126)-1)/12)*$H126</f>
        <v>0</v>
      </c>
      <c r="K126" s="232">
        <f ca="1">(SUM('1.  LRAMVA Summary'!F$52:F$72)+SUM('1.  LRAMVA Summary'!F$73:F$74)*(MONTH($E126)-1)/12)*$H126</f>
        <v>0</v>
      </c>
      <c r="L126" s="232">
        <f ca="1">(SUM('1.  LRAMVA Summary'!G$52:G$72)+SUM('1.  LRAMVA Summary'!G$73:G$74)*(MONTH($E126)-1)/12)*$H126</f>
        <v>0</v>
      </c>
      <c r="M126" s="232">
        <f ca="1">(SUM('1.  LRAMVA Summary'!H$52:H$72)+SUM('1.  LRAMVA Summary'!H$73:H$74)*(MONTH($E126)-1)/12)*$H126</f>
        <v>0</v>
      </c>
      <c r="N126" s="232">
        <f ca="1">(SUM('1.  LRAMVA Summary'!I$52:I$72)+SUM('1.  LRAMVA Summary'!I$73:I$74)*(MONTH($E126)-1)/12)*$H126</f>
        <v>0</v>
      </c>
      <c r="O126" s="232">
        <f ca="1">(SUM('1.  LRAMVA Summary'!J$52:J$72)+SUM('1.  LRAMVA Summary'!J$73:J$74)*(MONTH($E126)-1)/12)*$H126</f>
        <v>0</v>
      </c>
      <c r="P126" s="232">
        <f ca="1">(SUM('1.  LRAMVA Summary'!K$52:K$72)+SUM('1.  LRAMVA Summary'!K$73:K$74)*(MONTH($E126)-1)/12)*$H126</f>
        <v>0</v>
      </c>
      <c r="Q126" s="232">
        <f ca="1">(SUM('1.  LRAMVA Summary'!L$52:L$72)+SUM('1.  LRAMVA Summary'!L$73:L$74)*(MONTH($E126)-1)/12)*$H126</f>
        <v>0</v>
      </c>
      <c r="R126" s="232">
        <f ca="1">(SUM('1.  LRAMVA Summary'!M$52:M$72)+SUM('1.  LRAMVA Summary'!M$73:M$74)*(MONTH($E126)-1)/12)*$H126</f>
        <v>0</v>
      </c>
      <c r="S126" s="232">
        <f ca="1">(SUM('1.  LRAMVA Summary'!N$52:N$72)+SUM('1.  LRAMVA Summary'!N$73:N$74)*(MONTH($E126)-1)/12)*$H126</f>
        <v>0</v>
      </c>
      <c r="T126" s="232">
        <f ca="1">(SUM('1.  LRAMVA Summary'!O$52:O$72)+SUM('1.  LRAMVA Summary'!O$73:O$74)*(MONTH($E126)-1)/12)*$H126</f>
        <v>0</v>
      </c>
      <c r="U126" s="232">
        <f ca="1">(SUM('1.  LRAMVA Summary'!P$52:P$72)+SUM('1.  LRAMVA Summary'!P$73:P$74)*(MONTH($E126)-1)/12)*$H126</f>
        <v>0</v>
      </c>
      <c r="V126" s="232">
        <f ca="1">(SUM('1.  LRAMVA Summary'!Q$52:Q$72)+SUM('1.  LRAMVA Summary'!Q$73:Q$74)*(MONTH($E126)-1)/12)*$H126</f>
        <v>0</v>
      </c>
      <c r="W126" s="233">
        <f t="shared" ca="1" si="34"/>
        <v>0</v>
      </c>
    </row>
    <row r="127" spans="2:23" s="9" customFormat="1" hidden="1">
      <c r="B127" s="68"/>
      <c r="E127" s="216">
        <v>43313</v>
      </c>
      <c r="F127" s="216" t="s">
        <v>186</v>
      </c>
      <c r="G127" s="217" t="s">
        <v>68</v>
      </c>
      <c r="H127" s="242">
        <f>$C$45/12</f>
        <v>0</v>
      </c>
      <c r="I127" s="232">
        <f ca="1">(SUM('1.  LRAMVA Summary'!D$52:D$72)+SUM('1.  LRAMVA Summary'!D$73:D$74)*(MONTH($E127)-1)/12)*$H127</f>
        <v>0</v>
      </c>
      <c r="J127" s="232">
        <f ca="1">(SUM('1.  LRAMVA Summary'!E$52:E$72)+SUM('1.  LRAMVA Summary'!E$73:E$74)*(MONTH($E127)-1)/12)*$H127</f>
        <v>0</v>
      </c>
      <c r="K127" s="232">
        <f ca="1">(SUM('1.  LRAMVA Summary'!F$52:F$72)+SUM('1.  LRAMVA Summary'!F$73:F$74)*(MONTH($E127)-1)/12)*$H127</f>
        <v>0</v>
      </c>
      <c r="L127" s="232">
        <f ca="1">(SUM('1.  LRAMVA Summary'!G$52:G$72)+SUM('1.  LRAMVA Summary'!G$73:G$74)*(MONTH($E127)-1)/12)*$H127</f>
        <v>0</v>
      </c>
      <c r="M127" s="232">
        <f ca="1">(SUM('1.  LRAMVA Summary'!H$52:H$72)+SUM('1.  LRAMVA Summary'!H$73:H$74)*(MONTH($E127)-1)/12)*$H127</f>
        <v>0</v>
      </c>
      <c r="N127" s="232">
        <f ca="1">(SUM('1.  LRAMVA Summary'!I$52:I$72)+SUM('1.  LRAMVA Summary'!I$73:I$74)*(MONTH($E127)-1)/12)*$H127</f>
        <v>0</v>
      </c>
      <c r="O127" s="232">
        <f ca="1">(SUM('1.  LRAMVA Summary'!J$52:J$72)+SUM('1.  LRAMVA Summary'!J$73:J$74)*(MONTH($E127)-1)/12)*$H127</f>
        <v>0</v>
      </c>
      <c r="P127" s="232">
        <f ca="1">(SUM('1.  LRAMVA Summary'!K$52:K$72)+SUM('1.  LRAMVA Summary'!K$73:K$74)*(MONTH($E127)-1)/12)*$H127</f>
        <v>0</v>
      </c>
      <c r="Q127" s="232">
        <f ca="1">(SUM('1.  LRAMVA Summary'!L$52:L$72)+SUM('1.  LRAMVA Summary'!L$73:L$74)*(MONTH($E127)-1)/12)*$H127</f>
        <v>0</v>
      </c>
      <c r="R127" s="232">
        <f ca="1">(SUM('1.  LRAMVA Summary'!M$52:M$72)+SUM('1.  LRAMVA Summary'!M$73:M$74)*(MONTH($E127)-1)/12)*$H127</f>
        <v>0</v>
      </c>
      <c r="S127" s="232">
        <f ca="1">(SUM('1.  LRAMVA Summary'!N$52:N$72)+SUM('1.  LRAMVA Summary'!N$73:N$74)*(MONTH($E127)-1)/12)*$H127</f>
        <v>0</v>
      </c>
      <c r="T127" s="232">
        <f ca="1">(SUM('1.  LRAMVA Summary'!O$52:O$72)+SUM('1.  LRAMVA Summary'!O$73:O$74)*(MONTH($E127)-1)/12)*$H127</f>
        <v>0</v>
      </c>
      <c r="U127" s="232">
        <f ca="1">(SUM('1.  LRAMVA Summary'!P$52:P$72)+SUM('1.  LRAMVA Summary'!P$73:P$74)*(MONTH($E127)-1)/12)*$H127</f>
        <v>0</v>
      </c>
      <c r="V127" s="232">
        <f ca="1">(SUM('1.  LRAMVA Summary'!Q$52:Q$72)+SUM('1.  LRAMVA Summary'!Q$73:Q$74)*(MONTH($E127)-1)/12)*$H127</f>
        <v>0</v>
      </c>
      <c r="W127" s="233">
        <f t="shared" ca="1" si="34"/>
        <v>0</v>
      </c>
    </row>
    <row r="128" spans="2:23" s="9" customFormat="1" hidden="1">
      <c r="B128" s="68"/>
      <c r="E128" s="216">
        <v>43344</v>
      </c>
      <c r="F128" s="216" t="s">
        <v>186</v>
      </c>
      <c r="G128" s="217" t="s">
        <v>68</v>
      </c>
      <c r="H128" s="242">
        <f>$C$45/12</f>
        <v>0</v>
      </c>
      <c r="I128" s="232">
        <f ca="1">(SUM('1.  LRAMVA Summary'!D$52:D$72)+SUM('1.  LRAMVA Summary'!D$73:D$74)*(MONTH($E128)-1)/12)*$H128</f>
        <v>0</v>
      </c>
      <c r="J128" s="232">
        <f ca="1">(SUM('1.  LRAMVA Summary'!E$52:E$72)+SUM('1.  LRAMVA Summary'!E$73:E$74)*(MONTH($E128)-1)/12)*$H128</f>
        <v>0</v>
      </c>
      <c r="K128" s="232">
        <f ca="1">(SUM('1.  LRAMVA Summary'!F$52:F$72)+SUM('1.  LRAMVA Summary'!F$73:F$74)*(MONTH($E128)-1)/12)*$H128</f>
        <v>0</v>
      </c>
      <c r="L128" s="232">
        <f ca="1">(SUM('1.  LRAMVA Summary'!G$52:G$72)+SUM('1.  LRAMVA Summary'!G$73:G$74)*(MONTH($E128)-1)/12)*$H128</f>
        <v>0</v>
      </c>
      <c r="M128" s="232">
        <f ca="1">(SUM('1.  LRAMVA Summary'!H$52:H$72)+SUM('1.  LRAMVA Summary'!H$73:H$74)*(MONTH($E128)-1)/12)*$H128</f>
        <v>0</v>
      </c>
      <c r="N128" s="232">
        <f ca="1">(SUM('1.  LRAMVA Summary'!I$52:I$72)+SUM('1.  LRAMVA Summary'!I$73:I$74)*(MONTH($E128)-1)/12)*$H128</f>
        <v>0</v>
      </c>
      <c r="O128" s="232">
        <f ca="1">(SUM('1.  LRAMVA Summary'!J$52:J$72)+SUM('1.  LRAMVA Summary'!J$73:J$74)*(MONTH($E128)-1)/12)*$H128</f>
        <v>0</v>
      </c>
      <c r="P128" s="232">
        <f ca="1">(SUM('1.  LRAMVA Summary'!K$52:K$72)+SUM('1.  LRAMVA Summary'!K$73:K$74)*(MONTH($E128)-1)/12)*$H128</f>
        <v>0</v>
      </c>
      <c r="Q128" s="232">
        <f ca="1">(SUM('1.  LRAMVA Summary'!L$52:L$72)+SUM('1.  LRAMVA Summary'!L$73:L$74)*(MONTH($E128)-1)/12)*$H128</f>
        <v>0</v>
      </c>
      <c r="R128" s="232">
        <f ca="1">(SUM('1.  LRAMVA Summary'!M$52:M$72)+SUM('1.  LRAMVA Summary'!M$73:M$74)*(MONTH($E128)-1)/12)*$H128</f>
        <v>0</v>
      </c>
      <c r="S128" s="232">
        <f ca="1">(SUM('1.  LRAMVA Summary'!N$52:N$72)+SUM('1.  LRAMVA Summary'!N$73:N$74)*(MONTH($E128)-1)/12)*$H128</f>
        <v>0</v>
      </c>
      <c r="T128" s="232">
        <f ca="1">(SUM('1.  LRAMVA Summary'!O$52:O$72)+SUM('1.  LRAMVA Summary'!O$73:O$74)*(MONTH($E128)-1)/12)*$H128</f>
        <v>0</v>
      </c>
      <c r="U128" s="232">
        <f ca="1">(SUM('1.  LRAMVA Summary'!P$52:P$72)+SUM('1.  LRAMVA Summary'!P$73:P$74)*(MONTH($E128)-1)/12)*$H128</f>
        <v>0</v>
      </c>
      <c r="V128" s="232">
        <f ca="1">(SUM('1.  LRAMVA Summary'!Q$52:Q$72)+SUM('1.  LRAMVA Summary'!Q$73:Q$74)*(MONTH($E128)-1)/12)*$H128</f>
        <v>0</v>
      </c>
      <c r="W128" s="233">
        <f t="shared" ca="1" si="34"/>
        <v>0</v>
      </c>
    </row>
    <row r="129" spans="2:23" s="9" customFormat="1" hidden="1">
      <c r="B129" s="68"/>
      <c r="E129" s="216">
        <v>43374</v>
      </c>
      <c r="F129" s="216" t="s">
        <v>186</v>
      </c>
      <c r="G129" s="217" t="s">
        <v>69</v>
      </c>
      <c r="H129" s="242">
        <f>$C$46/12</f>
        <v>0</v>
      </c>
      <c r="I129" s="232">
        <f ca="1">(SUM('1.  LRAMVA Summary'!D$52:D$72)+SUM('1.  LRAMVA Summary'!D$73:D$74)*(MONTH($E129)-1)/12)*$H129</f>
        <v>0</v>
      </c>
      <c r="J129" s="232">
        <f ca="1">(SUM('1.  LRAMVA Summary'!E$52:E$72)+SUM('1.  LRAMVA Summary'!E$73:E$74)*(MONTH($E129)-1)/12)*$H129</f>
        <v>0</v>
      </c>
      <c r="K129" s="232">
        <f ca="1">(SUM('1.  LRAMVA Summary'!F$52:F$72)+SUM('1.  LRAMVA Summary'!F$73:F$74)*(MONTH($E129)-1)/12)*$H129</f>
        <v>0</v>
      </c>
      <c r="L129" s="232">
        <f ca="1">(SUM('1.  LRAMVA Summary'!G$52:G$72)+SUM('1.  LRAMVA Summary'!G$73:G$74)*(MONTH($E129)-1)/12)*$H129</f>
        <v>0</v>
      </c>
      <c r="M129" s="232">
        <f ca="1">(SUM('1.  LRAMVA Summary'!H$52:H$72)+SUM('1.  LRAMVA Summary'!H$73:H$74)*(MONTH($E129)-1)/12)*$H129</f>
        <v>0</v>
      </c>
      <c r="N129" s="232">
        <f ca="1">(SUM('1.  LRAMVA Summary'!I$52:I$72)+SUM('1.  LRAMVA Summary'!I$73:I$74)*(MONTH($E129)-1)/12)*$H129</f>
        <v>0</v>
      </c>
      <c r="O129" s="232">
        <f ca="1">(SUM('1.  LRAMVA Summary'!J$52:J$72)+SUM('1.  LRAMVA Summary'!J$73:J$74)*(MONTH($E129)-1)/12)*$H129</f>
        <v>0</v>
      </c>
      <c r="P129" s="232">
        <f ca="1">(SUM('1.  LRAMVA Summary'!K$52:K$72)+SUM('1.  LRAMVA Summary'!K$73:K$74)*(MONTH($E129)-1)/12)*$H129</f>
        <v>0</v>
      </c>
      <c r="Q129" s="232">
        <f ca="1">(SUM('1.  LRAMVA Summary'!L$52:L$72)+SUM('1.  LRAMVA Summary'!L$73:L$74)*(MONTH($E129)-1)/12)*$H129</f>
        <v>0</v>
      </c>
      <c r="R129" s="232">
        <f ca="1">(SUM('1.  LRAMVA Summary'!M$52:M$72)+SUM('1.  LRAMVA Summary'!M$73:M$74)*(MONTH($E129)-1)/12)*$H129</f>
        <v>0</v>
      </c>
      <c r="S129" s="232">
        <f ca="1">(SUM('1.  LRAMVA Summary'!N$52:N$72)+SUM('1.  LRAMVA Summary'!N$73:N$74)*(MONTH($E129)-1)/12)*$H129</f>
        <v>0</v>
      </c>
      <c r="T129" s="232">
        <f ca="1">(SUM('1.  LRAMVA Summary'!O$52:O$72)+SUM('1.  LRAMVA Summary'!O$73:O$74)*(MONTH($E129)-1)/12)*$H129</f>
        <v>0</v>
      </c>
      <c r="U129" s="232">
        <f ca="1">(SUM('1.  LRAMVA Summary'!P$52:P$72)+SUM('1.  LRAMVA Summary'!P$73:P$74)*(MONTH($E129)-1)/12)*$H129</f>
        <v>0</v>
      </c>
      <c r="V129" s="232">
        <f ca="1">(SUM('1.  LRAMVA Summary'!Q$52:Q$72)+SUM('1.  LRAMVA Summary'!Q$73:Q$74)*(MONTH($E129)-1)/12)*$H129</f>
        <v>0</v>
      </c>
      <c r="W129" s="233">
        <f t="shared" ca="1" si="34"/>
        <v>0</v>
      </c>
    </row>
    <row r="130" spans="2:23" s="9" customFormat="1" hidden="1">
      <c r="B130" s="68"/>
      <c r="E130" s="216">
        <v>43405</v>
      </c>
      <c r="F130" s="216" t="s">
        <v>186</v>
      </c>
      <c r="G130" s="217" t="s">
        <v>69</v>
      </c>
      <c r="H130" s="242">
        <f>$C$46/12</f>
        <v>0</v>
      </c>
      <c r="I130" s="232">
        <f ca="1">(SUM('1.  LRAMVA Summary'!D$52:D$72)+SUM('1.  LRAMVA Summary'!D$73:D$74)*(MONTH($E130)-1)/12)*$H130</f>
        <v>0</v>
      </c>
      <c r="J130" s="232">
        <f ca="1">(SUM('1.  LRAMVA Summary'!E$52:E$72)+SUM('1.  LRAMVA Summary'!E$73:E$74)*(MONTH($E130)-1)/12)*$H130</f>
        <v>0</v>
      </c>
      <c r="K130" s="232">
        <f ca="1">(SUM('1.  LRAMVA Summary'!F$52:F$72)+SUM('1.  LRAMVA Summary'!F$73:F$74)*(MONTH($E130)-1)/12)*$H130</f>
        <v>0</v>
      </c>
      <c r="L130" s="232">
        <f ca="1">(SUM('1.  LRAMVA Summary'!G$52:G$72)+SUM('1.  LRAMVA Summary'!G$73:G$74)*(MONTH($E130)-1)/12)*$H130</f>
        <v>0</v>
      </c>
      <c r="M130" s="232">
        <f ca="1">(SUM('1.  LRAMVA Summary'!H$52:H$72)+SUM('1.  LRAMVA Summary'!H$73:H$74)*(MONTH($E130)-1)/12)*$H130</f>
        <v>0</v>
      </c>
      <c r="N130" s="232">
        <f ca="1">(SUM('1.  LRAMVA Summary'!I$52:I$72)+SUM('1.  LRAMVA Summary'!I$73:I$74)*(MONTH($E130)-1)/12)*$H130</f>
        <v>0</v>
      </c>
      <c r="O130" s="232">
        <f ca="1">(SUM('1.  LRAMVA Summary'!J$52:J$72)+SUM('1.  LRAMVA Summary'!J$73:J$74)*(MONTH($E130)-1)/12)*$H130</f>
        <v>0</v>
      </c>
      <c r="P130" s="232">
        <f ca="1">(SUM('1.  LRAMVA Summary'!K$52:K$72)+SUM('1.  LRAMVA Summary'!K$73:K$74)*(MONTH($E130)-1)/12)*$H130</f>
        <v>0</v>
      </c>
      <c r="Q130" s="232">
        <f ca="1">(SUM('1.  LRAMVA Summary'!L$52:L$72)+SUM('1.  LRAMVA Summary'!L$73:L$74)*(MONTH($E130)-1)/12)*$H130</f>
        <v>0</v>
      </c>
      <c r="R130" s="232">
        <f ca="1">(SUM('1.  LRAMVA Summary'!M$52:M$72)+SUM('1.  LRAMVA Summary'!M$73:M$74)*(MONTH($E130)-1)/12)*$H130</f>
        <v>0</v>
      </c>
      <c r="S130" s="232">
        <f ca="1">(SUM('1.  LRAMVA Summary'!N$52:N$72)+SUM('1.  LRAMVA Summary'!N$73:N$74)*(MONTH($E130)-1)/12)*$H130</f>
        <v>0</v>
      </c>
      <c r="T130" s="232">
        <f ca="1">(SUM('1.  LRAMVA Summary'!O$52:O$72)+SUM('1.  LRAMVA Summary'!O$73:O$74)*(MONTH($E130)-1)/12)*$H130</f>
        <v>0</v>
      </c>
      <c r="U130" s="232">
        <f ca="1">(SUM('1.  LRAMVA Summary'!P$52:P$72)+SUM('1.  LRAMVA Summary'!P$73:P$74)*(MONTH($E130)-1)/12)*$H130</f>
        <v>0</v>
      </c>
      <c r="V130" s="232">
        <f ca="1">(SUM('1.  LRAMVA Summary'!Q$52:Q$72)+SUM('1.  LRAMVA Summary'!Q$73:Q$74)*(MONTH($E130)-1)/12)*$H130</f>
        <v>0</v>
      </c>
      <c r="W130" s="233">
        <f t="shared" ca="1" si="34"/>
        <v>0</v>
      </c>
    </row>
    <row r="131" spans="2:23" s="9" customFormat="1" hidden="1">
      <c r="B131" s="68"/>
      <c r="E131" s="216">
        <v>43435</v>
      </c>
      <c r="F131" s="216" t="s">
        <v>186</v>
      </c>
      <c r="G131" s="217" t="s">
        <v>69</v>
      </c>
      <c r="H131" s="242">
        <f>$C$46/12</f>
        <v>0</v>
      </c>
      <c r="I131" s="232">
        <f ca="1">(SUM('1.  LRAMVA Summary'!D$52:D$72)+SUM('1.  LRAMVA Summary'!D$73:D$74)*(MONTH($E131)-1)/12)*$H131</f>
        <v>0</v>
      </c>
      <c r="J131" s="232">
        <f ca="1">(SUM('1.  LRAMVA Summary'!E$52:E$72)+SUM('1.  LRAMVA Summary'!E$73:E$74)*(MONTH($E131)-1)/12)*$H131</f>
        <v>0</v>
      </c>
      <c r="K131" s="232">
        <f ca="1">(SUM('1.  LRAMVA Summary'!F$52:F$72)+SUM('1.  LRAMVA Summary'!F$73:F$74)*(MONTH($E131)-1)/12)*$H131</f>
        <v>0</v>
      </c>
      <c r="L131" s="232">
        <f ca="1">(SUM('1.  LRAMVA Summary'!G$52:G$72)+SUM('1.  LRAMVA Summary'!G$73:G$74)*(MONTH($E131)-1)/12)*$H131</f>
        <v>0</v>
      </c>
      <c r="M131" s="232">
        <f ca="1">(SUM('1.  LRAMVA Summary'!H$52:H$72)+SUM('1.  LRAMVA Summary'!H$73:H$74)*(MONTH($E131)-1)/12)*$H131</f>
        <v>0</v>
      </c>
      <c r="N131" s="232">
        <f ca="1">(SUM('1.  LRAMVA Summary'!I$52:I$72)+SUM('1.  LRAMVA Summary'!I$73:I$74)*(MONTH($E131)-1)/12)*$H131</f>
        <v>0</v>
      </c>
      <c r="O131" s="232">
        <f ca="1">(SUM('1.  LRAMVA Summary'!J$52:J$72)+SUM('1.  LRAMVA Summary'!J$73:J$74)*(MONTH($E131)-1)/12)*$H131</f>
        <v>0</v>
      </c>
      <c r="P131" s="232">
        <f ca="1">(SUM('1.  LRAMVA Summary'!K$52:K$72)+SUM('1.  LRAMVA Summary'!K$73:K$74)*(MONTH($E131)-1)/12)*$H131</f>
        <v>0</v>
      </c>
      <c r="Q131" s="232">
        <f ca="1">(SUM('1.  LRAMVA Summary'!L$52:L$72)+SUM('1.  LRAMVA Summary'!L$73:L$74)*(MONTH($E131)-1)/12)*$H131</f>
        <v>0</v>
      </c>
      <c r="R131" s="232">
        <f ca="1">(SUM('1.  LRAMVA Summary'!M$52:M$72)+SUM('1.  LRAMVA Summary'!M$73:M$74)*(MONTH($E131)-1)/12)*$H131</f>
        <v>0</v>
      </c>
      <c r="S131" s="232">
        <f ca="1">(SUM('1.  LRAMVA Summary'!N$52:N$72)+SUM('1.  LRAMVA Summary'!N$73:N$74)*(MONTH($E131)-1)/12)*$H131</f>
        <v>0</v>
      </c>
      <c r="T131" s="232">
        <f ca="1">(SUM('1.  LRAMVA Summary'!O$52:O$72)+SUM('1.  LRAMVA Summary'!O$73:O$74)*(MONTH($E131)-1)/12)*$H131</f>
        <v>0</v>
      </c>
      <c r="U131" s="232">
        <f ca="1">(SUM('1.  LRAMVA Summary'!P$52:P$72)+SUM('1.  LRAMVA Summary'!P$73:P$74)*(MONTH($E131)-1)/12)*$H131</f>
        <v>0</v>
      </c>
      <c r="V131" s="232">
        <f ca="1">(SUM('1.  LRAMVA Summary'!Q$52:Q$72)+SUM('1.  LRAMVA Summary'!Q$73:Q$74)*(MONTH($E131)-1)/12)*$H131</f>
        <v>0</v>
      </c>
      <c r="W131" s="233">
        <f t="shared" ca="1" si="34"/>
        <v>0</v>
      </c>
    </row>
    <row r="132" spans="2:23" s="9" customFormat="1" ht="15.75" hidden="1" thickBot="1">
      <c r="B132" s="68"/>
      <c r="E132" s="218" t="s">
        <v>469</v>
      </c>
      <c r="F132" s="218"/>
      <c r="G132" s="219"/>
      <c r="H132" s="220"/>
      <c r="I132" s="221">
        <f t="shared" ref="I132:O132" ca="1" si="35">SUM(I119:I131)</f>
        <v>882.83369361090797</v>
      </c>
      <c r="J132" s="221">
        <f t="shared" ca="1" si="35"/>
        <v>946.52918816527654</v>
      </c>
      <c r="K132" s="221">
        <f t="shared" ca="1" si="35"/>
        <v>-5.4067235151854138</v>
      </c>
      <c r="L132" s="221">
        <f t="shared" ca="1" si="35"/>
        <v>570.77172211454069</v>
      </c>
      <c r="M132" s="221">
        <f t="shared" ca="1" si="35"/>
        <v>-0.41238362583333327</v>
      </c>
      <c r="N132" s="221">
        <f t="shared" ca="1" si="35"/>
        <v>-5.2863726374999835</v>
      </c>
      <c r="O132" s="221">
        <f t="shared" ca="1" si="35"/>
        <v>-0.63186410000000015</v>
      </c>
      <c r="P132" s="221">
        <f t="shared" ref="P132:V132" ca="1" si="36">SUM(P119:P131)</f>
        <v>0</v>
      </c>
      <c r="Q132" s="221">
        <f t="shared" ca="1" si="36"/>
        <v>0</v>
      </c>
      <c r="R132" s="221">
        <f t="shared" ca="1" si="36"/>
        <v>0</v>
      </c>
      <c r="S132" s="221">
        <f t="shared" ca="1" si="36"/>
        <v>0</v>
      </c>
      <c r="T132" s="221">
        <f t="shared" ca="1" si="36"/>
        <v>0</v>
      </c>
      <c r="U132" s="221">
        <f t="shared" ca="1" si="36"/>
        <v>0</v>
      </c>
      <c r="V132" s="221">
        <f t="shared" ca="1" si="36"/>
        <v>0</v>
      </c>
      <c r="W132" s="221">
        <f ca="1">SUM(W119:W131)</f>
        <v>2388.4072600122058</v>
      </c>
    </row>
    <row r="133" spans="2:23" s="9" customFormat="1" ht="15.75" hidden="1" thickTop="1">
      <c r="B133" s="68"/>
      <c r="E133" s="222" t="s">
        <v>67</v>
      </c>
      <c r="F133" s="222"/>
      <c r="G133" s="223"/>
      <c r="H133" s="224"/>
      <c r="I133" s="225"/>
      <c r="J133" s="225"/>
      <c r="K133" s="225"/>
      <c r="L133" s="225"/>
      <c r="M133" s="225"/>
      <c r="N133" s="225"/>
      <c r="O133" s="225"/>
      <c r="P133" s="225"/>
      <c r="Q133" s="225"/>
      <c r="R133" s="225"/>
      <c r="S133" s="225"/>
      <c r="T133" s="225"/>
      <c r="U133" s="225"/>
      <c r="V133" s="225"/>
      <c r="W133" s="226"/>
    </row>
    <row r="134" spans="2:23" s="9" customFormat="1" hidden="1">
      <c r="B134" s="68"/>
      <c r="E134" s="227" t="s">
        <v>433</v>
      </c>
      <c r="F134" s="227"/>
      <c r="G134" s="228"/>
      <c r="H134" s="229"/>
      <c r="I134" s="230">
        <f t="shared" ref="I134:N134" ca="1" si="37">I132+I133</f>
        <v>882.83369361090797</v>
      </c>
      <c r="J134" s="230">
        <f t="shared" ca="1" si="37"/>
        <v>946.52918816527654</v>
      </c>
      <c r="K134" s="230">
        <f t="shared" ca="1" si="37"/>
        <v>-5.4067235151854138</v>
      </c>
      <c r="L134" s="230">
        <f t="shared" ca="1" si="37"/>
        <v>570.77172211454069</v>
      </c>
      <c r="M134" s="230">
        <f t="shared" ca="1" si="37"/>
        <v>-0.41238362583333327</v>
      </c>
      <c r="N134" s="230">
        <f t="shared" ca="1" si="37"/>
        <v>-5.2863726374999835</v>
      </c>
      <c r="O134" s="230">
        <f t="shared" ref="O134:V134" ca="1" si="38">O132+O133</f>
        <v>-0.63186410000000015</v>
      </c>
      <c r="P134" s="230">
        <f t="shared" ca="1" si="38"/>
        <v>0</v>
      </c>
      <c r="Q134" s="230">
        <f t="shared" ca="1" si="38"/>
        <v>0</v>
      </c>
      <c r="R134" s="230">
        <f t="shared" ca="1" si="38"/>
        <v>0</v>
      </c>
      <c r="S134" s="230">
        <f t="shared" ca="1" si="38"/>
        <v>0</v>
      </c>
      <c r="T134" s="230">
        <f t="shared" ca="1" si="38"/>
        <v>0</v>
      </c>
      <c r="U134" s="230">
        <f t="shared" ca="1" si="38"/>
        <v>0</v>
      </c>
      <c r="V134" s="230">
        <f t="shared" ca="1" si="38"/>
        <v>0</v>
      </c>
      <c r="W134" s="230">
        <f ca="1">W132+W133</f>
        <v>2388.4072600122058</v>
      </c>
    </row>
    <row r="135" spans="2:23" s="9" customFormat="1" hidden="1">
      <c r="B135" s="68"/>
      <c r="E135" s="216">
        <v>43466</v>
      </c>
      <c r="F135" s="216" t="s">
        <v>187</v>
      </c>
      <c r="G135" s="217" t="s">
        <v>65</v>
      </c>
      <c r="H135" s="242">
        <f>$C$47/12</f>
        <v>0</v>
      </c>
      <c r="I135" s="232">
        <f ca="1">(SUM('1.  LRAMVA Summary'!D$52:D$75)+SUM('1.  LRAMVA Summary'!D$76:D$77)*(MONTH($E135)-1)/12)*$H135</f>
        <v>0</v>
      </c>
      <c r="J135" s="232">
        <f ca="1">(SUM('1.  LRAMVA Summary'!E$52:E$75)+SUM('1.  LRAMVA Summary'!E$76:E$77)*(MONTH($E135)-1)/12)*$H135</f>
        <v>0</v>
      </c>
      <c r="K135" s="232">
        <f ca="1">(SUM('1.  LRAMVA Summary'!F$52:F$75)+SUM('1.  LRAMVA Summary'!F$76:F$77)*(MONTH($E135)-1)/12)*$H135</f>
        <v>0</v>
      </c>
      <c r="L135" s="232">
        <f ca="1">(SUM('1.  LRAMVA Summary'!G$52:G$75)+SUM('1.  LRAMVA Summary'!G$76:G$77)*(MONTH($E135)-1)/12)*$H135</f>
        <v>0</v>
      </c>
      <c r="M135" s="232">
        <f ca="1">(SUM('1.  LRAMVA Summary'!H$52:H$75)+SUM('1.  LRAMVA Summary'!H$76:H$77)*(MONTH($E135)-1)/12)*$H135</f>
        <v>0</v>
      </c>
      <c r="N135" s="232">
        <f ca="1">(SUM('1.  LRAMVA Summary'!I$52:I$75)+SUM('1.  LRAMVA Summary'!I$76:I$77)*(MONTH($E135)-1)/12)*$H135</f>
        <v>0</v>
      </c>
      <c r="O135" s="232">
        <f ca="1">(SUM('1.  LRAMVA Summary'!J$52:J$75)+SUM('1.  LRAMVA Summary'!J$76:J$77)*(MONTH($E135)-1)/12)*$H135</f>
        <v>0</v>
      </c>
      <c r="P135" s="232">
        <f ca="1">(SUM('1.  LRAMVA Summary'!K$52:K$75)+SUM('1.  LRAMVA Summary'!K$76:K$77)*(MONTH($E135)-1)/12)*$H135</f>
        <v>0</v>
      </c>
      <c r="Q135" s="232">
        <f ca="1">(SUM('1.  LRAMVA Summary'!L$52:L$75)+SUM('1.  LRAMVA Summary'!L$76:L$77)*(MONTH($E135)-1)/12)*$H135</f>
        <v>0</v>
      </c>
      <c r="R135" s="232">
        <f ca="1">(SUM('1.  LRAMVA Summary'!M$52:M$75)+SUM('1.  LRAMVA Summary'!M$76:M$77)*(MONTH($E135)-1)/12)*$H135</f>
        <v>0</v>
      </c>
      <c r="S135" s="232">
        <f ca="1">(SUM('1.  LRAMVA Summary'!N$52:N$75)+SUM('1.  LRAMVA Summary'!N$76:N$77)*(MONTH($E135)-1)/12)*$H135</f>
        <v>0</v>
      </c>
      <c r="T135" s="232">
        <f ca="1">(SUM('1.  LRAMVA Summary'!O$52:O$75)+SUM('1.  LRAMVA Summary'!O$76:O$77)*(MONTH($E135)-1)/12)*$H135</f>
        <v>0</v>
      </c>
      <c r="U135" s="232">
        <f ca="1">(SUM('1.  LRAMVA Summary'!P$52:P$75)+SUM('1.  LRAMVA Summary'!P$76:P$77)*(MONTH($E135)-1)/12)*$H135</f>
        <v>0</v>
      </c>
      <c r="V135" s="232">
        <f ca="1">(SUM('1.  LRAMVA Summary'!Q$52:Q$75)+SUM('1.  LRAMVA Summary'!Q$76:Q$77)*(MONTH($E135)-1)/12)*$H135</f>
        <v>0</v>
      </c>
      <c r="W135" s="233">
        <f ca="1">SUM(I135:V135)</f>
        <v>0</v>
      </c>
    </row>
    <row r="136" spans="2:23" s="9" customFormat="1" hidden="1">
      <c r="B136" s="68"/>
      <c r="E136" s="216">
        <v>43497</v>
      </c>
      <c r="F136" s="216" t="s">
        <v>187</v>
      </c>
      <c r="G136" s="217" t="s">
        <v>65</v>
      </c>
      <c r="H136" s="242">
        <f>$C$47/12</f>
        <v>0</v>
      </c>
      <c r="I136" s="232">
        <f ca="1">(SUM('1.  LRAMVA Summary'!D$52:D$75)+SUM('1.  LRAMVA Summary'!D$76:D$77)*(MONTH($E136)-1)/12)*$H136</f>
        <v>0</v>
      </c>
      <c r="J136" s="232">
        <f ca="1">(SUM('1.  LRAMVA Summary'!E$52:E$75)+SUM('1.  LRAMVA Summary'!E$76:E$77)*(MONTH($E136)-1)/12)*$H136</f>
        <v>0</v>
      </c>
      <c r="K136" s="232">
        <f ca="1">(SUM('1.  LRAMVA Summary'!F$52:F$75)+SUM('1.  LRAMVA Summary'!F$76:F$77)*(MONTH($E136)-1)/12)*$H136</f>
        <v>0</v>
      </c>
      <c r="L136" s="232">
        <f ca="1">(SUM('1.  LRAMVA Summary'!G$52:G$75)+SUM('1.  LRAMVA Summary'!G$76:G$77)*(MONTH($E136)-1)/12)*$H136</f>
        <v>0</v>
      </c>
      <c r="M136" s="232">
        <f ca="1">(SUM('1.  LRAMVA Summary'!H$52:H$75)+SUM('1.  LRAMVA Summary'!H$76:H$77)*(MONTH($E136)-1)/12)*$H136</f>
        <v>0</v>
      </c>
      <c r="N136" s="232">
        <f ca="1">(SUM('1.  LRAMVA Summary'!I$52:I$75)+SUM('1.  LRAMVA Summary'!I$76:I$77)*(MONTH($E136)-1)/12)*$H136</f>
        <v>0</v>
      </c>
      <c r="O136" s="232">
        <f ca="1">(SUM('1.  LRAMVA Summary'!J$52:J$75)+SUM('1.  LRAMVA Summary'!J$76:J$77)*(MONTH($E136)-1)/12)*$H136</f>
        <v>0</v>
      </c>
      <c r="P136" s="232">
        <f ca="1">(SUM('1.  LRAMVA Summary'!K$52:K$75)+SUM('1.  LRAMVA Summary'!K$76:K$77)*(MONTH($E136)-1)/12)*$H136</f>
        <v>0</v>
      </c>
      <c r="Q136" s="232">
        <f ca="1">(SUM('1.  LRAMVA Summary'!L$52:L$75)+SUM('1.  LRAMVA Summary'!L$76:L$77)*(MONTH($E136)-1)/12)*$H136</f>
        <v>0</v>
      </c>
      <c r="R136" s="232">
        <f ca="1">(SUM('1.  LRAMVA Summary'!M$52:M$75)+SUM('1.  LRAMVA Summary'!M$76:M$77)*(MONTH($E136)-1)/12)*$H136</f>
        <v>0</v>
      </c>
      <c r="S136" s="232">
        <f ca="1">(SUM('1.  LRAMVA Summary'!N$52:N$75)+SUM('1.  LRAMVA Summary'!N$76:N$77)*(MONTH($E136)-1)/12)*$H136</f>
        <v>0</v>
      </c>
      <c r="T136" s="232">
        <f ca="1">(SUM('1.  LRAMVA Summary'!O$52:O$75)+SUM('1.  LRAMVA Summary'!O$76:O$77)*(MONTH($E136)-1)/12)*$H136</f>
        <v>0</v>
      </c>
      <c r="U136" s="232">
        <f ca="1">(SUM('1.  LRAMVA Summary'!P$52:P$75)+SUM('1.  LRAMVA Summary'!P$76:P$77)*(MONTH($E136)-1)/12)*$H136</f>
        <v>0</v>
      </c>
      <c r="V136" s="232">
        <f ca="1">(SUM('1.  LRAMVA Summary'!Q$52:Q$75)+SUM('1.  LRAMVA Summary'!Q$76:Q$77)*(MONTH($E136)-1)/12)*$H136</f>
        <v>0</v>
      </c>
      <c r="W136" s="233">
        <f t="shared" ref="W136:W146" ca="1" si="39">SUM(I136:V136)</f>
        <v>0</v>
      </c>
    </row>
    <row r="137" spans="2:23" s="9" customFormat="1" hidden="1">
      <c r="B137" s="68"/>
      <c r="E137" s="216">
        <v>43525</v>
      </c>
      <c r="F137" s="216" t="s">
        <v>187</v>
      </c>
      <c r="G137" s="217" t="s">
        <v>65</v>
      </c>
      <c r="H137" s="242">
        <f>$C$47/12</f>
        <v>0</v>
      </c>
      <c r="I137" s="232">
        <f ca="1">(SUM('1.  LRAMVA Summary'!D$52:D$75)+SUM('1.  LRAMVA Summary'!D$76:D$77)*(MONTH($E137)-1)/12)*$H137</f>
        <v>0</v>
      </c>
      <c r="J137" s="232">
        <f ca="1">(SUM('1.  LRAMVA Summary'!E$52:E$75)+SUM('1.  LRAMVA Summary'!E$76:E$77)*(MONTH($E137)-1)/12)*$H137</f>
        <v>0</v>
      </c>
      <c r="K137" s="232">
        <f ca="1">(SUM('1.  LRAMVA Summary'!F$52:F$75)+SUM('1.  LRAMVA Summary'!F$76:F$77)*(MONTH($E137)-1)/12)*$H137</f>
        <v>0</v>
      </c>
      <c r="L137" s="232">
        <f ca="1">(SUM('1.  LRAMVA Summary'!G$52:G$75)+SUM('1.  LRAMVA Summary'!G$76:G$77)*(MONTH($E137)-1)/12)*$H137</f>
        <v>0</v>
      </c>
      <c r="M137" s="232">
        <f ca="1">(SUM('1.  LRAMVA Summary'!H$52:H$75)+SUM('1.  LRAMVA Summary'!H$76:H$77)*(MONTH($E137)-1)/12)*$H137</f>
        <v>0</v>
      </c>
      <c r="N137" s="232">
        <f ca="1">(SUM('1.  LRAMVA Summary'!I$52:I$75)+SUM('1.  LRAMVA Summary'!I$76:I$77)*(MONTH($E137)-1)/12)*$H137</f>
        <v>0</v>
      </c>
      <c r="O137" s="232">
        <f ca="1">(SUM('1.  LRAMVA Summary'!J$52:J$75)+SUM('1.  LRAMVA Summary'!J$76:J$77)*(MONTH($E137)-1)/12)*$H137</f>
        <v>0</v>
      </c>
      <c r="P137" s="232">
        <f ca="1">(SUM('1.  LRAMVA Summary'!K$52:K$75)+SUM('1.  LRAMVA Summary'!K$76:K$77)*(MONTH($E137)-1)/12)*$H137</f>
        <v>0</v>
      </c>
      <c r="Q137" s="232">
        <f ca="1">(SUM('1.  LRAMVA Summary'!L$52:L$75)+SUM('1.  LRAMVA Summary'!L$76:L$77)*(MONTH($E137)-1)/12)*$H137</f>
        <v>0</v>
      </c>
      <c r="R137" s="232">
        <f ca="1">(SUM('1.  LRAMVA Summary'!M$52:M$75)+SUM('1.  LRAMVA Summary'!M$76:M$77)*(MONTH($E137)-1)/12)*$H137</f>
        <v>0</v>
      </c>
      <c r="S137" s="232">
        <f ca="1">(SUM('1.  LRAMVA Summary'!N$52:N$75)+SUM('1.  LRAMVA Summary'!N$76:N$77)*(MONTH($E137)-1)/12)*$H137</f>
        <v>0</v>
      </c>
      <c r="T137" s="232">
        <f ca="1">(SUM('1.  LRAMVA Summary'!O$52:O$75)+SUM('1.  LRAMVA Summary'!O$76:O$77)*(MONTH($E137)-1)/12)*$H137</f>
        <v>0</v>
      </c>
      <c r="U137" s="232">
        <f ca="1">(SUM('1.  LRAMVA Summary'!P$52:P$75)+SUM('1.  LRAMVA Summary'!P$76:P$77)*(MONTH($E137)-1)/12)*$H137</f>
        <v>0</v>
      </c>
      <c r="V137" s="232">
        <f ca="1">(SUM('1.  LRAMVA Summary'!Q$52:Q$75)+SUM('1.  LRAMVA Summary'!Q$76:Q$77)*(MONTH($E137)-1)/12)*$H137</f>
        <v>0</v>
      </c>
      <c r="W137" s="233">
        <f t="shared" ca="1" si="39"/>
        <v>0</v>
      </c>
    </row>
    <row r="138" spans="2:23" s="8" customFormat="1" hidden="1">
      <c r="B138" s="241"/>
      <c r="E138" s="216">
        <v>43556</v>
      </c>
      <c r="F138" s="216" t="s">
        <v>187</v>
      </c>
      <c r="G138" s="217" t="s">
        <v>66</v>
      </c>
      <c r="H138" s="242">
        <f>$C$48/12</f>
        <v>0</v>
      </c>
      <c r="I138" s="232">
        <f ca="1">(SUM('1.  LRAMVA Summary'!D$52:D$75)+SUM('1.  LRAMVA Summary'!D$76:D$77)*(MONTH($E138)-1)/12)*$H138</f>
        <v>0</v>
      </c>
      <c r="J138" s="232">
        <f ca="1">(SUM('1.  LRAMVA Summary'!E$52:E$75)+SUM('1.  LRAMVA Summary'!E$76:E$77)*(MONTH($E138)-1)/12)*$H138</f>
        <v>0</v>
      </c>
      <c r="K138" s="232">
        <f ca="1">(SUM('1.  LRAMVA Summary'!F$52:F$75)+SUM('1.  LRAMVA Summary'!F$76:F$77)*(MONTH($E138)-1)/12)*$H138</f>
        <v>0</v>
      </c>
      <c r="L138" s="232">
        <f ca="1">(SUM('1.  LRAMVA Summary'!G$52:G$75)+SUM('1.  LRAMVA Summary'!G$76:G$77)*(MONTH($E138)-1)/12)*$H138</f>
        <v>0</v>
      </c>
      <c r="M138" s="232">
        <f ca="1">(SUM('1.  LRAMVA Summary'!H$52:H$75)+SUM('1.  LRAMVA Summary'!H$76:H$77)*(MONTH($E138)-1)/12)*$H138</f>
        <v>0</v>
      </c>
      <c r="N138" s="232">
        <f ca="1">(SUM('1.  LRAMVA Summary'!I$52:I$75)+SUM('1.  LRAMVA Summary'!I$76:I$77)*(MONTH($E138)-1)/12)*$H138</f>
        <v>0</v>
      </c>
      <c r="O138" s="232">
        <f ca="1">(SUM('1.  LRAMVA Summary'!J$52:J$75)+SUM('1.  LRAMVA Summary'!J$76:J$77)*(MONTH($E138)-1)/12)*$H138</f>
        <v>0</v>
      </c>
      <c r="P138" s="232">
        <f ca="1">(SUM('1.  LRAMVA Summary'!K$52:K$75)+SUM('1.  LRAMVA Summary'!K$76:K$77)*(MONTH($E138)-1)/12)*$H138</f>
        <v>0</v>
      </c>
      <c r="Q138" s="232">
        <f ca="1">(SUM('1.  LRAMVA Summary'!L$52:L$75)+SUM('1.  LRAMVA Summary'!L$76:L$77)*(MONTH($E138)-1)/12)*$H138</f>
        <v>0</v>
      </c>
      <c r="R138" s="232">
        <f ca="1">(SUM('1.  LRAMVA Summary'!M$52:M$75)+SUM('1.  LRAMVA Summary'!M$76:M$77)*(MONTH($E138)-1)/12)*$H138</f>
        <v>0</v>
      </c>
      <c r="S138" s="232">
        <f ca="1">(SUM('1.  LRAMVA Summary'!N$52:N$75)+SUM('1.  LRAMVA Summary'!N$76:N$77)*(MONTH($E138)-1)/12)*$H138</f>
        <v>0</v>
      </c>
      <c r="T138" s="232">
        <f ca="1">(SUM('1.  LRAMVA Summary'!O$52:O$75)+SUM('1.  LRAMVA Summary'!O$76:O$77)*(MONTH($E138)-1)/12)*$H138</f>
        <v>0</v>
      </c>
      <c r="U138" s="232">
        <f ca="1">(SUM('1.  LRAMVA Summary'!P$52:P$75)+SUM('1.  LRAMVA Summary'!P$76:P$77)*(MONTH($E138)-1)/12)*$H138</f>
        <v>0</v>
      </c>
      <c r="V138" s="232">
        <f ca="1">(SUM('1.  LRAMVA Summary'!Q$52:Q$75)+SUM('1.  LRAMVA Summary'!Q$76:Q$77)*(MONTH($E138)-1)/12)*$H138</f>
        <v>0</v>
      </c>
      <c r="W138" s="233">
        <f t="shared" ca="1" si="39"/>
        <v>0</v>
      </c>
    </row>
    <row r="139" spans="2:23" s="9" customFormat="1" hidden="1">
      <c r="B139" s="68"/>
      <c r="E139" s="216">
        <v>43586</v>
      </c>
      <c r="F139" s="216" t="s">
        <v>187</v>
      </c>
      <c r="G139" s="217" t="s">
        <v>66</v>
      </c>
      <c r="H139" s="242">
        <f>$C$48/12</f>
        <v>0</v>
      </c>
      <c r="I139" s="232">
        <f ca="1">(SUM('1.  LRAMVA Summary'!D$52:D$75)+SUM('1.  LRAMVA Summary'!D$76:D$77)*(MONTH($E139)-1)/12)*$H139</f>
        <v>0</v>
      </c>
      <c r="J139" s="232">
        <f ca="1">(SUM('1.  LRAMVA Summary'!E$52:E$75)+SUM('1.  LRAMVA Summary'!E$76:E$77)*(MONTH($E139)-1)/12)*$H139</f>
        <v>0</v>
      </c>
      <c r="K139" s="232">
        <f ca="1">(SUM('1.  LRAMVA Summary'!F$52:F$75)+SUM('1.  LRAMVA Summary'!F$76:F$77)*(MONTH($E139)-1)/12)*$H139</f>
        <v>0</v>
      </c>
      <c r="L139" s="232">
        <f ca="1">(SUM('1.  LRAMVA Summary'!G$52:G$75)+SUM('1.  LRAMVA Summary'!G$76:G$77)*(MONTH($E139)-1)/12)*$H139</f>
        <v>0</v>
      </c>
      <c r="M139" s="232">
        <f ca="1">(SUM('1.  LRAMVA Summary'!H$52:H$75)+SUM('1.  LRAMVA Summary'!H$76:H$77)*(MONTH($E139)-1)/12)*$H139</f>
        <v>0</v>
      </c>
      <c r="N139" s="232">
        <f ca="1">(SUM('1.  LRAMVA Summary'!I$52:I$75)+SUM('1.  LRAMVA Summary'!I$76:I$77)*(MONTH($E139)-1)/12)*$H139</f>
        <v>0</v>
      </c>
      <c r="O139" s="232">
        <f ca="1">(SUM('1.  LRAMVA Summary'!J$52:J$75)+SUM('1.  LRAMVA Summary'!J$76:J$77)*(MONTH($E139)-1)/12)*$H139</f>
        <v>0</v>
      </c>
      <c r="P139" s="232">
        <f ca="1">(SUM('1.  LRAMVA Summary'!K$52:K$75)+SUM('1.  LRAMVA Summary'!K$76:K$77)*(MONTH($E139)-1)/12)*$H139</f>
        <v>0</v>
      </c>
      <c r="Q139" s="232">
        <f ca="1">(SUM('1.  LRAMVA Summary'!L$52:L$75)+SUM('1.  LRAMVA Summary'!L$76:L$77)*(MONTH($E139)-1)/12)*$H139</f>
        <v>0</v>
      </c>
      <c r="R139" s="232">
        <f ca="1">(SUM('1.  LRAMVA Summary'!M$52:M$75)+SUM('1.  LRAMVA Summary'!M$76:M$77)*(MONTH($E139)-1)/12)*$H139</f>
        <v>0</v>
      </c>
      <c r="S139" s="232">
        <f ca="1">(SUM('1.  LRAMVA Summary'!N$52:N$75)+SUM('1.  LRAMVA Summary'!N$76:N$77)*(MONTH($E139)-1)/12)*$H139</f>
        <v>0</v>
      </c>
      <c r="T139" s="232">
        <f ca="1">(SUM('1.  LRAMVA Summary'!O$52:O$75)+SUM('1.  LRAMVA Summary'!O$76:O$77)*(MONTH($E139)-1)/12)*$H139</f>
        <v>0</v>
      </c>
      <c r="U139" s="232">
        <f ca="1">(SUM('1.  LRAMVA Summary'!P$52:P$75)+SUM('1.  LRAMVA Summary'!P$76:P$77)*(MONTH($E139)-1)/12)*$H139</f>
        <v>0</v>
      </c>
      <c r="V139" s="232">
        <f ca="1">(SUM('1.  LRAMVA Summary'!Q$52:Q$75)+SUM('1.  LRAMVA Summary'!Q$76:Q$77)*(MONTH($E139)-1)/12)*$H139</f>
        <v>0</v>
      </c>
      <c r="W139" s="233">
        <f t="shared" ca="1" si="39"/>
        <v>0</v>
      </c>
    </row>
    <row r="140" spans="2:23" s="9" customFormat="1" hidden="1">
      <c r="B140" s="68"/>
      <c r="E140" s="216">
        <v>43617</v>
      </c>
      <c r="F140" s="216" t="s">
        <v>187</v>
      </c>
      <c r="G140" s="217" t="s">
        <v>66</v>
      </c>
      <c r="H140" s="242">
        <f>$C$48/12</f>
        <v>0</v>
      </c>
      <c r="I140" s="232">
        <f ca="1">(SUM('1.  LRAMVA Summary'!D$52:D$75)+SUM('1.  LRAMVA Summary'!D$76:D$77)*(MONTH($E140)-1)/12)*$H140</f>
        <v>0</v>
      </c>
      <c r="J140" s="232">
        <f ca="1">(SUM('1.  LRAMVA Summary'!E$52:E$75)+SUM('1.  LRAMVA Summary'!E$76:E$77)*(MONTH($E140)-1)/12)*$H140</f>
        <v>0</v>
      </c>
      <c r="K140" s="232">
        <f ca="1">(SUM('1.  LRAMVA Summary'!F$52:F$75)+SUM('1.  LRAMVA Summary'!F$76:F$77)*(MONTH($E140)-1)/12)*$H140</f>
        <v>0</v>
      </c>
      <c r="L140" s="232">
        <f ca="1">(SUM('1.  LRAMVA Summary'!G$52:G$75)+SUM('1.  LRAMVA Summary'!G$76:G$77)*(MONTH($E140)-1)/12)*$H140</f>
        <v>0</v>
      </c>
      <c r="M140" s="232">
        <f ca="1">(SUM('1.  LRAMVA Summary'!H$52:H$75)+SUM('1.  LRAMVA Summary'!H$76:H$77)*(MONTH($E140)-1)/12)*$H140</f>
        <v>0</v>
      </c>
      <c r="N140" s="232">
        <f ca="1">(SUM('1.  LRAMVA Summary'!I$52:I$75)+SUM('1.  LRAMVA Summary'!I$76:I$77)*(MONTH($E140)-1)/12)*$H140</f>
        <v>0</v>
      </c>
      <c r="O140" s="232">
        <f ca="1">(SUM('1.  LRAMVA Summary'!J$52:J$75)+SUM('1.  LRAMVA Summary'!J$76:J$77)*(MONTH($E140)-1)/12)*$H140</f>
        <v>0</v>
      </c>
      <c r="P140" s="232">
        <f ca="1">(SUM('1.  LRAMVA Summary'!K$52:K$75)+SUM('1.  LRAMVA Summary'!K$76:K$77)*(MONTH($E140)-1)/12)*$H140</f>
        <v>0</v>
      </c>
      <c r="Q140" s="232">
        <f ca="1">(SUM('1.  LRAMVA Summary'!L$52:L$75)+SUM('1.  LRAMVA Summary'!L$76:L$77)*(MONTH($E140)-1)/12)*$H140</f>
        <v>0</v>
      </c>
      <c r="R140" s="232">
        <f ca="1">(SUM('1.  LRAMVA Summary'!M$52:M$75)+SUM('1.  LRAMVA Summary'!M$76:M$77)*(MONTH($E140)-1)/12)*$H140</f>
        <v>0</v>
      </c>
      <c r="S140" s="232">
        <f ca="1">(SUM('1.  LRAMVA Summary'!N$52:N$75)+SUM('1.  LRAMVA Summary'!N$76:N$77)*(MONTH($E140)-1)/12)*$H140</f>
        <v>0</v>
      </c>
      <c r="T140" s="232">
        <f ca="1">(SUM('1.  LRAMVA Summary'!O$52:O$75)+SUM('1.  LRAMVA Summary'!O$76:O$77)*(MONTH($E140)-1)/12)*$H140</f>
        <v>0</v>
      </c>
      <c r="U140" s="232">
        <f ca="1">(SUM('1.  LRAMVA Summary'!P$52:P$75)+SUM('1.  LRAMVA Summary'!P$76:P$77)*(MONTH($E140)-1)/12)*$H140</f>
        <v>0</v>
      </c>
      <c r="V140" s="232">
        <f ca="1">(SUM('1.  LRAMVA Summary'!Q$52:Q$75)+SUM('1.  LRAMVA Summary'!Q$76:Q$77)*(MONTH($E140)-1)/12)*$H140</f>
        <v>0</v>
      </c>
      <c r="W140" s="233">
        <f t="shared" ca="1" si="39"/>
        <v>0</v>
      </c>
    </row>
    <row r="141" spans="2:23" s="9" customFormat="1" hidden="1">
      <c r="B141" s="68"/>
      <c r="E141" s="216">
        <v>43647</v>
      </c>
      <c r="F141" s="216" t="s">
        <v>187</v>
      </c>
      <c r="G141" s="217" t="s">
        <v>68</v>
      </c>
      <c r="H141" s="242">
        <f>$C$49/12</f>
        <v>0</v>
      </c>
      <c r="I141" s="232">
        <f ca="1">(SUM('1.  LRAMVA Summary'!D$52:D$75)+SUM('1.  LRAMVA Summary'!D$76:D$77)*(MONTH($E141)-1)/12)*$H141</f>
        <v>0</v>
      </c>
      <c r="J141" s="232">
        <f ca="1">(SUM('1.  LRAMVA Summary'!E$52:E$75)+SUM('1.  LRAMVA Summary'!E$76:E$77)*(MONTH($E141)-1)/12)*$H141</f>
        <v>0</v>
      </c>
      <c r="K141" s="232">
        <f ca="1">(SUM('1.  LRAMVA Summary'!F$52:F$75)+SUM('1.  LRAMVA Summary'!F$76:F$77)*(MONTH($E141)-1)/12)*$H141</f>
        <v>0</v>
      </c>
      <c r="L141" s="232">
        <f ca="1">(SUM('1.  LRAMVA Summary'!G$52:G$75)+SUM('1.  LRAMVA Summary'!G$76:G$77)*(MONTH($E141)-1)/12)*$H141</f>
        <v>0</v>
      </c>
      <c r="M141" s="232">
        <f ca="1">(SUM('1.  LRAMVA Summary'!H$52:H$75)+SUM('1.  LRAMVA Summary'!H$76:H$77)*(MONTH($E141)-1)/12)*$H141</f>
        <v>0</v>
      </c>
      <c r="N141" s="232">
        <f ca="1">(SUM('1.  LRAMVA Summary'!I$52:I$75)+SUM('1.  LRAMVA Summary'!I$76:I$77)*(MONTH($E141)-1)/12)*$H141</f>
        <v>0</v>
      </c>
      <c r="O141" s="232">
        <f ca="1">(SUM('1.  LRAMVA Summary'!J$52:J$75)+SUM('1.  LRAMVA Summary'!J$76:J$77)*(MONTH($E141)-1)/12)*$H141</f>
        <v>0</v>
      </c>
      <c r="P141" s="232">
        <f ca="1">(SUM('1.  LRAMVA Summary'!K$52:K$75)+SUM('1.  LRAMVA Summary'!K$76:K$77)*(MONTH($E141)-1)/12)*$H141</f>
        <v>0</v>
      </c>
      <c r="Q141" s="232">
        <f ca="1">(SUM('1.  LRAMVA Summary'!L$52:L$75)+SUM('1.  LRAMVA Summary'!L$76:L$77)*(MONTH($E141)-1)/12)*$H141</f>
        <v>0</v>
      </c>
      <c r="R141" s="232">
        <f ca="1">(SUM('1.  LRAMVA Summary'!M$52:M$75)+SUM('1.  LRAMVA Summary'!M$76:M$77)*(MONTH($E141)-1)/12)*$H141</f>
        <v>0</v>
      </c>
      <c r="S141" s="232">
        <f ca="1">(SUM('1.  LRAMVA Summary'!N$52:N$75)+SUM('1.  LRAMVA Summary'!N$76:N$77)*(MONTH($E141)-1)/12)*$H141</f>
        <v>0</v>
      </c>
      <c r="T141" s="232">
        <f ca="1">(SUM('1.  LRAMVA Summary'!O$52:O$75)+SUM('1.  LRAMVA Summary'!O$76:O$77)*(MONTH($E141)-1)/12)*$H141</f>
        <v>0</v>
      </c>
      <c r="U141" s="232">
        <f ca="1">(SUM('1.  LRAMVA Summary'!P$52:P$75)+SUM('1.  LRAMVA Summary'!P$76:P$77)*(MONTH($E141)-1)/12)*$H141</f>
        <v>0</v>
      </c>
      <c r="V141" s="232">
        <f ca="1">(SUM('1.  LRAMVA Summary'!Q$52:Q$75)+SUM('1.  LRAMVA Summary'!Q$76:Q$77)*(MONTH($E141)-1)/12)*$H141</f>
        <v>0</v>
      </c>
      <c r="W141" s="233">
        <f t="shared" ca="1" si="39"/>
        <v>0</v>
      </c>
    </row>
    <row r="142" spans="2:23" s="9" customFormat="1" hidden="1">
      <c r="B142" s="68"/>
      <c r="E142" s="216">
        <v>43678</v>
      </c>
      <c r="F142" s="216" t="s">
        <v>187</v>
      </c>
      <c r="G142" s="217" t="s">
        <v>68</v>
      </c>
      <c r="H142" s="242">
        <f>$C$49/12</f>
        <v>0</v>
      </c>
      <c r="I142" s="232">
        <f ca="1">(SUM('1.  LRAMVA Summary'!D$52:D$75)+SUM('1.  LRAMVA Summary'!D$76:D$77)*(MONTH($E142)-1)/12)*$H142</f>
        <v>0</v>
      </c>
      <c r="J142" s="232">
        <f ca="1">(SUM('1.  LRAMVA Summary'!E$52:E$75)+SUM('1.  LRAMVA Summary'!E$76:E$77)*(MONTH($E142)-1)/12)*$H142</f>
        <v>0</v>
      </c>
      <c r="K142" s="232">
        <f ca="1">(SUM('1.  LRAMVA Summary'!F$52:F$75)+SUM('1.  LRAMVA Summary'!F$76:F$77)*(MONTH($E142)-1)/12)*$H142</f>
        <v>0</v>
      </c>
      <c r="L142" s="232">
        <f ca="1">(SUM('1.  LRAMVA Summary'!G$52:G$75)+SUM('1.  LRAMVA Summary'!G$76:G$77)*(MONTH($E142)-1)/12)*$H142</f>
        <v>0</v>
      </c>
      <c r="M142" s="232">
        <f ca="1">(SUM('1.  LRAMVA Summary'!H$52:H$75)+SUM('1.  LRAMVA Summary'!H$76:H$77)*(MONTH($E142)-1)/12)*$H142</f>
        <v>0</v>
      </c>
      <c r="N142" s="232">
        <f ca="1">(SUM('1.  LRAMVA Summary'!I$52:I$75)+SUM('1.  LRAMVA Summary'!I$76:I$77)*(MONTH($E142)-1)/12)*$H142</f>
        <v>0</v>
      </c>
      <c r="O142" s="232">
        <f ca="1">(SUM('1.  LRAMVA Summary'!J$52:J$75)+SUM('1.  LRAMVA Summary'!J$76:J$77)*(MONTH($E142)-1)/12)*$H142</f>
        <v>0</v>
      </c>
      <c r="P142" s="232">
        <f ca="1">(SUM('1.  LRAMVA Summary'!K$52:K$75)+SUM('1.  LRAMVA Summary'!K$76:K$77)*(MONTH($E142)-1)/12)*$H142</f>
        <v>0</v>
      </c>
      <c r="Q142" s="232">
        <f ca="1">(SUM('1.  LRAMVA Summary'!L$52:L$75)+SUM('1.  LRAMVA Summary'!L$76:L$77)*(MONTH($E142)-1)/12)*$H142</f>
        <v>0</v>
      </c>
      <c r="R142" s="232">
        <f ca="1">(SUM('1.  LRAMVA Summary'!M$52:M$75)+SUM('1.  LRAMVA Summary'!M$76:M$77)*(MONTH($E142)-1)/12)*$H142</f>
        <v>0</v>
      </c>
      <c r="S142" s="232">
        <f ca="1">(SUM('1.  LRAMVA Summary'!N$52:N$75)+SUM('1.  LRAMVA Summary'!N$76:N$77)*(MONTH($E142)-1)/12)*$H142</f>
        <v>0</v>
      </c>
      <c r="T142" s="232">
        <f ca="1">(SUM('1.  LRAMVA Summary'!O$52:O$75)+SUM('1.  LRAMVA Summary'!O$76:O$77)*(MONTH($E142)-1)/12)*$H142</f>
        <v>0</v>
      </c>
      <c r="U142" s="232">
        <f ca="1">(SUM('1.  LRAMVA Summary'!P$52:P$75)+SUM('1.  LRAMVA Summary'!P$76:P$77)*(MONTH($E142)-1)/12)*$H142</f>
        <v>0</v>
      </c>
      <c r="V142" s="232">
        <f ca="1">(SUM('1.  LRAMVA Summary'!Q$52:Q$75)+SUM('1.  LRAMVA Summary'!Q$76:Q$77)*(MONTH($E142)-1)/12)*$H142</f>
        <v>0</v>
      </c>
      <c r="W142" s="233">
        <f t="shared" ca="1" si="39"/>
        <v>0</v>
      </c>
    </row>
    <row r="143" spans="2:23" s="9" customFormat="1" hidden="1">
      <c r="B143" s="68"/>
      <c r="E143" s="216">
        <v>43709</v>
      </c>
      <c r="F143" s="216" t="s">
        <v>187</v>
      </c>
      <c r="G143" s="217" t="s">
        <v>68</v>
      </c>
      <c r="H143" s="242">
        <f>$C$49/12</f>
        <v>0</v>
      </c>
      <c r="I143" s="232">
        <f ca="1">(SUM('1.  LRAMVA Summary'!D$52:D$75)+SUM('1.  LRAMVA Summary'!D$76:D$77)*(MONTH($E143)-1)/12)*$H143</f>
        <v>0</v>
      </c>
      <c r="J143" s="232">
        <f ca="1">(SUM('1.  LRAMVA Summary'!E$52:E$75)+SUM('1.  LRAMVA Summary'!E$76:E$77)*(MONTH($E143)-1)/12)*$H143</f>
        <v>0</v>
      </c>
      <c r="K143" s="232">
        <f ca="1">(SUM('1.  LRAMVA Summary'!F$52:F$75)+SUM('1.  LRAMVA Summary'!F$76:F$77)*(MONTH($E143)-1)/12)*$H143</f>
        <v>0</v>
      </c>
      <c r="L143" s="232">
        <f ca="1">(SUM('1.  LRAMVA Summary'!G$52:G$75)+SUM('1.  LRAMVA Summary'!G$76:G$77)*(MONTH($E143)-1)/12)*$H143</f>
        <v>0</v>
      </c>
      <c r="M143" s="232">
        <f ca="1">(SUM('1.  LRAMVA Summary'!H$52:H$75)+SUM('1.  LRAMVA Summary'!H$76:H$77)*(MONTH($E143)-1)/12)*$H143</f>
        <v>0</v>
      </c>
      <c r="N143" s="232">
        <f ca="1">(SUM('1.  LRAMVA Summary'!I$52:I$75)+SUM('1.  LRAMVA Summary'!I$76:I$77)*(MONTH($E143)-1)/12)*$H143</f>
        <v>0</v>
      </c>
      <c r="O143" s="232">
        <f ca="1">(SUM('1.  LRAMVA Summary'!J$52:J$75)+SUM('1.  LRAMVA Summary'!J$76:J$77)*(MONTH($E143)-1)/12)*$H143</f>
        <v>0</v>
      </c>
      <c r="P143" s="232">
        <f ca="1">(SUM('1.  LRAMVA Summary'!K$52:K$75)+SUM('1.  LRAMVA Summary'!K$76:K$77)*(MONTH($E143)-1)/12)*$H143</f>
        <v>0</v>
      </c>
      <c r="Q143" s="232">
        <f ca="1">(SUM('1.  LRAMVA Summary'!L$52:L$75)+SUM('1.  LRAMVA Summary'!L$76:L$77)*(MONTH($E143)-1)/12)*$H143</f>
        <v>0</v>
      </c>
      <c r="R143" s="232">
        <f ca="1">(SUM('1.  LRAMVA Summary'!M$52:M$75)+SUM('1.  LRAMVA Summary'!M$76:M$77)*(MONTH($E143)-1)/12)*$H143</f>
        <v>0</v>
      </c>
      <c r="S143" s="232">
        <f ca="1">(SUM('1.  LRAMVA Summary'!N$52:N$75)+SUM('1.  LRAMVA Summary'!N$76:N$77)*(MONTH($E143)-1)/12)*$H143</f>
        <v>0</v>
      </c>
      <c r="T143" s="232">
        <f ca="1">(SUM('1.  LRAMVA Summary'!O$52:O$75)+SUM('1.  LRAMVA Summary'!O$76:O$77)*(MONTH($E143)-1)/12)*$H143</f>
        <v>0</v>
      </c>
      <c r="U143" s="232">
        <f ca="1">(SUM('1.  LRAMVA Summary'!P$52:P$75)+SUM('1.  LRAMVA Summary'!P$76:P$77)*(MONTH($E143)-1)/12)*$H143</f>
        <v>0</v>
      </c>
      <c r="V143" s="232">
        <f ca="1">(SUM('1.  LRAMVA Summary'!Q$52:Q$75)+SUM('1.  LRAMVA Summary'!Q$76:Q$77)*(MONTH($E143)-1)/12)*$H143</f>
        <v>0</v>
      </c>
      <c r="W143" s="233">
        <f t="shared" ca="1" si="39"/>
        <v>0</v>
      </c>
    </row>
    <row r="144" spans="2:23" s="9" customFormat="1" hidden="1">
      <c r="B144" s="68"/>
      <c r="E144" s="216">
        <v>43739</v>
      </c>
      <c r="F144" s="216" t="s">
        <v>187</v>
      </c>
      <c r="G144" s="217" t="s">
        <v>69</v>
      </c>
      <c r="H144" s="242">
        <f>$C$50/12</f>
        <v>0</v>
      </c>
      <c r="I144" s="232">
        <f ca="1">(SUM('1.  LRAMVA Summary'!D$52:D$75)+SUM('1.  LRAMVA Summary'!D$76:D$77)*(MONTH($E144)-1)/12)*$H144</f>
        <v>0</v>
      </c>
      <c r="J144" s="232">
        <f ca="1">(SUM('1.  LRAMVA Summary'!E$52:E$75)+SUM('1.  LRAMVA Summary'!E$76:E$77)*(MONTH($E144)-1)/12)*$H144</f>
        <v>0</v>
      </c>
      <c r="K144" s="232">
        <f ca="1">(SUM('1.  LRAMVA Summary'!F$52:F$75)+SUM('1.  LRAMVA Summary'!F$76:F$77)*(MONTH($E144)-1)/12)*$H144</f>
        <v>0</v>
      </c>
      <c r="L144" s="232">
        <f ca="1">(SUM('1.  LRAMVA Summary'!G$52:G$75)+SUM('1.  LRAMVA Summary'!G$76:G$77)*(MONTH($E144)-1)/12)*$H144</f>
        <v>0</v>
      </c>
      <c r="M144" s="232">
        <f ca="1">(SUM('1.  LRAMVA Summary'!H$52:H$75)+SUM('1.  LRAMVA Summary'!H$76:H$77)*(MONTH($E144)-1)/12)*$H144</f>
        <v>0</v>
      </c>
      <c r="N144" s="232">
        <f ca="1">(SUM('1.  LRAMVA Summary'!I$52:I$75)+SUM('1.  LRAMVA Summary'!I$76:I$77)*(MONTH($E144)-1)/12)*$H144</f>
        <v>0</v>
      </c>
      <c r="O144" s="232">
        <f ca="1">(SUM('1.  LRAMVA Summary'!J$52:J$75)+SUM('1.  LRAMVA Summary'!J$76:J$77)*(MONTH($E144)-1)/12)*$H144</f>
        <v>0</v>
      </c>
      <c r="P144" s="232">
        <f ca="1">(SUM('1.  LRAMVA Summary'!K$52:K$75)+SUM('1.  LRAMVA Summary'!K$76:K$77)*(MONTH($E144)-1)/12)*$H144</f>
        <v>0</v>
      </c>
      <c r="Q144" s="232">
        <f ca="1">(SUM('1.  LRAMVA Summary'!L$52:L$75)+SUM('1.  LRAMVA Summary'!L$76:L$77)*(MONTH($E144)-1)/12)*$H144</f>
        <v>0</v>
      </c>
      <c r="R144" s="232">
        <f ca="1">(SUM('1.  LRAMVA Summary'!M$52:M$75)+SUM('1.  LRAMVA Summary'!M$76:M$77)*(MONTH($E144)-1)/12)*$H144</f>
        <v>0</v>
      </c>
      <c r="S144" s="232">
        <f ca="1">(SUM('1.  LRAMVA Summary'!N$52:N$75)+SUM('1.  LRAMVA Summary'!N$76:N$77)*(MONTH($E144)-1)/12)*$H144</f>
        <v>0</v>
      </c>
      <c r="T144" s="232">
        <f ca="1">(SUM('1.  LRAMVA Summary'!O$52:O$75)+SUM('1.  LRAMVA Summary'!O$76:O$77)*(MONTH($E144)-1)/12)*$H144</f>
        <v>0</v>
      </c>
      <c r="U144" s="232">
        <f ca="1">(SUM('1.  LRAMVA Summary'!P$52:P$75)+SUM('1.  LRAMVA Summary'!P$76:P$77)*(MONTH($E144)-1)/12)*$H144</f>
        <v>0</v>
      </c>
      <c r="V144" s="232">
        <f ca="1">(SUM('1.  LRAMVA Summary'!Q$52:Q$75)+SUM('1.  LRAMVA Summary'!Q$76:Q$77)*(MONTH($E144)-1)/12)*$H144</f>
        <v>0</v>
      </c>
      <c r="W144" s="233">
        <f t="shared" ca="1" si="39"/>
        <v>0</v>
      </c>
    </row>
    <row r="145" spans="2:23" s="9" customFormat="1" hidden="1">
      <c r="B145" s="68"/>
      <c r="E145" s="216">
        <v>43770</v>
      </c>
      <c r="F145" s="216" t="s">
        <v>187</v>
      </c>
      <c r="G145" s="217" t="s">
        <v>69</v>
      </c>
      <c r="H145" s="242">
        <f>$C$50/12</f>
        <v>0</v>
      </c>
      <c r="I145" s="232">
        <f ca="1">(SUM('1.  LRAMVA Summary'!D$52:D$75)+SUM('1.  LRAMVA Summary'!D$76:D$77)*(MONTH($E145)-1)/12)*$H145</f>
        <v>0</v>
      </c>
      <c r="J145" s="232">
        <f ca="1">(SUM('1.  LRAMVA Summary'!E$52:E$75)+SUM('1.  LRAMVA Summary'!E$76:E$77)*(MONTH($E145)-1)/12)*$H145</f>
        <v>0</v>
      </c>
      <c r="K145" s="232">
        <f ca="1">(SUM('1.  LRAMVA Summary'!F$52:F$75)+SUM('1.  LRAMVA Summary'!F$76:F$77)*(MONTH($E145)-1)/12)*$H145</f>
        <v>0</v>
      </c>
      <c r="L145" s="232">
        <f ca="1">(SUM('1.  LRAMVA Summary'!G$52:G$75)+SUM('1.  LRAMVA Summary'!G$76:G$77)*(MONTH($E145)-1)/12)*$H145</f>
        <v>0</v>
      </c>
      <c r="M145" s="232">
        <f ca="1">(SUM('1.  LRAMVA Summary'!H$52:H$75)+SUM('1.  LRAMVA Summary'!H$76:H$77)*(MONTH($E145)-1)/12)*$H145</f>
        <v>0</v>
      </c>
      <c r="N145" s="232">
        <f ca="1">(SUM('1.  LRAMVA Summary'!I$52:I$75)+SUM('1.  LRAMVA Summary'!I$76:I$77)*(MONTH($E145)-1)/12)*$H145</f>
        <v>0</v>
      </c>
      <c r="O145" s="232">
        <f ca="1">(SUM('1.  LRAMVA Summary'!J$52:J$75)+SUM('1.  LRAMVA Summary'!J$76:J$77)*(MONTH($E145)-1)/12)*$H145</f>
        <v>0</v>
      </c>
      <c r="P145" s="232">
        <f ca="1">(SUM('1.  LRAMVA Summary'!K$52:K$75)+SUM('1.  LRAMVA Summary'!K$76:K$77)*(MONTH($E145)-1)/12)*$H145</f>
        <v>0</v>
      </c>
      <c r="Q145" s="232">
        <f ca="1">(SUM('1.  LRAMVA Summary'!L$52:L$75)+SUM('1.  LRAMVA Summary'!L$76:L$77)*(MONTH($E145)-1)/12)*$H145</f>
        <v>0</v>
      </c>
      <c r="R145" s="232">
        <f ca="1">(SUM('1.  LRAMVA Summary'!M$52:M$75)+SUM('1.  LRAMVA Summary'!M$76:M$77)*(MONTH($E145)-1)/12)*$H145</f>
        <v>0</v>
      </c>
      <c r="S145" s="232">
        <f ca="1">(SUM('1.  LRAMVA Summary'!N$52:N$75)+SUM('1.  LRAMVA Summary'!N$76:N$77)*(MONTH($E145)-1)/12)*$H145</f>
        <v>0</v>
      </c>
      <c r="T145" s="232">
        <f ca="1">(SUM('1.  LRAMVA Summary'!O$52:O$75)+SUM('1.  LRAMVA Summary'!O$76:O$77)*(MONTH($E145)-1)/12)*$H145</f>
        <v>0</v>
      </c>
      <c r="U145" s="232">
        <f ca="1">(SUM('1.  LRAMVA Summary'!P$52:P$75)+SUM('1.  LRAMVA Summary'!P$76:P$77)*(MONTH($E145)-1)/12)*$H145</f>
        <v>0</v>
      </c>
      <c r="V145" s="232">
        <f ca="1">(SUM('1.  LRAMVA Summary'!Q$52:Q$75)+SUM('1.  LRAMVA Summary'!Q$76:Q$77)*(MONTH($E145)-1)/12)*$H145</f>
        <v>0</v>
      </c>
      <c r="W145" s="233">
        <f t="shared" ca="1" si="39"/>
        <v>0</v>
      </c>
    </row>
    <row r="146" spans="2:23" s="9" customFormat="1" hidden="1">
      <c r="B146" s="68"/>
      <c r="E146" s="216">
        <v>43800</v>
      </c>
      <c r="F146" s="216" t="s">
        <v>187</v>
      </c>
      <c r="G146" s="217" t="s">
        <v>69</v>
      </c>
      <c r="H146" s="242">
        <f>$C$50/12</f>
        <v>0</v>
      </c>
      <c r="I146" s="232">
        <f ca="1">(SUM('1.  LRAMVA Summary'!D$52:D$75)+SUM('1.  LRAMVA Summary'!D$76:D$77)*(MONTH($E146)-1)/12)*$H146</f>
        <v>0</v>
      </c>
      <c r="J146" s="232">
        <f ca="1">(SUM('1.  LRAMVA Summary'!E$52:E$75)+SUM('1.  LRAMVA Summary'!E$76:E$77)*(MONTH($E146)-1)/12)*$H146</f>
        <v>0</v>
      </c>
      <c r="K146" s="232">
        <f ca="1">(SUM('1.  LRAMVA Summary'!F$52:F$75)+SUM('1.  LRAMVA Summary'!F$76:F$77)*(MONTH($E146)-1)/12)*$H146</f>
        <v>0</v>
      </c>
      <c r="L146" s="232">
        <f ca="1">(SUM('1.  LRAMVA Summary'!G$52:G$75)+SUM('1.  LRAMVA Summary'!G$76:G$77)*(MONTH($E146)-1)/12)*$H146</f>
        <v>0</v>
      </c>
      <c r="M146" s="232">
        <f ca="1">(SUM('1.  LRAMVA Summary'!H$52:H$75)+SUM('1.  LRAMVA Summary'!H$76:H$77)*(MONTH($E146)-1)/12)*$H146</f>
        <v>0</v>
      </c>
      <c r="N146" s="232">
        <f ca="1">(SUM('1.  LRAMVA Summary'!I$52:I$75)+SUM('1.  LRAMVA Summary'!I$76:I$77)*(MONTH($E146)-1)/12)*$H146</f>
        <v>0</v>
      </c>
      <c r="O146" s="232">
        <f ca="1">(SUM('1.  LRAMVA Summary'!J$52:J$75)+SUM('1.  LRAMVA Summary'!J$76:J$77)*(MONTH($E146)-1)/12)*$H146</f>
        <v>0</v>
      </c>
      <c r="P146" s="232">
        <f ca="1">(SUM('1.  LRAMVA Summary'!K$52:K$75)+SUM('1.  LRAMVA Summary'!K$76:K$77)*(MONTH($E146)-1)/12)*$H146</f>
        <v>0</v>
      </c>
      <c r="Q146" s="232">
        <f ca="1">(SUM('1.  LRAMVA Summary'!L$52:L$75)+SUM('1.  LRAMVA Summary'!L$76:L$77)*(MONTH($E146)-1)/12)*$H146</f>
        <v>0</v>
      </c>
      <c r="R146" s="232">
        <f ca="1">(SUM('1.  LRAMVA Summary'!M$52:M$75)+SUM('1.  LRAMVA Summary'!M$76:M$77)*(MONTH($E146)-1)/12)*$H146</f>
        <v>0</v>
      </c>
      <c r="S146" s="232">
        <f ca="1">(SUM('1.  LRAMVA Summary'!N$52:N$75)+SUM('1.  LRAMVA Summary'!N$76:N$77)*(MONTH($E146)-1)/12)*$H146</f>
        <v>0</v>
      </c>
      <c r="T146" s="232">
        <f ca="1">(SUM('1.  LRAMVA Summary'!O$52:O$75)+SUM('1.  LRAMVA Summary'!O$76:O$77)*(MONTH($E146)-1)/12)*$H146</f>
        <v>0</v>
      </c>
      <c r="U146" s="232">
        <f ca="1">(SUM('1.  LRAMVA Summary'!P$52:P$75)+SUM('1.  LRAMVA Summary'!P$76:P$77)*(MONTH($E146)-1)/12)*$H146</f>
        <v>0</v>
      </c>
      <c r="V146" s="232">
        <f ca="1">(SUM('1.  LRAMVA Summary'!Q$52:Q$75)+SUM('1.  LRAMVA Summary'!Q$76:Q$77)*(MONTH($E146)-1)/12)*$H146</f>
        <v>0</v>
      </c>
      <c r="W146" s="233">
        <f t="shared" ca="1" si="39"/>
        <v>0</v>
      </c>
    </row>
    <row r="147" spans="2:23" s="9" customFormat="1" ht="15.75" hidden="1" thickBot="1">
      <c r="B147" s="68"/>
      <c r="E147" s="218" t="s">
        <v>470</v>
      </c>
      <c r="F147" s="218"/>
      <c r="G147" s="219"/>
      <c r="H147" s="220"/>
      <c r="I147" s="221">
        <f t="shared" ref="I147:O147" ca="1" si="40">SUM(I134:I146)</f>
        <v>882.83369361090797</v>
      </c>
      <c r="J147" s="221">
        <f t="shared" ca="1" si="40"/>
        <v>946.52918816527654</v>
      </c>
      <c r="K147" s="221">
        <f t="shared" ca="1" si="40"/>
        <v>-5.4067235151854138</v>
      </c>
      <c r="L147" s="221">
        <f t="shared" ca="1" si="40"/>
        <v>570.77172211454069</v>
      </c>
      <c r="M147" s="221">
        <f t="shared" ca="1" si="40"/>
        <v>-0.41238362583333327</v>
      </c>
      <c r="N147" s="221">
        <f t="shared" ca="1" si="40"/>
        <v>-5.2863726374999835</v>
      </c>
      <c r="O147" s="221">
        <f t="shared" ca="1" si="40"/>
        <v>-0.63186410000000015</v>
      </c>
      <c r="P147" s="221">
        <f t="shared" ref="P147:V147" ca="1" si="41">SUM(P134:P146)</f>
        <v>0</v>
      </c>
      <c r="Q147" s="221">
        <f t="shared" ca="1" si="41"/>
        <v>0</v>
      </c>
      <c r="R147" s="221">
        <f t="shared" ca="1" si="41"/>
        <v>0</v>
      </c>
      <c r="S147" s="221">
        <f t="shared" ca="1" si="41"/>
        <v>0</v>
      </c>
      <c r="T147" s="221">
        <f t="shared" ca="1" si="41"/>
        <v>0</v>
      </c>
      <c r="U147" s="221">
        <f t="shared" ca="1" si="41"/>
        <v>0</v>
      </c>
      <c r="V147" s="221">
        <f t="shared" ca="1" si="41"/>
        <v>0</v>
      </c>
      <c r="W147" s="221">
        <f ca="1">SUM(W134:W146)</f>
        <v>2388.4072600122058</v>
      </c>
    </row>
    <row r="148" spans="2:23" s="9" customFormat="1" ht="15.75" hidden="1" thickTop="1">
      <c r="B148" s="68"/>
      <c r="E148" s="222" t="s">
        <v>67</v>
      </c>
      <c r="F148" s="222"/>
      <c r="G148" s="223"/>
      <c r="H148" s="224"/>
      <c r="I148" s="225"/>
      <c r="J148" s="225"/>
      <c r="K148" s="225"/>
      <c r="L148" s="225"/>
      <c r="M148" s="225"/>
      <c r="N148" s="225"/>
      <c r="O148" s="225"/>
      <c r="P148" s="225"/>
      <c r="Q148" s="225"/>
      <c r="R148" s="225"/>
      <c r="S148" s="225"/>
      <c r="T148" s="225"/>
      <c r="U148" s="225"/>
      <c r="V148" s="225"/>
      <c r="W148" s="226"/>
    </row>
    <row r="149" spans="2:23" s="9" customFormat="1" hidden="1">
      <c r="B149" s="68"/>
      <c r="E149" s="227" t="s">
        <v>434</v>
      </c>
      <c r="F149" s="227"/>
      <c r="G149" s="228"/>
      <c r="H149" s="229"/>
      <c r="I149" s="230">
        <f t="shared" ref="I149:N149" ca="1" si="42">I147+I148</f>
        <v>882.83369361090797</v>
      </c>
      <c r="J149" s="230">
        <f t="shared" ca="1" si="42"/>
        <v>946.52918816527654</v>
      </c>
      <c r="K149" s="230">
        <f t="shared" ca="1" si="42"/>
        <v>-5.4067235151854138</v>
      </c>
      <c r="L149" s="230">
        <f t="shared" ca="1" si="42"/>
        <v>570.77172211454069</v>
      </c>
      <c r="M149" s="230">
        <f t="shared" ca="1" si="42"/>
        <v>-0.41238362583333327</v>
      </c>
      <c r="N149" s="230">
        <f t="shared" ca="1" si="42"/>
        <v>-5.2863726374999835</v>
      </c>
      <c r="O149" s="230">
        <f t="shared" ref="O149:V149" ca="1" si="43">O147+O148</f>
        <v>-0.63186410000000015</v>
      </c>
      <c r="P149" s="230">
        <f t="shared" ca="1" si="43"/>
        <v>0</v>
      </c>
      <c r="Q149" s="230">
        <f t="shared" ca="1" si="43"/>
        <v>0</v>
      </c>
      <c r="R149" s="230">
        <f t="shared" ca="1" si="43"/>
        <v>0</v>
      </c>
      <c r="S149" s="230">
        <f t="shared" ca="1" si="43"/>
        <v>0</v>
      </c>
      <c r="T149" s="230">
        <f t="shared" ca="1" si="43"/>
        <v>0</v>
      </c>
      <c r="U149" s="230">
        <f t="shared" ca="1" si="43"/>
        <v>0</v>
      </c>
      <c r="V149" s="230">
        <f t="shared" ca="1" si="43"/>
        <v>0</v>
      </c>
      <c r="W149" s="230">
        <f ca="1">W147+W148</f>
        <v>2388.4072600122058</v>
      </c>
    </row>
    <row r="150" spans="2:23" s="9" customFormat="1" hidden="1">
      <c r="B150" s="68"/>
      <c r="E150" s="216">
        <v>43831</v>
      </c>
      <c r="F150" s="216" t="s">
        <v>188</v>
      </c>
      <c r="G150" s="217" t="s">
        <v>65</v>
      </c>
      <c r="H150" s="242">
        <f>$C$51/12</f>
        <v>0</v>
      </c>
      <c r="I150" s="232">
        <f ca="1">(SUM('1.  LRAMVA Summary'!D$52:D$78)+SUM('1.  LRAMVA Summary'!D$79:D$80)*(MONTH($E150)-1)/12)*$H150</f>
        <v>0</v>
      </c>
      <c r="J150" s="232">
        <f ca="1">(SUM('1.  LRAMVA Summary'!E$52:E$78)+SUM('1.  LRAMVA Summary'!E$79:E$80)*(MONTH($E150)-1)/12)*$H150</f>
        <v>0</v>
      </c>
      <c r="K150" s="232">
        <f ca="1">(SUM('1.  LRAMVA Summary'!F$52:F$78)+SUM('1.  LRAMVA Summary'!F$79:F$80)*(MONTH($E150)-1)/12)*$H150</f>
        <v>0</v>
      </c>
      <c r="L150" s="232">
        <f ca="1">(SUM('1.  LRAMVA Summary'!G$52:G$78)+SUM('1.  LRAMVA Summary'!G$79:G$80)*(MONTH($E150)-1)/12)*$H150</f>
        <v>0</v>
      </c>
      <c r="M150" s="232">
        <f ca="1">(SUM('1.  LRAMVA Summary'!H$52:H$78)+SUM('1.  LRAMVA Summary'!H$79:H$80)*(MONTH($E150)-1)/12)*$H150</f>
        <v>0</v>
      </c>
      <c r="N150" s="232">
        <f ca="1">(SUM('1.  LRAMVA Summary'!I$52:I$78)+SUM('1.  LRAMVA Summary'!I$79:I$80)*(MONTH($E150)-1)/12)*$H150</f>
        <v>0</v>
      </c>
      <c r="O150" s="232">
        <f ca="1">(SUM('1.  LRAMVA Summary'!J$52:J$78)+SUM('1.  LRAMVA Summary'!J$79:J$80)*(MONTH($E150)-1)/12)*$H150</f>
        <v>0</v>
      </c>
      <c r="P150" s="232">
        <f ca="1">(SUM('1.  LRAMVA Summary'!K$52:K$78)+SUM('1.  LRAMVA Summary'!K$79:K$80)*(MONTH($E150)-1)/12)*$H150</f>
        <v>0</v>
      </c>
      <c r="Q150" s="232">
        <f ca="1">(SUM('1.  LRAMVA Summary'!L$52:L$78)+SUM('1.  LRAMVA Summary'!L$79:L$80)*(MONTH($E150)-1)/12)*$H150</f>
        <v>0</v>
      </c>
      <c r="R150" s="232">
        <f ca="1">(SUM('1.  LRAMVA Summary'!M$52:M$78)+SUM('1.  LRAMVA Summary'!M$79:M$80)*(MONTH($E150)-1)/12)*$H150</f>
        <v>0</v>
      </c>
      <c r="S150" s="232">
        <f ca="1">(SUM('1.  LRAMVA Summary'!N$52:N$78)+SUM('1.  LRAMVA Summary'!N$79:N$80)*(MONTH($E150)-1)/12)*$H150</f>
        <v>0</v>
      </c>
      <c r="T150" s="232">
        <f ca="1">(SUM('1.  LRAMVA Summary'!O$52:O$78)+SUM('1.  LRAMVA Summary'!O$79:O$80)*(MONTH($E150)-1)/12)*$H150</f>
        <v>0</v>
      </c>
      <c r="U150" s="232">
        <f ca="1">(SUM('1.  LRAMVA Summary'!P$52:P$78)+SUM('1.  LRAMVA Summary'!P$79:P$80)*(MONTH($E150)-1)/12)*$H150</f>
        <v>0</v>
      </c>
      <c r="V150" s="232">
        <f ca="1">(SUM('1.  LRAMVA Summary'!Q$52:Q$78)+SUM('1.  LRAMVA Summary'!Q$79:Q$80)*(MONTH($E150)-1)/12)*$H150</f>
        <v>0</v>
      </c>
      <c r="W150" s="233">
        <f ca="1">SUM(I150:V150)</f>
        <v>0</v>
      </c>
    </row>
    <row r="151" spans="2:23" s="9" customFormat="1" hidden="1">
      <c r="B151" s="68"/>
      <c r="E151" s="216">
        <v>43862</v>
      </c>
      <c r="F151" s="216" t="s">
        <v>188</v>
      </c>
      <c r="G151" s="217" t="s">
        <v>65</v>
      </c>
      <c r="H151" s="242">
        <f>$C$51/12</f>
        <v>0</v>
      </c>
      <c r="I151" s="232">
        <f ca="1">(SUM('1.  LRAMVA Summary'!D$52:D$78)+SUM('1.  LRAMVA Summary'!D$79:D$80)*(MONTH($E151)-1)/12)*$H151</f>
        <v>0</v>
      </c>
      <c r="J151" s="232">
        <f ca="1">(SUM('1.  LRAMVA Summary'!E$52:E$78)+SUM('1.  LRAMVA Summary'!E$79:E$80)*(MONTH($E151)-1)/12)*$H151</f>
        <v>0</v>
      </c>
      <c r="K151" s="232">
        <f ca="1">(SUM('1.  LRAMVA Summary'!F$52:F$78)+SUM('1.  LRAMVA Summary'!F$79:F$80)*(MONTH($E151)-1)/12)*$H151</f>
        <v>0</v>
      </c>
      <c r="L151" s="232">
        <f ca="1">(SUM('1.  LRAMVA Summary'!G$52:G$78)+SUM('1.  LRAMVA Summary'!G$79:G$80)*(MONTH($E151)-1)/12)*$H151</f>
        <v>0</v>
      </c>
      <c r="M151" s="232">
        <f ca="1">(SUM('1.  LRAMVA Summary'!H$52:H$78)+SUM('1.  LRAMVA Summary'!H$79:H$80)*(MONTH($E151)-1)/12)*$H151</f>
        <v>0</v>
      </c>
      <c r="N151" s="232">
        <f ca="1">(SUM('1.  LRAMVA Summary'!I$52:I$78)+SUM('1.  LRAMVA Summary'!I$79:I$80)*(MONTH($E151)-1)/12)*$H151</f>
        <v>0</v>
      </c>
      <c r="O151" s="232">
        <f ca="1">(SUM('1.  LRAMVA Summary'!J$52:J$78)+SUM('1.  LRAMVA Summary'!J$79:J$80)*(MONTH($E151)-1)/12)*$H151</f>
        <v>0</v>
      </c>
      <c r="P151" s="232">
        <f ca="1">(SUM('1.  LRAMVA Summary'!K$52:K$78)+SUM('1.  LRAMVA Summary'!K$79:K$80)*(MONTH($E151)-1)/12)*$H151</f>
        <v>0</v>
      </c>
      <c r="Q151" s="232">
        <f ca="1">(SUM('1.  LRAMVA Summary'!L$52:L$78)+SUM('1.  LRAMVA Summary'!L$79:L$80)*(MONTH($E151)-1)/12)*$H151</f>
        <v>0</v>
      </c>
      <c r="R151" s="232">
        <f ca="1">(SUM('1.  LRAMVA Summary'!M$52:M$78)+SUM('1.  LRAMVA Summary'!M$79:M$80)*(MONTH($E151)-1)/12)*$H151</f>
        <v>0</v>
      </c>
      <c r="S151" s="232">
        <f ca="1">(SUM('1.  LRAMVA Summary'!N$52:N$78)+SUM('1.  LRAMVA Summary'!N$79:N$80)*(MONTH($E151)-1)/12)*$H151</f>
        <v>0</v>
      </c>
      <c r="T151" s="232">
        <f ca="1">(SUM('1.  LRAMVA Summary'!O$52:O$78)+SUM('1.  LRAMVA Summary'!O$79:O$80)*(MONTH($E151)-1)/12)*$H151</f>
        <v>0</v>
      </c>
      <c r="U151" s="232">
        <f ca="1">(SUM('1.  LRAMVA Summary'!P$52:P$78)+SUM('1.  LRAMVA Summary'!P$79:P$80)*(MONTH($E151)-1)/12)*$H151</f>
        <v>0</v>
      </c>
      <c r="V151" s="232">
        <f ca="1">(SUM('1.  LRAMVA Summary'!Q$52:Q$78)+SUM('1.  LRAMVA Summary'!Q$79:Q$80)*(MONTH($E151)-1)/12)*$H151</f>
        <v>0</v>
      </c>
      <c r="W151" s="233">
        <f t="shared" ref="W151:W160" ca="1" si="44">SUM(I151:V151)</f>
        <v>0</v>
      </c>
    </row>
    <row r="152" spans="2:23" s="9" customFormat="1" hidden="1">
      <c r="B152" s="68"/>
      <c r="E152" s="216">
        <v>43891</v>
      </c>
      <c r="F152" s="216" t="s">
        <v>188</v>
      </c>
      <c r="G152" s="217" t="s">
        <v>65</v>
      </c>
      <c r="H152" s="242">
        <f>$C$51/12</f>
        <v>0</v>
      </c>
      <c r="I152" s="232">
        <f ca="1">(SUM('1.  LRAMVA Summary'!D$52:D$78)+SUM('1.  LRAMVA Summary'!D$79:D$80)*(MONTH($E152)-1)/12)*$H152</f>
        <v>0</v>
      </c>
      <c r="J152" s="232">
        <f ca="1">(SUM('1.  LRAMVA Summary'!E$52:E$78)+SUM('1.  LRAMVA Summary'!E$79:E$80)*(MONTH($E152)-1)/12)*$H152</f>
        <v>0</v>
      </c>
      <c r="K152" s="232">
        <f ca="1">(SUM('1.  LRAMVA Summary'!F$52:F$78)+SUM('1.  LRAMVA Summary'!F$79:F$80)*(MONTH($E152)-1)/12)*$H152</f>
        <v>0</v>
      </c>
      <c r="L152" s="232">
        <f ca="1">(SUM('1.  LRAMVA Summary'!G$52:G$78)+SUM('1.  LRAMVA Summary'!G$79:G$80)*(MONTH($E152)-1)/12)*$H152</f>
        <v>0</v>
      </c>
      <c r="M152" s="232">
        <f ca="1">(SUM('1.  LRAMVA Summary'!H$52:H$78)+SUM('1.  LRAMVA Summary'!H$79:H$80)*(MONTH($E152)-1)/12)*$H152</f>
        <v>0</v>
      </c>
      <c r="N152" s="232">
        <f ca="1">(SUM('1.  LRAMVA Summary'!I$52:I$78)+SUM('1.  LRAMVA Summary'!I$79:I$80)*(MONTH($E152)-1)/12)*$H152</f>
        <v>0</v>
      </c>
      <c r="O152" s="232">
        <f ca="1">(SUM('1.  LRAMVA Summary'!J$52:J$78)+SUM('1.  LRAMVA Summary'!J$79:J$80)*(MONTH($E152)-1)/12)*$H152</f>
        <v>0</v>
      </c>
      <c r="P152" s="232">
        <f ca="1">(SUM('1.  LRAMVA Summary'!K$52:K$78)+SUM('1.  LRAMVA Summary'!K$79:K$80)*(MONTH($E152)-1)/12)*$H152</f>
        <v>0</v>
      </c>
      <c r="Q152" s="232">
        <f ca="1">(SUM('1.  LRAMVA Summary'!L$52:L$78)+SUM('1.  LRAMVA Summary'!L$79:L$80)*(MONTH($E152)-1)/12)*$H152</f>
        <v>0</v>
      </c>
      <c r="R152" s="232">
        <f ca="1">(SUM('1.  LRAMVA Summary'!M$52:M$78)+SUM('1.  LRAMVA Summary'!M$79:M$80)*(MONTH($E152)-1)/12)*$H152</f>
        <v>0</v>
      </c>
      <c r="S152" s="232">
        <f ca="1">(SUM('1.  LRAMVA Summary'!N$52:N$78)+SUM('1.  LRAMVA Summary'!N$79:N$80)*(MONTH($E152)-1)/12)*$H152</f>
        <v>0</v>
      </c>
      <c r="T152" s="232">
        <f ca="1">(SUM('1.  LRAMVA Summary'!O$52:O$78)+SUM('1.  LRAMVA Summary'!O$79:O$80)*(MONTH($E152)-1)/12)*$H152</f>
        <v>0</v>
      </c>
      <c r="U152" s="232">
        <f ca="1">(SUM('1.  LRAMVA Summary'!P$52:P$78)+SUM('1.  LRAMVA Summary'!P$79:P$80)*(MONTH($E152)-1)/12)*$H152</f>
        <v>0</v>
      </c>
      <c r="V152" s="232">
        <f ca="1">(SUM('1.  LRAMVA Summary'!Q$52:Q$78)+SUM('1.  LRAMVA Summary'!Q$79:Q$80)*(MONTH($E152)-1)/12)*$H152</f>
        <v>0</v>
      </c>
      <c r="W152" s="233">
        <f t="shared" ca="1" si="44"/>
        <v>0</v>
      </c>
    </row>
    <row r="153" spans="2:23" s="9" customFormat="1" hidden="1">
      <c r="B153" s="68"/>
      <c r="E153" s="216">
        <v>43922</v>
      </c>
      <c r="F153" s="216" t="s">
        <v>188</v>
      </c>
      <c r="G153" s="217" t="s">
        <v>66</v>
      </c>
      <c r="H153" s="242">
        <f>$C$52/12</f>
        <v>0</v>
      </c>
      <c r="I153" s="232">
        <f ca="1">(SUM('1.  LRAMVA Summary'!D$52:D$78)+SUM('1.  LRAMVA Summary'!D$79:D$80)*(MONTH($E153)-1)/12)*$H153</f>
        <v>0</v>
      </c>
      <c r="J153" s="232">
        <f ca="1">(SUM('1.  LRAMVA Summary'!E$52:E$78)+SUM('1.  LRAMVA Summary'!E$79:E$80)*(MONTH($E153)-1)/12)*$H153</f>
        <v>0</v>
      </c>
      <c r="K153" s="232">
        <f ca="1">(SUM('1.  LRAMVA Summary'!F$52:F$78)+SUM('1.  LRAMVA Summary'!F$79:F$80)*(MONTH($E153)-1)/12)*$H153</f>
        <v>0</v>
      </c>
      <c r="L153" s="232">
        <f ca="1">(SUM('1.  LRAMVA Summary'!G$52:G$78)+SUM('1.  LRAMVA Summary'!G$79:G$80)*(MONTH($E153)-1)/12)*$H153</f>
        <v>0</v>
      </c>
      <c r="M153" s="232">
        <f ca="1">(SUM('1.  LRAMVA Summary'!H$52:H$78)+SUM('1.  LRAMVA Summary'!H$79:H$80)*(MONTH($E153)-1)/12)*$H153</f>
        <v>0</v>
      </c>
      <c r="N153" s="232">
        <f ca="1">(SUM('1.  LRAMVA Summary'!I$52:I$78)+SUM('1.  LRAMVA Summary'!I$79:I$80)*(MONTH($E153)-1)/12)*$H153</f>
        <v>0</v>
      </c>
      <c r="O153" s="232">
        <f ca="1">(SUM('1.  LRAMVA Summary'!J$52:J$78)+SUM('1.  LRAMVA Summary'!J$79:J$80)*(MONTH($E153)-1)/12)*$H153</f>
        <v>0</v>
      </c>
      <c r="P153" s="232">
        <f ca="1">(SUM('1.  LRAMVA Summary'!K$52:K$78)+SUM('1.  LRAMVA Summary'!K$79:K$80)*(MONTH($E153)-1)/12)*$H153</f>
        <v>0</v>
      </c>
      <c r="Q153" s="232">
        <f ca="1">(SUM('1.  LRAMVA Summary'!L$52:L$78)+SUM('1.  LRAMVA Summary'!L$79:L$80)*(MONTH($E153)-1)/12)*$H153</f>
        <v>0</v>
      </c>
      <c r="R153" s="232">
        <f ca="1">(SUM('1.  LRAMVA Summary'!M$52:M$78)+SUM('1.  LRAMVA Summary'!M$79:M$80)*(MONTH($E153)-1)/12)*$H153</f>
        <v>0</v>
      </c>
      <c r="S153" s="232">
        <f ca="1">(SUM('1.  LRAMVA Summary'!N$52:N$78)+SUM('1.  LRAMVA Summary'!N$79:N$80)*(MONTH($E153)-1)/12)*$H153</f>
        <v>0</v>
      </c>
      <c r="T153" s="232">
        <f ca="1">(SUM('1.  LRAMVA Summary'!O$52:O$78)+SUM('1.  LRAMVA Summary'!O$79:O$80)*(MONTH($E153)-1)/12)*$H153</f>
        <v>0</v>
      </c>
      <c r="U153" s="232">
        <f ca="1">(SUM('1.  LRAMVA Summary'!P$52:P$78)+SUM('1.  LRAMVA Summary'!P$79:P$80)*(MONTH($E153)-1)/12)*$H153</f>
        <v>0</v>
      </c>
      <c r="V153" s="232">
        <f ca="1">(SUM('1.  LRAMVA Summary'!Q$52:Q$78)+SUM('1.  LRAMVA Summary'!Q$79:Q$80)*(MONTH($E153)-1)/12)*$H153</f>
        <v>0</v>
      </c>
      <c r="W153" s="233">
        <f t="shared" ca="1" si="44"/>
        <v>0</v>
      </c>
    </row>
    <row r="154" spans="2:23" s="9" customFormat="1" hidden="1">
      <c r="B154" s="68"/>
      <c r="E154" s="216">
        <v>43952</v>
      </c>
      <c r="F154" s="216" t="s">
        <v>188</v>
      </c>
      <c r="G154" s="217" t="s">
        <v>66</v>
      </c>
      <c r="H154" s="242">
        <f>$C$52/12</f>
        <v>0</v>
      </c>
      <c r="I154" s="232">
        <f ca="1">(SUM('1.  LRAMVA Summary'!D$52:D$78)+SUM('1.  LRAMVA Summary'!D$79:D$80)*(MONTH($E154)-1)/12)*$H154</f>
        <v>0</v>
      </c>
      <c r="J154" s="232">
        <f ca="1">(SUM('1.  LRAMVA Summary'!E$52:E$78)+SUM('1.  LRAMVA Summary'!E$79:E$80)*(MONTH($E154)-1)/12)*$H154</f>
        <v>0</v>
      </c>
      <c r="K154" s="232">
        <f ca="1">(SUM('1.  LRAMVA Summary'!F$52:F$78)+SUM('1.  LRAMVA Summary'!F$79:F$80)*(MONTH($E154)-1)/12)*$H154</f>
        <v>0</v>
      </c>
      <c r="L154" s="232">
        <f ca="1">(SUM('1.  LRAMVA Summary'!G$52:G$78)+SUM('1.  LRAMVA Summary'!G$79:G$80)*(MONTH($E154)-1)/12)*$H154</f>
        <v>0</v>
      </c>
      <c r="M154" s="232">
        <f ca="1">(SUM('1.  LRAMVA Summary'!H$52:H$78)+SUM('1.  LRAMVA Summary'!H$79:H$80)*(MONTH($E154)-1)/12)*$H154</f>
        <v>0</v>
      </c>
      <c r="N154" s="232">
        <f ca="1">(SUM('1.  LRAMVA Summary'!I$52:I$78)+SUM('1.  LRAMVA Summary'!I$79:I$80)*(MONTH($E154)-1)/12)*$H154</f>
        <v>0</v>
      </c>
      <c r="O154" s="232">
        <f ca="1">(SUM('1.  LRAMVA Summary'!J$52:J$78)+SUM('1.  LRAMVA Summary'!J$79:J$80)*(MONTH($E154)-1)/12)*$H154</f>
        <v>0</v>
      </c>
      <c r="P154" s="232">
        <f ca="1">(SUM('1.  LRAMVA Summary'!K$52:K$78)+SUM('1.  LRAMVA Summary'!K$79:K$80)*(MONTH($E154)-1)/12)*$H154</f>
        <v>0</v>
      </c>
      <c r="Q154" s="232">
        <f ca="1">(SUM('1.  LRAMVA Summary'!L$52:L$78)+SUM('1.  LRAMVA Summary'!L$79:L$80)*(MONTH($E154)-1)/12)*$H154</f>
        <v>0</v>
      </c>
      <c r="R154" s="232">
        <f ca="1">(SUM('1.  LRAMVA Summary'!M$52:M$78)+SUM('1.  LRAMVA Summary'!M$79:M$80)*(MONTH($E154)-1)/12)*$H154</f>
        <v>0</v>
      </c>
      <c r="S154" s="232">
        <f ca="1">(SUM('1.  LRAMVA Summary'!N$52:N$78)+SUM('1.  LRAMVA Summary'!N$79:N$80)*(MONTH($E154)-1)/12)*$H154</f>
        <v>0</v>
      </c>
      <c r="T154" s="232">
        <f ca="1">(SUM('1.  LRAMVA Summary'!O$52:O$78)+SUM('1.  LRAMVA Summary'!O$79:O$80)*(MONTH($E154)-1)/12)*$H154</f>
        <v>0</v>
      </c>
      <c r="U154" s="232">
        <f ca="1">(SUM('1.  LRAMVA Summary'!P$52:P$78)+SUM('1.  LRAMVA Summary'!P$79:P$80)*(MONTH($E154)-1)/12)*$H154</f>
        <v>0</v>
      </c>
      <c r="V154" s="232">
        <f ca="1">(SUM('1.  LRAMVA Summary'!Q$52:Q$78)+SUM('1.  LRAMVA Summary'!Q$79:Q$80)*(MONTH($E154)-1)/12)*$H154</f>
        <v>0</v>
      </c>
      <c r="W154" s="233">
        <f t="shared" ca="1" si="44"/>
        <v>0</v>
      </c>
    </row>
    <row r="155" spans="2:23" s="9" customFormat="1" hidden="1">
      <c r="B155" s="68"/>
      <c r="E155" s="216">
        <v>43983</v>
      </c>
      <c r="F155" s="216" t="s">
        <v>188</v>
      </c>
      <c r="G155" s="217" t="s">
        <v>66</v>
      </c>
      <c r="H155" s="242">
        <f>$C$52/12</f>
        <v>0</v>
      </c>
      <c r="I155" s="232">
        <f ca="1">(SUM('1.  LRAMVA Summary'!D$52:D$78)+SUM('1.  LRAMVA Summary'!D$79:D$80)*(MONTH($E155)-1)/12)*$H155</f>
        <v>0</v>
      </c>
      <c r="J155" s="232">
        <f ca="1">(SUM('1.  LRAMVA Summary'!E$52:E$78)+SUM('1.  LRAMVA Summary'!E$79:E$80)*(MONTH($E155)-1)/12)*$H155</f>
        <v>0</v>
      </c>
      <c r="K155" s="232">
        <f ca="1">(SUM('1.  LRAMVA Summary'!F$52:F$78)+SUM('1.  LRAMVA Summary'!F$79:F$80)*(MONTH($E155)-1)/12)*$H155</f>
        <v>0</v>
      </c>
      <c r="L155" s="232">
        <f ca="1">(SUM('1.  LRAMVA Summary'!G$52:G$78)+SUM('1.  LRAMVA Summary'!G$79:G$80)*(MONTH($E155)-1)/12)*$H155</f>
        <v>0</v>
      </c>
      <c r="M155" s="232">
        <f ca="1">(SUM('1.  LRAMVA Summary'!H$52:H$78)+SUM('1.  LRAMVA Summary'!H$79:H$80)*(MONTH($E155)-1)/12)*$H155</f>
        <v>0</v>
      </c>
      <c r="N155" s="232">
        <f ca="1">(SUM('1.  LRAMVA Summary'!I$52:I$78)+SUM('1.  LRAMVA Summary'!I$79:I$80)*(MONTH($E155)-1)/12)*$H155</f>
        <v>0</v>
      </c>
      <c r="O155" s="232">
        <f ca="1">(SUM('1.  LRAMVA Summary'!J$52:J$78)+SUM('1.  LRAMVA Summary'!J$79:J$80)*(MONTH($E155)-1)/12)*$H155</f>
        <v>0</v>
      </c>
      <c r="P155" s="232">
        <f ca="1">(SUM('1.  LRAMVA Summary'!K$52:K$78)+SUM('1.  LRAMVA Summary'!K$79:K$80)*(MONTH($E155)-1)/12)*$H155</f>
        <v>0</v>
      </c>
      <c r="Q155" s="232">
        <f ca="1">(SUM('1.  LRAMVA Summary'!L$52:L$78)+SUM('1.  LRAMVA Summary'!L$79:L$80)*(MONTH($E155)-1)/12)*$H155</f>
        <v>0</v>
      </c>
      <c r="R155" s="232">
        <f ca="1">(SUM('1.  LRAMVA Summary'!M$52:M$78)+SUM('1.  LRAMVA Summary'!M$79:M$80)*(MONTH($E155)-1)/12)*$H155</f>
        <v>0</v>
      </c>
      <c r="S155" s="232">
        <f ca="1">(SUM('1.  LRAMVA Summary'!N$52:N$78)+SUM('1.  LRAMVA Summary'!N$79:N$80)*(MONTH($E155)-1)/12)*$H155</f>
        <v>0</v>
      </c>
      <c r="T155" s="232">
        <f ca="1">(SUM('1.  LRAMVA Summary'!O$52:O$78)+SUM('1.  LRAMVA Summary'!O$79:O$80)*(MONTH($E155)-1)/12)*$H155</f>
        <v>0</v>
      </c>
      <c r="U155" s="232">
        <f ca="1">(SUM('1.  LRAMVA Summary'!P$52:P$78)+SUM('1.  LRAMVA Summary'!P$79:P$80)*(MONTH($E155)-1)/12)*$H155</f>
        <v>0</v>
      </c>
      <c r="V155" s="232">
        <f ca="1">(SUM('1.  LRAMVA Summary'!Q$52:Q$78)+SUM('1.  LRAMVA Summary'!Q$79:Q$80)*(MONTH($E155)-1)/12)*$H155</f>
        <v>0</v>
      </c>
      <c r="W155" s="233">
        <f t="shared" ca="1" si="44"/>
        <v>0</v>
      </c>
    </row>
    <row r="156" spans="2:23" s="9" customFormat="1" hidden="1">
      <c r="B156" s="68"/>
      <c r="E156" s="216">
        <v>44013</v>
      </c>
      <c r="F156" s="216" t="s">
        <v>188</v>
      </c>
      <c r="G156" s="217" t="s">
        <v>68</v>
      </c>
      <c r="H156" s="242">
        <f>$C$53/12</f>
        <v>0</v>
      </c>
      <c r="I156" s="232">
        <f ca="1">(SUM('1.  LRAMVA Summary'!D$52:D$78)+SUM('1.  LRAMVA Summary'!D$79:D$80)*(MONTH($E156)-1)/12)*$H156</f>
        <v>0</v>
      </c>
      <c r="J156" s="232">
        <f ca="1">(SUM('1.  LRAMVA Summary'!E$52:E$78)+SUM('1.  LRAMVA Summary'!E$79:E$80)*(MONTH($E156)-1)/12)*$H156</f>
        <v>0</v>
      </c>
      <c r="K156" s="232">
        <f ca="1">(SUM('1.  LRAMVA Summary'!F$52:F$78)+SUM('1.  LRAMVA Summary'!F$79:F$80)*(MONTH($E156)-1)/12)*$H156</f>
        <v>0</v>
      </c>
      <c r="L156" s="232">
        <f ca="1">(SUM('1.  LRAMVA Summary'!G$52:G$78)+SUM('1.  LRAMVA Summary'!G$79:G$80)*(MONTH($E156)-1)/12)*$H156</f>
        <v>0</v>
      </c>
      <c r="M156" s="232">
        <f ca="1">(SUM('1.  LRAMVA Summary'!H$52:H$78)+SUM('1.  LRAMVA Summary'!H$79:H$80)*(MONTH($E156)-1)/12)*$H156</f>
        <v>0</v>
      </c>
      <c r="N156" s="232">
        <f ca="1">(SUM('1.  LRAMVA Summary'!I$52:I$78)+SUM('1.  LRAMVA Summary'!I$79:I$80)*(MONTH($E156)-1)/12)*$H156</f>
        <v>0</v>
      </c>
      <c r="O156" s="232">
        <f ca="1">(SUM('1.  LRAMVA Summary'!J$52:J$78)+SUM('1.  LRAMVA Summary'!J$79:J$80)*(MONTH($E156)-1)/12)*$H156</f>
        <v>0</v>
      </c>
      <c r="P156" s="232">
        <f ca="1">(SUM('1.  LRAMVA Summary'!K$52:K$78)+SUM('1.  LRAMVA Summary'!K$79:K$80)*(MONTH($E156)-1)/12)*$H156</f>
        <v>0</v>
      </c>
      <c r="Q156" s="232">
        <f ca="1">(SUM('1.  LRAMVA Summary'!L$52:L$78)+SUM('1.  LRAMVA Summary'!L$79:L$80)*(MONTH($E156)-1)/12)*$H156</f>
        <v>0</v>
      </c>
      <c r="R156" s="232">
        <f ca="1">(SUM('1.  LRAMVA Summary'!M$52:M$78)+SUM('1.  LRAMVA Summary'!M$79:M$80)*(MONTH($E156)-1)/12)*$H156</f>
        <v>0</v>
      </c>
      <c r="S156" s="232">
        <f ca="1">(SUM('1.  LRAMVA Summary'!N$52:N$78)+SUM('1.  LRAMVA Summary'!N$79:N$80)*(MONTH($E156)-1)/12)*$H156</f>
        <v>0</v>
      </c>
      <c r="T156" s="232">
        <f ca="1">(SUM('1.  LRAMVA Summary'!O$52:O$78)+SUM('1.  LRAMVA Summary'!O$79:O$80)*(MONTH($E156)-1)/12)*$H156</f>
        <v>0</v>
      </c>
      <c r="U156" s="232">
        <f ca="1">(SUM('1.  LRAMVA Summary'!P$52:P$78)+SUM('1.  LRAMVA Summary'!P$79:P$80)*(MONTH($E156)-1)/12)*$H156</f>
        <v>0</v>
      </c>
      <c r="V156" s="232">
        <f ca="1">(SUM('1.  LRAMVA Summary'!Q$52:Q$78)+SUM('1.  LRAMVA Summary'!Q$79:Q$80)*(MONTH($E156)-1)/12)*$H156</f>
        <v>0</v>
      </c>
      <c r="W156" s="233">
        <f t="shared" ca="1" si="44"/>
        <v>0</v>
      </c>
    </row>
    <row r="157" spans="2:23" s="9" customFormat="1" hidden="1">
      <c r="B157" s="68"/>
      <c r="E157" s="216">
        <v>44044</v>
      </c>
      <c r="F157" s="216" t="s">
        <v>188</v>
      </c>
      <c r="G157" s="217" t="s">
        <v>68</v>
      </c>
      <c r="H157" s="242">
        <f>$C$53/12</f>
        <v>0</v>
      </c>
      <c r="I157" s="232">
        <f ca="1">(SUM('1.  LRAMVA Summary'!D$52:D$78)+SUM('1.  LRAMVA Summary'!D$79:D$80)*(MONTH($E157)-1)/12)*$H157</f>
        <v>0</v>
      </c>
      <c r="J157" s="232">
        <f ca="1">(SUM('1.  LRAMVA Summary'!E$52:E$78)+SUM('1.  LRAMVA Summary'!E$79:E$80)*(MONTH($E157)-1)/12)*$H157</f>
        <v>0</v>
      </c>
      <c r="K157" s="232">
        <f ca="1">(SUM('1.  LRAMVA Summary'!F$52:F$78)+SUM('1.  LRAMVA Summary'!F$79:F$80)*(MONTH($E157)-1)/12)*$H157</f>
        <v>0</v>
      </c>
      <c r="L157" s="232">
        <f ca="1">(SUM('1.  LRAMVA Summary'!G$52:G$78)+SUM('1.  LRAMVA Summary'!G$79:G$80)*(MONTH($E157)-1)/12)*$H157</f>
        <v>0</v>
      </c>
      <c r="M157" s="232">
        <f ca="1">(SUM('1.  LRAMVA Summary'!H$52:H$78)+SUM('1.  LRAMVA Summary'!H$79:H$80)*(MONTH($E157)-1)/12)*$H157</f>
        <v>0</v>
      </c>
      <c r="N157" s="232">
        <f ca="1">(SUM('1.  LRAMVA Summary'!I$52:I$78)+SUM('1.  LRAMVA Summary'!I$79:I$80)*(MONTH($E157)-1)/12)*$H157</f>
        <v>0</v>
      </c>
      <c r="O157" s="232">
        <f ca="1">(SUM('1.  LRAMVA Summary'!J$52:J$78)+SUM('1.  LRAMVA Summary'!J$79:J$80)*(MONTH($E157)-1)/12)*$H157</f>
        <v>0</v>
      </c>
      <c r="P157" s="232">
        <f ca="1">(SUM('1.  LRAMVA Summary'!K$52:K$78)+SUM('1.  LRAMVA Summary'!K$79:K$80)*(MONTH($E157)-1)/12)*$H157</f>
        <v>0</v>
      </c>
      <c r="Q157" s="232">
        <f ca="1">(SUM('1.  LRAMVA Summary'!L$52:L$78)+SUM('1.  LRAMVA Summary'!L$79:L$80)*(MONTH($E157)-1)/12)*$H157</f>
        <v>0</v>
      </c>
      <c r="R157" s="232">
        <f ca="1">(SUM('1.  LRAMVA Summary'!M$52:M$78)+SUM('1.  LRAMVA Summary'!M$79:M$80)*(MONTH($E157)-1)/12)*$H157</f>
        <v>0</v>
      </c>
      <c r="S157" s="232">
        <f ca="1">(SUM('1.  LRAMVA Summary'!N$52:N$78)+SUM('1.  LRAMVA Summary'!N$79:N$80)*(MONTH($E157)-1)/12)*$H157</f>
        <v>0</v>
      </c>
      <c r="T157" s="232">
        <f ca="1">(SUM('1.  LRAMVA Summary'!O$52:O$78)+SUM('1.  LRAMVA Summary'!O$79:O$80)*(MONTH($E157)-1)/12)*$H157</f>
        <v>0</v>
      </c>
      <c r="U157" s="232">
        <f ca="1">(SUM('1.  LRAMVA Summary'!P$52:P$78)+SUM('1.  LRAMVA Summary'!P$79:P$80)*(MONTH($E157)-1)/12)*$H157</f>
        <v>0</v>
      </c>
      <c r="V157" s="232">
        <f ca="1">(SUM('1.  LRAMVA Summary'!Q$52:Q$78)+SUM('1.  LRAMVA Summary'!Q$79:Q$80)*(MONTH($E157)-1)/12)*$H157</f>
        <v>0</v>
      </c>
      <c r="W157" s="233">
        <f t="shared" ca="1" si="44"/>
        <v>0</v>
      </c>
    </row>
    <row r="158" spans="2:23" s="9" customFormat="1" hidden="1">
      <c r="B158" s="68"/>
      <c r="E158" s="216">
        <v>44075</v>
      </c>
      <c r="F158" s="216" t="s">
        <v>188</v>
      </c>
      <c r="G158" s="217" t="s">
        <v>68</v>
      </c>
      <c r="H158" s="242">
        <f>$C$53/12</f>
        <v>0</v>
      </c>
      <c r="I158" s="232">
        <f ca="1">(SUM('1.  LRAMVA Summary'!D$52:D$78)+SUM('1.  LRAMVA Summary'!D$79:D$80)*(MONTH($E158)-1)/12)*$H158</f>
        <v>0</v>
      </c>
      <c r="J158" s="232">
        <f ca="1">(SUM('1.  LRAMVA Summary'!E$52:E$78)+SUM('1.  LRAMVA Summary'!E$79:E$80)*(MONTH($E158)-1)/12)*$H158</f>
        <v>0</v>
      </c>
      <c r="K158" s="232">
        <f ca="1">(SUM('1.  LRAMVA Summary'!F$52:F$78)+SUM('1.  LRAMVA Summary'!F$79:F$80)*(MONTH($E158)-1)/12)*$H158</f>
        <v>0</v>
      </c>
      <c r="L158" s="232">
        <f ca="1">(SUM('1.  LRAMVA Summary'!G$52:G$78)+SUM('1.  LRAMVA Summary'!G$79:G$80)*(MONTH($E158)-1)/12)*$H158</f>
        <v>0</v>
      </c>
      <c r="M158" s="232">
        <f ca="1">(SUM('1.  LRAMVA Summary'!H$52:H$78)+SUM('1.  LRAMVA Summary'!H$79:H$80)*(MONTH($E158)-1)/12)*$H158</f>
        <v>0</v>
      </c>
      <c r="N158" s="232">
        <f ca="1">(SUM('1.  LRAMVA Summary'!I$52:I$78)+SUM('1.  LRAMVA Summary'!I$79:I$80)*(MONTH($E158)-1)/12)*$H158</f>
        <v>0</v>
      </c>
      <c r="O158" s="232">
        <f ca="1">(SUM('1.  LRAMVA Summary'!J$52:J$78)+SUM('1.  LRAMVA Summary'!J$79:J$80)*(MONTH($E158)-1)/12)*$H158</f>
        <v>0</v>
      </c>
      <c r="P158" s="232">
        <f ca="1">(SUM('1.  LRAMVA Summary'!K$52:K$78)+SUM('1.  LRAMVA Summary'!K$79:K$80)*(MONTH($E158)-1)/12)*$H158</f>
        <v>0</v>
      </c>
      <c r="Q158" s="232">
        <f ca="1">(SUM('1.  LRAMVA Summary'!L$52:L$78)+SUM('1.  LRAMVA Summary'!L$79:L$80)*(MONTH($E158)-1)/12)*$H158</f>
        <v>0</v>
      </c>
      <c r="R158" s="232">
        <f ca="1">(SUM('1.  LRAMVA Summary'!M$52:M$78)+SUM('1.  LRAMVA Summary'!M$79:M$80)*(MONTH($E158)-1)/12)*$H158</f>
        <v>0</v>
      </c>
      <c r="S158" s="232">
        <f ca="1">(SUM('1.  LRAMVA Summary'!N$52:N$78)+SUM('1.  LRAMVA Summary'!N$79:N$80)*(MONTH($E158)-1)/12)*$H158</f>
        <v>0</v>
      </c>
      <c r="T158" s="232">
        <f ca="1">(SUM('1.  LRAMVA Summary'!O$52:O$78)+SUM('1.  LRAMVA Summary'!O$79:O$80)*(MONTH($E158)-1)/12)*$H158</f>
        <v>0</v>
      </c>
      <c r="U158" s="232">
        <f ca="1">(SUM('1.  LRAMVA Summary'!P$52:P$78)+SUM('1.  LRAMVA Summary'!P$79:P$80)*(MONTH($E158)-1)/12)*$H158</f>
        <v>0</v>
      </c>
      <c r="V158" s="232">
        <f ca="1">(SUM('1.  LRAMVA Summary'!Q$52:Q$78)+SUM('1.  LRAMVA Summary'!Q$79:Q$80)*(MONTH($E158)-1)/12)*$H158</f>
        <v>0</v>
      </c>
      <c r="W158" s="233">
        <f t="shared" ca="1" si="44"/>
        <v>0</v>
      </c>
    </row>
    <row r="159" spans="2:23" s="9" customFormat="1" hidden="1">
      <c r="B159" s="68"/>
      <c r="E159" s="216">
        <v>44105</v>
      </c>
      <c r="F159" s="216" t="s">
        <v>188</v>
      </c>
      <c r="G159" s="217" t="s">
        <v>69</v>
      </c>
      <c r="H159" s="242">
        <f>$C$54/12</f>
        <v>0</v>
      </c>
      <c r="I159" s="232">
        <f ca="1">(SUM('1.  LRAMVA Summary'!D$52:D$78)+SUM('1.  LRAMVA Summary'!D$79:D$80)*(MONTH($E159)-1)/12)*$H159</f>
        <v>0</v>
      </c>
      <c r="J159" s="232">
        <f ca="1">(SUM('1.  LRAMVA Summary'!E$52:E$78)+SUM('1.  LRAMVA Summary'!E$79:E$80)*(MONTH($E159)-1)/12)*$H159</f>
        <v>0</v>
      </c>
      <c r="K159" s="232">
        <f ca="1">(SUM('1.  LRAMVA Summary'!F$52:F$78)+SUM('1.  LRAMVA Summary'!F$79:F$80)*(MONTH($E159)-1)/12)*$H159</f>
        <v>0</v>
      </c>
      <c r="L159" s="232">
        <f ca="1">(SUM('1.  LRAMVA Summary'!G$52:G$78)+SUM('1.  LRAMVA Summary'!G$79:G$80)*(MONTH($E159)-1)/12)*$H159</f>
        <v>0</v>
      </c>
      <c r="M159" s="232">
        <f ca="1">(SUM('1.  LRAMVA Summary'!H$52:H$78)+SUM('1.  LRAMVA Summary'!H$79:H$80)*(MONTH($E159)-1)/12)*$H159</f>
        <v>0</v>
      </c>
      <c r="N159" s="232">
        <f ca="1">(SUM('1.  LRAMVA Summary'!I$52:I$78)+SUM('1.  LRAMVA Summary'!I$79:I$80)*(MONTH($E159)-1)/12)*$H159</f>
        <v>0</v>
      </c>
      <c r="O159" s="232">
        <f ca="1">(SUM('1.  LRAMVA Summary'!J$52:J$78)+SUM('1.  LRAMVA Summary'!J$79:J$80)*(MONTH($E159)-1)/12)*$H159</f>
        <v>0</v>
      </c>
      <c r="P159" s="232">
        <f ca="1">(SUM('1.  LRAMVA Summary'!K$52:K$78)+SUM('1.  LRAMVA Summary'!K$79:K$80)*(MONTH($E159)-1)/12)*$H159</f>
        <v>0</v>
      </c>
      <c r="Q159" s="232">
        <f ca="1">(SUM('1.  LRAMVA Summary'!L$52:L$78)+SUM('1.  LRAMVA Summary'!L$79:L$80)*(MONTH($E159)-1)/12)*$H159</f>
        <v>0</v>
      </c>
      <c r="R159" s="232">
        <f ca="1">(SUM('1.  LRAMVA Summary'!M$52:M$78)+SUM('1.  LRAMVA Summary'!M$79:M$80)*(MONTH($E159)-1)/12)*$H159</f>
        <v>0</v>
      </c>
      <c r="S159" s="232">
        <f ca="1">(SUM('1.  LRAMVA Summary'!N$52:N$78)+SUM('1.  LRAMVA Summary'!N$79:N$80)*(MONTH($E159)-1)/12)*$H159</f>
        <v>0</v>
      </c>
      <c r="T159" s="232">
        <f ca="1">(SUM('1.  LRAMVA Summary'!O$52:O$78)+SUM('1.  LRAMVA Summary'!O$79:O$80)*(MONTH($E159)-1)/12)*$H159</f>
        <v>0</v>
      </c>
      <c r="U159" s="232">
        <f ca="1">(SUM('1.  LRAMVA Summary'!P$52:P$78)+SUM('1.  LRAMVA Summary'!P$79:P$80)*(MONTH($E159)-1)/12)*$H159</f>
        <v>0</v>
      </c>
      <c r="V159" s="232">
        <f ca="1">(SUM('1.  LRAMVA Summary'!Q$52:Q$78)+SUM('1.  LRAMVA Summary'!Q$79:Q$80)*(MONTH($E159)-1)/12)*$H159</f>
        <v>0</v>
      </c>
      <c r="W159" s="233">
        <f t="shared" ca="1" si="44"/>
        <v>0</v>
      </c>
    </row>
    <row r="160" spans="2:23" s="9" customFormat="1" hidden="1">
      <c r="B160" s="68"/>
      <c r="E160" s="216">
        <v>44136</v>
      </c>
      <c r="F160" s="216" t="s">
        <v>188</v>
      </c>
      <c r="G160" s="217" t="s">
        <v>69</v>
      </c>
      <c r="H160" s="242">
        <f>$C$54/12</f>
        <v>0</v>
      </c>
      <c r="I160" s="232">
        <f ca="1">(SUM('1.  LRAMVA Summary'!D$52:D$78)+SUM('1.  LRAMVA Summary'!D$79:D$80)*(MONTH($E160)-1)/12)*$H160</f>
        <v>0</v>
      </c>
      <c r="J160" s="232">
        <f ca="1">(SUM('1.  LRAMVA Summary'!E$52:E$78)+SUM('1.  LRAMVA Summary'!E$79:E$80)*(MONTH($E160)-1)/12)*$H160</f>
        <v>0</v>
      </c>
      <c r="K160" s="232">
        <f ca="1">(SUM('1.  LRAMVA Summary'!F$52:F$78)+SUM('1.  LRAMVA Summary'!F$79:F$80)*(MONTH($E160)-1)/12)*$H160</f>
        <v>0</v>
      </c>
      <c r="L160" s="232">
        <f ca="1">(SUM('1.  LRAMVA Summary'!G$52:G$78)+SUM('1.  LRAMVA Summary'!G$79:G$80)*(MONTH($E160)-1)/12)*$H160</f>
        <v>0</v>
      </c>
      <c r="M160" s="232">
        <f ca="1">(SUM('1.  LRAMVA Summary'!H$52:H$78)+SUM('1.  LRAMVA Summary'!H$79:H$80)*(MONTH($E160)-1)/12)*$H160</f>
        <v>0</v>
      </c>
      <c r="N160" s="232">
        <f ca="1">(SUM('1.  LRAMVA Summary'!I$52:I$78)+SUM('1.  LRAMVA Summary'!I$79:I$80)*(MONTH($E160)-1)/12)*$H160</f>
        <v>0</v>
      </c>
      <c r="O160" s="232">
        <f ca="1">(SUM('1.  LRAMVA Summary'!J$52:J$78)+SUM('1.  LRAMVA Summary'!J$79:J$80)*(MONTH($E160)-1)/12)*$H160</f>
        <v>0</v>
      </c>
      <c r="P160" s="232">
        <f ca="1">(SUM('1.  LRAMVA Summary'!K$52:K$78)+SUM('1.  LRAMVA Summary'!K$79:K$80)*(MONTH($E160)-1)/12)*$H160</f>
        <v>0</v>
      </c>
      <c r="Q160" s="232">
        <f ca="1">(SUM('1.  LRAMVA Summary'!L$52:L$78)+SUM('1.  LRAMVA Summary'!L$79:L$80)*(MONTH($E160)-1)/12)*$H160</f>
        <v>0</v>
      </c>
      <c r="R160" s="232">
        <f ca="1">(SUM('1.  LRAMVA Summary'!M$52:M$78)+SUM('1.  LRAMVA Summary'!M$79:M$80)*(MONTH($E160)-1)/12)*$H160</f>
        <v>0</v>
      </c>
      <c r="S160" s="232">
        <f ca="1">(SUM('1.  LRAMVA Summary'!N$52:N$78)+SUM('1.  LRAMVA Summary'!N$79:N$80)*(MONTH($E160)-1)/12)*$H160</f>
        <v>0</v>
      </c>
      <c r="T160" s="232">
        <f ca="1">(SUM('1.  LRAMVA Summary'!O$52:O$78)+SUM('1.  LRAMVA Summary'!O$79:O$80)*(MONTH($E160)-1)/12)*$H160</f>
        <v>0</v>
      </c>
      <c r="U160" s="232">
        <f ca="1">(SUM('1.  LRAMVA Summary'!P$52:P$78)+SUM('1.  LRAMVA Summary'!P$79:P$80)*(MONTH($E160)-1)/12)*$H160</f>
        <v>0</v>
      </c>
      <c r="V160" s="232">
        <f ca="1">(SUM('1.  LRAMVA Summary'!Q$52:Q$78)+SUM('1.  LRAMVA Summary'!Q$79:Q$80)*(MONTH($E160)-1)/12)*$H160</f>
        <v>0</v>
      </c>
      <c r="W160" s="233">
        <f t="shared" ca="1" si="44"/>
        <v>0</v>
      </c>
    </row>
    <row r="161" spans="2:23" s="9" customFormat="1" hidden="1">
      <c r="B161" s="68"/>
      <c r="E161" s="216">
        <v>44166</v>
      </c>
      <c r="F161" s="216" t="s">
        <v>188</v>
      </c>
      <c r="G161" s="217" t="s">
        <v>69</v>
      </c>
      <c r="H161" s="242">
        <f>$C$54/12</f>
        <v>0</v>
      </c>
      <c r="I161" s="232">
        <f ca="1">(SUM('1.  LRAMVA Summary'!D$52:D$78)+SUM('1.  LRAMVA Summary'!D$79:D$80)*(MONTH($E161)-1)/12)*$H161</f>
        <v>0</v>
      </c>
      <c r="J161" s="232">
        <f ca="1">(SUM('1.  LRAMVA Summary'!E$52:E$78)+SUM('1.  LRAMVA Summary'!E$79:E$80)*(MONTH($E161)-1)/12)*$H161</f>
        <v>0</v>
      </c>
      <c r="K161" s="232">
        <f ca="1">(SUM('1.  LRAMVA Summary'!F$52:F$78)+SUM('1.  LRAMVA Summary'!F$79:F$80)*(MONTH($E161)-1)/12)*$H161</f>
        <v>0</v>
      </c>
      <c r="L161" s="232">
        <f ca="1">(SUM('1.  LRAMVA Summary'!G$52:G$78)+SUM('1.  LRAMVA Summary'!G$79:G$80)*(MONTH($E161)-1)/12)*$H161</f>
        <v>0</v>
      </c>
      <c r="M161" s="232">
        <f ca="1">(SUM('1.  LRAMVA Summary'!H$52:H$78)+SUM('1.  LRAMVA Summary'!H$79:H$80)*(MONTH($E161)-1)/12)*$H161</f>
        <v>0</v>
      </c>
      <c r="N161" s="232">
        <f ca="1">(SUM('1.  LRAMVA Summary'!I$52:I$78)+SUM('1.  LRAMVA Summary'!I$79:I$80)*(MONTH($E161)-1)/12)*$H161</f>
        <v>0</v>
      </c>
      <c r="O161" s="232">
        <f ca="1">(SUM('1.  LRAMVA Summary'!J$52:J$78)+SUM('1.  LRAMVA Summary'!J$79:J$80)*(MONTH($E161)-1)/12)*$H161</f>
        <v>0</v>
      </c>
      <c r="P161" s="232">
        <f ca="1">(SUM('1.  LRAMVA Summary'!K$52:K$78)+SUM('1.  LRAMVA Summary'!K$79:K$80)*(MONTH($E161)-1)/12)*$H161</f>
        <v>0</v>
      </c>
      <c r="Q161" s="232">
        <f ca="1">(SUM('1.  LRAMVA Summary'!L$52:L$78)+SUM('1.  LRAMVA Summary'!L$79:L$80)*(MONTH($E161)-1)/12)*$H161</f>
        <v>0</v>
      </c>
      <c r="R161" s="232">
        <f ca="1">(SUM('1.  LRAMVA Summary'!M$52:M$78)+SUM('1.  LRAMVA Summary'!M$79:M$80)*(MONTH($E161)-1)/12)*$H161</f>
        <v>0</v>
      </c>
      <c r="S161" s="232">
        <f ca="1">(SUM('1.  LRAMVA Summary'!N$52:N$78)+SUM('1.  LRAMVA Summary'!N$79:N$80)*(MONTH($E161)-1)/12)*$H161</f>
        <v>0</v>
      </c>
      <c r="T161" s="232">
        <f ca="1">(SUM('1.  LRAMVA Summary'!O$52:O$78)+SUM('1.  LRAMVA Summary'!O$79:O$80)*(MONTH($E161)-1)/12)*$H161</f>
        <v>0</v>
      </c>
      <c r="U161" s="232">
        <f ca="1">(SUM('1.  LRAMVA Summary'!P$52:P$78)+SUM('1.  LRAMVA Summary'!P$79:P$80)*(MONTH($E161)-1)/12)*$H161</f>
        <v>0</v>
      </c>
      <c r="V161" s="232">
        <f ca="1">(SUM('1.  LRAMVA Summary'!Q$52:Q$78)+SUM('1.  LRAMVA Summary'!Q$79:Q$80)*(MONTH($E161)-1)/12)*$H161</f>
        <v>0</v>
      </c>
      <c r="W161" s="233">
        <f ca="1">SUM(I161:V161)</f>
        <v>0</v>
      </c>
    </row>
    <row r="162" spans="2:23" s="9" customFormat="1" ht="15.75" hidden="1" thickBot="1">
      <c r="B162" s="68"/>
      <c r="E162" s="218" t="s">
        <v>471</v>
      </c>
      <c r="F162" s="218"/>
      <c r="G162" s="219"/>
      <c r="H162" s="220"/>
      <c r="I162" s="221">
        <f t="shared" ref="I162:O162" ca="1" si="45">SUM(I149:I161)</f>
        <v>882.83369361090797</v>
      </c>
      <c r="J162" s="221">
        <f t="shared" ca="1" si="45"/>
        <v>946.52918816527654</v>
      </c>
      <c r="K162" s="221">
        <f t="shared" ca="1" si="45"/>
        <v>-5.4067235151854138</v>
      </c>
      <c r="L162" s="221">
        <f t="shared" ca="1" si="45"/>
        <v>570.77172211454069</v>
      </c>
      <c r="M162" s="221">
        <f t="shared" ca="1" si="45"/>
        <v>-0.41238362583333327</v>
      </c>
      <c r="N162" s="221">
        <f t="shared" ca="1" si="45"/>
        <v>-5.2863726374999835</v>
      </c>
      <c r="O162" s="221">
        <f t="shared" ca="1" si="45"/>
        <v>-0.63186410000000015</v>
      </c>
      <c r="P162" s="221">
        <f t="shared" ref="P162:V162" ca="1" si="46">SUM(P149:P161)</f>
        <v>0</v>
      </c>
      <c r="Q162" s="221">
        <f t="shared" ca="1" si="46"/>
        <v>0</v>
      </c>
      <c r="R162" s="221">
        <f t="shared" ca="1" si="46"/>
        <v>0</v>
      </c>
      <c r="S162" s="221">
        <f t="shared" ca="1" si="46"/>
        <v>0</v>
      </c>
      <c r="T162" s="221">
        <f t="shared" ca="1" si="46"/>
        <v>0</v>
      </c>
      <c r="U162" s="221">
        <f t="shared" ca="1" si="46"/>
        <v>0</v>
      </c>
      <c r="V162" s="221">
        <f t="shared" ca="1" si="46"/>
        <v>0</v>
      </c>
      <c r="W162" s="221">
        <f ca="1">SUM(W149:W161)</f>
        <v>2388.4072600122058</v>
      </c>
    </row>
    <row r="163" spans="2:23" s="9" customFormat="1" ht="15.75" hidden="1" thickTop="1">
      <c r="B163" s="68"/>
      <c r="E163" s="222" t="s">
        <v>67</v>
      </c>
      <c r="F163" s="222"/>
      <c r="G163" s="223"/>
      <c r="H163" s="224"/>
      <c r="I163" s="225"/>
      <c r="J163" s="225"/>
      <c r="K163" s="225"/>
      <c r="L163" s="225"/>
      <c r="M163" s="225"/>
      <c r="N163" s="225"/>
      <c r="O163" s="225"/>
      <c r="P163" s="225"/>
      <c r="Q163" s="225"/>
      <c r="R163" s="225"/>
      <c r="S163" s="225"/>
      <c r="T163" s="225"/>
      <c r="U163" s="225"/>
      <c r="V163" s="225"/>
      <c r="W163" s="226"/>
    </row>
    <row r="164" spans="2:23" s="9" customFormat="1">
      <c r="B164" s="68"/>
      <c r="H164" s="18"/>
    </row>
    <row r="165" spans="2:23">
      <c r="E165" s="582" t="s">
        <v>527</v>
      </c>
    </row>
  </sheetData>
  <mergeCells count="3">
    <mergeCell ref="B12:C12"/>
    <mergeCell ref="C8:S8"/>
    <mergeCell ref="C9:S9"/>
  </mergeCells>
  <hyperlinks>
    <hyperlink ref="B56" r:id="rId1" xr:uid="{00000000-0004-0000-0B00-000000000000}"/>
    <hyperlink ref="E165" location="'6.  Carrying Charges'!A1" display="Return to top" xr:uid="{00000000-0004-0000-0B00-000001000000}"/>
    <hyperlink ref="K12" location="Table_1_b.__Annual_LRAMVA_Breakdown_by_Year_and_Rate_Class" display="Go to Tab 1: Summary" xr:uid="{00000000-0004-0000-0B00-000002000000}"/>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filterMode="1">
    <pageSetUpPr fitToPage="1"/>
  </sheetPr>
  <dimension ref="B1:BU400"/>
  <sheetViews>
    <sheetView topLeftCell="A292" workbookViewId="0"/>
  </sheetViews>
  <sheetFormatPr defaultColWidth="9.140625" defaultRowHeight="15" outlineLevelRow="1"/>
  <cols>
    <col min="1" max="1" width="5.85546875" style="12" customWidth="1"/>
    <col min="2" max="2" width="24.28515625" style="12" customWidth="1"/>
    <col min="3" max="3" width="11.42578125" style="12" customWidth="1"/>
    <col min="4" max="4" width="37.7109375" style="12" customWidth="1"/>
    <col min="5" max="5" width="35.140625" style="12" bestFit="1" customWidth="1"/>
    <col min="6" max="6" width="26.7109375" style="12" customWidth="1"/>
    <col min="7" max="7" width="17" style="12" customWidth="1"/>
    <col min="8" max="8" width="19.42578125" style="12" customWidth="1"/>
    <col min="9" max="10" width="23" style="627" customWidth="1"/>
    <col min="11" max="11" width="2" style="16" customWidth="1"/>
    <col min="12" max="41" width="9.140625" style="12"/>
    <col min="42" max="42" width="2.140625" style="12" customWidth="1"/>
    <col min="43" max="43" width="12.5703125" style="12" customWidth="1"/>
    <col min="44" max="64" width="12" style="12" bestFit="1" customWidth="1"/>
    <col min="65" max="72" width="9.140625" style="12"/>
    <col min="73" max="73" width="9.140625" style="16"/>
    <col min="74" max="16384" width="9.140625"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8" customHeight="1" thickBot="1">
      <c r="I11" s="12"/>
      <c r="J11" s="12"/>
    </row>
    <row r="12" spans="2:73" s="9" customFormat="1" ht="18" customHeight="1" outlineLevel="1" thickBot="1">
      <c r="B12" s="121" t="s">
        <v>172</v>
      </c>
      <c r="D12" s="128" t="s">
        <v>176</v>
      </c>
      <c r="E12" s="17"/>
      <c r="F12" s="179"/>
      <c r="G12" s="180"/>
      <c r="H12" s="181"/>
      <c r="K12" s="181"/>
      <c r="L12" s="179"/>
      <c r="M12" s="179"/>
      <c r="N12" s="179"/>
      <c r="O12" s="179"/>
      <c r="P12" s="179"/>
      <c r="Q12" s="182"/>
    </row>
    <row r="13" spans="2:73" s="9" customFormat="1" ht="18" customHeight="1" outlineLevel="1" thickBot="1">
      <c r="B13" s="544"/>
      <c r="D13" s="629" t="s">
        <v>408</v>
      </c>
      <c r="E13" s="17"/>
      <c r="F13" s="179"/>
      <c r="G13" s="180"/>
      <c r="H13" s="181"/>
      <c r="K13" s="181"/>
      <c r="L13" s="179"/>
      <c r="M13" s="179"/>
      <c r="N13" s="179"/>
      <c r="O13" s="179"/>
      <c r="P13" s="179"/>
      <c r="Q13" s="182"/>
    </row>
    <row r="14" spans="2:73" ht="18" customHeight="1" outlineLevel="1" thickBot="1">
      <c r="B14" s="92"/>
      <c r="D14" s="602" t="s">
        <v>552</v>
      </c>
      <c r="I14" s="12"/>
      <c r="J14" s="12"/>
      <c r="BU14" s="12"/>
    </row>
    <row r="15" spans="2:73" ht="18" customHeight="1" outlineLevel="1">
      <c r="C15" s="92"/>
      <c r="I15" s="12"/>
      <c r="J15" s="12"/>
    </row>
    <row r="16" spans="2:73" ht="18" customHeight="1" outlineLevel="1">
      <c r="B16" s="118" t="s">
        <v>506</v>
      </c>
      <c r="C16" s="92"/>
      <c r="D16" s="607" t="s">
        <v>619</v>
      </c>
      <c r="E16" s="597"/>
      <c r="F16" s="597"/>
      <c r="G16" s="608"/>
      <c r="H16" s="597"/>
      <c r="I16" s="597"/>
      <c r="J16" s="597"/>
      <c r="K16" s="631"/>
      <c r="L16" s="597"/>
      <c r="M16" s="597"/>
      <c r="N16" s="597"/>
      <c r="O16" s="597"/>
      <c r="P16" s="597"/>
      <c r="Q16" s="597"/>
      <c r="R16" s="597"/>
      <c r="S16" s="597"/>
      <c r="T16" s="597"/>
      <c r="U16" s="597"/>
      <c r="V16" s="597"/>
      <c r="W16" s="597"/>
      <c r="X16" s="597"/>
      <c r="Y16" s="597"/>
      <c r="Z16" s="597"/>
      <c r="AA16" s="597"/>
      <c r="AB16" s="597"/>
      <c r="AC16" s="597"/>
      <c r="AD16" s="597"/>
      <c r="AE16" s="597"/>
      <c r="AF16" s="597"/>
      <c r="AG16" s="597"/>
    </row>
    <row r="17" spans="2:73" ht="18" customHeight="1" outlineLevel="1">
      <c r="B17" s="681" t="s">
        <v>613</v>
      </c>
      <c r="C17" s="92"/>
      <c r="D17" s="603" t="s">
        <v>591</v>
      </c>
      <c r="E17" s="597"/>
      <c r="F17" s="597"/>
      <c r="G17" s="608"/>
      <c r="H17" s="597"/>
      <c r="I17" s="597"/>
      <c r="J17" s="597"/>
      <c r="K17" s="631"/>
      <c r="L17" s="597"/>
      <c r="M17" s="597"/>
      <c r="N17" s="597"/>
      <c r="O17" s="597"/>
      <c r="P17" s="597"/>
      <c r="Q17" s="597"/>
      <c r="R17" s="597"/>
      <c r="S17" s="597"/>
      <c r="T17" s="597"/>
      <c r="U17" s="597"/>
      <c r="V17" s="597"/>
      <c r="W17" s="597"/>
      <c r="X17" s="597"/>
      <c r="Y17" s="597"/>
      <c r="Z17" s="597"/>
      <c r="AA17" s="597"/>
      <c r="AB17" s="597"/>
      <c r="AC17" s="597"/>
      <c r="AD17" s="597"/>
      <c r="AE17" s="597"/>
      <c r="AF17" s="597"/>
      <c r="AG17" s="597"/>
    </row>
    <row r="18" spans="2:73" ht="18" customHeight="1" outlineLevel="1">
      <c r="C18" s="92"/>
      <c r="D18" s="603" t="s">
        <v>628</v>
      </c>
      <c r="E18" s="597"/>
      <c r="F18" s="597"/>
      <c r="G18" s="608"/>
      <c r="H18" s="597"/>
      <c r="I18" s="597"/>
      <c r="J18" s="597"/>
      <c r="K18" s="631"/>
      <c r="L18" s="597"/>
      <c r="M18" s="597"/>
      <c r="N18" s="597"/>
      <c r="O18" s="597"/>
      <c r="P18" s="597"/>
      <c r="Q18" s="597"/>
      <c r="R18" s="597"/>
      <c r="S18" s="597"/>
      <c r="T18" s="597"/>
      <c r="U18" s="597"/>
      <c r="V18" s="597"/>
      <c r="W18" s="597"/>
      <c r="X18" s="597"/>
      <c r="Y18" s="597"/>
      <c r="Z18" s="597"/>
      <c r="AA18" s="597"/>
      <c r="AB18" s="597"/>
      <c r="AC18" s="597"/>
      <c r="AD18" s="597"/>
      <c r="AE18" s="597"/>
      <c r="AF18" s="597"/>
      <c r="AG18" s="597"/>
    </row>
    <row r="19" spans="2:73" ht="18" customHeight="1" outlineLevel="1">
      <c r="C19" s="92"/>
      <c r="D19" s="603" t="s">
        <v>627</v>
      </c>
      <c r="E19" s="597"/>
      <c r="F19" s="597"/>
      <c r="G19" s="608"/>
      <c r="H19" s="597"/>
      <c r="I19" s="597"/>
      <c r="J19" s="597"/>
      <c r="K19" s="631"/>
      <c r="L19" s="597"/>
      <c r="M19" s="597"/>
      <c r="N19" s="597"/>
      <c r="O19" s="597"/>
      <c r="P19" s="597"/>
      <c r="Q19" s="597"/>
      <c r="R19" s="597"/>
      <c r="S19" s="597"/>
      <c r="T19" s="597"/>
      <c r="U19" s="597"/>
      <c r="V19" s="597"/>
      <c r="W19" s="597"/>
      <c r="X19" s="597"/>
      <c r="Y19" s="597"/>
      <c r="Z19" s="597"/>
      <c r="AA19" s="597"/>
      <c r="AB19" s="597"/>
      <c r="AC19" s="597"/>
      <c r="AD19" s="597"/>
      <c r="AE19" s="597"/>
      <c r="AF19" s="597"/>
      <c r="AG19" s="597"/>
    </row>
    <row r="20" spans="2:73" ht="18" customHeight="1" outlineLevel="1">
      <c r="C20" s="92"/>
      <c r="D20" s="603" t="s">
        <v>629</v>
      </c>
      <c r="E20" s="597"/>
      <c r="F20" s="597"/>
      <c r="G20" s="608"/>
      <c r="H20" s="597"/>
      <c r="I20" s="597"/>
      <c r="J20" s="597"/>
      <c r="K20" s="631"/>
      <c r="L20" s="597"/>
      <c r="M20" s="597"/>
      <c r="N20" s="597"/>
      <c r="O20" s="597"/>
      <c r="P20" s="597"/>
      <c r="Q20" s="597"/>
      <c r="R20" s="597"/>
      <c r="S20" s="597"/>
      <c r="T20" s="597"/>
      <c r="U20" s="597"/>
      <c r="V20" s="597"/>
      <c r="W20" s="597"/>
      <c r="X20" s="597"/>
      <c r="Y20" s="597"/>
      <c r="Z20" s="597"/>
      <c r="AA20" s="597"/>
      <c r="AB20" s="597"/>
      <c r="AC20" s="597"/>
      <c r="AD20" s="597"/>
      <c r="AE20" s="597"/>
      <c r="AF20" s="597"/>
      <c r="AG20" s="597"/>
    </row>
    <row r="21" spans="2:73" ht="18" customHeight="1" outlineLevel="1">
      <c r="C21" s="92"/>
      <c r="D21" s="688" t="s">
        <v>641</v>
      </c>
      <c r="E21" s="597"/>
      <c r="F21" s="597"/>
      <c r="G21" s="608"/>
      <c r="H21" s="597"/>
      <c r="I21" s="597"/>
      <c r="J21" s="597"/>
      <c r="K21" s="631"/>
      <c r="L21" s="597"/>
      <c r="M21" s="597"/>
      <c r="N21" s="597"/>
      <c r="O21" s="597"/>
      <c r="P21" s="597"/>
      <c r="Q21" s="597"/>
      <c r="R21" s="597"/>
      <c r="S21" s="597"/>
      <c r="T21" s="597"/>
      <c r="U21" s="597"/>
      <c r="V21" s="597"/>
      <c r="W21" s="597"/>
      <c r="X21" s="597"/>
      <c r="Y21" s="597"/>
      <c r="Z21" s="597"/>
      <c r="AA21" s="597"/>
      <c r="AB21" s="597"/>
      <c r="AC21" s="597"/>
      <c r="AD21" s="597"/>
      <c r="AE21" s="597"/>
      <c r="AF21" s="597"/>
      <c r="AG21" s="597"/>
    </row>
    <row r="22" spans="2:73">
      <c r="I22" s="12"/>
      <c r="J22" s="12"/>
    </row>
    <row r="23" spans="2:73" ht="15.75">
      <c r="B23" s="184" t="s">
        <v>596</v>
      </c>
      <c r="H23" s="10"/>
      <c r="I23" s="10"/>
      <c r="J23" s="10"/>
    </row>
    <row r="24" spans="2:73" s="661" customFormat="1" ht="21" customHeight="1">
      <c r="B24" s="687" t="s">
        <v>600</v>
      </c>
      <c r="C24" s="950" t="s">
        <v>601</v>
      </c>
      <c r="D24" s="950"/>
      <c r="E24" s="950"/>
      <c r="F24" s="950"/>
      <c r="G24" s="950"/>
      <c r="H24" s="669" t="s">
        <v>598</v>
      </c>
      <c r="I24" s="669" t="s">
        <v>597</v>
      </c>
      <c r="J24" s="669" t="s">
        <v>599</v>
      </c>
      <c r="K24" s="660"/>
      <c r="L24" s="661" t="s">
        <v>601</v>
      </c>
      <c r="AQ24" s="661" t="s">
        <v>601</v>
      </c>
      <c r="BU24" s="660"/>
    </row>
    <row r="25" spans="2:73" s="252" customFormat="1" ht="33.75" customHeight="1">
      <c r="B25" s="247" t="s">
        <v>474</v>
      </c>
      <c r="C25" s="247" t="s">
        <v>212</v>
      </c>
      <c r="D25" s="620" t="s">
        <v>475</v>
      </c>
      <c r="E25" s="247" t="s">
        <v>209</v>
      </c>
      <c r="F25" s="247" t="s">
        <v>476</v>
      </c>
      <c r="G25" s="247" t="s">
        <v>477</v>
      </c>
      <c r="H25" s="620" t="s">
        <v>478</v>
      </c>
      <c r="I25" s="628" t="s">
        <v>589</v>
      </c>
      <c r="J25" s="634" t="s">
        <v>590</v>
      </c>
      <c r="K25" s="632"/>
      <c r="L25" s="248" t="s">
        <v>479</v>
      </c>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50"/>
      <c r="AP25" s="251"/>
      <c r="AQ25" s="248" t="s">
        <v>480</v>
      </c>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50"/>
      <c r="BU25" s="251"/>
    </row>
    <row r="26" spans="2:73" s="252" customFormat="1" ht="35.25" customHeight="1">
      <c r="B26" s="253"/>
      <c r="C26" s="253"/>
      <c r="D26" s="253"/>
      <c r="E26" s="253"/>
      <c r="F26" s="253"/>
      <c r="G26" s="253"/>
      <c r="H26" s="682"/>
      <c r="I26" s="626"/>
      <c r="J26" s="626"/>
      <c r="K26" s="633"/>
      <c r="L26" s="254">
        <v>2011</v>
      </c>
      <c r="M26" s="254">
        <v>2012</v>
      </c>
      <c r="N26" s="254">
        <v>2013</v>
      </c>
      <c r="O26" s="254">
        <v>2014</v>
      </c>
      <c r="P26" s="254">
        <v>2015</v>
      </c>
      <c r="Q26" s="254">
        <v>2016</v>
      </c>
      <c r="R26" s="254">
        <v>2017</v>
      </c>
      <c r="S26" s="254">
        <v>2018</v>
      </c>
      <c r="T26" s="254">
        <v>2019</v>
      </c>
      <c r="U26" s="254">
        <v>2020</v>
      </c>
      <c r="V26" s="254">
        <v>2021</v>
      </c>
      <c r="W26" s="254">
        <v>2022</v>
      </c>
      <c r="X26" s="254">
        <v>2023</v>
      </c>
      <c r="Y26" s="254">
        <v>2024</v>
      </c>
      <c r="Z26" s="254">
        <v>2025</v>
      </c>
      <c r="AA26" s="254">
        <v>2026</v>
      </c>
      <c r="AB26" s="254">
        <v>2027</v>
      </c>
      <c r="AC26" s="254">
        <v>2028</v>
      </c>
      <c r="AD26" s="254">
        <v>2029</v>
      </c>
      <c r="AE26" s="254">
        <v>2030</v>
      </c>
      <c r="AF26" s="254">
        <v>2031</v>
      </c>
      <c r="AG26" s="254">
        <v>2032</v>
      </c>
      <c r="AH26" s="254">
        <v>2033</v>
      </c>
      <c r="AI26" s="254">
        <v>2034</v>
      </c>
      <c r="AJ26" s="254">
        <v>2035</v>
      </c>
      <c r="AK26" s="254">
        <v>2036</v>
      </c>
      <c r="AL26" s="254">
        <v>2037</v>
      </c>
      <c r="AM26" s="254">
        <v>2038</v>
      </c>
      <c r="AN26" s="254">
        <v>2039</v>
      </c>
      <c r="AO26" s="254">
        <v>2040</v>
      </c>
      <c r="AP26" s="251"/>
      <c r="AQ26" s="254">
        <v>2011</v>
      </c>
      <c r="AR26" s="254">
        <v>2012</v>
      </c>
      <c r="AS26" s="254">
        <v>2013</v>
      </c>
      <c r="AT26" s="254">
        <v>2014</v>
      </c>
      <c r="AU26" s="254">
        <v>2015</v>
      </c>
      <c r="AV26" s="254">
        <v>2016</v>
      </c>
      <c r="AW26" s="254">
        <v>2017</v>
      </c>
      <c r="AX26" s="254">
        <v>2018</v>
      </c>
      <c r="AY26" s="254">
        <v>2019</v>
      </c>
      <c r="AZ26" s="254">
        <v>2020</v>
      </c>
      <c r="BA26" s="254">
        <v>2021</v>
      </c>
      <c r="BB26" s="254">
        <v>2022</v>
      </c>
      <c r="BC26" s="254">
        <v>2023</v>
      </c>
      <c r="BD26" s="254">
        <v>2024</v>
      </c>
      <c r="BE26" s="254">
        <v>2025</v>
      </c>
      <c r="BF26" s="254">
        <v>2026</v>
      </c>
      <c r="BG26" s="254">
        <v>2027</v>
      </c>
      <c r="BH26" s="254">
        <v>2028</v>
      </c>
      <c r="BI26" s="254">
        <v>2029</v>
      </c>
      <c r="BJ26" s="254">
        <v>2030</v>
      </c>
      <c r="BK26" s="254">
        <v>2031</v>
      </c>
      <c r="BL26" s="254">
        <v>2032</v>
      </c>
      <c r="BM26" s="254">
        <v>2033</v>
      </c>
      <c r="BN26" s="254">
        <v>2034</v>
      </c>
      <c r="BO26" s="254">
        <v>2035</v>
      </c>
      <c r="BP26" s="254">
        <v>2036</v>
      </c>
      <c r="BQ26" s="254">
        <v>2037</v>
      </c>
      <c r="BR26" s="254">
        <v>2038</v>
      </c>
      <c r="BS26" s="254">
        <v>2039</v>
      </c>
      <c r="BT26" s="254">
        <v>2040</v>
      </c>
      <c r="BU26" s="251"/>
    </row>
    <row r="27" spans="2:73" s="17" customFormat="1" ht="15.75" hidden="1">
      <c r="B27" s="683" t="s">
        <v>690</v>
      </c>
      <c r="C27" s="683" t="s">
        <v>685</v>
      </c>
      <c r="D27" s="683" t="s">
        <v>22</v>
      </c>
      <c r="E27" s="683" t="s">
        <v>682</v>
      </c>
      <c r="F27" s="683" t="s">
        <v>693</v>
      </c>
      <c r="G27" s="683" t="s">
        <v>688</v>
      </c>
      <c r="H27" s="683">
        <v>2011</v>
      </c>
      <c r="I27" s="635" t="s">
        <v>577</v>
      </c>
      <c r="J27" s="635" t="str">
        <f>IF(H27&lt;VALUE(LEFT(I27,4)),"Adjustment",IF(H27&gt;VALUE(LEFT(I27,4)),"","Current Year Savings"))</f>
        <v>Current Year Savings</v>
      </c>
      <c r="K27" s="625"/>
      <c r="L27" s="727">
        <v>52.327092019865944</v>
      </c>
      <c r="M27" s="725">
        <v>52.327092019865944</v>
      </c>
      <c r="N27" s="725">
        <v>52.327092019865944</v>
      </c>
      <c r="O27" s="725">
        <v>52.327092019865944</v>
      </c>
      <c r="P27" s="725">
        <v>52.327092019865944</v>
      </c>
      <c r="Q27" s="725">
        <v>52.327092019865944</v>
      </c>
      <c r="R27" s="725">
        <v>52.327092019865944</v>
      </c>
      <c r="S27" s="725">
        <v>52.327092019865944</v>
      </c>
      <c r="T27" s="725">
        <v>52.327092019865944</v>
      </c>
      <c r="U27" s="725">
        <v>7.8190059807681562</v>
      </c>
      <c r="V27" s="725">
        <v>7.8190059807681562</v>
      </c>
      <c r="W27" s="725">
        <v>7.8190059807681562</v>
      </c>
      <c r="X27" s="725">
        <v>7.8190059807681562</v>
      </c>
      <c r="Y27" s="725">
        <v>7.8190059807681562</v>
      </c>
      <c r="Z27" s="725">
        <v>0</v>
      </c>
      <c r="AA27" s="725">
        <v>0</v>
      </c>
      <c r="AB27" s="725">
        <v>0</v>
      </c>
      <c r="AC27" s="725">
        <v>0</v>
      </c>
      <c r="AD27" s="725">
        <v>0</v>
      </c>
      <c r="AE27" s="725">
        <v>0</v>
      </c>
      <c r="AF27" s="725">
        <v>0</v>
      </c>
      <c r="AG27" s="725">
        <v>0</v>
      </c>
      <c r="AH27" s="725">
        <v>0</v>
      </c>
      <c r="AI27" s="725">
        <v>0</v>
      </c>
      <c r="AJ27" s="725">
        <v>0</v>
      </c>
      <c r="AK27" s="725">
        <v>0</v>
      </c>
      <c r="AL27" s="725">
        <v>0</v>
      </c>
      <c r="AM27" s="725">
        <v>0</v>
      </c>
      <c r="AN27" s="725">
        <v>0</v>
      </c>
      <c r="AO27" s="726">
        <v>0</v>
      </c>
      <c r="AP27" s="625"/>
      <c r="AQ27" s="684">
        <v>192529.75747381544</v>
      </c>
      <c r="AR27" s="685">
        <v>192529.75747381544</v>
      </c>
      <c r="AS27" s="685">
        <v>192529.75747381544</v>
      </c>
      <c r="AT27" s="685">
        <v>192529.75747381544</v>
      </c>
      <c r="AU27" s="685">
        <v>192529.75747381544</v>
      </c>
      <c r="AV27" s="685">
        <v>192529.75747381544</v>
      </c>
      <c r="AW27" s="685">
        <v>192529.75747381544</v>
      </c>
      <c r="AX27" s="685">
        <v>192529.75747381544</v>
      </c>
      <c r="AY27" s="685">
        <v>192529.75747381544</v>
      </c>
      <c r="AZ27" s="685">
        <v>31281.004409439432</v>
      </c>
      <c r="BA27" s="685">
        <v>31281.004409439432</v>
      </c>
      <c r="BB27" s="685">
        <v>31281.004409439432</v>
      </c>
      <c r="BC27" s="685">
        <v>31281.004409439432</v>
      </c>
      <c r="BD27" s="685">
        <v>31281.004409439432</v>
      </c>
      <c r="BE27" s="685">
        <v>0</v>
      </c>
      <c r="BF27" s="685">
        <v>0</v>
      </c>
      <c r="BG27" s="685">
        <v>0</v>
      </c>
      <c r="BH27" s="685">
        <v>0</v>
      </c>
      <c r="BI27" s="685">
        <v>0</v>
      </c>
      <c r="BJ27" s="685">
        <v>0</v>
      </c>
      <c r="BK27" s="685">
        <v>0</v>
      </c>
      <c r="BL27" s="685">
        <v>0</v>
      </c>
      <c r="BM27" s="685">
        <v>0</v>
      </c>
      <c r="BN27" s="685">
        <v>0</v>
      </c>
      <c r="BO27" s="685">
        <v>0</v>
      </c>
      <c r="BP27" s="685">
        <v>0</v>
      </c>
      <c r="BQ27" s="685">
        <v>0</v>
      </c>
      <c r="BR27" s="685">
        <v>0</v>
      </c>
      <c r="BS27" s="685">
        <v>0</v>
      </c>
      <c r="BT27" s="686">
        <v>0</v>
      </c>
      <c r="BU27" s="16"/>
    </row>
    <row r="28" spans="2:73" s="17" customFormat="1" ht="15.75" hidden="1">
      <c r="B28" s="683" t="s">
        <v>690</v>
      </c>
      <c r="C28" s="683" t="s">
        <v>686</v>
      </c>
      <c r="D28" s="683" t="s">
        <v>22</v>
      </c>
      <c r="E28" s="683" t="s">
        <v>682</v>
      </c>
      <c r="F28" s="683" t="s">
        <v>686</v>
      </c>
      <c r="G28" s="683" t="s">
        <v>688</v>
      </c>
      <c r="H28" s="683">
        <v>2011</v>
      </c>
      <c r="I28" s="635" t="s">
        <v>577</v>
      </c>
      <c r="J28" s="635" t="str">
        <f t="shared" ref="J28:J91" si="0">IF(H28&lt;VALUE(LEFT(I28,4)),"Adjustment",IF(H28&gt;VALUE(LEFT(I28,4)),"","Current Year Savings"))</f>
        <v>Current Year Savings</v>
      </c>
      <c r="K28" s="625"/>
      <c r="L28" s="727">
        <v>65.517525877665051</v>
      </c>
      <c r="M28" s="725">
        <v>65.517525877665051</v>
      </c>
      <c r="N28" s="725">
        <v>65.517525877665051</v>
      </c>
      <c r="O28" s="725">
        <v>65.517525877665051</v>
      </c>
      <c r="P28" s="725">
        <v>65.517525877665051</v>
      </c>
      <c r="Q28" s="725">
        <v>65.517525877665051</v>
      </c>
      <c r="R28" s="725">
        <v>65.517525877665051</v>
      </c>
      <c r="S28" s="725">
        <v>65.517525877665051</v>
      </c>
      <c r="T28" s="725">
        <v>65.517525877665051</v>
      </c>
      <c r="U28" s="725">
        <v>43.135422612094153</v>
      </c>
      <c r="V28" s="725">
        <v>43.135422612094153</v>
      </c>
      <c r="W28" s="725">
        <v>43.135422612094153</v>
      </c>
      <c r="X28" s="725">
        <v>43.135422612094153</v>
      </c>
      <c r="Y28" s="725">
        <v>43.135422612094153</v>
      </c>
      <c r="Z28" s="725">
        <v>18.09796729069825</v>
      </c>
      <c r="AA28" s="725">
        <v>18.09796729069825</v>
      </c>
      <c r="AB28" s="725">
        <v>18.09796729069825</v>
      </c>
      <c r="AC28" s="725">
        <v>0</v>
      </c>
      <c r="AD28" s="725">
        <v>0</v>
      </c>
      <c r="AE28" s="725">
        <v>0</v>
      </c>
      <c r="AF28" s="725">
        <v>0</v>
      </c>
      <c r="AG28" s="725">
        <v>0</v>
      </c>
      <c r="AH28" s="725">
        <v>0</v>
      </c>
      <c r="AI28" s="725">
        <v>0</v>
      </c>
      <c r="AJ28" s="725">
        <v>0</v>
      </c>
      <c r="AK28" s="725">
        <v>0</v>
      </c>
      <c r="AL28" s="725">
        <v>0</v>
      </c>
      <c r="AM28" s="725">
        <v>0</v>
      </c>
      <c r="AN28" s="725">
        <v>0</v>
      </c>
      <c r="AO28" s="726">
        <v>0</v>
      </c>
      <c r="AP28" s="625"/>
      <c r="AQ28" s="684">
        <v>427748.29072059109</v>
      </c>
      <c r="AR28" s="685">
        <v>427748.29072059109</v>
      </c>
      <c r="AS28" s="685">
        <v>427748.29072059109</v>
      </c>
      <c r="AT28" s="685">
        <v>427748.29072059109</v>
      </c>
      <c r="AU28" s="685">
        <v>427748.29072059109</v>
      </c>
      <c r="AV28" s="685">
        <v>427748.29072059109</v>
      </c>
      <c r="AW28" s="685">
        <v>427748.29072059109</v>
      </c>
      <c r="AX28" s="685">
        <v>427748.29072059109</v>
      </c>
      <c r="AY28" s="685">
        <v>427748.29072059109</v>
      </c>
      <c r="AZ28" s="685">
        <v>300625.74963863729</v>
      </c>
      <c r="BA28" s="685">
        <v>300625.74963863729</v>
      </c>
      <c r="BB28" s="685">
        <v>300625.74963863729</v>
      </c>
      <c r="BC28" s="685">
        <v>300625.74963863729</v>
      </c>
      <c r="BD28" s="685">
        <v>300625.74963863729</v>
      </c>
      <c r="BE28" s="685">
        <v>143937.65478355545</v>
      </c>
      <c r="BF28" s="685">
        <v>143937.65478355545</v>
      </c>
      <c r="BG28" s="685">
        <v>143937.65478355545</v>
      </c>
      <c r="BH28" s="685">
        <v>0</v>
      </c>
      <c r="BI28" s="685">
        <v>0</v>
      </c>
      <c r="BJ28" s="685">
        <v>0</v>
      </c>
      <c r="BK28" s="685">
        <v>0</v>
      </c>
      <c r="BL28" s="685">
        <v>0</v>
      </c>
      <c r="BM28" s="685">
        <v>0</v>
      </c>
      <c r="BN28" s="685">
        <v>0</v>
      </c>
      <c r="BO28" s="685">
        <v>0</v>
      </c>
      <c r="BP28" s="685">
        <v>0</v>
      </c>
      <c r="BQ28" s="685">
        <v>0</v>
      </c>
      <c r="BR28" s="685">
        <v>0</v>
      </c>
      <c r="BS28" s="685">
        <v>0</v>
      </c>
      <c r="BT28" s="686">
        <v>0</v>
      </c>
      <c r="BU28" s="16"/>
    </row>
    <row r="29" spans="2:73" s="17" customFormat="1" ht="16.5" hidden="1" customHeight="1">
      <c r="B29" s="683" t="s">
        <v>690</v>
      </c>
      <c r="C29" s="683" t="s">
        <v>696</v>
      </c>
      <c r="D29" s="683" t="s">
        <v>16</v>
      </c>
      <c r="E29" s="683" t="s">
        <v>682</v>
      </c>
      <c r="F29" s="683" t="s">
        <v>693</v>
      </c>
      <c r="G29" s="683" t="s">
        <v>688</v>
      </c>
      <c r="H29" s="683">
        <v>2011</v>
      </c>
      <c r="I29" s="635" t="s">
        <v>577</v>
      </c>
      <c r="J29" s="635" t="str">
        <f t="shared" si="0"/>
        <v>Current Year Savings</v>
      </c>
      <c r="K29" s="625"/>
      <c r="L29" s="727">
        <v>154.35109970280001</v>
      </c>
      <c r="M29" s="725">
        <v>154.35109970280001</v>
      </c>
      <c r="N29" s="725">
        <v>154.35109970280001</v>
      </c>
      <c r="O29" s="725">
        <v>154.35109970280001</v>
      </c>
      <c r="P29" s="725">
        <v>154.35109970280001</v>
      </c>
      <c r="Q29" s="725">
        <v>154.35109970280001</v>
      </c>
      <c r="R29" s="725">
        <v>154.35109970280001</v>
      </c>
      <c r="S29" s="725">
        <v>154.35109970280001</v>
      </c>
      <c r="T29" s="725">
        <v>154.35109970280001</v>
      </c>
      <c r="U29" s="725">
        <v>154.35109970280001</v>
      </c>
      <c r="V29" s="725">
        <v>154.35109970280001</v>
      </c>
      <c r="W29" s="725">
        <v>154.35109970280001</v>
      </c>
      <c r="X29" s="725">
        <v>154.35109970280001</v>
      </c>
      <c r="Y29" s="725">
        <v>0</v>
      </c>
      <c r="Z29" s="725">
        <v>0</v>
      </c>
      <c r="AA29" s="725">
        <v>0</v>
      </c>
      <c r="AB29" s="725">
        <v>0</v>
      </c>
      <c r="AC29" s="725">
        <v>0</v>
      </c>
      <c r="AD29" s="725">
        <v>0</v>
      </c>
      <c r="AE29" s="725">
        <v>0</v>
      </c>
      <c r="AF29" s="725">
        <v>0</v>
      </c>
      <c r="AG29" s="725">
        <v>0</v>
      </c>
      <c r="AH29" s="725">
        <v>0</v>
      </c>
      <c r="AI29" s="725">
        <v>0</v>
      </c>
      <c r="AJ29" s="725">
        <v>0</v>
      </c>
      <c r="AK29" s="725">
        <v>0</v>
      </c>
      <c r="AL29" s="725">
        <v>0</v>
      </c>
      <c r="AM29" s="725">
        <v>0</v>
      </c>
      <c r="AN29" s="725">
        <v>0</v>
      </c>
      <c r="AO29" s="726">
        <v>0</v>
      </c>
      <c r="AP29" s="625"/>
      <c r="AQ29" s="684">
        <v>714840.87917238008</v>
      </c>
      <c r="AR29" s="685">
        <v>714840.87917238008</v>
      </c>
      <c r="AS29" s="685">
        <v>714840.87917238008</v>
      </c>
      <c r="AT29" s="685">
        <v>714840.87917238008</v>
      </c>
      <c r="AU29" s="685">
        <v>714840.87917238008</v>
      </c>
      <c r="AV29" s="685">
        <v>714840.87917238008</v>
      </c>
      <c r="AW29" s="685">
        <v>714840.87917238008</v>
      </c>
      <c r="AX29" s="685">
        <v>714840.87917238008</v>
      </c>
      <c r="AY29" s="685">
        <v>714840.87917238008</v>
      </c>
      <c r="AZ29" s="685">
        <v>714840.87917238008</v>
      </c>
      <c r="BA29" s="685">
        <v>714840.87917238008</v>
      </c>
      <c r="BB29" s="685">
        <v>714840.87917238008</v>
      </c>
      <c r="BC29" s="685">
        <v>714840.87917238008</v>
      </c>
      <c r="BD29" s="685">
        <v>0</v>
      </c>
      <c r="BE29" s="685">
        <v>0</v>
      </c>
      <c r="BF29" s="685">
        <v>0</v>
      </c>
      <c r="BG29" s="685">
        <v>0</v>
      </c>
      <c r="BH29" s="685">
        <v>0</v>
      </c>
      <c r="BI29" s="685">
        <v>0</v>
      </c>
      <c r="BJ29" s="685">
        <v>0</v>
      </c>
      <c r="BK29" s="685">
        <v>0</v>
      </c>
      <c r="BL29" s="685">
        <v>0</v>
      </c>
      <c r="BM29" s="685">
        <v>0</v>
      </c>
      <c r="BN29" s="685">
        <v>0</v>
      </c>
      <c r="BO29" s="685">
        <v>0</v>
      </c>
      <c r="BP29" s="685">
        <v>0</v>
      </c>
      <c r="BQ29" s="685">
        <v>0</v>
      </c>
      <c r="BR29" s="685">
        <v>0</v>
      </c>
      <c r="BS29" s="685">
        <v>0</v>
      </c>
      <c r="BT29" s="686">
        <v>0</v>
      </c>
      <c r="BU29" s="16"/>
    </row>
    <row r="30" spans="2:73" s="17" customFormat="1" ht="15.75" hidden="1">
      <c r="B30" s="683" t="s">
        <v>690</v>
      </c>
      <c r="C30" s="683" t="s">
        <v>683</v>
      </c>
      <c r="D30" s="683" t="s">
        <v>6</v>
      </c>
      <c r="E30" s="683" t="s">
        <v>682</v>
      </c>
      <c r="F30" s="683" t="s">
        <v>29</v>
      </c>
      <c r="G30" s="683" t="s">
        <v>688</v>
      </c>
      <c r="H30" s="683">
        <v>2011</v>
      </c>
      <c r="I30" s="635" t="s">
        <v>577</v>
      </c>
      <c r="J30" s="635" t="str">
        <f t="shared" si="0"/>
        <v>Current Year Savings</v>
      </c>
      <c r="K30" s="625"/>
      <c r="L30" s="727">
        <v>0</v>
      </c>
      <c r="M30" s="725">
        <v>0</v>
      </c>
      <c r="N30" s="725">
        <v>0</v>
      </c>
      <c r="O30" s="725">
        <v>0</v>
      </c>
      <c r="P30" s="725">
        <v>0</v>
      </c>
      <c r="Q30" s="725">
        <v>0</v>
      </c>
      <c r="R30" s="725">
        <v>0</v>
      </c>
      <c r="S30" s="725">
        <v>0</v>
      </c>
      <c r="T30" s="725">
        <v>0</v>
      </c>
      <c r="U30" s="725">
        <v>0</v>
      </c>
      <c r="V30" s="725">
        <v>0</v>
      </c>
      <c r="W30" s="725">
        <v>0</v>
      </c>
      <c r="X30" s="725">
        <v>0</v>
      </c>
      <c r="Y30" s="725">
        <v>0</v>
      </c>
      <c r="Z30" s="725">
        <v>0</v>
      </c>
      <c r="AA30" s="725">
        <v>0</v>
      </c>
      <c r="AB30" s="725">
        <v>0</v>
      </c>
      <c r="AC30" s="725">
        <v>0</v>
      </c>
      <c r="AD30" s="725">
        <v>0</v>
      </c>
      <c r="AE30" s="725">
        <v>0</v>
      </c>
      <c r="AF30" s="725">
        <v>0</v>
      </c>
      <c r="AG30" s="725">
        <v>0</v>
      </c>
      <c r="AH30" s="725">
        <v>0</v>
      </c>
      <c r="AI30" s="725">
        <v>0</v>
      </c>
      <c r="AJ30" s="725">
        <v>0</v>
      </c>
      <c r="AK30" s="725">
        <v>0</v>
      </c>
      <c r="AL30" s="725">
        <v>0</v>
      </c>
      <c r="AM30" s="725">
        <v>0</v>
      </c>
      <c r="AN30" s="725">
        <v>0</v>
      </c>
      <c r="AO30" s="726">
        <v>0</v>
      </c>
      <c r="AP30" s="625"/>
      <c r="AQ30" s="684">
        <v>0</v>
      </c>
      <c r="AR30" s="685">
        <v>0</v>
      </c>
      <c r="AS30" s="685">
        <v>0</v>
      </c>
      <c r="AT30" s="685">
        <v>0</v>
      </c>
      <c r="AU30" s="685">
        <v>0</v>
      </c>
      <c r="AV30" s="685">
        <v>0</v>
      </c>
      <c r="AW30" s="685">
        <v>0</v>
      </c>
      <c r="AX30" s="685">
        <v>0</v>
      </c>
      <c r="AY30" s="685">
        <v>0</v>
      </c>
      <c r="AZ30" s="685">
        <v>0</v>
      </c>
      <c r="BA30" s="685">
        <v>0</v>
      </c>
      <c r="BB30" s="685">
        <v>0</v>
      </c>
      <c r="BC30" s="685">
        <v>0</v>
      </c>
      <c r="BD30" s="685">
        <v>0</v>
      </c>
      <c r="BE30" s="685">
        <v>0</v>
      </c>
      <c r="BF30" s="685">
        <v>0</v>
      </c>
      <c r="BG30" s="685">
        <v>0</v>
      </c>
      <c r="BH30" s="685">
        <v>0</v>
      </c>
      <c r="BI30" s="685">
        <v>0</v>
      </c>
      <c r="BJ30" s="685">
        <v>0</v>
      </c>
      <c r="BK30" s="685">
        <v>0</v>
      </c>
      <c r="BL30" s="685">
        <v>0</v>
      </c>
      <c r="BM30" s="685">
        <v>0</v>
      </c>
      <c r="BN30" s="685">
        <v>0</v>
      </c>
      <c r="BO30" s="685">
        <v>0</v>
      </c>
      <c r="BP30" s="685">
        <v>0</v>
      </c>
      <c r="BQ30" s="685">
        <v>0</v>
      </c>
      <c r="BR30" s="685">
        <v>0</v>
      </c>
      <c r="BS30" s="685">
        <v>0</v>
      </c>
      <c r="BT30" s="686">
        <v>0</v>
      </c>
      <c r="BU30" s="16"/>
    </row>
    <row r="31" spans="2:73" s="17" customFormat="1" ht="15.75" hidden="1">
      <c r="B31" s="683" t="s">
        <v>690</v>
      </c>
      <c r="C31" s="683" t="s">
        <v>683</v>
      </c>
      <c r="D31" s="683" t="s">
        <v>42</v>
      </c>
      <c r="E31" s="683" t="s">
        <v>682</v>
      </c>
      <c r="F31" s="683" t="s">
        <v>29</v>
      </c>
      <c r="G31" s="683" t="s">
        <v>689</v>
      </c>
      <c r="H31" s="683">
        <v>2011</v>
      </c>
      <c r="I31" s="635" t="s">
        <v>577</v>
      </c>
      <c r="J31" s="635" t="str">
        <f t="shared" si="0"/>
        <v>Current Year Savings</v>
      </c>
      <c r="K31" s="625"/>
      <c r="L31" s="727">
        <v>65.52000000000001</v>
      </c>
      <c r="M31" s="725">
        <v>0</v>
      </c>
      <c r="N31" s="725">
        <v>0</v>
      </c>
      <c r="O31" s="725">
        <v>0</v>
      </c>
      <c r="P31" s="725">
        <v>0</v>
      </c>
      <c r="Q31" s="725">
        <v>0</v>
      </c>
      <c r="R31" s="725">
        <v>0</v>
      </c>
      <c r="S31" s="725">
        <v>0</v>
      </c>
      <c r="T31" s="725">
        <v>0</v>
      </c>
      <c r="U31" s="725">
        <v>0</v>
      </c>
      <c r="V31" s="725">
        <v>0</v>
      </c>
      <c r="W31" s="725">
        <v>0</v>
      </c>
      <c r="X31" s="725">
        <v>0</v>
      </c>
      <c r="Y31" s="725">
        <v>0</v>
      </c>
      <c r="Z31" s="725">
        <v>0</v>
      </c>
      <c r="AA31" s="725">
        <v>0</v>
      </c>
      <c r="AB31" s="725">
        <v>0</v>
      </c>
      <c r="AC31" s="725">
        <v>0</v>
      </c>
      <c r="AD31" s="725">
        <v>0</v>
      </c>
      <c r="AE31" s="725">
        <v>0</v>
      </c>
      <c r="AF31" s="725">
        <v>0</v>
      </c>
      <c r="AG31" s="725">
        <v>0</v>
      </c>
      <c r="AH31" s="725">
        <v>0</v>
      </c>
      <c r="AI31" s="725">
        <v>0</v>
      </c>
      <c r="AJ31" s="725">
        <v>0</v>
      </c>
      <c r="AK31" s="725">
        <v>0</v>
      </c>
      <c r="AL31" s="725">
        <v>0</v>
      </c>
      <c r="AM31" s="725">
        <v>0</v>
      </c>
      <c r="AN31" s="725">
        <v>0</v>
      </c>
      <c r="AO31" s="726">
        <v>0</v>
      </c>
      <c r="AP31" s="625"/>
      <c r="AQ31" s="684">
        <v>0</v>
      </c>
      <c r="AR31" s="685">
        <v>0</v>
      </c>
      <c r="AS31" s="685">
        <v>0</v>
      </c>
      <c r="AT31" s="685">
        <v>0</v>
      </c>
      <c r="AU31" s="685">
        <v>0</v>
      </c>
      <c r="AV31" s="685">
        <v>0</v>
      </c>
      <c r="AW31" s="685">
        <v>0</v>
      </c>
      <c r="AX31" s="685">
        <v>0</v>
      </c>
      <c r="AY31" s="685">
        <v>0</v>
      </c>
      <c r="AZ31" s="685">
        <v>0</v>
      </c>
      <c r="BA31" s="685">
        <v>0</v>
      </c>
      <c r="BB31" s="685">
        <v>0</v>
      </c>
      <c r="BC31" s="685">
        <v>0</v>
      </c>
      <c r="BD31" s="685">
        <v>0</v>
      </c>
      <c r="BE31" s="685">
        <v>0</v>
      </c>
      <c r="BF31" s="685">
        <v>0</v>
      </c>
      <c r="BG31" s="685">
        <v>0</v>
      </c>
      <c r="BH31" s="685">
        <v>0</v>
      </c>
      <c r="BI31" s="685">
        <v>0</v>
      </c>
      <c r="BJ31" s="685">
        <v>0</v>
      </c>
      <c r="BK31" s="685">
        <v>0</v>
      </c>
      <c r="BL31" s="685">
        <v>0</v>
      </c>
      <c r="BM31" s="685">
        <v>0</v>
      </c>
      <c r="BN31" s="685">
        <v>0</v>
      </c>
      <c r="BO31" s="685">
        <v>0</v>
      </c>
      <c r="BP31" s="685">
        <v>0</v>
      </c>
      <c r="BQ31" s="685">
        <v>0</v>
      </c>
      <c r="BR31" s="685">
        <v>0</v>
      </c>
      <c r="BS31" s="685">
        <v>0</v>
      </c>
      <c r="BT31" s="686">
        <v>0</v>
      </c>
      <c r="BU31" s="16"/>
    </row>
    <row r="32" spans="2:73" s="17" customFormat="1" ht="15.75" hidden="1">
      <c r="B32" s="683" t="s">
        <v>690</v>
      </c>
      <c r="C32" s="683" t="s">
        <v>683</v>
      </c>
      <c r="D32" s="683" t="s">
        <v>3</v>
      </c>
      <c r="E32" s="683" t="s">
        <v>682</v>
      </c>
      <c r="F32" s="683" t="s">
        <v>29</v>
      </c>
      <c r="G32" s="683" t="s">
        <v>688</v>
      </c>
      <c r="H32" s="683">
        <v>2011</v>
      </c>
      <c r="I32" s="635" t="s">
        <v>577</v>
      </c>
      <c r="J32" s="635" t="str">
        <f t="shared" si="0"/>
        <v>Current Year Savings</v>
      </c>
      <c r="K32" s="625"/>
      <c r="L32" s="727">
        <v>136.1904798693395</v>
      </c>
      <c r="M32" s="725">
        <v>136.1904798693395</v>
      </c>
      <c r="N32" s="725">
        <v>136.1904798693395</v>
      </c>
      <c r="O32" s="725">
        <v>136.1904798693395</v>
      </c>
      <c r="P32" s="725">
        <v>136.1904798693395</v>
      </c>
      <c r="Q32" s="725">
        <v>136.1904798693395</v>
      </c>
      <c r="R32" s="725">
        <v>136.1904798693395</v>
      </c>
      <c r="S32" s="725">
        <v>136.1904798693395</v>
      </c>
      <c r="T32" s="725">
        <v>136.1904798693395</v>
      </c>
      <c r="U32" s="725">
        <v>136.1904798693395</v>
      </c>
      <c r="V32" s="725">
        <v>136.1904798693395</v>
      </c>
      <c r="W32" s="725">
        <v>136.1904798693395</v>
      </c>
      <c r="X32" s="725">
        <v>136.1904798693395</v>
      </c>
      <c r="Y32" s="725">
        <v>136.1904798693395</v>
      </c>
      <c r="Z32" s="725">
        <v>136.1904798693395</v>
      </c>
      <c r="AA32" s="725">
        <v>136.1904798693395</v>
      </c>
      <c r="AB32" s="725">
        <v>136.1904798693395</v>
      </c>
      <c r="AC32" s="725">
        <v>136.1904798693395</v>
      </c>
      <c r="AD32" s="725">
        <v>118.7846682713374</v>
      </c>
      <c r="AE32" s="725">
        <v>0</v>
      </c>
      <c r="AF32" s="725">
        <v>0</v>
      </c>
      <c r="AG32" s="725">
        <v>0</v>
      </c>
      <c r="AH32" s="725">
        <v>0</v>
      </c>
      <c r="AI32" s="725">
        <v>0</v>
      </c>
      <c r="AJ32" s="725">
        <v>0</v>
      </c>
      <c r="AK32" s="725">
        <v>0</v>
      </c>
      <c r="AL32" s="725">
        <v>0</v>
      </c>
      <c r="AM32" s="725">
        <v>0</v>
      </c>
      <c r="AN32" s="725">
        <v>0</v>
      </c>
      <c r="AO32" s="726">
        <v>0</v>
      </c>
      <c r="AP32" s="625"/>
      <c r="AQ32" s="684">
        <v>259653.96948400183</v>
      </c>
      <c r="AR32" s="685">
        <v>259653.96948400183</v>
      </c>
      <c r="AS32" s="685">
        <v>259653.96948400183</v>
      </c>
      <c r="AT32" s="685">
        <v>259653.96948400183</v>
      </c>
      <c r="AU32" s="685">
        <v>259653.96948400183</v>
      </c>
      <c r="AV32" s="685">
        <v>259653.96948400183</v>
      </c>
      <c r="AW32" s="685">
        <v>259653.96948400183</v>
      </c>
      <c r="AX32" s="685">
        <v>259653.96948400183</v>
      </c>
      <c r="AY32" s="685">
        <v>259653.96948400183</v>
      </c>
      <c r="AZ32" s="685">
        <v>259653.96948400183</v>
      </c>
      <c r="BA32" s="685">
        <v>259653.96948400183</v>
      </c>
      <c r="BB32" s="685">
        <v>259653.96948400183</v>
      </c>
      <c r="BC32" s="685">
        <v>259653.96948400183</v>
      </c>
      <c r="BD32" s="685">
        <v>259653.96948400183</v>
      </c>
      <c r="BE32" s="685">
        <v>259653.96948400183</v>
      </c>
      <c r="BF32" s="685">
        <v>259653.96948400183</v>
      </c>
      <c r="BG32" s="685">
        <v>259653.96948400183</v>
      </c>
      <c r="BH32" s="685">
        <v>259653.96948400183</v>
      </c>
      <c r="BI32" s="685">
        <v>244088.33057239457</v>
      </c>
      <c r="BJ32" s="685">
        <v>0</v>
      </c>
      <c r="BK32" s="685">
        <v>0</v>
      </c>
      <c r="BL32" s="685">
        <v>0</v>
      </c>
      <c r="BM32" s="685">
        <v>0</v>
      </c>
      <c r="BN32" s="685">
        <v>0</v>
      </c>
      <c r="BO32" s="685">
        <v>0</v>
      </c>
      <c r="BP32" s="685">
        <v>0</v>
      </c>
      <c r="BQ32" s="685">
        <v>0</v>
      </c>
      <c r="BR32" s="685">
        <v>0</v>
      </c>
      <c r="BS32" s="685">
        <v>0</v>
      </c>
      <c r="BT32" s="686">
        <v>0</v>
      </c>
      <c r="BU32" s="16"/>
    </row>
    <row r="33" spans="2:73" s="17" customFormat="1" ht="15.75" hidden="1">
      <c r="B33" s="683" t="s">
        <v>690</v>
      </c>
      <c r="C33" s="683" t="s">
        <v>696</v>
      </c>
      <c r="D33" s="683" t="s">
        <v>17</v>
      </c>
      <c r="E33" s="683" t="s">
        <v>682</v>
      </c>
      <c r="F33" s="683" t="s">
        <v>693</v>
      </c>
      <c r="G33" s="683" t="s">
        <v>688</v>
      </c>
      <c r="H33" s="683">
        <v>2011</v>
      </c>
      <c r="I33" s="635" t="s">
        <v>577</v>
      </c>
      <c r="J33" s="635" t="str">
        <f t="shared" si="0"/>
        <v>Current Year Savings</v>
      </c>
      <c r="K33" s="625"/>
      <c r="L33" s="727">
        <v>0.35848127854062228</v>
      </c>
      <c r="M33" s="725">
        <v>0.35848127854062228</v>
      </c>
      <c r="N33" s="725">
        <v>0.35848127854062228</v>
      </c>
      <c r="O33" s="725">
        <v>0.35848127854062228</v>
      </c>
      <c r="P33" s="725">
        <v>0.35848127854062228</v>
      </c>
      <c r="Q33" s="725">
        <v>0.35848127854062228</v>
      </c>
      <c r="R33" s="725">
        <v>0.35848127854062228</v>
      </c>
      <c r="S33" s="725">
        <v>0.35848127854062228</v>
      </c>
      <c r="T33" s="725">
        <v>0.35848127854062228</v>
      </c>
      <c r="U33" s="725">
        <v>0.35848127854062228</v>
      </c>
      <c r="V33" s="725">
        <v>0.35848127854062228</v>
      </c>
      <c r="W33" s="725">
        <v>0.35848127854062228</v>
      </c>
      <c r="X33" s="725">
        <v>0.35848127854062228</v>
      </c>
      <c r="Y33" s="725">
        <v>0.35848127854062228</v>
      </c>
      <c r="Z33" s="725">
        <v>0.35848127854062228</v>
      </c>
      <c r="AA33" s="725">
        <v>0.35848127854062228</v>
      </c>
      <c r="AB33" s="725">
        <v>0.35848127854062228</v>
      </c>
      <c r="AC33" s="725">
        <v>0.35848127854062228</v>
      </c>
      <c r="AD33" s="725">
        <v>0.35848127854062228</v>
      </c>
      <c r="AE33" s="725">
        <v>0.35848127854062228</v>
      </c>
      <c r="AF33" s="725">
        <v>0.35848127854062228</v>
      </c>
      <c r="AG33" s="725">
        <v>0.35848127854062228</v>
      </c>
      <c r="AH33" s="725">
        <v>0.35848127854062228</v>
      </c>
      <c r="AI33" s="725">
        <v>0.35848127854062228</v>
      </c>
      <c r="AJ33" s="725">
        <v>0.35848127854062228</v>
      </c>
      <c r="AK33" s="725">
        <v>0.35848127854062228</v>
      </c>
      <c r="AL33" s="725">
        <v>0</v>
      </c>
      <c r="AM33" s="725">
        <v>0</v>
      </c>
      <c r="AN33" s="725">
        <v>0</v>
      </c>
      <c r="AO33" s="726">
        <v>0</v>
      </c>
      <c r="AP33" s="625"/>
      <c r="AQ33" s="684">
        <v>1841.1598465846359</v>
      </c>
      <c r="AR33" s="685">
        <v>1841.1598465846359</v>
      </c>
      <c r="AS33" s="685">
        <v>1841.1598465846359</v>
      </c>
      <c r="AT33" s="685">
        <v>1841.1598465846359</v>
      </c>
      <c r="AU33" s="685">
        <v>1841.1598465846359</v>
      </c>
      <c r="AV33" s="685">
        <v>1841.1598465846359</v>
      </c>
      <c r="AW33" s="685">
        <v>1841.1598465846359</v>
      </c>
      <c r="AX33" s="685">
        <v>1841.1598465846359</v>
      </c>
      <c r="AY33" s="685">
        <v>1841.1598465846359</v>
      </c>
      <c r="AZ33" s="685">
        <v>1841.1598465846359</v>
      </c>
      <c r="BA33" s="685">
        <v>1841.1598465846359</v>
      </c>
      <c r="BB33" s="685">
        <v>1841.1598465846359</v>
      </c>
      <c r="BC33" s="685">
        <v>1841.1598465846359</v>
      </c>
      <c r="BD33" s="685">
        <v>1841.1598465846359</v>
      </c>
      <c r="BE33" s="685">
        <v>1841.1598465846359</v>
      </c>
      <c r="BF33" s="685">
        <v>1841.1598465846359</v>
      </c>
      <c r="BG33" s="685">
        <v>1841.1598465846359</v>
      </c>
      <c r="BH33" s="685">
        <v>1841.1598465846359</v>
      </c>
      <c r="BI33" s="685">
        <v>1841.1598465846359</v>
      </c>
      <c r="BJ33" s="685">
        <v>1841.1598465846359</v>
      </c>
      <c r="BK33" s="685">
        <v>1841.1598465846359</v>
      </c>
      <c r="BL33" s="685">
        <v>1841.1598465846359</v>
      </c>
      <c r="BM33" s="685">
        <v>1841.1598465846359</v>
      </c>
      <c r="BN33" s="685">
        <v>1841.1598465846359</v>
      </c>
      <c r="BO33" s="685">
        <v>1841.1598465846359</v>
      </c>
      <c r="BP33" s="685">
        <v>1841.1598465846359</v>
      </c>
      <c r="BQ33" s="685">
        <v>0</v>
      </c>
      <c r="BR33" s="685">
        <v>0</v>
      </c>
      <c r="BS33" s="685">
        <v>0</v>
      </c>
      <c r="BT33" s="686">
        <v>0</v>
      </c>
      <c r="BU33" s="16"/>
    </row>
    <row r="34" spans="2:73" s="17" customFormat="1" ht="15.75" hidden="1">
      <c r="B34" s="683" t="s">
        <v>690</v>
      </c>
      <c r="C34" s="683" t="s">
        <v>685</v>
      </c>
      <c r="D34" s="683" t="s">
        <v>21</v>
      </c>
      <c r="E34" s="683" t="s">
        <v>682</v>
      </c>
      <c r="F34" s="683" t="s">
        <v>693</v>
      </c>
      <c r="G34" s="683" t="s">
        <v>688</v>
      </c>
      <c r="H34" s="683">
        <v>2011</v>
      </c>
      <c r="I34" s="635" t="s">
        <v>577</v>
      </c>
      <c r="J34" s="635" t="str">
        <f t="shared" si="0"/>
        <v>Current Year Savings</v>
      </c>
      <c r="K34" s="625"/>
      <c r="L34" s="727">
        <v>127.82825634031254</v>
      </c>
      <c r="M34" s="725">
        <v>127.82825634031254</v>
      </c>
      <c r="N34" s="725">
        <v>127.28443868870745</v>
      </c>
      <c r="O34" s="725">
        <v>101.32521091685616</v>
      </c>
      <c r="P34" s="725">
        <v>101.32521091685616</v>
      </c>
      <c r="Q34" s="725">
        <v>101.14086595021038</v>
      </c>
      <c r="R34" s="725">
        <v>38.197429245048362</v>
      </c>
      <c r="S34" s="725">
        <v>35.402298688281626</v>
      </c>
      <c r="T34" s="725">
        <v>35.402298688281626</v>
      </c>
      <c r="U34" s="725">
        <v>35.402298688281626</v>
      </c>
      <c r="V34" s="725">
        <v>32.167044523648094</v>
      </c>
      <c r="W34" s="725">
        <v>32.167044523648094</v>
      </c>
      <c r="X34" s="725">
        <v>0</v>
      </c>
      <c r="Y34" s="725">
        <v>0</v>
      </c>
      <c r="Z34" s="725">
        <v>0</v>
      </c>
      <c r="AA34" s="725">
        <v>0</v>
      </c>
      <c r="AB34" s="725">
        <v>0</v>
      </c>
      <c r="AC34" s="725">
        <v>0</v>
      </c>
      <c r="AD34" s="725">
        <v>0</v>
      </c>
      <c r="AE34" s="725">
        <v>0</v>
      </c>
      <c r="AF34" s="725">
        <v>0</v>
      </c>
      <c r="AG34" s="725">
        <v>0</v>
      </c>
      <c r="AH34" s="725">
        <v>0</v>
      </c>
      <c r="AI34" s="725">
        <v>0</v>
      </c>
      <c r="AJ34" s="725">
        <v>0</v>
      </c>
      <c r="AK34" s="725">
        <v>0</v>
      </c>
      <c r="AL34" s="725">
        <v>0</v>
      </c>
      <c r="AM34" s="725">
        <v>0</v>
      </c>
      <c r="AN34" s="725">
        <v>0</v>
      </c>
      <c r="AO34" s="726">
        <v>0</v>
      </c>
      <c r="AP34" s="625"/>
      <c r="AQ34" s="684">
        <v>335086.52034046577</v>
      </c>
      <c r="AR34" s="685">
        <v>335086.52034046577</v>
      </c>
      <c r="AS34" s="685">
        <v>333567.57395647321</v>
      </c>
      <c r="AT34" s="685">
        <v>260608.7602671799</v>
      </c>
      <c r="AU34" s="685">
        <v>260608.7602671799</v>
      </c>
      <c r="AV34" s="685">
        <v>260158.62315376246</v>
      </c>
      <c r="AW34" s="685">
        <v>101832.32383326406</v>
      </c>
      <c r="AX34" s="685">
        <v>99734.197801234477</v>
      </c>
      <c r="AY34" s="685">
        <v>99734.197801234477</v>
      </c>
      <c r="AZ34" s="685">
        <v>99734.197801234477</v>
      </c>
      <c r="BA34" s="685">
        <v>78460.549002410509</v>
      </c>
      <c r="BB34" s="685">
        <v>78460.549002410509</v>
      </c>
      <c r="BC34" s="685">
        <v>0</v>
      </c>
      <c r="BD34" s="685">
        <v>0</v>
      </c>
      <c r="BE34" s="685">
        <v>0</v>
      </c>
      <c r="BF34" s="685">
        <v>0</v>
      </c>
      <c r="BG34" s="685">
        <v>0</v>
      </c>
      <c r="BH34" s="685">
        <v>0</v>
      </c>
      <c r="BI34" s="685">
        <v>0</v>
      </c>
      <c r="BJ34" s="685">
        <v>0</v>
      </c>
      <c r="BK34" s="685">
        <v>0</v>
      </c>
      <c r="BL34" s="685">
        <v>0</v>
      </c>
      <c r="BM34" s="685">
        <v>0</v>
      </c>
      <c r="BN34" s="685">
        <v>0</v>
      </c>
      <c r="BO34" s="685">
        <v>0</v>
      </c>
      <c r="BP34" s="685">
        <v>0</v>
      </c>
      <c r="BQ34" s="685">
        <v>0</v>
      </c>
      <c r="BR34" s="685">
        <v>0</v>
      </c>
      <c r="BS34" s="685">
        <v>0</v>
      </c>
      <c r="BT34" s="686">
        <v>0</v>
      </c>
      <c r="BU34" s="16"/>
    </row>
    <row r="35" spans="2:73" s="17" customFormat="1" ht="15.75" hidden="1">
      <c r="B35" s="683" t="s">
        <v>690</v>
      </c>
      <c r="C35" s="683" t="s">
        <v>685</v>
      </c>
      <c r="D35" s="683" t="s">
        <v>9</v>
      </c>
      <c r="E35" s="683" t="s">
        <v>682</v>
      </c>
      <c r="F35" s="683" t="s">
        <v>693</v>
      </c>
      <c r="G35" s="683" t="s">
        <v>689</v>
      </c>
      <c r="H35" s="683">
        <v>2011</v>
      </c>
      <c r="I35" s="635" t="s">
        <v>577</v>
      </c>
      <c r="J35" s="635" t="str">
        <f t="shared" si="0"/>
        <v>Current Year Savings</v>
      </c>
      <c r="K35" s="625"/>
      <c r="L35" s="727">
        <v>68.262299999999996</v>
      </c>
      <c r="M35" s="725">
        <v>0</v>
      </c>
      <c r="N35" s="725">
        <v>0</v>
      </c>
      <c r="O35" s="725">
        <v>0</v>
      </c>
      <c r="P35" s="725">
        <v>0</v>
      </c>
      <c r="Q35" s="725">
        <v>0</v>
      </c>
      <c r="R35" s="725">
        <v>0</v>
      </c>
      <c r="S35" s="725">
        <v>0</v>
      </c>
      <c r="T35" s="725">
        <v>0</v>
      </c>
      <c r="U35" s="725">
        <v>0</v>
      </c>
      <c r="V35" s="725">
        <v>0</v>
      </c>
      <c r="W35" s="725">
        <v>0</v>
      </c>
      <c r="X35" s="725">
        <v>0</v>
      </c>
      <c r="Y35" s="725">
        <v>0</v>
      </c>
      <c r="Z35" s="725">
        <v>0</v>
      </c>
      <c r="AA35" s="725">
        <v>0</v>
      </c>
      <c r="AB35" s="725">
        <v>0</v>
      </c>
      <c r="AC35" s="725">
        <v>0</v>
      </c>
      <c r="AD35" s="725">
        <v>0</v>
      </c>
      <c r="AE35" s="725">
        <v>0</v>
      </c>
      <c r="AF35" s="725">
        <v>0</v>
      </c>
      <c r="AG35" s="725">
        <v>0</v>
      </c>
      <c r="AH35" s="725">
        <v>0</v>
      </c>
      <c r="AI35" s="725">
        <v>0</v>
      </c>
      <c r="AJ35" s="725">
        <v>0</v>
      </c>
      <c r="AK35" s="725">
        <v>0</v>
      </c>
      <c r="AL35" s="725">
        <v>0</v>
      </c>
      <c r="AM35" s="725">
        <v>0</v>
      </c>
      <c r="AN35" s="725">
        <v>0</v>
      </c>
      <c r="AO35" s="726">
        <v>0</v>
      </c>
      <c r="AP35" s="625"/>
      <c r="AQ35" s="684">
        <v>2665.1639999999998</v>
      </c>
      <c r="AR35" s="685">
        <v>0</v>
      </c>
      <c r="AS35" s="685">
        <v>0</v>
      </c>
      <c r="AT35" s="685">
        <v>0</v>
      </c>
      <c r="AU35" s="685">
        <v>0</v>
      </c>
      <c r="AV35" s="685">
        <v>0</v>
      </c>
      <c r="AW35" s="685">
        <v>0</v>
      </c>
      <c r="AX35" s="685">
        <v>0</v>
      </c>
      <c r="AY35" s="685">
        <v>0</v>
      </c>
      <c r="AZ35" s="685">
        <v>0</v>
      </c>
      <c r="BA35" s="685">
        <v>0</v>
      </c>
      <c r="BB35" s="685">
        <v>0</v>
      </c>
      <c r="BC35" s="685">
        <v>0</v>
      </c>
      <c r="BD35" s="685">
        <v>0</v>
      </c>
      <c r="BE35" s="685">
        <v>0</v>
      </c>
      <c r="BF35" s="685">
        <v>0</v>
      </c>
      <c r="BG35" s="685">
        <v>0</v>
      </c>
      <c r="BH35" s="685">
        <v>0</v>
      </c>
      <c r="BI35" s="685">
        <v>0</v>
      </c>
      <c r="BJ35" s="685">
        <v>0</v>
      </c>
      <c r="BK35" s="685">
        <v>0</v>
      </c>
      <c r="BL35" s="685">
        <v>0</v>
      </c>
      <c r="BM35" s="685">
        <v>0</v>
      </c>
      <c r="BN35" s="685">
        <v>0</v>
      </c>
      <c r="BO35" s="685">
        <v>0</v>
      </c>
      <c r="BP35" s="685">
        <v>0</v>
      </c>
      <c r="BQ35" s="685">
        <v>0</v>
      </c>
      <c r="BR35" s="685">
        <v>0</v>
      </c>
      <c r="BS35" s="685">
        <v>0</v>
      </c>
      <c r="BT35" s="686">
        <v>0</v>
      </c>
      <c r="BU35" s="16"/>
    </row>
    <row r="36" spans="2:73" s="17" customFormat="1" ht="15.75" hidden="1">
      <c r="B36" s="683" t="s">
        <v>690</v>
      </c>
      <c r="C36" s="683" t="s">
        <v>686</v>
      </c>
      <c r="D36" s="683" t="s">
        <v>9</v>
      </c>
      <c r="E36" s="683" t="s">
        <v>682</v>
      </c>
      <c r="F36" s="683" t="s">
        <v>686</v>
      </c>
      <c r="G36" s="683" t="s">
        <v>689</v>
      </c>
      <c r="H36" s="683">
        <v>2011</v>
      </c>
      <c r="I36" s="635" t="s">
        <v>577</v>
      </c>
      <c r="J36" s="635" t="str">
        <f t="shared" si="0"/>
        <v>Current Year Savings</v>
      </c>
      <c r="K36" s="625"/>
      <c r="L36" s="727">
        <v>0</v>
      </c>
      <c r="M36" s="725">
        <v>0</v>
      </c>
      <c r="N36" s="725">
        <v>0</v>
      </c>
      <c r="O36" s="725">
        <v>0</v>
      </c>
      <c r="P36" s="725">
        <v>0</v>
      </c>
      <c r="Q36" s="725">
        <v>0</v>
      </c>
      <c r="R36" s="725">
        <v>0</v>
      </c>
      <c r="S36" s="725">
        <v>0</v>
      </c>
      <c r="T36" s="725">
        <v>0</v>
      </c>
      <c r="U36" s="725">
        <v>0</v>
      </c>
      <c r="V36" s="725">
        <v>0</v>
      </c>
      <c r="W36" s="725">
        <v>0</v>
      </c>
      <c r="X36" s="725">
        <v>0</v>
      </c>
      <c r="Y36" s="725">
        <v>0</v>
      </c>
      <c r="Z36" s="725">
        <v>0</v>
      </c>
      <c r="AA36" s="725">
        <v>0</v>
      </c>
      <c r="AB36" s="725">
        <v>0</v>
      </c>
      <c r="AC36" s="725">
        <v>0</v>
      </c>
      <c r="AD36" s="725">
        <v>0</v>
      </c>
      <c r="AE36" s="725">
        <v>0</v>
      </c>
      <c r="AF36" s="725">
        <v>0</v>
      </c>
      <c r="AG36" s="725">
        <v>0</v>
      </c>
      <c r="AH36" s="725">
        <v>0</v>
      </c>
      <c r="AI36" s="725">
        <v>0</v>
      </c>
      <c r="AJ36" s="725">
        <v>0</v>
      </c>
      <c r="AK36" s="725">
        <v>0</v>
      </c>
      <c r="AL36" s="725">
        <v>0</v>
      </c>
      <c r="AM36" s="725">
        <v>0</v>
      </c>
      <c r="AN36" s="725">
        <v>0</v>
      </c>
      <c r="AO36" s="726">
        <v>0</v>
      </c>
      <c r="AP36" s="625"/>
      <c r="AQ36" s="684">
        <v>0</v>
      </c>
      <c r="AR36" s="685">
        <v>0</v>
      </c>
      <c r="AS36" s="685">
        <v>0</v>
      </c>
      <c r="AT36" s="685">
        <v>0</v>
      </c>
      <c r="AU36" s="685">
        <v>0</v>
      </c>
      <c r="AV36" s="685">
        <v>0</v>
      </c>
      <c r="AW36" s="685">
        <v>0</v>
      </c>
      <c r="AX36" s="685">
        <v>0</v>
      </c>
      <c r="AY36" s="685">
        <v>0</v>
      </c>
      <c r="AZ36" s="685">
        <v>0</v>
      </c>
      <c r="BA36" s="685">
        <v>0</v>
      </c>
      <c r="BB36" s="685">
        <v>0</v>
      </c>
      <c r="BC36" s="685">
        <v>0</v>
      </c>
      <c r="BD36" s="685">
        <v>0</v>
      </c>
      <c r="BE36" s="685">
        <v>0</v>
      </c>
      <c r="BF36" s="685">
        <v>0</v>
      </c>
      <c r="BG36" s="685">
        <v>0</v>
      </c>
      <c r="BH36" s="685">
        <v>0</v>
      </c>
      <c r="BI36" s="685">
        <v>0</v>
      </c>
      <c r="BJ36" s="685">
        <v>0</v>
      </c>
      <c r="BK36" s="685">
        <v>0</v>
      </c>
      <c r="BL36" s="685">
        <v>0</v>
      </c>
      <c r="BM36" s="685">
        <v>0</v>
      </c>
      <c r="BN36" s="685">
        <v>0</v>
      </c>
      <c r="BO36" s="685">
        <v>0</v>
      </c>
      <c r="BP36" s="685">
        <v>0</v>
      </c>
      <c r="BQ36" s="685">
        <v>0</v>
      </c>
      <c r="BR36" s="685">
        <v>0</v>
      </c>
      <c r="BS36" s="685">
        <v>0</v>
      </c>
      <c r="BT36" s="686">
        <v>0</v>
      </c>
      <c r="BU36" s="16"/>
    </row>
    <row r="37" spans="2:73" s="17" customFormat="1" ht="15.75" hidden="1">
      <c r="B37" s="683" t="s">
        <v>690</v>
      </c>
      <c r="C37" s="683" t="s">
        <v>683</v>
      </c>
      <c r="D37" s="683" t="s">
        <v>4</v>
      </c>
      <c r="E37" s="683" t="s">
        <v>682</v>
      </c>
      <c r="F37" s="683" t="s">
        <v>29</v>
      </c>
      <c r="G37" s="683" t="s">
        <v>688</v>
      </c>
      <c r="H37" s="683">
        <v>2011</v>
      </c>
      <c r="I37" s="635" t="s">
        <v>577</v>
      </c>
      <c r="J37" s="635" t="str">
        <f t="shared" si="0"/>
        <v>Current Year Savings</v>
      </c>
      <c r="K37" s="625"/>
      <c r="L37" s="727">
        <v>4.0287998975769304</v>
      </c>
      <c r="M37" s="725">
        <v>4.0287998975769304</v>
      </c>
      <c r="N37" s="725">
        <v>4.0287998975769304</v>
      </c>
      <c r="O37" s="725">
        <v>4.0287998975769304</v>
      </c>
      <c r="P37" s="725">
        <v>3.7866963879799251</v>
      </c>
      <c r="Q37" s="725">
        <v>3.5222085018584393</v>
      </c>
      <c r="R37" s="725">
        <v>2.9637356020136569</v>
      </c>
      <c r="S37" s="725">
        <v>2.9324007610011247</v>
      </c>
      <c r="T37" s="725">
        <v>3.4389921567196184</v>
      </c>
      <c r="U37" s="725">
        <v>1.9185057075519194</v>
      </c>
      <c r="V37" s="725">
        <v>0.23834525669947304</v>
      </c>
      <c r="W37" s="725">
        <v>0.23819823365140896</v>
      </c>
      <c r="X37" s="725">
        <v>0.23819823365140896</v>
      </c>
      <c r="Y37" s="725">
        <v>0.23377739207820855</v>
      </c>
      <c r="Z37" s="725">
        <v>0.23377739207820855</v>
      </c>
      <c r="AA37" s="725">
        <v>0.22202803421746781</v>
      </c>
      <c r="AB37" s="725">
        <v>0</v>
      </c>
      <c r="AC37" s="725">
        <v>0</v>
      </c>
      <c r="AD37" s="725">
        <v>0</v>
      </c>
      <c r="AE37" s="725">
        <v>0</v>
      </c>
      <c r="AF37" s="725">
        <v>0</v>
      </c>
      <c r="AG37" s="725">
        <v>0</v>
      </c>
      <c r="AH37" s="725">
        <v>0</v>
      </c>
      <c r="AI37" s="725">
        <v>0</v>
      </c>
      <c r="AJ37" s="725">
        <v>0</v>
      </c>
      <c r="AK37" s="725">
        <v>0</v>
      </c>
      <c r="AL37" s="725">
        <v>0</v>
      </c>
      <c r="AM37" s="725">
        <v>0</v>
      </c>
      <c r="AN37" s="725">
        <v>0</v>
      </c>
      <c r="AO37" s="726">
        <v>0</v>
      </c>
      <c r="AP37" s="625"/>
      <c r="AQ37" s="684">
        <v>65398.604215363863</v>
      </c>
      <c r="AR37" s="685">
        <v>65398.604215363863</v>
      </c>
      <c r="AS37" s="685">
        <v>65398.604215363863</v>
      </c>
      <c r="AT37" s="685">
        <v>65398.604215363863</v>
      </c>
      <c r="AU37" s="685">
        <v>60169.919886211348</v>
      </c>
      <c r="AV37" s="685">
        <v>54457.802504203813</v>
      </c>
      <c r="AW37" s="685">
        <v>42396.521341715154</v>
      </c>
      <c r="AX37" s="685">
        <v>42122.028134445369</v>
      </c>
      <c r="AY37" s="685">
        <v>53062.829845605418</v>
      </c>
      <c r="AZ37" s="685">
        <v>20225.042063489829</v>
      </c>
      <c r="BA37" s="685">
        <v>6550.6492865988721</v>
      </c>
      <c r="BB37" s="685">
        <v>5339.0111814415814</v>
      </c>
      <c r="BC37" s="685">
        <v>5339.0111814415814</v>
      </c>
      <c r="BD37" s="685">
        <v>4933.2441332723138</v>
      </c>
      <c r="BE37" s="685">
        <v>4933.2441332723138</v>
      </c>
      <c r="BF37" s="685">
        <v>4795.1163743054012</v>
      </c>
      <c r="BG37" s="685">
        <v>0</v>
      </c>
      <c r="BH37" s="685">
        <v>0</v>
      </c>
      <c r="BI37" s="685">
        <v>0</v>
      </c>
      <c r="BJ37" s="685">
        <v>0</v>
      </c>
      <c r="BK37" s="685">
        <v>0</v>
      </c>
      <c r="BL37" s="685">
        <v>0</v>
      </c>
      <c r="BM37" s="685">
        <v>0</v>
      </c>
      <c r="BN37" s="685">
        <v>0</v>
      </c>
      <c r="BO37" s="685">
        <v>0</v>
      </c>
      <c r="BP37" s="685">
        <v>0</v>
      </c>
      <c r="BQ37" s="685">
        <v>0</v>
      </c>
      <c r="BR37" s="685">
        <v>0</v>
      </c>
      <c r="BS37" s="685">
        <v>0</v>
      </c>
      <c r="BT37" s="686">
        <v>0</v>
      </c>
      <c r="BU37" s="16"/>
    </row>
    <row r="38" spans="2:73" s="17" customFormat="1" ht="15.75" hidden="1">
      <c r="B38" s="683" t="s">
        <v>690</v>
      </c>
      <c r="C38" s="683" t="s">
        <v>683</v>
      </c>
      <c r="D38" s="683" t="s">
        <v>5</v>
      </c>
      <c r="E38" s="683" t="s">
        <v>682</v>
      </c>
      <c r="F38" s="683" t="s">
        <v>29</v>
      </c>
      <c r="G38" s="683" t="s">
        <v>688</v>
      </c>
      <c r="H38" s="683">
        <v>2011</v>
      </c>
      <c r="I38" s="635" t="s">
        <v>577</v>
      </c>
      <c r="J38" s="635" t="str">
        <f t="shared" si="0"/>
        <v>Current Year Savings</v>
      </c>
      <c r="K38" s="625"/>
      <c r="L38" s="727">
        <v>5.8819278562740083</v>
      </c>
      <c r="M38" s="725">
        <v>5.8819278562740083</v>
      </c>
      <c r="N38" s="725">
        <v>5.8819278562740083</v>
      </c>
      <c r="O38" s="725">
        <v>5.8819278562740083</v>
      </c>
      <c r="P38" s="725">
        <v>5.4722245100057698</v>
      </c>
      <c r="Q38" s="725">
        <v>5.0246408621199574</v>
      </c>
      <c r="R38" s="725">
        <v>4.0643452627042942</v>
      </c>
      <c r="S38" s="725">
        <v>4.0378828634577859</v>
      </c>
      <c r="T38" s="725">
        <v>4.8951698576118359</v>
      </c>
      <c r="U38" s="725">
        <v>2.3221035389267133</v>
      </c>
      <c r="V38" s="725">
        <v>0.33022526376651273</v>
      </c>
      <c r="W38" s="725">
        <v>0.33008790603244004</v>
      </c>
      <c r="X38" s="725">
        <v>0.33008790603244004</v>
      </c>
      <c r="Y38" s="725">
        <v>0.30638006244271071</v>
      </c>
      <c r="Z38" s="725">
        <v>0.30638006244271071</v>
      </c>
      <c r="AA38" s="725">
        <v>0.25859613026863248</v>
      </c>
      <c r="AB38" s="725">
        <v>0</v>
      </c>
      <c r="AC38" s="725">
        <v>0</v>
      </c>
      <c r="AD38" s="725">
        <v>0</v>
      </c>
      <c r="AE38" s="725">
        <v>0</v>
      </c>
      <c r="AF38" s="725">
        <v>0</v>
      </c>
      <c r="AG38" s="725">
        <v>0</v>
      </c>
      <c r="AH38" s="725">
        <v>0</v>
      </c>
      <c r="AI38" s="725">
        <v>0</v>
      </c>
      <c r="AJ38" s="725">
        <v>0</v>
      </c>
      <c r="AK38" s="725">
        <v>0</v>
      </c>
      <c r="AL38" s="725">
        <v>0</v>
      </c>
      <c r="AM38" s="725">
        <v>0</v>
      </c>
      <c r="AN38" s="725">
        <v>0</v>
      </c>
      <c r="AO38" s="726">
        <v>0</v>
      </c>
      <c r="AP38" s="625"/>
      <c r="AQ38" s="684">
        <v>102799.41784987174</v>
      </c>
      <c r="AR38" s="685">
        <v>102799.41784987174</v>
      </c>
      <c r="AS38" s="685">
        <v>102799.41784987174</v>
      </c>
      <c r="AT38" s="685">
        <v>102799.41784987174</v>
      </c>
      <c r="AU38" s="685">
        <v>93951.097270794198</v>
      </c>
      <c r="AV38" s="685">
        <v>84284.679755488629</v>
      </c>
      <c r="AW38" s="685">
        <v>63545.275521420997</v>
      </c>
      <c r="AX38" s="685">
        <v>63313.464904021581</v>
      </c>
      <c r="AY38" s="685">
        <v>81828.202998404682</v>
      </c>
      <c r="AZ38" s="685">
        <v>26257.957194147326</v>
      </c>
      <c r="BA38" s="685">
        <v>9454.640880985502</v>
      </c>
      <c r="BB38" s="685">
        <v>8322.6560198910556</v>
      </c>
      <c r="BC38" s="685">
        <v>8322.6560198910556</v>
      </c>
      <c r="BD38" s="685">
        <v>6146.6310362816594</v>
      </c>
      <c r="BE38" s="685">
        <v>6146.6310362816594</v>
      </c>
      <c r="BF38" s="685">
        <v>5584.8737433246924</v>
      </c>
      <c r="BG38" s="685">
        <v>0</v>
      </c>
      <c r="BH38" s="685">
        <v>0</v>
      </c>
      <c r="BI38" s="685">
        <v>0</v>
      </c>
      <c r="BJ38" s="685">
        <v>0</v>
      </c>
      <c r="BK38" s="685">
        <v>0</v>
      </c>
      <c r="BL38" s="685">
        <v>0</v>
      </c>
      <c r="BM38" s="685">
        <v>0</v>
      </c>
      <c r="BN38" s="685">
        <v>0</v>
      </c>
      <c r="BO38" s="685">
        <v>0</v>
      </c>
      <c r="BP38" s="685">
        <v>0</v>
      </c>
      <c r="BQ38" s="685">
        <v>0</v>
      </c>
      <c r="BR38" s="685">
        <v>0</v>
      </c>
      <c r="BS38" s="685">
        <v>0</v>
      </c>
      <c r="BT38" s="686">
        <v>0</v>
      </c>
      <c r="BU38" s="16"/>
    </row>
    <row r="39" spans="2:73" s="17" customFormat="1" ht="15.75" hidden="1">
      <c r="B39" s="683" t="s">
        <v>690</v>
      </c>
      <c r="C39" s="683" t="s">
        <v>683</v>
      </c>
      <c r="D39" s="683" t="s">
        <v>1</v>
      </c>
      <c r="E39" s="683" t="s">
        <v>682</v>
      </c>
      <c r="F39" s="683" t="s">
        <v>29</v>
      </c>
      <c r="G39" s="683" t="s">
        <v>688</v>
      </c>
      <c r="H39" s="683">
        <v>2011</v>
      </c>
      <c r="I39" s="635" t="s">
        <v>577</v>
      </c>
      <c r="J39" s="635" t="str">
        <f t="shared" si="0"/>
        <v>Current Year Savings</v>
      </c>
      <c r="K39" s="625"/>
      <c r="L39" s="727">
        <v>19.934323957763066</v>
      </c>
      <c r="M39" s="725">
        <v>19.934323957763066</v>
      </c>
      <c r="N39" s="725">
        <v>19.934323957763066</v>
      </c>
      <c r="O39" s="725">
        <v>18.579832126502584</v>
      </c>
      <c r="P39" s="725">
        <v>12.420116326924651</v>
      </c>
      <c r="Q39" s="725">
        <v>0</v>
      </c>
      <c r="R39" s="725">
        <v>0</v>
      </c>
      <c r="S39" s="725">
        <v>0</v>
      </c>
      <c r="T39" s="725">
        <v>0</v>
      </c>
      <c r="U39" s="725">
        <v>0</v>
      </c>
      <c r="V39" s="725">
        <v>0</v>
      </c>
      <c r="W39" s="725">
        <v>0</v>
      </c>
      <c r="X39" s="725">
        <v>0</v>
      </c>
      <c r="Y39" s="725">
        <v>0</v>
      </c>
      <c r="Z39" s="725">
        <v>0</v>
      </c>
      <c r="AA39" s="725">
        <v>0</v>
      </c>
      <c r="AB39" s="725">
        <v>0</v>
      </c>
      <c r="AC39" s="725">
        <v>0</v>
      </c>
      <c r="AD39" s="725">
        <v>0</v>
      </c>
      <c r="AE39" s="725">
        <v>0</v>
      </c>
      <c r="AF39" s="725">
        <v>0</v>
      </c>
      <c r="AG39" s="725">
        <v>0</v>
      </c>
      <c r="AH39" s="725">
        <v>0</v>
      </c>
      <c r="AI39" s="725">
        <v>0</v>
      </c>
      <c r="AJ39" s="725">
        <v>0</v>
      </c>
      <c r="AK39" s="725">
        <v>0</v>
      </c>
      <c r="AL39" s="725">
        <v>0</v>
      </c>
      <c r="AM39" s="725">
        <v>0</v>
      </c>
      <c r="AN39" s="725">
        <v>0</v>
      </c>
      <c r="AO39" s="726">
        <v>0</v>
      </c>
      <c r="AP39" s="625"/>
      <c r="AQ39" s="684">
        <v>136086.63685738109</v>
      </c>
      <c r="AR39" s="685">
        <v>136086.63685738109</v>
      </c>
      <c r="AS39" s="685">
        <v>136086.63685738109</v>
      </c>
      <c r="AT39" s="685">
        <v>134875.37654998884</v>
      </c>
      <c r="AU39" s="685">
        <v>94464.119718758535</v>
      </c>
      <c r="AV39" s="685">
        <v>0</v>
      </c>
      <c r="AW39" s="685">
        <v>0</v>
      </c>
      <c r="AX39" s="685">
        <v>0</v>
      </c>
      <c r="AY39" s="685">
        <v>0</v>
      </c>
      <c r="AZ39" s="685">
        <v>0</v>
      </c>
      <c r="BA39" s="685">
        <v>0</v>
      </c>
      <c r="BB39" s="685">
        <v>0</v>
      </c>
      <c r="BC39" s="685">
        <v>0</v>
      </c>
      <c r="BD39" s="685">
        <v>0</v>
      </c>
      <c r="BE39" s="685">
        <v>0</v>
      </c>
      <c r="BF39" s="685">
        <v>0</v>
      </c>
      <c r="BG39" s="685">
        <v>0</v>
      </c>
      <c r="BH39" s="685">
        <v>0</v>
      </c>
      <c r="BI39" s="685">
        <v>0</v>
      </c>
      <c r="BJ39" s="685">
        <v>0</v>
      </c>
      <c r="BK39" s="685">
        <v>0</v>
      </c>
      <c r="BL39" s="685">
        <v>0</v>
      </c>
      <c r="BM39" s="685">
        <v>0</v>
      </c>
      <c r="BN39" s="685">
        <v>0</v>
      </c>
      <c r="BO39" s="685">
        <v>0</v>
      </c>
      <c r="BP39" s="685">
        <v>0</v>
      </c>
      <c r="BQ39" s="685">
        <v>0</v>
      </c>
      <c r="BR39" s="685">
        <v>0</v>
      </c>
      <c r="BS39" s="685">
        <v>0</v>
      </c>
      <c r="BT39" s="686">
        <v>0</v>
      </c>
      <c r="BU39" s="16"/>
    </row>
    <row r="40" spans="2:73" s="17" customFormat="1" ht="15.75" hidden="1">
      <c r="B40" s="683" t="s">
        <v>690</v>
      </c>
      <c r="C40" s="683" t="s">
        <v>683</v>
      </c>
      <c r="D40" s="683" t="s">
        <v>2</v>
      </c>
      <c r="E40" s="683" t="s">
        <v>682</v>
      </c>
      <c r="F40" s="683" t="s">
        <v>29</v>
      </c>
      <c r="G40" s="683" t="s">
        <v>688</v>
      </c>
      <c r="H40" s="683">
        <v>2011</v>
      </c>
      <c r="I40" s="635" t="s">
        <v>577</v>
      </c>
      <c r="J40" s="635" t="str">
        <f t="shared" si="0"/>
        <v>Current Year Savings</v>
      </c>
      <c r="K40" s="625"/>
      <c r="L40" s="727">
        <v>5.3852732106529961</v>
      </c>
      <c r="M40" s="725">
        <v>5.3852732106529961</v>
      </c>
      <c r="N40" s="725">
        <v>5.3852732106529961</v>
      </c>
      <c r="O40" s="725">
        <v>2.1912356594408409</v>
      </c>
      <c r="P40" s="725">
        <v>0</v>
      </c>
      <c r="Q40" s="725">
        <v>0</v>
      </c>
      <c r="R40" s="725">
        <v>0</v>
      </c>
      <c r="S40" s="725">
        <v>0</v>
      </c>
      <c r="T40" s="725">
        <v>0</v>
      </c>
      <c r="U40" s="725">
        <v>0</v>
      </c>
      <c r="V40" s="725">
        <v>0</v>
      </c>
      <c r="W40" s="725">
        <v>0</v>
      </c>
      <c r="X40" s="725">
        <v>0</v>
      </c>
      <c r="Y40" s="725">
        <v>0</v>
      </c>
      <c r="Z40" s="725">
        <v>0</v>
      </c>
      <c r="AA40" s="725">
        <v>0</v>
      </c>
      <c r="AB40" s="725">
        <v>0</v>
      </c>
      <c r="AC40" s="725">
        <v>0</v>
      </c>
      <c r="AD40" s="725">
        <v>0</v>
      </c>
      <c r="AE40" s="725">
        <v>0</v>
      </c>
      <c r="AF40" s="725">
        <v>0</v>
      </c>
      <c r="AG40" s="725">
        <v>0</v>
      </c>
      <c r="AH40" s="725">
        <v>0</v>
      </c>
      <c r="AI40" s="725">
        <v>0</v>
      </c>
      <c r="AJ40" s="725">
        <v>0</v>
      </c>
      <c r="AK40" s="725">
        <v>0</v>
      </c>
      <c r="AL40" s="725">
        <v>0</v>
      </c>
      <c r="AM40" s="725">
        <v>0</v>
      </c>
      <c r="AN40" s="725">
        <v>0</v>
      </c>
      <c r="AO40" s="726">
        <v>0</v>
      </c>
      <c r="AP40" s="625"/>
      <c r="AQ40" s="684">
        <v>6763.3907427233362</v>
      </c>
      <c r="AR40" s="685">
        <v>6763.3907427233362</v>
      </c>
      <c r="AS40" s="685">
        <v>6763.3907427233362</v>
      </c>
      <c r="AT40" s="685">
        <v>3907.1085438832501</v>
      </c>
      <c r="AU40" s="685">
        <v>0</v>
      </c>
      <c r="AV40" s="685">
        <v>0</v>
      </c>
      <c r="AW40" s="685">
        <v>0</v>
      </c>
      <c r="AX40" s="685">
        <v>0</v>
      </c>
      <c r="AY40" s="685">
        <v>0</v>
      </c>
      <c r="AZ40" s="685">
        <v>0</v>
      </c>
      <c r="BA40" s="685">
        <v>0</v>
      </c>
      <c r="BB40" s="685">
        <v>0</v>
      </c>
      <c r="BC40" s="685">
        <v>0</v>
      </c>
      <c r="BD40" s="685">
        <v>0</v>
      </c>
      <c r="BE40" s="685">
        <v>0</v>
      </c>
      <c r="BF40" s="685">
        <v>0</v>
      </c>
      <c r="BG40" s="685">
        <v>0</v>
      </c>
      <c r="BH40" s="685">
        <v>0</v>
      </c>
      <c r="BI40" s="685">
        <v>0</v>
      </c>
      <c r="BJ40" s="685">
        <v>0</v>
      </c>
      <c r="BK40" s="685">
        <v>0</v>
      </c>
      <c r="BL40" s="685">
        <v>0</v>
      </c>
      <c r="BM40" s="685">
        <v>0</v>
      </c>
      <c r="BN40" s="685">
        <v>0</v>
      </c>
      <c r="BO40" s="685">
        <v>0</v>
      </c>
      <c r="BP40" s="685">
        <v>0</v>
      </c>
      <c r="BQ40" s="685">
        <v>0</v>
      </c>
      <c r="BR40" s="685">
        <v>0</v>
      </c>
      <c r="BS40" s="685">
        <v>0</v>
      </c>
      <c r="BT40" s="686">
        <v>0</v>
      </c>
      <c r="BU40" s="16"/>
    </row>
    <row r="41" spans="2:73" s="17" customFormat="1" ht="15.75" hidden="1">
      <c r="B41" s="683" t="s">
        <v>690</v>
      </c>
      <c r="C41" s="683" t="s">
        <v>685</v>
      </c>
      <c r="D41" s="683" t="s">
        <v>22</v>
      </c>
      <c r="E41" s="683" t="s">
        <v>682</v>
      </c>
      <c r="F41" s="683" t="s">
        <v>695</v>
      </c>
      <c r="G41" s="683" t="s">
        <v>688</v>
      </c>
      <c r="H41" s="683">
        <v>2012</v>
      </c>
      <c r="I41" s="635" t="s">
        <v>578</v>
      </c>
      <c r="J41" s="635" t="str">
        <f t="shared" si="0"/>
        <v>Current Year Savings</v>
      </c>
      <c r="K41" s="625"/>
      <c r="L41" s="727">
        <v>0</v>
      </c>
      <c r="M41" s="725">
        <v>436.0321577117046</v>
      </c>
      <c r="N41" s="725">
        <v>435.48464948726587</v>
      </c>
      <c r="O41" s="725">
        <v>434.8591573531736</v>
      </c>
      <c r="P41" s="725">
        <v>398.33093566467824</v>
      </c>
      <c r="Q41" s="725">
        <v>398.33093566467824</v>
      </c>
      <c r="R41" s="725">
        <v>374.45383926036828</v>
      </c>
      <c r="S41" s="725">
        <v>368.9471296017943</v>
      </c>
      <c r="T41" s="725">
        <v>368.9471296017943</v>
      </c>
      <c r="U41" s="725">
        <v>361.38996460626635</v>
      </c>
      <c r="V41" s="725">
        <v>287.13265810317205</v>
      </c>
      <c r="W41" s="725">
        <v>269.48488599488547</v>
      </c>
      <c r="X41" s="725">
        <v>269.48488599488547</v>
      </c>
      <c r="Y41" s="725">
        <v>116.29058199476435</v>
      </c>
      <c r="Z41" s="725">
        <v>116.29058199476435</v>
      </c>
      <c r="AA41" s="725">
        <v>116.29058199476435</v>
      </c>
      <c r="AB41" s="725">
        <v>31.114673292114702</v>
      </c>
      <c r="AC41" s="725">
        <v>6.3831840714924519</v>
      </c>
      <c r="AD41" s="725">
        <v>6.3831840714924519</v>
      </c>
      <c r="AE41" s="725">
        <v>6.3831840714924519</v>
      </c>
      <c r="AF41" s="725">
        <v>6.3831840714924519</v>
      </c>
      <c r="AG41" s="725">
        <v>0</v>
      </c>
      <c r="AH41" s="725">
        <v>0</v>
      </c>
      <c r="AI41" s="725">
        <v>0</v>
      </c>
      <c r="AJ41" s="725">
        <v>0</v>
      </c>
      <c r="AK41" s="725">
        <v>0</v>
      </c>
      <c r="AL41" s="725">
        <v>0</v>
      </c>
      <c r="AM41" s="725">
        <v>0</v>
      </c>
      <c r="AN41" s="725">
        <v>0</v>
      </c>
      <c r="AO41" s="726">
        <v>0</v>
      </c>
      <c r="AP41" s="625"/>
      <c r="AQ41" s="684">
        <v>0</v>
      </c>
      <c r="AR41" s="685">
        <v>2318860.3688673647</v>
      </c>
      <c r="AS41" s="685">
        <v>2317049.3055587979</v>
      </c>
      <c r="AT41" s="685">
        <v>2314980.2906416976</v>
      </c>
      <c r="AU41" s="685">
        <v>2194907.4559892346</v>
      </c>
      <c r="AV41" s="685">
        <v>2194907.4559892346</v>
      </c>
      <c r="AW41" s="685">
        <v>2116688.7891510064</v>
      </c>
      <c r="AX41" s="685">
        <v>2090931.5663128849</v>
      </c>
      <c r="AY41" s="685">
        <v>2090931.5663128849</v>
      </c>
      <c r="AZ41" s="685">
        <v>2055723.7267446166</v>
      </c>
      <c r="BA41" s="685">
        <v>1708390.7258153139</v>
      </c>
      <c r="BB41" s="685">
        <v>1602022.8169884863</v>
      </c>
      <c r="BC41" s="685">
        <v>1602022.8169884863</v>
      </c>
      <c r="BD41" s="685">
        <v>696035.31773294508</v>
      </c>
      <c r="BE41" s="685">
        <v>696035.31773294508</v>
      </c>
      <c r="BF41" s="685">
        <v>696035.31773294508</v>
      </c>
      <c r="BG41" s="685">
        <v>64793.309229937309</v>
      </c>
      <c r="BH41" s="685">
        <v>18831.998834779577</v>
      </c>
      <c r="BI41" s="685">
        <v>18831.998834779577</v>
      </c>
      <c r="BJ41" s="685">
        <v>18831.998834779577</v>
      </c>
      <c r="BK41" s="685">
        <v>18831.998834779577</v>
      </c>
      <c r="BL41" s="685">
        <v>0</v>
      </c>
      <c r="BM41" s="685">
        <v>0</v>
      </c>
      <c r="BN41" s="685">
        <v>0</v>
      </c>
      <c r="BO41" s="685">
        <v>0</v>
      </c>
      <c r="BP41" s="685">
        <v>0</v>
      </c>
      <c r="BQ41" s="685">
        <v>0</v>
      </c>
      <c r="BR41" s="685">
        <v>0</v>
      </c>
      <c r="BS41" s="685">
        <v>0</v>
      </c>
      <c r="BT41" s="686">
        <v>0</v>
      </c>
      <c r="BU41" s="16"/>
    </row>
    <row r="42" spans="2:73" s="17" customFormat="1" ht="15.75" hidden="1">
      <c r="B42" s="683" t="s">
        <v>694</v>
      </c>
      <c r="C42" s="683" t="s">
        <v>685</v>
      </c>
      <c r="D42" s="683" t="s">
        <v>22</v>
      </c>
      <c r="E42" s="683" t="s">
        <v>682</v>
      </c>
      <c r="F42" s="683" t="s">
        <v>695</v>
      </c>
      <c r="G42" s="683" t="s">
        <v>688</v>
      </c>
      <c r="H42" s="683">
        <v>2011</v>
      </c>
      <c r="I42" s="635" t="s">
        <v>578</v>
      </c>
      <c r="J42" s="635" t="str">
        <f t="shared" si="0"/>
        <v>Adjustment</v>
      </c>
      <c r="K42" s="625"/>
      <c r="L42" s="727">
        <v>2.3621127513965372</v>
      </c>
      <c r="M42" s="725">
        <v>2.3621127513965372</v>
      </c>
      <c r="N42" s="725">
        <v>2.3621127513965372</v>
      </c>
      <c r="O42" s="725">
        <v>2.3621127513965372</v>
      </c>
      <c r="P42" s="725">
        <v>2.3621127513965372</v>
      </c>
      <c r="Q42" s="725">
        <v>2.3621127513965372</v>
      </c>
      <c r="R42" s="725">
        <v>2.3621127513965372</v>
      </c>
      <c r="S42" s="725">
        <v>2.3621127513965372</v>
      </c>
      <c r="T42" s="725">
        <v>2.3621127513965372</v>
      </c>
      <c r="U42" s="725">
        <v>2.3621127513965372</v>
      </c>
      <c r="V42" s="725">
        <v>2.3621127513965372</v>
      </c>
      <c r="W42" s="725">
        <v>2.3621127513965372</v>
      </c>
      <c r="X42" s="725">
        <v>2.3621127513965372</v>
      </c>
      <c r="Y42" s="725">
        <v>2.3621127513965372</v>
      </c>
      <c r="Z42" s="725">
        <v>2.3621127513965372</v>
      </c>
      <c r="AA42" s="725">
        <v>2.3621127513965372</v>
      </c>
      <c r="AB42" s="725">
        <v>2.3621127513965372</v>
      </c>
      <c r="AC42" s="725">
        <v>2.3621127513965372</v>
      </c>
      <c r="AD42" s="725">
        <v>2.3621127513965372</v>
      </c>
      <c r="AE42" s="725">
        <v>2.3621127513965372</v>
      </c>
      <c r="AF42" s="725">
        <v>0</v>
      </c>
      <c r="AG42" s="725">
        <v>0</v>
      </c>
      <c r="AH42" s="725">
        <v>0</v>
      </c>
      <c r="AI42" s="725">
        <v>0</v>
      </c>
      <c r="AJ42" s="725">
        <v>0</v>
      </c>
      <c r="AK42" s="725">
        <v>0</v>
      </c>
      <c r="AL42" s="725">
        <v>0</v>
      </c>
      <c r="AM42" s="725">
        <v>0</v>
      </c>
      <c r="AN42" s="725">
        <v>0</v>
      </c>
      <c r="AO42" s="726">
        <v>0</v>
      </c>
      <c r="AP42" s="625"/>
      <c r="AQ42" s="684">
        <v>1167.574023608094</v>
      </c>
      <c r="AR42" s="685">
        <v>1167.574023608094</v>
      </c>
      <c r="AS42" s="685">
        <v>1167.574023608094</v>
      </c>
      <c r="AT42" s="685">
        <v>1167.574023608094</v>
      </c>
      <c r="AU42" s="685">
        <v>1167.574023608094</v>
      </c>
      <c r="AV42" s="685">
        <v>1167.574023608094</v>
      </c>
      <c r="AW42" s="685">
        <v>1167.574023608094</v>
      </c>
      <c r="AX42" s="685">
        <v>1167.574023608094</v>
      </c>
      <c r="AY42" s="685">
        <v>1167.574023608094</v>
      </c>
      <c r="AZ42" s="685">
        <v>1167.574023608094</v>
      </c>
      <c r="BA42" s="685">
        <v>1167.574023608094</v>
      </c>
      <c r="BB42" s="685">
        <v>1167.574023608094</v>
      </c>
      <c r="BC42" s="685">
        <v>1167.574023608094</v>
      </c>
      <c r="BD42" s="685">
        <v>1167.574023608094</v>
      </c>
      <c r="BE42" s="685">
        <v>1167.574023608094</v>
      </c>
      <c r="BF42" s="685">
        <v>1167.574023608094</v>
      </c>
      <c r="BG42" s="685">
        <v>1167.574023608094</v>
      </c>
      <c r="BH42" s="685">
        <v>1167.574023608094</v>
      </c>
      <c r="BI42" s="685">
        <v>1167.574023608094</v>
      </c>
      <c r="BJ42" s="685">
        <v>1167.574023608094</v>
      </c>
      <c r="BK42" s="685">
        <v>0</v>
      </c>
      <c r="BL42" s="685">
        <v>0</v>
      </c>
      <c r="BM42" s="685">
        <v>0</v>
      </c>
      <c r="BN42" s="685">
        <v>0</v>
      </c>
      <c r="BO42" s="685">
        <v>0</v>
      </c>
      <c r="BP42" s="685">
        <v>0</v>
      </c>
      <c r="BQ42" s="685">
        <v>0</v>
      </c>
      <c r="BR42" s="685">
        <v>0</v>
      </c>
      <c r="BS42" s="685">
        <v>0</v>
      </c>
      <c r="BT42" s="686">
        <v>0</v>
      </c>
      <c r="BU42" s="16"/>
    </row>
    <row r="43" spans="2:73" s="17" customFormat="1" ht="15.75" hidden="1">
      <c r="B43" s="683" t="s">
        <v>690</v>
      </c>
      <c r="C43" s="683" t="s">
        <v>683</v>
      </c>
      <c r="D43" s="683" t="s">
        <v>3</v>
      </c>
      <c r="E43" s="683" t="s">
        <v>682</v>
      </c>
      <c r="F43" s="683" t="s">
        <v>29</v>
      </c>
      <c r="G43" s="683" t="s">
        <v>688</v>
      </c>
      <c r="H43" s="683">
        <v>2012</v>
      </c>
      <c r="I43" s="635" t="s">
        <v>578</v>
      </c>
      <c r="J43" s="635" t="str">
        <f t="shared" si="0"/>
        <v>Current Year Savings</v>
      </c>
      <c r="K43" s="625"/>
      <c r="L43" s="727">
        <v>0</v>
      </c>
      <c r="M43" s="725">
        <v>68.135479492039096</v>
      </c>
      <c r="N43" s="725">
        <v>68.135479492039096</v>
      </c>
      <c r="O43" s="725">
        <v>68.135479492039096</v>
      </c>
      <c r="P43" s="725">
        <v>68.135479492039096</v>
      </c>
      <c r="Q43" s="725">
        <v>68.135479492039096</v>
      </c>
      <c r="R43" s="725">
        <v>68.135479492039096</v>
      </c>
      <c r="S43" s="725">
        <v>68.135479492039096</v>
      </c>
      <c r="T43" s="725">
        <v>68.135479492039096</v>
      </c>
      <c r="U43" s="725">
        <v>68.135479492039096</v>
      </c>
      <c r="V43" s="725">
        <v>68.135479492039096</v>
      </c>
      <c r="W43" s="725">
        <v>68.135479492039096</v>
      </c>
      <c r="X43" s="725">
        <v>68.135479492039096</v>
      </c>
      <c r="Y43" s="725">
        <v>68.135479492039096</v>
      </c>
      <c r="Z43" s="725">
        <v>68.135479492039096</v>
      </c>
      <c r="AA43" s="725">
        <v>68.135479492039096</v>
      </c>
      <c r="AB43" s="725">
        <v>68.135479492039096</v>
      </c>
      <c r="AC43" s="725">
        <v>68.135479492039096</v>
      </c>
      <c r="AD43" s="725">
        <v>68.135479492039096</v>
      </c>
      <c r="AE43" s="725">
        <v>59.397734759580956</v>
      </c>
      <c r="AF43" s="725">
        <v>0</v>
      </c>
      <c r="AG43" s="725">
        <v>0</v>
      </c>
      <c r="AH43" s="725">
        <v>0</v>
      </c>
      <c r="AI43" s="725">
        <v>0</v>
      </c>
      <c r="AJ43" s="725">
        <v>0</v>
      </c>
      <c r="AK43" s="725">
        <v>0</v>
      </c>
      <c r="AL43" s="725">
        <v>0</v>
      </c>
      <c r="AM43" s="725">
        <v>0</v>
      </c>
      <c r="AN43" s="725">
        <v>0</v>
      </c>
      <c r="AO43" s="726">
        <v>0</v>
      </c>
      <c r="AP43" s="625"/>
      <c r="AQ43" s="684">
        <v>0</v>
      </c>
      <c r="AR43" s="685">
        <v>122477.57020956675</v>
      </c>
      <c r="AS43" s="685">
        <v>122477.57020956675</v>
      </c>
      <c r="AT43" s="685">
        <v>122477.57020956675</v>
      </c>
      <c r="AU43" s="685">
        <v>122477.57020956675</v>
      </c>
      <c r="AV43" s="685">
        <v>122477.57020956675</v>
      </c>
      <c r="AW43" s="685">
        <v>122477.57020956675</v>
      </c>
      <c r="AX43" s="685">
        <v>122477.57020956675</v>
      </c>
      <c r="AY43" s="685">
        <v>122477.57020956675</v>
      </c>
      <c r="AZ43" s="685">
        <v>122477.57020956675</v>
      </c>
      <c r="BA43" s="685">
        <v>122477.57020956675</v>
      </c>
      <c r="BB43" s="685">
        <v>122477.57020956675</v>
      </c>
      <c r="BC43" s="685">
        <v>122477.57020956675</v>
      </c>
      <c r="BD43" s="685">
        <v>122477.57020956675</v>
      </c>
      <c r="BE43" s="685">
        <v>122477.57020956675</v>
      </c>
      <c r="BF43" s="685">
        <v>122477.57020956675</v>
      </c>
      <c r="BG43" s="685">
        <v>122477.57020956675</v>
      </c>
      <c r="BH43" s="685">
        <v>122477.57020956675</v>
      </c>
      <c r="BI43" s="685">
        <v>122477.57020956675</v>
      </c>
      <c r="BJ43" s="685">
        <v>114663.80335893693</v>
      </c>
      <c r="BK43" s="685">
        <v>0</v>
      </c>
      <c r="BL43" s="685">
        <v>0</v>
      </c>
      <c r="BM43" s="685">
        <v>0</v>
      </c>
      <c r="BN43" s="685">
        <v>0</v>
      </c>
      <c r="BO43" s="685">
        <v>0</v>
      </c>
      <c r="BP43" s="685">
        <v>0</v>
      </c>
      <c r="BQ43" s="685">
        <v>0</v>
      </c>
      <c r="BR43" s="685">
        <v>0</v>
      </c>
      <c r="BS43" s="685">
        <v>0</v>
      </c>
      <c r="BT43" s="686">
        <v>0</v>
      </c>
      <c r="BU43" s="16"/>
    </row>
    <row r="44" spans="2:73" s="17" customFormat="1" ht="15.75" hidden="1">
      <c r="B44" s="683" t="s">
        <v>694</v>
      </c>
      <c r="C44" s="683" t="s">
        <v>683</v>
      </c>
      <c r="D44" s="683" t="s">
        <v>3</v>
      </c>
      <c r="E44" s="683" t="s">
        <v>682</v>
      </c>
      <c r="F44" s="683" t="s">
        <v>29</v>
      </c>
      <c r="G44" s="683" t="s">
        <v>688</v>
      </c>
      <c r="H44" s="683">
        <v>2011</v>
      </c>
      <c r="I44" s="635" t="s">
        <v>578</v>
      </c>
      <c r="J44" s="635" t="str">
        <f t="shared" si="0"/>
        <v>Adjustment</v>
      </c>
      <c r="K44" s="625"/>
      <c r="L44" s="727">
        <v>-18.041912138154807</v>
      </c>
      <c r="M44" s="725">
        <v>-18.041912138154807</v>
      </c>
      <c r="N44" s="725">
        <v>-18.041912138154807</v>
      </c>
      <c r="O44" s="725">
        <v>-18.041912138154807</v>
      </c>
      <c r="P44" s="725">
        <v>-18.041912138154807</v>
      </c>
      <c r="Q44" s="725">
        <v>-18.041912138154807</v>
      </c>
      <c r="R44" s="725">
        <v>-18.041912138154807</v>
      </c>
      <c r="S44" s="725">
        <v>-18.041912138154807</v>
      </c>
      <c r="T44" s="725">
        <v>-18.041912138154807</v>
      </c>
      <c r="U44" s="725">
        <v>-18.041912138154807</v>
      </c>
      <c r="V44" s="725">
        <v>-18.041912138154807</v>
      </c>
      <c r="W44" s="725">
        <v>-18.041912138154807</v>
      </c>
      <c r="X44" s="725">
        <v>-18.041912138154807</v>
      </c>
      <c r="Y44" s="725">
        <v>-18.041912138154807</v>
      </c>
      <c r="Z44" s="725">
        <v>-18.041912138154807</v>
      </c>
      <c r="AA44" s="725">
        <v>-18.041912138154807</v>
      </c>
      <c r="AB44" s="725">
        <v>-18.041912138154807</v>
      </c>
      <c r="AC44" s="725">
        <v>-18.041912138154807</v>
      </c>
      <c r="AD44" s="725">
        <v>-16.157240799088513</v>
      </c>
      <c r="AE44" s="725">
        <v>0</v>
      </c>
      <c r="AF44" s="725">
        <v>0</v>
      </c>
      <c r="AG44" s="725">
        <v>0</v>
      </c>
      <c r="AH44" s="725">
        <v>0</v>
      </c>
      <c r="AI44" s="725">
        <v>0</v>
      </c>
      <c r="AJ44" s="725">
        <v>0</v>
      </c>
      <c r="AK44" s="725">
        <v>0</v>
      </c>
      <c r="AL44" s="725">
        <v>0</v>
      </c>
      <c r="AM44" s="725">
        <v>0</v>
      </c>
      <c r="AN44" s="725">
        <v>0</v>
      </c>
      <c r="AO44" s="726">
        <v>0</v>
      </c>
      <c r="AP44" s="625"/>
      <c r="AQ44" s="684">
        <v>-34906.131543761905</v>
      </c>
      <c r="AR44" s="685">
        <v>-34906.131543761905</v>
      </c>
      <c r="AS44" s="685">
        <v>-34906.131543761905</v>
      </c>
      <c r="AT44" s="685">
        <v>-34906.131543761905</v>
      </c>
      <c r="AU44" s="685">
        <v>-34906.131543761905</v>
      </c>
      <c r="AV44" s="685">
        <v>-34906.131543761905</v>
      </c>
      <c r="AW44" s="685">
        <v>-34906.131543761905</v>
      </c>
      <c r="AX44" s="685">
        <v>-34906.131543761905</v>
      </c>
      <c r="AY44" s="685">
        <v>-34906.131543761905</v>
      </c>
      <c r="AZ44" s="685">
        <v>-34906.131543761905</v>
      </c>
      <c r="BA44" s="685">
        <v>-34906.131543761905</v>
      </c>
      <c r="BB44" s="685">
        <v>-34906.131543761905</v>
      </c>
      <c r="BC44" s="685">
        <v>-34906.131543761905</v>
      </c>
      <c r="BD44" s="685">
        <v>-34906.131543761905</v>
      </c>
      <c r="BE44" s="685">
        <v>-34906.131543761905</v>
      </c>
      <c r="BF44" s="685">
        <v>-34906.131543761905</v>
      </c>
      <c r="BG44" s="685">
        <v>-34906.131543761905</v>
      </c>
      <c r="BH44" s="685">
        <v>-34906.131543761905</v>
      </c>
      <c r="BI44" s="685">
        <v>-33223.651096518079</v>
      </c>
      <c r="BJ44" s="685">
        <v>0</v>
      </c>
      <c r="BK44" s="685">
        <v>0</v>
      </c>
      <c r="BL44" s="685">
        <v>0</v>
      </c>
      <c r="BM44" s="685">
        <v>0</v>
      </c>
      <c r="BN44" s="685">
        <v>0</v>
      </c>
      <c r="BO44" s="685">
        <v>0</v>
      </c>
      <c r="BP44" s="685">
        <v>0</v>
      </c>
      <c r="BQ44" s="685">
        <v>0</v>
      </c>
      <c r="BR44" s="685">
        <v>0</v>
      </c>
      <c r="BS44" s="685">
        <v>0</v>
      </c>
      <c r="BT44" s="686">
        <v>0</v>
      </c>
      <c r="BU44" s="16"/>
    </row>
    <row r="45" spans="2:73" s="17" customFormat="1" ht="15.75" hidden="1">
      <c r="B45" s="683" t="s">
        <v>690</v>
      </c>
      <c r="C45" s="683" t="s">
        <v>692</v>
      </c>
      <c r="D45" s="683" t="s">
        <v>14</v>
      </c>
      <c r="E45" s="683" t="s">
        <v>682</v>
      </c>
      <c r="F45" s="683" t="s">
        <v>29</v>
      </c>
      <c r="G45" s="683" t="s">
        <v>688</v>
      </c>
      <c r="H45" s="683">
        <v>2012</v>
      </c>
      <c r="I45" s="635" t="s">
        <v>578</v>
      </c>
      <c r="J45" s="635" t="str">
        <f t="shared" si="0"/>
        <v>Current Year Savings</v>
      </c>
      <c r="K45" s="625"/>
      <c r="L45" s="727">
        <v>0</v>
      </c>
      <c r="M45" s="725">
        <v>0.27726873941719532</v>
      </c>
      <c r="N45" s="725">
        <v>0.27726873941719532</v>
      </c>
      <c r="O45" s="725">
        <v>0.27726873941719532</v>
      </c>
      <c r="P45" s="725">
        <v>0.27726873941719532</v>
      </c>
      <c r="Q45" s="725">
        <v>0.27726873941719532</v>
      </c>
      <c r="R45" s="725">
        <v>0.27726873941719532</v>
      </c>
      <c r="S45" s="725">
        <v>0.27726873941719532</v>
      </c>
      <c r="T45" s="725">
        <v>0.27726873941719532</v>
      </c>
      <c r="U45" s="725">
        <v>8.6210295557975769E-2</v>
      </c>
      <c r="V45" s="725">
        <v>8.6210295557975769E-2</v>
      </c>
      <c r="W45" s="725">
        <v>8.6210295557975769E-2</v>
      </c>
      <c r="X45" s="725">
        <v>8.6210295557975769E-2</v>
      </c>
      <c r="Y45" s="725">
        <v>8.6210295557975769E-2</v>
      </c>
      <c r="Z45" s="725">
        <v>8.6210295557975769E-2</v>
      </c>
      <c r="AA45" s="725">
        <v>0</v>
      </c>
      <c r="AB45" s="725">
        <v>0</v>
      </c>
      <c r="AC45" s="725">
        <v>0</v>
      </c>
      <c r="AD45" s="725">
        <v>0</v>
      </c>
      <c r="AE45" s="725">
        <v>0</v>
      </c>
      <c r="AF45" s="725">
        <v>0</v>
      </c>
      <c r="AG45" s="725">
        <v>0</v>
      </c>
      <c r="AH45" s="725">
        <v>0</v>
      </c>
      <c r="AI45" s="725">
        <v>0</v>
      </c>
      <c r="AJ45" s="725">
        <v>0</v>
      </c>
      <c r="AK45" s="725">
        <v>0</v>
      </c>
      <c r="AL45" s="725">
        <v>0</v>
      </c>
      <c r="AM45" s="725">
        <v>0</v>
      </c>
      <c r="AN45" s="725">
        <v>0</v>
      </c>
      <c r="AO45" s="726">
        <v>0</v>
      </c>
      <c r="AP45" s="625"/>
      <c r="AQ45" s="684">
        <v>0</v>
      </c>
      <c r="AR45" s="685">
        <v>4983</v>
      </c>
      <c r="AS45" s="685">
        <v>4983</v>
      </c>
      <c r="AT45" s="685">
        <v>4983</v>
      </c>
      <c r="AU45" s="685">
        <v>4983</v>
      </c>
      <c r="AV45" s="685">
        <v>4353</v>
      </c>
      <c r="AW45" s="685">
        <v>4353</v>
      </c>
      <c r="AX45" s="685">
        <v>4353</v>
      </c>
      <c r="AY45" s="685">
        <v>4353</v>
      </c>
      <c r="AZ45" s="685">
        <v>675</v>
      </c>
      <c r="BA45" s="685">
        <v>675</v>
      </c>
      <c r="BB45" s="685">
        <v>675</v>
      </c>
      <c r="BC45" s="685">
        <v>675</v>
      </c>
      <c r="BD45" s="685">
        <v>675</v>
      </c>
      <c r="BE45" s="685">
        <v>675</v>
      </c>
      <c r="BF45" s="685">
        <v>0</v>
      </c>
      <c r="BG45" s="685">
        <v>0</v>
      </c>
      <c r="BH45" s="685">
        <v>0</v>
      </c>
      <c r="BI45" s="685">
        <v>0</v>
      </c>
      <c r="BJ45" s="685">
        <v>0</v>
      </c>
      <c r="BK45" s="685">
        <v>0</v>
      </c>
      <c r="BL45" s="685">
        <v>0</v>
      </c>
      <c r="BM45" s="685">
        <v>0</v>
      </c>
      <c r="BN45" s="685">
        <v>0</v>
      </c>
      <c r="BO45" s="685">
        <v>0</v>
      </c>
      <c r="BP45" s="685">
        <v>0</v>
      </c>
      <c r="BQ45" s="685">
        <v>0</v>
      </c>
      <c r="BR45" s="685">
        <v>0</v>
      </c>
      <c r="BS45" s="685">
        <v>0</v>
      </c>
      <c r="BT45" s="686">
        <v>0</v>
      </c>
      <c r="BU45" s="16"/>
    </row>
    <row r="46" spans="2:73" s="17" customFormat="1" ht="15.75" hidden="1">
      <c r="B46" s="683" t="s">
        <v>690</v>
      </c>
      <c r="C46" s="683" t="s">
        <v>685</v>
      </c>
      <c r="D46" s="683" t="s">
        <v>17</v>
      </c>
      <c r="E46" s="683" t="s">
        <v>682</v>
      </c>
      <c r="F46" s="683" t="s">
        <v>695</v>
      </c>
      <c r="G46" s="683" t="s">
        <v>688</v>
      </c>
      <c r="H46" s="683">
        <v>2012</v>
      </c>
      <c r="I46" s="635" t="s">
        <v>578</v>
      </c>
      <c r="J46" s="635" t="str">
        <f t="shared" si="0"/>
        <v>Current Year Savings</v>
      </c>
      <c r="K46" s="625"/>
      <c r="L46" s="727">
        <v>0</v>
      </c>
      <c r="M46" s="725">
        <v>9.8558599999999998</v>
      </c>
      <c r="N46" s="725">
        <v>9.8558599999999998</v>
      </c>
      <c r="O46" s="725">
        <v>9.8558599999999998</v>
      </c>
      <c r="P46" s="725">
        <v>9.8558599999999998</v>
      </c>
      <c r="Q46" s="725">
        <v>9.8558599999999998</v>
      </c>
      <c r="R46" s="725">
        <v>9.8558599999999998</v>
      </c>
      <c r="S46" s="725">
        <v>9.8558599999999998</v>
      </c>
      <c r="T46" s="725">
        <v>9.8558599999999998</v>
      </c>
      <c r="U46" s="725">
        <v>9.8558599999999998</v>
      </c>
      <c r="V46" s="725">
        <v>9.8558599999999998</v>
      </c>
      <c r="W46" s="725">
        <v>9.8558599999999998</v>
      </c>
      <c r="X46" s="725">
        <v>9.8558599999999998</v>
      </c>
      <c r="Y46" s="725">
        <v>9.8558599999999998</v>
      </c>
      <c r="Z46" s="725">
        <v>9.8558599999999998</v>
      </c>
      <c r="AA46" s="725">
        <v>9.8558599999999998</v>
      </c>
      <c r="AB46" s="725">
        <v>0</v>
      </c>
      <c r="AC46" s="725">
        <v>0</v>
      </c>
      <c r="AD46" s="725">
        <v>0</v>
      </c>
      <c r="AE46" s="725">
        <v>0</v>
      </c>
      <c r="AF46" s="725">
        <v>0</v>
      </c>
      <c r="AG46" s="725">
        <v>0</v>
      </c>
      <c r="AH46" s="725">
        <v>0</v>
      </c>
      <c r="AI46" s="725">
        <v>0</v>
      </c>
      <c r="AJ46" s="725">
        <v>0</v>
      </c>
      <c r="AK46" s="725">
        <v>0</v>
      </c>
      <c r="AL46" s="725">
        <v>0</v>
      </c>
      <c r="AM46" s="725">
        <v>0</v>
      </c>
      <c r="AN46" s="725">
        <v>0</v>
      </c>
      <c r="AO46" s="726">
        <v>0</v>
      </c>
      <c r="AP46" s="625"/>
      <c r="AQ46" s="684">
        <v>0</v>
      </c>
      <c r="AR46" s="685">
        <v>35486.780000000006</v>
      </c>
      <c r="AS46" s="685">
        <v>35486.780000000006</v>
      </c>
      <c r="AT46" s="685">
        <v>35486.780000000006</v>
      </c>
      <c r="AU46" s="685">
        <v>35486.780000000006</v>
      </c>
      <c r="AV46" s="685">
        <v>35486.780000000006</v>
      </c>
      <c r="AW46" s="685">
        <v>35486.780000000006</v>
      </c>
      <c r="AX46" s="685">
        <v>35486.780000000006</v>
      </c>
      <c r="AY46" s="685">
        <v>35486.780000000006</v>
      </c>
      <c r="AZ46" s="685">
        <v>35486.780000000006</v>
      </c>
      <c r="BA46" s="685">
        <v>35486.780000000006</v>
      </c>
      <c r="BB46" s="685">
        <v>35486.780000000006</v>
      </c>
      <c r="BC46" s="685">
        <v>35486.780000000006</v>
      </c>
      <c r="BD46" s="685">
        <v>35486.780000000006</v>
      </c>
      <c r="BE46" s="685">
        <v>35486.780000000006</v>
      </c>
      <c r="BF46" s="685">
        <v>35486.780000000006</v>
      </c>
      <c r="BG46" s="685">
        <v>0</v>
      </c>
      <c r="BH46" s="685">
        <v>0</v>
      </c>
      <c r="BI46" s="685">
        <v>0</v>
      </c>
      <c r="BJ46" s="685">
        <v>0</v>
      </c>
      <c r="BK46" s="685">
        <v>0</v>
      </c>
      <c r="BL46" s="685">
        <v>0</v>
      </c>
      <c r="BM46" s="685">
        <v>0</v>
      </c>
      <c r="BN46" s="685">
        <v>0</v>
      </c>
      <c r="BO46" s="685">
        <v>0</v>
      </c>
      <c r="BP46" s="685">
        <v>0</v>
      </c>
      <c r="BQ46" s="685">
        <v>0</v>
      </c>
      <c r="BR46" s="685">
        <v>0</v>
      </c>
      <c r="BS46" s="685">
        <v>0</v>
      </c>
      <c r="BT46" s="686">
        <v>0</v>
      </c>
      <c r="BU46" s="16"/>
    </row>
    <row r="47" spans="2:73" s="17" customFormat="1" ht="15.75" hidden="1">
      <c r="B47" s="683" t="s">
        <v>690</v>
      </c>
      <c r="C47" s="683" t="s">
        <v>696</v>
      </c>
      <c r="D47" s="683" t="s">
        <v>17</v>
      </c>
      <c r="E47" s="683" t="s">
        <v>682</v>
      </c>
      <c r="F47" s="683" t="s">
        <v>695</v>
      </c>
      <c r="G47" s="683" t="s">
        <v>688</v>
      </c>
      <c r="H47" s="683">
        <v>2012</v>
      </c>
      <c r="I47" s="635" t="s">
        <v>578</v>
      </c>
      <c r="J47" s="635" t="str">
        <f t="shared" si="0"/>
        <v>Current Year Savings</v>
      </c>
      <c r="K47" s="625"/>
      <c r="L47" s="727">
        <v>0</v>
      </c>
      <c r="M47" s="725">
        <v>0.39528189448193018</v>
      </c>
      <c r="N47" s="725">
        <v>0.39528189448193018</v>
      </c>
      <c r="O47" s="725">
        <v>0.39528189448193018</v>
      </c>
      <c r="P47" s="725">
        <v>0.39528189448193018</v>
      </c>
      <c r="Q47" s="725">
        <v>0.39528189448193018</v>
      </c>
      <c r="R47" s="725">
        <v>0.39528189448193018</v>
      </c>
      <c r="S47" s="725">
        <v>0.39528189448193018</v>
      </c>
      <c r="T47" s="725">
        <v>0.39528189448193018</v>
      </c>
      <c r="U47" s="725">
        <v>0.39528189448193018</v>
      </c>
      <c r="V47" s="725">
        <v>0.39528189448193018</v>
      </c>
      <c r="W47" s="725">
        <v>0.39528189448193018</v>
      </c>
      <c r="X47" s="725">
        <v>0.39528189448193018</v>
      </c>
      <c r="Y47" s="725">
        <v>0</v>
      </c>
      <c r="Z47" s="725">
        <v>0</v>
      </c>
      <c r="AA47" s="725">
        <v>0</v>
      </c>
      <c r="AB47" s="725">
        <v>0</v>
      </c>
      <c r="AC47" s="725">
        <v>0</v>
      </c>
      <c r="AD47" s="725">
        <v>0</v>
      </c>
      <c r="AE47" s="725">
        <v>0</v>
      </c>
      <c r="AF47" s="725">
        <v>0</v>
      </c>
      <c r="AG47" s="725">
        <v>0</v>
      </c>
      <c r="AH47" s="725">
        <v>0</v>
      </c>
      <c r="AI47" s="725">
        <v>0</v>
      </c>
      <c r="AJ47" s="725">
        <v>0</v>
      </c>
      <c r="AK47" s="725">
        <v>0</v>
      </c>
      <c r="AL47" s="725">
        <v>0</v>
      </c>
      <c r="AM47" s="725">
        <v>0</v>
      </c>
      <c r="AN47" s="725">
        <v>0</v>
      </c>
      <c r="AO47" s="726">
        <v>0</v>
      </c>
      <c r="AP47" s="625"/>
      <c r="AQ47" s="684">
        <v>0</v>
      </c>
      <c r="AR47" s="685">
        <v>382.96344146053093</v>
      </c>
      <c r="AS47" s="685">
        <v>382.96344146053093</v>
      </c>
      <c r="AT47" s="685">
        <v>382.96344146053093</v>
      </c>
      <c r="AU47" s="685">
        <v>382.96344146053093</v>
      </c>
      <c r="AV47" s="685">
        <v>382.96344146053093</v>
      </c>
      <c r="AW47" s="685">
        <v>382.96344146053093</v>
      </c>
      <c r="AX47" s="685">
        <v>382.96344146053093</v>
      </c>
      <c r="AY47" s="685">
        <v>382.96344146053093</v>
      </c>
      <c r="AZ47" s="685">
        <v>382.96344146053093</v>
      </c>
      <c r="BA47" s="685">
        <v>382.96344146053093</v>
      </c>
      <c r="BB47" s="685">
        <v>382.96344146053093</v>
      </c>
      <c r="BC47" s="685">
        <v>382.96344146053093</v>
      </c>
      <c r="BD47" s="685">
        <v>0</v>
      </c>
      <c r="BE47" s="685">
        <v>0</v>
      </c>
      <c r="BF47" s="685">
        <v>0</v>
      </c>
      <c r="BG47" s="685">
        <v>0</v>
      </c>
      <c r="BH47" s="685">
        <v>0</v>
      </c>
      <c r="BI47" s="685">
        <v>0</v>
      </c>
      <c r="BJ47" s="685">
        <v>0</v>
      </c>
      <c r="BK47" s="685">
        <v>0</v>
      </c>
      <c r="BL47" s="685">
        <v>0</v>
      </c>
      <c r="BM47" s="685">
        <v>0</v>
      </c>
      <c r="BN47" s="685">
        <v>0</v>
      </c>
      <c r="BO47" s="685">
        <v>0</v>
      </c>
      <c r="BP47" s="685">
        <v>0</v>
      </c>
      <c r="BQ47" s="685">
        <v>0</v>
      </c>
      <c r="BR47" s="685">
        <v>0</v>
      </c>
      <c r="BS47" s="685">
        <v>0</v>
      </c>
      <c r="BT47" s="686">
        <v>0</v>
      </c>
      <c r="BU47" s="16"/>
    </row>
    <row r="48" spans="2:73" s="17" customFormat="1" ht="15.75" hidden="1">
      <c r="B48" s="683" t="s">
        <v>694</v>
      </c>
      <c r="C48" s="683" t="s">
        <v>685</v>
      </c>
      <c r="D48" s="683" t="s">
        <v>17</v>
      </c>
      <c r="E48" s="683" t="s">
        <v>682</v>
      </c>
      <c r="F48" s="683" t="s">
        <v>695</v>
      </c>
      <c r="G48" s="683" t="s">
        <v>688</v>
      </c>
      <c r="H48" s="683">
        <v>2011</v>
      </c>
      <c r="I48" s="635" t="s">
        <v>578</v>
      </c>
      <c r="J48" s="635" t="str">
        <f t="shared" si="0"/>
        <v>Adjustment</v>
      </c>
      <c r="K48" s="625"/>
      <c r="L48" s="727">
        <v>787.86266999999998</v>
      </c>
      <c r="M48" s="725">
        <v>787.86266999999998</v>
      </c>
      <c r="N48" s="725">
        <v>787.86266999999998</v>
      </c>
      <c r="O48" s="725">
        <v>787.86266999999998</v>
      </c>
      <c r="P48" s="725">
        <v>787.86266999999998</v>
      </c>
      <c r="Q48" s="725">
        <v>787.86266999999998</v>
      </c>
      <c r="R48" s="725">
        <v>787.86266999999998</v>
      </c>
      <c r="S48" s="725">
        <v>787.86266999999998</v>
      </c>
      <c r="T48" s="725">
        <v>787.86266999999998</v>
      </c>
      <c r="U48" s="725">
        <v>787.86266999999998</v>
      </c>
      <c r="V48" s="725">
        <v>787.86266999999998</v>
      </c>
      <c r="W48" s="725">
        <v>787.86266999999998</v>
      </c>
      <c r="X48" s="725">
        <v>787.86266999999998</v>
      </c>
      <c r="Y48" s="725">
        <v>787.86266999999998</v>
      </c>
      <c r="Z48" s="725">
        <v>787.86266999999998</v>
      </c>
      <c r="AA48" s="725">
        <v>0</v>
      </c>
      <c r="AB48" s="725">
        <v>0</v>
      </c>
      <c r="AC48" s="725">
        <v>0</v>
      </c>
      <c r="AD48" s="725">
        <v>0</v>
      </c>
      <c r="AE48" s="725">
        <v>0</v>
      </c>
      <c r="AF48" s="725">
        <v>0</v>
      </c>
      <c r="AG48" s="725">
        <v>0</v>
      </c>
      <c r="AH48" s="725">
        <v>0</v>
      </c>
      <c r="AI48" s="725">
        <v>0</v>
      </c>
      <c r="AJ48" s="725">
        <v>0</v>
      </c>
      <c r="AK48" s="725">
        <v>0</v>
      </c>
      <c r="AL48" s="725">
        <v>0</v>
      </c>
      <c r="AM48" s="725">
        <v>0</v>
      </c>
      <c r="AN48" s="725">
        <v>0</v>
      </c>
      <c r="AO48" s="726">
        <v>0</v>
      </c>
      <c r="AP48" s="625"/>
      <c r="AQ48" s="684">
        <v>3421115.32</v>
      </c>
      <c r="AR48" s="685">
        <v>3421115.32</v>
      </c>
      <c r="AS48" s="685">
        <v>3421115.32</v>
      </c>
      <c r="AT48" s="685">
        <v>3421115.32</v>
      </c>
      <c r="AU48" s="685">
        <v>3421115.32</v>
      </c>
      <c r="AV48" s="685">
        <v>3421115.32</v>
      </c>
      <c r="AW48" s="685">
        <v>3421115.32</v>
      </c>
      <c r="AX48" s="685">
        <v>3421115.32</v>
      </c>
      <c r="AY48" s="685">
        <v>3421115.32</v>
      </c>
      <c r="AZ48" s="685">
        <v>3421115.32</v>
      </c>
      <c r="BA48" s="685">
        <v>3421115.32</v>
      </c>
      <c r="BB48" s="685">
        <v>3421115.32</v>
      </c>
      <c r="BC48" s="685">
        <v>3421115.32</v>
      </c>
      <c r="BD48" s="685">
        <v>3421115.32</v>
      </c>
      <c r="BE48" s="685">
        <v>3421115.32</v>
      </c>
      <c r="BF48" s="685">
        <v>0</v>
      </c>
      <c r="BG48" s="685">
        <v>0</v>
      </c>
      <c r="BH48" s="685">
        <v>0</v>
      </c>
      <c r="BI48" s="685">
        <v>0</v>
      </c>
      <c r="BJ48" s="685">
        <v>0</v>
      </c>
      <c r="BK48" s="685">
        <v>0</v>
      </c>
      <c r="BL48" s="685">
        <v>0</v>
      </c>
      <c r="BM48" s="685">
        <v>0</v>
      </c>
      <c r="BN48" s="685">
        <v>0</v>
      </c>
      <c r="BO48" s="685">
        <v>0</v>
      </c>
      <c r="BP48" s="685">
        <v>0</v>
      </c>
      <c r="BQ48" s="685">
        <v>0</v>
      </c>
      <c r="BR48" s="685">
        <v>0</v>
      </c>
      <c r="BS48" s="685">
        <v>0</v>
      </c>
      <c r="BT48" s="686">
        <v>0</v>
      </c>
      <c r="BU48" s="16"/>
    </row>
    <row r="49" spans="2:73" s="17" customFormat="1" ht="15.75" hidden="1">
      <c r="B49" s="683" t="s">
        <v>694</v>
      </c>
      <c r="C49" s="683" t="s">
        <v>696</v>
      </c>
      <c r="D49" s="683" t="s">
        <v>17</v>
      </c>
      <c r="E49" s="683" t="s">
        <v>682</v>
      </c>
      <c r="F49" s="683" t="s">
        <v>695</v>
      </c>
      <c r="G49" s="683" t="s">
        <v>688</v>
      </c>
      <c r="H49" s="683">
        <v>2011</v>
      </c>
      <c r="I49" s="635" t="s">
        <v>578</v>
      </c>
      <c r="J49" s="635" t="str">
        <f t="shared" si="0"/>
        <v>Adjustment</v>
      </c>
      <c r="K49" s="625"/>
      <c r="L49" s="727">
        <v>0</v>
      </c>
      <c r="M49" s="725">
        <v>0</v>
      </c>
      <c r="N49" s="725">
        <v>0</v>
      </c>
      <c r="O49" s="725">
        <v>0</v>
      </c>
      <c r="P49" s="725">
        <v>0</v>
      </c>
      <c r="Q49" s="725">
        <v>0</v>
      </c>
      <c r="R49" s="725">
        <v>0</v>
      </c>
      <c r="S49" s="725">
        <v>0</v>
      </c>
      <c r="T49" s="725">
        <v>0</v>
      </c>
      <c r="U49" s="725">
        <v>0</v>
      </c>
      <c r="V49" s="725">
        <v>0</v>
      </c>
      <c r="W49" s="725">
        <v>0</v>
      </c>
      <c r="X49" s="725">
        <v>0</v>
      </c>
      <c r="Y49" s="725">
        <v>0</v>
      </c>
      <c r="Z49" s="725">
        <v>0</v>
      </c>
      <c r="AA49" s="725">
        <v>0</v>
      </c>
      <c r="AB49" s="725">
        <v>0</v>
      </c>
      <c r="AC49" s="725">
        <v>0</v>
      </c>
      <c r="AD49" s="725">
        <v>0</v>
      </c>
      <c r="AE49" s="725">
        <v>0</v>
      </c>
      <c r="AF49" s="725">
        <v>0</v>
      </c>
      <c r="AG49" s="725">
        <v>0</v>
      </c>
      <c r="AH49" s="725">
        <v>0</v>
      </c>
      <c r="AI49" s="725">
        <v>0</v>
      </c>
      <c r="AJ49" s="725">
        <v>0</v>
      </c>
      <c r="AK49" s="725">
        <v>0</v>
      </c>
      <c r="AL49" s="725">
        <v>0</v>
      </c>
      <c r="AM49" s="725">
        <v>0</v>
      </c>
      <c r="AN49" s="725">
        <v>0</v>
      </c>
      <c r="AO49" s="726">
        <v>0</v>
      </c>
      <c r="AP49" s="625"/>
      <c r="AQ49" s="684">
        <v>0</v>
      </c>
      <c r="AR49" s="685">
        <v>0</v>
      </c>
      <c r="AS49" s="685">
        <v>0</v>
      </c>
      <c r="AT49" s="685">
        <v>0</v>
      </c>
      <c r="AU49" s="685">
        <v>0</v>
      </c>
      <c r="AV49" s="685">
        <v>0</v>
      </c>
      <c r="AW49" s="685">
        <v>0</v>
      </c>
      <c r="AX49" s="685">
        <v>0</v>
      </c>
      <c r="AY49" s="685">
        <v>0</v>
      </c>
      <c r="AZ49" s="685">
        <v>0</v>
      </c>
      <c r="BA49" s="685">
        <v>0</v>
      </c>
      <c r="BB49" s="685">
        <v>0</v>
      </c>
      <c r="BC49" s="685">
        <v>0</v>
      </c>
      <c r="BD49" s="685">
        <v>0</v>
      </c>
      <c r="BE49" s="685">
        <v>0</v>
      </c>
      <c r="BF49" s="685">
        <v>0</v>
      </c>
      <c r="BG49" s="685">
        <v>0</v>
      </c>
      <c r="BH49" s="685">
        <v>0</v>
      </c>
      <c r="BI49" s="685">
        <v>0</v>
      </c>
      <c r="BJ49" s="685">
        <v>0</v>
      </c>
      <c r="BK49" s="685">
        <v>0</v>
      </c>
      <c r="BL49" s="685">
        <v>0</v>
      </c>
      <c r="BM49" s="685">
        <v>0</v>
      </c>
      <c r="BN49" s="685">
        <v>0</v>
      </c>
      <c r="BO49" s="685">
        <v>0</v>
      </c>
      <c r="BP49" s="685">
        <v>0</v>
      </c>
      <c r="BQ49" s="685">
        <v>0</v>
      </c>
      <c r="BR49" s="685">
        <v>0</v>
      </c>
      <c r="BS49" s="685">
        <v>0</v>
      </c>
      <c r="BT49" s="686">
        <v>0</v>
      </c>
      <c r="BU49" s="16"/>
    </row>
    <row r="50" spans="2:73" s="17" customFormat="1" ht="15.75" hidden="1">
      <c r="B50" s="683" t="s">
        <v>690</v>
      </c>
      <c r="C50" s="683" t="s">
        <v>685</v>
      </c>
      <c r="D50" s="683" t="s">
        <v>20</v>
      </c>
      <c r="E50" s="683" t="s">
        <v>682</v>
      </c>
      <c r="F50" s="683" t="s">
        <v>695</v>
      </c>
      <c r="G50" s="683" t="s">
        <v>688</v>
      </c>
      <c r="H50" s="683">
        <v>2012</v>
      </c>
      <c r="I50" s="635" t="s">
        <v>578</v>
      </c>
      <c r="J50" s="635" t="str">
        <f t="shared" si="0"/>
        <v>Current Year Savings</v>
      </c>
      <c r="K50" s="625"/>
      <c r="L50" s="727">
        <v>0</v>
      </c>
      <c r="M50" s="725">
        <v>10.354349259129565</v>
      </c>
      <c r="N50" s="725">
        <v>10.354349259129565</v>
      </c>
      <c r="O50" s="725">
        <v>10.354349259129565</v>
      </c>
      <c r="P50" s="725">
        <v>10.354349259129565</v>
      </c>
      <c r="Q50" s="725">
        <v>0</v>
      </c>
      <c r="R50" s="725">
        <v>0</v>
      </c>
      <c r="S50" s="725">
        <v>0</v>
      </c>
      <c r="T50" s="725">
        <v>0</v>
      </c>
      <c r="U50" s="725">
        <v>0</v>
      </c>
      <c r="V50" s="725">
        <v>0</v>
      </c>
      <c r="W50" s="725">
        <v>0</v>
      </c>
      <c r="X50" s="725">
        <v>0</v>
      </c>
      <c r="Y50" s="725">
        <v>0</v>
      </c>
      <c r="Z50" s="725">
        <v>0</v>
      </c>
      <c r="AA50" s="725">
        <v>0</v>
      </c>
      <c r="AB50" s="725">
        <v>0</v>
      </c>
      <c r="AC50" s="725">
        <v>0</v>
      </c>
      <c r="AD50" s="725">
        <v>0</v>
      </c>
      <c r="AE50" s="725">
        <v>0</v>
      </c>
      <c r="AF50" s="725">
        <v>0</v>
      </c>
      <c r="AG50" s="725">
        <v>0</v>
      </c>
      <c r="AH50" s="725">
        <v>0</v>
      </c>
      <c r="AI50" s="725">
        <v>0</v>
      </c>
      <c r="AJ50" s="725">
        <v>0</v>
      </c>
      <c r="AK50" s="725">
        <v>0</v>
      </c>
      <c r="AL50" s="725">
        <v>0</v>
      </c>
      <c r="AM50" s="725">
        <v>0</v>
      </c>
      <c r="AN50" s="725">
        <v>0</v>
      </c>
      <c r="AO50" s="726">
        <v>0</v>
      </c>
      <c r="AP50" s="625"/>
      <c r="AQ50" s="684">
        <v>0</v>
      </c>
      <c r="AR50" s="685">
        <v>50352.508925126152</v>
      </c>
      <c r="AS50" s="685">
        <v>50352.508925126152</v>
      </c>
      <c r="AT50" s="685">
        <v>50352.508925126152</v>
      </c>
      <c r="AU50" s="685">
        <v>50352.508925126152</v>
      </c>
      <c r="AV50" s="685">
        <v>0</v>
      </c>
      <c r="AW50" s="685">
        <v>0</v>
      </c>
      <c r="AX50" s="685">
        <v>0</v>
      </c>
      <c r="AY50" s="685">
        <v>0</v>
      </c>
      <c r="AZ50" s="685">
        <v>0</v>
      </c>
      <c r="BA50" s="685">
        <v>0</v>
      </c>
      <c r="BB50" s="685">
        <v>0</v>
      </c>
      <c r="BC50" s="685">
        <v>0</v>
      </c>
      <c r="BD50" s="685">
        <v>0</v>
      </c>
      <c r="BE50" s="685">
        <v>0</v>
      </c>
      <c r="BF50" s="685">
        <v>0</v>
      </c>
      <c r="BG50" s="685">
        <v>0</v>
      </c>
      <c r="BH50" s="685">
        <v>0</v>
      </c>
      <c r="BI50" s="685">
        <v>0</v>
      </c>
      <c r="BJ50" s="685">
        <v>0</v>
      </c>
      <c r="BK50" s="685">
        <v>0</v>
      </c>
      <c r="BL50" s="685">
        <v>0</v>
      </c>
      <c r="BM50" s="685">
        <v>0</v>
      </c>
      <c r="BN50" s="685">
        <v>0</v>
      </c>
      <c r="BO50" s="685">
        <v>0</v>
      </c>
      <c r="BP50" s="685">
        <v>0</v>
      </c>
      <c r="BQ50" s="685">
        <v>0</v>
      </c>
      <c r="BR50" s="685">
        <v>0</v>
      </c>
      <c r="BS50" s="685">
        <v>0</v>
      </c>
      <c r="BT50" s="686">
        <v>0</v>
      </c>
      <c r="BU50" s="16"/>
    </row>
    <row r="51" spans="2:73" s="17" customFormat="1" ht="15.75" hidden="1">
      <c r="B51" s="683" t="s">
        <v>694</v>
      </c>
      <c r="C51" s="683" t="s">
        <v>685</v>
      </c>
      <c r="D51" s="683" t="s">
        <v>20</v>
      </c>
      <c r="E51" s="683" t="s">
        <v>682</v>
      </c>
      <c r="F51" s="683" t="s">
        <v>695</v>
      </c>
      <c r="G51" s="683" t="s">
        <v>688</v>
      </c>
      <c r="H51" s="683">
        <v>2011</v>
      </c>
      <c r="I51" s="635" t="s">
        <v>578</v>
      </c>
      <c r="J51" s="635" t="str">
        <f t="shared" si="0"/>
        <v>Adjustment</v>
      </c>
      <c r="K51" s="625"/>
      <c r="L51" s="727">
        <v>5.1771746295647825</v>
      </c>
      <c r="M51" s="725">
        <v>5.1771746295647825</v>
      </c>
      <c r="N51" s="725">
        <v>5.1771746295647825</v>
      </c>
      <c r="O51" s="725">
        <v>5.1771746295647825</v>
      </c>
      <c r="P51" s="725">
        <v>5.1771746295647825</v>
      </c>
      <c r="Q51" s="725">
        <v>0</v>
      </c>
      <c r="R51" s="725">
        <v>0</v>
      </c>
      <c r="S51" s="725">
        <v>0</v>
      </c>
      <c r="T51" s="725">
        <v>0</v>
      </c>
      <c r="U51" s="725">
        <v>0</v>
      </c>
      <c r="V51" s="725">
        <v>0</v>
      </c>
      <c r="W51" s="725">
        <v>0</v>
      </c>
      <c r="X51" s="725">
        <v>0</v>
      </c>
      <c r="Y51" s="725">
        <v>0</v>
      </c>
      <c r="Z51" s="725">
        <v>0</v>
      </c>
      <c r="AA51" s="725">
        <v>0</v>
      </c>
      <c r="AB51" s="725">
        <v>0</v>
      </c>
      <c r="AC51" s="725">
        <v>0</v>
      </c>
      <c r="AD51" s="725">
        <v>0</v>
      </c>
      <c r="AE51" s="725">
        <v>0</v>
      </c>
      <c r="AF51" s="725">
        <v>0</v>
      </c>
      <c r="AG51" s="725">
        <v>0</v>
      </c>
      <c r="AH51" s="725">
        <v>0</v>
      </c>
      <c r="AI51" s="725">
        <v>0</v>
      </c>
      <c r="AJ51" s="725">
        <v>0</v>
      </c>
      <c r="AK51" s="725">
        <v>0</v>
      </c>
      <c r="AL51" s="725">
        <v>0</v>
      </c>
      <c r="AM51" s="725">
        <v>0</v>
      </c>
      <c r="AN51" s="725">
        <v>0</v>
      </c>
      <c r="AO51" s="726">
        <v>0</v>
      </c>
      <c r="AP51" s="625"/>
      <c r="AQ51" s="684">
        <v>25176.254462563076</v>
      </c>
      <c r="AR51" s="685">
        <v>25176.254462563076</v>
      </c>
      <c r="AS51" s="685">
        <v>25176.254462563076</v>
      </c>
      <c r="AT51" s="685">
        <v>25176.254462563076</v>
      </c>
      <c r="AU51" s="685">
        <v>25176.254462563076</v>
      </c>
      <c r="AV51" s="685">
        <v>0</v>
      </c>
      <c r="AW51" s="685">
        <v>0</v>
      </c>
      <c r="AX51" s="685">
        <v>0</v>
      </c>
      <c r="AY51" s="685">
        <v>0</v>
      </c>
      <c r="AZ51" s="685">
        <v>0</v>
      </c>
      <c r="BA51" s="685">
        <v>0</v>
      </c>
      <c r="BB51" s="685">
        <v>0</v>
      </c>
      <c r="BC51" s="685">
        <v>0</v>
      </c>
      <c r="BD51" s="685">
        <v>0</v>
      </c>
      <c r="BE51" s="685">
        <v>0</v>
      </c>
      <c r="BF51" s="685">
        <v>0</v>
      </c>
      <c r="BG51" s="685">
        <v>0</v>
      </c>
      <c r="BH51" s="685">
        <v>0</v>
      </c>
      <c r="BI51" s="685">
        <v>0</v>
      </c>
      <c r="BJ51" s="685">
        <v>0</v>
      </c>
      <c r="BK51" s="685">
        <v>0</v>
      </c>
      <c r="BL51" s="685">
        <v>0</v>
      </c>
      <c r="BM51" s="685">
        <v>0</v>
      </c>
      <c r="BN51" s="685">
        <v>0</v>
      </c>
      <c r="BO51" s="685">
        <v>0</v>
      </c>
      <c r="BP51" s="685">
        <v>0</v>
      </c>
      <c r="BQ51" s="685">
        <v>0</v>
      </c>
      <c r="BR51" s="685">
        <v>0</v>
      </c>
      <c r="BS51" s="685">
        <v>0</v>
      </c>
      <c r="BT51" s="686">
        <v>0</v>
      </c>
      <c r="BU51" s="16"/>
    </row>
    <row r="52" spans="2:73" s="17" customFormat="1" ht="15.75" hidden="1">
      <c r="B52" s="683" t="s">
        <v>690</v>
      </c>
      <c r="C52" s="683" t="s">
        <v>685</v>
      </c>
      <c r="D52" s="683" t="s">
        <v>21</v>
      </c>
      <c r="E52" s="683" t="s">
        <v>682</v>
      </c>
      <c r="F52" s="683" t="s">
        <v>695</v>
      </c>
      <c r="G52" s="683" t="s">
        <v>688</v>
      </c>
      <c r="H52" s="683">
        <v>2012</v>
      </c>
      <c r="I52" s="635" t="s">
        <v>578</v>
      </c>
      <c r="J52" s="635" t="str">
        <f t="shared" si="0"/>
        <v>Current Year Savings</v>
      </c>
      <c r="K52" s="625"/>
      <c r="L52" s="727">
        <v>0</v>
      </c>
      <c r="M52" s="725">
        <v>61.730889647000701</v>
      </c>
      <c r="N52" s="725">
        <v>61.730889647000701</v>
      </c>
      <c r="O52" s="725">
        <v>60.895842859329797</v>
      </c>
      <c r="P52" s="725">
        <v>48.910202526033792</v>
      </c>
      <c r="Q52" s="725">
        <v>48.910202526033792</v>
      </c>
      <c r="R52" s="725">
        <v>16.757276457020833</v>
      </c>
      <c r="S52" s="725">
        <v>16.757276457020833</v>
      </c>
      <c r="T52" s="725">
        <v>16.757276457020833</v>
      </c>
      <c r="U52" s="725">
        <v>16.757276457020833</v>
      </c>
      <c r="V52" s="725">
        <v>16.757276457020833</v>
      </c>
      <c r="W52" s="725">
        <v>15.108040428561088</v>
      </c>
      <c r="X52" s="725">
        <v>15.108040428561088</v>
      </c>
      <c r="Y52" s="725">
        <v>0</v>
      </c>
      <c r="Z52" s="725">
        <v>0</v>
      </c>
      <c r="AA52" s="725">
        <v>0</v>
      </c>
      <c r="AB52" s="725">
        <v>0</v>
      </c>
      <c r="AC52" s="725">
        <v>0</v>
      </c>
      <c r="AD52" s="725">
        <v>0</v>
      </c>
      <c r="AE52" s="725">
        <v>0</v>
      </c>
      <c r="AF52" s="725">
        <v>0</v>
      </c>
      <c r="AG52" s="725">
        <v>0</v>
      </c>
      <c r="AH52" s="725">
        <v>0</v>
      </c>
      <c r="AI52" s="725">
        <v>0</v>
      </c>
      <c r="AJ52" s="725">
        <v>0</v>
      </c>
      <c r="AK52" s="725">
        <v>0</v>
      </c>
      <c r="AL52" s="725">
        <v>0</v>
      </c>
      <c r="AM52" s="725">
        <v>0</v>
      </c>
      <c r="AN52" s="725">
        <v>0</v>
      </c>
      <c r="AO52" s="726">
        <v>0</v>
      </c>
      <c r="AP52" s="625"/>
      <c r="AQ52" s="684">
        <v>0</v>
      </c>
      <c r="AR52" s="685">
        <v>242528.01294170858</v>
      </c>
      <c r="AS52" s="685">
        <v>242528.01294170829</v>
      </c>
      <c r="AT52" s="685">
        <v>239057.30924924408</v>
      </c>
      <c r="AU52" s="685">
        <v>192675.39566352492</v>
      </c>
      <c r="AV52" s="685">
        <v>192675.39566352492</v>
      </c>
      <c r="AW52" s="685">
        <v>72643.467190330441</v>
      </c>
      <c r="AX52" s="685">
        <v>72643.467190330441</v>
      </c>
      <c r="AY52" s="685">
        <v>72643.467190330441</v>
      </c>
      <c r="AZ52" s="685">
        <v>72643.467190330441</v>
      </c>
      <c r="BA52" s="685">
        <v>72643.467190330441</v>
      </c>
      <c r="BB52" s="685">
        <v>56506.051811546415</v>
      </c>
      <c r="BC52" s="685">
        <v>56506.051811546415</v>
      </c>
      <c r="BD52" s="685">
        <v>0</v>
      </c>
      <c r="BE52" s="685">
        <v>0</v>
      </c>
      <c r="BF52" s="685">
        <v>0</v>
      </c>
      <c r="BG52" s="685">
        <v>0</v>
      </c>
      <c r="BH52" s="685">
        <v>0</v>
      </c>
      <c r="BI52" s="685">
        <v>0</v>
      </c>
      <c r="BJ52" s="685">
        <v>0</v>
      </c>
      <c r="BK52" s="685">
        <v>0</v>
      </c>
      <c r="BL52" s="685">
        <v>0</v>
      </c>
      <c r="BM52" s="685">
        <v>0</v>
      </c>
      <c r="BN52" s="685">
        <v>0</v>
      </c>
      <c r="BO52" s="685">
        <v>0</v>
      </c>
      <c r="BP52" s="685">
        <v>0</v>
      </c>
      <c r="BQ52" s="685">
        <v>0</v>
      </c>
      <c r="BR52" s="685">
        <v>0</v>
      </c>
      <c r="BS52" s="685">
        <v>0</v>
      </c>
      <c r="BT52" s="686">
        <v>0</v>
      </c>
      <c r="BU52" s="16"/>
    </row>
    <row r="53" spans="2:73" hidden="1">
      <c r="B53" s="683" t="s">
        <v>694</v>
      </c>
      <c r="C53" s="683" t="s">
        <v>685</v>
      </c>
      <c r="D53" s="683" t="s">
        <v>21</v>
      </c>
      <c r="E53" s="683" t="s">
        <v>682</v>
      </c>
      <c r="F53" s="683" t="s">
        <v>695</v>
      </c>
      <c r="G53" s="683" t="s">
        <v>688</v>
      </c>
      <c r="H53" s="683">
        <v>2011</v>
      </c>
      <c r="I53" s="635" t="s">
        <v>578</v>
      </c>
      <c r="J53" s="635" t="str">
        <f t="shared" si="0"/>
        <v>Adjustment</v>
      </c>
      <c r="K53" s="625"/>
      <c r="L53" s="727">
        <v>4.9542709786055044</v>
      </c>
      <c r="M53" s="725">
        <v>4.9542709786055044</v>
      </c>
      <c r="N53" s="725">
        <v>4.9542709786055044</v>
      </c>
      <c r="O53" s="725">
        <v>4.9542709786055044</v>
      </c>
      <c r="P53" s="725">
        <v>4.9542709786055044</v>
      </c>
      <c r="Q53" s="725">
        <v>4.9542709786055044</v>
      </c>
      <c r="R53" s="725">
        <v>2.9668018069556221</v>
      </c>
      <c r="S53" s="725">
        <v>2.9668018069556221</v>
      </c>
      <c r="T53" s="725">
        <v>2.9668018069556221</v>
      </c>
      <c r="U53" s="725">
        <v>2.9668018069556221</v>
      </c>
      <c r="V53" s="725">
        <v>2.9668018069556221</v>
      </c>
      <c r="W53" s="725">
        <v>2.9668018069556221</v>
      </c>
      <c r="X53" s="725">
        <v>0</v>
      </c>
      <c r="Y53" s="725">
        <v>0</v>
      </c>
      <c r="Z53" s="725">
        <v>0</v>
      </c>
      <c r="AA53" s="725">
        <v>0</v>
      </c>
      <c r="AB53" s="725">
        <v>0</v>
      </c>
      <c r="AC53" s="725">
        <v>0</v>
      </c>
      <c r="AD53" s="725">
        <v>0</v>
      </c>
      <c r="AE53" s="725">
        <v>0</v>
      </c>
      <c r="AF53" s="725">
        <v>0</v>
      </c>
      <c r="AG53" s="725">
        <v>0</v>
      </c>
      <c r="AH53" s="725">
        <v>0</v>
      </c>
      <c r="AI53" s="725">
        <v>0</v>
      </c>
      <c r="AJ53" s="725">
        <v>0</v>
      </c>
      <c r="AK53" s="725">
        <v>0</v>
      </c>
      <c r="AL53" s="725">
        <v>0</v>
      </c>
      <c r="AM53" s="725">
        <v>0</v>
      </c>
      <c r="AN53" s="725">
        <v>0</v>
      </c>
      <c r="AO53" s="726">
        <v>0</v>
      </c>
      <c r="AP53" s="625"/>
      <c r="AQ53" s="684">
        <v>11579.932915659221</v>
      </c>
      <c r="AR53" s="685">
        <v>11579.932915659221</v>
      </c>
      <c r="AS53" s="685">
        <v>11579.932915659221</v>
      </c>
      <c r="AT53" s="685">
        <v>11579.932915659221</v>
      </c>
      <c r="AU53" s="685">
        <v>11579.932915659221</v>
      </c>
      <c r="AV53" s="685">
        <v>11579.932915659221</v>
      </c>
      <c r="AW53" s="685">
        <v>6726.8921616271846</v>
      </c>
      <c r="AX53" s="685">
        <v>6726.8921616271846</v>
      </c>
      <c r="AY53" s="685">
        <v>6726.8921616271846</v>
      </c>
      <c r="AZ53" s="685">
        <v>6726.8921616271846</v>
      </c>
      <c r="BA53" s="685">
        <v>6726.8921616271846</v>
      </c>
      <c r="BB53" s="685">
        <v>6726.8921616271846</v>
      </c>
      <c r="BC53" s="685">
        <v>0</v>
      </c>
      <c r="BD53" s="685">
        <v>0</v>
      </c>
      <c r="BE53" s="685">
        <v>0</v>
      </c>
      <c r="BF53" s="685">
        <v>0</v>
      </c>
      <c r="BG53" s="685">
        <v>0</v>
      </c>
      <c r="BH53" s="685">
        <v>0</v>
      </c>
      <c r="BI53" s="685">
        <v>0</v>
      </c>
      <c r="BJ53" s="685">
        <v>0</v>
      </c>
      <c r="BK53" s="685">
        <v>0</v>
      </c>
      <c r="BL53" s="685">
        <v>0</v>
      </c>
      <c r="BM53" s="685">
        <v>0</v>
      </c>
      <c r="BN53" s="685">
        <v>0</v>
      </c>
      <c r="BO53" s="685">
        <v>0</v>
      </c>
      <c r="BP53" s="685">
        <v>0</v>
      </c>
      <c r="BQ53" s="685">
        <v>0</v>
      </c>
      <c r="BR53" s="685">
        <v>0</v>
      </c>
      <c r="BS53" s="685">
        <v>0</v>
      </c>
      <c r="BT53" s="686">
        <v>0</v>
      </c>
    </row>
    <row r="54" spans="2:73" hidden="1">
      <c r="B54" s="683" t="s">
        <v>690</v>
      </c>
      <c r="C54" s="683" t="s">
        <v>685</v>
      </c>
      <c r="D54" s="683" t="s">
        <v>9</v>
      </c>
      <c r="E54" s="683" t="s">
        <v>682</v>
      </c>
      <c r="F54" s="683" t="s">
        <v>695</v>
      </c>
      <c r="G54" s="683" t="s">
        <v>689</v>
      </c>
      <c r="H54" s="683">
        <v>2012</v>
      </c>
      <c r="I54" s="635" t="s">
        <v>578</v>
      </c>
      <c r="J54" s="635" t="str">
        <f t="shared" si="0"/>
        <v>Current Year Savings</v>
      </c>
      <c r="K54" s="625"/>
      <c r="L54" s="727">
        <v>0</v>
      </c>
      <c r="M54" s="725">
        <v>68.463495000000009</v>
      </c>
      <c r="N54" s="725">
        <v>0</v>
      </c>
      <c r="O54" s="725">
        <v>0</v>
      </c>
      <c r="P54" s="725">
        <v>0</v>
      </c>
      <c r="Q54" s="725">
        <v>0</v>
      </c>
      <c r="R54" s="725">
        <v>0</v>
      </c>
      <c r="S54" s="725">
        <v>0</v>
      </c>
      <c r="T54" s="725">
        <v>0</v>
      </c>
      <c r="U54" s="725">
        <v>0</v>
      </c>
      <c r="V54" s="725">
        <v>0</v>
      </c>
      <c r="W54" s="725">
        <v>0</v>
      </c>
      <c r="X54" s="725">
        <v>0</v>
      </c>
      <c r="Y54" s="725">
        <v>0</v>
      </c>
      <c r="Z54" s="725">
        <v>0</v>
      </c>
      <c r="AA54" s="725">
        <v>0</v>
      </c>
      <c r="AB54" s="725">
        <v>0</v>
      </c>
      <c r="AC54" s="725">
        <v>0</v>
      </c>
      <c r="AD54" s="725">
        <v>0</v>
      </c>
      <c r="AE54" s="725">
        <v>0</v>
      </c>
      <c r="AF54" s="725">
        <v>0</v>
      </c>
      <c r="AG54" s="725">
        <v>0</v>
      </c>
      <c r="AH54" s="725">
        <v>0</v>
      </c>
      <c r="AI54" s="725">
        <v>0</v>
      </c>
      <c r="AJ54" s="725">
        <v>0</v>
      </c>
      <c r="AK54" s="725">
        <v>0</v>
      </c>
      <c r="AL54" s="725">
        <v>0</v>
      </c>
      <c r="AM54" s="725">
        <v>0</v>
      </c>
      <c r="AN54" s="725">
        <v>0</v>
      </c>
      <c r="AO54" s="726">
        <v>0</v>
      </c>
      <c r="AP54" s="625"/>
      <c r="AQ54" s="684">
        <v>0</v>
      </c>
      <c r="AR54" s="685">
        <v>995.13890000000004</v>
      </c>
      <c r="AS54" s="685">
        <v>0</v>
      </c>
      <c r="AT54" s="685">
        <v>0</v>
      </c>
      <c r="AU54" s="685">
        <v>0</v>
      </c>
      <c r="AV54" s="685">
        <v>0</v>
      </c>
      <c r="AW54" s="685">
        <v>0</v>
      </c>
      <c r="AX54" s="685">
        <v>0</v>
      </c>
      <c r="AY54" s="685">
        <v>0</v>
      </c>
      <c r="AZ54" s="685">
        <v>0</v>
      </c>
      <c r="BA54" s="685">
        <v>0</v>
      </c>
      <c r="BB54" s="685">
        <v>0</v>
      </c>
      <c r="BC54" s="685">
        <v>0</v>
      </c>
      <c r="BD54" s="685">
        <v>0</v>
      </c>
      <c r="BE54" s="685">
        <v>0</v>
      </c>
      <c r="BF54" s="685">
        <v>0</v>
      </c>
      <c r="BG54" s="685">
        <v>0</v>
      </c>
      <c r="BH54" s="685">
        <v>0</v>
      </c>
      <c r="BI54" s="685">
        <v>0</v>
      </c>
      <c r="BJ54" s="685">
        <v>0</v>
      </c>
      <c r="BK54" s="685">
        <v>0</v>
      </c>
      <c r="BL54" s="685">
        <v>0</v>
      </c>
      <c r="BM54" s="685">
        <v>0</v>
      </c>
      <c r="BN54" s="685">
        <v>0</v>
      </c>
      <c r="BO54" s="685">
        <v>0</v>
      </c>
      <c r="BP54" s="685">
        <v>0</v>
      </c>
      <c r="BQ54" s="685">
        <v>0</v>
      </c>
      <c r="BR54" s="685">
        <v>0</v>
      </c>
      <c r="BS54" s="685">
        <v>0</v>
      </c>
      <c r="BT54" s="686">
        <v>0</v>
      </c>
    </row>
    <row r="55" spans="2:73" hidden="1">
      <c r="B55" s="683" t="s">
        <v>690</v>
      </c>
      <c r="C55" s="683" t="s">
        <v>683</v>
      </c>
      <c r="D55" s="683" t="s">
        <v>4</v>
      </c>
      <c r="E55" s="683" t="s">
        <v>682</v>
      </c>
      <c r="F55" s="683" t="s">
        <v>29</v>
      </c>
      <c r="G55" s="683" t="s">
        <v>688</v>
      </c>
      <c r="H55" s="683">
        <v>2012</v>
      </c>
      <c r="I55" s="635" t="s">
        <v>578</v>
      </c>
      <c r="J55" s="635" t="str">
        <f t="shared" si="0"/>
        <v>Current Year Savings</v>
      </c>
      <c r="K55" s="625"/>
      <c r="L55" s="727">
        <v>0</v>
      </c>
      <c r="M55" s="725">
        <v>0.80600974693040683</v>
      </c>
      <c r="N55" s="725">
        <v>0.80600974693040683</v>
      </c>
      <c r="O55" s="725">
        <v>0.80600974693040683</v>
      </c>
      <c r="P55" s="725">
        <v>0.80600974693040683</v>
      </c>
      <c r="Q55" s="725">
        <v>0.80260740599283931</v>
      </c>
      <c r="R55" s="725">
        <v>0.80260740599283931</v>
      </c>
      <c r="S55" s="725">
        <v>0.68458256053524957</v>
      </c>
      <c r="T55" s="725">
        <v>0.68315330969873422</v>
      </c>
      <c r="U55" s="725">
        <v>0.68315330969873422</v>
      </c>
      <c r="V55" s="725">
        <v>0.68315330969873422</v>
      </c>
      <c r="W55" s="725">
        <v>1.2566392266239759E-2</v>
      </c>
      <c r="X55" s="725">
        <v>1.2557737976061646E-2</v>
      </c>
      <c r="Y55" s="725">
        <v>1.2557737976061646E-2</v>
      </c>
      <c r="Z55" s="725">
        <v>1.210554506520207E-2</v>
      </c>
      <c r="AA55" s="725">
        <v>1.210554506520207E-2</v>
      </c>
      <c r="AB55" s="725">
        <v>1.1307536574251884E-2</v>
      </c>
      <c r="AC55" s="725">
        <v>0</v>
      </c>
      <c r="AD55" s="725">
        <v>0</v>
      </c>
      <c r="AE55" s="725">
        <v>0</v>
      </c>
      <c r="AF55" s="725">
        <v>0</v>
      </c>
      <c r="AG55" s="725">
        <v>0</v>
      </c>
      <c r="AH55" s="725">
        <v>0</v>
      </c>
      <c r="AI55" s="725">
        <v>0</v>
      </c>
      <c r="AJ55" s="725">
        <v>0</v>
      </c>
      <c r="AK55" s="725">
        <v>0</v>
      </c>
      <c r="AL55" s="725">
        <v>0</v>
      </c>
      <c r="AM55" s="725">
        <v>0</v>
      </c>
      <c r="AN55" s="725">
        <v>0</v>
      </c>
      <c r="AO55" s="726">
        <v>0</v>
      </c>
      <c r="AP55" s="625"/>
      <c r="AQ55" s="684">
        <v>0</v>
      </c>
      <c r="AR55" s="685">
        <v>4891.0077703291763</v>
      </c>
      <c r="AS55" s="685">
        <v>4891.0077703291763</v>
      </c>
      <c r="AT55" s="685">
        <v>4891.0077703291763</v>
      </c>
      <c r="AU55" s="685">
        <v>4891.0077703291763</v>
      </c>
      <c r="AV55" s="685">
        <v>4817.5277667872806</v>
      </c>
      <c r="AW55" s="685">
        <v>4817.5277667872806</v>
      </c>
      <c r="AX55" s="685">
        <v>2268.5574485875786</v>
      </c>
      <c r="AY55" s="685">
        <v>2256.0372112597033</v>
      </c>
      <c r="AZ55" s="685">
        <v>2256.0372112597033</v>
      </c>
      <c r="BA55" s="685">
        <v>2256.0372112597033</v>
      </c>
      <c r="BB55" s="685">
        <v>366.41502477092075</v>
      </c>
      <c r="BC55" s="685">
        <v>295.09377350477166</v>
      </c>
      <c r="BD55" s="685">
        <v>295.09377350477166</v>
      </c>
      <c r="BE55" s="685">
        <v>253.58923650555798</v>
      </c>
      <c r="BF55" s="685">
        <v>253.58923650555798</v>
      </c>
      <c r="BG55" s="685">
        <v>244.20769193112386</v>
      </c>
      <c r="BH55" s="685">
        <v>0</v>
      </c>
      <c r="BI55" s="685">
        <v>0</v>
      </c>
      <c r="BJ55" s="685">
        <v>0</v>
      </c>
      <c r="BK55" s="685">
        <v>0</v>
      </c>
      <c r="BL55" s="685">
        <v>0</v>
      </c>
      <c r="BM55" s="685">
        <v>0</v>
      </c>
      <c r="BN55" s="685">
        <v>0</v>
      </c>
      <c r="BO55" s="685">
        <v>0</v>
      </c>
      <c r="BP55" s="685">
        <v>0</v>
      </c>
      <c r="BQ55" s="685">
        <v>0</v>
      </c>
      <c r="BR55" s="685">
        <v>0</v>
      </c>
      <c r="BS55" s="685">
        <v>0</v>
      </c>
      <c r="BT55" s="686">
        <v>0</v>
      </c>
    </row>
    <row r="56" spans="2:73" hidden="1">
      <c r="B56" s="683" t="s">
        <v>694</v>
      </c>
      <c r="C56" s="683" t="s">
        <v>683</v>
      </c>
      <c r="D56" s="683" t="s">
        <v>4</v>
      </c>
      <c r="E56" s="683" t="s">
        <v>682</v>
      </c>
      <c r="F56" s="683" t="s">
        <v>29</v>
      </c>
      <c r="G56" s="683" t="s">
        <v>688</v>
      </c>
      <c r="H56" s="683">
        <v>2011</v>
      </c>
      <c r="I56" s="635" t="s">
        <v>578</v>
      </c>
      <c r="J56" s="635" t="str">
        <f t="shared" si="0"/>
        <v>Adjustment</v>
      </c>
      <c r="K56" s="625"/>
      <c r="L56" s="727">
        <v>5.631539779825178E-2</v>
      </c>
      <c r="M56" s="725">
        <v>5.631539779825178E-2</v>
      </c>
      <c r="N56" s="725">
        <v>5.631539779825178E-2</v>
      </c>
      <c r="O56" s="725">
        <v>5.631539779825178E-2</v>
      </c>
      <c r="P56" s="725">
        <v>5.631539779825178E-2</v>
      </c>
      <c r="Q56" s="725">
        <v>5.2461406385331158E-2</v>
      </c>
      <c r="R56" s="725">
        <v>3.669412091339877E-2</v>
      </c>
      <c r="S56" s="725">
        <v>3.6610113296743192E-2</v>
      </c>
      <c r="T56" s="725">
        <v>3.6610113296743192E-2</v>
      </c>
      <c r="U56" s="725">
        <v>2.0470145577562989E-2</v>
      </c>
      <c r="V56" s="725">
        <v>2.7058754517160903E-3</v>
      </c>
      <c r="W56" s="725">
        <v>2.7030212650340614E-3</v>
      </c>
      <c r="X56" s="725">
        <v>2.7030212650340614E-3</v>
      </c>
      <c r="Y56" s="725">
        <v>2.6328394512829009E-3</v>
      </c>
      <c r="Z56" s="725">
        <v>2.6328394512829009E-3</v>
      </c>
      <c r="AA56" s="725">
        <v>2.5846863452962587E-3</v>
      </c>
      <c r="AB56" s="725">
        <v>0</v>
      </c>
      <c r="AC56" s="725">
        <v>0</v>
      </c>
      <c r="AD56" s="725">
        <v>0</v>
      </c>
      <c r="AE56" s="725">
        <v>0</v>
      </c>
      <c r="AF56" s="725">
        <v>0</v>
      </c>
      <c r="AG56" s="725">
        <v>0</v>
      </c>
      <c r="AH56" s="725">
        <v>0</v>
      </c>
      <c r="AI56" s="725">
        <v>0</v>
      </c>
      <c r="AJ56" s="725">
        <v>0</v>
      </c>
      <c r="AK56" s="725">
        <v>0</v>
      </c>
      <c r="AL56" s="725">
        <v>0</v>
      </c>
      <c r="AM56" s="725">
        <v>0</v>
      </c>
      <c r="AN56" s="725">
        <v>0</v>
      </c>
      <c r="AO56" s="726">
        <v>0</v>
      </c>
      <c r="AP56" s="625"/>
      <c r="AQ56" s="684">
        <v>964.26092462107442</v>
      </c>
      <c r="AR56" s="685">
        <v>964.26092462107442</v>
      </c>
      <c r="AS56" s="685">
        <v>964.26092462107442</v>
      </c>
      <c r="AT56" s="685">
        <v>964.26092462107442</v>
      </c>
      <c r="AU56" s="685">
        <v>964.26092462107442</v>
      </c>
      <c r="AV56" s="685">
        <v>881.02667271382506</v>
      </c>
      <c r="AW56" s="685">
        <v>540.50224744797106</v>
      </c>
      <c r="AX56" s="685">
        <v>539.76634072606805</v>
      </c>
      <c r="AY56" s="685">
        <v>539.76634072606805</v>
      </c>
      <c r="AZ56" s="685">
        <v>191.19313570819125</v>
      </c>
      <c r="BA56" s="685">
        <v>86.350702463357166</v>
      </c>
      <c r="BB56" s="685">
        <v>62.828939115940926</v>
      </c>
      <c r="BC56" s="685">
        <v>62.828939115940926</v>
      </c>
      <c r="BD56" s="685">
        <v>56.387299683845704</v>
      </c>
      <c r="BE56" s="685">
        <v>56.387299683845704</v>
      </c>
      <c r="BF56" s="685">
        <v>55.82120231103049</v>
      </c>
      <c r="BG56" s="685">
        <v>0</v>
      </c>
      <c r="BH56" s="685">
        <v>0</v>
      </c>
      <c r="BI56" s="685">
        <v>0</v>
      </c>
      <c r="BJ56" s="685">
        <v>0</v>
      </c>
      <c r="BK56" s="685">
        <v>0</v>
      </c>
      <c r="BL56" s="685">
        <v>0</v>
      </c>
      <c r="BM56" s="685">
        <v>0</v>
      </c>
      <c r="BN56" s="685">
        <v>0</v>
      </c>
      <c r="BO56" s="685">
        <v>0</v>
      </c>
      <c r="BP56" s="685">
        <v>0</v>
      </c>
      <c r="BQ56" s="685">
        <v>0</v>
      </c>
      <c r="BR56" s="685">
        <v>0</v>
      </c>
      <c r="BS56" s="685">
        <v>0</v>
      </c>
      <c r="BT56" s="686">
        <v>0</v>
      </c>
    </row>
    <row r="57" spans="2:73" hidden="1">
      <c r="B57" s="683" t="s">
        <v>690</v>
      </c>
      <c r="C57" s="683" t="s">
        <v>683</v>
      </c>
      <c r="D57" s="683" t="s">
        <v>5</v>
      </c>
      <c r="E57" s="683" t="s">
        <v>682</v>
      </c>
      <c r="F57" s="683" t="s">
        <v>29</v>
      </c>
      <c r="G57" s="683" t="s">
        <v>688</v>
      </c>
      <c r="H57" s="683">
        <v>2012</v>
      </c>
      <c r="I57" s="635" t="s">
        <v>578</v>
      </c>
      <c r="J57" s="635" t="str">
        <f t="shared" si="0"/>
        <v>Current Year Savings</v>
      </c>
      <c r="K57" s="625"/>
      <c r="L57" s="727">
        <v>0</v>
      </c>
      <c r="M57" s="725">
        <v>5.1770852438389339</v>
      </c>
      <c r="N57" s="725">
        <v>5.1770852438389339</v>
      </c>
      <c r="O57" s="725">
        <v>5.1770852438389339</v>
      </c>
      <c r="P57" s="725">
        <v>5.1770852438389339</v>
      </c>
      <c r="Q57" s="725">
        <v>4.7386861012714814</v>
      </c>
      <c r="R57" s="725">
        <v>4.0100451410873683</v>
      </c>
      <c r="S57" s="725">
        <v>3.0020517404107991</v>
      </c>
      <c r="T57" s="725">
        <v>2.9909677543317001</v>
      </c>
      <c r="U57" s="725">
        <v>2.9909677543317001</v>
      </c>
      <c r="V57" s="725">
        <v>1.9289080940664711</v>
      </c>
      <c r="W57" s="725">
        <v>0.75466447519051283</v>
      </c>
      <c r="X57" s="725">
        <v>0.75459821427046192</v>
      </c>
      <c r="Y57" s="725">
        <v>0.75459821427046192</v>
      </c>
      <c r="Z57" s="725">
        <v>0.74164875153803778</v>
      </c>
      <c r="AA57" s="725">
        <v>0.74164875153803778</v>
      </c>
      <c r="AB57" s="725">
        <v>0.72322201001973341</v>
      </c>
      <c r="AC57" s="725">
        <v>0.20292214598415023</v>
      </c>
      <c r="AD57" s="725">
        <v>0.20292214598415023</v>
      </c>
      <c r="AE57" s="725">
        <v>0.20292214598415023</v>
      </c>
      <c r="AF57" s="725">
        <v>0.20292214598415023</v>
      </c>
      <c r="AG57" s="725">
        <v>0</v>
      </c>
      <c r="AH57" s="725">
        <v>0</v>
      </c>
      <c r="AI57" s="725">
        <v>0</v>
      </c>
      <c r="AJ57" s="725">
        <v>0</v>
      </c>
      <c r="AK57" s="725">
        <v>0</v>
      </c>
      <c r="AL57" s="725">
        <v>0</v>
      </c>
      <c r="AM57" s="725">
        <v>0</v>
      </c>
      <c r="AN57" s="725">
        <v>0</v>
      </c>
      <c r="AO57" s="726">
        <v>0</v>
      </c>
      <c r="AP57" s="625"/>
      <c r="AQ57" s="684">
        <v>0</v>
      </c>
      <c r="AR57" s="685">
        <v>93684.167708173962</v>
      </c>
      <c r="AS57" s="685">
        <v>93684.167708173962</v>
      </c>
      <c r="AT57" s="685">
        <v>93684.167708173962</v>
      </c>
      <c r="AU57" s="685">
        <v>93684.167708173962</v>
      </c>
      <c r="AV57" s="685">
        <v>84216.106999463445</v>
      </c>
      <c r="AW57" s="685">
        <v>68479.723927466854</v>
      </c>
      <c r="AX57" s="685">
        <v>46710.195237941894</v>
      </c>
      <c r="AY57" s="685">
        <v>46613.099519888987</v>
      </c>
      <c r="AZ57" s="685">
        <v>46613.099519888987</v>
      </c>
      <c r="BA57" s="685">
        <v>23675.907442428474</v>
      </c>
      <c r="BB57" s="685">
        <v>17570.611485484118</v>
      </c>
      <c r="BC57" s="685">
        <v>17024.545704141899</v>
      </c>
      <c r="BD57" s="685">
        <v>17024.545704141899</v>
      </c>
      <c r="BE57" s="685">
        <v>15835.978961518325</v>
      </c>
      <c r="BF57" s="685">
        <v>15835.978961518325</v>
      </c>
      <c r="BG57" s="685">
        <v>15619.350568617754</v>
      </c>
      <c r="BH57" s="685">
        <v>4382.4884922628271</v>
      </c>
      <c r="BI57" s="685">
        <v>4382.4884922628271</v>
      </c>
      <c r="BJ57" s="685">
        <v>4382.4884922628271</v>
      </c>
      <c r="BK57" s="685">
        <v>4382.4884922628271</v>
      </c>
      <c r="BL57" s="685">
        <v>0</v>
      </c>
      <c r="BM57" s="685">
        <v>0</v>
      </c>
      <c r="BN57" s="685">
        <v>0</v>
      </c>
      <c r="BO57" s="685">
        <v>0</v>
      </c>
      <c r="BP57" s="685">
        <v>0</v>
      </c>
      <c r="BQ57" s="685">
        <v>0</v>
      </c>
      <c r="BR57" s="685">
        <v>0</v>
      </c>
      <c r="BS57" s="685">
        <v>0</v>
      </c>
      <c r="BT57" s="686">
        <v>0</v>
      </c>
    </row>
    <row r="58" spans="2:73" hidden="1">
      <c r="B58" s="683" t="s">
        <v>694</v>
      </c>
      <c r="C58" s="683" t="s">
        <v>683</v>
      </c>
      <c r="D58" s="683" t="s">
        <v>5</v>
      </c>
      <c r="E58" s="683" t="s">
        <v>682</v>
      </c>
      <c r="F58" s="683" t="s">
        <v>29</v>
      </c>
      <c r="G58" s="683" t="s">
        <v>688</v>
      </c>
      <c r="H58" s="683">
        <v>2011</v>
      </c>
      <c r="I58" s="635" t="s">
        <v>578</v>
      </c>
      <c r="J58" s="635" t="str">
        <f t="shared" si="0"/>
        <v>Adjustment</v>
      </c>
      <c r="K58" s="625"/>
      <c r="L58" s="727">
        <v>0.37731605730620538</v>
      </c>
      <c r="M58" s="725">
        <v>0.37731605730620538</v>
      </c>
      <c r="N58" s="725">
        <v>0.37731605730620538</v>
      </c>
      <c r="O58" s="725">
        <v>0.37731605730620538</v>
      </c>
      <c r="P58" s="725">
        <v>0.37731605730620538</v>
      </c>
      <c r="Q58" s="725">
        <v>0.34503291391444685</v>
      </c>
      <c r="R58" s="725">
        <v>0.19717043038185067</v>
      </c>
      <c r="S58" s="725">
        <v>0.19708328766363387</v>
      </c>
      <c r="T58" s="725">
        <v>0.19708328766363387</v>
      </c>
      <c r="U58" s="725">
        <v>6.1886076152000286E-2</v>
      </c>
      <c r="V58" s="725">
        <v>2.5712897587593129E-2</v>
      </c>
      <c r="W58" s="725">
        <v>2.5706014473985926E-2</v>
      </c>
      <c r="X58" s="725">
        <v>2.5706014473985926E-2</v>
      </c>
      <c r="Y58" s="725">
        <v>2.452405966920412E-2</v>
      </c>
      <c r="Z58" s="725">
        <v>2.452405966920412E-2</v>
      </c>
      <c r="AA58" s="725">
        <v>2.4469939492132081E-2</v>
      </c>
      <c r="AB58" s="725">
        <v>0</v>
      </c>
      <c r="AC58" s="725">
        <v>0</v>
      </c>
      <c r="AD58" s="725">
        <v>0</v>
      </c>
      <c r="AE58" s="725">
        <v>0</v>
      </c>
      <c r="AF58" s="725">
        <v>0</v>
      </c>
      <c r="AG58" s="725">
        <v>0</v>
      </c>
      <c r="AH58" s="725">
        <v>0</v>
      </c>
      <c r="AI58" s="725">
        <v>0</v>
      </c>
      <c r="AJ58" s="725">
        <v>0</v>
      </c>
      <c r="AK58" s="725">
        <v>0</v>
      </c>
      <c r="AL58" s="725">
        <v>0</v>
      </c>
      <c r="AM58" s="725">
        <v>0</v>
      </c>
      <c r="AN58" s="725">
        <v>0</v>
      </c>
      <c r="AO58" s="726">
        <v>0</v>
      </c>
      <c r="AP58" s="625"/>
      <c r="AQ58" s="684">
        <v>7637.653465814451</v>
      </c>
      <c r="AR58" s="685">
        <v>7637.653465814451</v>
      </c>
      <c r="AS58" s="685">
        <v>7637.653465814451</v>
      </c>
      <c r="AT58" s="685">
        <v>7637.653465814451</v>
      </c>
      <c r="AU58" s="685">
        <v>7637.653465814451</v>
      </c>
      <c r="AV58" s="685">
        <v>6940.4377739426382</v>
      </c>
      <c r="AW58" s="685">
        <v>3747.0670879770992</v>
      </c>
      <c r="AX58" s="685">
        <v>3746.3037177655206</v>
      </c>
      <c r="AY58" s="685">
        <v>3746.3037177655206</v>
      </c>
      <c r="AZ58" s="685">
        <v>826.46359503176905</v>
      </c>
      <c r="BA58" s="685">
        <v>694.32146671879764</v>
      </c>
      <c r="BB58" s="685">
        <v>637.59673655959148</v>
      </c>
      <c r="BC58" s="685">
        <v>637.59673655959148</v>
      </c>
      <c r="BD58" s="685">
        <v>529.11098689754317</v>
      </c>
      <c r="BE58" s="685">
        <v>529.11098689754317</v>
      </c>
      <c r="BF58" s="685">
        <v>528.4747394649213</v>
      </c>
      <c r="BG58" s="685">
        <v>0</v>
      </c>
      <c r="BH58" s="685">
        <v>0</v>
      </c>
      <c r="BI58" s="685">
        <v>0</v>
      </c>
      <c r="BJ58" s="685">
        <v>0</v>
      </c>
      <c r="BK58" s="685">
        <v>0</v>
      </c>
      <c r="BL58" s="685">
        <v>0</v>
      </c>
      <c r="BM58" s="685">
        <v>0</v>
      </c>
      <c r="BN58" s="685">
        <v>0</v>
      </c>
      <c r="BO58" s="685">
        <v>0</v>
      </c>
      <c r="BP58" s="685">
        <v>0</v>
      </c>
      <c r="BQ58" s="685">
        <v>0</v>
      </c>
      <c r="BR58" s="685">
        <v>0</v>
      </c>
      <c r="BS58" s="685">
        <v>0</v>
      </c>
      <c r="BT58" s="686">
        <v>0</v>
      </c>
    </row>
    <row r="59" spans="2:73" hidden="1">
      <c r="B59" s="683" t="s">
        <v>690</v>
      </c>
      <c r="C59" s="683" t="s">
        <v>683</v>
      </c>
      <c r="D59" s="683" t="s">
        <v>1</v>
      </c>
      <c r="E59" s="683" t="s">
        <v>682</v>
      </c>
      <c r="F59" s="683" t="s">
        <v>29</v>
      </c>
      <c r="G59" s="683" t="s">
        <v>688</v>
      </c>
      <c r="H59" s="683">
        <v>2012</v>
      </c>
      <c r="I59" s="635" t="s">
        <v>578</v>
      </c>
      <c r="J59" s="635" t="str">
        <f t="shared" si="0"/>
        <v>Current Year Savings</v>
      </c>
      <c r="K59" s="625"/>
      <c r="L59" s="727">
        <v>0</v>
      </c>
      <c r="M59" s="725">
        <v>16.674466524265256</v>
      </c>
      <c r="N59" s="725">
        <v>16.674466524265256</v>
      </c>
      <c r="O59" s="725">
        <v>16.674466524265256</v>
      </c>
      <c r="P59" s="725">
        <v>16.216050875782109</v>
      </c>
      <c r="Q59" s="725">
        <v>9.2390168096671559</v>
      </c>
      <c r="R59" s="725">
        <v>0</v>
      </c>
      <c r="S59" s="725">
        <v>0</v>
      </c>
      <c r="T59" s="725">
        <v>0</v>
      </c>
      <c r="U59" s="725">
        <v>0</v>
      </c>
      <c r="V59" s="725">
        <v>0</v>
      </c>
      <c r="W59" s="725">
        <v>0</v>
      </c>
      <c r="X59" s="725">
        <v>0</v>
      </c>
      <c r="Y59" s="725">
        <v>0</v>
      </c>
      <c r="Z59" s="725">
        <v>0</v>
      </c>
      <c r="AA59" s="725">
        <v>0</v>
      </c>
      <c r="AB59" s="725">
        <v>0</v>
      </c>
      <c r="AC59" s="725">
        <v>0</v>
      </c>
      <c r="AD59" s="725">
        <v>0</v>
      </c>
      <c r="AE59" s="725">
        <v>0</v>
      </c>
      <c r="AF59" s="725">
        <v>0</v>
      </c>
      <c r="AG59" s="725">
        <v>0</v>
      </c>
      <c r="AH59" s="725">
        <v>0</v>
      </c>
      <c r="AI59" s="725">
        <v>0</v>
      </c>
      <c r="AJ59" s="725">
        <v>0</v>
      </c>
      <c r="AK59" s="725">
        <v>0</v>
      </c>
      <c r="AL59" s="725">
        <v>0</v>
      </c>
      <c r="AM59" s="725">
        <v>0</v>
      </c>
      <c r="AN59" s="725">
        <v>0</v>
      </c>
      <c r="AO59" s="726">
        <v>0</v>
      </c>
      <c r="AP59" s="625"/>
      <c r="AQ59" s="684">
        <v>0</v>
      </c>
      <c r="AR59" s="685">
        <v>113760.78703772578</v>
      </c>
      <c r="AS59" s="685">
        <v>113760.78703772578</v>
      </c>
      <c r="AT59" s="685">
        <v>113760.78703772578</v>
      </c>
      <c r="AU59" s="685">
        <v>113350.84681772576</v>
      </c>
      <c r="AV59" s="685">
        <v>70269.518176736747</v>
      </c>
      <c r="AW59" s="685">
        <v>0</v>
      </c>
      <c r="AX59" s="685">
        <v>0</v>
      </c>
      <c r="AY59" s="685">
        <v>0</v>
      </c>
      <c r="AZ59" s="685">
        <v>0</v>
      </c>
      <c r="BA59" s="685">
        <v>0</v>
      </c>
      <c r="BB59" s="685">
        <v>0</v>
      </c>
      <c r="BC59" s="685">
        <v>0</v>
      </c>
      <c r="BD59" s="685">
        <v>0</v>
      </c>
      <c r="BE59" s="685">
        <v>0</v>
      </c>
      <c r="BF59" s="685">
        <v>0</v>
      </c>
      <c r="BG59" s="685">
        <v>0</v>
      </c>
      <c r="BH59" s="685">
        <v>0</v>
      </c>
      <c r="BI59" s="685">
        <v>0</v>
      </c>
      <c r="BJ59" s="685">
        <v>0</v>
      </c>
      <c r="BK59" s="685">
        <v>0</v>
      </c>
      <c r="BL59" s="685">
        <v>0</v>
      </c>
      <c r="BM59" s="685">
        <v>0</v>
      </c>
      <c r="BN59" s="685">
        <v>0</v>
      </c>
      <c r="BO59" s="685">
        <v>0</v>
      </c>
      <c r="BP59" s="685">
        <v>0</v>
      </c>
      <c r="BQ59" s="685">
        <v>0</v>
      </c>
      <c r="BR59" s="685">
        <v>0</v>
      </c>
      <c r="BS59" s="685">
        <v>0</v>
      </c>
      <c r="BT59" s="686">
        <v>0</v>
      </c>
    </row>
    <row r="60" spans="2:73" ht="15.75" hidden="1">
      <c r="B60" s="683" t="s">
        <v>690</v>
      </c>
      <c r="C60" s="683" t="s">
        <v>683</v>
      </c>
      <c r="D60" s="683" t="s">
        <v>2</v>
      </c>
      <c r="E60" s="683" t="s">
        <v>682</v>
      </c>
      <c r="F60" s="683" t="s">
        <v>29</v>
      </c>
      <c r="G60" s="683" t="s">
        <v>688</v>
      </c>
      <c r="H60" s="683">
        <v>2012</v>
      </c>
      <c r="I60" s="635" t="s">
        <v>578</v>
      </c>
      <c r="J60" s="635" t="str">
        <f t="shared" si="0"/>
        <v>Current Year Savings</v>
      </c>
      <c r="K60" s="625"/>
      <c r="L60" s="727">
        <v>0</v>
      </c>
      <c r="M60" s="725">
        <v>7.7909103075930792</v>
      </c>
      <c r="N60" s="725">
        <v>7.7909103075930792</v>
      </c>
      <c r="O60" s="725">
        <v>7.7909103075930792</v>
      </c>
      <c r="P60" s="725">
        <v>7.6134019071046124</v>
      </c>
      <c r="Q60" s="725">
        <v>0</v>
      </c>
      <c r="R60" s="725">
        <v>0</v>
      </c>
      <c r="S60" s="725">
        <v>0</v>
      </c>
      <c r="T60" s="725">
        <v>0</v>
      </c>
      <c r="U60" s="725">
        <v>0</v>
      </c>
      <c r="V60" s="725">
        <v>0</v>
      </c>
      <c r="W60" s="725">
        <v>0</v>
      </c>
      <c r="X60" s="725">
        <v>0</v>
      </c>
      <c r="Y60" s="725">
        <v>0</v>
      </c>
      <c r="Z60" s="725">
        <v>0</v>
      </c>
      <c r="AA60" s="725">
        <v>0</v>
      </c>
      <c r="AB60" s="725">
        <v>0</v>
      </c>
      <c r="AC60" s="725">
        <v>0</v>
      </c>
      <c r="AD60" s="725">
        <v>0</v>
      </c>
      <c r="AE60" s="725">
        <v>0</v>
      </c>
      <c r="AF60" s="725">
        <v>0</v>
      </c>
      <c r="AG60" s="725">
        <v>0</v>
      </c>
      <c r="AH60" s="725">
        <v>0</v>
      </c>
      <c r="AI60" s="725">
        <v>0</v>
      </c>
      <c r="AJ60" s="725">
        <v>0</v>
      </c>
      <c r="AK60" s="725">
        <v>0</v>
      </c>
      <c r="AL60" s="725">
        <v>0</v>
      </c>
      <c r="AM60" s="725">
        <v>0</v>
      </c>
      <c r="AN60" s="725">
        <v>0</v>
      </c>
      <c r="AO60" s="726">
        <v>0</v>
      </c>
      <c r="AP60" s="625"/>
      <c r="AQ60" s="684">
        <v>0</v>
      </c>
      <c r="AR60" s="685">
        <v>13733.903588374209</v>
      </c>
      <c r="AS60" s="685">
        <v>13733.903588374209</v>
      </c>
      <c r="AT60" s="685">
        <v>13733.903588374209</v>
      </c>
      <c r="AU60" s="685">
        <v>13575.165916593436</v>
      </c>
      <c r="AV60" s="685">
        <v>0</v>
      </c>
      <c r="AW60" s="685">
        <v>0</v>
      </c>
      <c r="AX60" s="685">
        <v>0</v>
      </c>
      <c r="AY60" s="685">
        <v>0</v>
      </c>
      <c r="AZ60" s="685">
        <v>0</v>
      </c>
      <c r="BA60" s="685">
        <v>0</v>
      </c>
      <c r="BB60" s="685">
        <v>0</v>
      </c>
      <c r="BC60" s="685">
        <v>0</v>
      </c>
      <c r="BD60" s="685">
        <v>0</v>
      </c>
      <c r="BE60" s="685">
        <v>0</v>
      </c>
      <c r="BF60" s="685">
        <v>0</v>
      </c>
      <c r="BG60" s="685">
        <v>0</v>
      </c>
      <c r="BH60" s="685">
        <v>0</v>
      </c>
      <c r="BI60" s="685">
        <v>0</v>
      </c>
      <c r="BJ60" s="685">
        <v>0</v>
      </c>
      <c r="BK60" s="685">
        <v>0</v>
      </c>
      <c r="BL60" s="685">
        <v>0</v>
      </c>
      <c r="BM60" s="685">
        <v>0</v>
      </c>
      <c r="BN60" s="685">
        <v>0</v>
      </c>
      <c r="BO60" s="685">
        <v>0</v>
      </c>
      <c r="BP60" s="685">
        <v>0</v>
      </c>
      <c r="BQ60" s="685">
        <v>0</v>
      </c>
      <c r="BR60" s="685">
        <v>0</v>
      </c>
      <c r="BS60" s="685">
        <v>0</v>
      </c>
      <c r="BT60" s="686">
        <v>0</v>
      </c>
      <c r="BU60" s="165"/>
    </row>
    <row r="61" spans="2:73" hidden="1">
      <c r="B61" s="683" t="s">
        <v>209</v>
      </c>
      <c r="C61" s="683" t="s">
        <v>685</v>
      </c>
      <c r="D61" s="683" t="s">
        <v>21</v>
      </c>
      <c r="E61" s="683" t="s">
        <v>682</v>
      </c>
      <c r="F61" s="683" t="s">
        <v>693</v>
      </c>
      <c r="G61" s="683" t="s">
        <v>688</v>
      </c>
      <c r="H61" s="683">
        <v>2013</v>
      </c>
      <c r="I61" s="635" t="s">
        <v>579</v>
      </c>
      <c r="J61" s="635" t="str">
        <f t="shared" si="0"/>
        <v>Current Year Savings</v>
      </c>
      <c r="K61" s="625"/>
      <c r="L61" s="727">
        <v>0</v>
      </c>
      <c r="M61" s="725">
        <v>0</v>
      </c>
      <c r="N61" s="725">
        <v>37.701442389</v>
      </c>
      <c r="O61" s="725">
        <v>37.701442389</v>
      </c>
      <c r="P61" s="725">
        <v>37.610722440000004</v>
      </c>
      <c r="Q61" s="725">
        <v>34.621249773999999</v>
      </c>
      <c r="R61" s="725">
        <v>19.793919861999999</v>
      </c>
      <c r="S61" s="725">
        <v>19.793919861999999</v>
      </c>
      <c r="T61" s="725">
        <v>19.793919861999999</v>
      </c>
      <c r="U61" s="725">
        <v>19.793919861999999</v>
      </c>
      <c r="V61" s="725">
        <v>19.793919861999999</v>
      </c>
      <c r="W61" s="725">
        <v>19.793919861999999</v>
      </c>
      <c r="X61" s="725">
        <v>19.420276684000001</v>
      </c>
      <c r="Y61" s="725">
        <v>17.077645926999999</v>
      </c>
      <c r="Z61" s="725">
        <v>0</v>
      </c>
      <c r="AA61" s="725">
        <v>0</v>
      </c>
      <c r="AB61" s="725">
        <v>0</v>
      </c>
      <c r="AC61" s="725">
        <v>0</v>
      </c>
      <c r="AD61" s="725">
        <v>0</v>
      </c>
      <c r="AE61" s="725">
        <v>0</v>
      </c>
      <c r="AF61" s="725">
        <v>0</v>
      </c>
      <c r="AG61" s="725">
        <v>0</v>
      </c>
      <c r="AH61" s="725">
        <v>0</v>
      </c>
      <c r="AI61" s="725">
        <v>0</v>
      </c>
      <c r="AJ61" s="725">
        <v>0</v>
      </c>
      <c r="AK61" s="725">
        <v>0</v>
      </c>
      <c r="AL61" s="725">
        <v>0</v>
      </c>
      <c r="AM61" s="725">
        <v>0</v>
      </c>
      <c r="AN61" s="725">
        <v>0</v>
      </c>
      <c r="AO61" s="726">
        <v>0</v>
      </c>
      <c r="AP61" s="625"/>
      <c r="AQ61" s="684">
        <v>0</v>
      </c>
      <c r="AR61" s="685">
        <v>0</v>
      </c>
      <c r="AS61" s="685">
        <v>131294.232167788</v>
      </c>
      <c r="AT61" s="685">
        <v>131294.232167788</v>
      </c>
      <c r="AU61" s="685">
        <v>131004.678962921</v>
      </c>
      <c r="AV61" s="685">
        <v>117804.19439475601</v>
      </c>
      <c r="AW61" s="685">
        <v>69216.913272045</v>
      </c>
      <c r="AX61" s="685">
        <v>69216.913272045</v>
      </c>
      <c r="AY61" s="685">
        <v>69216.913272045</v>
      </c>
      <c r="AZ61" s="685">
        <v>69216.913272045</v>
      </c>
      <c r="BA61" s="685">
        <v>69216.913272045</v>
      </c>
      <c r="BB61" s="685">
        <v>69216.913272045</v>
      </c>
      <c r="BC61" s="685">
        <v>65827.269104501</v>
      </c>
      <c r="BD61" s="685">
        <v>56799.998587317998</v>
      </c>
      <c r="BE61" s="685">
        <v>0</v>
      </c>
      <c r="BF61" s="685">
        <v>0</v>
      </c>
      <c r="BG61" s="685">
        <v>0</v>
      </c>
      <c r="BH61" s="685">
        <v>0</v>
      </c>
      <c r="BI61" s="685">
        <v>0</v>
      </c>
      <c r="BJ61" s="685">
        <v>0</v>
      </c>
      <c r="BK61" s="685">
        <v>0</v>
      </c>
      <c r="BL61" s="685">
        <v>0</v>
      </c>
      <c r="BM61" s="685">
        <v>0</v>
      </c>
      <c r="BN61" s="685">
        <v>0</v>
      </c>
      <c r="BO61" s="685">
        <v>0</v>
      </c>
      <c r="BP61" s="685">
        <v>0</v>
      </c>
      <c r="BQ61" s="685">
        <v>0</v>
      </c>
      <c r="BR61" s="685">
        <v>0</v>
      </c>
      <c r="BS61" s="685">
        <v>0</v>
      </c>
      <c r="BT61" s="686">
        <v>0</v>
      </c>
    </row>
    <row r="62" spans="2:73" hidden="1">
      <c r="B62" s="683" t="s">
        <v>209</v>
      </c>
      <c r="C62" s="683" t="s">
        <v>685</v>
      </c>
      <c r="D62" s="683" t="s">
        <v>22</v>
      </c>
      <c r="E62" s="683" t="s">
        <v>682</v>
      </c>
      <c r="F62" s="683" t="s">
        <v>693</v>
      </c>
      <c r="G62" s="683" t="s">
        <v>688</v>
      </c>
      <c r="H62" s="683">
        <v>2013</v>
      </c>
      <c r="I62" s="635" t="s">
        <v>579</v>
      </c>
      <c r="J62" s="635" t="str">
        <f t="shared" si="0"/>
        <v>Current Year Savings</v>
      </c>
      <c r="K62" s="625"/>
      <c r="L62" s="727">
        <v>0</v>
      </c>
      <c r="M62" s="725">
        <v>0</v>
      </c>
      <c r="N62" s="725">
        <v>322.25793224099999</v>
      </c>
      <c r="O62" s="725">
        <v>321.445760576</v>
      </c>
      <c r="P62" s="725">
        <v>320.85443812599999</v>
      </c>
      <c r="Q62" s="725">
        <v>320.85443812599999</v>
      </c>
      <c r="R62" s="725">
        <v>319.20149447</v>
      </c>
      <c r="S62" s="725">
        <v>315.838065159</v>
      </c>
      <c r="T62" s="725">
        <v>315.838065159</v>
      </c>
      <c r="U62" s="725">
        <v>315.48766477300001</v>
      </c>
      <c r="V62" s="725">
        <v>309.67410094899998</v>
      </c>
      <c r="W62" s="725">
        <v>285.15552264600001</v>
      </c>
      <c r="X62" s="725">
        <v>253.05489467000004</v>
      </c>
      <c r="Y62" s="725">
        <v>250.14956281299999</v>
      </c>
      <c r="Z62" s="725">
        <v>143.053511066</v>
      </c>
      <c r="AA62" s="725">
        <v>143.053511066</v>
      </c>
      <c r="AB62" s="725">
        <v>143.053511066</v>
      </c>
      <c r="AC62" s="725">
        <v>118.737638041</v>
      </c>
      <c r="AD62" s="725">
        <v>17.438966938</v>
      </c>
      <c r="AE62" s="725">
        <v>17.098103545000001</v>
      </c>
      <c r="AF62" s="725">
        <v>17.098103545000001</v>
      </c>
      <c r="AG62" s="725">
        <v>17.098103545000001</v>
      </c>
      <c r="AH62" s="725">
        <v>0</v>
      </c>
      <c r="AI62" s="725">
        <v>0</v>
      </c>
      <c r="AJ62" s="725">
        <v>0</v>
      </c>
      <c r="AK62" s="725">
        <v>0</v>
      </c>
      <c r="AL62" s="725">
        <v>0</v>
      </c>
      <c r="AM62" s="725">
        <v>0</v>
      </c>
      <c r="AN62" s="725">
        <v>0</v>
      </c>
      <c r="AO62" s="726">
        <v>0</v>
      </c>
      <c r="AP62" s="625"/>
      <c r="AQ62" s="684">
        <v>0</v>
      </c>
      <c r="AR62" s="685">
        <v>0</v>
      </c>
      <c r="AS62" s="685">
        <v>2039348.5630077</v>
      </c>
      <c r="AT62" s="685">
        <v>2036804.23775235</v>
      </c>
      <c r="AU62" s="685">
        <v>2034951.7711859399</v>
      </c>
      <c r="AV62" s="685">
        <v>2034951.7711859399</v>
      </c>
      <c r="AW62" s="685">
        <v>2029773.50870489</v>
      </c>
      <c r="AX62" s="685">
        <v>2012738.45147001</v>
      </c>
      <c r="AY62" s="685">
        <v>2012738.45147001</v>
      </c>
      <c r="AZ62" s="685">
        <v>2010451.8738130601</v>
      </c>
      <c r="BA62" s="685">
        <v>1991678.0923764899</v>
      </c>
      <c r="BB62" s="685">
        <v>1867496.68521834</v>
      </c>
      <c r="BC62" s="685">
        <v>1696393.94879095</v>
      </c>
      <c r="BD62" s="685">
        <v>1677434.8745993299</v>
      </c>
      <c r="BE62" s="685">
        <v>1016244.73695583</v>
      </c>
      <c r="BF62" s="685">
        <v>1016244.73695583</v>
      </c>
      <c r="BG62" s="685">
        <v>1016244.73695583</v>
      </c>
      <c r="BH62" s="685">
        <v>827490.90760528506</v>
      </c>
      <c r="BI62" s="685">
        <v>49181.092046065998</v>
      </c>
      <c r="BJ62" s="685">
        <v>48464.532049130998</v>
      </c>
      <c r="BK62" s="685">
        <v>48464.532049130998</v>
      </c>
      <c r="BL62" s="685">
        <v>48464.532049130998</v>
      </c>
      <c r="BM62" s="685">
        <v>0</v>
      </c>
      <c r="BN62" s="685">
        <v>0</v>
      </c>
      <c r="BO62" s="685">
        <v>0</v>
      </c>
      <c r="BP62" s="685">
        <v>0</v>
      </c>
      <c r="BQ62" s="685">
        <v>0</v>
      </c>
      <c r="BR62" s="685">
        <v>0</v>
      </c>
      <c r="BS62" s="685">
        <v>0</v>
      </c>
      <c r="BT62" s="686">
        <v>0</v>
      </c>
    </row>
    <row r="63" spans="2:73" hidden="1">
      <c r="B63" s="683"/>
      <c r="C63" s="683" t="s">
        <v>492</v>
      </c>
      <c r="D63" s="683" t="s">
        <v>492</v>
      </c>
      <c r="E63" s="683" t="s">
        <v>682</v>
      </c>
      <c r="F63" s="683" t="s">
        <v>684</v>
      </c>
      <c r="G63" s="683" t="s">
        <v>688</v>
      </c>
      <c r="H63" s="683">
        <v>2013</v>
      </c>
      <c r="I63" s="635" t="s">
        <v>579</v>
      </c>
      <c r="J63" s="635" t="str">
        <f t="shared" si="0"/>
        <v>Current Year Savings</v>
      </c>
      <c r="K63" s="625"/>
      <c r="L63" s="727">
        <v>0</v>
      </c>
      <c r="M63" s="725">
        <v>0</v>
      </c>
      <c r="N63" s="725">
        <v>125.10000000000002</v>
      </c>
      <c r="O63" s="725">
        <v>125.10000000000002</v>
      </c>
      <c r="P63" s="725">
        <v>125.10000000000002</v>
      </c>
      <c r="Q63" s="725">
        <v>125.10000000000002</v>
      </c>
      <c r="R63" s="725">
        <v>125.10000000000002</v>
      </c>
      <c r="S63" s="725">
        <v>125.10000000000002</v>
      </c>
      <c r="T63" s="725">
        <v>125.10000000000002</v>
      </c>
      <c r="U63" s="725">
        <v>125.10000000000002</v>
      </c>
      <c r="V63" s="725">
        <v>125.10000000000002</v>
      </c>
      <c r="W63" s="725">
        <v>125.10000000000002</v>
      </c>
      <c r="X63" s="725">
        <v>0</v>
      </c>
      <c r="Y63" s="725">
        <v>0</v>
      </c>
      <c r="Z63" s="725">
        <v>0</v>
      </c>
      <c r="AA63" s="725">
        <v>0</v>
      </c>
      <c r="AB63" s="725">
        <v>0</v>
      </c>
      <c r="AC63" s="725">
        <v>0</v>
      </c>
      <c r="AD63" s="725">
        <v>0</v>
      </c>
      <c r="AE63" s="725">
        <v>0</v>
      </c>
      <c r="AF63" s="725">
        <v>0</v>
      </c>
      <c r="AG63" s="725">
        <v>0</v>
      </c>
      <c r="AH63" s="725">
        <v>0</v>
      </c>
      <c r="AI63" s="725">
        <v>0</v>
      </c>
      <c r="AJ63" s="725">
        <v>0</v>
      </c>
      <c r="AK63" s="725">
        <v>0</v>
      </c>
      <c r="AL63" s="725">
        <v>0</v>
      </c>
      <c r="AM63" s="725">
        <v>0</v>
      </c>
      <c r="AN63" s="725">
        <v>0</v>
      </c>
      <c r="AO63" s="726">
        <v>0</v>
      </c>
      <c r="AP63" s="625"/>
      <c r="AQ63" s="684">
        <v>0</v>
      </c>
      <c r="AR63" s="685">
        <v>0</v>
      </c>
      <c r="AS63" s="685">
        <v>1142449.68</v>
      </c>
      <c r="AT63" s="685">
        <v>1142449.68</v>
      </c>
      <c r="AU63" s="685">
        <v>1142449.68</v>
      </c>
      <c r="AV63" s="685">
        <v>1142449.68</v>
      </c>
      <c r="AW63" s="685">
        <v>1142449.68</v>
      </c>
      <c r="AX63" s="685">
        <v>1142449.68</v>
      </c>
      <c r="AY63" s="685">
        <v>1142449.68</v>
      </c>
      <c r="AZ63" s="685">
        <v>1142449.68</v>
      </c>
      <c r="BA63" s="685">
        <v>1142449.68</v>
      </c>
      <c r="BB63" s="685">
        <v>1142449.68</v>
      </c>
      <c r="BC63" s="685">
        <v>0</v>
      </c>
      <c r="BD63" s="685">
        <v>0</v>
      </c>
      <c r="BE63" s="685">
        <v>0</v>
      </c>
      <c r="BF63" s="685">
        <v>0</v>
      </c>
      <c r="BG63" s="685">
        <v>0</v>
      </c>
      <c r="BH63" s="685">
        <v>0</v>
      </c>
      <c r="BI63" s="685">
        <v>0</v>
      </c>
      <c r="BJ63" s="685">
        <v>0</v>
      </c>
      <c r="BK63" s="685">
        <v>0</v>
      </c>
      <c r="BL63" s="685">
        <v>0</v>
      </c>
      <c r="BM63" s="685">
        <v>0</v>
      </c>
      <c r="BN63" s="685">
        <v>0</v>
      </c>
      <c r="BO63" s="685">
        <v>0</v>
      </c>
      <c r="BP63" s="685">
        <v>0</v>
      </c>
      <c r="BQ63" s="685">
        <v>0</v>
      </c>
      <c r="BR63" s="685">
        <v>0</v>
      </c>
      <c r="BS63" s="685">
        <v>0</v>
      </c>
      <c r="BT63" s="686">
        <v>0</v>
      </c>
    </row>
    <row r="64" spans="2:73" hidden="1">
      <c r="B64" s="683" t="s">
        <v>209</v>
      </c>
      <c r="C64" s="683" t="s">
        <v>683</v>
      </c>
      <c r="D64" s="683" t="s">
        <v>3</v>
      </c>
      <c r="E64" s="683" t="s">
        <v>682</v>
      </c>
      <c r="F64" s="683" t="s">
        <v>29</v>
      </c>
      <c r="G64" s="683" t="s">
        <v>688</v>
      </c>
      <c r="H64" s="683">
        <v>2013</v>
      </c>
      <c r="I64" s="635" t="s">
        <v>579</v>
      </c>
      <c r="J64" s="635" t="str">
        <f t="shared" si="0"/>
        <v>Current Year Savings</v>
      </c>
      <c r="K64" s="625"/>
      <c r="L64" s="727">
        <v>0</v>
      </c>
      <c r="M64" s="725">
        <v>0</v>
      </c>
      <c r="N64" s="725">
        <v>75.752995155000008</v>
      </c>
      <c r="O64" s="725">
        <v>75.752995155000008</v>
      </c>
      <c r="P64" s="725">
        <v>75.752995155000008</v>
      </c>
      <c r="Q64" s="725">
        <v>75.752995155000008</v>
      </c>
      <c r="R64" s="725">
        <v>75.752995155000008</v>
      </c>
      <c r="S64" s="725">
        <v>75.752995155000008</v>
      </c>
      <c r="T64" s="725">
        <v>75.752995155000008</v>
      </c>
      <c r="U64" s="725">
        <v>75.752995155000008</v>
      </c>
      <c r="V64" s="725">
        <v>75.752995155000008</v>
      </c>
      <c r="W64" s="725">
        <v>75.752995155000008</v>
      </c>
      <c r="X64" s="725">
        <v>75.752995155000008</v>
      </c>
      <c r="Y64" s="725">
        <v>75.752995155000008</v>
      </c>
      <c r="Z64" s="725">
        <v>75.752995155000008</v>
      </c>
      <c r="AA64" s="725">
        <v>75.752995155000008</v>
      </c>
      <c r="AB64" s="725">
        <v>75.752995155000008</v>
      </c>
      <c r="AC64" s="725">
        <v>75.752995155000008</v>
      </c>
      <c r="AD64" s="725">
        <v>75.752995155000008</v>
      </c>
      <c r="AE64" s="725">
        <v>75.752995155000008</v>
      </c>
      <c r="AF64" s="725">
        <v>65.734244543000003</v>
      </c>
      <c r="AG64" s="725">
        <v>0</v>
      </c>
      <c r="AH64" s="725">
        <v>0</v>
      </c>
      <c r="AI64" s="725">
        <v>0</v>
      </c>
      <c r="AJ64" s="725">
        <v>0</v>
      </c>
      <c r="AK64" s="725">
        <v>0</v>
      </c>
      <c r="AL64" s="725">
        <v>0</v>
      </c>
      <c r="AM64" s="725">
        <v>0</v>
      </c>
      <c r="AN64" s="725">
        <v>0</v>
      </c>
      <c r="AO64" s="726">
        <v>0</v>
      </c>
      <c r="AP64" s="625"/>
      <c r="AQ64" s="684">
        <v>0</v>
      </c>
      <c r="AR64" s="685">
        <v>0</v>
      </c>
      <c r="AS64" s="685">
        <v>136597.39247874101</v>
      </c>
      <c r="AT64" s="685">
        <v>136597.39247874101</v>
      </c>
      <c r="AU64" s="685">
        <v>136597.39247874101</v>
      </c>
      <c r="AV64" s="685">
        <v>136597.39247874101</v>
      </c>
      <c r="AW64" s="685">
        <v>136597.39247874101</v>
      </c>
      <c r="AX64" s="685">
        <v>136597.39247874101</v>
      </c>
      <c r="AY64" s="685">
        <v>136597.39247874101</v>
      </c>
      <c r="AZ64" s="685">
        <v>136597.39247874101</v>
      </c>
      <c r="BA64" s="685">
        <v>136597.39247874101</v>
      </c>
      <c r="BB64" s="685">
        <v>136597.39247874101</v>
      </c>
      <c r="BC64" s="685">
        <v>136597.39247874101</v>
      </c>
      <c r="BD64" s="685">
        <v>136597.39247874101</v>
      </c>
      <c r="BE64" s="685">
        <v>136597.39247874101</v>
      </c>
      <c r="BF64" s="685">
        <v>136597.39247874101</v>
      </c>
      <c r="BG64" s="685">
        <v>136597.39247874101</v>
      </c>
      <c r="BH64" s="685">
        <v>136597.39247874101</v>
      </c>
      <c r="BI64" s="685">
        <v>136597.39247874101</v>
      </c>
      <c r="BJ64" s="685">
        <v>136597.39247874101</v>
      </c>
      <c r="BK64" s="685">
        <v>127638.08045752</v>
      </c>
      <c r="BL64" s="685">
        <v>0</v>
      </c>
      <c r="BM64" s="685">
        <v>0</v>
      </c>
      <c r="BN64" s="685">
        <v>0</v>
      </c>
      <c r="BO64" s="685">
        <v>0</v>
      </c>
      <c r="BP64" s="685">
        <v>0</v>
      </c>
      <c r="BQ64" s="685">
        <v>0</v>
      </c>
      <c r="BR64" s="685">
        <v>0</v>
      </c>
      <c r="BS64" s="685">
        <v>0</v>
      </c>
      <c r="BT64" s="686">
        <v>0</v>
      </c>
    </row>
    <row r="65" spans="2:73" hidden="1">
      <c r="B65" s="683" t="s">
        <v>209</v>
      </c>
      <c r="C65" s="683" t="s">
        <v>683</v>
      </c>
      <c r="D65" s="683" t="s">
        <v>3</v>
      </c>
      <c r="E65" s="683" t="s">
        <v>682</v>
      </c>
      <c r="F65" s="683" t="s">
        <v>29</v>
      </c>
      <c r="G65" s="683" t="s">
        <v>688</v>
      </c>
      <c r="H65" s="683">
        <v>2012</v>
      </c>
      <c r="I65" s="635" t="s">
        <v>579</v>
      </c>
      <c r="J65" s="635" t="str">
        <f t="shared" si="0"/>
        <v>Adjustment</v>
      </c>
      <c r="K65" s="625"/>
      <c r="L65" s="727">
        <v>0</v>
      </c>
      <c r="M65" s="725">
        <v>1.3740794269999999</v>
      </c>
      <c r="N65" s="725">
        <v>1.3740794269999999</v>
      </c>
      <c r="O65" s="725">
        <v>1.3740794269999999</v>
      </c>
      <c r="P65" s="725">
        <v>1.3740794269999999</v>
      </c>
      <c r="Q65" s="725">
        <v>1.3740794269999999</v>
      </c>
      <c r="R65" s="725">
        <v>1.3740794269999999</v>
      </c>
      <c r="S65" s="725">
        <v>1.3740794269999999</v>
      </c>
      <c r="T65" s="725">
        <v>1.3740794269999999</v>
      </c>
      <c r="U65" s="725">
        <v>1.3740794269999999</v>
      </c>
      <c r="V65" s="725">
        <v>1.3740794269999999</v>
      </c>
      <c r="W65" s="725">
        <v>1.3740794269999999</v>
      </c>
      <c r="X65" s="725">
        <v>1.3740794269999999</v>
      </c>
      <c r="Y65" s="725">
        <v>1.3740794269999999</v>
      </c>
      <c r="Z65" s="725">
        <v>1.3740794269999999</v>
      </c>
      <c r="AA65" s="725">
        <v>1.3740794269999999</v>
      </c>
      <c r="AB65" s="725">
        <v>1.3740794269999999</v>
      </c>
      <c r="AC65" s="725">
        <v>1.3740794269999999</v>
      </c>
      <c r="AD65" s="725">
        <v>1.3740794269999999</v>
      </c>
      <c r="AE65" s="725">
        <v>1.3740794269999999</v>
      </c>
      <c r="AF65" s="725">
        <v>1.2531569769999999</v>
      </c>
      <c r="AG65" s="725">
        <v>0</v>
      </c>
      <c r="AH65" s="725">
        <v>0</v>
      </c>
      <c r="AI65" s="725">
        <v>0</v>
      </c>
      <c r="AJ65" s="725">
        <v>0</v>
      </c>
      <c r="AK65" s="725">
        <v>0</v>
      </c>
      <c r="AL65" s="725">
        <v>0</v>
      </c>
      <c r="AM65" s="725">
        <v>0</v>
      </c>
      <c r="AN65" s="725">
        <v>0</v>
      </c>
      <c r="AO65" s="726">
        <v>0</v>
      </c>
      <c r="AP65" s="625"/>
      <c r="AQ65" s="684">
        <v>0</v>
      </c>
      <c r="AR65" s="685">
        <v>2879.21839202</v>
      </c>
      <c r="AS65" s="685">
        <v>2879.21839202</v>
      </c>
      <c r="AT65" s="685">
        <v>2879.21839202</v>
      </c>
      <c r="AU65" s="685">
        <v>2879.21839202</v>
      </c>
      <c r="AV65" s="685">
        <v>2879.21839202</v>
      </c>
      <c r="AW65" s="685">
        <v>2879.21839202</v>
      </c>
      <c r="AX65" s="685">
        <v>2879.21839202</v>
      </c>
      <c r="AY65" s="685">
        <v>2879.21839202</v>
      </c>
      <c r="AZ65" s="685">
        <v>2879.21839202</v>
      </c>
      <c r="BA65" s="685">
        <v>2879.21839202</v>
      </c>
      <c r="BB65" s="685">
        <v>2879.21839202</v>
      </c>
      <c r="BC65" s="685">
        <v>2879.21839202</v>
      </c>
      <c r="BD65" s="685">
        <v>2879.21839202</v>
      </c>
      <c r="BE65" s="685">
        <v>2879.21839202</v>
      </c>
      <c r="BF65" s="685">
        <v>2879.21839202</v>
      </c>
      <c r="BG65" s="685">
        <v>2879.21839202</v>
      </c>
      <c r="BH65" s="685">
        <v>2879.21839202</v>
      </c>
      <c r="BI65" s="685">
        <v>2879.21839202</v>
      </c>
      <c r="BJ65" s="685">
        <v>2758.966872726</v>
      </c>
      <c r="BK65" s="685">
        <v>0</v>
      </c>
      <c r="BL65" s="685">
        <v>0</v>
      </c>
      <c r="BM65" s="685">
        <v>0</v>
      </c>
      <c r="BN65" s="685">
        <v>0</v>
      </c>
      <c r="BO65" s="685">
        <v>0</v>
      </c>
      <c r="BP65" s="685">
        <v>0</v>
      </c>
      <c r="BQ65" s="685">
        <v>0</v>
      </c>
      <c r="BR65" s="685">
        <v>0</v>
      </c>
      <c r="BS65" s="685">
        <v>0</v>
      </c>
      <c r="BT65" s="686">
        <v>0</v>
      </c>
    </row>
    <row r="66" spans="2:73" hidden="1">
      <c r="B66" s="683" t="s">
        <v>209</v>
      </c>
      <c r="C66" s="683" t="s">
        <v>683</v>
      </c>
      <c r="D66" s="683" t="s">
        <v>3</v>
      </c>
      <c r="E66" s="683" t="s">
        <v>682</v>
      </c>
      <c r="F66" s="683" t="s">
        <v>29</v>
      </c>
      <c r="G66" s="683" t="s">
        <v>688</v>
      </c>
      <c r="H66" s="683">
        <v>2012</v>
      </c>
      <c r="I66" s="635" t="s">
        <v>579</v>
      </c>
      <c r="J66" s="635" t="str">
        <f t="shared" si="0"/>
        <v>Adjustment</v>
      </c>
      <c r="K66" s="625"/>
      <c r="L66" s="727">
        <v>0</v>
      </c>
      <c r="M66" s="725">
        <v>1.4280328107977401E-2</v>
      </c>
      <c r="N66" s="725">
        <v>1.4280328107977401E-2</v>
      </c>
      <c r="O66" s="725">
        <v>1.4280328107977401E-2</v>
      </c>
      <c r="P66" s="725">
        <v>1.4280328107977401E-2</v>
      </c>
      <c r="Q66" s="725">
        <v>1.4280328107977401E-2</v>
      </c>
      <c r="R66" s="725">
        <v>1.4280328107977401E-2</v>
      </c>
      <c r="S66" s="725">
        <v>1.4280328107977401E-2</v>
      </c>
      <c r="T66" s="725">
        <v>1.4280328107977401E-2</v>
      </c>
      <c r="U66" s="725">
        <v>1.4280328107977401E-2</v>
      </c>
      <c r="V66" s="725">
        <v>1.4280328107977401E-2</v>
      </c>
      <c r="W66" s="725">
        <v>1.4280328107977401E-2</v>
      </c>
      <c r="X66" s="725">
        <v>1.4280328107977401E-2</v>
      </c>
      <c r="Y66" s="725">
        <v>1.4280328107977401E-2</v>
      </c>
      <c r="Z66" s="725">
        <v>1.4280328107977401E-2</v>
      </c>
      <c r="AA66" s="725">
        <v>1.4280328107977401E-2</v>
      </c>
      <c r="AB66" s="725">
        <v>1.4280328107977401E-2</v>
      </c>
      <c r="AC66" s="725">
        <v>1.4280328107977401E-2</v>
      </c>
      <c r="AD66" s="725">
        <v>1.4280328107977401E-2</v>
      </c>
      <c r="AE66" s="725">
        <v>1.4280328107977401E-2</v>
      </c>
      <c r="AF66" s="725">
        <v>1.2274165830335353E-2</v>
      </c>
      <c r="AG66" s="725">
        <v>0</v>
      </c>
      <c r="AH66" s="725">
        <v>0</v>
      </c>
      <c r="AI66" s="725">
        <v>0</v>
      </c>
      <c r="AJ66" s="725">
        <v>0</v>
      </c>
      <c r="AK66" s="725">
        <v>0</v>
      </c>
      <c r="AL66" s="725">
        <v>0</v>
      </c>
      <c r="AM66" s="725">
        <v>0</v>
      </c>
      <c r="AN66" s="725">
        <v>0</v>
      </c>
      <c r="AO66" s="726">
        <v>0</v>
      </c>
      <c r="AP66" s="625"/>
      <c r="AQ66" s="684">
        <v>0</v>
      </c>
      <c r="AR66" s="685">
        <v>29.033787446122879</v>
      </c>
      <c r="AS66" s="685">
        <v>29.033787446122879</v>
      </c>
      <c r="AT66" s="685">
        <v>29.033787446122879</v>
      </c>
      <c r="AU66" s="685">
        <v>29.033787446122879</v>
      </c>
      <c r="AV66" s="685">
        <v>29.033787446122879</v>
      </c>
      <c r="AW66" s="685">
        <v>29.033787446122879</v>
      </c>
      <c r="AX66" s="685">
        <v>29.033787446122879</v>
      </c>
      <c r="AY66" s="685">
        <v>29.033787446122879</v>
      </c>
      <c r="AZ66" s="685">
        <v>29.033787446122879</v>
      </c>
      <c r="BA66" s="685">
        <v>29.033787446122879</v>
      </c>
      <c r="BB66" s="685">
        <v>29.033787446122879</v>
      </c>
      <c r="BC66" s="685">
        <v>29.033787446122879</v>
      </c>
      <c r="BD66" s="685">
        <v>29.033787446122879</v>
      </c>
      <c r="BE66" s="685">
        <v>29.033787446122879</v>
      </c>
      <c r="BF66" s="685">
        <v>29.033787446122879</v>
      </c>
      <c r="BG66" s="685">
        <v>29.033787446122879</v>
      </c>
      <c r="BH66" s="685">
        <v>29.033787446122879</v>
      </c>
      <c r="BI66" s="685">
        <v>29.033787446122879</v>
      </c>
      <c r="BJ66" s="685">
        <v>27.022964834864865</v>
      </c>
      <c r="BK66" s="685">
        <v>0</v>
      </c>
      <c r="BL66" s="685">
        <v>0</v>
      </c>
      <c r="BM66" s="685">
        <v>0</v>
      </c>
      <c r="BN66" s="685">
        <v>0</v>
      </c>
      <c r="BO66" s="685">
        <v>0</v>
      </c>
      <c r="BP66" s="685">
        <v>0</v>
      </c>
      <c r="BQ66" s="685">
        <v>0</v>
      </c>
      <c r="BR66" s="685">
        <v>0</v>
      </c>
      <c r="BS66" s="685">
        <v>0</v>
      </c>
      <c r="BT66" s="686">
        <v>0</v>
      </c>
    </row>
    <row r="67" spans="2:73" hidden="1">
      <c r="B67" s="683" t="s">
        <v>209</v>
      </c>
      <c r="C67" s="683" t="s">
        <v>683</v>
      </c>
      <c r="D67" s="683" t="s">
        <v>14</v>
      </c>
      <c r="E67" s="683" t="s">
        <v>682</v>
      </c>
      <c r="F67" s="683" t="s">
        <v>29</v>
      </c>
      <c r="G67" s="683" t="s">
        <v>688</v>
      </c>
      <c r="H67" s="683">
        <v>2013</v>
      </c>
      <c r="I67" s="635" t="s">
        <v>579</v>
      </c>
      <c r="J67" s="635" t="str">
        <f t="shared" si="0"/>
        <v>Current Year Savings</v>
      </c>
      <c r="K67" s="625"/>
      <c r="L67" s="727">
        <v>0</v>
      </c>
      <c r="M67" s="725">
        <v>0</v>
      </c>
      <c r="N67" s="725">
        <v>21.245355534000002</v>
      </c>
      <c r="O67" s="725">
        <v>21.115630328999998</v>
      </c>
      <c r="P67" s="725">
        <v>21.084403473999998</v>
      </c>
      <c r="Q67" s="725">
        <v>20.196728665999998</v>
      </c>
      <c r="R67" s="725">
        <v>19.602855643000002</v>
      </c>
      <c r="S67" s="725">
        <v>19.208620252999999</v>
      </c>
      <c r="T67" s="725">
        <v>19.062852592999999</v>
      </c>
      <c r="U67" s="725">
        <v>19.062852592999999</v>
      </c>
      <c r="V67" s="725">
        <v>15.692577352000001</v>
      </c>
      <c r="W67" s="725">
        <v>12.906812628000001</v>
      </c>
      <c r="X67" s="725">
        <v>12.805470077000001</v>
      </c>
      <c r="Y67" s="725">
        <v>12.805470077000001</v>
      </c>
      <c r="Z67" s="725">
        <v>10.823881982</v>
      </c>
      <c r="AA67" s="725">
        <v>10.823881982</v>
      </c>
      <c r="AB67" s="725">
        <v>4.6326601490000003</v>
      </c>
      <c r="AC67" s="725">
        <v>4.5187180409999996</v>
      </c>
      <c r="AD67" s="725">
        <v>4.5187180409999996</v>
      </c>
      <c r="AE67" s="725">
        <v>4.5187180409999996</v>
      </c>
      <c r="AF67" s="725">
        <v>4.5187180409999996</v>
      </c>
      <c r="AG67" s="725">
        <v>4.5187180409999996</v>
      </c>
      <c r="AH67" s="725">
        <v>2.3123042960000002</v>
      </c>
      <c r="AI67" s="725">
        <v>0</v>
      </c>
      <c r="AJ67" s="725">
        <v>0</v>
      </c>
      <c r="AK67" s="725">
        <v>0</v>
      </c>
      <c r="AL67" s="725">
        <v>0</v>
      </c>
      <c r="AM67" s="725">
        <v>0</v>
      </c>
      <c r="AN67" s="725">
        <v>0</v>
      </c>
      <c r="AO67" s="726">
        <v>0</v>
      </c>
      <c r="AP67" s="625"/>
      <c r="AQ67" s="684">
        <v>0</v>
      </c>
      <c r="AR67" s="685">
        <v>0</v>
      </c>
      <c r="AS67" s="685">
        <v>189556.92182159401</v>
      </c>
      <c r="AT67" s="685">
        <v>187059.626564026</v>
      </c>
      <c r="AU67" s="685">
        <v>186458.48958969099</v>
      </c>
      <c r="AV67" s="685">
        <v>169370.16857147199</v>
      </c>
      <c r="AW67" s="685">
        <v>157937.726394653</v>
      </c>
      <c r="AX67" s="685">
        <v>150348.437110901</v>
      </c>
      <c r="AY67" s="685">
        <v>147542.31415557899</v>
      </c>
      <c r="AZ67" s="685">
        <v>146976.701522827</v>
      </c>
      <c r="BA67" s="685">
        <v>82096.696914672997</v>
      </c>
      <c r="BB67" s="685">
        <v>79494.963897705005</v>
      </c>
      <c r="BC67" s="685">
        <v>78633.693450927996</v>
      </c>
      <c r="BD67" s="685">
        <v>78633.693450927996</v>
      </c>
      <c r="BE67" s="685">
        <v>72045.596466065006</v>
      </c>
      <c r="BF67" s="685">
        <v>72045.596466065006</v>
      </c>
      <c r="BG67" s="685">
        <v>23570.238555907999</v>
      </c>
      <c r="BH67" s="685">
        <v>22630.638244629001</v>
      </c>
      <c r="BI67" s="685">
        <v>22630.638244629001</v>
      </c>
      <c r="BJ67" s="685">
        <v>22630.638244629001</v>
      </c>
      <c r="BK67" s="685">
        <v>22630.638244629001</v>
      </c>
      <c r="BL67" s="685">
        <v>22630.638244629001</v>
      </c>
      <c r="BM67" s="685">
        <v>17047.16784668</v>
      </c>
      <c r="BN67" s="685">
        <v>0</v>
      </c>
      <c r="BO67" s="685">
        <v>0</v>
      </c>
      <c r="BP67" s="685">
        <v>0</v>
      </c>
      <c r="BQ67" s="685">
        <v>0</v>
      </c>
      <c r="BR67" s="685">
        <v>0</v>
      </c>
      <c r="BS67" s="685">
        <v>0</v>
      </c>
      <c r="BT67" s="686">
        <v>0</v>
      </c>
    </row>
    <row r="68" spans="2:73" hidden="1">
      <c r="B68" s="683" t="s">
        <v>209</v>
      </c>
      <c r="C68" s="683" t="s">
        <v>685</v>
      </c>
      <c r="D68" s="683" t="s">
        <v>20</v>
      </c>
      <c r="E68" s="683" t="s">
        <v>682</v>
      </c>
      <c r="F68" s="683" t="s">
        <v>693</v>
      </c>
      <c r="G68" s="683" t="s">
        <v>688</v>
      </c>
      <c r="H68" s="683">
        <v>2013</v>
      </c>
      <c r="I68" s="635" t="s">
        <v>579</v>
      </c>
      <c r="J68" s="635" t="str">
        <f t="shared" si="0"/>
        <v>Current Year Savings</v>
      </c>
      <c r="K68" s="625"/>
      <c r="L68" s="727">
        <v>0</v>
      </c>
      <c r="M68" s="725">
        <v>0</v>
      </c>
      <c r="N68" s="725">
        <v>17.625353246</v>
      </c>
      <c r="O68" s="725">
        <v>17.625353246</v>
      </c>
      <c r="P68" s="725">
        <v>17.625353246</v>
      </c>
      <c r="Q68" s="725">
        <v>17.625353246</v>
      </c>
      <c r="R68" s="725">
        <v>0</v>
      </c>
      <c r="S68" s="725">
        <v>0</v>
      </c>
      <c r="T68" s="725">
        <v>0</v>
      </c>
      <c r="U68" s="725">
        <v>0</v>
      </c>
      <c r="V68" s="725">
        <v>0</v>
      </c>
      <c r="W68" s="725">
        <v>0</v>
      </c>
      <c r="X68" s="725">
        <v>0</v>
      </c>
      <c r="Y68" s="725">
        <v>0</v>
      </c>
      <c r="Z68" s="725">
        <v>0</v>
      </c>
      <c r="AA68" s="725">
        <v>0</v>
      </c>
      <c r="AB68" s="725">
        <v>0</v>
      </c>
      <c r="AC68" s="725">
        <v>0</v>
      </c>
      <c r="AD68" s="725">
        <v>0</v>
      </c>
      <c r="AE68" s="725">
        <v>0</v>
      </c>
      <c r="AF68" s="725">
        <v>0</v>
      </c>
      <c r="AG68" s="725">
        <v>0</v>
      </c>
      <c r="AH68" s="725">
        <v>0</v>
      </c>
      <c r="AI68" s="725">
        <v>0</v>
      </c>
      <c r="AJ68" s="725">
        <v>0</v>
      </c>
      <c r="AK68" s="725">
        <v>0</v>
      </c>
      <c r="AL68" s="725">
        <v>0</v>
      </c>
      <c r="AM68" s="725">
        <v>0</v>
      </c>
      <c r="AN68" s="725">
        <v>0</v>
      </c>
      <c r="AO68" s="726">
        <v>0</v>
      </c>
      <c r="AP68" s="625"/>
      <c r="AQ68" s="684">
        <v>0</v>
      </c>
      <c r="AR68" s="685">
        <v>0</v>
      </c>
      <c r="AS68" s="685">
        <v>96901.535593948996</v>
      </c>
      <c r="AT68" s="685">
        <v>96901.535593948996</v>
      </c>
      <c r="AU68" s="685">
        <v>96901.535593948996</v>
      </c>
      <c r="AV68" s="685">
        <v>96901.535593948996</v>
      </c>
      <c r="AW68" s="685">
        <v>0</v>
      </c>
      <c r="AX68" s="685">
        <v>0</v>
      </c>
      <c r="AY68" s="685">
        <v>0</v>
      </c>
      <c r="AZ68" s="685">
        <v>0</v>
      </c>
      <c r="BA68" s="685">
        <v>0</v>
      </c>
      <c r="BB68" s="685">
        <v>0</v>
      </c>
      <c r="BC68" s="685">
        <v>0</v>
      </c>
      <c r="BD68" s="685">
        <v>0</v>
      </c>
      <c r="BE68" s="685">
        <v>0</v>
      </c>
      <c r="BF68" s="685">
        <v>0</v>
      </c>
      <c r="BG68" s="685">
        <v>0</v>
      </c>
      <c r="BH68" s="685">
        <v>0</v>
      </c>
      <c r="BI68" s="685">
        <v>0</v>
      </c>
      <c r="BJ68" s="685">
        <v>0</v>
      </c>
      <c r="BK68" s="685">
        <v>0</v>
      </c>
      <c r="BL68" s="685">
        <v>0</v>
      </c>
      <c r="BM68" s="685">
        <v>0</v>
      </c>
      <c r="BN68" s="685">
        <v>0</v>
      </c>
      <c r="BO68" s="685">
        <v>0</v>
      </c>
      <c r="BP68" s="685">
        <v>0</v>
      </c>
      <c r="BQ68" s="685">
        <v>0</v>
      </c>
      <c r="BR68" s="685">
        <v>0</v>
      </c>
      <c r="BS68" s="685">
        <v>0</v>
      </c>
      <c r="BT68" s="686">
        <v>0</v>
      </c>
    </row>
    <row r="69" spans="2:73" hidden="1">
      <c r="B69" s="683" t="s">
        <v>209</v>
      </c>
      <c r="C69" s="683" t="s">
        <v>685</v>
      </c>
      <c r="D69" s="683" t="s">
        <v>9</v>
      </c>
      <c r="E69" s="683" t="s">
        <v>682</v>
      </c>
      <c r="F69" s="683" t="s">
        <v>693</v>
      </c>
      <c r="G69" s="683" t="s">
        <v>689</v>
      </c>
      <c r="H69" s="683">
        <v>2013</v>
      </c>
      <c r="I69" s="635" t="s">
        <v>579</v>
      </c>
      <c r="J69" s="635" t="str">
        <f t="shared" si="0"/>
        <v>Current Year Savings</v>
      </c>
      <c r="K69" s="625"/>
      <c r="L69" s="727">
        <v>0</v>
      </c>
      <c r="M69" s="725">
        <v>0</v>
      </c>
      <c r="N69" s="725">
        <v>69.433610000000002</v>
      </c>
      <c r="O69" s="725">
        <v>0</v>
      </c>
      <c r="P69" s="725">
        <v>0</v>
      </c>
      <c r="Q69" s="725">
        <v>0</v>
      </c>
      <c r="R69" s="725">
        <v>0</v>
      </c>
      <c r="S69" s="725">
        <v>0</v>
      </c>
      <c r="T69" s="725">
        <v>0</v>
      </c>
      <c r="U69" s="725">
        <v>0</v>
      </c>
      <c r="V69" s="725">
        <v>0</v>
      </c>
      <c r="W69" s="725">
        <v>0</v>
      </c>
      <c r="X69" s="725">
        <v>0</v>
      </c>
      <c r="Y69" s="725">
        <v>0</v>
      </c>
      <c r="Z69" s="725">
        <v>0</v>
      </c>
      <c r="AA69" s="725">
        <v>0</v>
      </c>
      <c r="AB69" s="725">
        <v>0</v>
      </c>
      <c r="AC69" s="725">
        <v>0</v>
      </c>
      <c r="AD69" s="725">
        <v>0</v>
      </c>
      <c r="AE69" s="725">
        <v>0</v>
      </c>
      <c r="AF69" s="725">
        <v>0</v>
      </c>
      <c r="AG69" s="725">
        <v>0</v>
      </c>
      <c r="AH69" s="725">
        <v>0</v>
      </c>
      <c r="AI69" s="725">
        <v>0</v>
      </c>
      <c r="AJ69" s="725">
        <v>0</v>
      </c>
      <c r="AK69" s="725">
        <v>0</v>
      </c>
      <c r="AL69" s="725">
        <v>0</v>
      </c>
      <c r="AM69" s="725">
        <v>0</v>
      </c>
      <c r="AN69" s="725">
        <v>0</v>
      </c>
      <c r="AO69" s="726">
        <v>0</v>
      </c>
      <c r="AP69" s="625"/>
      <c r="AQ69" s="684">
        <v>0</v>
      </c>
      <c r="AR69" s="685">
        <v>0</v>
      </c>
      <c r="AS69" s="685">
        <v>927.13310000000001</v>
      </c>
      <c r="AT69" s="685">
        <v>0</v>
      </c>
      <c r="AU69" s="685">
        <v>0</v>
      </c>
      <c r="AV69" s="685">
        <v>0</v>
      </c>
      <c r="AW69" s="685">
        <v>0</v>
      </c>
      <c r="AX69" s="685">
        <v>0</v>
      </c>
      <c r="AY69" s="685">
        <v>0</v>
      </c>
      <c r="AZ69" s="685">
        <v>0</v>
      </c>
      <c r="BA69" s="685">
        <v>0</v>
      </c>
      <c r="BB69" s="685">
        <v>0</v>
      </c>
      <c r="BC69" s="685">
        <v>0</v>
      </c>
      <c r="BD69" s="685">
        <v>0</v>
      </c>
      <c r="BE69" s="685">
        <v>0</v>
      </c>
      <c r="BF69" s="685">
        <v>0</v>
      </c>
      <c r="BG69" s="685">
        <v>0</v>
      </c>
      <c r="BH69" s="685">
        <v>0</v>
      </c>
      <c r="BI69" s="685">
        <v>0</v>
      </c>
      <c r="BJ69" s="685">
        <v>0</v>
      </c>
      <c r="BK69" s="685">
        <v>0</v>
      </c>
      <c r="BL69" s="685">
        <v>0</v>
      </c>
      <c r="BM69" s="685">
        <v>0</v>
      </c>
      <c r="BN69" s="685">
        <v>0</v>
      </c>
      <c r="BO69" s="685">
        <v>0</v>
      </c>
      <c r="BP69" s="685">
        <v>0</v>
      </c>
      <c r="BQ69" s="685">
        <v>0</v>
      </c>
      <c r="BR69" s="685">
        <v>0</v>
      </c>
      <c r="BS69" s="685">
        <v>0</v>
      </c>
      <c r="BT69" s="686">
        <v>0</v>
      </c>
    </row>
    <row r="70" spans="2:73" hidden="1">
      <c r="B70" s="683" t="s">
        <v>209</v>
      </c>
      <c r="C70" s="683" t="s">
        <v>686</v>
      </c>
      <c r="D70" s="683" t="s">
        <v>9</v>
      </c>
      <c r="E70" s="683" t="s">
        <v>682</v>
      </c>
      <c r="F70" s="683" t="s">
        <v>686</v>
      </c>
      <c r="G70" s="683" t="s">
        <v>689</v>
      </c>
      <c r="H70" s="683">
        <v>2013</v>
      </c>
      <c r="I70" s="635" t="s">
        <v>579</v>
      </c>
      <c r="J70" s="635" t="str">
        <f t="shared" si="0"/>
        <v>Current Year Savings</v>
      </c>
      <c r="K70" s="625"/>
      <c r="L70" s="727">
        <v>0</v>
      </c>
      <c r="M70" s="725">
        <v>0</v>
      </c>
      <c r="N70" s="725">
        <v>333.64249999999998</v>
      </c>
      <c r="O70" s="725">
        <v>0</v>
      </c>
      <c r="P70" s="725">
        <v>0</v>
      </c>
      <c r="Q70" s="725">
        <v>0</v>
      </c>
      <c r="R70" s="725">
        <v>0</v>
      </c>
      <c r="S70" s="725">
        <v>0</v>
      </c>
      <c r="T70" s="725">
        <v>0</v>
      </c>
      <c r="U70" s="725">
        <v>0</v>
      </c>
      <c r="V70" s="725">
        <v>0</v>
      </c>
      <c r="W70" s="725">
        <v>0</v>
      </c>
      <c r="X70" s="725">
        <v>0</v>
      </c>
      <c r="Y70" s="725">
        <v>0</v>
      </c>
      <c r="Z70" s="725">
        <v>0</v>
      </c>
      <c r="AA70" s="725">
        <v>0</v>
      </c>
      <c r="AB70" s="725">
        <v>0</v>
      </c>
      <c r="AC70" s="725">
        <v>0</v>
      </c>
      <c r="AD70" s="725">
        <v>0</v>
      </c>
      <c r="AE70" s="725">
        <v>0</v>
      </c>
      <c r="AF70" s="725">
        <v>0</v>
      </c>
      <c r="AG70" s="725">
        <v>0</v>
      </c>
      <c r="AH70" s="725">
        <v>0</v>
      </c>
      <c r="AI70" s="725">
        <v>0</v>
      </c>
      <c r="AJ70" s="725">
        <v>0</v>
      </c>
      <c r="AK70" s="725">
        <v>0</v>
      </c>
      <c r="AL70" s="725">
        <v>0</v>
      </c>
      <c r="AM70" s="725">
        <v>0</v>
      </c>
      <c r="AN70" s="725">
        <v>0</v>
      </c>
      <c r="AO70" s="726">
        <v>0</v>
      </c>
      <c r="AP70" s="625"/>
      <c r="AQ70" s="684">
        <v>0</v>
      </c>
      <c r="AR70" s="685">
        <v>0</v>
      </c>
      <c r="AS70" s="685">
        <v>7597.2449999999999</v>
      </c>
      <c r="AT70" s="685">
        <v>0</v>
      </c>
      <c r="AU70" s="685">
        <v>0</v>
      </c>
      <c r="AV70" s="685">
        <v>0</v>
      </c>
      <c r="AW70" s="685">
        <v>0</v>
      </c>
      <c r="AX70" s="685">
        <v>0</v>
      </c>
      <c r="AY70" s="685">
        <v>0</v>
      </c>
      <c r="AZ70" s="685">
        <v>0</v>
      </c>
      <c r="BA70" s="685">
        <v>0</v>
      </c>
      <c r="BB70" s="685">
        <v>0</v>
      </c>
      <c r="BC70" s="685">
        <v>0</v>
      </c>
      <c r="BD70" s="685">
        <v>0</v>
      </c>
      <c r="BE70" s="685">
        <v>0</v>
      </c>
      <c r="BF70" s="685">
        <v>0</v>
      </c>
      <c r="BG70" s="685">
        <v>0</v>
      </c>
      <c r="BH70" s="685">
        <v>0</v>
      </c>
      <c r="BI70" s="685">
        <v>0</v>
      </c>
      <c r="BJ70" s="685">
        <v>0</v>
      </c>
      <c r="BK70" s="685">
        <v>0</v>
      </c>
      <c r="BL70" s="685">
        <v>0</v>
      </c>
      <c r="BM70" s="685">
        <v>0</v>
      </c>
      <c r="BN70" s="685">
        <v>0</v>
      </c>
      <c r="BO70" s="685">
        <v>0</v>
      </c>
      <c r="BP70" s="685">
        <v>0</v>
      </c>
      <c r="BQ70" s="685">
        <v>0</v>
      </c>
      <c r="BR70" s="685">
        <v>0</v>
      </c>
      <c r="BS70" s="685">
        <v>0</v>
      </c>
      <c r="BT70" s="686">
        <v>0</v>
      </c>
    </row>
    <row r="71" spans="2:73" hidden="1">
      <c r="B71" s="683" t="s">
        <v>209</v>
      </c>
      <c r="C71" s="683" t="s">
        <v>683</v>
      </c>
      <c r="D71" s="683" t="s">
        <v>5</v>
      </c>
      <c r="E71" s="683" t="s">
        <v>682</v>
      </c>
      <c r="F71" s="683" t="s">
        <v>29</v>
      </c>
      <c r="G71" s="683" t="s">
        <v>688</v>
      </c>
      <c r="H71" s="683">
        <v>2013</v>
      </c>
      <c r="I71" s="635" t="s">
        <v>579</v>
      </c>
      <c r="J71" s="635" t="str">
        <f t="shared" si="0"/>
        <v>Current Year Savings</v>
      </c>
      <c r="K71" s="625"/>
      <c r="L71" s="727">
        <v>0</v>
      </c>
      <c r="M71" s="725">
        <v>0</v>
      </c>
      <c r="N71" s="725">
        <v>4.1405308490000001</v>
      </c>
      <c r="O71" s="725">
        <v>4.1405308490000001</v>
      </c>
      <c r="P71" s="725">
        <v>3.9132176520000002</v>
      </c>
      <c r="Q71" s="725">
        <v>3.1374554080000001</v>
      </c>
      <c r="R71" s="725">
        <v>3.1374554080000001</v>
      </c>
      <c r="S71" s="725">
        <v>3.1374554080000001</v>
      </c>
      <c r="T71" s="725">
        <v>3.1374554080000001</v>
      </c>
      <c r="U71" s="725">
        <v>3.1315203870000001</v>
      </c>
      <c r="V71" s="725">
        <v>2.6915111120000001</v>
      </c>
      <c r="W71" s="725">
        <v>2.6915111120000001</v>
      </c>
      <c r="X71" s="725">
        <v>1.953038117</v>
      </c>
      <c r="Y71" s="725">
        <v>1.2615211879999999</v>
      </c>
      <c r="Z71" s="725">
        <v>1.2615211879999999</v>
      </c>
      <c r="AA71" s="725">
        <v>1.236670114</v>
      </c>
      <c r="AB71" s="725">
        <v>1.236670114</v>
      </c>
      <c r="AC71" s="725">
        <v>1.223920836</v>
      </c>
      <c r="AD71" s="725">
        <v>1.056449328</v>
      </c>
      <c r="AE71" s="725">
        <v>0.62011189700000002</v>
      </c>
      <c r="AF71" s="725">
        <v>0.62011189700000002</v>
      </c>
      <c r="AG71" s="725">
        <v>0.62011189700000002</v>
      </c>
      <c r="AH71" s="725">
        <v>0</v>
      </c>
      <c r="AI71" s="725">
        <v>0</v>
      </c>
      <c r="AJ71" s="725">
        <v>0</v>
      </c>
      <c r="AK71" s="725">
        <v>0</v>
      </c>
      <c r="AL71" s="725">
        <v>0</v>
      </c>
      <c r="AM71" s="725">
        <v>0</v>
      </c>
      <c r="AN71" s="725">
        <v>0</v>
      </c>
      <c r="AO71" s="726">
        <v>0</v>
      </c>
      <c r="AP71" s="625"/>
      <c r="AQ71" s="684">
        <v>0</v>
      </c>
      <c r="AR71" s="685">
        <v>0</v>
      </c>
      <c r="AS71" s="685">
        <v>60096.283892701002</v>
      </c>
      <c r="AT71" s="685">
        <v>60096.283892701002</v>
      </c>
      <c r="AU71" s="685">
        <v>56475.338088395001</v>
      </c>
      <c r="AV71" s="685">
        <v>44117.969165297996</v>
      </c>
      <c r="AW71" s="685">
        <v>44117.969165297996</v>
      </c>
      <c r="AX71" s="685">
        <v>44117.969165297996</v>
      </c>
      <c r="AY71" s="685">
        <v>44117.969165297996</v>
      </c>
      <c r="AZ71" s="685">
        <v>44065.978388342999</v>
      </c>
      <c r="BA71" s="685">
        <v>37056.927628856</v>
      </c>
      <c r="BB71" s="685">
        <v>37056.927628856</v>
      </c>
      <c r="BC71" s="685">
        <v>32245.504969477999</v>
      </c>
      <c r="BD71" s="685">
        <v>20730.743291767001</v>
      </c>
      <c r="BE71" s="685">
        <v>20730.743291767001</v>
      </c>
      <c r="BF71" s="685">
        <v>19636.711786250002</v>
      </c>
      <c r="BG71" s="685">
        <v>19636.711786250002</v>
      </c>
      <c r="BH71" s="685">
        <v>19496.232790408001</v>
      </c>
      <c r="BI71" s="685">
        <v>16828.524706586999</v>
      </c>
      <c r="BJ71" s="685">
        <v>9877.9639548710002</v>
      </c>
      <c r="BK71" s="685">
        <v>9877.9639548710002</v>
      </c>
      <c r="BL71" s="685">
        <v>9877.9639548710002</v>
      </c>
      <c r="BM71" s="685">
        <v>0</v>
      </c>
      <c r="BN71" s="685">
        <v>0</v>
      </c>
      <c r="BO71" s="685">
        <v>0</v>
      </c>
      <c r="BP71" s="685">
        <v>0</v>
      </c>
      <c r="BQ71" s="685">
        <v>0</v>
      </c>
      <c r="BR71" s="685">
        <v>0</v>
      </c>
      <c r="BS71" s="685">
        <v>0</v>
      </c>
      <c r="BT71" s="686">
        <v>0</v>
      </c>
    </row>
    <row r="72" spans="2:73" hidden="1">
      <c r="B72" s="683" t="s">
        <v>209</v>
      </c>
      <c r="C72" s="683" t="s">
        <v>683</v>
      </c>
      <c r="D72" s="683" t="s">
        <v>1</v>
      </c>
      <c r="E72" s="683" t="s">
        <v>682</v>
      </c>
      <c r="F72" s="683" t="s">
        <v>29</v>
      </c>
      <c r="G72" s="683" t="s">
        <v>688</v>
      </c>
      <c r="H72" s="683">
        <v>2013</v>
      </c>
      <c r="I72" s="635" t="s">
        <v>579</v>
      </c>
      <c r="J72" s="635" t="str">
        <f t="shared" si="0"/>
        <v>Current Year Savings</v>
      </c>
      <c r="K72" s="625"/>
      <c r="L72" s="727">
        <v>0</v>
      </c>
      <c r="M72" s="725">
        <v>0</v>
      </c>
      <c r="N72" s="725">
        <v>15.693443665</v>
      </c>
      <c r="O72" s="725">
        <v>15.693443665</v>
      </c>
      <c r="P72" s="725">
        <v>15.693443665</v>
      </c>
      <c r="Q72" s="725">
        <v>14.855171428</v>
      </c>
      <c r="R72" s="725">
        <v>8.8601937189999997</v>
      </c>
      <c r="S72" s="725">
        <v>0</v>
      </c>
      <c r="T72" s="725">
        <v>0</v>
      </c>
      <c r="U72" s="725">
        <v>0</v>
      </c>
      <c r="V72" s="725">
        <v>0</v>
      </c>
      <c r="W72" s="725">
        <v>0</v>
      </c>
      <c r="X72" s="725">
        <v>0</v>
      </c>
      <c r="Y72" s="725">
        <v>0</v>
      </c>
      <c r="Z72" s="725">
        <v>0</v>
      </c>
      <c r="AA72" s="725">
        <v>0</v>
      </c>
      <c r="AB72" s="725">
        <v>0</v>
      </c>
      <c r="AC72" s="725">
        <v>0</v>
      </c>
      <c r="AD72" s="725">
        <v>0</v>
      </c>
      <c r="AE72" s="725">
        <v>0</v>
      </c>
      <c r="AF72" s="725">
        <v>0</v>
      </c>
      <c r="AG72" s="725">
        <v>0</v>
      </c>
      <c r="AH72" s="725">
        <v>0</v>
      </c>
      <c r="AI72" s="725">
        <v>0</v>
      </c>
      <c r="AJ72" s="725">
        <v>0</v>
      </c>
      <c r="AK72" s="725">
        <v>0</v>
      </c>
      <c r="AL72" s="725">
        <v>0</v>
      </c>
      <c r="AM72" s="725">
        <v>0</v>
      </c>
      <c r="AN72" s="725">
        <v>0</v>
      </c>
      <c r="AO72" s="726">
        <v>0</v>
      </c>
      <c r="AP72" s="625"/>
      <c r="AQ72" s="684">
        <v>0</v>
      </c>
      <c r="AR72" s="685">
        <v>0</v>
      </c>
      <c r="AS72" s="685">
        <v>103603.48175518202</v>
      </c>
      <c r="AT72" s="685">
        <v>103603.48175518202</v>
      </c>
      <c r="AU72" s="685">
        <v>103603.48175518202</v>
      </c>
      <c r="AV72" s="685">
        <v>102783.12560851501</v>
      </c>
      <c r="AW72" s="685">
        <v>60286.221918511001</v>
      </c>
      <c r="AX72" s="685">
        <v>0</v>
      </c>
      <c r="AY72" s="685">
        <v>0</v>
      </c>
      <c r="AZ72" s="685">
        <v>0</v>
      </c>
      <c r="BA72" s="685">
        <v>0</v>
      </c>
      <c r="BB72" s="685">
        <v>0</v>
      </c>
      <c r="BC72" s="685">
        <v>0</v>
      </c>
      <c r="BD72" s="685">
        <v>0</v>
      </c>
      <c r="BE72" s="685">
        <v>0</v>
      </c>
      <c r="BF72" s="685">
        <v>0</v>
      </c>
      <c r="BG72" s="685">
        <v>0</v>
      </c>
      <c r="BH72" s="685">
        <v>0</v>
      </c>
      <c r="BI72" s="685">
        <v>0</v>
      </c>
      <c r="BJ72" s="685">
        <v>0</v>
      </c>
      <c r="BK72" s="685">
        <v>0</v>
      </c>
      <c r="BL72" s="685">
        <v>0</v>
      </c>
      <c r="BM72" s="685">
        <v>0</v>
      </c>
      <c r="BN72" s="685">
        <v>0</v>
      </c>
      <c r="BO72" s="685">
        <v>0</v>
      </c>
      <c r="BP72" s="685">
        <v>0</v>
      </c>
      <c r="BQ72" s="685">
        <v>0</v>
      </c>
      <c r="BR72" s="685">
        <v>0</v>
      </c>
      <c r="BS72" s="685">
        <v>0</v>
      </c>
      <c r="BT72" s="686">
        <v>0</v>
      </c>
    </row>
    <row r="73" spans="2:73" hidden="1">
      <c r="B73" s="683" t="s">
        <v>209</v>
      </c>
      <c r="C73" s="683" t="s">
        <v>683</v>
      </c>
      <c r="D73" s="683" t="s">
        <v>1</v>
      </c>
      <c r="E73" s="683" t="s">
        <v>682</v>
      </c>
      <c r="F73" s="683" t="s">
        <v>29</v>
      </c>
      <c r="G73" s="683" t="s">
        <v>688</v>
      </c>
      <c r="H73" s="683">
        <v>2013</v>
      </c>
      <c r="I73" s="635" t="s">
        <v>579</v>
      </c>
      <c r="J73" s="635" t="str">
        <f t="shared" si="0"/>
        <v>Current Year Savings</v>
      </c>
      <c r="K73" s="625"/>
      <c r="L73" s="727">
        <v>0</v>
      </c>
      <c r="M73" s="725">
        <v>0</v>
      </c>
      <c r="N73" s="725">
        <v>3.0568566003369734E-3</v>
      </c>
      <c r="O73" s="725">
        <v>3.0568566003369734E-3</v>
      </c>
      <c r="P73" s="725">
        <v>3.0568566003369734E-3</v>
      </c>
      <c r="Q73" s="725">
        <v>3.0568566003369734E-3</v>
      </c>
      <c r="R73" s="725">
        <v>1.6982781719992852E-3</v>
      </c>
      <c r="S73" s="725">
        <v>0</v>
      </c>
      <c r="T73" s="725">
        <v>0</v>
      </c>
      <c r="U73" s="725">
        <v>0</v>
      </c>
      <c r="V73" s="725">
        <v>0</v>
      </c>
      <c r="W73" s="725">
        <v>0</v>
      </c>
      <c r="X73" s="725">
        <v>0</v>
      </c>
      <c r="Y73" s="725">
        <v>0</v>
      </c>
      <c r="Z73" s="725">
        <v>0</v>
      </c>
      <c r="AA73" s="725">
        <v>0</v>
      </c>
      <c r="AB73" s="725">
        <v>0</v>
      </c>
      <c r="AC73" s="725">
        <v>0</v>
      </c>
      <c r="AD73" s="725">
        <v>0</v>
      </c>
      <c r="AE73" s="725">
        <v>0</v>
      </c>
      <c r="AF73" s="725">
        <v>0</v>
      </c>
      <c r="AG73" s="725">
        <v>0</v>
      </c>
      <c r="AH73" s="725">
        <v>0</v>
      </c>
      <c r="AI73" s="725">
        <v>0</v>
      </c>
      <c r="AJ73" s="725">
        <v>0</v>
      </c>
      <c r="AK73" s="725">
        <v>0</v>
      </c>
      <c r="AL73" s="725">
        <v>0</v>
      </c>
      <c r="AM73" s="725">
        <v>0</v>
      </c>
      <c r="AN73" s="725">
        <v>0</v>
      </c>
      <c r="AO73" s="726">
        <v>0</v>
      </c>
      <c r="AP73" s="625"/>
      <c r="AQ73" s="684">
        <v>0</v>
      </c>
      <c r="AR73" s="685">
        <v>0</v>
      </c>
      <c r="AS73" s="685">
        <v>21.392245518201339</v>
      </c>
      <c r="AT73" s="685">
        <v>21.392245518201339</v>
      </c>
      <c r="AU73" s="685">
        <v>21.392245518201339</v>
      </c>
      <c r="AV73" s="685">
        <v>21.392245518201339</v>
      </c>
      <c r="AW73" s="685">
        <v>11.555365261781199</v>
      </c>
      <c r="AX73" s="685">
        <v>0</v>
      </c>
      <c r="AY73" s="685">
        <v>0</v>
      </c>
      <c r="AZ73" s="685">
        <v>0</v>
      </c>
      <c r="BA73" s="685">
        <v>0</v>
      </c>
      <c r="BB73" s="685">
        <v>0</v>
      </c>
      <c r="BC73" s="685">
        <v>0</v>
      </c>
      <c r="BD73" s="685">
        <v>0</v>
      </c>
      <c r="BE73" s="685">
        <v>0</v>
      </c>
      <c r="BF73" s="685">
        <v>0</v>
      </c>
      <c r="BG73" s="685">
        <v>0</v>
      </c>
      <c r="BH73" s="685">
        <v>0</v>
      </c>
      <c r="BI73" s="685">
        <v>0</v>
      </c>
      <c r="BJ73" s="685">
        <v>0</v>
      </c>
      <c r="BK73" s="685">
        <v>0</v>
      </c>
      <c r="BL73" s="685">
        <v>0</v>
      </c>
      <c r="BM73" s="685">
        <v>0</v>
      </c>
      <c r="BN73" s="685">
        <v>0</v>
      </c>
      <c r="BO73" s="685">
        <v>0</v>
      </c>
      <c r="BP73" s="685">
        <v>0</v>
      </c>
      <c r="BQ73" s="685">
        <v>0</v>
      </c>
      <c r="BR73" s="685">
        <v>0</v>
      </c>
      <c r="BS73" s="685">
        <v>0</v>
      </c>
      <c r="BT73" s="686">
        <v>0</v>
      </c>
    </row>
    <row r="74" spans="2:73" hidden="1">
      <c r="B74" s="683" t="s">
        <v>209</v>
      </c>
      <c r="C74" s="683" t="s">
        <v>683</v>
      </c>
      <c r="D74" s="683" t="s">
        <v>2</v>
      </c>
      <c r="E74" s="683" t="s">
        <v>682</v>
      </c>
      <c r="F74" s="683" t="s">
        <v>29</v>
      </c>
      <c r="G74" s="683" t="s">
        <v>688</v>
      </c>
      <c r="H74" s="683">
        <v>2013</v>
      </c>
      <c r="I74" s="635" t="s">
        <v>579</v>
      </c>
      <c r="J74" s="635" t="str">
        <f t="shared" si="0"/>
        <v>Current Year Savings</v>
      </c>
      <c r="K74" s="625"/>
      <c r="L74" s="727">
        <v>0</v>
      </c>
      <c r="M74" s="725">
        <v>0</v>
      </c>
      <c r="N74" s="725">
        <v>6.2158229709999997</v>
      </c>
      <c r="O74" s="725">
        <v>6.2158229709999997</v>
      </c>
      <c r="P74" s="725">
        <v>6.2158229709999997</v>
      </c>
      <c r="Q74" s="725">
        <v>6.2158229709999997</v>
      </c>
      <c r="R74" s="725">
        <v>0</v>
      </c>
      <c r="S74" s="725">
        <v>0</v>
      </c>
      <c r="T74" s="725">
        <v>0</v>
      </c>
      <c r="U74" s="725">
        <v>0</v>
      </c>
      <c r="V74" s="725">
        <v>0</v>
      </c>
      <c r="W74" s="725">
        <v>0</v>
      </c>
      <c r="X74" s="725">
        <v>0</v>
      </c>
      <c r="Y74" s="725">
        <v>0</v>
      </c>
      <c r="Z74" s="725">
        <v>0</v>
      </c>
      <c r="AA74" s="725">
        <v>0</v>
      </c>
      <c r="AB74" s="725">
        <v>0</v>
      </c>
      <c r="AC74" s="725">
        <v>0</v>
      </c>
      <c r="AD74" s="725">
        <v>0</v>
      </c>
      <c r="AE74" s="725">
        <v>0</v>
      </c>
      <c r="AF74" s="725">
        <v>0</v>
      </c>
      <c r="AG74" s="725">
        <v>0</v>
      </c>
      <c r="AH74" s="725">
        <v>0</v>
      </c>
      <c r="AI74" s="725">
        <v>0</v>
      </c>
      <c r="AJ74" s="725">
        <v>0</v>
      </c>
      <c r="AK74" s="725">
        <v>0</v>
      </c>
      <c r="AL74" s="725">
        <v>0</v>
      </c>
      <c r="AM74" s="725">
        <v>0</v>
      </c>
      <c r="AN74" s="725">
        <v>0</v>
      </c>
      <c r="AO74" s="726">
        <v>0</v>
      </c>
      <c r="AP74" s="625"/>
      <c r="AQ74" s="684">
        <v>0</v>
      </c>
      <c r="AR74" s="685">
        <v>0</v>
      </c>
      <c r="AS74" s="685">
        <v>11083.19634</v>
      </c>
      <c r="AT74" s="685">
        <v>11083.19634</v>
      </c>
      <c r="AU74" s="685">
        <v>11083.19634</v>
      </c>
      <c r="AV74" s="685">
        <v>11083.19634</v>
      </c>
      <c r="AW74" s="685">
        <v>0</v>
      </c>
      <c r="AX74" s="685">
        <v>0</v>
      </c>
      <c r="AY74" s="685">
        <v>0</v>
      </c>
      <c r="AZ74" s="685">
        <v>0</v>
      </c>
      <c r="BA74" s="685">
        <v>0</v>
      </c>
      <c r="BB74" s="685">
        <v>0</v>
      </c>
      <c r="BC74" s="685">
        <v>0</v>
      </c>
      <c r="BD74" s="685">
        <v>0</v>
      </c>
      <c r="BE74" s="685">
        <v>0</v>
      </c>
      <c r="BF74" s="685">
        <v>0</v>
      </c>
      <c r="BG74" s="685">
        <v>0</v>
      </c>
      <c r="BH74" s="685">
        <v>0</v>
      </c>
      <c r="BI74" s="685">
        <v>0</v>
      </c>
      <c r="BJ74" s="685">
        <v>0</v>
      </c>
      <c r="BK74" s="685">
        <v>0</v>
      </c>
      <c r="BL74" s="685">
        <v>0</v>
      </c>
      <c r="BM74" s="685">
        <v>0</v>
      </c>
      <c r="BN74" s="685">
        <v>0</v>
      </c>
      <c r="BO74" s="685">
        <v>0</v>
      </c>
      <c r="BP74" s="685">
        <v>0</v>
      </c>
      <c r="BQ74" s="685">
        <v>0</v>
      </c>
      <c r="BR74" s="685">
        <v>0</v>
      </c>
      <c r="BS74" s="685">
        <v>0</v>
      </c>
      <c r="BT74" s="686">
        <v>0</v>
      </c>
    </row>
    <row r="75" spans="2:73" hidden="1">
      <c r="B75" s="683" t="s">
        <v>209</v>
      </c>
      <c r="C75" s="683" t="s">
        <v>683</v>
      </c>
      <c r="D75" s="683" t="s">
        <v>4</v>
      </c>
      <c r="E75" s="683" t="s">
        <v>682</v>
      </c>
      <c r="F75" s="683" t="s">
        <v>29</v>
      </c>
      <c r="G75" s="683" t="s">
        <v>688</v>
      </c>
      <c r="H75" s="683">
        <v>2013</v>
      </c>
      <c r="I75" s="635" t="s">
        <v>579</v>
      </c>
      <c r="J75" s="635" t="str">
        <f t="shared" si="0"/>
        <v>Current Year Savings</v>
      </c>
      <c r="K75" s="625"/>
      <c r="L75" s="727">
        <v>0</v>
      </c>
      <c r="M75" s="725">
        <v>0</v>
      </c>
      <c r="N75" s="725">
        <v>1.8070533369999999</v>
      </c>
      <c r="O75" s="725">
        <v>1.8070533369999999</v>
      </c>
      <c r="P75" s="725">
        <v>1.74182835</v>
      </c>
      <c r="Q75" s="725">
        <v>1.4931791270000001</v>
      </c>
      <c r="R75" s="725">
        <v>1.4931791270000001</v>
      </c>
      <c r="S75" s="725">
        <v>1.4931791270000001</v>
      </c>
      <c r="T75" s="725">
        <v>1.4931791270000001</v>
      </c>
      <c r="U75" s="725">
        <v>1.491089758</v>
      </c>
      <c r="V75" s="725">
        <v>1.115248783</v>
      </c>
      <c r="W75" s="725">
        <v>1.115248783</v>
      </c>
      <c r="X75" s="725">
        <v>0.89584131199999995</v>
      </c>
      <c r="Y75" s="725">
        <v>0.89581624199999998</v>
      </c>
      <c r="Z75" s="725">
        <v>0.89581624199999998</v>
      </c>
      <c r="AA75" s="725">
        <v>0.89448075299999996</v>
      </c>
      <c r="AB75" s="725">
        <v>0.89448075299999996</v>
      </c>
      <c r="AC75" s="725">
        <v>0.89338673199999996</v>
      </c>
      <c r="AD75" s="725">
        <v>0.86577993099999995</v>
      </c>
      <c r="AE75" s="725">
        <v>0.50819360999999996</v>
      </c>
      <c r="AF75" s="725">
        <v>0.50819360999999996</v>
      </c>
      <c r="AG75" s="725">
        <v>0.50819360999999996</v>
      </c>
      <c r="AH75" s="725">
        <v>0</v>
      </c>
      <c r="AI75" s="725">
        <v>0</v>
      </c>
      <c r="AJ75" s="725">
        <v>0</v>
      </c>
      <c r="AK75" s="725">
        <v>0</v>
      </c>
      <c r="AL75" s="725">
        <v>0</v>
      </c>
      <c r="AM75" s="725">
        <v>0</v>
      </c>
      <c r="AN75" s="725">
        <v>0</v>
      </c>
      <c r="AO75" s="726">
        <v>0</v>
      </c>
      <c r="AP75" s="625"/>
      <c r="AQ75" s="684">
        <v>0</v>
      </c>
      <c r="AR75" s="685">
        <v>0</v>
      </c>
      <c r="AS75" s="685">
        <v>26961.628638646998</v>
      </c>
      <c r="AT75" s="685">
        <v>26961.628638646998</v>
      </c>
      <c r="AU75" s="685">
        <v>25922.638616888999</v>
      </c>
      <c r="AV75" s="685">
        <v>21961.824330244999</v>
      </c>
      <c r="AW75" s="685">
        <v>21961.824330244999</v>
      </c>
      <c r="AX75" s="685">
        <v>21961.824330244999</v>
      </c>
      <c r="AY75" s="685">
        <v>21961.824330244999</v>
      </c>
      <c r="AZ75" s="685">
        <v>21943.521454684</v>
      </c>
      <c r="BA75" s="685">
        <v>15956.628409028999</v>
      </c>
      <c r="BB75" s="685">
        <v>15956.628409028999</v>
      </c>
      <c r="BC75" s="685">
        <v>14508.502553815</v>
      </c>
      <c r="BD75" s="685">
        <v>14301.895096046001</v>
      </c>
      <c r="BE75" s="685">
        <v>14301.895096046001</v>
      </c>
      <c r="BF75" s="685">
        <v>14243.10217274</v>
      </c>
      <c r="BG75" s="685">
        <v>14243.10217274</v>
      </c>
      <c r="BH75" s="685">
        <v>14231.04760944</v>
      </c>
      <c r="BI75" s="685">
        <v>13791.28991696</v>
      </c>
      <c r="BJ75" s="685">
        <v>8095.1811850350005</v>
      </c>
      <c r="BK75" s="685">
        <v>8095.1811850350005</v>
      </c>
      <c r="BL75" s="685">
        <v>8095.1811850350005</v>
      </c>
      <c r="BM75" s="685">
        <v>0</v>
      </c>
      <c r="BN75" s="685">
        <v>0</v>
      </c>
      <c r="BO75" s="685">
        <v>0</v>
      </c>
      <c r="BP75" s="685">
        <v>0</v>
      </c>
      <c r="BQ75" s="685">
        <v>0</v>
      </c>
      <c r="BR75" s="685">
        <v>0</v>
      </c>
      <c r="BS75" s="685">
        <v>0</v>
      </c>
      <c r="BT75" s="686">
        <v>0</v>
      </c>
    </row>
    <row r="76" spans="2:73" hidden="1">
      <c r="B76" s="683" t="s">
        <v>209</v>
      </c>
      <c r="C76" s="683" t="s">
        <v>491</v>
      </c>
      <c r="D76" s="683" t="s">
        <v>493</v>
      </c>
      <c r="E76" s="683" t="s">
        <v>682</v>
      </c>
      <c r="F76" s="683" t="s">
        <v>491</v>
      </c>
      <c r="G76" s="683" t="s">
        <v>689</v>
      </c>
      <c r="H76" s="683">
        <v>2014</v>
      </c>
      <c r="I76" s="635" t="s">
        <v>580</v>
      </c>
      <c r="J76" s="635" t="str">
        <f t="shared" si="0"/>
        <v>Current Year Savings</v>
      </c>
      <c r="K76" s="625"/>
      <c r="L76" s="727">
        <v>0</v>
      </c>
      <c r="M76" s="725">
        <v>0</v>
      </c>
      <c r="N76" s="725">
        <v>0</v>
      </c>
      <c r="O76" s="725">
        <v>256.66554819999999</v>
      </c>
      <c r="P76" s="725">
        <v>0</v>
      </c>
      <c r="Q76" s="725">
        <v>0</v>
      </c>
      <c r="R76" s="725">
        <v>0</v>
      </c>
      <c r="S76" s="725">
        <v>0</v>
      </c>
      <c r="T76" s="725">
        <v>0</v>
      </c>
      <c r="U76" s="725">
        <v>0</v>
      </c>
      <c r="V76" s="725">
        <v>0</v>
      </c>
      <c r="W76" s="725">
        <v>0</v>
      </c>
      <c r="X76" s="725">
        <v>0</v>
      </c>
      <c r="Y76" s="725">
        <v>0</v>
      </c>
      <c r="Z76" s="725">
        <v>0</v>
      </c>
      <c r="AA76" s="725">
        <v>0</v>
      </c>
      <c r="AB76" s="725">
        <v>0</v>
      </c>
      <c r="AC76" s="725">
        <v>0</v>
      </c>
      <c r="AD76" s="725">
        <v>0</v>
      </c>
      <c r="AE76" s="725">
        <v>0</v>
      </c>
      <c r="AF76" s="725">
        <v>0</v>
      </c>
      <c r="AG76" s="725">
        <v>0</v>
      </c>
      <c r="AH76" s="725">
        <v>0</v>
      </c>
      <c r="AI76" s="725">
        <v>0</v>
      </c>
      <c r="AJ76" s="725">
        <v>0</v>
      </c>
      <c r="AK76" s="725">
        <v>0</v>
      </c>
      <c r="AL76" s="725">
        <v>0</v>
      </c>
      <c r="AM76" s="725">
        <v>0</v>
      </c>
      <c r="AN76" s="725">
        <v>0</v>
      </c>
      <c r="AO76" s="726">
        <v>0</v>
      </c>
      <c r="AP76" s="625"/>
      <c r="AQ76" s="684">
        <v>0</v>
      </c>
      <c r="AR76" s="685">
        <v>0</v>
      </c>
      <c r="AS76" s="685">
        <v>0</v>
      </c>
      <c r="AT76" s="685">
        <v>0</v>
      </c>
      <c r="AU76" s="685">
        <v>0</v>
      </c>
      <c r="AV76" s="685">
        <v>0</v>
      </c>
      <c r="AW76" s="685">
        <v>0</v>
      </c>
      <c r="AX76" s="685">
        <v>0</v>
      </c>
      <c r="AY76" s="685">
        <v>0</v>
      </c>
      <c r="AZ76" s="685">
        <v>0</v>
      </c>
      <c r="BA76" s="685">
        <v>0</v>
      </c>
      <c r="BB76" s="685">
        <v>0</v>
      </c>
      <c r="BC76" s="685">
        <v>0</v>
      </c>
      <c r="BD76" s="685">
        <v>0</v>
      </c>
      <c r="BE76" s="685">
        <v>0</v>
      </c>
      <c r="BF76" s="685">
        <v>0</v>
      </c>
      <c r="BG76" s="685">
        <v>0</v>
      </c>
      <c r="BH76" s="685">
        <v>0</v>
      </c>
      <c r="BI76" s="685">
        <v>0</v>
      </c>
      <c r="BJ76" s="685">
        <v>0</v>
      </c>
      <c r="BK76" s="685">
        <v>0</v>
      </c>
      <c r="BL76" s="685">
        <v>0</v>
      </c>
      <c r="BM76" s="685">
        <v>0</v>
      </c>
      <c r="BN76" s="685">
        <v>0</v>
      </c>
      <c r="BO76" s="685">
        <v>0</v>
      </c>
      <c r="BP76" s="685">
        <v>0</v>
      </c>
      <c r="BQ76" s="685">
        <v>0</v>
      </c>
      <c r="BR76" s="685">
        <v>0</v>
      </c>
      <c r="BS76" s="685">
        <v>0</v>
      </c>
      <c r="BT76" s="686">
        <v>0</v>
      </c>
    </row>
    <row r="77" spans="2:73" hidden="1">
      <c r="B77" s="683" t="s">
        <v>209</v>
      </c>
      <c r="C77" s="683" t="s">
        <v>685</v>
      </c>
      <c r="D77" s="683" t="s">
        <v>22</v>
      </c>
      <c r="E77" s="683" t="s">
        <v>682</v>
      </c>
      <c r="F77" s="683" t="s">
        <v>684</v>
      </c>
      <c r="G77" s="683" t="s">
        <v>688</v>
      </c>
      <c r="H77" s="683">
        <v>2012</v>
      </c>
      <c r="I77" s="635" t="s">
        <v>580</v>
      </c>
      <c r="J77" s="635" t="str">
        <f t="shared" si="0"/>
        <v>Adjustment</v>
      </c>
      <c r="K77" s="625"/>
      <c r="L77" s="727">
        <v>0</v>
      </c>
      <c r="M77" s="725">
        <v>25.45</v>
      </c>
      <c r="N77" s="725">
        <v>25.45</v>
      </c>
      <c r="O77" s="725">
        <v>25.45</v>
      </c>
      <c r="P77" s="725">
        <v>25.45</v>
      </c>
      <c r="Q77" s="725">
        <v>25.45</v>
      </c>
      <c r="R77" s="725">
        <v>25.45</v>
      </c>
      <c r="S77" s="725">
        <v>25.45</v>
      </c>
      <c r="T77" s="725">
        <v>25.45</v>
      </c>
      <c r="U77" s="725">
        <v>24.56</v>
      </c>
      <c r="V77" s="725">
        <v>24.56</v>
      </c>
      <c r="W77" s="725">
        <v>24.56</v>
      </c>
      <c r="X77" s="725">
        <v>24.56</v>
      </c>
      <c r="Y77" s="725">
        <v>11.39</v>
      </c>
      <c r="Z77" s="725">
        <v>11.39</v>
      </c>
      <c r="AA77" s="725">
        <v>11.39</v>
      </c>
      <c r="AB77" s="725">
        <v>8.7100000000000009</v>
      </c>
      <c r="AC77" s="725">
        <v>0.55000000000000004</v>
      </c>
      <c r="AD77" s="725">
        <v>0</v>
      </c>
      <c r="AE77" s="725">
        <v>0</v>
      </c>
      <c r="AF77" s="725">
        <v>0</v>
      </c>
      <c r="AG77" s="725">
        <v>0</v>
      </c>
      <c r="AH77" s="725">
        <v>0</v>
      </c>
      <c r="AI77" s="725">
        <v>0</v>
      </c>
      <c r="AJ77" s="725">
        <v>0</v>
      </c>
      <c r="AK77" s="725">
        <v>0</v>
      </c>
      <c r="AL77" s="725">
        <v>0</v>
      </c>
      <c r="AM77" s="725">
        <v>0</v>
      </c>
      <c r="AN77" s="725">
        <v>0</v>
      </c>
      <c r="AO77" s="726">
        <v>0</v>
      </c>
      <c r="AP77" s="625"/>
      <c r="AQ77" s="684">
        <v>0</v>
      </c>
      <c r="AR77" s="685">
        <v>101453</v>
      </c>
      <c r="AS77" s="685">
        <v>101453</v>
      </c>
      <c r="AT77" s="685">
        <v>101453</v>
      </c>
      <c r="AU77" s="685">
        <v>101453</v>
      </c>
      <c r="AV77" s="685">
        <v>101453</v>
      </c>
      <c r="AW77" s="685">
        <v>101453</v>
      </c>
      <c r="AX77" s="685">
        <v>101453</v>
      </c>
      <c r="AY77" s="685">
        <v>101453</v>
      </c>
      <c r="AZ77" s="685">
        <v>98281</v>
      </c>
      <c r="BA77" s="685">
        <v>98281</v>
      </c>
      <c r="BB77" s="685">
        <v>98281</v>
      </c>
      <c r="BC77" s="685">
        <v>98281</v>
      </c>
      <c r="BD77" s="685">
        <v>23539</v>
      </c>
      <c r="BE77" s="685">
        <v>23539</v>
      </c>
      <c r="BF77" s="685">
        <v>23539</v>
      </c>
      <c r="BG77" s="685">
        <v>18721</v>
      </c>
      <c r="BH77" s="685">
        <v>1815</v>
      </c>
      <c r="BI77" s="685">
        <v>0</v>
      </c>
      <c r="BJ77" s="685">
        <v>0</v>
      </c>
      <c r="BK77" s="685">
        <v>0</v>
      </c>
      <c r="BL77" s="685">
        <v>0</v>
      </c>
      <c r="BM77" s="685">
        <v>0</v>
      </c>
      <c r="BN77" s="685">
        <v>0</v>
      </c>
      <c r="BO77" s="685">
        <v>0</v>
      </c>
      <c r="BP77" s="685">
        <v>0</v>
      </c>
      <c r="BQ77" s="685">
        <v>0</v>
      </c>
      <c r="BR77" s="685">
        <v>0</v>
      </c>
      <c r="BS77" s="685">
        <v>0</v>
      </c>
      <c r="BT77" s="686">
        <v>0</v>
      </c>
    </row>
    <row r="78" spans="2:73" hidden="1">
      <c r="B78" s="683" t="s">
        <v>209</v>
      </c>
      <c r="C78" s="683" t="s">
        <v>685</v>
      </c>
      <c r="D78" s="683" t="s">
        <v>22</v>
      </c>
      <c r="E78" s="683" t="s">
        <v>682</v>
      </c>
      <c r="F78" s="683" t="s">
        <v>684</v>
      </c>
      <c r="G78" s="683" t="s">
        <v>688</v>
      </c>
      <c r="H78" s="683">
        <v>2013</v>
      </c>
      <c r="I78" s="635" t="s">
        <v>580</v>
      </c>
      <c r="J78" s="635" t="str">
        <f t="shared" si="0"/>
        <v>Adjustment</v>
      </c>
      <c r="K78" s="625"/>
      <c r="L78" s="727">
        <v>0</v>
      </c>
      <c r="M78" s="725">
        <v>0</v>
      </c>
      <c r="N78" s="725">
        <v>155.60163900000001</v>
      </c>
      <c r="O78" s="725">
        <v>155.60163900000001</v>
      </c>
      <c r="P78" s="725">
        <v>155.60163900000001</v>
      </c>
      <c r="Q78" s="725">
        <v>142.12454600000001</v>
      </c>
      <c r="R78" s="725">
        <v>134.39070609999999</v>
      </c>
      <c r="S78" s="725">
        <v>134.2678329</v>
      </c>
      <c r="T78" s="725">
        <v>134.2678329</v>
      </c>
      <c r="U78" s="725">
        <v>134.2678329</v>
      </c>
      <c r="V78" s="725">
        <v>133.63754990000001</v>
      </c>
      <c r="W78" s="725">
        <v>132.7418342</v>
      </c>
      <c r="X78" s="725">
        <v>131.02999929999999</v>
      </c>
      <c r="Y78" s="725">
        <v>131.02999929999999</v>
      </c>
      <c r="Z78" s="725">
        <v>122.8455177</v>
      </c>
      <c r="AA78" s="725">
        <v>122.8455177</v>
      </c>
      <c r="AB78" s="725">
        <v>122.8455177</v>
      </c>
      <c r="AC78" s="725">
        <v>100.0446238</v>
      </c>
      <c r="AD78" s="725">
        <v>3.7488476080000002</v>
      </c>
      <c r="AE78" s="725">
        <v>3.1147932549999999</v>
      </c>
      <c r="AF78" s="725">
        <v>3.1147932549999999</v>
      </c>
      <c r="AG78" s="725">
        <v>3.1147932549999999</v>
      </c>
      <c r="AH78" s="725">
        <v>0</v>
      </c>
      <c r="AI78" s="725">
        <v>0</v>
      </c>
      <c r="AJ78" s="725">
        <v>0</v>
      </c>
      <c r="AK78" s="725">
        <v>0</v>
      </c>
      <c r="AL78" s="725">
        <v>0</v>
      </c>
      <c r="AM78" s="725">
        <v>0</v>
      </c>
      <c r="AN78" s="725">
        <v>0</v>
      </c>
      <c r="AO78" s="726">
        <v>0</v>
      </c>
      <c r="AP78" s="625"/>
      <c r="AQ78" s="684">
        <v>0</v>
      </c>
      <c r="AR78" s="685">
        <v>0</v>
      </c>
      <c r="AS78" s="685">
        <v>661800.72140000004</v>
      </c>
      <c r="AT78" s="685">
        <v>661800.72140000004</v>
      </c>
      <c r="AU78" s="685">
        <v>661800.72140000004</v>
      </c>
      <c r="AV78" s="685">
        <v>614468.38710000005</v>
      </c>
      <c r="AW78" s="685">
        <v>587364.3175</v>
      </c>
      <c r="AX78" s="685">
        <v>586741.35580000002</v>
      </c>
      <c r="AY78" s="685">
        <v>586741.35580000002</v>
      </c>
      <c r="AZ78" s="685">
        <v>586354.87890000001</v>
      </c>
      <c r="BA78" s="685">
        <v>583945.64040000003</v>
      </c>
      <c r="BB78" s="685">
        <v>579404.40130000003</v>
      </c>
      <c r="BC78" s="685">
        <v>562428.81759999995</v>
      </c>
      <c r="BD78" s="685">
        <v>559224.35869999998</v>
      </c>
      <c r="BE78" s="685">
        <v>510906.79009999998</v>
      </c>
      <c r="BF78" s="685">
        <v>510906.79009999998</v>
      </c>
      <c r="BG78" s="685">
        <v>510906.79009999998</v>
      </c>
      <c r="BH78" s="685">
        <v>412019.34610000002</v>
      </c>
      <c r="BI78" s="685">
        <v>4069.8598160000001</v>
      </c>
      <c r="BJ78" s="685">
        <v>3647.4023139999999</v>
      </c>
      <c r="BK78" s="685">
        <v>3647.4023139999999</v>
      </c>
      <c r="BL78" s="685">
        <v>3647.4023139999999</v>
      </c>
      <c r="BM78" s="685">
        <v>0</v>
      </c>
      <c r="BN78" s="685">
        <v>0</v>
      </c>
      <c r="BO78" s="685">
        <v>0</v>
      </c>
      <c r="BP78" s="685">
        <v>0</v>
      </c>
      <c r="BQ78" s="685">
        <v>0</v>
      </c>
      <c r="BR78" s="685">
        <v>0</v>
      </c>
      <c r="BS78" s="685">
        <v>0</v>
      </c>
      <c r="BT78" s="686">
        <v>0</v>
      </c>
    </row>
    <row r="79" spans="2:73" ht="15.75" hidden="1">
      <c r="B79" s="683" t="s">
        <v>209</v>
      </c>
      <c r="C79" s="683" t="s">
        <v>685</v>
      </c>
      <c r="D79" s="683" t="s">
        <v>22</v>
      </c>
      <c r="E79" s="683" t="s">
        <v>682</v>
      </c>
      <c r="F79" s="683" t="s">
        <v>684</v>
      </c>
      <c r="G79" s="683" t="s">
        <v>688</v>
      </c>
      <c r="H79" s="683">
        <v>2014</v>
      </c>
      <c r="I79" s="635" t="s">
        <v>580</v>
      </c>
      <c r="J79" s="635" t="str">
        <f t="shared" si="0"/>
        <v>Current Year Savings</v>
      </c>
      <c r="K79" s="625"/>
      <c r="L79" s="727">
        <v>0</v>
      </c>
      <c r="M79" s="725">
        <v>0</v>
      </c>
      <c r="N79" s="725">
        <v>0</v>
      </c>
      <c r="O79" s="725">
        <v>516.99176390000002</v>
      </c>
      <c r="P79" s="725">
        <v>515.78499439999996</v>
      </c>
      <c r="Q79" s="725">
        <v>515.78499439999996</v>
      </c>
      <c r="R79" s="725">
        <v>505.9262177</v>
      </c>
      <c r="S79" s="725">
        <v>505.9262177</v>
      </c>
      <c r="T79" s="725">
        <v>505.9262177</v>
      </c>
      <c r="U79" s="725">
        <v>497.39651670000001</v>
      </c>
      <c r="V79" s="725">
        <v>497.39651670000001</v>
      </c>
      <c r="W79" s="725">
        <v>493.86187630000001</v>
      </c>
      <c r="X79" s="725">
        <v>457.72592059999999</v>
      </c>
      <c r="Y79" s="725">
        <v>421.61504159999998</v>
      </c>
      <c r="Z79" s="725">
        <v>421.47024950000002</v>
      </c>
      <c r="AA79" s="725">
        <v>322.04293760000002</v>
      </c>
      <c r="AB79" s="725">
        <v>302.79491009999998</v>
      </c>
      <c r="AC79" s="725">
        <v>302.79491009999998</v>
      </c>
      <c r="AD79" s="725">
        <v>224.93454990000001</v>
      </c>
      <c r="AE79" s="725">
        <v>10.68608622</v>
      </c>
      <c r="AF79" s="725">
        <v>10.68608622</v>
      </c>
      <c r="AG79" s="725">
        <v>10.68608622</v>
      </c>
      <c r="AH79" s="725">
        <v>10.68608622</v>
      </c>
      <c r="AI79" s="725">
        <v>0</v>
      </c>
      <c r="AJ79" s="725">
        <v>0</v>
      </c>
      <c r="AK79" s="725">
        <v>0</v>
      </c>
      <c r="AL79" s="725">
        <v>0</v>
      </c>
      <c r="AM79" s="725">
        <v>0</v>
      </c>
      <c r="AN79" s="725">
        <v>0</v>
      </c>
      <c r="AO79" s="726">
        <v>0</v>
      </c>
      <c r="AP79" s="625"/>
      <c r="AQ79" s="684">
        <v>0</v>
      </c>
      <c r="AR79" s="685">
        <v>0</v>
      </c>
      <c r="AS79" s="685">
        <v>0</v>
      </c>
      <c r="AT79" s="685">
        <v>2230123.423</v>
      </c>
      <c r="AU79" s="685">
        <v>2225888.9360000002</v>
      </c>
      <c r="AV79" s="685">
        <v>2225888.9360000002</v>
      </c>
      <c r="AW79" s="685">
        <v>2191522.665</v>
      </c>
      <c r="AX79" s="685">
        <v>2191522.665</v>
      </c>
      <c r="AY79" s="685">
        <v>2191522.665</v>
      </c>
      <c r="AZ79" s="685">
        <v>2127690.4580000001</v>
      </c>
      <c r="BA79" s="685">
        <v>2127690.4580000001</v>
      </c>
      <c r="BB79" s="685">
        <v>2109169.4849999999</v>
      </c>
      <c r="BC79" s="685">
        <v>1836853.7819999999</v>
      </c>
      <c r="BD79" s="685">
        <v>1559724.6070000001</v>
      </c>
      <c r="BE79" s="685">
        <v>1553085.5490000001</v>
      </c>
      <c r="BF79" s="685">
        <v>920215.91720000003</v>
      </c>
      <c r="BG79" s="685">
        <v>852699.85950000002</v>
      </c>
      <c r="BH79" s="685">
        <v>852699.85950000002</v>
      </c>
      <c r="BI79" s="685">
        <v>646289.87560000003</v>
      </c>
      <c r="BJ79" s="685">
        <v>19619.65034</v>
      </c>
      <c r="BK79" s="685">
        <v>19619.65034</v>
      </c>
      <c r="BL79" s="685">
        <v>19619.65034</v>
      </c>
      <c r="BM79" s="685">
        <v>19619.65034</v>
      </c>
      <c r="BN79" s="685">
        <v>0</v>
      </c>
      <c r="BO79" s="685">
        <v>0</v>
      </c>
      <c r="BP79" s="685">
        <v>0</v>
      </c>
      <c r="BQ79" s="685">
        <v>0</v>
      </c>
      <c r="BR79" s="685">
        <v>0</v>
      </c>
      <c r="BS79" s="685">
        <v>0</v>
      </c>
      <c r="BT79" s="686">
        <v>0</v>
      </c>
      <c r="BU79" s="165"/>
    </row>
    <row r="80" spans="2:73" ht="15.75" hidden="1">
      <c r="B80" s="683" t="s">
        <v>690</v>
      </c>
      <c r="C80" s="683" t="s">
        <v>683</v>
      </c>
      <c r="D80" s="683" t="s">
        <v>42</v>
      </c>
      <c r="E80" s="683" t="s">
        <v>682</v>
      </c>
      <c r="F80" s="683" t="s">
        <v>29</v>
      </c>
      <c r="G80" s="683" t="s">
        <v>689</v>
      </c>
      <c r="H80" s="683">
        <v>2013</v>
      </c>
      <c r="I80" s="635" t="s">
        <v>580</v>
      </c>
      <c r="J80" s="635" t="str">
        <f t="shared" si="0"/>
        <v>Adjustment</v>
      </c>
      <c r="K80" s="625"/>
      <c r="L80" s="727">
        <v>0</v>
      </c>
      <c r="M80" s="725">
        <v>0</v>
      </c>
      <c r="N80" s="725">
        <v>0</v>
      </c>
      <c r="O80" s="725">
        <v>4.3652420000000003</v>
      </c>
      <c r="P80" s="725">
        <v>0</v>
      </c>
      <c r="Q80" s="725">
        <v>0</v>
      </c>
      <c r="R80" s="725">
        <v>0</v>
      </c>
      <c r="S80" s="725">
        <v>0</v>
      </c>
      <c r="T80" s="725">
        <v>0</v>
      </c>
      <c r="U80" s="725">
        <v>0</v>
      </c>
      <c r="V80" s="725">
        <v>0</v>
      </c>
      <c r="W80" s="725">
        <v>0</v>
      </c>
      <c r="X80" s="725">
        <v>0</v>
      </c>
      <c r="Y80" s="725">
        <v>0</v>
      </c>
      <c r="Z80" s="725">
        <v>0</v>
      </c>
      <c r="AA80" s="725">
        <v>0</v>
      </c>
      <c r="AB80" s="725">
        <v>0</v>
      </c>
      <c r="AC80" s="725">
        <v>0</v>
      </c>
      <c r="AD80" s="725">
        <v>0</v>
      </c>
      <c r="AE80" s="725">
        <v>0</v>
      </c>
      <c r="AF80" s="725">
        <v>0</v>
      </c>
      <c r="AG80" s="725">
        <v>0</v>
      </c>
      <c r="AH80" s="725">
        <v>0</v>
      </c>
      <c r="AI80" s="725">
        <v>0</v>
      </c>
      <c r="AJ80" s="725">
        <v>0</v>
      </c>
      <c r="AK80" s="725">
        <v>0</v>
      </c>
      <c r="AL80" s="725">
        <v>0</v>
      </c>
      <c r="AM80" s="725">
        <v>0</v>
      </c>
      <c r="AN80" s="725">
        <v>0</v>
      </c>
      <c r="AO80" s="726">
        <v>0</v>
      </c>
      <c r="AP80" s="625"/>
      <c r="AQ80" s="684">
        <v>0</v>
      </c>
      <c r="AR80" s="685">
        <v>0</v>
      </c>
      <c r="AS80" s="685">
        <v>0</v>
      </c>
      <c r="AT80" s="685">
        <v>0</v>
      </c>
      <c r="AU80" s="685">
        <v>0</v>
      </c>
      <c r="AV80" s="685">
        <v>0</v>
      </c>
      <c r="AW80" s="685">
        <v>0</v>
      </c>
      <c r="AX80" s="685">
        <v>0</v>
      </c>
      <c r="AY80" s="685">
        <v>0</v>
      </c>
      <c r="AZ80" s="685">
        <v>0</v>
      </c>
      <c r="BA80" s="685">
        <v>0</v>
      </c>
      <c r="BB80" s="685">
        <v>0</v>
      </c>
      <c r="BC80" s="685">
        <v>0</v>
      </c>
      <c r="BD80" s="685">
        <v>0</v>
      </c>
      <c r="BE80" s="685">
        <v>0</v>
      </c>
      <c r="BF80" s="685">
        <v>0</v>
      </c>
      <c r="BG80" s="685">
        <v>0</v>
      </c>
      <c r="BH80" s="685">
        <v>0</v>
      </c>
      <c r="BI80" s="685">
        <v>0</v>
      </c>
      <c r="BJ80" s="685">
        <v>0</v>
      </c>
      <c r="BK80" s="685">
        <v>0</v>
      </c>
      <c r="BL80" s="685">
        <v>0</v>
      </c>
      <c r="BM80" s="685">
        <v>0</v>
      </c>
      <c r="BN80" s="685">
        <v>0</v>
      </c>
      <c r="BO80" s="685">
        <v>0</v>
      </c>
      <c r="BP80" s="685">
        <v>0</v>
      </c>
      <c r="BQ80" s="685">
        <v>0</v>
      </c>
      <c r="BR80" s="685">
        <v>0</v>
      </c>
      <c r="BS80" s="685">
        <v>0</v>
      </c>
      <c r="BT80" s="686">
        <v>0</v>
      </c>
      <c r="BU80" s="165"/>
    </row>
    <row r="81" spans="2:73" hidden="1">
      <c r="B81" s="683" t="s">
        <v>209</v>
      </c>
      <c r="C81" s="683" t="s">
        <v>686</v>
      </c>
      <c r="D81" s="683" t="s">
        <v>11</v>
      </c>
      <c r="E81" s="683" t="s">
        <v>682</v>
      </c>
      <c r="F81" s="683" t="s">
        <v>686</v>
      </c>
      <c r="G81" s="683" t="s">
        <v>688</v>
      </c>
      <c r="H81" s="683">
        <v>2014</v>
      </c>
      <c r="I81" s="635" t="s">
        <v>580</v>
      </c>
      <c r="J81" s="635" t="str">
        <f t="shared" si="0"/>
        <v>Current Year Savings</v>
      </c>
      <c r="K81" s="625"/>
      <c r="L81" s="727">
        <v>0</v>
      </c>
      <c r="M81" s="725">
        <v>0</v>
      </c>
      <c r="N81" s="725">
        <v>0</v>
      </c>
      <c r="O81" s="725">
        <v>51.088000000000001</v>
      </c>
      <c r="P81" s="725">
        <v>51.088000000000001</v>
      </c>
      <c r="Q81" s="725">
        <v>51.088000000000001</v>
      </c>
      <c r="R81" s="725">
        <v>51.088000000000001</v>
      </c>
      <c r="S81" s="725">
        <v>51.088000000000001</v>
      </c>
      <c r="T81" s="725">
        <v>51.088000000000001</v>
      </c>
      <c r="U81" s="725">
        <v>51.088000000000001</v>
      </c>
      <c r="V81" s="725">
        <v>51.088000000000001</v>
      </c>
      <c r="W81" s="725">
        <v>51.088000000000001</v>
      </c>
      <c r="X81" s="725">
        <v>51.088000000000001</v>
      </c>
      <c r="Y81" s="725">
        <v>51.088000000000001</v>
      </c>
      <c r="Z81" s="725">
        <v>51.088000000000001</v>
      </c>
      <c r="AA81" s="725">
        <v>51.088000000000001</v>
      </c>
      <c r="AB81" s="725">
        <v>51.088000000000001</v>
      </c>
      <c r="AC81" s="725">
        <v>51.088000000000001</v>
      </c>
      <c r="AD81" s="725">
        <v>0</v>
      </c>
      <c r="AE81" s="725">
        <v>0</v>
      </c>
      <c r="AF81" s="725">
        <v>0</v>
      </c>
      <c r="AG81" s="725">
        <v>0</v>
      </c>
      <c r="AH81" s="725">
        <v>0</v>
      </c>
      <c r="AI81" s="725">
        <v>0</v>
      </c>
      <c r="AJ81" s="725">
        <v>0</v>
      </c>
      <c r="AK81" s="725">
        <v>0</v>
      </c>
      <c r="AL81" s="725">
        <v>0</v>
      </c>
      <c r="AM81" s="725">
        <v>0</v>
      </c>
      <c r="AN81" s="725">
        <v>0</v>
      </c>
      <c r="AO81" s="726">
        <v>0</v>
      </c>
      <c r="AP81" s="625"/>
      <c r="AQ81" s="684">
        <v>0</v>
      </c>
      <c r="AR81" s="685">
        <v>0</v>
      </c>
      <c r="AS81" s="685">
        <v>0</v>
      </c>
      <c r="AT81" s="685">
        <v>447640</v>
      </c>
      <c r="AU81" s="685">
        <v>447640</v>
      </c>
      <c r="AV81" s="685">
        <v>447640</v>
      </c>
      <c r="AW81" s="685">
        <v>447640</v>
      </c>
      <c r="AX81" s="685">
        <v>447640</v>
      </c>
      <c r="AY81" s="685">
        <v>447640</v>
      </c>
      <c r="AZ81" s="685">
        <v>447640</v>
      </c>
      <c r="BA81" s="685">
        <v>447640</v>
      </c>
      <c r="BB81" s="685">
        <v>447640</v>
      </c>
      <c r="BC81" s="685">
        <v>447640</v>
      </c>
      <c r="BD81" s="685">
        <v>447640</v>
      </c>
      <c r="BE81" s="685">
        <v>447640</v>
      </c>
      <c r="BF81" s="685">
        <v>447640</v>
      </c>
      <c r="BG81" s="685">
        <v>447640</v>
      </c>
      <c r="BH81" s="685">
        <v>447640</v>
      </c>
      <c r="BI81" s="685">
        <v>0</v>
      </c>
      <c r="BJ81" s="685">
        <v>0</v>
      </c>
      <c r="BK81" s="685">
        <v>0</v>
      </c>
      <c r="BL81" s="685">
        <v>0</v>
      </c>
      <c r="BM81" s="685">
        <v>0</v>
      </c>
      <c r="BN81" s="685">
        <v>0</v>
      </c>
      <c r="BO81" s="685">
        <v>0</v>
      </c>
      <c r="BP81" s="685">
        <v>0</v>
      </c>
      <c r="BQ81" s="685">
        <v>0</v>
      </c>
      <c r="BR81" s="685">
        <v>0</v>
      </c>
      <c r="BS81" s="685">
        <v>0</v>
      </c>
      <c r="BT81" s="686">
        <v>0</v>
      </c>
    </row>
    <row r="82" spans="2:73" ht="15.75" hidden="1">
      <c r="B82" s="683" t="s">
        <v>209</v>
      </c>
      <c r="C82" s="683" t="s">
        <v>683</v>
      </c>
      <c r="D82" s="683" t="s">
        <v>3</v>
      </c>
      <c r="E82" s="683" t="s">
        <v>682</v>
      </c>
      <c r="F82" s="683" t="s">
        <v>29</v>
      </c>
      <c r="G82" s="683" t="s">
        <v>689</v>
      </c>
      <c r="H82" s="683">
        <v>2013</v>
      </c>
      <c r="I82" s="635" t="s">
        <v>580</v>
      </c>
      <c r="J82" s="635" t="str">
        <f t="shared" si="0"/>
        <v>Adjustment</v>
      </c>
      <c r="K82" s="625"/>
      <c r="L82" s="727">
        <v>0</v>
      </c>
      <c r="M82" s="725">
        <v>0</v>
      </c>
      <c r="N82" s="725">
        <v>2.1421097750000002</v>
      </c>
      <c r="O82" s="725">
        <v>2.1421097750000002</v>
      </c>
      <c r="P82" s="725">
        <v>2.1421097750000002</v>
      </c>
      <c r="Q82" s="725">
        <v>2.1421097750000002</v>
      </c>
      <c r="R82" s="725">
        <v>2.1421097750000002</v>
      </c>
      <c r="S82" s="725">
        <v>2.1421097750000002</v>
      </c>
      <c r="T82" s="725">
        <v>2.1421097750000002</v>
      </c>
      <c r="U82" s="725">
        <v>2.1421097750000002</v>
      </c>
      <c r="V82" s="725">
        <v>2.1421097750000002</v>
      </c>
      <c r="W82" s="725">
        <v>2.1421097750000002</v>
      </c>
      <c r="X82" s="725">
        <v>2.1421097750000002</v>
      </c>
      <c r="Y82" s="725">
        <v>2.1421097750000002</v>
      </c>
      <c r="Z82" s="725">
        <v>2.1421097750000002</v>
      </c>
      <c r="AA82" s="725">
        <v>2.1421097750000002</v>
      </c>
      <c r="AB82" s="725">
        <v>2.1421097750000002</v>
      </c>
      <c r="AC82" s="725">
        <v>2.1421097750000002</v>
      </c>
      <c r="AD82" s="725">
        <v>2.1421097750000002</v>
      </c>
      <c r="AE82" s="725">
        <v>2.1421097750000002</v>
      </c>
      <c r="AF82" s="725">
        <v>1.8405588470000001</v>
      </c>
      <c r="AG82" s="725">
        <v>0</v>
      </c>
      <c r="AH82" s="725">
        <v>0</v>
      </c>
      <c r="AI82" s="725">
        <v>0</v>
      </c>
      <c r="AJ82" s="725">
        <v>0</v>
      </c>
      <c r="AK82" s="725">
        <v>0</v>
      </c>
      <c r="AL82" s="725">
        <v>0</v>
      </c>
      <c r="AM82" s="725">
        <v>0</v>
      </c>
      <c r="AN82" s="725">
        <v>0</v>
      </c>
      <c r="AO82" s="726">
        <v>0</v>
      </c>
      <c r="AP82" s="625"/>
      <c r="AQ82" s="684">
        <v>0</v>
      </c>
      <c r="AR82" s="685">
        <v>0</v>
      </c>
      <c r="AS82" s="685">
        <v>3843.5295036000002</v>
      </c>
      <c r="AT82" s="685">
        <v>3843.5295036000002</v>
      </c>
      <c r="AU82" s="685">
        <v>3843.5295036000002</v>
      </c>
      <c r="AV82" s="685">
        <v>3843.5295036000002</v>
      </c>
      <c r="AW82" s="685">
        <v>3843.5295036000002</v>
      </c>
      <c r="AX82" s="685">
        <v>3843.5295036000002</v>
      </c>
      <c r="AY82" s="685">
        <v>3843.5295036000002</v>
      </c>
      <c r="AZ82" s="685">
        <v>3843.5295036000002</v>
      </c>
      <c r="BA82" s="685">
        <v>3843.5295036000002</v>
      </c>
      <c r="BB82" s="685">
        <v>3843.5295036000002</v>
      </c>
      <c r="BC82" s="685">
        <v>3843.5295036000002</v>
      </c>
      <c r="BD82" s="685">
        <v>3843.5295036000002</v>
      </c>
      <c r="BE82" s="685">
        <v>3843.5295036000002</v>
      </c>
      <c r="BF82" s="685">
        <v>3843.5295036000002</v>
      </c>
      <c r="BG82" s="685">
        <v>3843.5295036000002</v>
      </c>
      <c r="BH82" s="685">
        <v>3843.5295036000002</v>
      </c>
      <c r="BI82" s="685">
        <v>3843.5295036000002</v>
      </c>
      <c r="BJ82" s="685">
        <v>3843.5295036000002</v>
      </c>
      <c r="BK82" s="685">
        <v>3573.8662530000001</v>
      </c>
      <c r="BL82" s="685">
        <v>0</v>
      </c>
      <c r="BM82" s="685">
        <v>0</v>
      </c>
      <c r="BN82" s="685">
        <v>0</v>
      </c>
      <c r="BO82" s="685">
        <v>0</v>
      </c>
      <c r="BP82" s="685">
        <v>0</v>
      </c>
      <c r="BQ82" s="685">
        <v>0</v>
      </c>
      <c r="BR82" s="685">
        <v>0</v>
      </c>
      <c r="BS82" s="685">
        <v>0</v>
      </c>
      <c r="BT82" s="686">
        <v>0</v>
      </c>
      <c r="BU82" s="165"/>
    </row>
    <row r="83" spans="2:73" ht="15.75" hidden="1">
      <c r="B83" s="683" t="s">
        <v>209</v>
      </c>
      <c r="C83" s="683" t="s">
        <v>683</v>
      </c>
      <c r="D83" s="683" t="s">
        <v>3</v>
      </c>
      <c r="E83" s="683" t="s">
        <v>682</v>
      </c>
      <c r="F83" s="683" t="s">
        <v>29</v>
      </c>
      <c r="G83" s="683" t="s">
        <v>688</v>
      </c>
      <c r="H83" s="683">
        <v>2014</v>
      </c>
      <c r="I83" s="635" t="s">
        <v>580</v>
      </c>
      <c r="J83" s="635" t="str">
        <f t="shared" si="0"/>
        <v>Current Year Savings</v>
      </c>
      <c r="K83" s="625"/>
      <c r="L83" s="727">
        <v>0</v>
      </c>
      <c r="M83" s="725">
        <v>0</v>
      </c>
      <c r="N83" s="725">
        <v>0</v>
      </c>
      <c r="O83" s="725">
        <v>88.675106762000013</v>
      </c>
      <c r="P83" s="725">
        <v>88.675106762000013</v>
      </c>
      <c r="Q83" s="725">
        <v>88.675106762000013</v>
      </c>
      <c r="R83" s="725">
        <v>88.675106762000013</v>
      </c>
      <c r="S83" s="725">
        <v>88.675106762000013</v>
      </c>
      <c r="T83" s="725">
        <v>88.675106762000013</v>
      </c>
      <c r="U83" s="725">
        <v>88.675106762000013</v>
      </c>
      <c r="V83" s="725">
        <v>88.675106762000013</v>
      </c>
      <c r="W83" s="725">
        <v>88.675106762000013</v>
      </c>
      <c r="X83" s="725">
        <v>88.675106762000013</v>
      </c>
      <c r="Y83" s="725">
        <v>88.675106762000013</v>
      </c>
      <c r="Z83" s="725">
        <v>88.675106762000013</v>
      </c>
      <c r="AA83" s="725">
        <v>88.675106762000013</v>
      </c>
      <c r="AB83" s="725">
        <v>88.675106762000013</v>
      </c>
      <c r="AC83" s="725">
        <v>88.675106762000013</v>
      </c>
      <c r="AD83" s="725">
        <v>88.675106762000013</v>
      </c>
      <c r="AE83" s="725">
        <v>88.675106762000013</v>
      </c>
      <c r="AF83" s="725">
        <v>88.675106762000013</v>
      </c>
      <c r="AG83" s="725">
        <v>81.496490570000006</v>
      </c>
      <c r="AH83" s="725">
        <v>0</v>
      </c>
      <c r="AI83" s="725">
        <v>0</v>
      </c>
      <c r="AJ83" s="725">
        <v>0</v>
      </c>
      <c r="AK83" s="725">
        <v>0</v>
      </c>
      <c r="AL83" s="725">
        <v>0</v>
      </c>
      <c r="AM83" s="725">
        <v>0</v>
      </c>
      <c r="AN83" s="725">
        <v>0</v>
      </c>
      <c r="AO83" s="726">
        <v>0</v>
      </c>
      <c r="AP83" s="625"/>
      <c r="AQ83" s="684">
        <v>0</v>
      </c>
      <c r="AR83" s="685">
        <v>0</v>
      </c>
      <c r="AS83" s="685">
        <v>0</v>
      </c>
      <c r="AT83" s="685">
        <v>165748.2174613</v>
      </c>
      <c r="AU83" s="685">
        <v>165748.2174613</v>
      </c>
      <c r="AV83" s="685">
        <v>165748.2174613</v>
      </c>
      <c r="AW83" s="685">
        <v>165748.2174613</v>
      </c>
      <c r="AX83" s="685">
        <v>165748.2174613</v>
      </c>
      <c r="AY83" s="685">
        <v>165748.2174613</v>
      </c>
      <c r="AZ83" s="685">
        <v>165748.2174613</v>
      </c>
      <c r="BA83" s="685">
        <v>165748.2174613</v>
      </c>
      <c r="BB83" s="685">
        <v>165748.2174613</v>
      </c>
      <c r="BC83" s="685">
        <v>165748.2174613</v>
      </c>
      <c r="BD83" s="685">
        <v>165748.2174613</v>
      </c>
      <c r="BE83" s="685">
        <v>165748.2174613</v>
      </c>
      <c r="BF83" s="685">
        <v>165748.2174613</v>
      </c>
      <c r="BG83" s="685">
        <v>165748.2174613</v>
      </c>
      <c r="BH83" s="685">
        <v>165748.2174613</v>
      </c>
      <c r="BI83" s="685">
        <v>165748.2174613</v>
      </c>
      <c r="BJ83" s="685">
        <v>165748.2174613</v>
      </c>
      <c r="BK83" s="685">
        <v>165748.2174613</v>
      </c>
      <c r="BL83" s="685">
        <v>159328.70819999999</v>
      </c>
      <c r="BM83" s="685">
        <v>0</v>
      </c>
      <c r="BN83" s="685">
        <v>0</v>
      </c>
      <c r="BO83" s="685">
        <v>0</v>
      </c>
      <c r="BP83" s="685">
        <v>0</v>
      </c>
      <c r="BQ83" s="685">
        <v>0</v>
      </c>
      <c r="BR83" s="685">
        <v>0</v>
      </c>
      <c r="BS83" s="685">
        <v>0</v>
      </c>
      <c r="BT83" s="686">
        <v>0</v>
      </c>
      <c r="BU83" s="165"/>
    </row>
    <row r="84" spans="2:73" ht="15.75" hidden="1">
      <c r="B84" s="683" t="s">
        <v>209</v>
      </c>
      <c r="C84" s="683" t="s">
        <v>692</v>
      </c>
      <c r="D84" s="683" t="s">
        <v>14</v>
      </c>
      <c r="E84" s="683" t="s">
        <v>682</v>
      </c>
      <c r="F84" s="683" t="s">
        <v>29</v>
      </c>
      <c r="G84" s="683" t="s">
        <v>688</v>
      </c>
      <c r="H84" s="683">
        <v>2012</v>
      </c>
      <c r="I84" s="635" t="s">
        <v>580</v>
      </c>
      <c r="J84" s="635" t="str">
        <f t="shared" si="0"/>
        <v>Adjustment</v>
      </c>
      <c r="K84" s="625"/>
      <c r="L84" s="727">
        <v>0</v>
      </c>
      <c r="M84" s="725">
        <v>1.3791270339999999</v>
      </c>
      <c r="N84" s="725">
        <v>1.3791270339999999</v>
      </c>
      <c r="O84" s="725">
        <v>1.3751729800000001</v>
      </c>
      <c r="P84" s="725">
        <v>1.3748135210000001</v>
      </c>
      <c r="Q84" s="725">
        <v>1.3567463529999999</v>
      </c>
      <c r="R84" s="725">
        <v>1.343950609</v>
      </c>
      <c r="S84" s="725">
        <v>1.3363548649999999</v>
      </c>
      <c r="T84" s="725">
        <v>1.3363548649999999</v>
      </c>
      <c r="U84" s="725">
        <v>1.3363548649999999</v>
      </c>
      <c r="V84" s="725">
        <v>1.270927031</v>
      </c>
      <c r="W84" s="725">
        <v>0.94112702199999998</v>
      </c>
      <c r="X84" s="725">
        <v>0.878427022</v>
      </c>
      <c r="Y84" s="725">
        <v>0.87802702200000005</v>
      </c>
      <c r="Z84" s="725">
        <v>0.87802702200000005</v>
      </c>
      <c r="AA84" s="725">
        <v>0.87802702200000005</v>
      </c>
      <c r="AB84" s="725">
        <v>0.87802702200000005</v>
      </c>
      <c r="AC84" s="725">
        <v>0.87802702200000005</v>
      </c>
      <c r="AD84" s="725">
        <v>0.87802702200000005</v>
      </c>
      <c r="AE84" s="725">
        <v>0.87802702200000005</v>
      </c>
      <c r="AF84" s="725">
        <v>0.87802702200000005</v>
      </c>
      <c r="AG84" s="725">
        <v>0.87802702200000005</v>
      </c>
      <c r="AH84" s="725">
        <v>0</v>
      </c>
      <c r="AI84" s="725">
        <v>0</v>
      </c>
      <c r="AJ84" s="725">
        <v>0</v>
      </c>
      <c r="AK84" s="725">
        <v>0</v>
      </c>
      <c r="AL84" s="725">
        <v>0</v>
      </c>
      <c r="AM84" s="725">
        <v>0</v>
      </c>
      <c r="AN84" s="725">
        <v>0</v>
      </c>
      <c r="AO84" s="726">
        <v>0</v>
      </c>
      <c r="AP84" s="625"/>
      <c r="AQ84" s="684">
        <v>0</v>
      </c>
      <c r="AR84" s="685">
        <v>5379.9033200000003</v>
      </c>
      <c r="AS84" s="685">
        <v>5379.9033200000003</v>
      </c>
      <c r="AT84" s="685">
        <v>5302.9033200000003</v>
      </c>
      <c r="AU84" s="685">
        <v>5295.9033280000003</v>
      </c>
      <c r="AV84" s="685">
        <v>4948.7330929999998</v>
      </c>
      <c r="AW84" s="685">
        <v>4702.1480099999999</v>
      </c>
      <c r="AX84" s="685">
        <v>4556.5628660000002</v>
      </c>
      <c r="AY84" s="685">
        <v>4556.5628660000002</v>
      </c>
      <c r="AZ84" s="685">
        <v>4556.5628660000002</v>
      </c>
      <c r="BA84" s="685">
        <v>3298.9033199999999</v>
      </c>
      <c r="BB84" s="685">
        <v>2990.9033199999999</v>
      </c>
      <c r="BC84" s="685">
        <v>2473.9033199999999</v>
      </c>
      <c r="BD84" s="685">
        <v>2221.9033199999999</v>
      </c>
      <c r="BE84" s="685">
        <v>2221.9033199999999</v>
      </c>
      <c r="BF84" s="685">
        <v>2221.9033199999999</v>
      </c>
      <c r="BG84" s="685">
        <v>2221.9033199999999</v>
      </c>
      <c r="BH84" s="685">
        <v>2221.9033199999999</v>
      </c>
      <c r="BI84" s="685">
        <v>2221.9033199999999</v>
      </c>
      <c r="BJ84" s="685">
        <v>2221.9033199999999</v>
      </c>
      <c r="BK84" s="685">
        <v>2221.9033199999999</v>
      </c>
      <c r="BL84" s="685">
        <v>2221.9033199999999</v>
      </c>
      <c r="BM84" s="685">
        <v>0</v>
      </c>
      <c r="BN84" s="685">
        <v>0</v>
      </c>
      <c r="BO84" s="685">
        <v>0</v>
      </c>
      <c r="BP84" s="685">
        <v>0</v>
      </c>
      <c r="BQ84" s="685">
        <v>0</v>
      </c>
      <c r="BR84" s="685">
        <v>0</v>
      </c>
      <c r="BS84" s="685">
        <v>0</v>
      </c>
      <c r="BT84" s="686">
        <v>0</v>
      </c>
      <c r="BU84" s="165"/>
    </row>
    <row r="85" spans="2:73" hidden="1">
      <c r="B85" s="683" t="s">
        <v>209</v>
      </c>
      <c r="C85" s="683" t="s">
        <v>692</v>
      </c>
      <c r="D85" s="683" t="s">
        <v>14</v>
      </c>
      <c r="E85" s="683" t="s">
        <v>682</v>
      </c>
      <c r="F85" s="683" t="s">
        <v>29</v>
      </c>
      <c r="G85" s="683" t="s">
        <v>688</v>
      </c>
      <c r="H85" s="683">
        <v>2013</v>
      </c>
      <c r="I85" s="635" t="s">
        <v>580</v>
      </c>
      <c r="J85" s="635" t="str">
        <f t="shared" si="0"/>
        <v>Adjustment</v>
      </c>
      <c r="K85" s="625"/>
      <c r="L85" s="727">
        <v>0</v>
      </c>
      <c r="M85" s="725">
        <v>0</v>
      </c>
      <c r="N85" s="725">
        <v>1.5639919739999999</v>
      </c>
      <c r="O85" s="725">
        <v>1.560018109</v>
      </c>
      <c r="P85" s="725">
        <v>1.559656849</v>
      </c>
      <c r="Q85" s="725">
        <v>1.5156896529999999</v>
      </c>
      <c r="R85" s="725">
        <v>1.4777309240000001</v>
      </c>
      <c r="S85" s="725">
        <v>1.457192364</v>
      </c>
      <c r="T85" s="725">
        <v>1.4489847819999999</v>
      </c>
      <c r="U85" s="725">
        <v>1.4489847819999999</v>
      </c>
      <c r="V85" s="725">
        <v>1.2844316739999999</v>
      </c>
      <c r="W85" s="725">
        <v>0.87769985900000003</v>
      </c>
      <c r="X85" s="725">
        <v>0.87769985900000003</v>
      </c>
      <c r="Y85" s="725">
        <v>0.87769985900000003</v>
      </c>
      <c r="Z85" s="725">
        <v>0.74197892099999996</v>
      </c>
      <c r="AA85" s="725">
        <v>0.74197892099999996</v>
      </c>
      <c r="AB85" s="725">
        <v>0.16727894500000001</v>
      </c>
      <c r="AC85" s="725">
        <v>0.16727894500000001</v>
      </c>
      <c r="AD85" s="725">
        <v>0.16727894500000001</v>
      </c>
      <c r="AE85" s="725">
        <v>0.16727894500000001</v>
      </c>
      <c r="AF85" s="725">
        <v>0.16727894500000001</v>
      </c>
      <c r="AG85" s="725">
        <v>0.16727894500000001</v>
      </c>
      <c r="AH85" s="725">
        <v>0.16727894500000001</v>
      </c>
      <c r="AI85" s="725">
        <v>0</v>
      </c>
      <c r="AJ85" s="725">
        <v>0</v>
      </c>
      <c r="AK85" s="725">
        <v>0</v>
      </c>
      <c r="AL85" s="725">
        <v>0</v>
      </c>
      <c r="AM85" s="725">
        <v>0</v>
      </c>
      <c r="AN85" s="725">
        <v>0</v>
      </c>
      <c r="AO85" s="726">
        <v>0</v>
      </c>
      <c r="AP85" s="625"/>
      <c r="AQ85" s="684">
        <v>0</v>
      </c>
      <c r="AR85" s="685">
        <v>0</v>
      </c>
      <c r="AS85" s="685">
        <v>12157.184939999999</v>
      </c>
      <c r="AT85" s="685">
        <v>12079.79917</v>
      </c>
      <c r="AU85" s="685">
        <v>12072.7641</v>
      </c>
      <c r="AV85" s="685">
        <v>11229.172200000001</v>
      </c>
      <c r="AW85" s="685">
        <v>10497.16311</v>
      </c>
      <c r="AX85" s="685">
        <v>10103.50742</v>
      </c>
      <c r="AY85" s="685">
        <v>9946.0558400000009</v>
      </c>
      <c r="AZ85" s="685">
        <v>9946.0558400000009</v>
      </c>
      <c r="BA85" s="685">
        <v>6788.7561040000001</v>
      </c>
      <c r="BB85" s="685">
        <v>6408.8470150000003</v>
      </c>
      <c r="BC85" s="685">
        <v>6408.8470150000003</v>
      </c>
      <c r="BD85" s="685">
        <v>6408.8470150000003</v>
      </c>
      <c r="BE85" s="685">
        <v>5957.6842040000001</v>
      </c>
      <c r="BF85" s="685">
        <v>5957.6842040000001</v>
      </c>
      <c r="BG85" s="685">
        <v>1232.6842039999999</v>
      </c>
      <c r="BH85" s="685">
        <v>1232.6842039999999</v>
      </c>
      <c r="BI85" s="685">
        <v>1232.6842039999999</v>
      </c>
      <c r="BJ85" s="685">
        <v>1232.6842039999999</v>
      </c>
      <c r="BK85" s="685">
        <v>1232.6842039999999</v>
      </c>
      <c r="BL85" s="685">
        <v>1232.6842039999999</v>
      </c>
      <c r="BM85" s="685">
        <v>1232.6842039999999</v>
      </c>
      <c r="BN85" s="685">
        <v>0</v>
      </c>
      <c r="BO85" s="685">
        <v>0</v>
      </c>
      <c r="BP85" s="685">
        <v>0</v>
      </c>
      <c r="BQ85" s="685">
        <v>0</v>
      </c>
      <c r="BR85" s="685">
        <v>0</v>
      </c>
      <c r="BS85" s="685">
        <v>0</v>
      </c>
      <c r="BT85" s="686">
        <v>0</v>
      </c>
    </row>
    <row r="86" spans="2:73" hidden="1">
      <c r="B86" s="683" t="s">
        <v>209</v>
      </c>
      <c r="C86" s="683" t="s">
        <v>692</v>
      </c>
      <c r="D86" s="683" t="s">
        <v>14</v>
      </c>
      <c r="E86" s="683" t="s">
        <v>682</v>
      </c>
      <c r="F86" s="683" t="s">
        <v>29</v>
      </c>
      <c r="G86" s="683" t="s">
        <v>688</v>
      </c>
      <c r="H86" s="683">
        <v>2014</v>
      </c>
      <c r="I86" s="635" t="s">
        <v>580</v>
      </c>
      <c r="J86" s="635" t="str">
        <f t="shared" si="0"/>
        <v>Current Year Savings</v>
      </c>
      <c r="K86" s="625"/>
      <c r="L86" s="727">
        <v>0</v>
      </c>
      <c r="M86" s="725">
        <v>0</v>
      </c>
      <c r="N86" s="725">
        <v>0</v>
      </c>
      <c r="O86" s="725">
        <v>8.5001828919999998</v>
      </c>
      <c r="P86" s="725">
        <v>8.4756158520000007</v>
      </c>
      <c r="Q86" s="725">
        <v>8.1344210889999999</v>
      </c>
      <c r="R86" s="725">
        <v>7.9726891129999995</v>
      </c>
      <c r="S86" s="725">
        <v>7.7830011800000003</v>
      </c>
      <c r="T86" s="725">
        <v>7.7830011800000003</v>
      </c>
      <c r="U86" s="725">
        <v>7.7484789420000002</v>
      </c>
      <c r="V86" s="725">
        <v>7.7484789420000002</v>
      </c>
      <c r="W86" s="725">
        <v>6.3814898150000001</v>
      </c>
      <c r="X86" s="725">
        <v>4.9124897729999999</v>
      </c>
      <c r="Y86" s="725">
        <v>4.9108106339999997</v>
      </c>
      <c r="Z86" s="725">
        <v>4.9108106339999997</v>
      </c>
      <c r="AA86" s="725">
        <v>3.1577999139999999</v>
      </c>
      <c r="AB86" s="725">
        <v>3.1577999139999999</v>
      </c>
      <c r="AC86" s="725">
        <v>0.85900001199999998</v>
      </c>
      <c r="AD86" s="725">
        <v>0.85900001199999998</v>
      </c>
      <c r="AE86" s="725">
        <v>0.85900001199999998</v>
      </c>
      <c r="AF86" s="725">
        <v>0.85900001199999998</v>
      </c>
      <c r="AG86" s="725">
        <v>0.85900001199999998</v>
      </c>
      <c r="AH86" s="725">
        <v>0.85900001199999998</v>
      </c>
      <c r="AI86" s="725">
        <v>0.85900001199999998</v>
      </c>
      <c r="AJ86" s="725">
        <v>0</v>
      </c>
      <c r="AK86" s="725">
        <v>0</v>
      </c>
      <c r="AL86" s="725">
        <v>0</v>
      </c>
      <c r="AM86" s="725">
        <v>0</v>
      </c>
      <c r="AN86" s="725">
        <v>0</v>
      </c>
      <c r="AO86" s="726">
        <v>0</v>
      </c>
      <c r="AP86" s="625"/>
      <c r="AQ86" s="684">
        <v>0</v>
      </c>
      <c r="AR86" s="685">
        <v>0</v>
      </c>
      <c r="AS86" s="685">
        <v>0</v>
      </c>
      <c r="AT86" s="685">
        <v>73548.26629</v>
      </c>
      <c r="AU86" s="685">
        <v>73073.771280000001</v>
      </c>
      <c r="AV86" s="685">
        <v>66524.409960000005</v>
      </c>
      <c r="AW86" s="685">
        <v>63423.5144</v>
      </c>
      <c r="AX86" s="685">
        <v>59630.482600000003</v>
      </c>
      <c r="AY86" s="685">
        <v>59630.482600000003</v>
      </c>
      <c r="AZ86" s="685">
        <v>58968.219259999998</v>
      </c>
      <c r="BA86" s="685">
        <v>58707.541160000001</v>
      </c>
      <c r="BB86" s="685">
        <v>32467.086319999999</v>
      </c>
      <c r="BC86" s="685">
        <v>31095.086319999999</v>
      </c>
      <c r="BD86" s="685">
        <v>31058.00534</v>
      </c>
      <c r="BE86" s="685">
        <v>31058.00534</v>
      </c>
      <c r="BF86" s="685">
        <v>25230</v>
      </c>
      <c r="BG86" s="685">
        <v>25230</v>
      </c>
      <c r="BH86" s="685">
        <v>6330</v>
      </c>
      <c r="BI86" s="685">
        <v>6330</v>
      </c>
      <c r="BJ86" s="685">
        <v>6330</v>
      </c>
      <c r="BK86" s="685">
        <v>6330</v>
      </c>
      <c r="BL86" s="685">
        <v>6330</v>
      </c>
      <c r="BM86" s="685">
        <v>6330</v>
      </c>
      <c r="BN86" s="685">
        <v>6330</v>
      </c>
      <c r="BO86" s="685">
        <v>0</v>
      </c>
      <c r="BP86" s="685">
        <v>0</v>
      </c>
      <c r="BQ86" s="685">
        <v>0</v>
      </c>
      <c r="BR86" s="685">
        <v>0</v>
      </c>
      <c r="BS86" s="685">
        <v>0</v>
      </c>
      <c r="BT86" s="686">
        <v>0</v>
      </c>
    </row>
    <row r="87" spans="2:73" hidden="1">
      <c r="B87" s="683" t="s">
        <v>209</v>
      </c>
      <c r="C87" s="683" t="s">
        <v>685</v>
      </c>
      <c r="D87" s="683" t="s">
        <v>17</v>
      </c>
      <c r="E87" s="683" t="s">
        <v>682</v>
      </c>
      <c r="F87" s="683" t="s">
        <v>684</v>
      </c>
      <c r="G87" s="683" t="s">
        <v>688</v>
      </c>
      <c r="H87" s="683">
        <v>2013</v>
      </c>
      <c r="I87" s="635" t="s">
        <v>580</v>
      </c>
      <c r="J87" s="635" t="str">
        <f t="shared" si="0"/>
        <v>Adjustment</v>
      </c>
      <c r="K87" s="625"/>
      <c r="L87" s="727">
        <v>0</v>
      </c>
      <c r="M87" s="725">
        <v>0</v>
      </c>
      <c r="N87" s="725">
        <v>34.090459199999998</v>
      </c>
      <c r="O87" s="725">
        <v>34.090459199999998</v>
      </c>
      <c r="P87" s="725">
        <v>34.090459199999998</v>
      </c>
      <c r="Q87" s="725">
        <v>34.090459199999998</v>
      </c>
      <c r="R87" s="725">
        <v>34.090459199999998</v>
      </c>
      <c r="S87" s="725">
        <v>34.090459199999998</v>
      </c>
      <c r="T87" s="725">
        <v>34.090459199999998</v>
      </c>
      <c r="U87" s="725">
        <v>34.090459199999998</v>
      </c>
      <c r="V87" s="725">
        <v>34.090459199999998</v>
      </c>
      <c r="W87" s="725">
        <v>34.090459199999998</v>
      </c>
      <c r="X87" s="725">
        <v>34.090459199999998</v>
      </c>
      <c r="Y87" s="725">
        <v>34.090459199999998</v>
      </c>
      <c r="Z87" s="725">
        <v>34.090459199999998</v>
      </c>
      <c r="AA87" s="725">
        <v>34.090459199999998</v>
      </c>
      <c r="AB87" s="725">
        <v>34.090459199999998</v>
      </c>
      <c r="AC87" s="725">
        <v>0</v>
      </c>
      <c r="AD87" s="725">
        <v>0</v>
      </c>
      <c r="AE87" s="725">
        <v>0</v>
      </c>
      <c r="AF87" s="725">
        <v>0</v>
      </c>
      <c r="AG87" s="725">
        <v>0</v>
      </c>
      <c r="AH87" s="725">
        <v>0</v>
      </c>
      <c r="AI87" s="725">
        <v>0</v>
      </c>
      <c r="AJ87" s="725">
        <v>0</v>
      </c>
      <c r="AK87" s="725">
        <v>0</v>
      </c>
      <c r="AL87" s="725">
        <v>0</v>
      </c>
      <c r="AM87" s="725">
        <v>0</v>
      </c>
      <c r="AN87" s="725">
        <v>0</v>
      </c>
      <c r="AO87" s="726">
        <v>0</v>
      </c>
      <c r="AP87" s="625"/>
      <c r="AQ87" s="684">
        <v>0</v>
      </c>
      <c r="AR87" s="685">
        <v>0</v>
      </c>
      <c r="AS87" s="685">
        <v>83715.388380000004</v>
      </c>
      <c r="AT87" s="685">
        <v>83715.388380000004</v>
      </c>
      <c r="AU87" s="685">
        <v>83715.388380000004</v>
      </c>
      <c r="AV87" s="685">
        <v>83715.388380000004</v>
      </c>
      <c r="AW87" s="685">
        <v>83715.388380000004</v>
      </c>
      <c r="AX87" s="685">
        <v>83715.388380000004</v>
      </c>
      <c r="AY87" s="685">
        <v>83715.388380000004</v>
      </c>
      <c r="AZ87" s="685">
        <v>83715.388380000004</v>
      </c>
      <c r="BA87" s="685">
        <v>83715.388380000004</v>
      </c>
      <c r="BB87" s="685">
        <v>83715.388380000004</v>
      </c>
      <c r="BC87" s="685">
        <v>83715.388380000004</v>
      </c>
      <c r="BD87" s="685">
        <v>83715.388380000004</v>
      </c>
      <c r="BE87" s="685">
        <v>83715.388380000004</v>
      </c>
      <c r="BF87" s="685">
        <v>83715.388380000004</v>
      </c>
      <c r="BG87" s="685">
        <v>83715.388380000004</v>
      </c>
      <c r="BH87" s="685">
        <v>0</v>
      </c>
      <c r="BI87" s="685">
        <v>0</v>
      </c>
      <c r="BJ87" s="685">
        <v>0</v>
      </c>
      <c r="BK87" s="685">
        <v>0</v>
      </c>
      <c r="BL87" s="685">
        <v>0</v>
      </c>
      <c r="BM87" s="685">
        <v>0</v>
      </c>
      <c r="BN87" s="685">
        <v>0</v>
      </c>
      <c r="BO87" s="685">
        <v>0</v>
      </c>
      <c r="BP87" s="685">
        <v>0</v>
      </c>
      <c r="BQ87" s="685">
        <v>0</v>
      </c>
      <c r="BR87" s="685">
        <v>0</v>
      </c>
      <c r="BS87" s="685">
        <v>0</v>
      </c>
      <c r="BT87" s="686">
        <v>0</v>
      </c>
    </row>
    <row r="88" spans="2:73" hidden="1">
      <c r="B88" s="683" t="s">
        <v>209</v>
      </c>
      <c r="C88" s="683" t="s">
        <v>685</v>
      </c>
      <c r="D88" s="683" t="s">
        <v>17</v>
      </c>
      <c r="E88" s="683" t="s">
        <v>682</v>
      </c>
      <c r="F88" s="683" t="s">
        <v>684</v>
      </c>
      <c r="G88" s="683" t="s">
        <v>688</v>
      </c>
      <c r="H88" s="683">
        <v>2014</v>
      </c>
      <c r="I88" s="635" t="s">
        <v>580</v>
      </c>
      <c r="J88" s="635" t="str">
        <f t="shared" si="0"/>
        <v>Current Year Savings</v>
      </c>
      <c r="K88" s="625"/>
      <c r="L88" s="727">
        <v>0</v>
      </c>
      <c r="M88" s="725">
        <v>0</v>
      </c>
      <c r="N88" s="725">
        <v>0</v>
      </c>
      <c r="O88" s="725">
        <v>37.773967669999998</v>
      </c>
      <c r="P88" s="725">
        <v>37.773967669999998</v>
      </c>
      <c r="Q88" s="725">
        <v>37.773967669999998</v>
      </c>
      <c r="R88" s="725">
        <v>37.773967669999998</v>
      </c>
      <c r="S88" s="725">
        <v>37.773967669999998</v>
      </c>
      <c r="T88" s="725">
        <v>37.773967669999998</v>
      </c>
      <c r="U88" s="725">
        <v>37.773967669999998</v>
      </c>
      <c r="V88" s="725">
        <v>37.773967669999998</v>
      </c>
      <c r="W88" s="725">
        <v>37.773967669999998</v>
      </c>
      <c r="X88" s="725">
        <v>37.773967669999998</v>
      </c>
      <c r="Y88" s="725">
        <v>37.773967669999998</v>
      </c>
      <c r="Z88" s="725">
        <v>37.773967669999998</v>
      </c>
      <c r="AA88" s="725">
        <v>37.773967669999998</v>
      </c>
      <c r="AB88" s="725">
        <v>37.773967669999998</v>
      </c>
      <c r="AC88" s="725">
        <v>37.773967669999998</v>
      </c>
      <c r="AD88" s="725">
        <v>0</v>
      </c>
      <c r="AE88" s="725">
        <v>0</v>
      </c>
      <c r="AF88" s="725">
        <v>0</v>
      </c>
      <c r="AG88" s="725">
        <v>0</v>
      </c>
      <c r="AH88" s="725">
        <v>0</v>
      </c>
      <c r="AI88" s="725">
        <v>0</v>
      </c>
      <c r="AJ88" s="725">
        <v>0</v>
      </c>
      <c r="AK88" s="725">
        <v>0</v>
      </c>
      <c r="AL88" s="725">
        <v>0</v>
      </c>
      <c r="AM88" s="725">
        <v>0</v>
      </c>
      <c r="AN88" s="725">
        <v>0</v>
      </c>
      <c r="AO88" s="726">
        <v>0</v>
      </c>
      <c r="AP88" s="625"/>
      <c r="AQ88" s="684">
        <v>0</v>
      </c>
      <c r="AR88" s="685">
        <v>0</v>
      </c>
      <c r="AS88" s="685">
        <v>0</v>
      </c>
      <c r="AT88" s="685">
        <v>194388.10889999999</v>
      </c>
      <c r="AU88" s="685">
        <v>194388.10889999999</v>
      </c>
      <c r="AV88" s="685">
        <v>194388.10889999999</v>
      </c>
      <c r="AW88" s="685">
        <v>194388.10889999999</v>
      </c>
      <c r="AX88" s="685">
        <v>194388.10889999999</v>
      </c>
      <c r="AY88" s="685">
        <v>194388.10889999999</v>
      </c>
      <c r="AZ88" s="685">
        <v>194388.10889999999</v>
      </c>
      <c r="BA88" s="685">
        <v>194388.10889999999</v>
      </c>
      <c r="BB88" s="685">
        <v>194388.10889999999</v>
      </c>
      <c r="BC88" s="685">
        <v>194388.10889999999</v>
      </c>
      <c r="BD88" s="685">
        <v>194388.10889999999</v>
      </c>
      <c r="BE88" s="685">
        <v>194388.10889999999</v>
      </c>
      <c r="BF88" s="685">
        <v>194388.10889999999</v>
      </c>
      <c r="BG88" s="685">
        <v>194388.10889999999</v>
      </c>
      <c r="BH88" s="685">
        <v>194388.10889999999</v>
      </c>
      <c r="BI88" s="685">
        <v>0</v>
      </c>
      <c r="BJ88" s="685">
        <v>0</v>
      </c>
      <c r="BK88" s="685">
        <v>0</v>
      </c>
      <c r="BL88" s="685">
        <v>0</v>
      </c>
      <c r="BM88" s="685">
        <v>0</v>
      </c>
      <c r="BN88" s="685">
        <v>0</v>
      </c>
      <c r="BO88" s="685">
        <v>0</v>
      </c>
      <c r="BP88" s="685">
        <v>0</v>
      </c>
      <c r="BQ88" s="685">
        <v>0</v>
      </c>
      <c r="BR88" s="685">
        <v>0</v>
      </c>
      <c r="BS88" s="685">
        <v>0</v>
      </c>
      <c r="BT88" s="686">
        <v>0</v>
      </c>
    </row>
    <row r="89" spans="2:73" hidden="1">
      <c r="B89" s="683" t="s">
        <v>690</v>
      </c>
      <c r="C89" s="683" t="s">
        <v>686</v>
      </c>
      <c r="D89" s="683" t="s">
        <v>691</v>
      </c>
      <c r="E89" s="683" t="s">
        <v>682</v>
      </c>
      <c r="F89" s="683" t="s">
        <v>686</v>
      </c>
      <c r="G89" s="683" t="s">
        <v>688</v>
      </c>
      <c r="H89" s="683">
        <v>2012</v>
      </c>
      <c r="I89" s="635" t="s">
        <v>580</v>
      </c>
      <c r="J89" s="635" t="str">
        <f t="shared" si="0"/>
        <v>Adjustment</v>
      </c>
      <c r="K89" s="625"/>
      <c r="L89" s="727">
        <v>0</v>
      </c>
      <c r="M89" s="725">
        <v>0</v>
      </c>
      <c r="N89" s="725">
        <v>0</v>
      </c>
      <c r="O89" s="725">
        <v>0</v>
      </c>
      <c r="P89" s="725">
        <v>0</v>
      </c>
      <c r="Q89" s="725">
        <v>0</v>
      </c>
      <c r="R89" s="725">
        <v>0</v>
      </c>
      <c r="S89" s="725">
        <v>0</v>
      </c>
      <c r="T89" s="725">
        <v>0</v>
      </c>
      <c r="U89" s="725">
        <v>0</v>
      </c>
      <c r="V89" s="725">
        <v>0</v>
      </c>
      <c r="W89" s="725">
        <v>0</v>
      </c>
      <c r="X89" s="725">
        <v>0</v>
      </c>
      <c r="Y89" s="725">
        <v>0</v>
      </c>
      <c r="Z89" s="725">
        <v>0</v>
      </c>
      <c r="AA89" s="725">
        <v>0</v>
      </c>
      <c r="AB89" s="725">
        <v>0</v>
      </c>
      <c r="AC89" s="725">
        <v>0</v>
      </c>
      <c r="AD89" s="725">
        <v>0</v>
      </c>
      <c r="AE89" s="725">
        <v>0</v>
      </c>
      <c r="AF89" s="725">
        <v>0</v>
      </c>
      <c r="AG89" s="725">
        <v>0</v>
      </c>
      <c r="AH89" s="725">
        <v>0</v>
      </c>
      <c r="AI89" s="725">
        <v>0</v>
      </c>
      <c r="AJ89" s="725">
        <v>0</v>
      </c>
      <c r="AK89" s="725">
        <v>0</v>
      </c>
      <c r="AL89" s="725">
        <v>0</v>
      </c>
      <c r="AM89" s="725">
        <v>0</v>
      </c>
      <c r="AN89" s="725">
        <v>0</v>
      </c>
      <c r="AO89" s="726">
        <v>0</v>
      </c>
      <c r="AP89" s="625"/>
      <c r="AQ89" s="684">
        <v>0</v>
      </c>
      <c r="AR89" s="685">
        <v>0</v>
      </c>
      <c r="AS89" s="685">
        <v>0</v>
      </c>
      <c r="AT89" s="685">
        <v>0</v>
      </c>
      <c r="AU89" s="685">
        <v>0</v>
      </c>
      <c r="AV89" s="685">
        <v>0</v>
      </c>
      <c r="AW89" s="685">
        <v>0</v>
      </c>
      <c r="AX89" s="685">
        <v>0</v>
      </c>
      <c r="AY89" s="685">
        <v>0</v>
      </c>
      <c r="AZ89" s="685">
        <v>0</v>
      </c>
      <c r="BA89" s="685">
        <v>0</v>
      </c>
      <c r="BB89" s="685">
        <v>0</v>
      </c>
      <c r="BC89" s="685">
        <v>0</v>
      </c>
      <c r="BD89" s="685">
        <v>0</v>
      </c>
      <c r="BE89" s="685">
        <v>0</v>
      </c>
      <c r="BF89" s="685">
        <v>0</v>
      </c>
      <c r="BG89" s="685">
        <v>0</v>
      </c>
      <c r="BH89" s="685">
        <v>0</v>
      </c>
      <c r="BI89" s="685">
        <v>0</v>
      </c>
      <c r="BJ89" s="685">
        <v>0</v>
      </c>
      <c r="BK89" s="685">
        <v>0</v>
      </c>
      <c r="BL89" s="685">
        <v>0</v>
      </c>
      <c r="BM89" s="685">
        <v>0</v>
      </c>
      <c r="BN89" s="685">
        <v>0</v>
      </c>
      <c r="BO89" s="685">
        <v>0</v>
      </c>
      <c r="BP89" s="685">
        <v>0</v>
      </c>
      <c r="BQ89" s="685">
        <v>0</v>
      </c>
      <c r="BR89" s="685">
        <v>0</v>
      </c>
      <c r="BS89" s="685">
        <v>0</v>
      </c>
      <c r="BT89" s="686">
        <v>0</v>
      </c>
    </row>
    <row r="90" spans="2:73" hidden="1">
      <c r="B90" s="683" t="s">
        <v>690</v>
      </c>
      <c r="C90" s="683" t="s">
        <v>686</v>
      </c>
      <c r="D90" s="683" t="s">
        <v>13</v>
      </c>
      <c r="E90" s="683" t="s">
        <v>682</v>
      </c>
      <c r="F90" s="683" t="s">
        <v>686</v>
      </c>
      <c r="G90" s="683" t="s">
        <v>688</v>
      </c>
      <c r="H90" s="683">
        <v>2013</v>
      </c>
      <c r="I90" s="635" t="s">
        <v>580</v>
      </c>
      <c r="J90" s="635" t="str">
        <f t="shared" si="0"/>
        <v>Adjustment</v>
      </c>
      <c r="K90" s="625"/>
      <c r="L90" s="727">
        <v>0</v>
      </c>
      <c r="M90" s="725">
        <v>0</v>
      </c>
      <c r="N90" s="725">
        <v>0.17749799999999999</v>
      </c>
      <c r="O90" s="725">
        <v>0.17749799999999999</v>
      </c>
      <c r="P90" s="725">
        <v>0.17749799999999999</v>
      </c>
      <c r="Q90" s="725">
        <v>0</v>
      </c>
      <c r="R90" s="725">
        <v>0</v>
      </c>
      <c r="S90" s="725">
        <v>0</v>
      </c>
      <c r="T90" s="725">
        <v>0</v>
      </c>
      <c r="U90" s="725">
        <v>0</v>
      </c>
      <c r="V90" s="725">
        <v>0</v>
      </c>
      <c r="W90" s="725">
        <v>0</v>
      </c>
      <c r="X90" s="725">
        <v>0</v>
      </c>
      <c r="Y90" s="725">
        <v>0</v>
      </c>
      <c r="Z90" s="725">
        <v>0</v>
      </c>
      <c r="AA90" s="725">
        <v>0</v>
      </c>
      <c r="AB90" s="725">
        <v>0</v>
      </c>
      <c r="AC90" s="725">
        <v>0</v>
      </c>
      <c r="AD90" s="725">
        <v>0</v>
      </c>
      <c r="AE90" s="725">
        <v>0</v>
      </c>
      <c r="AF90" s="725">
        <v>0</v>
      </c>
      <c r="AG90" s="725">
        <v>0</v>
      </c>
      <c r="AH90" s="725">
        <v>0</v>
      </c>
      <c r="AI90" s="725">
        <v>0</v>
      </c>
      <c r="AJ90" s="725">
        <v>0</v>
      </c>
      <c r="AK90" s="725">
        <v>0</v>
      </c>
      <c r="AL90" s="725">
        <v>0</v>
      </c>
      <c r="AM90" s="725">
        <v>0</v>
      </c>
      <c r="AN90" s="725">
        <v>0</v>
      </c>
      <c r="AO90" s="726">
        <v>0</v>
      </c>
      <c r="AP90" s="625"/>
      <c r="AQ90" s="684">
        <v>0</v>
      </c>
      <c r="AR90" s="685">
        <v>0</v>
      </c>
      <c r="AS90" s="685">
        <v>10467.69231</v>
      </c>
      <c r="AT90" s="685">
        <v>10467.69231</v>
      </c>
      <c r="AU90" s="685">
        <v>10467.69231</v>
      </c>
      <c r="AV90" s="685">
        <v>0</v>
      </c>
      <c r="AW90" s="685">
        <v>0</v>
      </c>
      <c r="AX90" s="685">
        <v>0</v>
      </c>
      <c r="AY90" s="685">
        <v>0</v>
      </c>
      <c r="AZ90" s="685">
        <v>0</v>
      </c>
      <c r="BA90" s="685">
        <v>0</v>
      </c>
      <c r="BB90" s="685">
        <v>0</v>
      </c>
      <c r="BC90" s="685">
        <v>0</v>
      </c>
      <c r="BD90" s="685">
        <v>0</v>
      </c>
      <c r="BE90" s="685">
        <v>0</v>
      </c>
      <c r="BF90" s="685">
        <v>0</v>
      </c>
      <c r="BG90" s="685">
        <v>0</v>
      </c>
      <c r="BH90" s="685">
        <v>0</v>
      </c>
      <c r="BI90" s="685">
        <v>0</v>
      </c>
      <c r="BJ90" s="685">
        <v>0</v>
      </c>
      <c r="BK90" s="685">
        <v>0</v>
      </c>
      <c r="BL90" s="685">
        <v>0</v>
      </c>
      <c r="BM90" s="685">
        <v>0</v>
      </c>
      <c r="BN90" s="685">
        <v>0</v>
      </c>
      <c r="BO90" s="685">
        <v>0</v>
      </c>
      <c r="BP90" s="685">
        <v>0</v>
      </c>
      <c r="BQ90" s="685">
        <v>0</v>
      </c>
      <c r="BR90" s="685">
        <v>0</v>
      </c>
      <c r="BS90" s="685">
        <v>0</v>
      </c>
      <c r="BT90" s="686">
        <v>0</v>
      </c>
    </row>
    <row r="91" spans="2:73" hidden="1">
      <c r="B91" s="683" t="s">
        <v>209</v>
      </c>
      <c r="C91" s="683" t="s">
        <v>685</v>
      </c>
      <c r="D91" s="683" t="s">
        <v>20</v>
      </c>
      <c r="E91" s="683" t="s">
        <v>682</v>
      </c>
      <c r="F91" s="683" t="s">
        <v>684</v>
      </c>
      <c r="G91" s="683" t="s">
        <v>688</v>
      </c>
      <c r="H91" s="683">
        <v>2011</v>
      </c>
      <c r="I91" s="635" t="s">
        <v>580</v>
      </c>
      <c r="J91" s="635" t="str">
        <f t="shared" si="0"/>
        <v>Adjustment</v>
      </c>
      <c r="K91" s="625"/>
      <c r="L91" s="727">
        <v>0.24677522499999999</v>
      </c>
      <c r="M91" s="725">
        <v>0.24677522499999999</v>
      </c>
      <c r="N91" s="725">
        <v>0.24677522499999999</v>
      </c>
      <c r="O91" s="725">
        <v>0.24677522499999999</v>
      </c>
      <c r="P91" s="725">
        <v>0</v>
      </c>
      <c r="Q91" s="725">
        <v>0</v>
      </c>
      <c r="R91" s="725">
        <v>0</v>
      </c>
      <c r="S91" s="725">
        <v>0</v>
      </c>
      <c r="T91" s="725">
        <v>0</v>
      </c>
      <c r="U91" s="725">
        <v>0</v>
      </c>
      <c r="V91" s="725">
        <v>0</v>
      </c>
      <c r="W91" s="725">
        <v>0</v>
      </c>
      <c r="X91" s="725">
        <v>0</v>
      </c>
      <c r="Y91" s="725">
        <v>0</v>
      </c>
      <c r="Z91" s="725">
        <v>0</v>
      </c>
      <c r="AA91" s="725">
        <v>0</v>
      </c>
      <c r="AB91" s="725">
        <v>0</v>
      </c>
      <c r="AC91" s="725">
        <v>0</v>
      </c>
      <c r="AD91" s="725">
        <v>0</v>
      </c>
      <c r="AE91" s="725">
        <v>0</v>
      </c>
      <c r="AF91" s="725">
        <v>0</v>
      </c>
      <c r="AG91" s="725">
        <v>0</v>
      </c>
      <c r="AH91" s="725">
        <v>0</v>
      </c>
      <c r="AI91" s="725">
        <v>0</v>
      </c>
      <c r="AJ91" s="725">
        <v>0</v>
      </c>
      <c r="AK91" s="725">
        <v>0</v>
      </c>
      <c r="AL91" s="725">
        <v>0</v>
      </c>
      <c r="AM91" s="725">
        <v>0</v>
      </c>
      <c r="AN91" s="725">
        <v>0</v>
      </c>
      <c r="AO91" s="726">
        <v>0</v>
      </c>
      <c r="AP91" s="625"/>
      <c r="AQ91" s="684">
        <v>1222.0406190000001</v>
      </c>
      <c r="AR91" s="685">
        <v>1222.0406190000001</v>
      </c>
      <c r="AS91" s="685">
        <v>1222.0406190000001</v>
      </c>
      <c r="AT91" s="685">
        <v>1222.0406190000001</v>
      </c>
      <c r="AU91" s="685">
        <v>0</v>
      </c>
      <c r="AV91" s="685">
        <v>0</v>
      </c>
      <c r="AW91" s="685">
        <v>0</v>
      </c>
      <c r="AX91" s="685">
        <v>0</v>
      </c>
      <c r="AY91" s="685">
        <v>0</v>
      </c>
      <c r="AZ91" s="685">
        <v>0</v>
      </c>
      <c r="BA91" s="685">
        <v>0</v>
      </c>
      <c r="BB91" s="685">
        <v>0</v>
      </c>
      <c r="BC91" s="685">
        <v>0</v>
      </c>
      <c r="BD91" s="685">
        <v>0</v>
      </c>
      <c r="BE91" s="685">
        <v>0</v>
      </c>
      <c r="BF91" s="685">
        <v>0</v>
      </c>
      <c r="BG91" s="685">
        <v>0</v>
      </c>
      <c r="BH91" s="685">
        <v>0</v>
      </c>
      <c r="BI91" s="685">
        <v>0</v>
      </c>
      <c r="BJ91" s="685">
        <v>0</v>
      </c>
      <c r="BK91" s="685">
        <v>0</v>
      </c>
      <c r="BL91" s="685">
        <v>0</v>
      </c>
      <c r="BM91" s="685">
        <v>0</v>
      </c>
      <c r="BN91" s="685">
        <v>0</v>
      </c>
      <c r="BO91" s="685">
        <v>0</v>
      </c>
      <c r="BP91" s="685">
        <v>0</v>
      </c>
      <c r="BQ91" s="685">
        <v>0</v>
      </c>
      <c r="BR91" s="685">
        <v>0</v>
      </c>
      <c r="BS91" s="685">
        <v>0</v>
      </c>
      <c r="BT91" s="686">
        <v>0</v>
      </c>
    </row>
    <row r="92" spans="2:73" hidden="1">
      <c r="B92" s="683" t="s">
        <v>209</v>
      </c>
      <c r="C92" s="683" t="s">
        <v>685</v>
      </c>
      <c r="D92" s="683" t="s">
        <v>20</v>
      </c>
      <c r="E92" s="683" t="s">
        <v>682</v>
      </c>
      <c r="F92" s="683" t="s">
        <v>684</v>
      </c>
      <c r="G92" s="683" t="s">
        <v>688</v>
      </c>
      <c r="H92" s="683">
        <v>2012</v>
      </c>
      <c r="I92" s="635" t="s">
        <v>580</v>
      </c>
      <c r="J92" s="635" t="str">
        <f t="shared" ref="J92:J155" si="1">IF(H92&lt;VALUE(LEFT(I92,4)),"Adjustment",IF(H92&gt;VALUE(LEFT(I92,4)),"","Current Year Savings"))</f>
        <v>Adjustment</v>
      </c>
      <c r="K92" s="625"/>
      <c r="L92" s="727">
        <v>0</v>
      </c>
      <c r="M92" s="725">
        <v>0.34493254499999998</v>
      </c>
      <c r="N92" s="725">
        <v>0.34493254499999998</v>
      </c>
      <c r="O92" s="725">
        <v>0.34493254499999998</v>
      </c>
      <c r="P92" s="725">
        <v>0.34493254499999998</v>
      </c>
      <c r="Q92" s="725">
        <v>0</v>
      </c>
      <c r="R92" s="725">
        <v>0</v>
      </c>
      <c r="S92" s="725">
        <v>0</v>
      </c>
      <c r="T92" s="725">
        <v>0</v>
      </c>
      <c r="U92" s="725">
        <v>0</v>
      </c>
      <c r="V92" s="725">
        <v>0</v>
      </c>
      <c r="W92" s="725">
        <v>0</v>
      </c>
      <c r="X92" s="725">
        <v>0</v>
      </c>
      <c r="Y92" s="725">
        <v>0</v>
      </c>
      <c r="Z92" s="725">
        <v>0</v>
      </c>
      <c r="AA92" s="725">
        <v>0</v>
      </c>
      <c r="AB92" s="725">
        <v>0</v>
      </c>
      <c r="AC92" s="725">
        <v>0</v>
      </c>
      <c r="AD92" s="725">
        <v>0</v>
      </c>
      <c r="AE92" s="725">
        <v>0</v>
      </c>
      <c r="AF92" s="725">
        <v>0</v>
      </c>
      <c r="AG92" s="725">
        <v>0</v>
      </c>
      <c r="AH92" s="725">
        <v>0</v>
      </c>
      <c r="AI92" s="725">
        <v>0</v>
      </c>
      <c r="AJ92" s="725">
        <v>0</v>
      </c>
      <c r="AK92" s="725">
        <v>0</v>
      </c>
      <c r="AL92" s="725">
        <v>0</v>
      </c>
      <c r="AM92" s="725">
        <v>0</v>
      </c>
      <c r="AN92" s="725">
        <v>0</v>
      </c>
      <c r="AO92" s="726">
        <v>0</v>
      </c>
      <c r="AP92" s="625"/>
      <c r="AQ92" s="684">
        <v>0</v>
      </c>
      <c r="AR92" s="685">
        <v>1708.1195250000001</v>
      </c>
      <c r="AS92" s="685">
        <v>1708.1195250000001</v>
      </c>
      <c r="AT92" s="685">
        <v>1708.1195250000001</v>
      </c>
      <c r="AU92" s="685">
        <v>1708.1195250000001</v>
      </c>
      <c r="AV92" s="685">
        <v>0</v>
      </c>
      <c r="AW92" s="685">
        <v>0</v>
      </c>
      <c r="AX92" s="685">
        <v>0</v>
      </c>
      <c r="AY92" s="685">
        <v>0</v>
      </c>
      <c r="AZ92" s="685">
        <v>0</v>
      </c>
      <c r="BA92" s="685">
        <v>0</v>
      </c>
      <c r="BB92" s="685">
        <v>0</v>
      </c>
      <c r="BC92" s="685">
        <v>0</v>
      </c>
      <c r="BD92" s="685">
        <v>0</v>
      </c>
      <c r="BE92" s="685">
        <v>0</v>
      </c>
      <c r="BF92" s="685">
        <v>0</v>
      </c>
      <c r="BG92" s="685">
        <v>0</v>
      </c>
      <c r="BH92" s="685">
        <v>0</v>
      </c>
      <c r="BI92" s="685">
        <v>0</v>
      </c>
      <c r="BJ92" s="685">
        <v>0</v>
      </c>
      <c r="BK92" s="685">
        <v>0</v>
      </c>
      <c r="BL92" s="685">
        <v>0</v>
      </c>
      <c r="BM92" s="685">
        <v>0</v>
      </c>
      <c r="BN92" s="685">
        <v>0</v>
      </c>
      <c r="BO92" s="685">
        <v>0</v>
      </c>
      <c r="BP92" s="685">
        <v>0</v>
      </c>
      <c r="BQ92" s="685">
        <v>0</v>
      </c>
      <c r="BR92" s="685">
        <v>0</v>
      </c>
      <c r="BS92" s="685">
        <v>0</v>
      </c>
      <c r="BT92" s="686">
        <v>0</v>
      </c>
    </row>
    <row r="93" spans="2:73" hidden="1">
      <c r="B93" s="683" t="s">
        <v>209</v>
      </c>
      <c r="C93" s="683" t="s">
        <v>685</v>
      </c>
      <c r="D93" s="683" t="s">
        <v>20</v>
      </c>
      <c r="E93" s="683" t="s">
        <v>682</v>
      </c>
      <c r="F93" s="683" t="s">
        <v>684</v>
      </c>
      <c r="G93" s="683" t="s">
        <v>688</v>
      </c>
      <c r="H93" s="683">
        <v>2013</v>
      </c>
      <c r="I93" s="635" t="s">
        <v>580</v>
      </c>
      <c r="J93" s="635" t="str">
        <f t="shared" si="1"/>
        <v>Adjustment</v>
      </c>
      <c r="K93" s="625"/>
      <c r="L93" s="727">
        <v>0</v>
      </c>
      <c r="M93" s="725">
        <v>0</v>
      </c>
      <c r="N93" s="725">
        <v>1.169006E-2</v>
      </c>
      <c r="O93" s="725">
        <v>1.169006E-2</v>
      </c>
      <c r="P93" s="725">
        <v>1.169006E-2</v>
      </c>
      <c r="Q93" s="725">
        <v>1.169006E-2</v>
      </c>
      <c r="R93" s="725">
        <v>0</v>
      </c>
      <c r="S93" s="725">
        <v>0</v>
      </c>
      <c r="T93" s="725">
        <v>0</v>
      </c>
      <c r="U93" s="725">
        <v>0</v>
      </c>
      <c r="V93" s="725">
        <v>0</v>
      </c>
      <c r="W93" s="725">
        <v>0</v>
      </c>
      <c r="X93" s="725">
        <v>0</v>
      </c>
      <c r="Y93" s="725">
        <v>0</v>
      </c>
      <c r="Z93" s="725">
        <v>0</v>
      </c>
      <c r="AA93" s="725">
        <v>0</v>
      </c>
      <c r="AB93" s="725">
        <v>0</v>
      </c>
      <c r="AC93" s="725">
        <v>0</v>
      </c>
      <c r="AD93" s="725">
        <v>0</v>
      </c>
      <c r="AE93" s="725">
        <v>0</v>
      </c>
      <c r="AF93" s="725">
        <v>0</v>
      </c>
      <c r="AG93" s="725">
        <v>0</v>
      </c>
      <c r="AH93" s="725">
        <v>0</v>
      </c>
      <c r="AI93" s="725">
        <v>0</v>
      </c>
      <c r="AJ93" s="725">
        <v>0</v>
      </c>
      <c r="AK93" s="725">
        <v>0</v>
      </c>
      <c r="AL93" s="725">
        <v>0</v>
      </c>
      <c r="AM93" s="725">
        <v>0</v>
      </c>
      <c r="AN93" s="725">
        <v>0</v>
      </c>
      <c r="AO93" s="726">
        <v>0</v>
      </c>
      <c r="AP93" s="625"/>
      <c r="AQ93" s="684">
        <v>0</v>
      </c>
      <c r="AR93" s="685">
        <v>0</v>
      </c>
      <c r="AS93" s="685">
        <v>64.270189810000005</v>
      </c>
      <c r="AT93" s="685">
        <v>64.270189810000005</v>
      </c>
      <c r="AU93" s="685">
        <v>64.270189810000005</v>
      </c>
      <c r="AV93" s="685">
        <v>64.270189810000005</v>
      </c>
      <c r="AW93" s="685">
        <v>0</v>
      </c>
      <c r="AX93" s="685">
        <v>0</v>
      </c>
      <c r="AY93" s="685">
        <v>0</v>
      </c>
      <c r="AZ93" s="685">
        <v>0</v>
      </c>
      <c r="BA93" s="685">
        <v>0</v>
      </c>
      <c r="BB93" s="685">
        <v>0</v>
      </c>
      <c r="BC93" s="685">
        <v>0</v>
      </c>
      <c r="BD93" s="685">
        <v>0</v>
      </c>
      <c r="BE93" s="685">
        <v>0</v>
      </c>
      <c r="BF93" s="685">
        <v>0</v>
      </c>
      <c r="BG93" s="685">
        <v>0</v>
      </c>
      <c r="BH93" s="685">
        <v>0</v>
      </c>
      <c r="BI93" s="685">
        <v>0</v>
      </c>
      <c r="BJ93" s="685">
        <v>0</v>
      </c>
      <c r="BK93" s="685">
        <v>0</v>
      </c>
      <c r="BL93" s="685">
        <v>0</v>
      </c>
      <c r="BM93" s="685">
        <v>0</v>
      </c>
      <c r="BN93" s="685">
        <v>0</v>
      </c>
      <c r="BO93" s="685">
        <v>0</v>
      </c>
      <c r="BP93" s="685">
        <v>0</v>
      </c>
      <c r="BQ93" s="685">
        <v>0</v>
      </c>
      <c r="BR93" s="685">
        <v>0</v>
      </c>
      <c r="BS93" s="685">
        <v>0</v>
      </c>
      <c r="BT93" s="686">
        <v>0</v>
      </c>
    </row>
    <row r="94" spans="2:73" hidden="1">
      <c r="B94" s="683" t="s">
        <v>209</v>
      </c>
      <c r="C94" s="683" t="s">
        <v>685</v>
      </c>
      <c r="D94" s="683" t="s">
        <v>20</v>
      </c>
      <c r="E94" s="683" t="s">
        <v>682</v>
      </c>
      <c r="F94" s="683" t="s">
        <v>684</v>
      </c>
      <c r="G94" s="683" t="s">
        <v>688</v>
      </c>
      <c r="H94" s="683">
        <v>2014</v>
      </c>
      <c r="I94" s="635" t="s">
        <v>580</v>
      </c>
      <c r="J94" s="635" t="str">
        <f t="shared" si="1"/>
        <v>Current Year Savings</v>
      </c>
      <c r="K94" s="625"/>
      <c r="L94" s="727">
        <v>0</v>
      </c>
      <c r="M94" s="725">
        <v>0</v>
      </c>
      <c r="N94" s="725">
        <v>0</v>
      </c>
      <c r="O94" s="725">
        <v>53.46772206</v>
      </c>
      <c r="P94" s="725">
        <v>53.46772206</v>
      </c>
      <c r="Q94" s="725">
        <v>53.46772206</v>
      </c>
      <c r="R94" s="725">
        <v>53.46772206</v>
      </c>
      <c r="S94" s="725">
        <v>0</v>
      </c>
      <c r="T94" s="725">
        <v>0</v>
      </c>
      <c r="U94" s="725">
        <v>0</v>
      </c>
      <c r="V94" s="725">
        <v>0</v>
      </c>
      <c r="W94" s="725">
        <v>0</v>
      </c>
      <c r="X94" s="725">
        <v>0</v>
      </c>
      <c r="Y94" s="725">
        <v>0</v>
      </c>
      <c r="Z94" s="725">
        <v>0</v>
      </c>
      <c r="AA94" s="725">
        <v>0</v>
      </c>
      <c r="AB94" s="725">
        <v>0</v>
      </c>
      <c r="AC94" s="725">
        <v>0</v>
      </c>
      <c r="AD94" s="725">
        <v>0</v>
      </c>
      <c r="AE94" s="725">
        <v>0</v>
      </c>
      <c r="AF94" s="725">
        <v>0</v>
      </c>
      <c r="AG94" s="725">
        <v>0</v>
      </c>
      <c r="AH94" s="725">
        <v>0</v>
      </c>
      <c r="AI94" s="725">
        <v>0</v>
      </c>
      <c r="AJ94" s="725">
        <v>0</v>
      </c>
      <c r="AK94" s="725">
        <v>0</v>
      </c>
      <c r="AL94" s="725">
        <v>0</v>
      </c>
      <c r="AM94" s="725">
        <v>0</v>
      </c>
      <c r="AN94" s="725">
        <v>0</v>
      </c>
      <c r="AO94" s="726">
        <v>0</v>
      </c>
      <c r="AP94" s="625"/>
      <c r="AQ94" s="684">
        <v>0</v>
      </c>
      <c r="AR94" s="685">
        <v>0</v>
      </c>
      <c r="AS94" s="685">
        <v>0</v>
      </c>
      <c r="AT94" s="685">
        <v>261094.28020000001</v>
      </c>
      <c r="AU94" s="685">
        <v>261094.28020000001</v>
      </c>
      <c r="AV94" s="685">
        <v>261094.28020000001</v>
      </c>
      <c r="AW94" s="685">
        <v>261094.28020000001</v>
      </c>
      <c r="AX94" s="685">
        <v>0</v>
      </c>
      <c r="AY94" s="685">
        <v>0</v>
      </c>
      <c r="AZ94" s="685">
        <v>0</v>
      </c>
      <c r="BA94" s="685">
        <v>0</v>
      </c>
      <c r="BB94" s="685">
        <v>0</v>
      </c>
      <c r="BC94" s="685">
        <v>0</v>
      </c>
      <c r="BD94" s="685">
        <v>0</v>
      </c>
      <c r="BE94" s="685">
        <v>0</v>
      </c>
      <c r="BF94" s="685">
        <v>0</v>
      </c>
      <c r="BG94" s="685">
        <v>0</v>
      </c>
      <c r="BH94" s="685">
        <v>0</v>
      </c>
      <c r="BI94" s="685">
        <v>0</v>
      </c>
      <c r="BJ94" s="685">
        <v>0</v>
      </c>
      <c r="BK94" s="685">
        <v>0</v>
      </c>
      <c r="BL94" s="685">
        <v>0</v>
      </c>
      <c r="BM94" s="685">
        <v>0</v>
      </c>
      <c r="BN94" s="685">
        <v>0</v>
      </c>
      <c r="BO94" s="685">
        <v>0</v>
      </c>
      <c r="BP94" s="685">
        <v>0</v>
      </c>
      <c r="BQ94" s="685">
        <v>0</v>
      </c>
      <c r="BR94" s="685">
        <v>0</v>
      </c>
      <c r="BS94" s="685">
        <v>0</v>
      </c>
      <c r="BT94" s="686">
        <v>0</v>
      </c>
    </row>
    <row r="95" spans="2:73" hidden="1">
      <c r="B95" s="683" t="s">
        <v>209</v>
      </c>
      <c r="C95" s="683" t="s">
        <v>685</v>
      </c>
      <c r="D95" s="683" t="s">
        <v>21</v>
      </c>
      <c r="E95" s="683" t="s">
        <v>682</v>
      </c>
      <c r="F95" s="683" t="s">
        <v>684</v>
      </c>
      <c r="G95" s="683" t="s">
        <v>688</v>
      </c>
      <c r="H95" s="683">
        <v>2014</v>
      </c>
      <c r="I95" s="635" t="s">
        <v>580</v>
      </c>
      <c r="J95" s="635" t="str">
        <f t="shared" si="1"/>
        <v>Current Year Savings</v>
      </c>
      <c r="K95" s="625"/>
      <c r="L95" s="727">
        <v>0</v>
      </c>
      <c r="M95" s="725">
        <v>0</v>
      </c>
      <c r="N95" s="725">
        <v>0</v>
      </c>
      <c r="O95" s="725">
        <v>60.988365889999997</v>
      </c>
      <c r="P95" s="725">
        <v>58.570641299999998</v>
      </c>
      <c r="Q95" s="725">
        <v>55.462612640000003</v>
      </c>
      <c r="R95" s="725">
        <v>38.19968575</v>
      </c>
      <c r="S95" s="725">
        <v>38.19968575</v>
      </c>
      <c r="T95" s="725">
        <v>38.19968575</v>
      </c>
      <c r="U95" s="725">
        <v>38.19968575</v>
      </c>
      <c r="V95" s="725">
        <v>38.19968575</v>
      </c>
      <c r="W95" s="725">
        <v>38.19968575</v>
      </c>
      <c r="X95" s="725">
        <v>38.19968575</v>
      </c>
      <c r="Y95" s="725">
        <v>37.5996253</v>
      </c>
      <c r="Z95" s="725">
        <v>11.68584435</v>
      </c>
      <c r="AA95" s="725">
        <v>0</v>
      </c>
      <c r="AB95" s="725">
        <v>0</v>
      </c>
      <c r="AC95" s="725">
        <v>0</v>
      </c>
      <c r="AD95" s="725">
        <v>0</v>
      </c>
      <c r="AE95" s="725">
        <v>0</v>
      </c>
      <c r="AF95" s="725">
        <v>0</v>
      </c>
      <c r="AG95" s="725">
        <v>0</v>
      </c>
      <c r="AH95" s="725">
        <v>0</v>
      </c>
      <c r="AI95" s="725">
        <v>0</v>
      </c>
      <c r="AJ95" s="725">
        <v>0</v>
      </c>
      <c r="AK95" s="725">
        <v>0</v>
      </c>
      <c r="AL95" s="725">
        <v>0</v>
      </c>
      <c r="AM95" s="725">
        <v>0</v>
      </c>
      <c r="AN95" s="725">
        <v>0</v>
      </c>
      <c r="AO95" s="726">
        <v>0</v>
      </c>
      <c r="AP95" s="625"/>
      <c r="AQ95" s="684">
        <v>0</v>
      </c>
      <c r="AR95" s="685">
        <v>0</v>
      </c>
      <c r="AS95" s="685">
        <v>0</v>
      </c>
      <c r="AT95" s="685">
        <v>229865.53969999999</v>
      </c>
      <c r="AU95" s="685">
        <v>220147.36470000001</v>
      </c>
      <c r="AV95" s="685">
        <v>207447.4461</v>
      </c>
      <c r="AW95" s="685">
        <v>148563.8297</v>
      </c>
      <c r="AX95" s="685">
        <v>148563.8297</v>
      </c>
      <c r="AY95" s="685">
        <v>148563.8297</v>
      </c>
      <c r="AZ95" s="685">
        <v>148563.8297</v>
      </c>
      <c r="BA95" s="685">
        <v>148563.8297</v>
      </c>
      <c r="BB95" s="685">
        <v>148563.8297</v>
      </c>
      <c r="BC95" s="685">
        <v>148563.8297</v>
      </c>
      <c r="BD95" s="685">
        <v>143030.65299999999</v>
      </c>
      <c r="BE95" s="685">
        <v>39699.68101</v>
      </c>
      <c r="BF95" s="685">
        <v>0</v>
      </c>
      <c r="BG95" s="685">
        <v>0</v>
      </c>
      <c r="BH95" s="685">
        <v>0</v>
      </c>
      <c r="BI95" s="685">
        <v>0</v>
      </c>
      <c r="BJ95" s="685">
        <v>0</v>
      </c>
      <c r="BK95" s="685">
        <v>0</v>
      </c>
      <c r="BL95" s="685">
        <v>0</v>
      </c>
      <c r="BM95" s="685">
        <v>0</v>
      </c>
      <c r="BN95" s="685">
        <v>0</v>
      </c>
      <c r="BO95" s="685">
        <v>0</v>
      </c>
      <c r="BP95" s="685">
        <v>0</v>
      </c>
      <c r="BQ95" s="685">
        <v>0</v>
      </c>
      <c r="BR95" s="685">
        <v>0</v>
      </c>
      <c r="BS95" s="685">
        <v>0</v>
      </c>
      <c r="BT95" s="686">
        <v>0</v>
      </c>
    </row>
    <row r="96" spans="2:73" hidden="1">
      <c r="B96" s="683" t="s">
        <v>690</v>
      </c>
      <c r="C96" s="683" t="s">
        <v>685</v>
      </c>
      <c r="D96" s="683" t="s">
        <v>9</v>
      </c>
      <c r="E96" s="683" t="s">
        <v>682</v>
      </c>
      <c r="F96" s="683" t="s">
        <v>684</v>
      </c>
      <c r="G96" s="683" t="s">
        <v>689</v>
      </c>
      <c r="H96" s="683">
        <v>2014</v>
      </c>
      <c r="I96" s="635" t="s">
        <v>580</v>
      </c>
      <c r="J96" s="635" t="str">
        <f t="shared" si="1"/>
        <v>Current Year Savings</v>
      </c>
      <c r="K96" s="625"/>
      <c r="L96" s="727">
        <v>0</v>
      </c>
      <c r="M96" s="725">
        <v>0</v>
      </c>
      <c r="N96" s="725">
        <v>0</v>
      </c>
      <c r="O96" s="725">
        <v>50.146500000000003</v>
      </c>
      <c r="P96" s="725">
        <v>0</v>
      </c>
      <c r="Q96" s="725">
        <v>0</v>
      </c>
      <c r="R96" s="725">
        <v>0</v>
      </c>
      <c r="S96" s="725">
        <v>0</v>
      </c>
      <c r="T96" s="725">
        <v>0</v>
      </c>
      <c r="U96" s="725">
        <v>0</v>
      </c>
      <c r="V96" s="725">
        <v>0</v>
      </c>
      <c r="W96" s="725">
        <v>0</v>
      </c>
      <c r="X96" s="725">
        <v>0</v>
      </c>
      <c r="Y96" s="725">
        <v>0</v>
      </c>
      <c r="Z96" s="725">
        <v>0</v>
      </c>
      <c r="AA96" s="725">
        <v>0</v>
      </c>
      <c r="AB96" s="725">
        <v>0</v>
      </c>
      <c r="AC96" s="725">
        <v>0</v>
      </c>
      <c r="AD96" s="725">
        <v>0</v>
      </c>
      <c r="AE96" s="725">
        <v>0</v>
      </c>
      <c r="AF96" s="725">
        <v>0</v>
      </c>
      <c r="AG96" s="725">
        <v>0</v>
      </c>
      <c r="AH96" s="725">
        <v>0</v>
      </c>
      <c r="AI96" s="725">
        <v>0</v>
      </c>
      <c r="AJ96" s="725">
        <v>0</v>
      </c>
      <c r="AK96" s="725">
        <v>0</v>
      </c>
      <c r="AL96" s="725">
        <v>0</v>
      </c>
      <c r="AM96" s="725">
        <v>0</v>
      </c>
      <c r="AN96" s="725">
        <v>0</v>
      </c>
      <c r="AO96" s="726">
        <v>0</v>
      </c>
      <c r="AP96" s="625"/>
      <c r="AQ96" s="684">
        <v>0</v>
      </c>
      <c r="AR96" s="685">
        <v>0</v>
      </c>
      <c r="AS96" s="685">
        <v>0</v>
      </c>
      <c r="AT96" s="685">
        <v>0</v>
      </c>
      <c r="AU96" s="685">
        <v>0</v>
      </c>
      <c r="AV96" s="685">
        <v>0</v>
      </c>
      <c r="AW96" s="685">
        <v>0</v>
      </c>
      <c r="AX96" s="685">
        <v>0</v>
      </c>
      <c r="AY96" s="685">
        <v>0</v>
      </c>
      <c r="AZ96" s="685">
        <v>0</v>
      </c>
      <c r="BA96" s="685">
        <v>0</v>
      </c>
      <c r="BB96" s="685">
        <v>0</v>
      </c>
      <c r="BC96" s="685">
        <v>0</v>
      </c>
      <c r="BD96" s="685">
        <v>0</v>
      </c>
      <c r="BE96" s="685">
        <v>0</v>
      </c>
      <c r="BF96" s="685">
        <v>0</v>
      </c>
      <c r="BG96" s="685">
        <v>0</v>
      </c>
      <c r="BH96" s="685">
        <v>0</v>
      </c>
      <c r="BI96" s="685">
        <v>0</v>
      </c>
      <c r="BJ96" s="685">
        <v>0</v>
      </c>
      <c r="BK96" s="685">
        <v>0</v>
      </c>
      <c r="BL96" s="685">
        <v>0</v>
      </c>
      <c r="BM96" s="685">
        <v>0</v>
      </c>
      <c r="BN96" s="685">
        <v>0</v>
      </c>
      <c r="BO96" s="685">
        <v>0</v>
      </c>
      <c r="BP96" s="685">
        <v>0</v>
      </c>
      <c r="BQ96" s="685">
        <v>0</v>
      </c>
      <c r="BR96" s="685">
        <v>0</v>
      </c>
      <c r="BS96" s="685">
        <v>0</v>
      </c>
      <c r="BT96" s="686">
        <v>0</v>
      </c>
    </row>
    <row r="97" spans="2:73" hidden="1">
      <c r="B97" s="683" t="s">
        <v>690</v>
      </c>
      <c r="C97" s="683" t="s">
        <v>686</v>
      </c>
      <c r="D97" s="683" t="s">
        <v>9</v>
      </c>
      <c r="E97" s="683" t="s">
        <v>682</v>
      </c>
      <c r="F97" s="683" t="s">
        <v>686</v>
      </c>
      <c r="G97" s="683" t="s">
        <v>689</v>
      </c>
      <c r="H97" s="683">
        <v>2014</v>
      </c>
      <c r="I97" s="635" t="s">
        <v>580</v>
      </c>
      <c r="J97" s="635" t="str">
        <f t="shared" si="1"/>
        <v>Current Year Savings</v>
      </c>
      <c r="K97" s="625"/>
      <c r="L97" s="727">
        <v>0</v>
      </c>
      <c r="M97" s="725">
        <v>0</v>
      </c>
      <c r="N97" s="725">
        <v>0</v>
      </c>
      <c r="O97" s="725">
        <v>1371.57</v>
      </c>
      <c r="P97" s="725">
        <v>0</v>
      </c>
      <c r="Q97" s="725">
        <v>0</v>
      </c>
      <c r="R97" s="725">
        <v>0</v>
      </c>
      <c r="S97" s="725">
        <v>0</v>
      </c>
      <c r="T97" s="725">
        <v>0</v>
      </c>
      <c r="U97" s="725">
        <v>0</v>
      </c>
      <c r="V97" s="725">
        <v>0</v>
      </c>
      <c r="W97" s="725">
        <v>0</v>
      </c>
      <c r="X97" s="725">
        <v>0</v>
      </c>
      <c r="Y97" s="725">
        <v>0</v>
      </c>
      <c r="Z97" s="725">
        <v>0</v>
      </c>
      <c r="AA97" s="725">
        <v>0</v>
      </c>
      <c r="AB97" s="725">
        <v>0</v>
      </c>
      <c r="AC97" s="725">
        <v>0</v>
      </c>
      <c r="AD97" s="725">
        <v>0</v>
      </c>
      <c r="AE97" s="725">
        <v>0</v>
      </c>
      <c r="AF97" s="725">
        <v>0</v>
      </c>
      <c r="AG97" s="725">
        <v>0</v>
      </c>
      <c r="AH97" s="725">
        <v>0</v>
      </c>
      <c r="AI97" s="725">
        <v>0</v>
      </c>
      <c r="AJ97" s="725">
        <v>0</v>
      </c>
      <c r="AK97" s="725">
        <v>0</v>
      </c>
      <c r="AL97" s="725">
        <v>0</v>
      </c>
      <c r="AM97" s="725">
        <v>0</v>
      </c>
      <c r="AN97" s="725">
        <v>0</v>
      </c>
      <c r="AO97" s="726">
        <v>0</v>
      </c>
      <c r="AP97" s="625"/>
      <c r="AQ97" s="684">
        <v>0</v>
      </c>
      <c r="AR97" s="685">
        <v>0</v>
      </c>
      <c r="AS97" s="685">
        <v>0</v>
      </c>
      <c r="AT97" s="685">
        <v>0</v>
      </c>
      <c r="AU97" s="685">
        <v>0</v>
      </c>
      <c r="AV97" s="685">
        <v>0</v>
      </c>
      <c r="AW97" s="685">
        <v>0</v>
      </c>
      <c r="AX97" s="685">
        <v>0</v>
      </c>
      <c r="AY97" s="685">
        <v>0</v>
      </c>
      <c r="AZ97" s="685">
        <v>0</v>
      </c>
      <c r="BA97" s="685">
        <v>0</v>
      </c>
      <c r="BB97" s="685">
        <v>0</v>
      </c>
      <c r="BC97" s="685">
        <v>0</v>
      </c>
      <c r="BD97" s="685">
        <v>0</v>
      </c>
      <c r="BE97" s="685">
        <v>0</v>
      </c>
      <c r="BF97" s="685">
        <v>0</v>
      </c>
      <c r="BG97" s="685">
        <v>0</v>
      </c>
      <c r="BH97" s="685">
        <v>0</v>
      </c>
      <c r="BI97" s="685">
        <v>0</v>
      </c>
      <c r="BJ97" s="685">
        <v>0</v>
      </c>
      <c r="BK97" s="685">
        <v>0</v>
      </c>
      <c r="BL97" s="685">
        <v>0</v>
      </c>
      <c r="BM97" s="685">
        <v>0</v>
      </c>
      <c r="BN97" s="685">
        <v>0</v>
      </c>
      <c r="BO97" s="685">
        <v>0</v>
      </c>
      <c r="BP97" s="685">
        <v>0</v>
      </c>
      <c r="BQ97" s="685">
        <v>0</v>
      </c>
      <c r="BR97" s="685">
        <v>0</v>
      </c>
      <c r="BS97" s="685">
        <v>0</v>
      </c>
      <c r="BT97" s="686">
        <v>0</v>
      </c>
    </row>
    <row r="98" spans="2:73" ht="15.75" hidden="1">
      <c r="B98" s="683" t="s">
        <v>209</v>
      </c>
      <c r="C98" s="683" t="s">
        <v>683</v>
      </c>
      <c r="D98" s="683" t="s">
        <v>4</v>
      </c>
      <c r="E98" s="683" t="s">
        <v>682</v>
      </c>
      <c r="F98" s="683" t="s">
        <v>29</v>
      </c>
      <c r="G98" s="683" t="s">
        <v>688</v>
      </c>
      <c r="H98" s="683">
        <v>2013</v>
      </c>
      <c r="I98" s="635" t="s">
        <v>580</v>
      </c>
      <c r="J98" s="635" t="str">
        <f t="shared" si="1"/>
        <v>Adjustment</v>
      </c>
      <c r="K98" s="625"/>
      <c r="L98" s="727">
        <v>0</v>
      </c>
      <c r="M98" s="725">
        <v>0</v>
      </c>
      <c r="N98" s="725">
        <v>6.0000000000000001E-3</v>
      </c>
      <c r="O98" s="725">
        <v>6.0000000000000001E-3</v>
      </c>
      <c r="P98" s="725">
        <v>6.0000000000000001E-3</v>
      </c>
      <c r="Q98" s="725">
        <v>5.0000000000000001E-3</v>
      </c>
      <c r="R98" s="725">
        <v>5.0000000000000001E-3</v>
      </c>
      <c r="S98" s="725">
        <v>5.0000000000000001E-3</v>
      </c>
      <c r="T98" s="725">
        <v>5.0000000000000001E-3</v>
      </c>
      <c r="U98" s="725">
        <v>5.0000000000000001E-3</v>
      </c>
      <c r="V98" s="725">
        <v>4.0000000000000001E-3</v>
      </c>
      <c r="W98" s="725">
        <v>4.0000000000000001E-3</v>
      </c>
      <c r="X98" s="725">
        <v>3.0000000000000001E-3</v>
      </c>
      <c r="Y98" s="725">
        <v>3.0000000000000001E-3</v>
      </c>
      <c r="Z98" s="725">
        <v>3.0000000000000001E-3</v>
      </c>
      <c r="AA98" s="725">
        <v>3.0000000000000001E-3</v>
      </c>
      <c r="AB98" s="725">
        <v>3.0000000000000001E-3</v>
      </c>
      <c r="AC98" s="725">
        <v>3.0000000000000001E-3</v>
      </c>
      <c r="AD98" s="725">
        <v>2E-3</v>
      </c>
      <c r="AE98" s="725">
        <v>2E-3</v>
      </c>
      <c r="AF98" s="725">
        <v>2E-3</v>
      </c>
      <c r="AG98" s="725">
        <v>2E-3</v>
      </c>
      <c r="AH98" s="725">
        <v>0</v>
      </c>
      <c r="AI98" s="725">
        <v>0</v>
      </c>
      <c r="AJ98" s="725">
        <v>0</v>
      </c>
      <c r="AK98" s="725">
        <v>0</v>
      </c>
      <c r="AL98" s="725">
        <v>0</v>
      </c>
      <c r="AM98" s="725">
        <v>0</v>
      </c>
      <c r="AN98" s="725">
        <v>0</v>
      </c>
      <c r="AO98" s="726">
        <v>0</v>
      </c>
      <c r="AP98" s="625"/>
      <c r="AQ98" s="684">
        <v>0</v>
      </c>
      <c r="AR98" s="685">
        <v>0</v>
      </c>
      <c r="AS98" s="685">
        <v>82</v>
      </c>
      <c r="AT98" s="685">
        <v>82</v>
      </c>
      <c r="AU98" s="685">
        <v>78</v>
      </c>
      <c r="AV98" s="685">
        <v>68</v>
      </c>
      <c r="AW98" s="685">
        <v>68</v>
      </c>
      <c r="AX98" s="685">
        <v>68</v>
      </c>
      <c r="AY98" s="685">
        <v>68</v>
      </c>
      <c r="AZ98" s="685">
        <v>68</v>
      </c>
      <c r="BA98" s="685">
        <v>57</v>
      </c>
      <c r="BB98" s="685">
        <v>57</v>
      </c>
      <c r="BC98" s="685">
        <v>54</v>
      </c>
      <c r="BD98" s="685">
        <v>54</v>
      </c>
      <c r="BE98" s="685">
        <v>54</v>
      </c>
      <c r="BF98" s="685">
        <v>54</v>
      </c>
      <c r="BG98" s="685">
        <v>54</v>
      </c>
      <c r="BH98" s="685">
        <v>54</v>
      </c>
      <c r="BI98" s="685">
        <v>28</v>
      </c>
      <c r="BJ98" s="685">
        <v>28</v>
      </c>
      <c r="BK98" s="685">
        <v>28</v>
      </c>
      <c r="BL98" s="685">
        <v>28</v>
      </c>
      <c r="BM98" s="685">
        <v>0</v>
      </c>
      <c r="BN98" s="685">
        <v>0</v>
      </c>
      <c r="BO98" s="685">
        <v>0</v>
      </c>
      <c r="BP98" s="685">
        <v>0</v>
      </c>
      <c r="BQ98" s="685">
        <v>0</v>
      </c>
      <c r="BR98" s="685">
        <v>0</v>
      </c>
      <c r="BS98" s="685">
        <v>0</v>
      </c>
      <c r="BT98" s="686">
        <v>0</v>
      </c>
      <c r="BU98" s="165"/>
    </row>
    <row r="99" spans="2:73" ht="15.75" hidden="1">
      <c r="B99" s="683" t="s">
        <v>209</v>
      </c>
      <c r="C99" s="683" t="s">
        <v>683</v>
      </c>
      <c r="D99" s="683" t="s">
        <v>4</v>
      </c>
      <c r="E99" s="683" t="s">
        <v>682</v>
      </c>
      <c r="F99" s="683" t="s">
        <v>29</v>
      </c>
      <c r="G99" s="683" t="s">
        <v>688</v>
      </c>
      <c r="H99" s="683">
        <v>2014</v>
      </c>
      <c r="I99" s="635" t="s">
        <v>580</v>
      </c>
      <c r="J99" s="635" t="str">
        <f t="shared" si="1"/>
        <v>Current Year Savings</v>
      </c>
      <c r="K99" s="625"/>
      <c r="L99" s="727">
        <v>0</v>
      </c>
      <c r="M99" s="725">
        <v>0</v>
      </c>
      <c r="N99" s="725">
        <v>0</v>
      </c>
      <c r="O99" s="725">
        <v>7.3689562320000004</v>
      </c>
      <c r="P99" s="725">
        <v>6.9433053359999999</v>
      </c>
      <c r="Q99" s="725">
        <v>6.7377265209999999</v>
      </c>
      <c r="R99" s="725">
        <v>6.7377265209999999</v>
      </c>
      <c r="S99" s="725">
        <v>6.7377265209999999</v>
      </c>
      <c r="T99" s="725">
        <v>6.7377265209999999</v>
      </c>
      <c r="U99" s="725">
        <v>6.7377265209999999</v>
      </c>
      <c r="V99" s="725">
        <v>6.7180997390000003</v>
      </c>
      <c r="W99" s="725">
        <v>6.7180997390000003</v>
      </c>
      <c r="X99" s="725">
        <v>5.9179929600000003</v>
      </c>
      <c r="Y99" s="725">
        <v>4.3123291840000002</v>
      </c>
      <c r="Z99" s="725">
        <v>4.3122229040000004</v>
      </c>
      <c r="AA99" s="725">
        <v>4.3122229040000004</v>
      </c>
      <c r="AB99" s="725">
        <v>4.3036988440000004</v>
      </c>
      <c r="AC99" s="725">
        <v>4.3036988440000004</v>
      </c>
      <c r="AD99" s="725">
        <v>4.2962724669999997</v>
      </c>
      <c r="AE99" s="725">
        <v>1.9360242480000001</v>
      </c>
      <c r="AF99" s="725">
        <v>1.9360242480000001</v>
      </c>
      <c r="AG99" s="725">
        <v>1.9360242480000001</v>
      </c>
      <c r="AH99" s="725">
        <v>1.9360242480000001</v>
      </c>
      <c r="AI99" s="725">
        <v>0</v>
      </c>
      <c r="AJ99" s="725">
        <v>0</v>
      </c>
      <c r="AK99" s="725">
        <v>0</v>
      </c>
      <c r="AL99" s="725">
        <v>0</v>
      </c>
      <c r="AM99" s="725">
        <v>0</v>
      </c>
      <c r="AN99" s="725">
        <v>0</v>
      </c>
      <c r="AO99" s="726">
        <v>0</v>
      </c>
      <c r="AP99" s="625"/>
      <c r="AQ99" s="684">
        <v>0</v>
      </c>
      <c r="AR99" s="685">
        <v>0</v>
      </c>
      <c r="AS99" s="685">
        <v>0</v>
      </c>
      <c r="AT99" s="685">
        <v>98495.298060000001</v>
      </c>
      <c r="AU99" s="685">
        <v>91714.9666</v>
      </c>
      <c r="AV99" s="685">
        <v>88440.234830000001</v>
      </c>
      <c r="AW99" s="685">
        <v>88440.234830000001</v>
      </c>
      <c r="AX99" s="685">
        <v>88440.234830000001</v>
      </c>
      <c r="AY99" s="685">
        <v>88440.234830000001</v>
      </c>
      <c r="AZ99" s="685">
        <v>88440.234830000001</v>
      </c>
      <c r="BA99" s="685">
        <v>88268.304220000005</v>
      </c>
      <c r="BB99" s="685">
        <v>88268.304220000005</v>
      </c>
      <c r="BC99" s="685">
        <v>75523.143299999996</v>
      </c>
      <c r="BD99" s="685">
        <v>69807.211259999996</v>
      </c>
      <c r="BE99" s="685">
        <v>68931.340649999998</v>
      </c>
      <c r="BF99" s="685">
        <v>68931.340649999998</v>
      </c>
      <c r="BG99" s="685">
        <v>68518.548639999994</v>
      </c>
      <c r="BH99" s="685">
        <v>68518.548639999994</v>
      </c>
      <c r="BI99" s="685">
        <v>68436.72047</v>
      </c>
      <c r="BJ99" s="685">
        <v>30839.55948</v>
      </c>
      <c r="BK99" s="685">
        <v>30839.55948</v>
      </c>
      <c r="BL99" s="685">
        <v>30839.55948</v>
      </c>
      <c r="BM99" s="685">
        <v>30839.55948</v>
      </c>
      <c r="BN99" s="685">
        <v>0</v>
      </c>
      <c r="BO99" s="685">
        <v>0</v>
      </c>
      <c r="BP99" s="685">
        <v>0</v>
      </c>
      <c r="BQ99" s="685">
        <v>0</v>
      </c>
      <c r="BR99" s="685">
        <v>0</v>
      </c>
      <c r="BS99" s="685">
        <v>0</v>
      </c>
      <c r="BT99" s="686">
        <v>0</v>
      </c>
      <c r="BU99" s="165"/>
    </row>
    <row r="100" spans="2:73" ht="15.75" hidden="1">
      <c r="B100" s="683" t="s">
        <v>209</v>
      </c>
      <c r="C100" s="683" t="s">
        <v>683</v>
      </c>
      <c r="D100" s="683" t="s">
        <v>5</v>
      </c>
      <c r="E100" s="683" t="s">
        <v>682</v>
      </c>
      <c r="F100" s="683" t="s">
        <v>29</v>
      </c>
      <c r="G100" s="683" t="s">
        <v>688</v>
      </c>
      <c r="H100" s="683">
        <v>2014</v>
      </c>
      <c r="I100" s="635" t="s">
        <v>580</v>
      </c>
      <c r="J100" s="635" t="str">
        <f t="shared" si="1"/>
        <v>Current Year Savings</v>
      </c>
      <c r="K100" s="625"/>
      <c r="L100" s="727">
        <v>0</v>
      </c>
      <c r="M100" s="725">
        <v>0</v>
      </c>
      <c r="N100" s="725">
        <v>0</v>
      </c>
      <c r="O100" s="725">
        <v>28.136402969999999</v>
      </c>
      <c r="P100" s="725">
        <v>24.560026130000001</v>
      </c>
      <c r="Q100" s="725">
        <v>22.696216540000002</v>
      </c>
      <c r="R100" s="725">
        <v>22.696216540000002</v>
      </c>
      <c r="S100" s="725">
        <v>22.696216540000002</v>
      </c>
      <c r="T100" s="725">
        <v>22.696216540000002</v>
      </c>
      <c r="U100" s="725">
        <v>22.696216540000002</v>
      </c>
      <c r="V100" s="725">
        <v>22.679242030000001</v>
      </c>
      <c r="W100" s="725">
        <v>22.679242030000001</v>
      </c>
      <c r="X100" s="725">
        <v>21.172649180000001</v>
      </c>
      <c r="Y100" s="725">
        <v>19.268411</v>
      </c>
      <c r="Z100" s="725">
        <v>16.322120730000002</v>
      </c>
      <c r="AA100" s="725">
        <v>16.322120730000002</v>
      </c>
      <c r="AB100" s="725">
        <v>16.243579029999999</v>
      </c>
      <c r="AC100" s="725">
        <v>16.243579029999999</v>
      </c>
      <c r="AD100" s="725">
        <v>16.21040039</v>
      </c>
      <c r="AE100" s="725">
        <v>13.17799052</v>
      </c>
      <c r="AF100" s="725">
        <v>13.17799052</v>
      </c>
      <c r="AG100" s="725">
        <v>13.17799052</v>
      </c>
      <c r="AH100" s="725">
        <v>13.17799052</v>
      </c>
      <c r="AI100" s="725">
        <v>0</v>
      </c>
      <c r="AJ100" s="725">
        <v>0</v>
      </c>
      <c r="AK100" s="725">
        <v>0</v>
      </c>
      <c r="AL100" s="725">
        <v>0</v>
      </c>
      <c r="AM100" s="725">
        <v>0</v>
      </c>
      <c r="AN100" s="725">
        <v>0</v>
      </c>
      <c r="AO100" s="726">
        <v>0</v>
      </c>
      <c r="AP100" s="625"/>
      <c r="AQ100" s="684">
        <v>0</v>
      </c>
      <c r="AR100" s="685">
        <v>0</v>
      </c>
      <c r="AS100" s="685">
        <v>0</v>
      </c>
      <c r="AT100" s="685">
        <v>429922.47259999998</v>
      </c>
      <c r="AU100" s="685">
        <v>372953.2035</v>
      </c>
      <c r="AV100" s="685">
        <v>343263.97489999997</v>
      </c>
      <c r="AW100" s="685">
        <v>343263.97489999997</v>
      </c>
      <c r="AX100" s="685">
        <v>343263.97489999997</v>
      </c>
      <c r="AY100" s="685">
        <v>343263.97489999997</v>
      </c>
      <c r="AZ100" s="685">
        <v>343263.97489999997</v>
      </c>
      <c r="BA100" s="685">
        <v>343115.2782</v>
      </c>
      <c r="BB100" s="685">
        <v>343115.2782</v>
      </c>
      <c r="BC100" s="685">
        <v>319116.27100000001</v>
      </c>
      <c r="BD100" s="685">
        <v>310241.78580000001</v>
      </c>
      <c r="BE100" s="685">
        <v>262343.04800000001</v>
      </c>
      <c r="BF100" s="685">
        <v>262343.04800000001</v>
      </c>
      <c r="BG100" s="685">
        <v>258586.31810000003</v>
      </c>
      <c r="BH100" s="685">
        <v>258586.31810000003</v>
      </c>
      <c r="BI100" s="685">
        <v>258220.7365</v>
      </c>
      <c r="BJ100" s="685">
        <v>209916.49410000001</v>
      </c>
      <c r="BK100" s="685">
        <v>209916.49410000001</v>
      </c>
      <c r="BL100" s="685">
        <v>209916.49410000001</v>
      </c>
      <c r="BM100" s="685">
        <v>209916.49410000001</v>
      </c>
      <c r="BN100" s="685">
        <v>0</v>
      </c>
      <c r="BO100" s="685">
        <v>0</v>
      </c>
      <c r="BP100" s="685">
        <v>0</v>
      </c>
      <c r="BQ100" s="685">
        <v>0</v>
      </c>
      <c r="BR100" s="685">
        <v>0</v>
      </c>
      <c r="BS100" s="685">
        <v>0</v>
      </c>
      <c r="BT100" s="686">
        <v>0</v>
      </c>
      <c r="BU100" s="165"/>
    </row>
    <row r="101" spans="2:73" hidden="1">
      <c r="B101" s="683" t="s">
        <v>209</v>
      </c>
      <c r="C101" s="683" t="s">
        <v>683</v>
      </c>
      <c r="D101" s="683" t="s">
        <v>1</v>
      </c>
      <c r="E101" s="683" t="s">
        <v>682</v>
      </c>
      <c r="F101" s="683" t="s">
        <v>29</v>
      </c>
      <c r="G101" s="683" t="s">
        <v>688</v>
      </c>
      <c r="H101" s="683">
        <v>2014</v>
      </c>
      <c r="I101" s="635" t="s">
        <v>580</v>
      </c>
      <c r="J101" s="635" t="str">
        <f t="shared" si="1"/>
        <v>Current Year Savings</v>
      </c>
      <c r="K101" s="625"/>
      <c r="L101" s="727">
        <v>0</v>
      </c>
      <c r="M101" s="725">
        <v>0</v>
      </c>
      <c r="N101" s="725">
        <v>0</v>
      </c>
      <c r="O101" s="725">
        <v>0.46701719000000003</v>
      </c>
      <c r="P101" s="725">
        <v>0.46701719000000003</v>
      </c>
      <c r="Q101" s="725">
        <v>0.46701719000000003</v>
      </c>
      <c r="R101" s="725">
        <v>0</v>
      </c>
      <c r="S101" s="725">
        <v>0</v>
      </c>
      <c r="T101" s="725">
        <v>0</v>
      </c>
      <c r="U101" s="725">
        <v>0</v>
      </c>
      <c r="V101" s="725">
        <v>0</v>
      </c>
      <c r="W101" s="725">
        <v>0</v>
      </c>
      <c r="X101" s="725">
        <v>0</v>
      </c>
      <c r="Y101" s="725">
        <v>0</v>
      </c>
      <c r="Z101" s="725">
        <v>0</v>
      </c>
      <c r="AA101" s="725">
        <v>0</v>
      </c>
      <c r="AB101" s="725">
        <v>0</v>
      </c>
      <c r="AC101" s="725">
        <v>0</v>
      </c>
      <c r="AD101" s="725">
        <v>0</v>
      </c>
      <c r="AE101" s="725">
        <v>0</v>
      </c>
      <c r="AF101" s="725">
        <v>0</v>
      </c>
      <c r="AG101" s="725">
        <v>0</v>
      </c>
      <c r="AH101" s="725">
        <v>0</v>
      </c>
      <c r="AI101" s="725">
        <v>0</v>
      </c>
      <c r="AJ101" s="725">
        <v>0</v>
      </c>
      <c r="AK101" s="725">
        <v>0</v>
      </c>
      <c r="AL101" s="725">
        <v>0</v>
      </c>
      <c r="AM101" s="725">
        <v>0</v>
      </c>
      <c r="AN101" s="725">
        <v>0</v>
      </c>
      <c r="AO101" s="726">
        <v>0</v>
      </c>
      <c r="AP101" s="625"/>
      <c r="AQ101" s="684">
        <v>0</v>
      </c>
      <c r="AR101" s="685">
        <v>0</v>
      </c>
      <c r="AS101" s="685">
        <v>0</v>
      </c>
      <c r="AT101" s="685">
        <v>417.63218640000002</v>
      </c>
      <c r="AU101" s="685">
        <v>417.63218640000002</v>
      </c>
      <c r="AV101" s="685">
        <v>417.63218640000002</v>
      </c>
      <c r="AW101" s="685">
        <v>0</v>
      </c>
      <c r="AX101" s="685">
        <v>0</v>
      </c>
      <c r="AY101" s="685">
        <v>0</v>
      </c>
      <c r="AZ101" s="685">
        <v>0</v>
      </c>
      <c r="BA101" s="685">
        <v>0</v>
      </c>
      <c r="BB101" s="685">
        <v>0</v>
      </c>
      <c r="BC101" s="685">
        <v>0</v>
      </c>
      <c r="BD101" s="685">
        <v>0</v>
      </c>
      <c r="BE101" s="685">
        <v>0</v>
      </c>
      <c r="BF101" s="685">
        <v>0</v>
      </c>
      <c r="BG101" s="685">
        <v>0</v>
      </c>
      <c r="BH101" s="685">
        <v>0</v>
      </c>
      <c r="BI101" s="685">
        <v>0</v>
      </c>
      <c r="BJ101" s="685">
        <v>0</v>
      </c>
      <c r="BK101" s="685">
        <v>0</v>
      </c>
      <c r="BL101" s="685">
        <v>0</v>
      </c>
      <c r="BM101" s="685">
        <v>0</v>
      </c>
      <c r="BN101" s="685">
        <v>0</v>
      </c>
      <c r="BO101" s="685">
        <v>0</v>
      </c>
      <c r="BP101" s="685">
        <v>0</v>
      </c>
      <c r="BQ101" s="685">
        <v>0</v>
      </c>
      <c r="BR101" s="685">
        <v>0</v>
      </c>
      <c r="BS101" s="685">
        <v>0</v>
      </c>
      <c r="BT101" s="686">
        <v>0</v>
      </c>
    </row>
    <row r="102" spans="2:73" ht="15.75" hidden="1">
      <c r="B102" s="683" t="s">
        <v>209</v>
      </c>
      <c r="C102" s="683" t="s">
        <v>683</v>
      </c>
      <c r="D102" s="683" t="s">
        <v>1</v>
      </c>
      <c r="E102" s="683" t="s">
        <v>682</v>
      </c>
      <c r="F102" s="683" t="s">
        <v>29</v>
      </c>
      <c r="G102" s="683" t="s">
        <v>688</v>
      </c>
      <c r="H102" s="683">
        <v>2014</v>
      </c>
      <c r="I102" s="635" t="s">
        <v>580</v>
      </c>
      <c r="J102" s="635" t="str">
        <f t="shared" si="1"/>
        <v>Current Year Savings</v>
      </c>
      <c r="K102" s="625"/>
      <c r="L102" s="727">
        <v>0</v>
      </c>
      <c r="M102" s="725">
        <v>0</v>
      </c>
      <c r="N102" s="725">
        <v>0</v>
      </c>
      <c r="O102" s="725">
        <v>1.4159186749999999</v>
      </c>
      <c r="P102" s="725">
        <v>1.4159186749999999</v>
      </c>
      <c r="Q102" s="725">
        <v>1.4159186749999999</v>
      </c>
      <c r="R102" s="725">
        <v>1.4159186749999999</v>
      </c>
      <c r="S102" s="725">
        <v>0</v>
      </c>
      <c r="T102" s="725">
        <v>0</v>
      </c>
      <c r="U102" s="725">
        <v>0</v>
      </c>
      <c r="V102" s="725">
        <v>0</v>
      </c>
      <c r="W102" s="725">
        <v>0</v>
      </c>
      <c r="X102" s="725">
        <v>0</v>
      </c>
      <c r="Y102" s="725">
        <v>0</v>
      </c>
      <c r="Z102" s="725">
        <v>0</v>
      </c>
      <c r="AA102" s="725">
        <v>0</v>
      </c>
      <c r="AB102" s="725">
        <v>0</v>
      </c>
      <c r="AC102" s="725">
        <v>0</v>
      </c>
      <c r="AD102" s="725">
        <v>0</v>
      </c>
      <c r="AE102" s="725">
        <v>0</v>
      </c>
      <c r="AF102" s="725">
        <v>0</v>
      </c>
      <c r="AG102" s="725">
        <v>0</v>
      </c>
      <c r="AH102" s="725">
        <v>0</v>
      </c>
      <c r="AI102" s="725">
        <v>0</v>
      </c>
      <c r="AJ102" s="725">
        <v>0</v>
      </c>
      <c r="AK102" s="725">
        <v>0</v>
      </c>
      <c r="AL102" s="725">
        <v>0</v>
      </c>
      <c r="AM102" s="725">
        <v>0</v>
      </c>
      <c r="AN102" s="725">
        <v>0</v>
      </c>
      <c r="AO102" s="726">
        <v>0</v>
      </c>
      <c r="AP102" s="625"/>
      <c r="AQ102" s="684">
        <v>0</v>
      </c>
      <c r="AR102" s="685">
        <v>0</v>
      </c>
      <c r="AS102" s="685">
        <v>0</v>
      </c>
      <c r="AT102" s="685">
        <v>2524.670466</v>
      </c>
      <c r="AU102" s="685">
        <v>2524.670466</v>
      </c>
      <c r="AV102" s="685">
        <v>2524.670466</v>
      </c>
      <c r="AW102" s="685">
        <v>2524.670466</v>
      </c>
      <c r="AX102" s="685">
        <v>0</v>
      </c>
      <c r="AY102" s="685">
        <v>0</v>
      </c>
      <c r="AZ102" s="685">
        <v>0</v>
      </c>
      <c r="BA102" s="685">
        <v>0</v>
      </c>
      <c r="BB102" s="685">
        <v>0</v>
      </c>
      <c r="BC102" s="685">
        <v>0</v>
      </c>
      <c r="BD102" s="685">
        <v>0</v>
      </c>
      <c r="BE102" s="685">
        <v>0</v>
      </c>
      <c r="BF102" s="685">
        <v>0</v>
      </c>
      <c r="BG102" s="685">
        <v>0</v>
      </c>
      <c r="BH102" s="685">
        <v>0</v>
      </c>
      <c r="BI102" s="685">
        <v>0</v>
      </c>
      <c r="BJ102" s="685">
        <v>0</v>
      </c>
      <c r="BK102" s="685">
        <v>0</v>
      </c>
      <c r="BL102" s="685">
        <v>0</v>
      </c>
      <c r="BM102" s="685">
        <v>0</v>
      </c>
      <c r="BN102" s="685">
        <v>0</v>
      </c>
      <c r="BO102" s="685">
        <v>0</v>
      </c>
      <c r="BP102" s="685">
        <v>0</v>
      </c>
      <c r="BQ102" s="685">
        <v>0</v>
      </c>
      <c r="BR102" s="685">
        <v>0</v>
      </c>
      <c r="BS102" s="685">
        <v>0</v>
      </c>
      <c r="BT102" s="686">
        <v>0</v>
      </c>
      <c r="BU102" s="165"/>
    </row>
    <row r="103" spans="2:73" ht="15.75" hidden="1">
      <c r="B103" s="683" t="s">
        <v>209</v>
      </c>
      <c r="C103" s="683" t="s">
        <v>683</v>
      </c>
      <c r="D103" s="683" t="s">
        <v>1</v>
      </c>
      <c r="E103" s="683" t="s">
        <v>682</v>
      </c>
      <c r="F103" s="683" t="s">
        <v>29</v>
      </c>
      <c r="G103" s="683" t="s">
        <v>688</v>
      </c>
      <c r="H103" s="683">
        <v>2014</v>
      </c>
      <c r="I103" s="635" t="s">
        <v>580</v>
      </c>
      <c r="J103" s="635" t="str">
        <f t="shared" si="1"/>
        <v>Current Year Savings</v>
      </c>
      <c r="K103" s="625"/>
      <c r="L103" s="727">
        <v>0</v>
      </c>
      <c r="M103" s="725">
        <v>0</v>
      </c>
      <c r="N103" s="725">
        <v>0</v>
      </c>
      <c r="O103" s="725">
        <v>4.3881285785167643</v>
      </c>
      <c r="P103" s="725">
        <v>4.3881285785167643</v>
      </c>
      <c r="Q103" s="725">
        <v>4.3881285785167643</v>
      </c>
      <c r="R103" s="725">
        <v>4.3881285785167643</v>
      </c>
      <c r="S103" s="725">
        <v>0</v>
      </c>
      <c r="T103" s="725">
        <v>0</v>
      </c>
      <c r="U103" s="725">
        <v>0</v>
      </c>
      <c r="V103" s="725">
        <v>0</v>
      </c>
      <c r="W103" s="725">
        <v>0</v>
      </c>
      <c r="X103" s="725">
        <v>0</v>
      </c>
      <c r="Y103" s="725">
        <v>0</v>
      </c>
      <c r="Z103" s="725">
        <v>0</v>
      </c>
      <c r="AA103" s="725">
        <v>0</v>
      </c>
      <c r="AB103" s="725">
        <v>0</v>
      </c>
      <c r="AC103" s="725">
        <v>0</v>
      </c>
      <c r="AD103" s="725">
        <v>0</v>
      </c>
      <c r="AE103" s="725">
        <v>0</v>
      </c>
      <c r="AF103" s="725">
        <v>0</v>
      </c>
      <c r="AG103" s="725">
        <v>0</v>
      </c>
      <c r="AH103" s="725">
        <v>0</v>
      </c>
      <c r="AI103" s="725">
        <v>0</v>
      </c>
      <c r="AJ103" s="725">
        <v>0</v>
      </c>
      <c r="AK103" s="725">
        <v>0</v>
      </c>
      <c r="AL103" s="725">
        <v>0</v>
      </c>
      <c r="AM103" s="725">
        <v>0</v>
      </c>
      <c r="AN103" s="725">
        <v>0</v>
      </c>
      <c r="AO103" s="726">
        <v>0</v>
      </c>
      <c r="AP103" s="625"/>
      <c r="AQ103" s="684">
        <v>0</v>
      </c>
      <c r="AR103" s="685">
        <v>0</v>
      </c>
      <c r="AS103" s="685">
        <v>0</v>
      </c>
      <c r="AT103" s="685">
        <v>31772.545845132379</v>
      </c>
      <c r="AU103" s="685">
        <v>31772.545845132379</v>
      </c>
      <c r="AV103" s="685">
        <v>31772.545845132379</v>
      </c>
      <c r="AW103" s="685">
        <v>31772.545845132379</v>
      </c>
      <c r="AX103" s="685">
        <v>0</v>
      </c>
      <c r="AY103" s="685">
        <v>0</v>
      </c>
      <c r="AZ103" s="685">
        <v>0</v>
      </c>
      <c r="BA103" s="685">
        <v>0</v>
      </c>
      <c r="BB103" s="685">
        <v>0</v>
      </c>
      <c r="BC103" s="685">
        <v>0</v>
      </c>
      <c r="BD103" s="685">
        <v>0</v>
      </c>
      <c r="BE103" s="685">
        <v>0</v>
      </c>
      <c r="BF103" s="685">
        <v>0</v>
      </c>
      <c r="BG103" s="685">
        <v>0</v>
      </c>
      <c r="BH103" s="685">
        <v>0</v>
      </c>
      <c r="BI103" s="685">
        <v>0</v>
      </c>
      <c r="BJ103" s="685">
        <v>0</v>
      </c>
      <c r="BK103" s="685">
        <v>0</v>
      </c>
      <c r="BL103" s="685">
        <v>0</v>
      </c>
      <c r="BM103" s="685">
        <v>0</v>
      </c>
      <c r="BN103" s="685">
        <v>0</v>
      </c>
      <c r="BO103" s="685">
        <v>0</v>
      </c>
      <c r="BP103" s="685">
        <v>0</v>
      </c>
      <c r="BQ103" s="685">
        <v>0</v>
      </c>
      <c r="BR103" s="685">
        <v>0</v>
      </c>
      <c r="BS103" s="685">
        <v>0</v>
      </c>
      <c r="BT103" s="686">
        <v>0</v>
      </c>
      <c r="BU103" s="165"/>
    </row>
    <row r="104" spans="2:73" ht="15.75" hidden="1">
      <c r="B104" s="683" t="s">
        <v>209</v>
      </c>
      <c r="C104" s="683" t="s">
        <v>683</v>
      </c>
      <c r="D104" s="683" t="s">
        <v>1</v>
      </c>
      <c r="E104" s="683" t="s">
        <v>682</v>
      </c>
      <c r="F104" s="683" t="s">
        <v>29</v>
      </c>
      <c r="G104" s="683" t="s">
        <v>688</v>
      </c>
      <c r="H104" s="683">
        <v>2014</v>
      </c>
      <c r="I104" s="635" t="s">
        <v>580</v>
      </c>
      <c r="J104" s="635" t="str">
        <f t="shared" si="1"/>
        <v>Current Year Savings</v>
      </c>
      <c r="K104" s="625"/>
      <c r="L104" s="727">
        <v>0</v>
      </c>
      <c r="M104" s="725">
        <v>0</v>
      </c>
      <c r="N104" s="725">
        <v>0</v>
      </c>
      <c r="O104" s="725">
        <v>5.881269705064847</v>
      </c>
      <c r="P104" s="725">
        <v>5.881269705064847</v>
      </c>
      <c r="Q104" s="725">
        <v>5.881269705064847</v>
      </c>
      <c r="R104" s="725">
        <v>5.881269705064847</v>
      </c>
      <c r="S104" s="725">
        <v>5.881269705064847</v>
      </c>
      <c r="T104" s="725">
        <v>0</v>
      </c>
      <c r="U104" s="725">
        <v>0</v>
      </c>
      <c r="V104" s="725">
        <v>0</v>
      </c>
      <c r="W104" s="725">
        <v>0</v>
      </c>
      <c r="X104" s="725">
        <v>0</v>
      </c>
      <c r="Y104" s="725">
        <v>0</v>
      </c>
      <c r="Z104" s="725">
        <v>0</v>
      </c>
      <c r="AA104" s="725">
        <v>0</v>
      </c>
      <c r="AB104" s="725">
        <v>0</v>
      </c>
      <c r="AC104" s="725">
        <v>0</v>
      </c>
      <c r="AD104" s="725">
        <v>0</v>
      </c>
      <c r="AE104" s="725">
        <v>0</v>
      </c>
      <c r="AF104" s="725">
        <v>0</v>
      </c>
      <c r="AG104" s="725">
        <v>0</v>
      </c>
      <c r="AH104" s="725">
        <v>0</v>
      </c>
      <c r="AI104" s="725">
        <v>0</v>
      </c>
      <c r="AJ104" s="725">
        <v>0</v>
      </c>
      <c r="AK104" s="725">
        <v>0</v>
      </c>
      <c r="AL104" s="725">
        <v>0</v>
      </c>
      <c r="AM104" s="725">
        <v>0</v>
      </c>
      <c r="AN104" s="725">
        <v>0</v>
      </c>
      <c r="AO104" s="726">
        <v>0</v>
      </c>
      <c r="AP104" s="625"/>
      <c r="AQ104" s="684">
        <v>0</v>
      </c>
      <c r="AR104" s="685">
        <v>0</v>
      </c>
      <c r="AS104" s="685">
        <v>0</v>
      </c>
      <c r="AT104" s="685">
        <v>40018.396335730598</v>
      </c>
      <c r="AU104" s="685">
        <v>40018.396335730598</v>
      </c>
      <c r="AV104" s="685">
        <v>40018.396335730598</v>
      </c>
      <c r="AW104" s="685">
        <v>40018.396335730598</v>
      </c>
      <c r="AX104" s="685">
        <v>40018.396335730598</v>
      </c>
      <c r="AY104" s="685">
        <v>0</v>
      </c>
      <c r="AZ104" s="685">
        <v>0</v>
      </c>
      <c r="BA104" s="685">
        <v>0</v>
      </c>
      <c r="BB104" s="685">
        <v>0</v>
      </c>
      <c r="BC104" s="685">
        <v>0</v>
      </c>
      <c r="BD104" s="685">
        <v>0</v>
      </c>
      <c r="BE104" s="685">
        <v>0</v>
      </c>
      <c r="BF104" s="685">
        <v>0</v>
      </c>
      <c r="BG104" s="685">
        <v>0</v>
      </c>
      <c r="BH104" s="685">
        <v>0</v>
      </c>
      <c r="BI104" s="685">
        <v>0</v>
      </c>
      <c r="BJ104" s="685">
        <v>0</v>
      </c>
      <c r="BK104" s="685">
        <v>0</v>
      </c>
      <c r="BL104" s="685">
        <v>0</v>
      </c>
      <c r="BM104" s="685">
        <v>0</v>
      </c>
      <c r="BN104" s="685">
        <v>0</v>
      </c>
      <c r="BO104" s="685">
        <v>0</v>
      </c>
      <c r="BP104" s="685">
        <v>0</v>
      </c>
      <c r="BQ104" s="685">
        <v>0</v>
      </c>
      <c r="BR104" s="685">
        <v>0</v>
      </c>
      <c r="BS104" s="685">
        <v>0</v>
      </c>
      <c r="BT104" s="686">
        <v>0</v>
      </c>
      <c r="BU104" s="165"/>
    </row>
    <row r="105" spans="2:73" ht="15.75" hidden="1">
      <c r="B105" s="683" t="s">
        <v>209</v>
      </c>
      <c r="C105" s="683" t="s">
        <v>683</v>
      </c>
      <c r="D105" s="683" t="s">
        <v>2</v>
      </c>
      <c r="E105" s="683" t="s">
        <v>682</v>
      </c>
      <c r="F105" s="683" t="s">
        <v>29</v>
      </c>
      <c r="G105" s="683" t="s">
        <v>688</v>
      </c>
      <c r="H105" s="683">
        <v>2014</v>
      </c>
      <c r="I105" s="635" t="s">
        <v>580</v>
      </c>
      <c r="J105" s="635" t="str">
        <f t="shared" si="1"/>
        <v>Current Year Savings</v>
      </c>
      <c r="K105" s="625"/>
      <c r="L105" s="727">
        <v>0</v>
      </c>
      <c r="M105" s="725">
        <v>0</v>
      </c>
      <c r="N105" s="725">
        <v>0</v>
      </c>
      <c r="O105" s="725">
        <v>10.152510850000001</v>
      </c>
      <c r="P105" s="725">
        <v>10.152510850000001</v>
      </c>
      <c r="Q105" s="725">
        <v>10.152510850000001</v>
      </c>
      <c r="R105" s="725">
        <v>10.152510850000001</v>
      </c>
      <c r="S105" s="725">
        <v>0</v>
      </c>
      <c r="T105" s="725">
        <v>0</v>
      </c>
      <c r="U105" s="725">
        <v>0</v>
      </c>
      <c r="V105" s="725">
        <v>0</v>
      </c>
      <c r="W105" s="725">
        <v>0</v>
      </c>
      <c r="X105" s="725">
        <v>0</v>
      </c>
      <c r="Y105" s="725">
        <v>0</v>
      </c>
      <c r="Z105" s="725">
        <v>0</v>
      </c>
      <c r="AA105" s="725">
        <v>0</v>
      </c>
      <c r="AB105" s="725">
        <v>0</v>
      </c>
      <c r="AC105" s="725">
        <v>0</v>
      </c>
      <c r="AD105" s="725">
        <v>0</v>
      </c>
      <c r="AE105" s="725">
        <v>0</v>
      </c>
      <c r="AF105" s="725">
        <v>0</v>
      </c>
      <c r="AG105" s="725">
        <v>0</v>
      </c>
      <c r="AH105" s="725">
        <v>0</v>
      </c>
      <c r="AI105" s="725">
        <v>0</v>
      </c>
      <c r="AJ105" s="725">
        <v>0</v>
      </c>
      <c r="AK105" s="725">
        <v>0</v>
      </c>
      <c r="AL105" s="725">
        <v>0</v>
      </c>
      <c r="AM105" s="725">
        <v>0</v>
      </c>
      <c r="AN105" s="725">
        <v>0</v>
      </c>
      <c r="AO105" s="726">
        <v>0</v>
      </c>
      <c r="AP105" s="625"/>
      <c r="AQ105" s="684">
        <v>0</v>
      </c>
      <c r="AR105" s="685">
        <v>0</v>
      </c>
      <c r="AS105" s="685">
        <v>0</v>
      </c>
      <c r="AT105" s="685">
        <v>18102.55402</v>
      </c>
      <c r="AU105" s="685">
        <v>18102.55402</v>
      </c>
      <c r="AV105" s="685">
        <v>18102.55402</v>
      </c>
      <c r="AW105" s="685">
        <v>18102.55402</v>
      </c>
      <c r="AX105" s="685">
        <v>0</v>
      </c>
      <c r="AY105" s="685">
        <v>0</v>
      </c>
      <c r="AZ105" s="685">
        <v>0</v>
      </c>
      <c r="BA105" s="685">
        <v>0</v>
      </c>
      <c r="BB105" s="685">
        <v>0</v>
      </c>
      <c r="BC105" s="685">
        <v>0</v>
      </c>
      <c r="BD105" s="685">
        <v>0</v>
      </c>
      <c r="BE105" s="685">
        <v>0</v>
      </c>
      <c r="BF105" s="685">
        <v>0</v>
      </c>
      <c r="BG105" s="685">
        <v>0</v>
      </c>
      <c r="BH105" s="685">
        <v>0</v>
      </c>
      <c r="BI105" s="685">
        <v>0</v>
      </c>
      <c r="BJ105" s="685">
        <v>0</v>
      </c>
      <c r="BK105" s="685">
        <v>0</v>
      </c>
      <c r="BL105" s="685">
        <v>0</v>
      </c>
      <c r="BM105" s="685">
        <v>0</v>
      </c>
      <c r="BN105" s="685">
        <v>0</v>
      </c>
      <c r="BO105" s="685">
        <v>0</v>
      </c>
      <c r="BP105" s="685">
        <v>0</v>
      </c>
      <c r="BQ105" s="685">
        <v>0</v>
      </c>
      <c r="BR105" s="685">
        <v>0</v>
      </c>
      <c r="BS105" s="685">
        <v>0</v>
      </c>
      <c r="BT105" s="686">
        <v>0</v>
      </c>
      <c r="BU105" s="165"/>
    </row>
    <row r="106" spans="2:73" ht="15.75" hidden="1">
      <c r="B106" s="683"/>
      <c r="C106" s="683"/>
      <c r="D106" s="683" t="s">
        <v>114</v>
      </c>
      <c r="E106" s="683" t="s">
        <v>682</v>
      </c>
      <c r="F106" s="683"/>
      <c r="G106" s="683"/>
      <c r="H106" s="683">
        <v>2015</v>
      </c>
      <c r="I106" s="635" t="s">
        <v>581</v>
      </c>
      <c r="J106" s="635" t="str">
        <f t="shared" si="1"/>
        <v>Current Year Savings</v>
      </c>
      <c r="K106" s="625"/>
      <c r="L106" s="727"/>
      <c r="M106" s="725"/>
      <c r="N106" s="725"/>
      <c r="O106" s="725"/>
      <c r="P106" s="725">
        <v>0</v>
      </c>
      <c r="Q106" s="725">
        <v>0</v>
      </c>
      <c r="R106" s="725">
        <v>0</v>
      </c>
      <c r="S106" s="725">
        <v>0</v>
      </c>
      <c r="T106" s="725">
        <v>0</v>
      </c>
      <c r="U106" s="725">
        <v>0</v>
      </c>
      <c r="V106" s="725">
        <v>0</v>
      </c>
      <c r="W106" s="725">
        <v>0</v>
      </c>
      <c r="X106" s="725">
        <v>0</v>
      </c>
      <c r="Y106" s="725">
        <v>0</v>
      </c>
      <c r="Z106" s="725">
        <v>0</v>
      </c>
      <c r="AA106" s="725">
        <v>0</v>
      </c>
      <c r="AB106" s="725">
        <v>0</v>
      </c>
      <c r="AC106" s="725">
        <v>0</v>
      </c>
      <c r="AD106" s="725">
        <v>0</v>
      </c>
      <c r="AE106" s="725">
        <v>0</v>
      </c>
      <c r="AF106" s="725">
        <v>0</v>
      </c>
      <c r="AG106" s="725">
        <v>0</v>
      </c>
      <c r="AH106" s="725">
        <v>0</v>
      </c>
      <c r="AI106" s="725">
        <v>0</v>
      </c>
      <c r="AJ106" s="725">
        <v>0</v>
      </c>
      <c r="AK106" s="725">
        <v>0</v>
      </c>
      <c r="AL106" s="725">
        <v>0</v>
      </c>
      <c r="AM106" s="725">
        <v>0</v>
      </c>
      <c r="AN106" s="725">
        <v>0</v>
      </c>
      <c r="AO106" s="726">
        <v>0</v>
      </c>
      <c r="AP106" s="625"/>
      <c r="AQ106" s="684"/>
      <c r="AR106" s="685"/>
      <c r="AS106" s="685"/>
      <c r="AT106" s="685"/>
      <c r="AU106" s="685">
        <v>0</v>
      </c>
      <c r="AV106" s="685">
        <v>0</v>
      </c>
      <c r="AW106" s="685">
        <v>0</v>
      </c>
      <c r="AX106" s="685">
        <v>0</v>
      </c>
      <c r="AY106" s="685">
        <v>0</v>
      </c>
      <c r="AZ106" s="685">
        <v>0</v>
      </c>
      <c r="BA106" s="685">
        <v>0</v>
      </c>
      <c r="BB106" s="685">
        <v>0</v>
      </c>
      <c r="BC106" s="685">
        <v>0</v>
      </c>
      <c r="BD106" s="685">
        <v>0</v>
      </c>
      <c r="BE106" s="685">
        <v>0</v>
      </c>
      <c r="BF106" s="685">
        <v>0</v>
      </c>
      <c r="BG106" s="685">
        <v>0</v>
      </c>
      <c r="BH106" s="685">
        <v>0</v>
      </c>
      <c r="BI106" s="685">
        <v>0</v>
      </c>
      <c r="BJ106" s="685">
        <v>0</v>
      </c>
      <c r="BK106" s="685">
        <v>0</v>
      </c>
      <c r="BL106" s="685">
        <v>0</v>
      </c>
      <c r="BM106" s="685">
        <v>0</v>
      </c>
      <c r="BN106" s="685">
        <v>0</v>
      </c>
      <c r="BO106" s="685">
        <v>0</v>
      </c>
      <c r="BP106" s="685">
        <v>0</v>
      </c>
      <c r="BQ106" s="685">
        <v>0</v>
      </c>
      <c r="BR106" s="685">
        <v>0</v>
      </c>
      <c r="BS106" s="685">
        <v>0</v>
      </c>
      <c r="BT106" s="686">
        <v>0</v>
      </c>
      <c r="BU106" s="165"/>
    </row>
    <row r="107" spans="2:73" ht="15.75" hidden="1">
      <c r="B107" s="683"/>
      <c r="C107" s="683"/>
      <c r="D107" s="683" t="s">
        <v>740</v>
      </c>
      <c r="E107" s="683" t="s">
        <v>682</v>
      </c>
      <c r="F107" s="683"/>
      <c r="G107" s="683"/>
      <c r="H107" s="683">
        <v>2015</v>
      </c>
      <c r="I107" s="635" t="s">
        <v>581</v>
      </c>
      <c r="J107" s="635" t="str">
        <f t="shared" si="1"/>
        <v>Current Year Savings</v>
      </c>
      <c r="K107" s="625"/>
      <c r="L107" s="727"/>
      <c r="M107" s="725"/>
      <c r="N107" s="725"/>
      <c r="O107" s="725"/>
      <c r="P107" s="725">
        <v>0</v>
      </c>
      <c r="Q107" s="725">
        <v>0</v>
      </c>
      <c r="R107" s="725">
        <v>0</v>
      </c>
      <c r="S107" s="725">
        <v>0</v>
      </c>
      <c r="T107" s="725">
        <v>0</v>
      </c>
      <c r="U107" s="725">
        <v>0</v>
      </c>
      <c r="V107" s="725">
        <v>0</v>
      </c>
      <c r="W107" s="725">
        <v>0</v>
      </c>
      <c r="X107" s="725">
        <v>0</v>
      </c>
      <c r="Y107" s="725">
        <v>0</v>
      </c>
      <c r="Z107" s="725">
        <v>0</v>
      </c>
      <c r="AA107" s="725">
        <v>0</v>
      </c>
      <c r="AB107" s="725">
        <v>0</v>
      </c>
      <c r="AC107" s="725">
        <v>0</v>
      </c>
      <c r="AD107" s="725">
        <v>0</v>
      </c>
      <c r="AE107" s="725">
        <v>0</v>
      </c>
      <c r="AF107" s="725">
        <v>0</v>
      </c>
      <c r="AG107" s="725">
        <v>0</v>
      </c>
      <c r="AH107" s="725">
        <v>0</v>
      </c>
      <c r="AI107" s="725">
        <v>0</v>
      </c>
      <c r="AJ107" s="725">
        <v>0</v>
      </c>
      <c r="AK107" s="725">
        <v>0</v>
      </c>
      <c r="AL107" s="725">
        <v>0</v>
      </c>
      <c r="AM107" s="725">
        <v>0</v>
      </c>
      <c r="AN107" s="725">
        <v>0</v>
      </c>
      <c r="AO107" s="726">
        <v>0</v>
      </c>
      <c r="AP107" s="625"/>
      <c r="AQ107" s="684"/>
      <c r="AR107" s="685"/>
      <c r="AS107" s="685"/>
      <c r="AT107" s="685"/>
      <c r="AU107" s="685">
        <v>0</v>
      </c>
      <c r="AV107" s="685">
        <v>0</v>
      </c>
      <c r="AW107" s="685">
        <v>0</v>
      </c>
      <c r="AX107" s="685">
        <v>0</v>
      </c>
      <c r="AY107" s="685">
        <v>0</v>
      </c>
      <c r="AZ107" s="685">
        <v>0</v>
      </c>
      <c r="BA107" s="685">
        <v>0</v>
      </c>
      <c r="BB107" s="685">
        <v>0</v>
      </c>
      <c r="BC107" s="685">
        <v>0</v>
      </c>
      <c r="BD107" s="685">
        <v>0</v>
      </c>
      <c r="BE107" s="685">
        <v>0</v>
      </c>
      <c r="BF107" s="685">
        <v>0</v>
      </c>
      <c r="BG107" s="685">
        <v>0</v>
      </c>
      <c r="BH107" s="685">
        <v>0</v>
      </c>
      <c r="BI107" s="685">
        <v>0</v>
      </c>
      <c r="BJ107" s="685">
        <v>0</v>
      </c>
      <c r="BK107" s="685">
        <v>0</v>
      </c>
      <c r="BL107" s="685">
        <v>0</v>
      </c>
      <c r="BM107" s="685">
        <v>0</v>
      </c>
      <c r="BN107" s="685">
        <v>0</v>
      </c>
      <c r="BO107" s="685">
        <v>0</v>
      </c>
      <c r="BP107" s="685">
        <v>0</v>
      </c>
      <c r="BQ107" s="685">
        <v>0</v>
      </c>
      <c r="BR107" s="685">
        <v>0</v>
      </c>
      <c r="BS107" s="685">
        <v>0</v>
      </c>
      <c r="BT107" s="686">
        <v>0</v>
      </c>
      <c r="BU107" s="165"/>
    </row>
    <row r="108" spans="2:73" ht="15.75" hidden="1">
      <c r="B108" s="683"/>
      <c r="C108" s="683"/>
      <c r="D108" s="683" t="s">
        <v>116</v>
      </c>
      <c r="E108" s="683" t="s">
        <v>682</v>
      </c>
      <c r="F108" s="683"/>
      <c r="G108" s="683"/>
      <c r="H108" s="683">
        <v>2015</v>
      </c>
      <c r="I108" s="635" t="s">
        <v>581</v>
      </c>
      <c r="J108" s="635" t="str">
        <f t="shared" si="1"/>
        <v>Current Year Savings</v>
      </c>
      <c r="K108" s="625"/>
      <c r="L108" s="727"/>
      <c r="M108" s="725"/>
      <c r="N108" s="725"/>
      <c r="O108" s="725"/>
      <c r="P108" s="725">
        <v>0</v>
      </c>
      <c r="Q108" s="725">
        <v>0</v>
      </c>
      <c r="R108" s="725">
        <v>0</v>
      </c>
      <c r="S108" s="725">
        <v>0</v>
      </c>
      <c r="T108" s="725">
        <v>0</v>
      </c>
      <c r="U108" s="725">
        <v>0</v>
      </c>
      <c r="V108" s="725">
        <v>0</v>
      </c>
      <c r="W108" s="725">
        <v>0</v>
      </c>
      <c r="X108" s="725">
        <v>0</v>
      </c>
      <c r="Y108" s="725">
        <v>0</v>
      </c>
      <c r="Z108" s="725">
        <v>0</v>
      </c>
      <c r="AA108" s="725">
        <v>0</v>
      </c>
      <c r="AB108" s="725">
        <v>0</v>
      </c>
      <c r="AC108" s="725">
        <v>0</v>
      </c>
      <c r="AD108" s="725">
        <v>0</v>
      </c>
      <c r="AE108" s="725">
        <v>0</v>
      </c>
      <c r="AF108" s="725">
        <v>0</v>
      </c>
      <c r="AG108" s="725">
        <v>0</v>
      </c>
      <c r="AH108" s="725">
        <v>0</v>
      </c>
      <c r="AI108" s="725">
        <v>0</v>
      </c>
      <c r="AJ108" s="725">
        <v>0</v>
      </c>
      <c r="AK108" s="725">
        <v>0</v>
      </c>
      <c r="AL108" s="725">
        <v>0</v>
      </c>
      <c r="AM108" s="725">
        <v>0</v>
      </c>
      <c r="AN108" s="725">
        <v>0</v>
      </c>
      <c r="AO108" s="726">
        <v>0</v>
      </c>
      <c r="AP108" s="625"/>
      <c r="AQ108" s="684"/>
      <c r="AR108" s="685"/>
      <c r="AS108" s="685"/>
      <c r="AT108" s="685"/>
      <c r="AU108" s="685">
        <v>0</v>
      </c>
      <c r="AV108" s="685">
        <v>0</v>
      </c>
      <c r="AW108" s="685">
        <v>0</v>
      </c>
      <c r="AX108" s="685">
        <v>0</v>
      </c>
      <c r="AY108" s="685">
        <v>0</v>
      </c>
      <c r="AZ108" s="685">
        <v>0</v>
      </c>
      <c r="BA108" s="685">
        <v>0</v>
      </c>
      <c r="BB108" s="685">
        <v>0</v>
      </c>
      <c r="BC108" s="685">
        <v>0</v>
      </c>
      <c r="BD108" s="685">
        <v>0</v>
      </c>
      <c r="BE108" s="685">
        <v>0</v>
      </c>
      <c r="BF108" s="685">
        <v>0</v>
      </c>
      <c r="BG108" s="685">
        <v>0</v>
      </c>
      <c r="BH108" s="685">
        <v>0</v>
      </c>
      <c r="BI108" s="685">
        <v>0</v>
      </c>
      <c r="BJ108" s="685">
        <v>0</v>
      </c>
      <c r="BK108" s="685">
        <v>0</v>
      </c>
      <c r="BL108" s="685">
        <v>0</v>
      </c>
      <c r="BM108" s="685">
        <v>0</v>
      </c>
      <c r="BN108" s="685">
        <v>0</v>
      </c>
      <c r="BO108" s="685">
        <v>0</v>
      </c>
      <c r="BP108" s="685">
        <v>0</v>
      </c>
      <c r="BQ108" s="685">
        <v>0</v>
      </c>
      <c r="BR108" s="685">
        <v>0</v>
      </c>
      <c r="BS108" s="685">
        <v>0</v>
      </c>
      <c r="BT108" s="686">
        <v>0</v>
      </c>
      <c r="BU108" s="165"/>
    </row>
    <row r="109" spans="2:73" ht="15.75" hidden="1">
      <c r="B109" s="683"/>
      <c r="C109" s="683"/>
      <c r="D109" s="683" t="s">
        <v>117</v>
      </c>
      <c r="E109" s="683" t="s">
        <v>682</v>
      </c>
      <c r="F109" s="683"/>
      <c r="G109" s="683"/>
      <c r="H109" s="683">
        <v>2015</v>
      </c>
      <c r="I109" s="635" t="s">
        <v>581</v>
      </c>
      <c r="J109" s="635" t="str">
        <f t="shared" si="1"/>
        <v>Current Year Savings</v>
      </c>
      <c r="K109" s="625"/>
      <c r="L109" s="727"/>
      <c r="M109" s="725"/>
      <c r="N109" s="725"/>
      <c r="O109" s="725"/>
      <c r="P109" s="725">
        <v>0</v>
      </c>
      <c r="Q109" s="725">
        <v>0</v>
      </c>
      <c r="R109" s="725">
        <v>0</v>
      </c>
      <c r="S109" s="725">
        <v>0</v>
      </c>
      <c r="T109" s="725">
        <v>0</v>
      </c>
      <c r="U109" s="725">
        <v>0</v>
      </c>
      <c r="V109" s="725">
        <v>0</v>
      </c>
      <c r="W109" s="725">
        <v>0</v>
      </c>
      <c r="X109" s="725">
        <v>0</v>
      </c>
      <c r="Y109" s="725">
        <v>0</v>
      </c>
      <c r="Z109" s="725">
        <v>0</v>
      </c>
      <c r="AA109" s="725">
        <v>0</v>
      </c>
      <c r="AB109" s="725">
        <v>0</v>
      </c>
      <c r="AC109" s="725">
        <v>0</v>
      </c>
      <c r="AD109" s="725">
        <v>0</v>
      </c>
      <c r="AE109" s="725">
        <v>0</v>
      </c>
      <c r="AF109" s="725">
        <v>0</v>
      </c>
      <c r="AG109" s="725">
        <v>0</v>
      </c>
      <c r="AH109" s="725">
        <v>0</v>
      </c>
      <c r="AI109" s="725">
        <v>0</v>
      </c>
      <c r="AJ109" s="725">
        <v>0</v>
      </c>
      <c r="AK109" s="725">
        <v>0</v>
      </c>
      <c r="AL109" s="725">
        <v>0</v>
      </c>
      <c r="AM109" s="725">
        <v>0</v>
      </c>
      <c r="AN109" s="725">
        <v>0</v>
      </c>
      <c r="AO109" s="726">
        <v>0</v>
      </c>
      <c r="AP109" s="625"/>
      <c r="AQ109" s="684"/>
      <c r="AR109" s="685"/>
      <c r="AS109" s="685"/>
      <c r="AT109" s="685"/>
      <c r="AU109" s="685">
        <v>0</v>
      </c>
      <c r="AV109" s="685">
        <v>0</v>
      </c>
      <c r="AW109" s="685">
        <v>0</v>
      </c>
      <c r="AX109" s="685">
        <v>0</v>
      </c>
      <c r="AY109" s="685">
        <v>0</v>
      </c>
      <c r="AZ109" s="685">
        <v>0</v>
      </c>
      <c r="BA109" s="685">
        <v>0</v>
      </c>
      <c r="BB109" s="685">
        <v>0</v>
      </c>
      <c r="BC109" s="685">
        <v>0</v>
      </c>
      <c r="BD109" s="685">
        <v>0</v>
      </c>
      <c r="BE109" s="685">
        <v>0</v>
      </c>
      <c r="BF109" s="685">
        <v>0</v>
      </c>
      <c r="BG109" s="685">
        <v>0</v>
      </c>
      <c r="BH109" s="685">
        <v>0</v>
      </c>
      <c r="BI109" s="685">
        <v>0</v>
      </c>
      <c r="BJ109" s="685">
        <v>0</v>
      </c>
      <c r="BK109" s="685">
        <v>0</v>
      </c>
      <c r="BL109" s="685">
        <v>0</v>
      </c>
      <c r="BM109" s="685">
        <v>0</v>
      </c>
      <c r="BN109" s="685">
        <v>0</v>
      </c>
      <c r="BO109" s="685">
        <v>0</v>
      </c>
      <c r="BP109" s="685">
        <v>0</v>
      </c>
      <c r="BQ109" s="685">
        <v>0</v>
      </c>
      <c r="BR109" s="685">
        <v>0</v>
      </c>
      <c r="BS109" s="685">
        <v>0</v>
      </c>
      <c r="BT109" s="686">
        <v>0</v>
      </c>
      <c r="BU109" s="165"/>
    </row>
    <row r="110" spans="2:73" ht="15.75" hidden="1">
      <c r="B110" s="683"/>
      <c r="C110" s="683"/>
      <c r="D110" s="683" t="s">
        <v>118</v>
      </c>
      <c r="E110" s="683" t="s">
        <v>682</v>
      </c>
      <c r="F110" s="683"/>
      <c r="G110" s="683"/>
      <c r="H110" s="683">
        <v>2015</v>
      </c>
      <c r="I110" s="635" t="s">
        <v>581</v>
      </c>
      <c r="J110" s="635" t="str">
        <f t="shared" si="1"/>
        <v>Current Year Savings</v>
      </c>
      <c r="K110" s="625"/>
      <c r="L110" s="727"/>
      <c r="M110" s="725"/>
      <c r="N110" s="725"/>
      <c r="O110" s="725"/>
      <c r="P110" s="725">
        <v>0</v>
      </c>
      <c r="Q110" s="725">
        <v>0</v>
      </c>
      <c r="R110" s="725">
        <v>0</v>
      </c>
      <c r="S110" s="725">
        <v>0</v>
      </c>
      <c r="T110" s="725">
        <v>0</v>
      </c>
      <c r="U110" s="725">
        <v>0</v>
      </c>
      <c r="V110" s="725">
        <v>0</v>
      </c>
      <c r="W110" s="725">
        <v>0</v>
      </c>
      <c r="X110" s="725">
        <v>0</v>
      </c>
      <c r="Y110" s="725">
        <v>0</v>
      </c>
      <c r="Z110" s="725">
        <v>0</v>
      </c>
      <c r="AA110" s="725">
        <v>0</v>
      </c>
      <c r="AB110" s="725">
        <v>0</v>
      </c>
      <c r="AC110" s="725">
        <v>0</v>
      </c>
      <c r="AD110" s="725">
        <v>0</v>
      </c>
      <c r="AE110" s="725">
        <v>0</v>
      </c>
      <c r="AF110" s="725">
        <v>0</v>
      </c>
      <c r="AG110" s="725">
        <v>0</v>
      </c>
      <c r="AH110" s="725">
        <v>0</v>
      </c>
      <c r="AI110" s="725">
        <v>0</v>
      </c>
      <c r="AJ110" s="725">
        <v>0</v>
      </c>
      <c r="AK110" s="725">
        <v>0</v>
      </c>
      <c r="AL110" s="725">
        <v>0</v>
      </c>
      <c r="AM110" s="725">
        <v>0</v>
      </c>
      <c r="AN110" s="725">
        <v>0</v>
      </c>
      <c r="AO110" s="726">
        <v>0</v>
      </c>
      <c r="AP110" s="625"/>
      <c r="AQ110" s="684"/>
      <c r="AR110" s="685"/>
      <c r="AS110" s="685"/>
      <c r="AT110" s="685"/>
      <c r="AU110" s="685">
        <v>0</v>
      </c>
      <c r="AV110" s="685">
        <v>0</v>
      </c>
      <c r="AW110" s="685">
        <v>0</v>
      </c>
      <c r="AX110" s="685">
        <v>0</v>
      </c>
      <c r="AY110" s="685">
        <v>0</v>
      </c>
      <c r="AZ110" s="685">
        <v>0</v>
      </c>
      <c r="BA110" s="685">
        <v>0</v>
      </c>
      <c r="BB110" s="685">
        <v>0</v>
      </c>
      <c r="BC110" s="685">
        <v>0</v>
      </c>
      <c r="BD110" s="685">
        <v>0</v>
      </c>
      <c r="BE110" s="685">
        <v>0</v>
      </c>
      <c r="BF110" s="685">
        <v>0</v>
      </c>
      <c r="BG110" s="685">
        <v>0</v>
      </c>
      <c r="BH110" s="685">
        <v>0</v>
      </c>
      <c r="BI110" s="685">
        <v>0</v>
      </c>
      <c r="BJ110" s="685">
        <v>0</v>
      </c>
      <c r="BK110" s="685">
        <v>0</v>
      </c>
      <c r="BL110" s="685">
        <v>0</v>
      </c>
      <c r="BM110" s="685">
        <v>0</v>
      </c>
      <c r="BN110" s="685">
        <v>0</v>
      </c>
      <c r="BO110" s="685">
        <v>0</v>
      </c>
      <c r="BP110" s="685">
        <v>0</v>
      </c>
      <c r="BQ110" s="685">
        <v>0</v>
      </c>
      <c r="BR110" s="685">
        <v>0</v>
      </c>
      <c r="BS110" s="685">
        <v>0</v>
      </c>
      <c r="BT110" s="686">
        <v>0</v>
      </c>
      <c r="BU110" s="165"/>
    </row>
    <row r="111" spans="2:73" ht="15.75" hidden="1">
      <c r="B111" s="683"/>
      <c r="C111" s="683"/>
      <c r="D111" s="683" t="s">
        <v>119</v>
      </c>
      <c r="E111" s="683" t="s">
        <v>682</v>
      </c>
      <c r="F111" s="683"/>
      <c r="G111" s="683"/>
      <c r="H111" s="683">
        <v>2015</v>
      </c>
      <c r="I111" s="635" t="s">
        <v>581</v>
      </c>
      <c r="J111" s="635" t="str">
        <f t="shared" si="1"/>
        <v>Current Year Savings</v>
      </c>
      <c r="K111" s="625"/>
      <c r="L111" s="727"/>
      <c r="M111" s="725"/>
      <c r="N111" s="725"/>
      <c r="O111" s="725"/>
      <c r="P111" s="725">
        <v>0</v>
      </c>
      <c r="Q111" s="725">
        <v>0</v>
      </c>
      <c r="R111" s="725">
        <v>0</v>
      </c>
      <c r="S111" s="725">
        <v>0</v>
      </c>
      <c r="T111" s="725">
        <v>0</v>
      </c>
      <c r="U111" s="725">
        <v>0</v>
      </c>
      <c r="V111" s="725">
        <v>0</v>
      </c>
      <c r="W111" s="725">
        <v>0</v>
      </c>
      <c r="X111" s="725">
        <v>0</v>
      </c>
      <c r="Y111" s="725">
        <v>0</v>
      </c>
      <c r="Z111" s="725">
        <v>0</v>
      </c>
      <c r="AA111" s="725">
        <v>0</v>
      </c>
      <c r="AB111" s="725">
        <v>0</v>
      </c>
      <c r="AC111" s="725">
        <v>0</v>
      </c>
      <c r="AD111" s="725">
        <v>0</v>
      </c>
      <c r="AE111" s="725">
        <v>0</v>
      </c>
      <c r="AF111" s="725">
        <v>0</v>
      </c>
      <c r="AG111" s="725">
        <v>0</v>
      </c>
      <c r="AH111" s="725">
        <v>0</v>
      </c>
      <c r="AI111" s="725">
        <v>0</v>
      </c>
      <c r="AJ111" s="725">
        <v>0</v>
      </c>
      <c r="AK111" s="725">
        <v>0</v>
      </c>
      <c r="AL111" s="725">
        <v>0</v>
      </c>
      <c r="AM111" s="725">
        <v>0</v>
      </c>
      <c r="AN111" s="725">
        <v>0</v>
      </c>
      <c r="AO111" s="726">
        <v>0</v>
      </c>
      <c r="AP111" s="625"/>
      <c r="AQ111" s="684"/>
      <c r="AR111" s="685"/>
      <c r="AS111" s="685"/>
      <c r="AT111" s="685"/>
      <c r="AU111" s="685">
        <v>0</v>
      </c>
      <c r="AV111" s="685">
        <v>0</v>
      </c>
      <c r="AW111" s="685">
        <v>0</v>
      </c>
      <c r="AX111" s="685">
        <v>0</v>
      </c>
      <c r="AY111" s="685">
        <v>0</v>
      </c>
      <c r="AZ111" s="685">
        <v>0</v>
      </c>
      <c r="BA111" s="685">
        <v>0</v>
      </c>
      <c r="BB111" s="685">
        <v>0</v>
      </c>
      <c r="BC111" s="685">
        <v>0</v>
      </c>
      <c r="BD111" s="685">
        <v>0</v>
      </c>
      <c r="BE111" s="685">
        <v>0</v>
      </c>
      <c r="BF111" s="685">
        <v>0</v>
      </c>
      <c r="BG111" s="685">
        <v>0</v>
      </c>
      <c r="BH111" s="685">
        <v>0</v>
      </c>
      <c r="BI111" s="685">
        <v>0</v>
      </c>
      <c r="BJ111" s="685">
        <v>0</v>
      </c>
      <c r="BK111" s="685">
        <v>0</v>
      </c>
      <c r="BL111" s="685">
        <v>0</v>
      </c>
      <c r="BM111" s="685">
        <v>0</v>
      </c>
      <c r="BN111" s="685">
        <v>0</v>
      </c>
      <c r="BO111" s="685">
        <v>0</v>
      </c>
      <c r="BP111" s="685">
        <v>0</v>
      </c>
      <c r="BQ111" s="685">
        <v>0</v>
      </c>
      <c r="BR111" s="685">
        <v>0</v>
      </c>
      <c r="BS111" s="685">
        <v>0</v>
      </c>
      <c r="BT111" s="686">
        <v>0</v>
      </c>
      <c r="BU111" s="165"/>
    </row>
    <row r="112" spans="2:73" hidden="1">
      <c r="B112" s="683"/>
      <c r="C112" s="683"/>
      <c r="D112" s="683" t="s">
        <v>120</v>
      </c>
      <c r="E112" s="683" t="s">
        <v>682</v>
      </c>
      <c r="F112" s="683"/>
      <c r="G112" s="683"/>
      <c r="H112" s="683">
        <v>2015</v>
      </c>
      <c r="I112" s="635" t="s">
        <v>581</v>
      </c>
      <c r="J112" s="635" t="str">
        <f t="shared" si="1"/>
        <v>Current Year Savings</v>
      </c>
      <c r="K112" s="625"/>
      <c r="L112" s="727"/>
      <c r="M112" s="725"/>
      <c r="N112" s="725"/>
      <c r="O112" s="725"/>
      <c r="P112" s="725">
        <v>0</v>
      </c>
      <c r="Q112" s="725">
        <v>0</v>
      </c>
      <c r="R112" s="725">
        <v>0</v>
      </c>
      <c r="S112" s="725">
        <v>0</v>
      </c>
      <c r="T112" s="725">
        <v>0</v>
      </c>
      <c r="U112" s="725">
        <v>0</v>
      </c>
      <c r="V112" s="725">
        <v>0</v>
      </c>
      <c r="W112" s="725">
        <v>0</v>
      </c>
      <c r="X112" s="725">
        <v>0</v>
      </c>
      <c r="Y112" s="725">
        <v>0</v>
      </c>
      <c r="Z112" s="725">
        <v>0</v>
      </c>
      <c r="AA112" s="725">
        <v>0</v>
      </c>
      <c r="AB112" s="725">
        <v>0</v>
      </c>
      <c r="AC112" s="725">
        <v>0</v>
      </c>
      <c r="AD112" s="725">
        <v>0</v>
      </c>
      <c r="AE112" s="725">
        <v>0</v>
      </c>
      <c r="AF112" s="725">
        <v>0</v>
      </c>
      <c r="AG112" s="725">
        <v>0</v>
      </c>
      <c r="AH112" s="725">
        <v>0</v>
      </c>
      <c r="AI112" s="725">
        <v>0</v>
      </c>
      <c r="AJ112" s="725">
        <v>0</v>
      </c>
      <c r="AK112" s="725">
        <v>0</v>
      </c>
      <c r="AL112" s="725">
        <v>0</v>
      </c>
      <c r="AM112" s="725">
        <v>0</v>
      </c>
      <c r="AN112" s="725">
        <v>0</v>
      </c>
      <c r="AO112" s="726">
        <v>0</v>
      </c>
      <c r="AP112" s="625"/>
      <c r="AQ112" s="684"/>
      <c r="AR112" s="685"/>
      <c r="AS112" s="685"/>
      <c r="AT112" s="685"/>
      <c r="AU112" s="685">
        <v>0</v>
      </c>
      <c r="AV112" s="685">
        <v>0</v>
      </c>
      <c r="AW112" s="685">
        <v>0</v>
      </c>
      <c r="AX112" s="685">
        <v>0</v>
      </c>
      <c r="AY112" s="685">
        <v>0</v>
      </c>
      <c r="AZ112" s="685">
        <v>0</v>
      </c>
      <c r="BA112" s="685">
        <v>0</v>
      </c>
      <c r="BB112" s="685">
        <v>0</v>
      </c>
      <c r="BC112" s="685">
        <v>0</v>
      </c>
      <c r="BD112" s="685">
        <v>0</v>
      </c>
      <c r="BE112" s="685">
        <v>0</v>
      </c>
      <c r="BF112" s="685">
        <v>0</v>
      </c>
      <c r="BG112" s="685">
        <v>0</v>
      </c>
      <c r="BH112" s="685">
        <v>0</v>
      </c>
      <c r="BI112" s="685">
        <v>0</v>
      </c>
      <c r="BJ112" s="685">
        <v>0</v>
      </c>
      <c r="BK112" s="685">
        <v>0</v>
      </c>
      <c r="BL112" s="685">
        <v>0</v>
      </c>
      <c r="BM112" s="685">
        <v>0</v>
      </c>
      <c r="BN112" s="685">
        <v>0</v>
      </c>
      <c r="BO112" s="685">
        <v>0</v>
      </c>
      <c r="BP112" s="685">
        <v>0</v>
      </c>
      <c r="BQ112" s="685">
        <v>0</v>
      </c>
      <c r="BR112" s="685">
        <v>0</v>
      </c>
      <c r="BS112" s="685">
        <v>0</v>
      </c>
      <c r="BT112" s="686">
        <v>0</v>
      </c>
    </row>
    <row r="113" spans="2:73" hidden="1">
      <c r="B113" s="683"/>
      <c r="C113" s="683"/>
      <c r="D113" s="683" t="s">
        <v>121</v>
      </c>
      <c r="E113" s="683" t="s">
        <v>682</v>
      </c>
      <c r="F113" s="683"/>
      <c r="G113" s="683"/>
      <c r="H113" s="683">
        <v>2015</v>
      </c>
      <c r="I113" s="635" t="s">
        <v>581</v>
      </c>
      <c r="J113" s="635" t="str">
        <f t="shared" si="1"/>
        <v>Current Year Savings</v>
      </c>
      <c r="K113" s="625"/>
      <c r="L113" s="727"/>
      <c r="M113" s="725"/>
      <c r="N113" s="725"/>
      <c r="O113" s="725"/>
      <c r="P113" s="725">
        <v>0</v>
      </c>
      <c r="Q113" s="725">
        <v>0</v>
      </c>
      <c r="R113" s="725">
        <v>0</v>
      </c>
      <c r="S113" s="725">
        <v>0</v>
      </c>
      <c r="T113" s="725">
        <v>0</v>
      </c>
      <c r="U113" s="725">
        <v>0</v>
      </c>
      <c r="V113" s="725">
        <v>0</v>
      </c>
      <c r="W113" s="725">
        <v>0</v>
      </c>
      <c r="X113" s="725">
        <v>0</v>
      </c>
      <c r="Y113" s="725">
        <v>0</v>
      </c>
      <c r="Z113" s="725">
        <v>0</v>
      </c>
      <c r="AA113" s="725">
        <v>0</v>
      </c>
      <c r="AB113" s="725">
        <v>0</v>
      </c>
      <c r="AC113" s="725">
        <v>0</v>
      </c>
      <c r="AD113" s="725">
        <v>0</v>
      </c>
      <c r="AE113" s="725">
        <v>0</v>
      </c>
      <c r="AF113" s="725">
        <v>0</v>
      </c>
      <c r="AG113" s="725">
        <v>0</v>
      </c>
      <c r="AH113" s="725">
        <v>0</v>
      </c>
      <c r="AI113" s="725">
        <v>0</v>
      </c>
      <c r="AJ113" s="725">
        <v>0</v>
      </c>
      <c r="AK113" s="725">
        <v>0</v>
      </c>
      <c r="AL113" s="725">
        <v>0</v>
      </c>
      <c r="AM113" s="725">
        <v>0</v>
      </c>
      <c r="AN113" s="725">
        <v>0</v>
      </c>
      <c r="AO113" s="726">
        <v>0</v>
      </c>
      <c r="AP113" s="625"/>
      <c r="AQ113" s="684"/>
      <c r="AR113" s="685"/>
      <c r="AS113" s="685"/>
      <c r="AT113" s="685"/>
      <c r="AU113" s="685">
        <v>0</v>
      </c>
      <c r="AV113" s="685">
        <v>0</v>
      </c>
      <c r="AW113" s="685">
        <v>0</v>
      </c>
      <c r="AX113" s="685">
        <v>0</v>
      </c>
      <c r="AY113" s="685">
        <v>0</v>
      </c>
      <c r="AZ113" s="685">
        <v>0</v>
      </c>
      <c r="BA113" s="685">
        <v>0</v>
      </c>
      <c r="BB113" s="685">
        <v>0</v>
      </c>
      <c r="BC113" s="685">
        <v>0</v>
      </c>
      <c r="BD113" s="685">
        <v>0</v>
      </c>
      <c r="BE113" s="685">
        <v>0</v>
      </c>
      <c r="BF113" s="685">
        <v>0</v>
      </c>
      <c r="BG113" s="685">
        <v>0</v>
      </c>
      <c r="BH113" s="685">
        <v>0</v>
      </c>
      <c r="BI113" s="685">
        <v>0</v>
      </c>
      <c r="BJ113" s="685">
        <v>0</v>
      </c>
      <c r="BK113" s="685">
        <v>0</v>
      </c>
      <c r="BL113" s="685">
        <v>0</v>
      </c>
      <c r="BM113" s="685">
        <v>0</v>
      </c>
      <c r="BN113" s="685">
        <v>0</v>
      </c>
      <c r="BO113" s="685">
        <v>0</v>
      </c>
      <c r="BP113" s="685">
        <v>0</v>
      </c>
      <c r="BQ113" s="685">
        <v>0</v>
      </c>
      <c r="BR113" s="685">
        <v>0</v>
      </c>
      <c r="BS113" s="685">
        <v>0</v>
      </c>
      <c r="BT113" s="686">
        <v>0</v>
      </c>
    </row>
    <row r="114" spans="2:73" hidden="1">
      <c r="B114" s="683"/>
      <c r="C114" s="683"/>
      <c r="D114" s="683" t="s">
        <v>122</v>
      </c>
      <c r="E114" s="683" t="s">
        <v>682</v>
      </c>
      <c r="F114" s="683"/>
      <c r="G114" s="683"/>
      <c r="H114" s="683">
        <v>2015</v>
      </c>
      <c r="I114" s="635" t="s">
        <v>581</v>
      </c>
      <c r="J114" s="635" t="str">
        <f t="shared" si="1"/>
        <v>Current Year Savings</v>
      </c>
      <c r="K114" s="625"/>
      <c r="L114" s="727"/>
      <c r="M114" s="725"/>
      <c r="N114" s="725"/>
      <c r="O114" s="725"/>
      <c r="P114" s="725">
        <v>0</v>
      </c>
      <c r="Q114" s="725">
        <v>0</v>
      </c>
      <c r="R114" s="725">
        <v>0</v>
      </c>
      <c r="S114" s="725">
        <v>0</v>
      </c>
      <c r="T114" s="725">
        <v>0</v>
      </c>
      <c r="U114" s="725">
        <v>0</v>
      </c>
      <c r="V114" s="725">
        <v>0</v>
      </c>
      <c r="W114" s="725">
        <v>0</v>
      </c>
      <c r="X114" s="725">
        <v>0</v>
      </c>
      <c r="Y114" s="725">
        <v>0</v>
      </c>
      <c r="Z114" s="725">
        <v>0</v>
      </c>
      <c r="AA114" s="725">
        <v>0</v>
      </c>
      <c r="AB114" s="725">
        <v>0</v>
      </c>
      <c r="AC114" s="725">
        <v>0</v>
      </c>
      <c r="AD114" s="725">
        <v>0</v>
      </c>
      <c r="AE114" s="725">
        <v>0</v>
      </c>
      <c r="AF114" s="725">
        <v>0</v>
      </c>
      <c r="AG114" s="725">
        <v>0</v>
      </c>
      <c r="AH114" s="725">
        <v>0</v>
      </c>
      <c r="AI114" s="725">
        <v>0</v>
      </c>
      <c r="AJ114" s="725">
        <v>0</v>
      </c>
      <c r="AK114" s="725">
        <v>0</v>
      </c>
      <c r="AL114" s="725">
        <v>0</v>
      </c>
      <c r="AM114" s="725">
        <v>0</v>
      </c>
      <c r="AN114" s="725">
        <v>0</v>
      </c>
      <c r="AO114" s="726">
        <v>0</v>
      </c>
      <c r="AP114" s="625"/>
      <c r="AQ114" s="684"/>
      <c r="AR114" s="685"/>
      <c r="AS114" s="685"/>
      <c r="AT114" s="685"/>
      <c r="AU114" s="685">
        <v>0</v>
      </c>
      <c r="AV114" s="685">
        <v>0</v>
      </c>
      <c r="AW114" s="685">
        <v>0</v>
      </c>
      <c r="AX114" s="685">
        <v>0</v>
      </c>
      <c r="AY114" s="685">
        <v>0</v>
      </c>
      <c r="AZ114" s="685">
        <v>0</v>
      </c>
      <c r="BA114" s="685">
        <v>0</v>
      </c>
      <c r="BB114" s="685">
        <v>0</v>
      </c>
      <c r="BC114" s="685">
        <v>0</v>
      </c>
      <c r="BD114" s="685">
        <v>0</v>
      </c>
      <c r="BE114" s="685">
        <v>0</v>
      </c>
      <c r="BF114" s="685">
        <v>0</v>
      </c>
      <c r="BG114" s="685">
        <v>0</v>
      </c>
      <c r="BH114" s="685">
        <v>0</v>
      </c>
      <c r="BI114" s="685">
        <v>0</v>
      </c>
      <c r="BJ114" s="685">
        <v>0</v>
      </c>
      <c r="BK114" s="685">
        <v>0</v>
      </c>
      <c r="BL114" s="685">
        <v>0</v>
      </c>
      <c r="BM114" s="685">
        <v>0</v>
      </c>
      <c r="BN114" s="685">
        <v>0</v>
      </c>
      <c r="BO114" s="685">
        <v>0</v>
      </c>
      <c r="BP114" s="685">
        <v>0</v>
      </c>
      <c r="BQ114" s="685">
        <v>0</v>
      </c>
      <c r="BR114" s="685">
        <v>0</v>
      </c>
      <c r="BS114" s="685">
        <v>0</v>
      </c>
      <c r="BT114" s="686">
        <v>0</v>
      </c>
    </row>
    <row r="115" spans="2:73" ht="15.75" hidden="1">
      <c r="B115" s="683"/>
      <c r="C115" s="683"/>
      <c r="D115" s="683" t="s">
        <v>123</v>
      </c>
      <c r="E115" s="683" t="s">
        <v>682</v>
      </c>
      <c r="F115" s="683"/>
      <c r="G115" s="683"/>
      <c r="H115" s="683">
        <v>2015</v>
      </c>
      <c r="I115" s="635" t="s">
        <v>581</v>
      </c>
      <c r="J115" s="635" t="str">
        <f t="shared" si="1"/>
        <v>Current Year Savings</v>
      </c>
      <c r="K115" s="625"/>
      <c r="L115" s="727"/>
      <c r="M115" s="725"/>
      <c r="N115" s="725"/>
      <c r="O115" s="725"/>
      <c r="P115" s="725">
        <v>0</v>
      </c>
      <c r="Q115" s="725">
        <v>0</v>
      </c>
      <c r="R115" s="725">
        <v>0</v>
      </c>
      <c r="S115" s="725">
        <v>0</v>
      </c>
      <c r="T115" s="725">
        <v>0</v>
      </c>
      <c r="U115" s="725">
        <v>0</v>
      </c>
      <c r="V115" s="725">
        <v>0</v>
      </c>
      <c r="W115" s="725">
        <v>0</v>
      </c>
      <c r="X115" s="725">
        <v>0</v>
      </c>
      <c r="Y115" s="725">
        <v>0</v>
      </c>
      <c r="Z115" s="725">
        <v>0</v>
      </c>
      <c r="AA115" s="725">
        <v>0</v>
      </c>
      <c r="AB115" s="725">
        <v>0</v>
      </c>
      <c r="AC115" s="725">
        <v>0</v>
      </c>
      <c r="AD115" s="725">
        <v>0</v>
      </c>
      <c r="AE115" s="725">
        <v>0</v>
      </c>
      <c r="AF115" s="725">
        <v>0</v>
      </c>
      <c r="AG115" s="725">
        <v>0</v>
      </c>
      <c r="AH115" s="725">
        <v>0</v>
      </c>
      <c r="AI115" s="725">
        <v>0</v>
      </c>
      <c r="AJ115" s="725">
        <v>0</v>
      </c>
      <c r="AK115" s="725">
        <v>0</v>
      </c>
      <c r="AL115" s="725">
        <v>0</v>
      </c>
      <c r="AM115" s="725">
        <v>0</v>
      </c>
      <c r="AN115" s="725">
        <v>0</v>
      </c>
      <c r="AO115" s="726">
        <v>0</v>
      </c>
      <c r="AP115" s="625"/>
      <c r="AQ115" s="684"/>
      <c r="AR115" s="685"/>
      <c r="AS115" s="685"/>
      <c r="AT115" s="685"/>
      <c r="AU115" s="685">
        <v>0</v>
      </c>
      <c r="AV115" s="685">
        <v>0</v>
      </c>
      <c r="AW115" s="685">
        <v>0</v>
      </c>
      <c r="AX115" s="685">
        <v>0</v>
      </c>
      <c r="AY115" s="685">
        <v>0</v>
      </c>
      <c r="AZ115" s="685">
        <v>0</v>
      </c>
      <c r="BA115" s="685">
        <v>0</v>
      </c>
      <c r="BB115" s="685">
        <v>0</v>
      </c>
      <c r="BC115" s="685">
        <v>0</v>
      </c>
      <c r="BD115" s="685">
        <v>0</v>
      </c>
      <c r="BE115" s="685">
        <v>0</v>
      </c>
      <c r="BF115" s="685">
        <v>0</v>
      </c>
      <c r="BG115" s="685">
        <v>0</v>
      </c>
      <c r="BH115" s="685">
        <v>0</v>
      </c>
      <c r="BI115" s="685">
        <v>0</v>
      </c>
      <c r="BJ115" s="685">
        <v>0</v>
      </c>
      <c r="BK115" s="685">
        <v>0</v>
      </c>
      <c r="BL115" s="685">
        <v>0</v>
      </c>
      <c r="BM115" s="685">
        <v>0</v>
      </c>
      <c r="BN115" s="685">
        <v>0</v>
      </c>
      <c r="BO115" s="685">
        <v>0</v>
      </c>
      <c r="BP115" s="685">
        <v>0</v>
      </c>
      <c r="BQ115" s="685">
        <v>0</v>
      </c>
      <c r="BR115" s="685">
        <v>0</v>
      </c>
      <c r="BS115" s="685">
        <v>0</v>
      </c>
      <c r="BT115" s="686">
        <v>0</v>
      </c>
      <c r="BU115" s="165"/>
    </row>
    <row r="116" spans="2:73" ht="15.75" hidden="1">
      <c r="B116" s="683"/>
      <c r="C116" s="683"/>
      <c r="D116" s="683" t="s">
        <v>125</v>
      </c>
      <c r="E116" s="683" t="s">
        <v>682</v>
      </c>
      <c r="F116" s="683"/>
      <c r="G116" s="683"/>
      <c r="H116" s="683">
        <v>2015</v>
      </c>
      <c r="I116" s="635" t="s">
        <v>581</v>
      </c>
      <c r="J116" s="635" t="str">
        <f t="shared" si="1"/>
        <v>Current Year Savings</v>
      </c>
      <c r="K116" s="625"/>
      <c r="L116" s="727"/>
      <c r="M116" s="725"/>
      <c r="N116" s="725"/>
      <c r="O116" s="725"/>
      <c r="P116" s="725">
        <v>0</v>
      </c>
      <c r="Q116" s="725">
        <v>0</v>
      </c>
      <c r="R116" s="725">
        <v>0</v>
      </c>
      <c r="S116" s="725">
        <v>0</v>
      </c>
      <c r="T116" s="725">
        <v>0</v>
      </c>
      <c r="U116" s="725">
        <v>0</v>
      </c>
      <c r="V116" s="725">
        <v>0</v>
      </c>
      <c r="W116" s="725">
        <v>0</v>
      </c>
      <c r="X116" s="725">
        <v>0</v>
      </c>
      <c r="Y116" s="725">
        <v>0</v>
      </c>
      <c r="Z116" s="725">
        <v>0</v>
      </c>
      <c r="AA116" s="725">
        <v>0</v>
      </c>
      <c r="AB116" s="725">
        <v>0</v>
      </c>
      <c r="AC116" s="725">
        <v>0</v>
      </c>
      <c r="AD116" s="725">
        <v>0</v>
      </c>
      <c r="AE116" s="725">
        <v>0</v>
      </c>
      <c r="AF116" s="725">
        <v>0</v>
      </c>
      <c r="AG116" s="725">
        <v>0</v>
      </c>
      <c r="AH116" s="725">
        <v>0</v>
      </c>
      <c r="AI116" s="725">
        <v>0</v>
      </c>
      <c r="AJ116" s="725">
        <v>0</v>
      </c>
      <c r="AK116" s="725">
        <v>0</v>
      </c>
      <c r="AL116" s="725">
        <v>0</v>
      </c>
      <c r="AM116" s="725">
        <v>0</v>
      </c>
      <c r="AN116" s="725">
        <v>0</v>
      </c>
      <c r="AO116" s="726">
        <v>0</v>
      </c>
      <c r="AP116" s="625"/>
      <c r="AQ116" s="684"/>
      <c r="AR116" s="685"/>
      <c r="AS116" s="685"/>
      <c r="AT116" s="685"/>
      <c r="AU116" s="685">
        <v>0</v>
      </c>
      <c r="AV116" s="685">
        <v>0</v>
      </c>
      <c r="AW116" s="685">
        <v>0</v>
      </c>
      <c r="AX116" s="685">
        <v>0</v>
      </c>
      <c r="AY116" s="685">
        <v>0</v>
      </c>
      <c r="AZ116" s="685">
        <v>0</v>
      </c>
      <c r="BA116" s="685">
        <v>0</v>
      </c>
      <c r="BB116" s="685">
        <v>0</v>
      </c>
      <c r="BC116" s="685">
        <v>0</v>
      </c>
      <c r="BD116" s="685">
        <v>0</v>
      </c>
      <c r="BE116" s="685">
        <v>0</v>
      </c>
      <c r="BF116" s="685">
        <v>0</v>
      </c>
      <c r="BG116" s="685">
        <v>0</v>
      </c>
      <c r="BH116" s="685">
        <v>0</v>
      </c>
      <c r="BI116" s="685">
        <v>0</v>
      </c>
      <c r="BJ116" s="685">
        <v>0</v>
      </c>
      <c r="BK116" s="685">
        <v>0</v>
      </c>
      <c r="BL116" s="685">
        <v>0</v>
      </c>
      <c r="BM116" s="685">
        <v>0</v>
      </c>
      <c r="BN116" s="685">
        <v>0</v>
      </c>
      <c r="BO116" s="685">
        <v>0</v>
      </c>
      <c r="BP116" s="685">
        <v>0</v>
      </c>
      <c r="BQ116" s="685">
        <v>0</v>
      </c>
      <c r="BR116" s="685">
        <v>0</v>
      </c>
      <c r="BS116" s="685">
        <v>0</v>
      </c>
      <c r="BT116" s="686">
        <v>0</v>
      </c>
      <c r="BU116" s="165"/>
    </row>
    <row r="117" spans="2:73" ht="15.75" hidden="1">
      <c r="B117" s="683"/>
      <c r="C117" s="683"/>
      <c r="D117" s="683" t="s">
        <v>124</v>
      </c>
      <c r="E117" s="683" t="s">
        <v>682</v>
      </c>
      <c r="F117" s="683"/>
      <c r="G117" s="683"/>
      <c r="H117" s="683">
        <v>2015</v>
      </c>
      <c r="I117" s="635" t="s">
        <v>581</v>
      </c>
      <c r="J117" s="635" t="str">
        <f t="shared" si="1"/>
        <v>Current Year Savings</v>
      </c>
      <c r="K117" s="625"/>
      <c r="L117" s="727"/>
      <c r="M117" s="725"/>
      <c r="N117" s="725"/>
      <c r="O117" s="725"/>
      <c r="P117" s="725">
        <v>0</v>
      </c>
      <c r="Q117" s="725">
        <v>0</v>
      </c>
      <c r="R117" s="725">
        <v>0</v>
      </c>
      <c r="S117" s="725">
        <v>0</v>
      </c>
      <c r="T117" s="725">
        <v>0</v>
      </c>
      <c r="U117" s="725">
        <v>0</v>
      </c>
      <c r="V117" s="725">
        <v>0</v>
      </c>
      <c r="W117" s="725">
        <v>0</v>
      </c>
      <c r="X117" s="725">
        <v>0</v>
      </c>
      <c r="Y117" s="725">
        <v>0</v>
      </c>
      <c r="Z117" s="725">
        <v>0</v>
      </c>
      <c r="AA117" s="725">
        <v>0</v>
      </c>
      <c r="AB117" s="725">
        <v>0</v>
      </c>
      <c r="AC117" s="725">
        <v>0</v>
      </c>
      <c r="AD117" s="725">
        <v>0</v>
      </c>
      <c r="AE117" s="725">
        <v>0</v>
      </c>
      <c r="AF117" s="725">
        <v>0</v>
      </c>
      <c r="AG117" s="725">
        <v>0</v>
      </c>
      <c r="AH117" s="725">
        <v>0</v>
      </c>
      <c r="AI117" s="725">
        <v>0</v>
      </c>
      <c r="AJ117" s="725">
        <v>0</v>
      </c>
      <c r="AK117" s="725">
        <v>0</v>
      </c>
      <c r="AL117" s="725">
        <v>0</v>
      </c>
      <c r="AM117" s="725">
        <v>0</v>
      </c>
      <c r="AN117" s="725">
        <v>0</v>
      </c>
      <c r="AO117" s="726">
        <v>0</v>
      </c>
      <c r="AP117" s="625"/>
      <c r="AQ117" s="684"/>
      <c r="AR117" s="685"/>
      <c r="AS117" s="685"/>
      <c r="AT117" s="685"/>
      <c r="AU117" s="685">
        <v>0</v>
      </c>
      <c r="AV117" s="685">
        <v>0</v>
      </c>
      <c r="AW117" s="685">
        <v>0</v>
      </c>
      <c r="AX117" s="685">
        <v>0</v>
      </c>
      <c r="AY117" s="685">
        <v>0</v>
      </c>
      <c r="AZ117" s="685">
        <v>0</v>
      </c>
      <c r="BA117" s="685">
        <v>0</v>
      </c>
      <c r="BB117" s="685">
        <v>0</v>
      </c>
      <c r="BC117" s="685">
        <v>0</v>
      </c>
      <c r="BD117" s="685">
        <v>0</v>
      </c>
      <c r="BE117" s="685">
        <v>0</v>
      </c>
      <c r="BF117" s="685">
        <v>0</v>
      </c>
      <c r="BG117" s="685">
        <v>0</v>
      </c>
      <c r="BH117" s="685">
        <v>0</v>
      </c>
      <c r="BI117" s="685">
        <v>0</v>
      </c>
      <c r="BJ117" s="685">
        <v>0</v>
      </c>
      <c r="BK117" s="685">
        <v>0</v>
      </c>
      <c r="BL117" s="685">
        <v>0</v>
      </c>
      <c r="BM117" s="685">
        <v>0</v>
      </c>
      <c r="BN117" s="685">
        <v>0</v>
      </c>
      <c r="BO117" s="685">
        <v>0</v>
      </c>
      <c r="BP117" s="685">
        <v>0</v>
      </c>
      <c r="BQ117" s="685">
        <v>0</v>
      </c>
      <c r="BR117" s="685">
        <v>0</v>
      </c>
      <c r="BS117" s="685">
        <v>0</v>
      </c>
      <c r="BT117" s="686">
        <v>0</v>
      </c>
      <c r="BU117" s="165"/>
    </row>
    <row r="118" spans="2:73" ht="15.75" hidden="1">
      <c r="B118" s="683"/>
      <c r="C118" s="683"/>
      <c r="D118" s="683" t="s">
        <v>739</v>
      </c>
      <c r="E118" s="683" t="s">
        <v>682</v>
      </c>
      <c r="F118" s="683"/>
      <c r="G118" s="683"/>
      <c r="H118" s="683">
        <v>2015</v>
      </c>
      <c r="I118" s="635" t="s">
        <v>581</v>
      </c>
      <c r="J118" s="635" t="str">
        <f t="shared" si="1"/>
        <v>Current Year Savings</v>
      </c>
      <c r="K118" s="625"/>
      <c r="L118" s="727"/>
      <c r="M118" s="725"/>
      <c r="N118" s="725"/>
      <c r="O118" s="725"/>
      <c r="P118" s="725">
        <v>0</v>
      </c>
      <c r="Q118" s="725">
        <v>0</v>
      </c>
      <c r="R118" s="725">
        <v>0</v>
      </c>
      <c r="S118" s="725">
        <v>0</v>
      </c>
      <c r="T118" s="725">
        <v>0</v>
      </c>
      <c r="U118" s="725">
        <v>0</v>
      </c>
      <c r="V118" s="725">
        <v>0</v>
      </c>
      <c r="W118" s="725">
        <v>0</v>
      </c>
      <c r="X118" s="725">
        <v>0</v>
      </c>
      <c r="Y118" s="725">
        <v>0</v>
      </c>
      <c r="Z118" s="725">
        <v>0</v>
      </c>
      <c r="AA118" s="725">
        <v>0</v>
      </c>
      <c r="AB118" s="725">
        <v>0</v>
      </c>
      <c r="AC118" s="725">
        <v>0</v>
      </c>
      <c r="AD118" s="725">
        <v>0</v>
      </c>
      <c r="AE118" s="725">
        <v>0</v>
      </c>
      <c r="AF118" s="725">
        <v>0</v>
      </c>
      <c r="AG118" s="725">
        <v>0</v>
      </c>
      <c r="AH118" s="725">
        <v>0</v>
      </c>
      <c r="AI118" s="725">
        <v>0</v>
      </c>
      <c r="AJ118" s="725">
        <v>0</v>
      </c>
      <c r="AK118" s="725">
        <v>0</v>
      </c>
      <c r="AL118" s="725">
        <v>0</v>
      </c>
      <c r="AM118" s="725">
        <v>0</v>
      </c>
      <c r="AN118" s="725">
        <v>0</v>
      </c>
      <c r="AO118" s="726">
        <v>0</v>
      </c>
      <c r="AP118" s="625"/>
      <c r="AQ118" s="684"/>
      <c r="AR118" s="685"/>
      <c r="AS118" s="685"/>
      <c r="AT118" s="685"/>
      <c r="AU118" s="685">
        <v>0</v>
      </c>
      <c r="AV118" s="685">
        <v>0</v>
      </c>
      <c r="AW118" s="685">
        <v>0</v>
      </c>
      <c r="AX118" s="685">
        <v>0</v>
      </c>
      <c r="AY118" s="685">
        <v>0</v>
      </c>
      <c r="AZ118" s="685">
        <v>0</v>
      </c>
      <c r="BA118" s="685">
        <v>0</v>
      </c>
      <c r="BB118" s="685">
        <v>0</v>
      </c>
      <c r="BC118" s="685">
        <v>0</v>
      </c>
      <c r="BD118" s="685">
        <v>0</v>
      </c>
      <c r="BE118" s="685">
        <v>0</v>
      </c>
      <c r="BF118" s="685">
        <v>0</v>
      </c>
      <c r="BG118" s="685">
        <v>0</v>
      </c>
      <c r="BH118" s="685">
        <v>0</v>
      </c>
      <c r="BI118" s="685">
        <v>0</v>
      </c>
      <c r="BJ118" s="685">
        <v>0</v>
      </c>
      <c r="BK118" s="685">
        <v>0</v>
      </c>
      <c r="BL118" s="685">
        <v>0</v>
      </c>
      <c r="BM118" s="685">
        <v>0</v>
      </c>
      <c r="BN118" s="685">
        <v>0</v>
      </c>
      <c r="BO118" s="685">
        <v>0</v>
      </c>
      <c r="BP118" s="685">
        <v>0</v>
      </c>
      <c r="BQ118" s="685">
        <v>0</v>
      </c>
      <c r="BR118" s="685">
        <v>0</v>
      </c>
      <c r="BS118" s="685">
        <v>0</v>
      </c>
      <c r="BT118" s="686">
        <v>0</v>
      </c>
      <c r="BU118" s="165"/>
    </row>
    <row r="119" spans="2:73" ht="15.75" hidden="1">
      <c r="B119" s="683"/>
      <c r="C119" s="683"/>
      <c r="D119" s="683" t="s">
        <v>738</v>
      </c>
      <c r="E119" s="683" t="s">
        <v>682</v>
      </c>
      <c r="F119" s="683"/>
      <c r="G119" s="683"/>
      <c r="H119" s="683">
        <v>2015</v>
      </c>
      <c r="I119" s="635" t="s">
        <v>581</v>
      </c>
      <c r="J119" s="635" t="str">
        <f t="shared" si="1"/>
        <v>Current Year Savings</v>
      </c>
      <c r="K119" s="625"/>
      <c r="L119" s="727"/>
      <c r="M119" s="725"/>
      <c r="N119" s="725"/>
      <c r="O119" s="725"/>
      <c r="P119" s="725">
        <v>0</v>
      </c>
      <c r="Q119" s="725">
        <v>0</v>
      </c>
      <c r="R119" s="725">
        <v>0</v>
      </c>
      <c r="S119" s="725">
        <v>0</v>
      </c>
      <c r="T119" s="725">
        <v>0</v>
      </c>
      <c r="U119" s="725">
        <v>0</v>
      </c>
      <c r="V119" s="725">
        <v>0</v>
      </c>
      <c r="W119" s="725">
        <v>0</v>
      </c>
      <c r="X119" s="725">
        <v>0</v>
      </c>
      <c r="Y119" s="725">
        <v>0</v>
      </c>
      <c r="Z119" s="725">
        <v>0</v>
      </c>
      <c r="AA119" s="725">
        <v>0</v>
      </c>
      <c r="AB119" s="725">
        <v>0</v>
      </c>
      <c r="AC119" s="725">
        <v>0</v>
      </c>
      <c r="AD119" s="725">
        <v>0</v>
      </c>
      <c r="AE119" s="725">
        <v>0</v>
      </c>
      <c r="AF119" s="725">
        <v>0</v>
      </c>
      <c r="AG119" s="725">
        <v>0</v>
      </c>
      <c r="AH119" s="725">
        <v>0</v>
      </c>
      <c r="AI119" s="725">
        <v>0</v>
      </c>
      <c r="AJ119" s="725">
        <v>0</v>
      </c>
      <c r="AK119" s="725">
        <v>0</v>
      </c>
      <c r="AL119" s="725">
        <v>0</v>
      </c>
      <c r="AM119" s="725">
        <v>0</v>
      </c>
      <c r="AN119" s="725">
        <v>0</v>
      </c>
      <c r="AO119" s="726">
        <v>0</v>
      </c>
      <c r="AP119" s="625"/>
      <c r="AQ119" s="684"/>
      <c r="AR119" s="685"/>
      <c r="AS119" s="685"/>
      <c r="AT119" s="685"/>
      <c r="AU119" s="685">
        <v>0</v>
      </c>
      <c r="AV119" s="685">
        <v>0</v>
      </c>
      <c r="AW119" s="685">
        <v>0</v>
      </c>
      <c r="AX119" s="685">
        <v>0</v>
      </c>
      <c r="AY119" s="685">
        <v>0</v>
      </c>
      <c r="AZ119" s="685">
        <v>0</v>
      </c>
      <c r="BA119" s="685">
        <v>0</v>
      </c>
      <c r="BB119" s="685">
        <v>0</v>
      </c>
      <c r="BC119" s="685">
        <v>0</v>
      </c>
      <c r="BD119" s="685">
        <v>0</v>
      </c>
      <c r="BE119" s="685">
        <v>0</v>
      </c>
      <c r="BF119" s="685">
        <v>0</v>
      </c>
      <c r="BG119" s="685">
        <v>0</v>
      </c>
      <c r="BH119" s="685">
        <v>0</v>
      </c>
      <c r="BI119" s="685">
        <v>0</v>
      </c>
      <c r="BJ119" s="685">
        <v>0</v>
      </c>
      <c r="BK119" s="685">
        <v>0</v>
      </c>
      <c r="BL119" s="685">
        <v>0</v>
      </c>
      <c r="BM119" s="685">
        <v>0</v>
      </c>
      <c r="BN119" s="685">
        <v>0</v>
      </c>
      <c r="BO119" s="685">
        <v>0</v>
      </c>
      <c r="BP119" s="685">
        <v>0</v>
      </c>
      <c r="BQ119" s="685">
        <v>0</v>
      </c>
      <c r="BR119" s="685">
        <v>0</v>
      </c>
      <c r="BS119" s="685">
        <v>0</v>
      </c>
      <c r="BT119" s="686">
        <v>0</v>
      </c>
      <c r="BU119" s="165"/>
    </row>
    <row r="120" spans="2:73" hidden="1">
      <c r="B120" s="683"/>
      <c r="C120" s="683"/>
      <c r="D120" s="683" t="s">
        <v>737</v>
      </c>
      <c r="E120" s="683" t="s">
        <v>682</v>
      </c>
      <c r="F120" s="683"/>
      <c r="G120" s="683"/>
      <c r="H120" s="683">
        <v>2015</v>
      </c>
      <c r="I120" s="635" t="s">
        <v>581</v>
      </c>
      <c r="J120" s="635" t="str">
        <f t="shared" si="1"/>
        <v>Current Year Savings</v>
      </c>
      <c r="K120" s="625"/>
      <c r="L120" s="727"/>
      <c r="M120" s="725"/>
      <c r="N120" s="725"/>
      <c r="O120" s="725"/>
      <c r="P120" s="725">
        <v>0</v>
      </c>
      <c r="Q120" s="725">
        <v>0</v>
      </c>
      <c r="R120" s="725">
        <v>0</v>
      </c>
      <c r="S120" s="725">
        <v>0</v>
      </c>
      <c r="T120" s="725">
        <v>0</v>
      </c>
      <c r="U120" s="725">
        <v>0</v>
      </c>
      <c r="V120" s="725">
        <v>0</v>
      </c>
      <c r="W120" s="725">
        <v>0</v>
      </c>
      <c r="X120" s="725">
        <v>0</v>
      </c>
      <c r="Y120" s="725">
        <v>0</v>
      </c>
      <c r="Z120" s="725">
        <v>0</v>
      </c>
      <c r="AA120" s="725">
        <v>0</v>
      </c>
      <c r="AB120" s="725">
        <v>0</v>
      </c>
      <c r="AC120" s="725">
        <v>0</v>
      </c>
      <c r="AD120" s="725">
        <v>0</v>
      </c>
      <c r="AE120" s="725">
        <v>0</v>
      </c>
      <c r="AF120" s="725">
        <v>0</v>
      </c>
      <c r="AG120" s="725">
        <v>0</v>
      </c>
      <c r="AH120" s="725">
        <v>0</v>
      </c>
      <c r="AI120" s="725">
        <v>0</v>
      </c>
      <c r="AJ120" s="725">
        <v>0</v>
      </c>
      <c r="AK120" s="725">
        <v>0</v>
      </c>
      <c r="AL120" s="725">
        <v>0</v>
      </c>
      <c r="AM120" s="725">
        <v>0</v>
      </c>
      <c r="AN120" s="725">
        <v>0</v>
      </c>
      <c r="AO120" s="726">
        <v>0</v>
      </c>
      <c r="AP120" s="625"/>
      <c r="AQ120" s="684"/>
      <c r="AR120" s="685"/>
      <c r="AS120" s="685"/>
      <c r="AT120" s="685"/>
      <c r="AU120" s="685">
        <v>0</v>
      </c>
      <c r="AV120" s="685">
        <v>0</v>
      </c>
      <c r="AW120" s="685">
        <v>0</v>
      </c>
      <c r="AX120" s="685">
        <v>0</v>
      </c>
      <c r="AY120" s="685">
        <v>0</v>
      </c>
      <c r="AZ120" s="685">
        <v>0</v>
      </c>
      <c r="BA120" s="685">
        <v>0</v>
      </c>
      <c r="BB120" s="685">
        <v>0</v>
      </c>
      <c r="BC120" s="685">
        <v>0</v>
      </c>
      <c r="BD120" s="685">
        <v>0</v>
      </c>
      <c r="BE120" s="685">
        <v>0</v>
      </c>
      <c r="BF120" s="685">
        <v>0</v>
      </c>
      <c r="BG120" s="685">
        <v>0</v>
      </c>
      <c r="BH120" s="685">
        <v>0</v>
      </c>
      <c r="BI120" s="685">
        <v>0</v>
      </c>
      <c r="BJ120" s="685">
        <v>0</v>
      </c>
      <c r="BK120" s="685">
        <v>0</v>
      </c>
      <c r="BL120" s="685">
        <v>0</v>
      </c>
      <c r="BM120" s="685">
        <v>0</v>
      </c>
      <c r="BN120" s="685">
        <v>0</v>
      </c>
      <c r="BO120" s="685">
        <v>0</v>
      </c>
      <c r="BP120" s="685">
        <v>0</v>
      </c>
      <c r="BQ120" s="685">
        <v>0</v>
      </c>
      <c r="BR120" s="685">
        <v>0</v>
      </c>
      <c r="BS120" s="685">
        <v>0</v>
      </c>
      <c r="BT120" s="686">
        <v>0</v>
      </c>
    </row>
    <row r="121" spans="2:73" ht="15.75" hidden="1">
      <c r="B121" s="683"/>
      <c r="C121" s="683"/>
      <c r="D121" s="683" t="s">
        <v>736</v>
      </c>
      <c r="E121" s="683" t="s">
        <v>682</v>
      </c>
      <c r="F121" s="683"/>
      <c r="G121" s="683"/>
      <c r="H121" s="683">
        <v>2015</v>
      </c>
      <c r="I121" s="635" t="s">
        <v>581</v>
      </c>
      <c r="J121" s="635" t="str">
        <f t="shared" si="1"/>
        <v>Current Year Savings</v>
      </c>
      <c r="K121" s="625"/>
      <c r="L121" s="727"/>
      <c r="M121" s="725"/>
      <c r="N121" s="725"/>
      <c r="O121" s="725"/>
      <c r="P121" s="725">
        <v>0</v>
      </c>
      <c r="Q121" s="725">
        <v>0</v>
      </c>
      <c r="R121" s="725">
        <v>0</v>
      </c>
      <c r="S121" s="725">
        <v>0</v>
      </c>
      <c r="T121" s="725">
        <v>0</v>
      </c>
      <c r="U121" s="725">
        <v>0</v>
      </c>
      <c r="V121" s="725">
        <v>0</v>
      </c>
      <c r="W121" s="725">
        <v>0</v>
      </c>
      <c r="X121" s="725">
        <v>0</v>
      </c>
      <c r="Y121" s="725">
        <v>0</v>
      </c>
      <c r="Z121" s="725">
        <v>0</v>
      </c>
      <c r="AA121" s="725">
        <v>0</v>
      </c>
      <c r="AB121" s="725">
        <v>0</v>
      </c>
      <c r="AC121" s="725">
        <v>0</v>
      </c>
      <c r="AD121" s="725">
        <v>0</v>
      </c>
      <c r="AE121" s="725">
        <v>0</v>
      </c>
      <c r="AF121" s="725">
        <v>0</v>
      </c>
      <c r="AG121" s="725">
        <v>0</v>
      </c>
      <c r="AH121" s="725">
        <v>0</v>
      </c>
      <c r="AI121" s="725">
        <v>0</v>
      </c>
      <c r="AJ121" s="725">
        <v>0</v>
      </c>
      <c r="AK121" s="725">
        <v>0</v>
      </c>
      <c r="AL121" s="725">
        <v>0</v>
      </c>
      <c r="AM121" s="725">
        <v>0</v>
      </c>
      <c r="AN121" s="725">
        <v>0</v>
      </c>
      <c r="AO121" s="726">
        <v>0</v>
      </c>
      <c r="AP121" s="625"/>
      <c r="AQ121" s="684"/>
      <c r="AR121" s="685"/>
      <c r="AS121" s="685"/>
      <c r="AT121" s="685"/>
      <c r="AU121" s="685">
        <v>0</v>
      </c>
      <c r="AV121" s="685">
        <v>0</v>
      </c>
      <c r="AW121" s="685">
        <v>0</v>
      </c>
      <c r="AX121" s="685">
        <v>0</v>
      </c>
      <c r="AY121" s="685">
        <v>0</v>
      </c>
      <c r="AZ121" s="685">
        <v>0</v>
      </c>
      <c r="BA121" s="685">
        <v>0</v>
      </c>
      <c r="BB121" s="685">
        <v>0</v>
      </c>
      <c r="BC121" s="685">
        <v>0</v>
      </c>
      <c r="BD121" s="685">
        <v>0</v>
      </c>
      <c r="BE121" s="685">
        <v>0</v>
      </c>
      <c r="BF121" s="685">
        <v>0</v>
      </c>
      <c r="BG121" s="685">
        <v>0</v>
      </c>
      <c r="BH121" s="685">
        <v>0</v>
      </c>
      <c r="BI121" s="685">
        <v>0</v>
      </c>
      <c r="BJ121" s="685">
        <v>0</v>
      </c>
      <c r="BK121" s="685">
        <v>0</v>
      </c>
      <c r="BL121" s="685">
        <v>0</v>
      </c>
      <c r="BM121" s="685">
        <v>0</v>
      </c>
      <c r="BN121" s="685">
        <v>0</v>
      </c>
      <c r="BO121" s="685">
        <v>0</v>
      </c>
      <c r="BP121" s="685">
        <v>0</v>
      </c>
      <c r="BQ121" s="685">
        <v>0</v>
      </c>
      <c r="BR121" s="685">
        <v>0</v>
      </c>
      <c r="BS121" s="685">
        <v>0</v>
      </c>
      <c r="BT121" s="686">
        <v>0</v>
      </c>
      <c r="BU121" s="165"/>
    </row>
    <row r="122" spans="2:73" ht="15.75" hidden="1">
      <c r="B122" s="683"/>
      <c r="C122" s="683"/>
      <c r="D122" s="683" t="s">
        <v>735</v>
      </c>
      <c r="E122" s="683" t="s">
        <v>682</v>
      </c>
      <c r="F122" s="683"/>
      <c r="G122" s="683"/>
      <c r="H122" s="683">
        <v>2015</v>
      </c>
      <c r="I122" s="635" t="s">
        <v>581</v>
      </c>
      <c r="J122" s="635" t="str">
        <f t="shared" si="1"/>
        <v>Current Year Savings</v>
      </c>
      <c r="K122" s="625"/>
      <c r="L122" s="727"/>
      <c r="M122" s="725"/>
      <c r="N122" s="725"/>
      <c r="O122" s="725"/>
      <c r="P122" s="725">
        <v>0</v>
      </c>
      <c r="Q122" s="725">
        <v>0</v>
      </c>
      <c r="R122" s="725">
        <v>0</v>
      </c>
      <c r="S122" s="725">
        <v>0</v>
      </c>
      <c r="T122" s="725">
        <v>0</v>
      </c>
      <c r="U122" s="725">
        <v>0</v>
      </c>
      <c r="V122" s="725">
        <v>0</v>
      </c>
      <c r="W122" s="725">
        <v>0</v>
      </c>
      <c r="X122" s="725">
        <v>0</v>
      </c>
      <c r="Y122" s="725">
        <v>0</v>
      </c>
      <c r="Z122" s="725">
        <v>0</v>
      </c>
      <c r="AA122" s="725">
        <v>0</v>
      </c>
      <c r="AB122" s="725">
        <v>0</v>
      </c>
      <c r="AC122" s="725">
        <v>0</v>
      </c>
      <c r="AD122" s="725">
        <v>0</v>
      </c>
      <c r="AE122" s="725">
        <v>0</v>
      </c>
      <c r="AF122" s="725">
        <v>0</v>
      </c>
      <c r="AG122" s="725">
        <v>0</v>
      </c>
      <c r="AH122" s="725">
        <v>0</v>
      </c>
      <c r="AI122" s="725">
        <v>0</v>
      </c>
      <c r="AJ122" s="725">
        <v>0</v>
      </c>
      <c r="AK122" s="725">
        <v>0</v>
      </c>
      <c r="AL122" s="725">
        <v>0</v>
      </c>
      <c r="AM122" s="725">
        <v>0</v>
      </c>
      <c r="AN122" s="725">
        <v>0</v>
      </c>
      <c r="AO122" s="726">
        <v>0</v>
      </c>
      <c r="AP122" s="625"/>
      <c r="AQ122" s="684"/>
      <c r="AR122" s="685"/>
      <c r="AS122" s="685"/>
      <c r="AT122" s="685"/>
      <c r="AU122" s="685">
        <v>0</v>
      </c>
      <c r="AV122" s="685">
        <v>0</v>
      </c>
      <c r="AW122" s="685">
        <v>0</v>
      </c>
      <c r="AX122" s="685">
        <v>0</v>
      </c>
      <c r="AY122" s="685">
        <v>0</v>
      </c>
      <c r="AZ122" s="685">
        <v>0</v>
      </c>
      <c r="BA122" s="685">
        <v>0</v>
      </c>
      <c r="BB122" s="685">
        <v>0</v>
      </c>
      <c r="BC122" s="685">
        <v>0</v>
      </c>
      <c r="BD122" s="685">
        <v>0</v>
      </c>
      <c r="BE122" s="685">
        <v>0</v>
      </c>
      <c r="BF122" s="685">
        <v>0</v>
      </c>
      <c r="BG122" s="685">
        <v>0</v>
      </c>
      <c r="BH122" s="685">
        <v>0</v>
      </c>
      <c r="BI122" s="685">
        <v>0</v>
      </c>
      <c r="BJ122" s="685">
        <v>0</v>
      </c>
      <c r="BK122" s="685">
        <v>0</v>
      </c>
      <c r="BL122" s="685">
        <v>0</v>
      </c>
      <c r="BM122" s="685">
        <v>0</v>
      </c>
      <c r="BN122" s="685">
        <v>0</v>
      </c>
      <c r="BO122" s="685">
        <v>0</v>
      </c>
      <c r="BP122" s="685">
        <v>0</v>
      </c>
      <c r="BQ122" s="685">
        <v>0</v>
      </c>
      <c r="BR122" s="685">
        <v>0</v>
      </c>
      <c r="BS122" s="685">
        <v>0</v>
      </c>
      <c r="BT122" s="686">
        <v>0</v>
      </c>
      <c r="BU122" s="165"/>
    </row>
    <row r="123" spans="2:73" hidden="1">
      <c r="B123" s="683"/>
      <c r="C123" s="683"/>
      <c r="D123" s="683" t="s">
        <v>734</v>
      </c>
      <c r="E123" s="683" t="s">
        <v>682</v>
      </c>
      <c r="F123" s="683"/>
      <c r="G123" s="683"/>
      <c r="H123" s="683">
        <v>2015</v>
      </c>
      <c r="I123" s="635" t="s">
        <v>581</v>
      </c>
      <c r="J123" s="635" t="str">
        <f t="shared" si="1"/>
        <v>Current Year Savings</v>
      </c>
      <c r="K123" s="625"/>
      <c r="L123" s="727"/>
      <c r="M123" s="725"/>
      <c r="N123" s="725"/>
      <c r="O123" s="725"/>
      <c r="P123" s="725">
        <v>0</v>
      </c>
      <c r="Q123" s="725">
        <v>0</v>
      </c>
      <c r="R123" s="725">
        <v>0</v>
      </c>
      <c r="S123" s="725">
        <v>0</v>
      </c>
      <c r="T123" s="725">
        <v>0</v>
      </c>
      <c r="U123" s="725">
        <v>0</v>
      </c>
      <c r="V123" s="725">
        <v>0</v>
      </c>
      <c r="W123" s="725">
        <v>0</v>
      </c>
      <c r="X123" s="725">
        <v>0</v>
      </c>
      <c r="Y123" s="725">
        <v>0</v>
      </c>
      <c r="Z123" s="725">
        <v>0</v>
      </c>
      <c r="AA123" s="725">
        <v>0</v>
      </c>
      <c r="AB123" s="725">
        <v>0</v>
      </c>
      <c r="AC123" s="725">
        <v>0</v>
      </c>
      <c r="AD123" s="725">
        <v>0</v>
      </c>
      <c r="AE123" s="725">
        <v>0</v>
      </c>
      <c r="AF123" s="725">
        <v>0</v>
      </c>
      <c r="AG123" s="725">
        <v>0</v>
      </c>
      <c r="AH123" s="725">
        <v>0</v>
      </c>
      <c r="AI123" s="725">
        <v>0</v>
      </c>
      <c r="AJ123" s="725">
        <v>0</v>
      </c>
      <c r="AK123" s="725">
        <v>0</v>
      </c>
      <c r="AL123" s="725">
        <v>0</v>
      </c>
      <c r="AM123" s="725">
        <v>0</v>
      </c>
      <c r="AN123" s="725">
        <v>0</v>
      </c>
      <c r="AO123" s="726">
        <v>0</v>
      </c>
      <c r="AP123" s="625"/>
      <c r="AQ123" s="684"/>
      <c r="AR123" s="685"/>
      <c r="AS123" s="685"/>
      <c r="AT123" s="685"/>
      <c r="AU123" s="685">
        <v>0</v>
      </c>
      <c r="AV123" s="685">
        <v>0</v>
      </c>
      <c r="AW123" s="685">
        <v>0</v>
      </c>
      <c r="AX123" s="685">
        <v>0</v>
      </c>
      <c r="AY123" s="685">
        <v>0</v>
      </c>
      <c r="AZ123" s="685">
        <v>0</v>
      </c>
      <c r="BA123" s="685">
        <v>0</v>
      </c>
      <c r="BB123" s="685">
        <v>0</v>
      </c>
      <c r="BC123" s="685">
        <v>0</v>
      </c>
      <c r="BD123" s="685">
        <v>0</v>
      </c>
      <c r="BE123" s="685">
        <v>0</v>
      </c>
      <c r="BF123" s="685">
        <v>0</v>
      </c>
      <c r="BG123" s="685">
        <v>0</v>
      </c>
      <c r="BH123" s="685">
        <v>0</v>
      </c>
      <c r="BI123" s="685">
        <v>0</v>
      </c>
      <c r="BJ123" s="685">
        <v>0</v>
      </c>
      <c r="BK123" s="685">
        <v>0</v>
      </c>
      <c r="BL123" s="685">
        <v>0</v>
      </c>
      <c r="BM123" s="685">
        <v>0</v>
      </c>
      <c r="BN123" s="685">
        <v>0</v>
      </c>
      <c r="BO123" s="685">
        <v>0</v>
      </c>
      <c r="BP123" s="685">
        <v>0</v>
      </c>
      <c r="BQ123" s="685">
        <v>0</v>
      </c>
      <c r="BR123" s="685">
        <v>0</v>
      </c>
      <c r="BS123" s="685">
        <v>0</v>
      </c>
      <c r="BT123" s="686">
        <v>0</v>
      </c>
    </row>
    <row r="124" spans="2:73" hidden="1">
      <c r="B124" s="683"/>
      <c r="C124" s="683"/>
      <c r="D124" s="683" t="s">
        <v>733</v>
      </c>
      <c r="E124" s="683" t="s">
        <v>682</v>
      </c>
      <c r="F124" s="683"/>
      <c r="G124" s="683"/>
      <c r="H124" s="683">
        <v>2015</v>
      </c>
      <c r="I124" s="635" t="s">
        <v>581</v>
      </c>
      <c r="J124" s="635" t="str">
        <f t="shared" si="1"/>
        <v>Current Year Savings</v>
      </c>
      <c r="K124" s="625"/>
      <c r="L124" s="727"/>
      <c r="M124" s="725"/>
      <c r="N124" s="725"/>
      <c r="O124" s="725"/>
      <c r="P124" s="725">
        <v>0</v>
      </c>
      <c r="Q124" s="725">
        <v>0</v>
      </c>
      <c r="R124" s="725">
        <v>0</v>
      </c>
      <c r="S124" s="725">
        <v>0</v>
      </c>
      <c r="T124" s="725">
        <v>0</v>
      </c>
      <c r="U124" s="725">
        <v>0</v>
      </c>
      <c r="V124" s="725">
        <v>0</v>
      </c>
      <c r="W124" s="725">
        <v>0</v>
      </c>
      <c r="X124" s="725">
        <v>0</v>
      </c>
      <c r="Y124" s="725">
        <v>0</v>
      </c>
      <c r="Z124" s="725">
        <v>0</v>
      </c>
      <c r="AA124" s="725">
        <v>0</v>
      </c>
      <c r="AB124" s="725">
        <v>0</v>
      </c>
      <c r="AC124" s="725">
        <v>0</v>
      </c>
      <c r="AD124" s="725">
        <v>0</v>
      </c>
      <c r="AE124" s="725">
        <v>0</v>
      </c>
      <c r="AF124" s="725">
        <v>0</v>
      </c>
      <c r="AG124" s="725">
        <v>0</v>
      </c>
      <c r="AH124" s="725">
        <v>0</v>
      </c>
      <c r="AI124" s="725">
        <v>0</v>
      </c>
      <c r="AJ124" s="725">
        <v>0</v>
      </c>
      <c r="AK124" s="725">
        <v>0</v>
      </c>
      <c r="AL124" s="725">
        <v>0</v>
      </c>
      <c r="AM124" s="725">
        <v>0</v>
      </c>
      <c r="AN124" s="725">
        <v>0</v>
      </c>
      <c r="AO124" s="726">
        <v>0</v>
      </c>
      <c r="AP124" s="625"/>
      <c r="AQ124" s="684"/>
      <c r="AR124" s="685"/>
      <c r="AS124" s="685"/>
      <c r="AT124" s="685"/>
      <c r="AU124" s="685">
        <v>0</v>
      </c>
      <c r="AV124" s="685">
        <v>0</v>
      </c>
      <c r="AW124" s="685">
        <v>0</v>
      </c>
      <c r="AX124" s="685">
        <v>0</v>
      </c>
      <c r="AY124" s="685">
        <v>0</v>
      </c>
      <c r="AZ124" s="685">
        <v>0</v>
      </c>
      <c r="BA124" s="685">
        <v>0</v>
      </c>
      <c r="BB124" s="685">
        <v>0</v>
      </c>
      <c r="BC124" s="685">
        <v>0</v>
      </c>
      <c r="BD124" s="685">
        <v>0</v>
      </c>
      <c r="BE124" s="685">
        <v>0</v>
      </c>
      <c r="BF124" s="685">
        <v>0</v>
      </c>
      <c r="BG124" s="685">
        <v>0</v>
      </c>
      <c r="BH124" s="685">
        <v>0</v>
      </c>
      <c r="BI124" s="685">
        <v>0</v>
      </c>
      <c r="BJ124" s="685">
        <v>0</v>
      </c>
      <c r="BK124" s="685">
        <v>0</v>
      </c>
      <c r="BL124" s="685">
        <v>0</v>
      </c>
      <c r="BM124" s="685">
        <v>0</v>
      </c>
      <c r="BN124" s="685">
        <v>0</v>
      </c>
      <c r="BO124" s="685">
        <v>0</v>
      </c>
      <c r="BP124" s="685">
        <v>0</v>
      </c>
      <c r="BQ124" s="685">
        <v>0</v>
      </c>
      <c r="BR124" s="685">
        <v>0</v>
      </c>
      <c r="BS124" s="685">
        <v>0</v>
      </c>
      <c r="BT124" s="686">
        <v>0</v>
      </c>
    </row>
    <row r="125" spans="2:73" hidden="1">
      <c r="B125" s="683"/>
      <c r="C125" s="683"/>
      <c r="D125" s="683" t="s">
        <v>732</v>
      </c>
      <c r="E125" s="683" t="s">
        <v>682</v>
      </c>
      <c r="F125" s="683"/>
      <c r="G125" s="683"/>
      <c r="H125" s="683">
        <v>2015</v>
      </c>
      <c r="I125" s="635" t="s">
        <v>581</v>
      </c>
      <c r="J125" s="635" t="str">
        <f t="shared" si="1"/>
        <v>Current Year Savings</v>
      </c>
      <c r="K125" s="625"/>
      <c r="L125" s="727"/>
      <c r="M125" s="725"/>
      <c r="N125" s="725"/>
      <c r="O125" s="725"/>
      <c r="P125" s="725">
        <v>0</v>
      </c>
      <c r="Q125" s="725">
        <v>0</v>
      </c>
      <c r="R125" s="725">
        <v>0</v>
      </c>
      <c r="S125" s="725">
        <v>0</v>
      </c>
      <c r="T125" s="725">
        <v>0</v>
      </c>
      <c r="U125" s="725">
        <v>0</v>
      </c>
      <c r="V125" s="725">
        <v>0</v>
      </c>
      <c r="W125" s="725">
        <v>0</v>
      </c>
      <c r="X125" s="725">
        <v>0</v>
      </c>
      <c r="Y125" s="725">
        <v>0</v>
      </c>
      <c r="Z125" s="725">
        <v>0</v>
      </c>
      <c r="AA125" s="725">
        <v>0</v>
      </c>
      <c r="AB125" s="725">
        <v>0</v>
      </c>
      <c r="AC125" s="725">
        <v>0</v>
      </c>
      <c r="AD125" s="725">
        <v>0</v>
      </c>
      <c r="AE125" s="725">
        <v>0</v>
      </c>
      <c r="AF125" s="725">
        <v>0</v>
      </c>
      <c r="AG125" s="725">
        <v>0</v>
      </c>
      <c r="AH125" s="725">
        <v>0</v>
      </c>
      <c r="AI125" s="725">
        <v>0</v>
      </c>
      <c r="AJ125" s="725">
        <v>0</v>
      </c>
      <c r="AK125" s="725">
        <v>0</v>
      </c>
      <c r="AL125" s="725">
        <v>0</v>
      </c>
      <c r="AM125" s="725">
        <v>0</v>
      </c>
      <c r="AN125" s="725">
        <v>0</v>
      </c>
      <c r="AO125" s="726">
        <v>0</v>
      </c>
      <c r="AP125" s="625"/>
      <c r="AQ125" s="684"/>
      <c r="AR125" s="685"/>
      <c r="AS125" s="685"/>
      <c r="AT125" s="685"/>
      <c r="AU125" s="685">
        <v>0</v>
      </c>
      <c r="AV125" s="685">
        <v>0</v>
      </c>
      <c r="AW125" s="685">
        <v>0</v>
      </c>
      <c r="AX125" s="685">
        <v>0</v>
      </c>
      <c r="AY125" s="685">
        <v>0</v>
      </c>
      <c r="AZ125" s="685">
        <v>0</v>
      </c>
      <c r="BA125" s="685">
        <v>0</v>
      </c>
      <c r="BB125" s="685">
        <v>0</v>
      </c>
      <c r="BC125" s="685">
        <v>0</v>
      </c>
      <c r="BD125" s="685">
        <v>0</v>
      </c>
      <c r="BE125" s="685">
        <v>0</v>
      </c>
      <c r="BF125" s="685">
        <v>0</v>
      </c>
      <c r="BG125" s="685">
        <v>0</v>
      </c>
      <c r="BH125" s="685">
        <v>0</v>
      </c>
      <c r="BI125" s="685">
        <v>0</v>
      </c>
      <c r="BJ125" s="685">
        <v>0</v>
      </c>
      <c r="BK125" s="685">
        <v>0</v>
      </c>
      <c r="BL125" s="685">
        <v>0</v>
      </c>
      <c r="BM125" s="685">
        <v>0</v>
      </c>
      <c r="BN125" s="685">
        <v>0</v>
      </c>
      <c r="BO125" s="685">
        <v>0</v>
      </c>
      <c r="BP125" s="685">
        <v>0</v>
      </c>
      <c r="BQ125" s="685">
        <v>0</v>
      </c>
      <c r="BR125" s="685">
        <v>0</v>
      </c>
      <c r="BS125" s="685">
        <v>0</v>
      </c>
      <c r="BT125" s="686">
        <v>0</v>
      </c>
    </row>
    <row r="126" spans="2:73" hidden="1">
      <c r="B126" s="683"/>
      <c r="C126" s="683"/>
      <c r="D126" s="683" t="s">
        <v>731</v>
      </c>
      <c r="E126" s="683" t="s">
        <v>682</v>
      </c>
      <c r="F126" s="683"/>
      <c r="G126" s="683"/>
      <c r="H126" s="683">
        <v>2015</v>
      </c>
      <c r="I126" s="635" t="s">
        <v>581</v>
      </c>
      <c r="J126" s="635" t="str">
        <f t="shared" si="1"/>
        <v>Current Year Savings</v>
      </c>
      <c r="K126" s="625"/>
      <c r="L126" s="727"/>
      <c r="M126" s="725"/>
      <c r="N126" s="725"/>
      <c r="O126" s="725"/>
      <c r="P126" s="725">
        <v>0</v>
      </c>
      <c r="Q126" s="725">
        <v>0</v>
      </c>
      <c r="R126" s="725">
        <v>0</v>
      </c>
      <c r="S126" s="725">
        <v>0</v>
      </c>
      <c r="T126" s="725">
        <v>0</v>
      </c>
      <c r="U126" s="725">
        <v>0</v>
      </c>
      <c r="V126" s="725">
        <v>0</v>
      </c>
      <c r="W126" s="725">
        <v>0</v>
      </c>
      <c r="X126" s="725">
        <v>0</v>
      </c>
      <c r="Y126" s="725">
        <v>0</v>
      </c>
      <c r="Z126" s="725">
        <v>0</v>
      </c>
      <c r="AA126" s="725">
        <v>0</v>
      </c>
      <c r="AB126" s="725">
        <v>0</v>
      </c>
      <c r="AC126" s="725">
        <v>0</v>
      </c>
      <c r="AD126" s="725">
        <v>0</v>
      </c>
      <c r="AE126" s="725">
        <v>0</v>
      </c>
      <c r="AF126" s="725">
        <v>0</v>
      </c>
      <c r="AG126" s="725">
        <v>0</v>
      </c>
      <c r="AH126" s="725">
        <v>0</v>
      </c>
      <c r="AI126" s="725">
        <v>0</v>
      </c>
      <c r="AJ126" s="725">
        <v>0</v>
      </c>
      <c r="AK126" s="725">
        <v>0</v>
      </c>
      <c r="AL126" s="725">
        <v>0</v>
      </c>
      <c r="AM126" s="725">
        <v>0</v>
      </c>
      <c r="AN126" s="725">
        <v>0</v>
      </c>
      <c r="AO126" s="726">
        <v>0</v>
      </c>
      <c r="AP126" s="625"/>
      <c r="AQ126" s="684"/>
      <c r="AR126" s="685"/>
      <c r="AS126" s="685"/>
      <c r="AT126" s="685"/>
      <c r="AU126" s="685">
        <v>0</v>
      </c>
      <c r="AV126" s="685">
        <v>0</v>
      </c>
      <c r="AW126" s="685">
        <v>0</v>
      </c>
      <c r="AX126" s="685">
        <v>0</v>
      </c>
      <c r="AY126" s="685">
        <v>0</v>
      </c>
      <c r="AZ126" s="685">
        <v>0</v>
      </c>
      <c r="BA126" s="685">
        <v>0</v>
      </c>
      <c r="BB126" s="685">
        <v>0</v>
      </c>
      <c r="BC126" s="685">
        <v>0</v>
      </c>
      <c r="BD126" s="685">
        <v>0</v>
      </c>
      <c r="BE126" s="685">
        <v>0</v>
      </c>
      <c r="BF126" s="685">
        <v>0</v>
      </c>
      <c r="BG126" s="685">
        <v>0</v>
      </c>
      <c r="BH126" s="685">
        <v>0</v>
      </c>
      <c r="BI126" s="685">
        <v>0</v>
      </c>
      <c r="BJ126" s="685">
        <v>0</v>
      </c>
      <c r="BK126" s="685">
        <v>0</v>
      </c>
      <c r="BL126" s="685">
        <v>0</v>
      </c>
      <c r="BM126" s="685">
        <v>0</v>
      </c>
      <c r="BN126" s="685">
        <v>0</v>
      </c>
      <c r="BO126" s="685">
        <v>0</v>
      </c>
      <c r="BP126" s="685">
        <v>0</v>
      </c>
      <c r="BQ126" s="685">
        <v>0</v>
      </c>
      <c r="BR126" s="685">
        <v>0</v>
      </c>
      <c r="BS126" s="685">
        <v>0</v>
      </c>
      <c r="BT126" s="686">
        <v>0</v>
      </c>
    </row>
    <row r="127" spans="2:73" hidden="1">
      <c r="B127" s="683"/>
      <c r="C127" s="683"/>
      <c r="D127" s="683" t="s">
        <v>730</v>
      </c>
      <c r="E127" s="683" t="s">
        <v>682</v>
      </c>
      <c r="F127" s="683"/>
      <c r="G127" s="683"/>
      <c r="H127" s="683">
        <v>2015</v>
      </c>
      <c r="I127" s="635" t="s">
        <v>581</v>
      </c>
      <c r="J127" s="635" t="str">
        <f t="shared" si="1"/>
        <v>Current Year Savings</v>
      </c>
      <c r="K127" s="625"/>
      <c r="L127" s="727"/>
      <c r="M127" s="725"/>
      <c r="N127" s="725"/>
      <c r="O127" s="725"/>
      <c r="P127" s="725">
        <v>0</v>
      </c>
      <c r="Q127" s="725">
        <v>0</v>
      </c>
      <c r="R127" s="725">
        <v>0</v>
      </c>
      <c r="S127" s="725">
        <v>0</v>
      </c>
      <c r="T127" s="725">
        <v>0</v>
      </c>
      <c r="U127" s="725">
        <v>0</v>
      </c>
      <c r="V127" s="725">
        <v>0</v>
      </c>
      <c r="W127" s="725">
        <v>0</v>
      </c>
      <c r="X127" s="725">
        <v>0</v>
      </c>
      <c r="Y127" s="725">
        <v>0</v>
      </c>
      <c r="Z127" s="725">
        <v>0</v>
      </c>
      <c r="AA127" s="725">
        <v>0</v>
      </c>
      <c r="AB127" s="725">
        <v>0</v>
      </c>
      <c r="AC127" s="725">
        <v>0</v>
      </c>
      <c r="AD127" s="725">
        <v>0</v>
      </c>
      <c r="AE127" s="725">
        <v>0</v>
      </c>
      <c r="AF127" s="725">
        <v>0</v>
      </c>
      <c r="AG127" s="725">
        <v>0</v>
      </c>
      <c r="AH127" s="725">
        <v>0</v>
      </c>
      <c r="AI127" s="725">
        <v>0</v>
      </c>
      <c r="AJ127" s="725">
        <v>0</v>
      </c>
      <c r="AK127" s="725">
        <v>0</v>
      </c>
      <c r="AL127" s="725">
        <v>0</v>
      </c>
      <c r="AM127" s="725">
        <v>0</v>
      </c>
      <c r="AN127" s="725">
        <v>0</v>
      </c>
      <c r="AO127" s="726">
        <v>0</v>
      </c>
      <c r="AP127" s="625"/>
      <c r="AQ127" s="684"/>
      <c r="AR127" s="685"/>
      <c r="AS127" s="685"/>
      <c r="AT127" s="685"/>
      <c r="AU127" s="685">
        <v>0</v>
      </c>
      <c r="AV127" s="685">
        <v>0</v>
      </c>
      <c r="AW127" s="685">
        <v>0</v>
      </c>
      <c r="AX127" s="685">
        <v>0</v>
      </c>
      <c r="AY127" s="685">
        <v>0</v>
      </c>
      <c r="AZ127" s="685">
        <v>0</v>
      </c>
      <c r="BA127" s="685">
        <v>0</v>
      </c>
      <c r="BB127" s="685">
        <v>0</v>
      </c>
      <c r="BC127" s="685">
        <v>0</v>
      </c>
      <c r="BD127" s="685">
        <v>0</v>
      </c>
      <c r="BE127" s="685">
        <v>0</v>
      </c>
      <c r="BF127" s="685">
        <v>0</v>
      </c>
      <c r="BG127" s="685">
        <v>0</v>
      </c>
      <c r="BH127" s="685">
        <v>0</v>
      </c>
      <c r="BI127" s="685">
        <v>0</v>
      </c>
      <c r="BJ127" s="685">
        <v>0</v>
      </c>
      <c r="BK127" s="685">
        <v>0</v>
      </c>
      <c r="BL127" s="685">
        <v>0</v>
      </c>
      <c r="BM127" s="685">
        <v>0</v>
      </c>
      <c r="BN127" s="685">
        <v>0</v>
      </c>
      <c r="BO127" s="685">
        <v>0</v>
      </c>
      <c r="BP127" s="685">
        <v>0</v>
      </c>
      <c r="BQ127" s="685">
        <v>0</v>
      </c>
      <c r="BR127" s="685">
        <v>0</v>
      </c>
      <c r="BS127" s="685">
        <v>0</v>
      </c>
      <c r="BT127" s="686">
        <v>0</v>
      </c>
    </row>
    <row r="128" spans="2:73" hidden="1">
      <c r="B128" s="683"/>
      <c r="C128" s="683"/>
      <c r="D128" s="683" t="s">
        <v>729</v>
      </c>
      <c r="E128" s="683" t="s">
        <v>682</v>
      </c>
      <c r="F128" s="683"/>
      <c r="G128" s="683"/>
      <c r="H128" s="683">
        <v>2015</v>
      </c>
      <c r="I128" s="635" t="s">
        <v>581</v>
      </c>
      <c r="J128" s="635" t="str">
        <f t="shared" si="1"/>
        <v>Current Year Savings</v>
      </c>
      <c r="K128" s="625"/>
      <c r="L128" s="727"/>
      <c r="M128" s="725"/>
      <c r="N128" s="725"/>
      <c r="O128" s="725"/>
      <c r="P128" s="725">
        <v>0</v>
      </c>
      <c r="Q128" s="725">
        <v>0</v>
      </c>
      <c r="R128" s="725">
        <v>0</v>
      </c>
      <c r="S128" s="725">
        <v>0</v>
      </c>
      <c r="T128" s="725">
        <v>0</v>
      </c>
      <c r="U128" s="725">
        <v>0</v>
      </c>
      <c r="V128" s="725">
        <v>0</v>
      </c>
      <c r="W128" s="725">
        <v>0</v>
      </c>
      <c r="X128" s="725">
        <v>0</v>
      </c>
      <c r="Y128" s="725">
        <v>0</v>
      </c>
      <c r="Z128" s="725">
        <v>0</v>
      </c>
      <c r="AA128" s="725">
        <v>0</v>
      </c>
      <c r="AB128" s="725">
        <v>0</v>
      </c>
      <c r="AC128" s="725">
        <v>0</v>
      </c>
      <c r="AD128" s="725">
        <v>0</v>
      </c>
      <c r="AE128" s="725">
        <v>0</v>
      </c>
      <c r="AF128" s="725">
        <v>0</v>
      </c>
      <c r="AG128" s="725">
        <v>0</v>
      </c>
      <c r="AH128" s="725">
        <v>0</v>
      </c>
      <c r="AI128" s="725">
        <v>0</v>
      </c>
      <c r="AJ128" s="725">
        <v>0</v>
      </c>
      <c r="AK128" s="725">
        <v>0</v>
      </c>
      <c r="AL128" s="725">
        <v>0</v>
      </c>
      <c r="AM128" s="725">
        <v>0</v>
      </c>
      <c r="AN128" s="725">
        <v>0</v>
      </c>
      <c r="AO128" s="726">
        <v>0</v>
      </c>
      <c r="AP128" s="625"/>
      <c r="AQ128" s="684"/>
      <c r="AR128" s="685"/>
      <c r="AS128" s="685"/>
      <c r="AT128" s="685"/>
      <c r="AU128" s="685">
        <v>0</v>
      </c>
      <c r="AV128" s="685">
        <v>0</v>
      </c>
      <c r="AW128" s="685">
        <v>0</v>
      </c>
      <c r="AX128" s="685">
        <v>0</v>
      </c>
      <c r="AY128" s="685">
        <v>0</v>
      </c>
      <c r="AZ128" s="685">
        <v>0</v>
      </c>
      <c r="BA128" s="685">
        <v>0</v>
      </c>
      <c r="BB128" s="685">
        <v>0</v>
      </c>
      <c r="BC128" s="685">
        <v>0</v>
      </c>
      <c r="BD128" s="685">
        <v>0</v>
      </c>
      <c r="BE128" s="685">
        <v>0</v>
      </c>
      <c r="BF128" s="685">
        <v>0</v>
      </c>
      <c r="BG128" s="685">
        <v>0</v>
      </c>
      <c r="BH128" s="685">
        <v>0</v>
      </c>
      <c r="BI128" s="685">
        <v>0</v>
      </c>
      <c r="BJ128" s="685">
        <v>0</v>
      </c>
      <c r="BK128" s="685">
        <v>0</v>
      </c>
      <c r="BL128" s="685">
        <v>0</v>
      </c>
      <c r="BM128" s="685">
        <v>0</v>
      </c>
      <c r="BN128" s="685">
        <v>0</v>
      </c>
      <c r="BO128" s="685">
        <v>0</v>
      </c>
      <c r="BP128" s="685">
        <v>0</v>
      </c>
      <c r="BQ128" s="685">
        <v>0</v>
      </c>
      <c r="BR128" s="685">
        <v>0</v>
      </c>
      <c r="BS128" s="685">
        <v>0</v>
      </c>
      <c r="BT128" s="686">
        <v>0</v>
      </c>
    </row>
    <row r="129" spans="2:72" hidden="1">
      <c r="B129" s="683"/>
      <c r="C129" s="683"/>
      <c r="D129" s="683" t="s">
        <v>128</v>
      </c>
      <c r="E129" s="683" t="s">
        <v>682</v>
      </c>
      <c r="F129" s="683"/>
      <c r="G129" s="683"/>
      <c r="H129" s="683">
        <v>2015</v>
      </c>
      <c r="I129" s="635" t="s">
        <v>581</v>
      </c>
      <c r="J129" s="635" t="str">
        <f t="shared" si="1"/>
        <v>Current Year Savings</v>
      </c>
      <c r="K129" s="625"/>
      <c r="L129" s="727"/>
      <c r="M129" s="725"/>
      <c r="N129" s="725"/>
      <c r="O129" s="725"/>
      <c r="P129" s="725">
        <v>0</v>
      </c>
      <c r="Q129" s="725">
        <v>0</v>
      </c>
      <c r="R129" s="725">
        <v>0</v>
      </c>
      <c r="S129" s="725">
        <v>0</v>
      </c>
      <c r="T129" s="725">
        <v>0</v>
      </c>
      <c r="U129" s="725">
        <v>0</v>
      </c>
      <c r="V129" s="725">
        <v>0</v>
      </c>
      <c r="W129" s="725">
        <v>0</v>
      </c>
      <c r="X129" s="725">
        <v>0</v>
      </c>
      <c r="Y129" s="725">
        <v>0</v>
      </c>
      <c r="Z129" s="725">
        <v>0</v>
      </c>
      <c r="AA129" s="725">
        <v>0</v>
      </c>
      <c r="AB129" s="725">
        <v>0</v>
      </c>
      <c r="AC129" s="725">
        <v>0</v>
      </c>
      <c r="AD129" s="725">
        <v>0</v>
      </c>
      <c r="AE129" s="725">
        <v>0</v>
      </c>
      <c r="AF129" s="725">
        <v>0</v>
      </c>
      <c r="AG129" s="725">
        <v>0</v>
      </c>
      <c r="AH129" s="725">
        <v>0</v>
      </c>
      <c r="AI129" s="725">
        <v>0</v>
      </c>
      <c r="AJ129" s="725">
        <v>0</v>
      </c>
      <c r="AK129" s="725">
        <v>0</v>
      </c>
      <c r="AL129" s="725">
        <v>0</v>
      </c>
      <c r="AM129" s="725">
        <v>0</v>
      </c>
      <c r="AN129" s="725">
        <v>0</v>
      </c>
      <c r="AO129" s="726">
        <v>0</v>
      </c>
      <c r="AP129" s="625"/>
      <c r="AQ129" s="684"/>
      <c r="AR129" s="685"/>
      <c r="AS129" s="685"/>
      <c r="AT129" s="685"/>
      <c r="AU129" s="685">
        <v>0</v>
      </c>
      <c r="AV129" s="685">
        <v>0</v>
      </c>
      <c r="AW129" s="685">
        <v>0</v>
      </c>
      <c r="AX129" s="685">
        <v>0</v>
      </c>
      <c r="AY129" s="685">
        <v>0</v>
      </c>
      <c r="AZ129" s="685">
        <v>0</v>
      </c>
      <c r="BA129" s="685">
        <v>0</v>
      </c>
      <c r="BB129" s="685">
        <v>0</v>
      </c>
      <c r="BC129" s="685">
        <v>0</v>
      </c>
      <c r="BD129" s="685">
        <v>0</v>
      </c>
      <c r="BE129" s="685">
        <v>0</v>
      </c>
      <c r="BF129" s="685">
        <v>0</v>
      </c>
      <c r="BG129" s="685">
        <v>0</v>
      </c>
      <c r="BH129" s="685">
        <v>0</v>
      </c>
      <c r="BI129" s="685">
        <v>0</v>
      </c>
      <c r="BJ129" s="685">
        <v>0</v>
      </c>
      <c r="BK129" s="685">
        <v>0</v>
      </c>
      <c r="BL129" s="685">
        <v>0</v>
      </c>
      <c r="BM129" s="685">
        <v>0</v>
      </c>
      <c r="BN129" s="685">
        <v>0</v>
      </c>
      <c r="BO129" s="685">
        <v>0</v>
      </c>
      <c r="BP129" s="685">
        <v>0</v>
      </c>
      <c r="BQ129" s="685">
        <v>0</v>
      </c>
      <c r="BR129" s="685">
        <v>0</v>
      </c>
      <c r="BS129" s="685">
        <v>0</v>
      </c>
      <c r="BT129" s="686">
        <v>0</v>
      </c>
    </row>
    <row r="130" spans="2:72" hidden="1">
      <c r="B130" s="683"/>
      <c r="C130" s="683"/>
      <c r="D130" s="683" t="s">
        <v>728</v>
      </c>
      <c r="E130" s="683" t="s">
        <v>682</v>
      </c>
      <c r="F130" s="683"/>
      <c r="G130" s="683"/>
      <c r="H130" s="683">
        <v>2015</v>
      </c>
      <c r="I130" s="635" t="s">
        <v>581</v>
      </c>
      <c r="J130" s="635" t="str">
        <f t="shared" si="1"/>
        <v>Current Year Savings</v>
      </c>
      <c r="K130" s="625"/>
      <c r="L130" s="727"/>
      <c r="M130" s="725"/>
      <c r="N130" s="725"/>
      <c r="O130" s="725"/>
      <c r="P130" s="725">
        <v>0</v>
      </c>
      <c r="Q130" s="725">
        <v>0</v>
      </c>
      <c r="R130" s="725">
        <v>0</v>
      </c>
      <c r="S130" s="725">
        <v>0</v>
      </c>
      <c r="T130" s="725">
        <v>0</v>
      </c>
      <c r="U130" s="725">
        <v>0</v>
      </c>
      <c r="V130" s="725">
        <v>0</v>
      </c>
      <c r="W130" s="725">
        <v>0</v>
      </c>
      <c r="X130" s="725">
        <v>0</v>
      </c>
      <c r="Y130" s="725">
        <v>0</v>
      </c>
      <c r="Z130" s="725">
        <v>0</v>
      </c>
      <c r="AA130" s="725">
        <v>0</v>
      </c>
      <c r="AB130" s="725">
        <v>0</v>
      </c>
      <c r="AC130" s="725">
        <v>0</v>
      </c>
      <c r="AD130" s="725">
        <v>0</v>
      </c>
      <c r="AE130" s="725">
        <v>0</v>
      </c>
      <c r="AF130" s="725">
        <v>0</v>
      </c>
      <c r="AG130" s="725">
        <v>0</v>
      </c>
      <c r="AH130" s="725">
        <v>0</v>
      </c>
      <c r="AI130" s="725">
        <v>0</v>
      </c>
      <c r="AJ130" s="725">
        <v>0</v>
      </c>
      <c r="AK130" s="725">
        <v>0</v>
      </c>
      <c r="AL130" s="725">
        <v>0</v>
      </c>
      <c r="AM130" s="725">
        <v>0</v>
      </c>
      <c r="AN130" s="725">
        <v>0</v>
      </c>
      <c r="AO130" s="726">
        <v>0</v>
      </c>
      <c r="AP130" s="625"/>
      <c r="AQ130" s="684"/>
      <c r="AR130" s="685"/>
      <c r="AS130" s="685"/>
      <c r="AT130" s="685"/>
      <c r="AU130" s="685">
        <v>0</v>
      </c>
      <c r="AV130" s="685">
        <v>0</v>
      </c>
      <c r="AW130" s="685">
        <v>0</v>
      </c>
      <c r="AX130" s="685">
        <v>0</v>
      </c>
      <c r="AY130" s="685">
        <v>0</v>
      </c>
      <c r="AZ130" s="685">
        <v>0</v>
      </c>
      <c r="BA130" s="685">
        <v>0</v>
      </c>
      <c r="BB130" s="685">
        <v>0</v>
      </c>
      <c r="BC130" s="685">
        <v>0</v>
      </c>
      <c r="BD130" s="685">
        <v>0</v>
      </c>
      <c r="BE130" s="685">
        <v>0</v>
      </c>
      <c r="BF130" s="685">
        <v>0</v>
      </c>
      <c r="BG130" s="685">
        <v>0</v>
      </c>
      <c r="BH130" s="685">
        <v>0</v>
      </c>
      <c r="BI130" s="685">
        <v>0</v>
      </c>
      <c r="BJ130" s="685">
        <v>0</v>
      </c>
      <c r="BK130" s="685">
        <v>0</v>
      </c>
      <c r="BL130" s="685">
        <v>0</v>
      </c>
      <c r="BM130" s="685">
        <v>0</v>
      </c>
      <c r="BN130" s="685">
        <v>0</v>
      </c>
      <c r="BO130" s="685">
        <v>0</v>
      </c>
      <c r="BP130" s="685">
        <v>0</v>
      </c>
      <c r="BQ130" s="685">
        <v>0</v>
      </c>
      <c r="BR130" s="685">
        <v>0</v>
      </c>
      <c r="BS130" s="685">
        <v>0</v>
      </c>
      <c r="BT130" s="686">
        <v>0</v>
      </c>
    </row>
    <row r="131" spans="2:72" hidden="1">
      <c r="B131" s="683"/>
      <c r="C131" s="683"/>
      <c r="D131" s="683" t="s">
        <v>727</v>
      </c>
      <c r="E131" s="683" t="s">
        <v>682</v>
      </c>
      <c r="F131" s="683"/>
      <c r="G131" s="683"/>
      <c r="H131" s="683">
        <v>2015</v>
      </c>
      <c r="I131" s="635" t="s">
        <v>581</v>
      </c>
      <c r="J131" s="635" t="str">
        <f t="shared" si="1"/>
        <v>Current Year Savings</v>
      </c>
      <c r="K131" s="625"/>
      <c r="L131" s="727"/>
      <c r="M131" s="725"/>
      <c r="N131" s="725"/>
      <c r="O131" s="725"/>
      <c r="P131" s="725">
        <v>0</v>
      </c>
      <c r="Q131" s="725">
        <v>0</v>
      </c>
      <c r="R131" s="725">
        <v>0</v>
      </c>
      <c r="S131" s="725">
        <v>0</v>
      </c>
      <c r="T131" s="725">
        <v>0</v>
      </c>
      <c r="U131" s="725">
        <v>0</v>
      </c>
      <c r="V131" s="725">
        <v>0</v>
      </c>
      <c r="W131" s="725">
        <v>0</v>
      </c>
      <c r="X131" s="725">
        <v>0</v>
      </c>
      <c r="Y131" s="725">
        <v>0</v>
      </c>
      <c r="Z131" s="725">
        <v>0</v>
      </c>
      <c r="AA131" s="725">
        <v>0</v>
      </c>
      <c r="AB131" s="725">
        <v>0</v>
      </c>
      <c r="AC131" s="725">
        <v>0</v>
      </c>
      <c r="AD131" s="725">
        <v>0</v>
      </c>
      <c r="AE131" s="725">
        <v>0</v>
      </c>
      <c r="AF131" s="725">
        <v>0</v>
      </c>
      <c r="AG131" s="725">
        <v>0</v>
      </c>
      <c r="AH131" s="725">
        <v>0</v>
      </c>
      <c r="AI131" s="725">
        <v>0</v>
      </c>
      <c r="AJ131" s="725">
        <v>0</v>
      </c>
      <c r="AK131" s="725">
        <v>0</v>
      </c>
      <c r="AL131" s="725">
        <v>0</v>
      </c>
      <c r="AM131" s="725">
        <v>0</v>
      </c>
      <c r="AN131" s="725">
        <v>0</v>
      </c>
      <c r="AO131" s="726">
        <v>0</v>
      </c>
      <c r="AP131" s="625"/>
      <c r="AQ131" s="684"/>
      <c r="AR131" s="685"/>
      <c r="AS131" s="685"/>
      <c r="AT131" s="685"/>
      <c r="AU131" s="685">
        <v>0</v>
      </c>
      <c r="AV131" s="685">
        <v>0</v>
      </c>
      <c r="AW131" s="685">
        <v>0</v>
      </c>
      <c r="AX131" s="685">
        <v>0</v>
      </c>
      <c r="AY131" s="685">
        <v>0</v>
      </c>
      <c r="AZ131" s="685">
        <v>0</v>
      </c>
      <c r="BA131" s="685">
        <v>0</v>
      </c>
      <c r="BB131" s="685">
        <v>0</v>
      </c>
      <c r="BC131" s="685">
        <v>0</v>
      </c>
      <c r="BD131" s="685">
        <v>0</v>
      </c>
      <c r="BE131" s="685">
        <v>0</v>
      </c>
      <c r="BF131" s="685">
        <v>0</v>
      </c>
      <c r="BG131" s="685">
        <v>0</v>
      </c>
      <c r="BH131" s="685">
        <v>0</v>
      </c>
      <c r="BI131" s="685">
        <v>0</v>
      </c>
      <c r="BJ131" s="685">
        <v>0</v>
      </c>
      <c r="BK131" s="685">
        <v>0</v>
      </c>
      <c r="BL131" s="685">
        <v>0</v>
      </c>
      <c r="BM131" s="685">
        <v>0</v>
      </c>
      <c r="BN131" s="685">
        <v>0</v>
      </c>
      <c r="BO131" s="685">
        <v>0</v>
      </c>
      <c r="BP131" s="685">
        <v>0</v>
      </c>
      <c r="BQ131" s="685">
        <v>0</v>
      </c>
      <c r="BR131" s="685">
        <v>0</v>
      </c>
      <c r="BS131" s="685">
        <v>0</v>
      </c>
      <c r="BT131" s="686">
        <v>0</v>
      </c>
    </row>
    <row r="132" spans="2:72" hidden="1">
      <c r="B132" s="683"/>
      <c r="C132" s="683"/>
      <c r="D132" s="683" t="s">
        <v>726</v>
      </c>
      <c r="E132" s="683" t="s">
        <v>682</v>
      </c>
      <c r="F132" s="683"/>
      <c r="G132" s="683"/>
      <c r="H132" s="683">
        <v>2015</v>
      </c>
      <c r="I132" s="635" t="s">
        <v>581</v>
      </c>
      <c r="J132" s="635" t="str">
        <f t="shared" si="1"/>
        <v>Current Year Savings</v>
      </c>
      <c r="K132" s="625"/>
      <c r="L132" s="727"/>
      <c r="M132" s="725"/>
      <c r="N132" s="725"/>
      <c r="O132" s="725"/>
      <c r="P132" s="725">
        <v>0</v>
      </c>
      <c r="Q132" s="725">
        <v>0</v>
      </c>
      <c r="R132" s="725">
        <v>0</v>
      </c>
      <c r="S132" s="725">
        <v>0</v>
      </c>
      <c r="T132" s="725">
        <v>0</v>
      </c>
      <c r="U132" s="725">
        <v>0</v>
      </c>
      <c r="V132" s="725">
        <v>0</v>
      </c>
      <c r="W132" s="725">
        <v>0</v>
      </c>
      <c r="X132" s="725">
        <v>0</v>
      </c>
      <c r="Y132" s="725">
        <v>0</v>
      </c>
      <c r="Z132" s="725">
        <v>0</v>
      </c>
      <c r="AA132" s="725">
        <v>0</v>
      </c>
      <c r="AB132" s="725">
        <v>0</v>
      </c>
      <c r="AC132" s="725">
        <v>0</v>
      </c>
      <c r="AD132" s="725">
        <v>0</v>
      </c>
      <c r="AE132" s="725">
        <v>0</v>
      </c>
      <c r="AF132" s="725">
        <v>0</v>
      </c>
      <c r="AG132" s="725">
        <v>0</v>
      </c>
      <c r="AH132" s="725">
        <v>0</v>
      </c>
      <c r="AI132" s="725">
        <v>0</v>
      </c>
      <c r="AJ132" s="725">
        <v>0</v>
      </c>
      <c r="AK132" s="725">
        <v>0</v>
      </c>
      <c r="AL132" s="725">
        <v>0</v>
      </c>
      <c r="AM132" s="725">
        <v>0</v>
      </c>
      <c r="AN132" s="725">
        <v>0</v>
      </c>
      <c r="AO132" s="726">
        <v>0</v>
      </c>
      <c r="AP132" s="625"/>
      <c r="AQ132" s="684"/>
      <c r="AR132" s="685"/>
      <c r="AS132" s="685"/>
      <c r="AT132" s="685"/>
      <c r="AU132" s="685">
        <v>0</v>
      </c>
      <c r="AV132" s="685">
        <v>0</v>
      </c>
      <c r="AW132" s="685">
        <v>0</v>
      </c>
      <c r="AX132" s="685">
        <v>0</v>
      </c>
      <c r="AY132" s="685">
        <v>0</v>
      </c>
      <c r="AZ132" s="685">
        <v>0</v>
      </c>
      <c r="BA132" s="685">
        <v>0</v>
      </c>
      <c r="BB132" s="685">
        <v>0</v>
      </c>
      <c r="BC132" s="685">
        <v>0</v>
      </c>
      <c r="BD132" s="685">
        <v>0</v>
      </c>
      <c r="BE132" s="685">
        <v>0</v>
      </c>
      <c r="BF132" s="685">
        <v>0</v>
      </c>
      <c r="BG132" s="685">
        <v>0</v>
      </c>
      <c r="BH132" s="685">
        <v>0</v>
      </c>
      <c r="BI132" s="685">
        <v>0</v>
      </c>
      <c r="BJ132" s="685">
        <v>0</v>
      </c>
      <c r="BK132" s="685">
        <v>0</v>
      </c>
      <c r="BL132" s="685">
        <v>0</v>
      </c>
      <c r="BM132" s="685">
        <v>0</v>
      </c>
      <c r="BN132" s="685">
        <v>0</v>
      </c>
      <c r="BO132" s="685">
        <v>0</v>
      </c>
      <c r="BP132" s="685">
        <v>0</v>
      </c>
      <c r="BQ132" s="685">
        <v>0</v>
      </c>
      <c r="BR132" s="685">
        <v>0</v>
      </c>
      <c r="BS132" s="685">
        <v>0</v>
      </c>
      <c r="BT132" s="686">
        <v>0</v>
      </c>
    </row>
    <row r="133" spans="2:72" hidden="1">
      <c r="B133" s="683"/>
      <c r="C133" s="683"/>
      <c r="D133" s="683" t="s">
        <v>725</v>
      </c>
      <c r="E133" s="683" t="s">
        <v>682</v>
      </c>
      <c r="F133" s="683"/>
      <c r="G133" s="683"/>
      <c r="H133" s="683">
        <v>2015</v>
      </c>
      <c r="I133" s="635" t="s">
        <v>581</v>
      </c>
      <c r="J133" s="635" t="str">
        <f t="shared" si="1"/>
        <v>Current Year Savings</v>
      </c>
      <c r="K133" s="625"/>
      <c r="L133" s="727"/>
      <c r="M133" s="725"/>
      <c r="N133" s="725"/>
      <c r="O133" s="725"/>
      <c r="P133" s="725">
        <v>0</v>
      </c>
      <c r="Q133" s="725">
        <v>0</v>
      </c>
      <c r="R133" s="725">
        <v>0</v>
      </c>
      <c r="S133" s="725">
        <v>0</v>
      </c>
      <c r="T133" s="725">
        <v>0</v>
      </c>
      <c r="U133" s="725">
        <v>0</v>
      </c>
      <c r="V133" s="725">
        <v>0</v>
      </c>
      <c r="W133" s="725">
        <v>0</v>
      </c>
      <c r="X133" s="725">
        <v>0</v>
      </c>
      <c r="Y133" s="725">
        <v>0</v>
      </c>
      <c r="Z133" s="725">
        <v>0</v>
      </c>
      <c r="AA133" s="725">
        <v>0</v>
      </c>
      <c r="AB133" s="725">
        <v>0</v>
      </c>
      <c r="AC133" s="725">
        <v>0</v>
      </c>
      <c r="AD133" s="725">
        <v>0</v>
      </c>
      <c r="AE133" s="725">
        <v>0</v>
      </c>
      <c r="AF133" s="725">
        <v>0</v>
      </c>
      <c r="AG133" s="725">
        <v>0</v>
      </c>
      <c r="AH133" s="725">
        <v>0</v>
      </c>
      <c r="AI133" s="725">
        <v>0</v>
      </c>
      <c r="AJ133" s="725">
        <v>0</v>
      </c>
      <c r="AK133" s="725">
        <v>0</v>
      </c>
      <c r="AL133" s="725">
        <v>0</v>
      </c>
      <c r="AM133" s="725">
        <v>0</v>
      </c>
      <c r="AN133" s="725">
        <v>0</v>
      </c>
      <c r="AO133" s="726">
        <v>0</v>
      </c>
      <c r="AP133" s="625"/>
      <c r="AQ133" s="684"/>
      <c r="AR133" s="685"/>
      <c r="AS133" s="685"/>
      <c r="AT133" s="685"/>
      <c r="AU133" s="685">
        <v>0</v>
      </c>
      <c r="AV133" s="685">
        <v>0</v>
      </c>
      <c r="AW133" s="685">
        <v>0</v>
      </c>
      <c r="AX133" s="685">
        <v>0</v>
      </c>
      <c r="AY133" s="685">
        <v>0</v>
      </c>
      <c r="AZ133" s="685">
        <v>0</v>
      </c>
      <c r="BA133" s="685">
        <v>0</v>
      </c>
      <c r="BB133" s="685">
        <v>0</v>
      </c>
      <c r="BC133" s="685">
        <v>0</v>
      </c>
      <c r="BD133" s="685">
        <v>0</v>
      </c>
      <c r="BE133" s="685">
        <v>0</v>
      </c>
      <c r="BF133" s="685">
        <v>0</v>
      </c>
      <c r="BG133" s="685">
        <v>0</v>
      </c>
      <c r="BH133" s="685">
        <v>0</v>
      </c>
      <c r="BI133" s="685">
        <v>0</v>
      </c>
      <c r="BJ133" s="685">
        <v>0</v>
      </c>
      <c r="BK133" s="685">
        <v>0</v>
      </c>
      <c r="BL133" s="685">
        <v>0</v>
      </c>
      <c r="BM133" s="685">
        <v>0</v>
      </c>
      <c r="BN133" s="685">
        <v>0</v>
      </c>
      <c r="BO133" s="685">
        <v>0</v>
      </c>
      <c r="BP133" s="685">
        <v>0</v>
      </c>
      <c r="BQ133" s="685">
        <v>0</v>
      </c>
      <c r="BR133" s="685">
        <v>0</v>
      </c>
      <c r="BS133" s="685">
        <v>0</v>
      </c>
      <c r="BT133" s="686">
        <v>0</v>
      </c>
    </row>
    <row r="134" spans="2:72" hidden="1">
      <c r="B134" s="683"/>
      <c r="C134" s="683"/>
      <c r="D134" s="683" t="s">
        <v>724</v>
      </c>
      <c r="E134" s="683" t="s">
        <v>682</v>
      </c>
      <c r="F134" s="683"/>
      <c r="G134" s="683"/>
      <c r="H134" s="683">
        <v>2015</v>
      </c>
      <c r="I134" s="635" t="s">
        <v>581</v>
      </c>
      <c r="J134" s="635" t="str">
        <f t="shared" si="1"/>
        <v>Current Year Savings</v>
      </c>
      <c r="K134" s="625"/>
      <c r="L134" s="727"/>
      <c r="M134" s="725"/>
      <c r="N134" s="725"/>
      <c r="O134" s="725"/>
      <c r="P134" s="725">
        <v>0</v>
      </c>
      <c r="Q134" s="725">
        <v>0</v>
      </c>
      <c r="R134" s="725">
        <v>0</v>
      </c>
      <c r="S134" s="725">
        <v>0</v>
      </c>
      <c r="T134" s="725">
        <v>0</v>
      </c>
      <c r="U134" s="725">
        <v>0</v>
      </c>
      <c r="V134" s="725">
        <v>0</v>
      </c>
      <c r="W134" s="725">
        <v>0</v>
      </c>
      <c r="X134" s="725">
        <v>0</v>
      </c>
      <c r="Y134" s="725">
        <v>0</v>
      </c>
      <c r="Z134" s="725">
        <v>0</v>
      </c>
      <c r="AA134" s="725">
        <v>0</v>
      </c>
      <c r="AB134" s="725">
        <v>0</v>
      </c>
      <c r="AC134" s="725">
        <v>0</v>
      </c>
      <c r="AD134" s="725">
        <v>0</v>
      </c>
      <c r="AE134" s="725">
        <v>0</v>
      </c>
      <c r="AF134" s="725">
        <v>0</v>
      </c>
      <c r="AG134" s="725">
        <v>0</v>
      </c>
      <c r="AH134" s="725">
        <v>0</v>
      </c>
      <c r="AI134" s="725">
        <v>0</v>
      </c>
      <c r="AJ134" s="725">
        <v>0</v>
      </c>
      <c r="AK134" s="725">
        <v>0</v>
      </c>
      <c r="AL134" s="725">
        <v>0</v>
      </c>
      <c r="AM134" s="725">
        <v>0</v>
      </c>
      <c r="AN134" s="725">
        <v>0</v>
      </c>
      <c r="AO134" s="726">
        <v>0</v>
      </c>
      <c r="AP134" s="625"/>
      <c r="AQ134" s="684"/>
      <c r="AR134" s="685"/>
      <c r="AS134" s="685"/>
      <c r="AT134" s="685"/>
      <c r="AU134" s="685">
        <v>0</v>
      </c>
      <c r="AV134" s="685">
        <v>0</v>
      </c>
      <c r="AW134" s="685">
        <v>0</v>
      </c>
      <c r="AX134" s="685">
        <v>0</v>
      </c>
      <c r="AY134" s="685">
        <v>0</v>
      </c>
      <c r="AZ134" s="685">
        <v>0</v>
      </c>
      <c r="BA134" s="685">
        <v>0</v>
      </c>
      <c r="BB134" s="685">
        <v>0</v>
      </c>
      <c r="BC134" s="685">
        <v>0</v>
      </c>
      <c r="BD134" s="685">
        <v>0</v>
      </c>
      <c r="BE134" s="685">
        <v>0</v>
      </c>
      <c r="BF134" s="685">
        <v>0</v>
      </c>
      <c r="BG134" s="685">
        <v>0</v>
      </c>
      <c r="BH134" s="685">
        <v>0</v>
      </c>
      <c r="BI134" s="685">
        <v>0</v>
      </c>
      <c r="BJ134" s="685">
        <v>0</v>
      </c>
      <c r="BK134" s="685">
        <v>0</v>
      </c>
      <c r="BL134" s="685">
        <v>0</v>
      </c>
      <c r="BM134" s="685">
        <v>0</v>
      </c>
      <c r="BN134" s="685">
        <v>0</v>
      </c>
      <c r="BO134" s="685">
        <v>0</v>
      </c>
      <c r="BP134" s="685">
        <v>0</v>
      </c>
      <c r="BQ134" s="685">
        <v>0</v>
      </c>
      <c r="BR134" s="685">
        <v>0</v>
      </c>
      <c r="BS134" s="685">
        <v>0</v>
      </c>
      <c r="BT134" s="686">
        <v>0</v>
      </c>
    </row>
    <row r="135" spans="2:72" hidden="1">
      <c r="B135" s="683"/>
      <c r="C135" s="683"/>
      <c r="D135" s="683" t="s">
        <v>723</v>
      </c>
      <c r="E135" s="683" t="s">
        <v>682</v>
      </c>
      <c r="F135" s="683"/>
      <c r="G135" s="683"/>
      <c r="H135" s="683">
        <v>2015</v>
      </c>
      <c r="I135" s="635" t="s">
        <v>581</v>
      </c>
      <c r="J135" s="635" t="str">
        <f t="shared" si="1"/>
        <v>Current Year Savings</v>
      </c>
      <c r="K135" s="625"/>
      <c r="L135" s="727"/>
      <c r="M135" s="725"/>
      <c r="N135" s="725"/>
      <c r="O135" s="725"/>
      <c r="P135" s="725">
        <v>0</v>
      </c>
      <c r="Q135" s="725">
        <v>0</v>
      </c>
      <c r="R135" s="725">
        <v>0</v>
      </c>
      <c r="S135" s="725">
        <v>0</v>
      </c>
      <c r="T135" s="725">
        <v>0</v>
      </c>
      <c r="U135" s="725">
        <v>0</v>
      </c>
      <c r="V135" s="725">
        <v>0</v>
      </c>
      <c r="W135" s="725">
        <v>0</v>
      </c>
      <c r="X135" s="725">
        <v>0</v>
      </c>
      <c r="Y135" s="725">
        <v>0</v>
      </c>
      <c r="Z135" s="725">
        <v>0</v>
      </c>
      <c r="AA135" s="725">
        <v>0</v>
      </c>
      <c r="AB135" s="725">
        <v>0</v>
      </c>
      <c r="AC135" s="725">
        <v>0</v>
      </c>
      <c r="AD135" s="725">
        <v>0</v>
      </c>
      <c r="AE135" s="725">
        <v>0</v>
      </c>
      <c r="AF135" s="725">
        <v>0</v>
      </c>
      <c r="AG135" s="725">
        <v>0</v>
      </c>
      <c r="AH135" s="725">
        <v>0</v>
      </c>
      <c r="AI135" s="725">
        <v>0</v>
      </c>
      <c r="AJ135" s="725">
        <v>0</v>
      </c>
      <c r="AK135" s="725">
        <v>0</v>
      </c>
      <c r="AL135" s="725">
        <v>0</v>
      </c>
      <c r="AM135" s="725">
        <v>0</v>
      </c>
      <c r="AN135" s="725">
        <v>0</v>
      </c>
      <c r="AO135" s="726">
        <v>0</v>
      </c>
      <c r="AP135" s="625"/>
      <c r="AQ135" s="684"/>
      <c r="AR135" s="685"/>
      <c r="AS135" s="685"/>
      <c r="AT135" s="685"/>
      <c r="AU135" s="685">
        <v>0</v>
      </c>
      <c r="AV135" s="685">
        <v>0</v>
      </c>
      <c r="AW135" s="685">
        <v>0</v>
      </c>
      <c r="AX135" s="685">
        <v>0</v>
      </c>
      <c r="AY135" s="685">
        <v>0</v>
      </c>
      <c r="AZ135" s="685">
        <v>0</v>
      </c>
      <c r="BA135" s="685">
        <v>0</v>
      </c>
      <c r="BB135" s="685">
        <v>0</v>
      </c>
      <c r="BC135" s="685">
        <v>0</v>
      </c>
      <c r="BD135" s="685">
        <v>0</v>
      </c>
      <c r="BE135" s="685">
        <v>0</v>
      </c>
      <c r="BF135" s="685">
        <v>0</v>
      </c>
      <c r="BG135" s="685">
        <v>0</v>
      </c>
      <c r="BH135" s="685">
        <v>0</v>
      </c>
      <c r="BI135" s="685">
        <v>0</v>
      </c>
      <c r="BJ135" s="685">
        <v>0</v>
      </c>
      <c r="BK135" s="685">
        <v>0</v>
      </c>
      <c r="BL135" s="685">
        <v>0</v>
      </c>
      <c r="BM135" s="685">
        <v>0</v>
      </c>
      <c r="BN135" s="685">
        <v>0</v>
      </c>
      <c r="BO135" s="685">
        <v>0</v>
      </c>
      <c r="BP135" s="685">
        <v>0</v>
      </c>
      <c r="BQ135" s="685">
        <v>0</v>
      </c>
      <c r="BR135" s="685">
        <v>0</v>
      </c>
      <c r="BS135" s="685">
        <v>0</v>
      </c>
      <c r="BT135" s="686">
        <v>0</v>
      </c>
    </row>
    <row r="136" spans="2:72" hidden="1">
      <c r="B136" s="683"/>
      <c r="C136" s="683"/>
      <c r="D136" s="683" t="s">
        <v>722</v>
      </c>
      <c r="E136" s="683" t="s">
        <v>682</v>
      </c>
      <c r="F136" s="683"/>
      <c r="G136" s="683"/>
      <c r="H136" s="683">
        <v>2015</v>
      </c>
      <c r="I136" s="635" t="s">
        <v>581</v>
      </c>
      <c r="J136" s="635" t="str">
        <f t="shared" si="1"/>
        <v>Current Year Savings</v>
      </c>
      <c r="K136" s="625"/>
      <c r="L136" s="727"/>
      <c r="M136" s="725"/>
      <c r="N136" s="725"/>
      <c r="O136" s="725"/>
      <c r="P136" s="725">
        <v>0</v>
      </c>
      <c r="Q136" s="725">
        <v>0</v>
      </c>
      <c r="R136" s="725">
        <v>0</v>
      </c>
      <c r="S136" s="725">
        <v>0</v>
      </c>
      <c r="T136" s="725">
        <v>0</v>
      </c>
      <c r="U136" s="725">
        <v>0</v>
      </c>
      <c r="V136" s="725">
        <v>0</v>
      </c>
      <c r="W136" s="725">
        <v>0</v>
      </c>
      <c r="X136" s="725">
        <v>0</v>
      </c>
      <c r="Y136" s="725">
        <v>0</v>
      </c>
      <c r="Z136" s="725">
        <v>0</v>
      </c>
      <c r="AA136" s="725">
        <v>0</v>
      </c>
      <c r="AB136" s="725">
        <v>0</v>
      </c>
      <c r="AC136" s="725">
        <v>0</v>
      </c>
      <c r="AD136" s="725">
        <v>0</v>
      </c>
      <c r="AE136" s="725">
        <v>0</v>
      </c>
      <c r="AF136" s="725">
        <v>0</v>
      </c>
      <c r="AG136" s="725">
        <v>0</v>
      </c>
      <c r="AH136" s="725">
        <v>0</v>
      </c>
      <c r="AI136" s="725">
        <v>0</v>
      </c>
      <c r="AJ136" s="725">
        <v>0</v>
      </c>
      <c r="AK136" s="725">
        <v>0</v>
      </c>
      <c r="AL136" s="725">
        <v>0</v>
      </c>
      <c r="AM136" s="725">
        <v>0</v>
      </c>
      <c r="AN136" s="725">
        <v>0</v>
      </c>
      <c r="AO136" s="726">
        <v>0</v>
      </c>
      <c r="AP136" s="625"/>
      <c r="AQ136" s="684"/>
      <c r="AR136" s="685"/>
      <c r="AS136" s="685"/>
      <c r="AT136" s="685"/>
      <c r="AU136" s="685">
        <v>0</v>
      </c>
      <c r="AV136" s="685">
        <v>0</v>
      </c>
      <c r="AW136" s="685">
        <v>0</v>
      </c>
      <c r="AX136" s="685">
        <v>0</v>
      </c>
      <c r="AY136" s="685">
        <v>0</v>
      </c>
      <c r="AZ136" s="685">
        <v>0</v>
      </c>
      <c r="BA136" s="685">
        <v>0</v>
      </c>
      <c r="BB136" s="685">
        <v>0</v>
      </c>
      <c r="BC136" s="685">
        <v>0</v>
      </c>
      <c r="BD136" s="685">
        <v>0</v>
      </c>
      <c r="BE136" s="685">
        <v>0</v>
      </c>
      <c r="BF136" s="685">
        <v>0</v>
      </c>
      <c r="BG136" s="685">
        <v>0</v>
      </c>
      <c r="BH136" s="685">
        <v>0</v>
      </c>
      <c r="BI136" s="685">
        <v>0</v>
      </c>
      <c r="BJ136" s="685">
        <v>0</v>
      </c>
      <c r="BK136" s="685">
        <v>0</v>
      </c>
      <c r="BL136" s="685">
        <v>0</v>
      </c>
      <c r="BM136" s="685">
        <v>0</v>
      </c>
      <c r="BN136" s="685">
        <v>0</v>
      </c>
      <c r="BO136" s="685">
        <v>0</v>
      </c>
      <c r="BP136" s="685">
        <v>0</v>
      </c>
      <c r="BQ136" s="685">
        <v>0</v>
      </c>
      <c r="BR136" s="685">
        <v>0</v>
      </c>
      <c r="BS136" s="685">
        <v>0</v>
      </c>
      <c r="BT136" s="686">
        <v>0</v>
      </c>
    </row>
    <row r="137" spans="2:72" hidden="1">
      <c r="B137" s="683"/>
      <c r="C137" s="683"/>
      <c r="D137" s="683" t="s">
        <v>721</v>
      </c>
      <c r="E137" s="683" t="s">
        <v>682</v>
      </c>
      <c r="F137" s="683"/>
      <c r="G137" s="683"/>
      <c r="H137" s="683">
        <v>2015</v>
      </c>
      <c r="I137" s="635" t="s">
        <v>581</v>
      </c>
      <c r="J137" s="635" t="str">
        <f t="shared" si="1"/>
        <v>Current Year Savings</v>
      </c>
      <c r="K137" s="625"/>
      <c r="L137" s="727"/>
      <c r="M137" s="725"/>
      <c r="N137" s="725"/>
      <c r="O137" s="725"/>
      <c r="P137" s="725">
        <v>0</v>
      </c>
      <c r="Q137" s="725">
        <v>0</v>
      </c>
      <c r="R137" s="725">
        <v>0</v>
      </c>
      <c r="S137" s="725">
        <v>0</v>
      </c>
      <c r="T137" s="725">
        <v>0</v>
      </c>
      <c r="U137" s="725">
        <v>0</v>
      </c>
      <c r="V137" s="725">
        <v>0</v>
      </c>
      <c r="W137" s="725">
        <v>0</v>
      </c>
      <c r="X137" s="725">
        <v>0</v>
      </c>
      <c r="Y137" s="725">
        <v>0</v>
      </c>
      <c r="Z137" s="725">
        <v>0</v>
      </c>
      <c r="AA137" s="725">
        <v>0</v>
      </c>
      <c r="AB137" s="725">
        <v>0</v>
      </c>
      <c r="AC137" s="725">
        <v>0</v>
      </c>
      <c r="AD137" s="725">
        <v>0</v>
      </c>
      <c r="AE137" s="725">
        <v>0</v>
      </c>
      <c r="AF137" s="725">
        <v>0</v>
      </c>
      <c r="AG137" s="725">
        <v>0</v>
      </c>
      <c r="AH137" s="725">
        <v>0</v>
      </c>
      <c r="AI137" s="725">
        <v>0</v>
      </c>
      <c r="AJ137" s="725">
        <v>0</v>
      </c>
      <c r="AK137" s="725">
        <v>0</v>
      </c>
      <c r="AL137" s="725">
        <v>0</v>
      </c>
      <c r="AM137" s="725">
        <v>0</v>
      </c>
      <c r="AN137" s="725">
        <v>0</v>
      </c>
      <c r="AO137" s="726">
        <v>0</v>
      </c>
      <c r="AP137" s="625"/>
      <c r="AQ137" s="684"/>
      <c r="AR137" s="685"/>
      <c r="AS137" s="685"/>
      <c r="AT137" s="685"/>
      <c r="AU137" s="685">
        <v>0</v>
      </c>
      <c r="AV137" s="685">
        <v>0</v>
      </c>
      <c r="AW137" s="685">
        <v>0</v>
      </c>
      <c r="AX137" s="685">
        <v>0</v>
      </c>
      <c r="AY137" s="685">
        <v>0</v>
      </c>
      <c r="AZ137" s="685">
        <v>0</v>
      </c>
      <c r="BA137" s="685">
        <v>0</v>
      </c>
      <c r="BB137" s="685">
        <v>0</v>
      </c>
      <c r="BC137" s="685">
        <v>0</v>
      </c>
      <c r="BD137" s="685">
        <v>0</v>
      </c>
      <c r="BE137" s="685">
        <v>0</v>
      </c>
      <c r="BF137" s="685">
        <v>0</v>
      </c>
      <c r="BG137" s="685">
        <v>0</v>
      </c>
      <c r="BH137" s="685">
        <v>0</v>
      </c>
      <c r="BI137" s="685">
        <v>0</v>
      </c>
      <c r="BJ137" s="685">
        <v>0</v>
      </c>
      <c r="BK137" s="685">
        <v>0</v>
      </c>
      <c r="BL137" s="685">
        <v>0</v>
      </c>
      <c r="BM137" s="685">
        <v>0</v>
      </c>
      <c r="BN137" s="685">
        <v>0</v>
      </c>
      <c r="BO137" s="685">
        <v>0</v>
      </c>
      <c r="BP137" s="685">
        <v>0</v>
      </c>
      <c r="BQ137" s="685">
        <v>0</v>
      </c>
      <c r="BR137" s="685">
        <v>0</v>
      </c>
      <c r="BS137" s="685">
        <v>0</v>
      </c>
      <c r="BT137" s="686">
        <v>0</v>
      </c>
    </row>
    <row r="138" spans="2:72" hidden="1">
      <c r="B138" s="683"/>
      <c r="C138" s="683"/>
      <c r="D138" s="683" t="s">
        <v>720</v>
      </c>
      <c r="E138" s="683" t="s">
        <v>682</v>
      </c>
      <c r="F138" s="683"/>
      <c r="G138" s="683"/>
      <c r="H138" s="683">
        <v>2015</v>
      </c>
      <c r="I138" s="635" t="s">
        <v>581</v>
      </c>
      <c r="J138" s="635" t="str">
        <f t="shared" si="1"/>
        <v>Current Year Savings</v>
      </c>
      <c r="K138" s="625"/>
      <c r="L138" s="727"/>
      <c r="M138" s="725"/>
      <c r="N138" s="725"/>
      <c r="O138" s="725"/>
      <c r="P138" s="725">
        <v>0</v>
      </c>
      <c r="Q138" s="725">
        <v>0</v>
      </c>
      <c r="R138" s="725">
        <v>0</v>
      </c>
      <c r="S138" s="725">
        <v>0</v>
      </c>
      <c r="T138" s="725">
        <v>0</v>
      </c>
      <c r="U138" s="725">
        <v>0</v>
      </c>
      <c r="V138" s="725">
        <v>0</v>
      </c>
      <c r="W138" s="725">
        <v>0</v>
      </c>
      <c r="X138" s="725">
        <v>0</v>
      </c>
      <c r="Y138" s="725">
        <v>0</v>
      </c>
      <c r="Z138" s="725">
        <v>0</v>
      </c>
      <c r="AA138" s="725">
        <v>0</v>
      </c>
      <c r="AB138" s="725">
        <v>0</v>
      </c>
      <c r="AC138" s="725">
        <v>0</v>
      </c>
      <c r="AD138" s="725">
        <v>0</v>
      </c>
      <c r="AE138" s="725">
        <v>0</v>
      </c>
      <c r="AF138" s="725">
        <v>0</v>
      </c>
      <c r="AG138" s="725">
        <v>0</v>
      </c>
      <c r="AH138" s="725">
        <v>0</v>
      </c>
      <c r="AI138" s="725">
        <v>0</v>
      </c>
      <c r="AJ138" s="725">
        <v>0</v>
      </c>
      <c r="AK138" s="725">
        <v>0</v>
      </c>
      <c r="AL138" s="725">
        <v>0</v>
      </c>
      <c r="AM138" s="725">
        <v>0</v>
      </c>
      <c r="AN138" s="725">
        <v>0</v>
      </c>
      <c r="AO138" s="726">
        <v>0</v>
      </c>
      <c r="AP138" s="625"/>
      <c r="AQ138" s="684"/>
      <c r="AR138" s="685"/>
      <c r="AS138" s="685"/>
      <c r="AT138" s="685"/>
      <c r="AU138" s="685">
        <v>0</v>
      </c>
      <c r="AV138" s="685">
        <v>0</v>
      </c>
      <c r="AW138" s="685">
        <v>0</v>
      </c>
      <c r="AX138" s="685">
        <v>0</v>
      </c>
      <c r="AY138" s="685">
        <v>0</v>
      </c>
      <c r="AZ138" s="685">
        <v>0</v>
      </c>
      <c r="BA138" s="685">
        <v>0</v>
      </c>
      <c r="BB138" s="685">
        <v>0</v>
      </c>
      <c r="BC138" s="685">
        <v>0</v>
      </c>
      <c r="BD138" s="685">
        <v>0</v>
      </c>
      <c r="BE138" s="685">
        <v>0</v>
      </c>
      <c r="BF138" s="685">
        <v>0</v>
      </c>
      <c r="BG138" s="685">
        <v>0</v>
      </c>
      <c r="BH138" s="685">
        <v>0</v>
      </c>
      <c r="BI138" s="685">
        <v>0</v>
      </c>
      <c r="BJ138" s="685">
        <v>0</v>
      </c>
      <c r="BK138" s="685">
        <v>0</v>
      </c>
      <c r="BL138" s="685">
        <v>0</v>
      </c>
      <c r="BM138" s="685">
        <v>0</v>
      </c>
      <c r="BN138" s="685">
        <v>0</v>
      </c>
      <c r="BO138" s="685">
        <v>0</v>
      </c>
      <c r="BP138" s="685">
        <v>0</v>
      </c>
      <c r="BQ138" s="685">
        <v>0</v>
      </c>
      <c r="BR138" s="685">
        <v>0</v>
      </c>
      <c r="BS138" s="685">
        <v>0</v>
      </c>
      <c r="BT138" s="686">
        <v>0</v>
      </c>
    </row>
    <row r="139" spans="2:72" hidden="1">
      <c r="B139" s="683"/>
      <c r="C139" s="683"/>
      <c r="D139" s="683" t="s">
        <v>719</v>
      </c>
      <c r="E139" s="683" t="s">
        <v>682</v>
      </c>
      <c r="F139" s="683"/>
      <c r="G139" s="683"/>
      <c r="H139" s="683">
        <v>2015</v>
      </c>
      <c r="I139" s="635" t="s">
        <v>581</v>
      </c>
      <c r="J139" s="635" t="str">
        <f t="shared" si="1"/>
        <v>Current Year Savings</v>
      </c>
      <c r="K139" s="625"/>
      <c r="L139" s="727"/>
      <c r="M139" s="725"/>
      <c r="N139" s="725"/>
      <c r="O139" s="725"/>
      <c r="P139" s="725">
        <v>0</v>
      </c>
      <c r="Q139" s="725">
        <v>0</v>
      </c>
      <c r="R139" s="725">
        <v>0</v>
      </c>
      <c r="S139" s="725">
        <v>0</v>
      </c>
      <c r="T139" s="725">
        <v>0</v>
      </c>
      <c r="U139" s="725">
        <v>0</v>
      </c>
      <c r="V139" s="725">
        <v>0</v>
      </c>
      <c r="W139" s="725">
        <v>0</v>
      </c>
      <c r="X139" s="725">
        <v>0</v>
      </c>
      <c r="Y139" s="725">
        <v>0</v>
      </c>
      <c r="Z139" s="725">
        <v>0</v>
      </c>
      <c r="AA139" s="725">
        <v>0</v>
      </c>
      <c r="AB139" s="725">
        <v>0</v>
      </c>
      <c r="AC139" s="725">
        <v>0</v>
      </c>
      <c r="AD139" s="725">
        <v>0</v>
      </c>
      <c r="AE139" s="725">
        <v>0</v>
      </c>
      <c r="AF139" s="725">
        <v>0</v>
      </c>
      <c r="AG139" s="725">
        <v>0</v>
      </c>
      <c r="AH139" s="725">
        <v>0</v>
      </c>
      <c r="AI139" s="725">
        <v>0</v>
      </c>
      <c r="AJ139" s="725">
        <v>0</v>
      </c>
      <c r="AK139" s="725">
        <v>0</v>
      </c>
      <c r="AL139" s="725">
        <v>0</v>
      </c>
      <c r="AM139" s="725">
        <v>0</v>
      </c>
      <c r="AN139" s="725">
        <v>0</v>
      </c>
      <c r="AO139" s="726">
        <v>0</v>
      </c>
      <c r="AP139" s="625"/>
      <c r="AQ139" s="684"/>
      <c r="AR139" s="685"/>
      <c r="AS139" s="685"/>
      <c r="AT139" s="685"/>
      <c r="AU139" s="685">
        <v>0</v>
      </c>
      <c r="AV139" s="685">
        <v>0</v>
      </c>
      <c r="AW139" s="685">
        <v>0</v>
      </c>
      <c r="AX139" s="685">
        <v>0</v>
      </c>
      <c r="AY139" s="685">
        <v>0</v>
      </c>
      <c r="AZ139" s="685">
        <v>0</v>
      </c>
      <c r="BA139" s="685">
        <v>0</v>
      </c>
      <c r="BB139" s="685">
        <v>0</v>
      </c>
      <c r="BC139" s="685">
        <v>0</v>
      </c>
      <c r="BD139" s="685">
        <v>0</v>
      </c>
      <c r="BE139" s="685">
        <v>0</v>
      </c>
      <c r="BF139" s="685">
        <v>0</v>
      </c>
      <c r="BG139" s="685">
        <v>0</v>
      </c>
      <c r="BH139" s="685">
        <v>0</v>
      </c>
      <c r="BI139" s="685">
        <v>0</v>
      </c>
      <c r="BJ139" s="685">
        <v>0</v>
      </c>
      <c r="BK139" s="685">
        <v>0</v>
      </c>
      <c r="BL139" s="685">
        <v>0</v>
      </c>
      <c r="BM139" s="685">
        <v>0</v>
      </c>
      <c r="BN139" s="685">
        <v>0</v>
      </c>
      <c r="BO139" s="685">
        <v>0</v>
      </c>
      <c r="BP139" s="685">
        <v>0</v>
      </c>
      <c r="BQ139" s="685">
        <v>0</v>
      </c>
      <c r="BR139" s="685">
        <v>0</v>
      </c>
      <c r="BS139" s="685">
        <v>0</v>
      </c>
      <c r="BT139" s="686">
        <v>0</v>
      </c>
    </row>
    <row r="140" spans="2:72" hidden="1">
      <c r="B140" s="683"/>
      <c r="C140" s="683"/>
      <c r="D140" s="683" t="s">
        <v>718</v>
      </c>
      <c r="E140" s="683" t="s">
        <v>682</v>
      </c>
      <c r="F140" s="683"/>
      <c r="G140" s="683"/>
      <c r="H140" s="683">
        <v>2015</v>
      </c>
      <c r="I140" s="635" t="s">
        <v>581</v>
      </c>
      <c r="J140" s="635" t="str">
        <f t="shared" si="1"/>
        <v>Current Year Savings</v>
      </c>
      <c r="K140" s="625"/>
      <c r="L140" s="727"/>
      <c r="M140" s="725"/>
      <c r="N140" s="725"/>
      <c r="O140" s="725"/>
      <c r="P140" s="725">
        <v>0</v>
      </c>
      <c r="Q140" s="725">
        <v>0</v>
      </c>
      <c r="R140" s="725">
        <v>0</v>
      </c>
      <c r="S140" s="725">
        <v>0</v>
      </c>
      <c r="T140" s="725">
        <v>0</v>
      </c>
      <c r="U140" s="725">
        <v>0</v>
      </c>
      <c r="V140" s="725">
        <v>0</v>
      </c>
      <c r="W140" s="725">
        <v>0</v>
      </c>
      <c r="X140" s="725">
        <v>0</v>
      </c>
      <c r="Y140" s="725">
        <v>0</v>
      </c>
      <c r="Z140" s="725">
        <v>0</v>
      </c>
      <c r="AA140" s="725">
        <v>0</v>
      </c>
      <c r="AB140" s="725">
        <v>0</v>
      </c>
      <c r="AC140" s="725">
        <v>0</v>
      </c>
      <c r="AD140" s="725">
        <v>0</v>
      </c>
      <c r="AE140" s="725">
        <v>0</v>
      </c>
      <c r="AF140" s="725">
        <v>0</v>
      </c>
      <c r="AG140" s="725">
        <v>0</v>
      </c>
      <c r="AH140" s="725">
        <v>0</v>
      </c>
      <c r="AI140" s="725">
        <v>0</v>
      </c>
      <c r="AJ140" s="725">
        <v>0</v>
      </c>
      <c r="AK140" s="725">
        <v>0</v>
      </c>
      <c r="AL140" s="725">
        <v>0</v>
      </c>
      <c r="AM140" s="725">
        <v>0</v>
      </c>
      <c r="AN140" s="725">
        <v>0</v>
      </c>
      <c r="AO140" s="726">
        <v>0</v>
      </c>
      <c r="AP140" s="625"/>
      <c r="AQ140" s="684"/>
      <c r="AR140" s="685"/>
      <c r="AS140" s="685"/>
      <c r="AT140" s="685"/>
      <c r="AU140" s="685">
        <v>0</v>
      </c>
      <c r="AV140" s="685">
        <v>0</v>
      </c>
      <c r="AW140" s="685">
        <v>0</v>
      </c>
      <c r="AX140" s="685">
        <v>0</v>
      </c>
      <c r="AY140" s="685">
        <v>0</v>
      </c>
      <c r="AZ140" s="685">
        <v>0</v>
      </c>
      <c r="BA140" s="685">
        <v>0</v>
      </c>
      <c r="BB140" s="685">
        <v>0</v>
      </c>
      <c r="BC140" s="685">
        <v>0</v>
      </c>
      <c r="BD140" s="685">
        <v>0</v>
      </c>
      <c r="BE140" s="685">
        <v>0</v>
      </c>
      <c r="BF140" s="685">
        <v>0</v>
      </c>
      <c r="BG140" s="685">
        <v>0</v>
      </c>
      <c r="BH140" s="685">
        <v>0</v>
      </c>
      <c r="BI140" s="685">
        <v>0</v>
      </c>
      <c r="BJ140" s="685">
        <v>0</v>
      </c>
      <c r="BK140" s="685">
        <v>0</v>
      </c>
      <c r="BL140" s="685">
        <v>0</v>
      </c>
      <c r="BM140" s="685">
        <v>0</v>
      </c>
      <c r="BN140" s="685">
        <v>0</v>
      </c>
      <c r="BO140" s="685">
        <v>0</v>
      </c>
      <c r="BP140" s="685">
        <v>0</v>
      </c>
      <c r="BQ140" s="685">
        <v>0</v>
      </c>
      <c r="BR140" s="685">
        <v>0</v>
      </c>
      <c r="BS140" s="685">
        <v>0</v>
      </c>
      <c r="BT140" s="686">
        <v>0</v>
      </c>
    </row>
    <row r="141" spans="2:72" hidden="1">
      <c r="B141" s="683"/>
      <c r="C141" s="683"/>
      <c r="D141" s="683" t="s">
        <v>717</v>
      </c>
      <c r="E141" s="683" t="s">
        <v>682</v>
      </c>
      <c r="F141" s="683"/>
      <c r="G141" s="683"/>
      <c r="H141" s="683">
        <v>2015</v>
      </c>
      <c r="I141" s="635" t="s">
        <v>581</v>
      </c>
      <c r="J141" s="635" t="str">
        <f t="shared" si="1"/>
        <v>Current Year Savings</v>
      </c>
      <c r="K141" s="625"/>
      <c r="L141" s="727"/>
      <c r="M141" s="725"/>
      <c r="N141" s="725"/>
      <c r="O141" s="725"/>
      <c r="P141" s="725">
        <v>0</v>
      </c>
      <c r="Q141" s="725">
        <v>0</v>
      </c>
      <c r="R141" s="725">
        <v>0</v>
      </c>
      <c r="S141" s="725">
        <v>0</v>
      </c>
      <c r="T141" s="725">
        <v>0</v>
      </c>
      <c r="U141" s="725">
        <v>0</v>
      </c>
      <c r="V141" s="725">
        <v>0</v>
      </c>
      <c r="W141" s="725">
        <v>0</v>
      </c>
      <c r="X141" s="725">
        <v>0</v>
      </c>
      <c r="Y141" s="725">
        <v>0</v>
      </c>
      <c r="Z141" s="725">
        <v>0</v>
      </c>
      <c r="AA141" s="725">
        <v>0</v>
      </c>
      <c r="AB141" s="725">
        <v>0</v>
      </c>
      <c r="AC141" s="725">
        <v>0</v>
      </c>
      <c r="AD141" s="725">
        <v>0</v>
      </c>
      <c r="AE141" s="725">
        <v>0</v>
      </c>
      <c r="AF141" s="725">
        <v>0</v>
      </c>
      <c r="AG141" s="725">
        <v>0</v>
      </c>
      <c r="AH141" s="725">
        <v>0</v>
      </c>
      <c r="AI141" s="725">
        <v>0</v>
      </c>
      <c r="AJ141" s="725">
        <v>0</v>
      </c>
      <c r="AK141" s="725">
        <v>0</v>
      </c>
      <c r="AL141" s="725">
        <v>0</v>
      </c>
      <c r="AM141" s="725">
        <v>0</v>
      </c>
      <c r="AN141" s="725">
        <v>0</v>
      </c>
      <c r="AO141" s="726">
        <v>0</v>
      </c>
      <c r="AP141" s="625"/>
      <c r="AQ141" s="684"/>
      <c r="AR141" s="685"/>
      <c r="AS141" s="685"/>
      <c r="AT141" s="685"/>
      <c r="AU141" s="685">
        <v>0</v>
      </c>
      <c r="AV141" s="685">
        <v>0</v>
      </c>
      <c r="AW141" s="685">
        <v>0</v>
      </c>
      <c r="AX141" s="685">
        <v>0</v>
      </c>
      <c r="AY141" s="685">
        <v>0</v>
      </c>
      <c r="AZ141" s="685">
        <v>0</v>
      </c>
      <c r="BA141" s="685">
        <v>0</v>
      </c>
      <c r="BB141" s="685">
        <v>0</v>
      </c>
      <c r="BC141" s="685">
        <v>0</v>
      </c>
      <c r="BD141" s="685">
        <v>0</v>
      </c>
      <c r="BE141" s="685">
        <v>0</v>
      </c>
      <c r="BF141" s="685">
        <v>0</v>
      </c>
      <c r="BG141" s="685">
        <v>0</v>
      </c>
      <c r="BH141" s="685">
        <v>0</v>
      </c>
      <c r="BI141" s="685">
        <v>0</v>
      </c>
      <c r="BJ141" s="685">
        <v>0</v>
      </c>
      <c r="BK141" s="685">
        <v>0</v>
      </c>
      <c r="BL141" s="685">
        <v>0</v>
      </c>
      <c r="BM141" s="685">
        <v>0</v>
      </c>
      <c r="BN141" s="685">
        <v>0</v>
      </c>
      <c r="BO141" s="685">
        <v>0</v>
      </c>
      <c r="BP141" s="685">
        <v>0</v>
      </c>
      <c r="BQ141" s="685">
        <v>0</v>
      </c>
      <c r="BR141" s="685">
        <v>0</v>
      </c>
      <c r="BS141" s="685">
        <v>0</v>
      </c>
      <c r="BT141" s="686">
        <v>0</v>
      </c>
    </row>
    <row r="142" spans="2:72" hidden="1">
      <c r="B142" s="683"/>
      <c r="C142" s="683"/>
      <c r="D142" s="683" t="s">
        <v>716</v>
      </c>
      <c r="E142" s="683" t="s">
        <v>682</v>
      </c>
      <c r="F142" s="683"/>
      <c r="G142" s="683"/>
      <c r="H142" s="683">
        <v>2015</v>
      </c>
      <c r="I142" s="635" t="s">
        <v>581</v>
      </c>
      <c r="J142" s="635" t="str">
        <f t="shared" si="1"/>
        <v>Current Year Savings</v>
      </c>
      <c r="K142" s="625"/>
      <c r="L142" s="727"/>
      <c r="M142" s="725"/>
      <c r="N142" s="725"/>
      <c r="O142" s="725"/>
      <c r="P142" s="725">
        <v>0</v>
      </c>
      <c r="Q142" s="725">
        <v>0</v>
      </c>
      <c r="R142" s="725">
        <v>0</v>
      </c>
      <c r="S142" s="725">
        <v>0</v>
      </c>
      <c r="T142" s="725">
        <v>0</v>
      </c>
      <c r="U142" s="725">
        <v>0</v>
      </c>
      <c r="V142" s="725">
        <v>0</v>
      </c>
      <c r="W142" s="725">
        <v>0</v>
      </c>
      <c r="X142" s="725">
        <v>0</v>
      </c>
      <c r="Y142" s="725">
        <v>0</v>
      </c>
      <c r="Z142" s="725">
        <v>0</v>
      </c>
      <c r="AA142" s="725">
        <v>0</v>
      </c>
      <c r="AB142" s="725">
        <v>0</v>
      </c>
      <c r="AC142" s="725">
        <v>0</v>
      </c>
      <c r="AD142" s="725">
        <v>0</v>
      </c>
      <c r="AE142" s="725">
        <v>0</v>
      </c>
      <c r="AF142" s="725">
        <v>0</v>
      </c>
      <c r="AG142" s="725">
        <v>0</v>
      </c>
      <c r="AH142" s="725">
        <v>0</v>
      </c>
      <c r="AI142" s="725">
        <v>0</v>
      </c>
      <c r="AJ142" s="725">
        <v>0</v>
      </c>
      <c r="AK142" s="725">
        <v>0</v>
      </c>
      <c r="AL142" s="725">
        <v>0</v>
      </c>
      <c r="AM142" s="725">
        <v>0</v>
      </c>
      <c r="AN142" s="725">
        <v>0</v>
      </c>
      <c r="AO142" s="726">
        <v>0</v>
      </c>
      <c r="AP142" s="625"/>
      <c r="AQ142" s="684"/>
      <c r="AR142" s="685"/>
      <c r="AS142" s="685"/>
      <c r="AT142" s="685"/>
      <c r="AU142" s="685">
        <v>0</v>
      </c>
      <c r="AV142" s="685">
        <v>0</v>
      </c>
      <c r="AW142" s="685">
        <v>0</v>
      </c>
      <c r="AX142" s="685">
        <v>0</v>
      </c>
      <c r="AY142" s="685">
        <v>0</v>
      </c>
      <c r="AZ142" s="685">
        <v>0</v>
      </c>
      <c r="BA142" s="685">
        <v>0</v>
      </c>
      <c r="BB142" s="685">
        <v>0</v>
      </c>
      <c r="BC142" s="685">
        <v>0</v>
      </c>
      <c r="BD142" s="685">
        <v>0</v>
      </c>
      <c r="BE142" s="685">
        <v>0</v>
      </c>
      <c r="BF142" s="685">
        <v>0</v>
      </c>
      <c r="BG142" s="685">
        <v>0</v>
      </c>
      <c r="BH142" s="685">
        <v>0</v>
      </c>
      <c r="BI142" s="685">
        <v>0</v>
      </c>
      <c r="BJ142" s="685">
        <v>0</v>
      </c>
      <c r="BK142" s="685">
        <v>0</v>
      </c>
      <c r="BL142" s="685">
        <v>0</v>
      </c>
      <c r="BM142" s="685">
        <v>0</v>
      </c>
      <c r="BN142" s="685">
        <v>0</v>
      </c>
      <c r="BO142" s="685">
        <v>0</v>
      </c>
      <c r="BP142" s="685">
        <v>0</v>
      </c>
      <c r="BQ142" s="685">
        <v>0</v>
      </c>
      <c r="BR142" s="685">
        <v>0</v>
      </c>
      <c r="BS142" s="685">
        <v>0</v>
      </c>
      <c r="BT142" s="686">
        <v>0</v>
      </c>
    </row>
    <row r="143" spans="2:72" hidden="1">
      <c r="B143" s="683"/>
      <c r="C143" s="683"/>
      <c r="D143" s="683" t="s">
        <v>715</v>
      </c>
      <c r="E143" s="683" t="s">
        <v>682</v>
      </c>
      <c r="F143" s="683"/>
      <c r="G143" s="683"/>
      <c r="H143" s="683">
        <v>2015</v>
      </c>
      <c r="I143" s="635" t="s">
        <v>581</v>
      </c>
      <c r="J143" s="635" t="str">
        <f t="shared" si="1"/>
        <v>Current Year Savings</v>
      </c>
      <c r="K143" s="625"/>
      <c r="L143" s="727"/>
      <c r="M143" s="725"/>
      <c r="N143" s="725"/>
      <c r="O143" s="725"/>
      <c r="P143" s="725">
        <v>0</v>
      </c>
      <c r="Q143" s="725">
        <v>0</v>
      </c>
      <c r="R143" s="725">
        <v>0</v>
      </c>
      <c r="S143" s="725">
        <v>0</v>
      </c>
      <c r="T143" s="725">
        <v>0</v>
      </c>
      <c r="U143" s="725">
        <v>0</v>
      </c>
      <c r="V143" s="725">
        <v>0</v>
      </c>
      <c r="W143" s="725">
        <v>0</v>
      </c>
      <c r="X143" s="725">
        <v>0</v>
      </c>
      <c r="Y143" s="725">
        <v>0</v>
      </c>
      <c r="Z143" s="725">
        <v>0</v>
      </c>
      <c r="AA143" s="725">
        <v>0</v>
      </c>
      <c r="AB143" s="725">
        <v>0</v>
      </c>
      <c r="AC143" s="725">
        <v>0</v>
      </c>
      <c r="AD143" s="725">
        <v>0</v>
      </c>
      <c r="AE143" s="725">
        <v>0</v>
      </c>
      <c r="AF143" s="725">
        <v>0</v>
      </c>
      <c r="AG143" s="725">
        <v>0</v>
      </c>
      <c r="AH143" s="725">
        <v>0</v>
      </c>
      <c r="AI143" s="725">
        <v>0</v>
      </c>
      <c r="AJ143" s="725">
        <v>0</v>
      </c>
      <c r="AK143" s="725">
        <v>0</v>
      </c>
      <c r="AL143" s="725">
        <v>0</v>
      </c>
      <c r="AM143" s="725">
        <v>0</v>
      </c>
      <c r="AN143" s="725">
        <v>0</v>
      </c>
      <c r="AO143" s="726">
        <v>0</v>
      </c>
      <c r="AP143" s="625"/>
      <c r="AQ143" s="684"/>
      <c r="AR143" s="685"/>
      <c r="AS143" s="685"/>
      <c r="AT143" s="685"/>
      <c r="AU143" s="685">
        <v>0</v>
      </c>
      <c r="AV143" s="685">
        <v>0</v>
      </c>
      <c r="AW143" s="685">
        <v>0</v>
      </c>
      <c r="AX143" s="685">
        <v>0</v>
      </c>
      <c r="AY143" s="685">
        <v>0</v>
      </c>
      <c r="AZ143" s="685">
        <v>0</v>
      </c>
      <c r="BA143" s="685">
        <v>0</v>
      </c>
      <c r="BB143" s="685">
        <v>0</v>
      </c>
      <c r="BC143" s="685">
        <v>0</v>
      </c>
      <c r="BD143" s="685">
        <v>0</v>
      </c>
      <c r="BE143" s="685">
        <v>0</v>
      </c>
      <c r="BF143" s="685">
        <v>0</v>
      </c>
      <c r="BG143" s="685">
        <v>0</v>
      </c>
      <c r="BH143" s="685">
        <v>0</v>
      </c>
      <c r="BI143" s="685">
        <v>0</v>
      </c>
      <c r="BJ143" s="685">
        <v>0</v>
      </c>
      <c r="BK143" s="685">
        <v>0</v>
      </c>
      <c r="BL143" s="685">
        <v>0</v>
      </c>
      <c r="BM143" s="685">
        <v>0</v>
      </c>
      <c r="BN143" s="685">
        <v>0</v>
      </c>
      <c r="BO143" s="685">
        <v>0</v>
      </c>
      <c r="BP143" s="685">
        <v>0</v>
      </c>
      <c r="BQ143" s="685">
        <v>0</v>
      </c>
      <c r="BR143" s="685">
        <v>0</v>
      </c>
      <c r="BS143" s="685">
        <v>0</v>
      </c>
      <c r="BT143" s="686">
        <v>0</v>
      </c>
    </row>
    <row r="144" spans="2:72" hidden="1">
      <c r="B144" s="683"/>
      <c r="C144" s="683"/>
      <c r="D144" s="683" t="s">
        <v>714</v>
      </c>
      <c r="E144" s="683" t="s">
        <v>682</v>
      </c>
      <c r="F144" s="683"/>
      <c r="G144" s="683"/>
      <c r="H144" s="683">
        <v>2015</v>
      </c>
      <c r="I144" s="635" t="s">
        <v>581</v>
      </c>
      <c r="J144" s="635" t="str">
        <f t="shared" si="1"/>
        <v>Current Year Savings</v>
      </c>
      <c r="K144" s="625"/>
      <c r="L144" s="727"/>
      <c r="M144" s="725"/>
      <c r="N144" s="725"/>
      <c r="O144" s="725"/>
      <c r="P144" s="725">
        <v>0</v>
      </c>
      <c r="Q144" s="725">
        <v>0</v>
      </c>
      <c r="R144" s="725">
        <v>0</v>
      </c>
      <c r="S144" s="725">
        <v>0</v>
      </c>
      <c r="T144" s="725">
        <v>0</v>
      </c>
      <c r="U144" s="725">
        <v>0</v>
      </c>
      <c r="V144" s="725">
        <v>0</v>
      </c>
      <c r="W144" s="725">
        <v>0</v>
      </c>
      <c r="X144" s="725">
        <v>0</v>
      </c>
      <c r="Y144" s="725">
        <v>0</v>
      </c>
      <c r="Z144" s="725">
        <v>0</v>
      </c>
      <c r="AA144" s="725">
        <v>0</v>
      </c>
      <c r="AB144" s="725">
        <v>0</v>
      </c>
      <c r="AC144" s="725">
        <v>0</v>
      </c>
      <c r="AD144" s="725">
        <v>0</v>
      </c>
      <c r="AE144" s="725">
        <v>0</v>
      </c>
      <c r="AF144" s="725">
        <v>0</v>
      </c>
      <c r="AG144" s="725">
        <v>0</v>
      </c>
      <c r="AH144" s="725">
        <v>0</v>
      </c>
      <c r="AI144" s="725">
        <v>0</v>
      </c>
      <c r="AJ144" s="725">
        <v>0</v>
      </c>
      <c r="AK144" s="725">
        <v>0</v>
      </c>
      <c r="AL144" s="725">
        <v>0</v>
      </c>
      <c r="AM144" s="725">
        <v>0</v>
      </c>
      <c r="AN144" s="725">
        <v>0</v>
      </c>
      <c r="AO144" s="726">
        <v>0</v>
      </c>
      <c r="AP144" s="625"/>
      <c r="AQ144" s="684"/>
      <c r="AR144" s="685"/>
      <c r="AS144" s="685"/>
      <c r="AT144" s="685"/>
      <c r="AU144" s="685">
        <v>0</v>
      </c>
      <c r="AV144" s="685">
        <v>0</v>
      </c>
      <c r="AW144" s="685">
        <v>0</v>
      </c>
      <c r="AX144" s="685">
        <v>0</v>
      </c>
      <c r="AY144" s="685">
        <v>0</v>
      </c>
      <c r="AZ144" s="685">
        <v>0</v>
      </c>
      <c r="BA144" s="685">
        <v>0</v>
      </c>
      <c r="BB144" s="685">
        <v>0</v>
      </c>
      <c r="BC144" s="685">
        <v>0</v>
      </c>
      <c r="BD144" s="685">
        <v>0</v>
      </c>
      <c r="BE144" s="685">
        <v>0</v>
      </c>
      <c r="BF144" s="685">
        <v>0</v>
      </c>
      <c r="BG144" s="685">
        <v>0</v>
      </c>
      <c r="BH144" s="685">
        <v>0</v>
      </c>
      <c r="BI144" s="685">
        <v>0</v>
      </c>
      <c r="BJ144" s="685">
        <v>0</v>
      </c>
      <c r="BK144" s="685">
        <v>0</v>
      </c>
      <c r="BL144" s="685">
        <v>0</v>
      </c>
      <c r="BM144" s="685">
        <v>0</v>
      </c>
      <c r="BN144" s="685">
        <v>0</v>
      </c>
      <c r="BO144" s="685">
        <v>0</v>
      </c>
      <c r="BP144" s="685">
        <v>0</v>
      </c>
      <c r="BQ144" s="685">
        <v>0</v>
      </c>
      <c r="BR144" s="685">
        <v>0</v>
      </c>
      <c r="BS144" s="685">
        <v>0</v>
      </c>
      <c r="BT144" s="686">
        <v>0</v>
      </c>
    </row>
    <row r="145" spans="2:72" hidden="1">
      <c r="B145" s="683"/>
      <c r="C145" s="683"/>
      <c r="D145" s="683" t="s">
        <v>713</v>
      </c>
      <c r="E145" s="683" t="s">
        <v>682</v>
      </c>
      <c r="F145" s="683"/>
      <c r="G145" s="683"/>
      <c r="H145" s="683">
        <v>2015</v>
      </c>
      <c r="I145" s="635" t="s">
        <v>581</v>
      </c>
      <c r="J145" s="635" t="str">
        <f t="shared" si="1"/>
        <v>Current Year Savings</v>
      </c>
      <c r="K145" s="625"/>
      <c r="L145" s="727"/>
      <c r="M145" s="725"/>
      <c r="N145" s="725"/>
      <c r="O145" s="725"/>
      <c r="P145" s="725">
        <v>0</v>
      </c>
      <c r="Q145" s="725">
        <v>0</v>
      </c>
      <c r="R145" s="725">
        <v>0</v>
      </c>
      <c r="S145" s="725">
        <v>0</v>
      </c>
      <c r="T145" s="725">
        <v>0</v>
      </c>
      <c r="U145" s="725">
        <v>0</v>
      </c>
      <c r="V145" s="725">
        <v>0</v>
      </c>
      <c r="W145" s="725">
        <v>0</v>
      </c>
      <c r="X145" s="725">
        <v>0</v>
      </c>
      <c r="Y145" s="725">
        <v>0</v>
      </c>
      <c r="Z145" s="725">
        <v>0</v>
      </c>
      <c r="AA145" s="725">
        <v>0</v>
      </c>
      <c r="AB145" s="725">
        <v>0</v>
      </c>
      <c r="AC145" s="725">
        <v>0</v>
      </c>
      <c r="AD145" s="725">
        <v>0</v>
      </c>
      <c r="AE145" s="725">
        <v>0</v>
      </c>
      <c r="AF145" s="725">
        <v>0</v>
      </c>
      <c r="AG145" s="725">
        <v>0</v>
      </c>
      <c r="AH145" s="725">
        <v>0</v>
      </c>
      <c r="AI145" s="725">
        <v>0</v>
      </c>
      <c r="AJ145" s="725">
        <v>0</v>
      </c>
      <c r="AK145" s="725">
        <v>0</v>
      </c>
      <c r="AL145" s="725">
        <v>0</v>
      </c>
      <c r="AM145" s="725">
        <v>0</v>
      </c>
      <c r="AN145" s="725">
        <v>0</v>
      </c>
      <c r="AO145" s="726">
        <v>0</v>
      </c>
      <c r="AP145" s="625"/>
      <c r="AQ145" s="684"/>
      <c r="AR145" s="685"/>
      <c r="AS145" s="685"/>
      <c r="AT145" s="685"/>
      <c r="AU145" s="685">
        <v>0</v>
      </c>
      <c r="AV145" s="685">
        <v>0</v>
      </c>
      <c r="AW145" s="685">
        <v>0</v>
      </c>
      <c r="AX145" s="685">
        <v>0</v>
      </c>
      <c r="AY145" s="685">
        <v>0</v>
      </c>
      <c r="AZ145" s="685">
        <v>0</v>
      </c>
      <c r="BA145" s="685">
        <v>0</v>
      </c>
      <c r="BB145" s="685">
        <v>0</v>
      </c>
      <c r="BC145" s="685">
        <v>0</v>
      </c>
      <c r="BD145" s="685">
        <v>0</v>
      </c>
      <c r="BE145" s="685">
        <v>0</v>
      </c>
      <c r="BF145" s="685">
        <v>0</v>
      </c>
      <c r="BG145" s="685">
        <v>0</v>
      </c>
      <c r="BH145" s="685">
        <v>0</v>
      </c>
      <c r="BI145" s="685">
        <v>0</v>
      </c>
      <c r="BJ145" s="685">
        <v>0</v>
      </c>
      <c r="BK145" s="685">
        <v>0</v>
      </c>
      <c r="BL145" s="685">
        <v>0</v>
      </c>
      <c r="BM145" s="685">
        <v>0</v>
      </c>
      <c r="BN145" s="685">
        <v>0</v>
      </c>
      <c r="BO145" s="685">
        <v>0</v>
      </c>
      <c r="BP145" s="685">
        <v>0</v>
      </c>
      <c r="BQ145" s="685">
        <v>0</v>
      </c>
      <c r="BR145" s="685">
        <v>0</v>
      </c>
      <c r="BS145" s="685">
        <v>0</v>
      </c>
      <c r="BT145" s="686">
        <v>0</v>
      </c>
    </row>
    <row r="146" spans="2:72" hidden="1">
      <c r="B146" s="683"/>
      <c r="C146" s="683"/>
      <c r="D146" s="683" t="s">
        <v>712</v>
      </c>
      <c r="E146" s="683" t="s">
        <v>682</v>
      </c>
      <c r="F146" s="683"/>
      <c r="G146" s="683"/>
      <c r="H146" s="683">
        <v>2015</v>
      </c>
      <c r="I146" s="635" t="s">
        <v>581</v>
      </c>
      <c r="J146" s="635" t="str">
        <f t="shared" si="1"/>
        <v>Current Year Savings</v>
      </c>
      <c r="K146" s="625"/>
      <c r="L146" s="727"/>
      <c r="M146" s="725"/>
      <c r="N146" s="725"/>
      <c r="O146" s="725"/>
      <c r="P146" s="725">
        <v>0</v>
      </c>
      <c r="Q146" s="725">
        <v>0</v>
      </c>
      <c r="R146" s="725">
        <v>0</v>
      </c>
      <c r="S146" s="725">
        <v>0</v>
      </c>
      <c r="T146" s="725">
        <v>0</v>
      </c>
      <c r="U146" s="725">
        <v>0</v>
      </c>
      <c r="V146" s="725">
        <v>0</v>
      </c>
      <c r="W146" s="725">
        <v>0</v>
      </c>
      <c r="X146" s="725">
        <v>0</v>
      </c>
      <c r="Y146" s="725">
        <v>0</v>
      </c>
      <c r="Z146" s="725">
        <v>0</v>
      </c>
      <c r="AA146" s="725">
        <v>0</v>
      </c>
      <c r="AB146" s="725">
        <v>0</v>
      </c>
      <c r="AC146" s="725">
        <v>0</v>
      </c>
      <c r="AD146" s="725">
        <v>0</v>
      </c>
      <c r="AE146" s="725">
        <v>0</v>
      </c>
      <c r="AF146" s="725">
        <v>0</v>
      </c>
      <c r="AG146" s="725">
        <v>0</v>
      </c>
      <c r="AH146" s="725">
        <v>0</v>
      </c>
      <c r="AI146" s="725">
        <v>0</v>
      </c>
      <c r="AJ146" s="725">
        <v>0</v>
      </c>
      <c r="AK146" s="725">
        <v>0</v>
      </c>
      <c r="AL146" s="725">
        <v>0</v>
      </c>
      <c r="AM146" s="725">
        <v>0</v>
      </c>
      <c r="AN146" s="725">
        <v>0</v>
      </c>
      <c r="AO146" s="726">
        <v>0</v>
      </c>
      <c r="AP146" s="625"/>
      <c r="AQ146" s="684"/>
      <c r="AR146" s="685"/>
      <c r="AS146" s="685"/>
      <c r="AT146" s="685"/>
      <c r="AU146" s="685">
        <v>0</v>
      </c>
      <c r="AV146" s="685">
        <v>0</v>
      </c>
      <c r="AW146" s="685">
        <v>0</v>
      </c>
      <c r="AX146" s="685">
        <v>0</v>
      </c>
      <c r="AY146" s="685">
        <v>0</v>
      </c>
      <c r="AZ146" s="685">
        <v>0</v>
      </c>
      <c r="BA146" s="685">
        <v>0</v>
      </c>
      <c r="BB146" s="685">
        <v>0</v>
      </c>
      <c r="BC146" s="685">
        <v>0</v>
      </c>
      <c r="BD146" s="685">
        <v>0</v>
      </c>
      <c r="BE146" s="685">
        <v>0</v>
      </c>
      <c r="BF146" s="685">
        <v>0</v>
      </c>
      <c r="BG146" s="685">
        <v>0</v>
      </c>
      <c r="BH146" s="685">
        <v>0</v>
      </c>
      <c r="BI146" s="685">
        <v>0</v>
      </c>
      <c r="BJ146" s="685">
        <v>0</v>
      </c>
      <c r="BK146" s="685">
        <v>0</v>
      </c>
      <c r="BL146" s="685">
        <v>0</v>
      </c>
      <c r="BM146" s="685">
        <v>0</v>
      </c>
      <c r="BN146" s="685">
        <v>0</v>
      </c>
      <c r="BO146" s="685">
        <v>0</v>
      </c>
      <c r="BP146" s="685">
        <v>0</v>
      </c>
      <c r="BQ146" s="685">
        <v>0</v>
      </c>
      <c r="BR146" s="685">
        <v>0</v>
      </c>
      <c r="BS146" s="685">
        <v>0</v>
      </c>
      <c r="BT146" s="686">
        <v>0</v>
      </c>
    </row>
    <row r="147" spans="2:72" hidden="1">
      <c r="B147" s="683"/>
      <c r="C147" s="683"/>
      <c r="D147" s="683" t="s">
        <v>711</v>
      </c>
      <c r="E147" s="683" t="s">
        <v>682</v>
      </c>
      <c r="F147" s="683"/>
      <c r="G147" s="683"/>
      <c r="H147" s="683">
        <v>2015</v>
      </c>
      <c r="I147" s="635" t="s">
        <v>581</v>
      </c>
      <c r="J147" s="635" t="str">
        <f t="shared" si="1"/>
        <v>Current Year Savings</v>
      </c>
      <c r="K147" s="625"/>
      <c r="L147" s="727"/>
      <c r="M147" s="725"/>
      <c r="N147" s="725"/>
      <c r="O147" s="725"/>
      <c r="P147" s="725">
        <v>0</v>
      </c>
      <c r="Q147" s="725">
        <v>0</v>
      </c>
      <c r="R147" s="725">
        <v>0</v>
      </c>
      <c r="S147" s="725">
        <v>0</v>
      </c>
      <c r="T147" s="725">
        <v>0</v>
      </c>
      <c r="U147" s="725">
        <v>0</v>
      </c>
      <c r="V147" s="725">
        <v>0</v>
      </c>
      <c r="W147" s="725">
        <v>0</v>
      </c>
      <c r="X147" s="725">
        <v>0</v>
      </c>
      <c r="Y147" s="725">
        <v>0</v>
      </c>
      <c r="Z147" s="725">
        <v>0</v>
      </c>
      <c r="AA147" s="725">
        <v>0</v>
      </c>
      <c r="AB147" s="725">
        <v>0</v>
      </c>
      <c r="AC147" s="725">
        <v>0</v>
      </c>
      <c r="AD147" s="725">
        <v>0</v>
      </c>
      <c r="AE147" s="725">
        <v>0</v>
      </c>
      <c r="AF147" s="725">
        <v>0</v>
      </c>
      <c r="AG147" s="725">
        <v>0</v>
      </c>
      <c r="AH147" s="725">
        <v>0</v>
      </c>
      <c r="AI147" s="725">
        <v>0</v>
      </c>
      <c r="AJ147" s="725">
        <v>0</v>
      </c>
      <c r="AK147" s="725">
        <v>0</v>
      </c>
      <c r="AL147" s="725">
        <v>0</v>
      </c>
      <c r="AM147" s="725">
        <v>0</v>
      </c>
      <c r="AN147" s="725">
        <v>0</v>
      </c>
      <c r="AO147" s="726">
        <v>0</v>
      </c>
      <c r="AP147" s="625"/>
      <c r="AQ147" s="684"/>
      <c r="AR147" s="685"/>
      <c r="AS147" s="685"/>
      <c r="AT147" s="685"/>
      <c r="AU147" s="685">
        <v>0</v>
      </c>
      <c r="AV147" s="685">
        <v>0</v>
      </c>
      <c r="AW147" s="685">
        <v>0</v>
      </c>
      <c r="AX147" s="685">
        <v>0</v>
      </c>
      <c r="AY147" s="685">
        <v>0</v>
      </c>
      <c r="AZ147" s="685">
        <v>0</v>
      </c>
      <c r="BA147" s="685">
        <v>0</v>
      </c>
      <c r="BB147" s="685">
        <v>0</v>
      </c>
      <c r="BC147" s="685">
        <v>0</v>
      </c>
      <c r="BD147" s="685">
        <v>0</v>
      </c>
      <c r="BE147" s="685">
        <v>0</v>
      </c>
      <c r="BF147" s="685">
        <v>0</v>
      </c>
      <c r="BG147" s="685">
        <v>0</v>
      </c>
      <c r="BH147" s="685">
        <v>0</v>
      </c>
      <c r="BI147" s="685">
        <v>0</v>
      </c>
      <c r="BJ147" s="685">
        <v>0</v>
      </c>
      <c r="BK147" s="685">
        <v>0</v>
      </c>
      <c r="BL147" s="685">
        <v>0</v>
      </c>
      <c r="BM147" s="685">
        <v>0</v>
      </c>
      <c r="BN147" s="685">
        <v>0</v>
      </c>
      <c r="BO147" s="685">
        <v>0</v>
      </c>
      <c r="BP147" s="685">
        <v>0</v>
      </c>
      <c r="BQ147" s="685">
        <v>0</v>
      </c>
      <c r="BR147" s="685">
        <v>0</v>
      </c>
      <c r="BS147" s="685">
        <v>0</v>
      </c>
      <c r="BT147" s="686">
        <v>0</v>
      </c>
    </row>
    <row r="148" spans="2:72" hidden="1">
      <c r="B148" s="683"/>
      <c r="C148" s="683"/>
      <c r="D148" s="683" t="s">
        <v>710</v>
      </c>
      <c r="E148" s="683" t="s">
        <v>682</v>
      </c>
      <c r="F148" s="683"/>
      <c r="G148" s="683"/>
      <c r="H148" s="683">
        <v>2015</v>
      </c>
      <c r="I148" s="635" t="s">
        <v>581</v>
      </c>
      <c r="J148" s="635" t="str">
        <f t="shared" si="1"/>
        <v>Current Year Savings</v>
      </c>
      <c r="K148" s="625"/>
      <c r="L148" s="727"/>
      <c r="M148" s="725"/>
      <c r="N148" s="725"/>
      <c r="O148" s="725"/>
      <c r="P148" s="725">
        <v>0</v>
      </c>
      <c r="Q148" s="725">
        <v>0</v>
      </c>
      <c r="R148" s="725">
        <v>0</v>
      </c>
      <c r="S148" s="725">
        <v>0</v>
      </c>
      <c r="T148" s="725">
        <v>0</v>
      </c>
      <c r="U148" s="725">
        <v>0</v>
      </c>
      <c r="V148" s="725">
        <v>0</v>
      </c>
      <c r="W148" s="725">
        <v>0</v>
      </c>
      <c r="X148" s="725">
        <v>0</v>
      </c>
      <c r="Y148" s="725">
        <v>0</v>
      </c>
      <c r="Z148" s="725">
        <v>0</v>
      </c>
      <c r="AA148" s="725">
        <v>0</v>
      </c>
      <c r="AB148" s="725">
        <v>0</v>
      </c>
      <c r="AC148" s="725">
        <v>0</v>
      </c>
      <c r="AD148" s="725">
        <v>0</v>
      </c>
      <c r="AE148" s="725">
        <v>0</v>
      </c>
      <c r="AF148" s="725">
        <v>0</v>
      </c>
      <c r="AG148" s="725">
        <v>0</v>
      </c>
      <c r="AH148" s="725">
        <v>0</v>
      </c>
      <c r="AI148" s="725">
        <v>0</v>
      </c>
      <c r="AJ148" s="725">
        <v>0</v>
      </c>
      <c r="AK148" s="725">
        <v>0</v>
      </c>
      <c r="AL148" s="725">
        <v>0</v>
      </c>
      <c r="AM148" s="725">
        <v>0</v>
      </c>
      <c r="AN148" s="725">
        <v>0</v>
      </c>
      <c r="AO148" s="726">
        <v>0</v>
      </c>
      <c r="AP148" s="625"/>
      <c r="AQ148" s="684"/>
      <c r="AR148" s="685"/>
      <c r="AS148" s="685"/>
      <c r="AT148" s="685"/>
      <c r="AU148" s="685">
        <v>0</v>
      </c>
      <c r="AV148" s="685">
        <v>0</v>
      </c>
      <c r="AW148" s="685">
        <v>0</v>
      </c>
      <c r="AX148" s="685">
        <v>0</v>
      </c>
      <c r="AY148" s="685">
        <v>0</v>
      </c>
      <c r="AZ148" s="685">
        <v>0</v>
      </c>
      <c r="BA148" s="685">
        <v>0</v>
      </c>
      <c r="BB148" s="685">
        <v>0</v>
      </c>
      <c r="BC148" s="685">
        <v>0</v>
      </c>
      <c r="BD148" s="685">
        <v>0</v>
      </c>
      <c r="BE148" s="685">
        <v>0</v>
      </c>
      <c r="BF148" s="685">
        <v>0</v>
      </c>
      <c r="BG148" s="685">
        <v>0</v>
      </c>
      <c r="BH148" s="685">
        <v>0</v>
      </c>
      <c r="BI148" s="685">
        <v>0</v>
      </c>
      <c r="BJ148" s="685">
        <v>0</v>
      </c>
      <c r="BK148" s="685">
        <v>0</v>
      </c>
      <c r="BL148" s="685">
        <v>0</v>
      </c>
      <c r="BM148" s="685">
        <v>0</v>
      </c>
      <c r="BN148" s="685">
        <v>0</v>
      </c>
      <c r="BO148" s="685">
        <v>0</v>
      </c>
      <c r="BP148" s="685">
        <v>0</v>
      </c>
      <c r="BQ148" s="685">
        <v>0</v>
      </c>
      <c r="BR148" s="685">
        <v>0</v>
      </c>
      <c r="BS148" s="685">
        <v>0</v>
      </c>
      <c r="BT148" s="686">
        <v>0</v>
      </c>
    </row>
    <row r="149" spans="2:72" hidden="1">
      <c r="B149" s="683"/>
      <c r="C149" s="683"/>
      <c r="D149" s="683" t="s">
        <v>709</v>
      </c>
      <c r="E149" s="683" t="s">
        <v>682</v>
      </c>
      <c r="F149" s="683"/>
      <c r="G149" s="683"/>
      <c r="H149" s="683">
        <v>2015</v>
      </c>
      <c r="I149" s="635" t="s">
        <v>581</v>
      </c>
      <c r="J149" s="635" t="str">
        <f t="shared" si="1"/>
        <v>Current Year Savings</v>
      </c>
      <c r="K149" s="625"/>
      <c r="L149" s="727"/>
      <c r="M149" s="725"/>
      <c r="N149" s="725"/>
      <c r="O149" s="725"/>
      <c r="P149" s="725">
        <v>0</v>
      </c>
      <c r="Q149" s="725">
        <v>0</v>
      </c>
      <c r="R149" s="725">
        <v>0</v>
      </c>
      <c r="S149" s="725">
        <v>0</v>
      </c>
      <c r="T149" s="725">
        <v>0</v>
      </c>
      <c r="U149" s="725">
        <v>0</v>
      </c>
      <c r="V149" s="725">
        <v>0</v>
      </c>
      <c r="W149" s="725">
        <v>0</v>
      </c>
      <c r="X149" s="725">
        <v>0</v>
      </c>
      <c r="Y149" s="725">
        <v>0</v>
      </c>
      <c r="Z149" s="725">
        <v>0</v>
      </c>
      <c r="AA149" s="725">
        <v>0</v>
      </c>
      <c r="AB149" s="725">
        <v>0</v>
      </c>
      <c r="AC149" s="725">
        <v>0</v>
      </c>
      <c r="AD149" s="725">
        <v>0</v>
      </c>
      <c r="AE149" s="725">
        <v>0</v>
      </c>
      <c r="AF149" s="725">
        <v>0</v>
      </c>
      <c r="AG149" s="725">
        <v>0</v>
      </c>
      <c r="AH149" s="725">
        <v>0</v>
      </c>
      <c r="AI149" s="725">
        <v>0</v>
      </c>
      <c r="AJ149" s="725">
        <v>0</v>
      </c>
      <c r="AK149" s="725">
        <v>0</v>
      </c>
      <c r="AL149" s="725">
        <v>0</v>
      </c>
      <c r="AM149" s="725">
        <v>0</v>
      </c>
      <c r="AN149" s="725">
        <v>0</v>
      </c>
      <c r="AO149" s="726">
        <v>0</v>
      </c>
      <c r="AP149" s="625"/>
      <c r="AQ149" s="684"/>
      <c r="AR149" s="685"/>
      <c r="AS149" s="685"/>
      <c r="AT149" s="685"/>
      <c r="AU149" s="685">
        <v>0</v>
      </c>
      <c r="AV149" s="685">
        <v>0</v>
      </c>
      <c r="AW149" s="685">
        <v>0</v>
      </c>
      <c r="AX149" s="685">
        <v>0</v>
      </c>
      <c r="AY149" s="685">
        <v>0</v>
      </c>
      <c r="AZ149" s="685">
        <v>0</v>
      </c>
      <c r="BA149" s="685">
        <v>0</v>
      </c>
      <c r="BB149" s="685">
        <v>0</v>
      </c>
      <c r="BC149" s="685">
        <v>0</v>
      </c>
      <c r="BD149" s="685">
        <v>0</v>
      </c>
      <c r="BE149" s="685">
        <v>0</v>
      </c>
      <c r="BF149" s="685">
        <v>0</v>
      </c>
      <c r="BG149" s="685">
        <v>0</v>
      </c>
      <c r="BH149" s="685">
        <v>0</v>
      </c>
      <c r="BI149" s="685">
        <v>0</v>
      </c>
      <c r="BJ149" s="685">
        <v>0</v>
      </c>
      <c r="BK149" s="685">
        <v>0</v>
      </c>
      <c r="BL149" s="685">
        <v>0</v>
      </c>
      <c r="BM149" s="685">
        <v>0</v>
      </c>
      <c r="BN149" s="685">
        <v>0</v>
      </c>
      <c r="BO149" s="685">
        <v>0</v>
      </c>
      <c r="BP149" s="685">
        <v>0</v>
      </c>
      <c r="BQ149" s="685">
        <v>0</v>
      </c>
      <c r="BR149" s="685">
        <v>0</v>
      </c>
      <c r="BS149" s="685">
        <v>0</v>
      </c>
      <c r="BT149" s="686">
        <v>0</v>
      </c>
    </row>
    <row r="150" spans="2:72" hidden="1">
      <c r="B150" s="683"/>
      <c r="C150" s="683"/>
      <c r="D150" s="683" t="s">
        <v>708</v>
      </c>
      <c r="E150" s="683" t="s">
        <v>682</v>
      </c>
      <c r="F150" s="683"/>
      <c r="G150" s="683"/>
      <c r="H150" s="683">
        <v>2015</v>
      </c>
      <c r="I150" s="635" t="s">
        <v>581</v>
      </c>
      <c r="J150" s="635" t="str">
        <f t="shared" si="1"/>
        <v>Current Year Savings</v>
      </c>
      <c r="K150" s="625"/>
      <c r="L150" s="727"/>
      <c r="M150" s="725"/>
      <c r="N150" s="725"/>
      <c r="O150" s="725"/>
      <c r="P150" s="725">
        <v>0</v>
      </c>
      <c r="Q150" s="725">
        <v>0</v>
      </c>
      <c r="R150" s="725">
        <v>0</v>
      </c>
      <c r="S150" s="725">
        <v>0</v>
      </c>
      <c r="T150" s="725">
        <v>0</v>
      </c>
      <c r="U150" s="725">
        <v>0</v>
      </c>
      <c r="V150" s="725">
        <v>0</v>
      </c>
      <c r="W150" s="725">
        <v>0</v>
      </c>
      <c r="X150" s="725">
        <v>0</v>
      </c>
      <c r="Y150" s="725">
        <v>0</v>
      </c>
      <c r="Z150" s="725">
        <v>0</v>
      </c>
      <c r="AA150" s="725">
        <v>0</v>
      </c>
      <c r="AB150" s="725">
        <v>0</v>
      </c>
      <c r="AC150" s="725">
        <v>0</v>
      </c>
      <c r="AD150" s="725">
        <v>0</v>
      </c>
      <c r="AE150" s="725">
        <v>0</v>
      </c>
      <c r="AF150" s="725">
        <v>0</v>
      </c>
      <c r="AG150" s="725">
        <v>0</v>
      </c>
      <c r="AH150" s="725">
        <v>0</v>
      </c>
      <c r="AI150" s="725">
        <v>0</v>
      </c>
      <c r="AJ150" s="725">
        <v>0</v>
      </c>
      <c r="AK150" s="725">
        <v>0</v>
      </c>
      <c r="AL150" s="725">
        <v>0</v>
      </c>
      <c r="AM150" s="725">
        <v>0</v>
      </c>
      <c r="AN150" s="725">
        <v>0</v>
      </c>
      <c r="AO150" s="726">
        <v>0</v>
      </c>
      <c r="AP150" s="625"/>
      <c r="AQ150" s="684"/>
      <c r="AR150" s="685"/>
      <c r="AS150" s="685"/>
      <c r="AT150" s="685"/>
      <c r="AU150" s="685">
        <v>0</v>
      </c>
      <c r="AV150" s="685">
        <v>0</v>
      </c>
      <c r="AW150" s="685">
        <v>0</v>
      </c>
      <c r="AX150" s="685">
        <v>0</v>
      </c>
      <c r="AY150" s="685">
        <v>0</v>
      </c>
      <c r="AZ150" s="685">
        <v>0</v>
      </c>
      <c r="BA150" s="685">
        <v>0</v>
      </c>
      <c r="BB150" s="685">
        <v>0</v>
      </c>
      <c r="BC150" s="685">
        <v>0</v>
      </c>
      <c r="BD150" s="685">
        <v>0</v>
      </c>
      <c r="BE150" s="685">
        <v>0</v>
      </c>
      <c r="BF150" s="685">
        <v>0</v>
      </c>
      <c r="BG150" s="685">
        <v>0</v>
      </c>
      <c r="BH150" s="685">
        <v>0</v>
      </c>
      <c r="BI150" s="685">
        <v>0</v>
      </c>
      <c r="BJ150" s="685">
        <v>0</v>
      </c>
      <c r="BK150" s="685">
        <v>0</v>
      </c>
      <c r="BL150" s="685">
        <v>0</v>
      </c>
      <c r="BM150" s="685">
        <v>0</v>
      </c>
      <c r="BN150" s="685">
        <v>0</v>
      </c>
      <c r="BO150" s="685">
        <v>0</v>
      </c>
      <c r="BP150" s="685">
        <v>0</v>
      </c>
      <c r="BQ150" s="685">
        <v>0</v>
      </c>
      <c r="BR150" s="685">
        <v>0</v>
      </c>
      <c r="BS150" s="685">
        <v>0</v>
      </c>
      <c r="BT150" s="686">
        <v>0</v>
      </c>
    </row>
    <row r="151" spans="2:72" hidden="1">
      <c r="B151" s="683"/>
      <c r="C151" s="683"/>
      <c r="D151" s="683" t="s">
        <v>707</v>
      </c>
      <c r="E151" s="683" t="s">
        <v>682</v>
      </c>
      <c r="F151" s="683"/>
      <c r="G151" s="683"/>
      <c r="H151" s="683">
        <v>2015</v>
      </c>
      <c r="I151" s="635" t="s">
        <v>581</v>
      </c>
      <c r="J151" s="635" t="str">
        <f t="shared" si="1"/>
        <v>Current Year Savings</v>
      </c>
      <c r="K151" s="625"/>
      <c r="L151" s="727"/>
      <c r="M151" s="725"/>
      <c r="N151" s="725"/>
      <c r="O151" s="725"/>
      <c r="P151" s="725">
        <v>0</v>
      </c>
      <c r="Q151" s="725">
        <v>0</v>
      </c>
      <c r="R151" s="725">
        <v>0</v>
      </c>
      <c r="S151" s="725">
        <v>0</v>
      </c>
      <c r="T151" s="725">
        <v>0</v>
      </c>
      <c r="U151" s="725">
        <v>0</v>
      </c>
      <c r="V151" s="725">
        <v>0</v>
      </c>
      <c r="W151" s="725">
        <v>0</v>
      </c>
      <c r="X151" s="725">
        <v>0</v>
      </c>
      <c r="Y151" s="725">
        <v>0</v>
      </c>
      <c r="Z151" s="725">
        <v>0</v>
      </c>
      <c r="AA151" s="725">
        <v>0</v>
      </c>
      <c r="AB151" s="725">
        <v>0</v>
      </c>
      <c r="AC151" s="725">
        <v>0</v>
      </c>
      <c r="AD151" s="725">
        <v>0</v>
      </c>
      <c r="AE151" s="725">
        <v>0</v>
      </c>
      <c r="AF151" s="725">
        <v>0</v>
      </c>
      <c r="AG151" s="725">
        <v>0</v>
      </c>
      <c r="AH151" s="725">
        <v>0</v>
      </c>
      <c r="AI151" s="725">
        <v>0</v>
      </c>
      <c r="AJ151" s="725">
        <v>0</v>
      </c>
      <c r="AK151" s="725">
        <v>0</v>
      </c>
      <c r="AL151" s="725">
        <v>0</v>
      </c>
      <c r="AM151" s="725">
        <v>0</v>
      </c>
      <c r="AN151" s="725">
        <v>0</v>
      </c>
      <c r="AO151" s="726">
        <v>0</v>
      </c>
      <c r="AP151" s="625"/>
      <c r="AQ151" s="684"/>
      <c r="AR151" s="685"/>
      <c r="AS151" s="685"/>
      <c r="AT151" s="685"/>
      <c r="AU151" s="685">
        <v>0</v>
      </c>
      <c r="AV151" s="685">
        <v>0</v>
      </c>
      <c r="AW151" s="685">
        <v>0</v>
      </c>
      <c r="AX151" s="685">
        <v>0</v>
      </c>
      <c r="AY151" s="685">
        <v>0</v>
      </c>
      <c r="AZ151" s="685">
        <v>0</v>
      </c>
      <c r="BA151" s="685">
        <v>0</v>
      </c>
      <c r="BB151" s="685">
        <v>0</v>
      </c>
      <c r="BC151" s="685">
        <v>0</v>
      </c>
      <c r="BD151" s="685">
        <v>0</v>
      </c>
      <c r="BE151" s="685">
        <v>0</v>
      </c>
      <c r="BF151" s="685">
        <v>0</v>
      </c>
      <c r="BG151" s="685">
        <v>0</v>
      </c>
      <c r="BH151" s="685">
        <v>0</v>
      </c>
      <c r="BI151" s="685">
        <v>0</v>
      </c>
      <c r="BJ151" s="685">
        <v>0</v>
      </c>
      <c r="BK151" s="685">
        <v>0</v>
      </c>
      <c r="BL151" s="685">
        <v>0</v>
      </c>
      <c r="BM151" s="685">
        <v>0</v>
      </c>
      <c r="BN151" s="685">
        <v>0</v>
      </c>
      <c r="BO151" s="685">
        <v>0</v>
      </c>
      <c r="BP151" s="685">
        <v>0</v>
      </c>
      <c r="BQ151" s="685">
        <v>0</v>
      </c>
      <c r="BR151" s="685">
        <v>0</v>
      </c>
      <c r="BS151" s="685">
        <v>0</v>
      </c>
      <c r="BT151" s="686">
        <v>0</v>
      </c>
    </row>
    <row r="152" spans="2:72" hidden="1">
      <c r="B152" s="683"/>
      <c r="C152" s="683"/>
      <c r="D152" s="683" t="s">
        <v>706</v>
      </c>
      <c r="E152" s="683" t="s">
        <v>682</v>
      </c>
      <c r="F152" s="683"/>
      <c r="G152" s="683"/>
      <c r="H152" s="683">
        <v>2015</v>
      </c>
      <c r="I152" s="635" t="s">
        <v>581</v>
      </c>
      <c r="J152" s="635" t="str">
        <f t="shared" si="1"/>
        <v>Current Year Savings</v>
      </c>
      <c r="K152" s="625"/>
      <c r="L152" s="727"/>
      <c r="M152" s="725"/>
      <c r="N152" s="725"/>
      <c r="O152" s="725"/>
      <c r="P152" s="725">
        <v>0</v>
      </c>
      <c r="Q152" s="725">
        <v>0</v>
      </c>
      <c r="R152" s="725">
        <v>0</v>
      </c>
      <c r="S152" s="725">
        <v>0</v>
      </c>
      <c r="T152" s="725">
        <v>0</v>
      </c>
      <c r="U152" s="725">
        <v>0</v>
      </c>
      <c r="V152" s="725">
        <v>0</v>
      </c>
      <c r="W152" s="725">
        <v>0</v>
      </c>
      <c r="X152" s="725">
        <v>0</v>
      </c>
      <c r="Y152" s="725">
        <v>0</v>
      </c>
      <c r="Z152" s="725">
        <v>0</v>
      </c>
      <c r="AA152" s="725">
        <v>0</v>
      </c>
      <c r="AB152" s="725">
        <v>0</v>
      </c>
      <c r="AC152" s="725">
        <v>0</v>
      </c>
      <c r="AD152" s="725">
        <v>0</v>
      </c>
      <c r="AE152" s="725">
        <v>0</v>
      </c>
      <c r="AF152" s="725">
        <v>0</v>
      </c>
      <c r="AG152" s="725">
        <v>0</v>
      </c>
      <c r="AH152" s="725">
        <v>0</v>
      </c>
      <c r="AI152" s="725">
        <v>0</v>
      </c>
      <c r="AJ152" s="725">
        <v>0</v>
      </c>
      <c r="AK152" s="725">
        <v>0</v>
      </c>
      <c r="AL152" s="725">
        <v>0</v>
      </c>
      <c r="AM152" s="725">
        <v>0</v>
      </c>
      <c r="AN152" s="725">
        <v>0</v>
      </c>
      <c r="AO152" s="726">
        <v>0</v>
      </c>
      <c r="AP152" s="625"/>
      <c r="AQ152" s="684"/>
      <c r="AR152" s="685"/>
      <c r="AS152" s="685"/>
      <c r="AT152" s="685"/>
      <c r="AU152" s="685">
        <v>0</v>
      </c>
      <c r="AV152" s="685">
        <v>0</v>
      </c>
      <c r="AW152" s="685">
        <v>0</v>
      </c>
      <c r="AX152" s="685">
        <v>0</v>
      </c>
      <c r="AY152" s="685">
        <v>0</v>
      </c>
      <c r="AZ152" s="685">
        <v>0</v>
      </c>
      <c r="BA152" s="685">
        <v>0</v>
      </c>
      <c r="BB152" s="685">
        <v>0</v>
      </c>
      <c r="BC152" s="685">
        <v>0</v>
      </c>
      <c r="BD152" s="685">
        <v>0</v>
      </c>
      <c r="BE152" s="685">
        <v>0</v>
      </c>
      <c r="BF152" s="685">
        <v>0</v>
      </c>
      <c r="BG152" s="685">
        <v>0</v>
      </c>
      <c r="BH152" s="685">
        <v>0</v>
      </c>
      <c r="BI152" s="685">
        <v>0</v>
      </c>
      <c r="BJ152" s="685">
        <v>0</v>
      </c>
      <c r="BK152" s="685">
        <v>0</v>
      </c>
      <c r="BL152" s="685">
        <v>0</v>
      </c>
      <c r="BM152" s="685">
        <v>0</v>
      </c>
      <c r="BN152" s="685">
        <v>0</v>
      </c>
      <c r="BO152" s="685">
        <v>0</v>
      </c>
      <c r="BP152" s="685">
        <v>0</v>
      </c>
      <c r="BQ152" s="685">
        <v>0</v>
      </c>
      <c r="BR152" s="685">
        <v>0</v>
      </c>
      <c r="BS152" s="685">
        <v>0</v>
      </c>
      <c r="BT152" s="686">
        <v>0</v>
      </c>
    </row>
    <row r="153" spans="2:72" hidden="1">
      <c r="B153" s="683"/>
      <c r="C153" s="683"/>
      <c r="D153" s="683" t="s">
        <v>705</v>
      </c>
      <c r="E153" s="683" t="s">
        <v>682</v>
      </c>
      <c r="F153" s="683"/>
      <c r="G153" s="683"/>
      <c r="H153" s="683">
        <v>2015</v>
      </c>
      <c r="I153" s="635" t="s">
        <v>581</v>
      </c>
      <c r="J153" s="635" t="str">
        <f t="shared" si="1"/>
        <v>Current Year Savings</v>
      </c>
      <c r="K153" s="625"/>
      <c r="L153" s="727"/>
      <c r="M153" s="725"/>
      <c r="N153" s="725"/>
      <c r="O153" s="725"/>
      <c r="P153" s="725">
        <v>0</v>
      </c>
      <c r="Q153" s="725">
        <v>0</v>
      </c>
      <c r="R153" s="725">
        <v>0</v>
      </c>
      <c r="S153" s="725">
        <v>0</v>
      </c>
      <c r="T153" s="725">
        <v>0</v>
      </c>
      <c r="U153" s="725">
        <v>0</v>
      </c>
      <c r="V153" s="725">
        <v>0</v>
      </c>
      <c r="W153" s="725">
        <v>0</v>
      </c>
      <c r="X153" s="725">
        <v>0</v>
      </c>
      <c r="Y153" s="725">
        <v>0</v>
      </c>
      <c r="Z153" s="725">
        <v>0</v>
      </c>
      <c r="AA153" s="725">
        <v>0</v>
      </c>
      <c r="AB153" s="725">
        <v>0</v>
      </c>
      <c r="AC153" s="725">
        <v>0</v>
      </c>
      <c r="AD153" s="725">
        <v>0</v>
      </c>
      <c r="AE153" s="725">
        <v>0</v>
      </c>
      <c r="AF153" s="725">
        <v>0</v>
      </c>
      <c r="AG153" s="725">
        <v>0</v>
      </c>
      <c r="AH153" s="725">
        <v>0</v>
      </c>
      <c r="AI153" s="725">
        <v>0</v>
      </c>
      <c r="AJ153" s="725">
        <v>0</v>
      </c>
      <c r="AK153" s="725">
        <v>0</v>
      </c>
      <c r="AL153" s="725">
        <v>0</v>
      </c>
      <c r="AM153" s="725">
        <v>0</v>
      </c>
      <c r="AN153" s="725">
        <v>0</v>
      </c>
      <c r="AO153" s="726">
        <v>0</v>
      </c>
      <c r="AP153" s="625"/>
      <c r="AQ153" s="684"/>
      <c r="AR153" s="685"/>
      <c r="AS153" s="685"/>
      <c r="AT153" s="685"/>
      <c r="AU153" s="685">
        <v>0</v>
      </c>
      <c r="AV153" s="685">
        <v>0</v>
      </c>
      <c r="AW153" s="685">
        <v>0</v>
      </c>
      <c r="AX153" s="685">
        <v>0</v>
      </c>
      <c r="AY153" s="685">
        <v>0</v>
      </c>
      <c r="AZ153" s="685">
        <v>0</v>
      </c>
      <c r="BA153" s="685">
        <v>0</v>
      </c>
      <c r="BB153" s="685">
        <v>0</v>
      </c>
      <c r="BC153" s="685">
        <v>0</v>
      </c>
      <c r="BD153" s="685">
        <v>0</v>
      </c>
      <c r="BE153" s="685">
        <v>0</v>
      </c>
      <c r="BF153" s="685">
        <v>0</v>
      </c>
      <c r="BG153" s="685">
        <v>0</v>
      </c>
      <c r="BH153" s="685">
        <v>0</v>
      </c>
      <c r="BI153" s="685">
        <v>0</v>
      </c>
      <c r="BJ153" s="685">
        <v>0</v>
      </c>
      <c r="BK153" s="685">
        <v>0</v>
      </c>
      <c r="BL153" s="685">
        <v>0</v>
      </c>
      <c r="BM153" s="685">
        <v>0</v>
      </c>
      <c r="BN153" s="685">
        <v>0</v>
      </c>
      <c r="BO153" s="685">
        <v>0</v>
      </c>
      <c r="BP153" s="685">
        <v>0</v>
      </c>
      <c r="BQ153" s="685">
        <v>0</v>
      </c>
      <c r="BR153" s="685">
        <v>0</v>
      </c>
      <c r="BS153" s="685">
        <v>0</v>
      </c>
      <c r="BT153" s="686">
        <v>0</v>
      </c>
    </row>
    <row r="154" spans="2:72" hidden="1">
      <c r="B154" s="683"/>
      <c r="C154" s="683"/>
      <c r="D154" s="683" t="s">
        <v>704</v>
      </c>
      <c r="E154" s="683" t="s">
        <v>682</v>
      </c>
      <c r="F154" s="683"/>
      <c r="G154" s="683"/>
      <c r="H154" s="683">
        <v>2015</v>
      </c>
      <c r="I154" s="635" t="s">
        <v>581</v>
      </c>
      <c r="J154" s="635" t="str">
        <f t="shared" si="1"/>
        <v>Current Year Savings</v>
      </c>
      <c r="K154" s="625"/>
      <c r="L154" s="727"/>
      <c r="M154" s="725"/>
      <c r="N154" s="725"/>
      <c r="O154" s="725"/>
      <c r="P154" s="725">
        <v>0</v>
      </c>
      <c r="Q154" s="725">
        <v>0</v>
      </c>
      <c r="R154" s="725">
        <v>0</v>
      </c>
      <c r="S154" s="725">
        <v>0</v>
      </c>
      <c r="T154" s="725">
        <v>0</v>
      </c>
      <c r="U154" s="725">
        <v>0</v>
      </c>
      <c r="V154" s="725">
        <v>0</v>
      </c>
      <c r="W154" s="725">
        <v>0</v>
      </c>
      <c r="X154" s="725">
        <v>0</v>
      </c>
      <c r="Y154" s="725">
        <v>0</v>
      </c>
      <c r="Z154" s="725">
        <v>0</v>
      </c>
      <c r="AA154" s="725">
        <v>0</v>
      </c>
      <c r="AB154" s="725">
        <v>0</v>
      </c>
      <c r="AC154" s="725">
        <v>0</v>
      </c>
      <c r="AD154" s="725">
        <v>0</v>
      </c>
      <c r="AE154" s="725">
        <v>0</v>
      </c>
      <c r="AF154" s="725">
        <v>0</v>
      </c>
      <c r="AG154" s="725">
        <v>0</v>
      </c>
      <c r="AH154" s="725">
        <v>0</v>
      </c>
      <c r="AI154" s="725">
        <v>0</v>
      </c>
      <c r="AJ154" s="725">
        <v>0</v>
      </c>
      <c r="AK154" s="725">
        <v>0</v>
      </c>
      <c r="AL154" s="725">
        <v>0</v>
      </c>
      <c r="AM154" s="725">
        <v>0</v>
      </c>
      <c r="AN154" s="725">
        <v>0</v>
      </c>
      <c r="AO154" s="726">
        <v>0</v>
      </c>
      <c r="AP154" s="625"/>
      <c r="AQ154" s="684"/>
      <c r="AR154" s="685"/>
      <c r="AS154" s="685"/>
      <c r="AT154" s="685"/>
      <c r="AU154" s="685">
        <v>0</v>
      </c>
      <c r="AV154" s="685">
        <v>0</v>
      </c>
      <c r="AW154" s="685">
        <v>0</v>
      </c>
      <c r="AX154" s="685">
        <v>0</v>
      </c>
      <c r="AY154" s="685">
        <v>0</v>
      </c>
      <c r="AZ154" s="685">
        <v>0</v>
      </c>
      <c r="BA154" s="685">
        <v>0</v>
      </c>
      <c r="BB154" s="685">
        <v>0</v>
      </c>
      <c r="BC154" s="685">
        <v>0</v>
      </c>
      <c r="BD154" s="685">
        <v>0</v>
      </c>
      <c r="BE154" s="685">
        <v>0</v>
      </c>
      <c r="BF154" s="685">
        <v>0</v>
      </c>
      <c r="BG154" s="685">
        <v>0</v>
      </c>
      <c r="BH154" s="685">
        <v>0</v>
      </c>
      <c r="BI154" s="685">
        <v>0</v>
      </c>
      <c r="BJ154" s="685">
        <v>0</v>
      </c>
      <c r="BK154" s="685">
        <v>0</v>
      </c>
      <c r="BL154" s="685">
        <v>0</v>
      </c>
      <c r="BM154" s="685">
        <v>0</v>
      </c>
      <c r="BN154" s="685">
        <v>0</v>
      </c>
      <c r="BO154" s="685">
        <v>0</v>
      </c>
      <c r="BP154" s="685">
        <v>0</v>
      </c>
      <c r="BQ154" s="685">
        <v>0</v>
      </c>
      <c r="BR154" s="685">
        <v>0</v>
      </c>
      <c r="BS154" s="685">
        <v>0</v>
      </c>
      <c r="BT154" s="686">
        <v>0</v>
      </c>
    </row>
    <row r="155" spans="2:72" hidden="1">
      <c r="B155" s="683"/>
      <c r="C155" s="683"/>
      <c r="D155" s="683" t="s">
        <v>703</v>
      </c>
      <c r="E155" s="683" t="s">
        <v>682</v>
      </c>
      <c r="F155" s="683"/>
      <c r="G155" s="683"/>
      <c r="H155" s="683">
        <v>2015</v>
      </c>
      <c r="I155" s="635" t="s">
        <v>581</v>
      </c>
      <c r="J155" s="635" t="str">
        <f t="shared" si="1"/>
        <v>Current Year Savings</v>
      </c>
      <c r="K155" s="625"/>
      <c r="L155" s="727"/>
      <c r="M155" s="725"/>
      <c r="N155" s="725"/>
      <c r="O155" s="725"/>
      <c r="P155" s="725">
        <v>0</v>
      </c>
      <c r="Q155" s="725">
        <v>0</v>
      </c>
      <c r="R155" s="725">
        <v>0</v>
      </c>
      <c r="S155" s="725">
        <v>0</v>
      </c>
      <c r="T155" s="725">
        <v>0</v>
      </c>
      <c r="U155" s="725">
        <v>0</v>
      </c>
      <c r="V155" s="725">
        <v>0</v>
      </c>
      <c r="W155" s="725">
        <v>0</v>
      </c>
      <c r="X155" s="725">
        <v>0</v>
      </c>
      <c r="Y155" s="725">
        <v>0</v>
      </c>
      <c r="Z155" s="725">
        <v>0</v>
      </c>
      <c r="AA155" s="725">
        <v>0</v>
      </c>
      <c r="AB155" s="725">
        <v>0</v>
      </c>
      <c r="AC155" s="725">
        <v>0</v>
      </c>
      <c r="AD155" s="725">
        <v>0</v>
      </c>
      <c r="AE155" s="725">
        <v>0</v>
      </c>
      <c r="AF155" s="725">
        <v>0</v>
      </c>
      <c r="AG155" s="725">
        <v>0</v>
      </c>
      <c r="AH155" s="725">
        <v>0</v>
      </c>
      <c r="AI155" s="725">
        <v>0</v>
      </c>
      <c r="AJ155" s="725">
        <v>0</v>
      </c>
      <c r="AK155" s="725">
        <v>0</v>
      </c>
      <c r="AL155" s="725">
        <v>0</v>
      </c>
      <c r="AM155" s="725">
        <v>0</v>
      </c>
      <c r="AN155" s="725">
        <v>0</v>
      </c>
      <c r="AO155" s="726">
        <v>0</v>
      </c>
      <c r="AP155" s="625"/>
      <c r="AQ155" s="684"/>
      <c r="AR155" s="685"/>
      <c r="AS155" s="685"/>
      <c r="AT155" s="685"/>
      <c r="AU155" s="685">
        <v>0</v>
      </c>
      <c r="AV155" s="685">
        <v>0</v>
      </c>
      <c r="AW155" s="685">
        <v>0</v>
      </c>
      <c r="AX155" s="685">
        <v>0</v>
      </c>
      <c r="AY155" s="685">
        <v>0</v>
      </c>
      <c r="AZ155" s="685">
        <v>0</v>
      </c>
      <c r="BA155" s="685">
        <v>0</v>
      </c>
      <c r="BB155" s="685">
        <v>0</v>
      </c>
      <c r="BC155" s="685">
        <v>0</v>
      </c>
      <c r="BD155" s="685">
        <v>0</v>
      </c>
      <c r="BE155" s="685">
        <v>0</v>
      </c>
      <c r="BF155" s="685">
        <v>0</v>
      </c>
      <c r="BG155" s="685">
        <v>0</v>
      </c>
      <c r="BH155" s="685">
        <v>0</v>
      </c>
      <c r="BI155" s="685">
        <v>0</v>
      </c>
      <c r="BJ155" s="685">
        <v>0</v>
      </c>
      <c r="BK155" s="685">
        <v>0</v>
      </c>
      <c r="BL155" s="685">
        <v>0</v>
      </c>
      <c r="BM155" s="685">
        <v>0</v>
      </c>
      <c r="BN155" s="685">
        <v>0</v>
      </c>
      <c r="BO155" s="685">
        <v>0</v>
      </c>
      <c r="BP155" s="685">
        <v>0</v>
      </c>
      <c r="BQ155" s="685">
        <v>0</v>
      </c>
      <c r="BR155" s="685">
        <v>0</v>
      </c>
      <c r="BS155" s="685">
        <v>0</v>
      </c>
      <c r="BT155" s="686">
        <v>0</v>
      </c>
    </row>
    <row r="156" spans="2:72" hidden="1">
      <c r="B156" s="683"/>
      <c r="C156" s="683"/>
      <c r="D156" s="683" t="s">
        <v>702</v>
      </c>
      <c r="E156" s="683" t="s">
        <v>682</v>
      </c>
      <c r="F156" s="683"/>
      <c r="G156" s="683"/>
      <c r="H156" s="683">
        <v>2015</v>
      </c>
      <c r="I156" s="635" t="s">
        <v>581</v>
      </c>
      <c r="J156" s="635" t="str">
        <f t="shared" ref="J156:J219" si="2">IF(H156&lt;VALUE(LEFT(I156,4)),"Adjustment",IF(H156&gt;VALUE(LEFT(I156,4)),"","Current Year Savings"))</f>
        <v>Current Year Savings</v>
      </c>
      <c r="K156" s="625"/>
      <c r="L156" s="727"/>
      <c r="M156" s="725"/>
      <c r="N156" s="725"/>
      <c r="O156" s="725"/>
      <c r="P156" s="725">
        <v>0</v>
      </c>
      <c r="Q156" s="725">
        <v>0</v>
      </c>
      <c r="R156" s="725">
        <v>0</v>
      </c>
      <c r="S156" s="725">
        <v>0</v>
      </c>
      <c r="T156" s="725">
        <v>0</v>
      </c>
      <c r="U156" s="725">
        <v>0</v>
      </c>
      <c r="V156" s="725">
        <v>0</v>
      </c>
      <c r="W156" s="725">
        <v>0</v>
      </c>
      <c r="X156" s="725">
        <v>0</v>
      </c>
      <c r="Y156" s="725">
        <v>0</v>
      </c>
      <c r="Z156" s="725">
        <v>0</v>
      </c>
      <c r="AA156" s="725">
        <v>0</v>
      </c>
      <c r="AB156" s="725">
        <v>0</v>
      </c>
      <c r="AC156" s="725">
        <v>0</v>
      </c>
      <c r="AD156" s="725">
        <v>0</v>
      </c>
      <c r="AE156" s="725">
        <v>0</v>
      </c>
      <c r="AF156" s="725">
        <v>0</v>
      </c>
      <c r="AG156" s="725">
        <v>0</v>
      </c>
      <c r="AH156" s="725">
        <v>0</v>
      </c>
      <c r="AI156" s="725">
        <v>0</v>
      </c>
      <c r="AJ156" s="725">
        <v>0</v>
      </c>
      <c r="AK156" s="725">
        <v>0</v>
      </c>
      <c r="AL156" s="725">
        <v>0</v>
      </c>
      <c r="AM156" s="725">
        <v>0</v>
      </c>
      <c r="AN156" s="725">
        <v>0</v>
      </c>
      <c r="AO156" s="726">
        <v>0</v>
      </c>
      <c r="AP156" s="625"/>
      <c r="AQ156" s="684"/>
      <c r="AR156" s="685"/>
      <c r="AS156" s="685"/>
      <c r="AT156" s="685"/>
      <c r="AU156" s="685">
        <v>0</v>
      </c>
      <c r="AV156" s="685">
        <v>0</v>
      </c>
      <c r="AW156" s="685">
        <v>0</v>
      </c>
      <c r="AX156" s="685">
        <v>0</v>
      </c>
      <c r="AY156" s="685">
        <v>0</v>
      </c>
      <c r="AZ156" s="685">
        <v>0</v>
      </c>
      <c r="BA156" s="685">
        <v>0</v>
      </c>
      <c r="BB156" s="685">
        <v>0</v>
      </c>
      <c r="BC156" s="685">
        <v>0</v>
      </c>
      <c r="BD156" s="685">
        <v>0</v>
      </c>
      <c r="BE156" s="685">
        <v>0</v>
      </c>
      <c r="BF156" s="685">
        <v>0</v>
      </c>
      <c r="BG156" s="685">
        <v>0</v>
      </c>
      <c r="BH156" s="685">
        <v>0</v>
      </c>
      <c r="BI156" s="685">
        <v>0</v>
      </c>
      <c r="BJ156" s="685">
        <v>0</v>
      </c>
      <c r="BK156" s="685">
        <v>0</v>
      </c>
      <c r="BL156" s="685">
        <v>0</v>
      </c>
      <c r="BM156" s="685">
        <v>0</v>
      </c>
      <c r="BN156" s="685">
        <v>0</v>
      </c>
      <c r="BO156" s="685">
        <v>0</v>
      </c>
      <c r="BP156" s="685">
        <v>0</v>
      </c>
      <c r="BQ156" s="685">
        <v>0</v>
      </c>
      <c r="BR156" s="685">
        <v>0</v>
      </c>
      <c r="BS156" s="685">
        <v>0</v>
      </c>
      <c r="BT156" s="686">
        <v>0</v>
      </c>
    </row>
    <row r="157" spans="2:72" hidden="1">
      <c r="B157" s="683"/>
      <c r="C157" s="683"/>
      <c r="D157" s="683" t="s">
        <v>701</v>
      </c>
      <c r="E157" s="683" t="s">
        <v>682</v>
      </c>
      <c r="F157" s="683"/>
      <c r="G157" s="683"/>
      <c r="H157" s="683">
        <v>2015</v>
      </c>
      <c r="I157" s="635" t="s">
        <v>581</v>
      </c>
      <c r="J157" s="635" t="str">
        <f t="shared" si="2"/>
        <v>Current Year Savings</v>
      </c>
      <c r="K157" s="625"/>
      <c r="L157" s="727"/>
      <c r="M157" s="725"/>
      <c r="N157" s="725"/>
      <c r="O157" s="725"/>
      <c r="P157" s="725">
        <v>0</v>
      </c>
      <c r="Q157" s="725">
        <v>0</v>
      </c>
      <c r="R157" s="725">
        <v>0</v>
      </c>
      <c r="S157" s="725">
        <v>0</v>
      </c>
      <c r="T157" s="725">
        <v>0</v>
      </c>
      <c r="U157" s="725">
        <v>0</v>
      </c>
      <c r="V157" s="725">
        <v>0</v>
      </c>
      <c r="W157" s="725">
        <v>0</v>
      </c>
      <c r="X157" s="725">
        <v>0</v>
      </c>
      <c r="Y157" s="725">
        <v>0</v>
      </c>
      <c r="Z157" s="725">
        <v>0</v>
      </c>
      <c r="AA157" s="725">
        <v>0</v>
      </c>
      <c r="AB157" s="725">
        <v>0</v>
      </c>
      <c r="AC157" s="725">
        <v>0</v>
      </c>
      <c r="AD157" s="725">
        <v>0</v>
      </c>
      <c r="AE157" s="725">
        <v>0</v>
      </c>
      <c r="AF157" s="725">
        <v>0</v>
      </c>
      <c r="AG157" s="725">
        <v>0</v>
      </c>
      <c r="AH157" s="725">
        <v>0</v>
      </c>
      <c r="AI157" s="725">
        <v>0</v>
      </c>
      <c r="AJ157" s="725">
        <v>0</v>
      </c>
      <c r="AK157" s="725">
        <v>0</v>
      </c>
      <c r="AL157" s="725">
        <v>0</v>
      </c>
      <c r="AM157" s="725">
        <v>0</v>
      </c>
      <c r="AN157" s="725">
        <v>0</v>
      </c>
      <c r="AO157" s="726">
        <v>0</v>
      </c>
      <c r="AP157" s="625"/>
      <c r="AQ157" s="684"/>
      <c r="AR157" s="685"/>
      <c r="AS157" s="685"/>
      <c r="AT157" s="685"/>
      <c r="AU157" s="685">
        <v>0</v>
      </c>
      <c r="AV157" s="685">
        <v>0</v>
      </c>
      <c r="AW157" s="685">
        <v>0</v>
      </c>
      <c r="AX157" s="685">
        <v>0</v>
      </c>
      <c r="AY157" s="685">
        <v>0</v>
      </c>
      <c r="AZ157" s="685">
        <v>0</v>
      </c>
      <c r="BA157" s="685">
        <v>0</v>
      </c>
      <c r="BB157" s="685">
        <v>0</v>
      </c>
      <c r="BC157" s="685">
        <v>0</v>
      </c>
      <c r="BD157" s="685">
        <v>0</v>
      </c>
      <c r="BE157" s="685">
        <v>0</v>
      </c>
      <c r="BF157" s="685">
        <v>0</v>
      </c>
      <c r="BG157" s="685">
        <v>0</v>
      </c>
      <c r="BH157" s="685">
        <v>0</v>
      </c>
      <c r="BI157" s="685">
        <v>0</v>
      </c>
      <c r="BJ157" s="685">
        <v>0</v>
      </c>
      <c r="BK157" s="685">
        <v>0</v>
      </c>
      <c r="BL157" s="685">
        <v>0</v>
      </c>
      <c r="BM157" s="685">
        <v>0</v>
      </c>
      <c r="BN157" s="685">
        <v>0</v>
      </c>
      <c r="BO157" s="685">
        <v>0</v>
      </c>
      <c r="BP157" s="685">
        <v>0</v>
      </c>
      <c r="BQ157" s="685">
        <v>0</v>
      </c>
      <c r="BR157" s="685">
        <v>0</v>
      </c>
      <c r="BS157" s="685">
        <v>0</v>
      </c>
      <c r="BT157" s="686">
        <v>0</v>
      </c>
    </row>
    <row r="158" spans="2:72" hidden="1">
      <c r="B158" s="683"/>
      <c r="C158" s="683"/>
      <c r="D158" s="683" t="s">
        <v>700</v>
      </c>
      <c r="E158" s="683" t="s">
        <v>682</v>
      </c>
      <c r="F158" s="683"/>
      <c r="G158" s="683"/>
      <c r="H158" s="683">
        <v>2015</v>
      </c>
      <c r="I158" s="635" t="s">
        <v>581</v>
      </c>
      <c r="J158" s="635" t="str">
        <f t="shared" si="2"/>
        <v>Current Year Savings</v>
      </c>
      <c r="K158" s="625"/>
      <c r="L158" s="727"/>
      <c r="M158" s="725"/>
      <c r="N158" s="725"/>
      <c r="O158" s="725"/>
      <c r="P158" s="725">
        <v>0</v>
      </c>
      <c r="Q158" s="725">
        <v>0</v>
      </c>
      <c r="R158" s="725">
        <v>0</v>
      </c>
      <c r="S158" s="725">
        <v>0</v>
      </c>
      <c r="T158" s="725">
        <v>0</v>
      </c>
      <c r="U158" s="725">
        <v>0</v>
      </c>
      <c r="V158" s="725">
        <v>0</v>
      </c>
      <c r="W158" s="725">
        <v>0</v>
      </c>
      <c r="X158" s="725">
        <v>0</v>
      </c>
      <c r="Y158" s="725">
        <v>0</v>
      </c>
      <c r="Z158" s="725">
        <v>0</v>
      </c>
      <c r="AA158" s="725">
        <v>0</v>
      </c>
      <c r="AB158" s="725">
        <v>0</v>
      </c>
      <c r="AC158" s="725">
        <v>0</v>
      </c>
      <c r="AD158" s="725">
        <v>0</v>
      </c>
      <c r="AE158" s="725">
        <v>0</v>
      </c>
      <c r="AF158" s="725">
        <v>0</v>
      </c>
      <c r="AG158" s="725">
        <v>0</v>
      </c>
      <c r="AH158" s="725">
        <v>0</v>
      </c>
      <c r="AI158" s="725">
        <v>0</v>
      </c>
      <c r="AJ158" s="725">
        <v>0</v>
      </c>
      <c r="AK158" s="725">
        <v>0</v>
      </c>
      <c r="AL158" s="725">
        <v>0</v>
      </c>
      <c r="AM158" s="725">
        <v>0</v>
      </c>
      <c r="AN158" s="725">
        <v>0</v>
      </c>
      <c r="AO158" s="726">
        <v>0</v>
      </c>
      <c r="AP158" s="625"/>
      <c r="AQ158" s="684"/>
      <c r="AR158" s="685"/>
      <c r="AS158" s="685"/>
      <c r="AT158" s="685"/>
      <c r="AU158" s="685">
        <v>0</v>
      </c>
      <c r="AV158" s="685">
        <v>0</v>
      </c>
      <c r="AW158" s="685">
        <v>0</v>
      </c>
      <c r="AX158" s="685">
        <v>0</v>
      </c>
      <c r="AY158" s="685">
        <v>0</v>
      </c>
      <c r="AZ158" s="685">
        <v>0</v>
      </c>
      <c r="BA158" s="685">
        <v>0</v>
      </c>
      <c r="BB158" s="685">
        <v>0</v>
      </c>
      <c r="BC158" s="685">
        <v>0</v>
      </c>
      <c r="BD158" s="685">
        <v>0</v>
      </c>
      <c r="BE158" s="685">
        <v>0</v>
      </c>
      <c r="BF158" s="685">
        <v>0</v>
      </c>
      <c r="BG158" s="685">
        <v>0</v>
      </c>
      <c r="BH158" s="685">
        <v>0</v>
      </c>
      <c r="BI158" s="685">
        <v>0</v>
      </c>
      <c r="BJ158" s="685">
        <v>0</v>
      </c>
      <c r="BK158" s="685">
        <v>0</v>
      </c>
      <c r="BL158" s="685">
        <v>0</v>
      </c>
      <c r="BM158" s="685">
        <v>0</v>
      </c>
      <c r="BN158" s="685">
        <v>0</v>
      </c>
      <c r="BO158" s="685">
        <v>0</v>
      </c>
      <c r="BP158" s="685">
        <v>0</v>
      </c>
      <c r="BQ158" s="685">
        <v>0</v>
      </c>
      <c r="BR158" s="685">
        <v>0</v>
      </c>
      <c r="BS158" s="685">
        <v>0</v>
      </c>
      <c r="BT158" s="686">
        <v>0</v>
      </c>
    </row>
    <row r="159" spans="2:72" hidden="1">
      <c r="B159" s="683"/>
      <c r="C159" s="683"/>
      <c r="D159" s="683" t="s">
        <v>699</v>
      </c>
      <c r="E159" s="683" t="s">
        <v>682</v>
      </c>
      <c r="F159" s="683"/>
      <c r="G159" s="683"/>
      <c r="H159" s="683">
        <v>2015</v>
      </c>
      <c r="I159" s="635" t="s">
        <v>581</v>
      </c>
      <c r="J159" s="635" t="str">
        <f t="shared" si="2"/>
        <v>Current Year Savings</v>
      </c>
      <c r="K159" s="625"/>
      <c r="L159" s="727"/>
      <c r="M159" s="725"/>
      <c r="N159" s="725"/>
      <c r="O159" s="725"/>
      <c r="P159" s="725">
        <v>0</v>
      </c>
      <c r="Q159" s="725">
        <v>0</v>
      </c>
      <c r="R159" s="725">
        <v>0</v>
      </c>
      <c r="S159" s="725">
        <v>0</v>
      </c>
      <c r="T159" s="725">
        <v>0</v>
      </c>
      <c r="U159" s="725">
        <v>0</v>
      </c>
      <c r="V159" s="725">
        <v>0</v>
      </c>
      <c r="W159" s="725">
        <v>0</v>
      </c>
      <c r="X159" s="725">
        <v>0</v>
      </c>
      <c r="Y159" s="725">
        <v>0</v>
      </c>
      <c r="Z159" s="725">
        <v>0</v>
      </c>
      <c r="AA159" s="725">
        <v>0</v>
      </c>
      <c r="AB159" s="725">
        <v>0</v>
      </c>
      <c r="AC159" s="725">
        <v>0</v>
      </c>
      <c r="AD159" s="725">
        <v>0</v>
      </c>
      <c r="AE159" s="725">
        <v>0</v>
      </c>
      <c r="AF159" s="725">
        <v>0</v>
      </c>
      <c r="AG159" s="725">
        <v>0</v>
      </c>
      <c r="AH159" s="725">
        <v>0</v>
      </c>
      <c r="AI159" s="725">
        <v>0</v>
      </c>
      <c r="AJ159" s="725">
        <v>0</v>
      </c>
      <c r="AK159" s="725">
        <v>0</v>
      </c>
      <c r="AL159" s="725">
        <v>0</v>
      </c>
      <c r="AM159" s="725">
        <v>0</v>
      </c>
      <c r="AN159" s="725">
        <v>0</v>
      </c>
      <c r="AO159" s="726">
        <v>0</v>
      </c>
      <c r="AP159" s="625"/>
      <c r="AQ159" s="684"/>
      <c r="AR159" s="685"/>
      <c r="AS159" s="685"/>
      <c r="AT159" s="685"/>
      <c r="AU159" s="685">
        <v>0</v>
      </c>
      <c r="AV159" s="685">
        <v>0</v>
      </c>
      <c r="AW159" s="685">
        <v>0</v>
      </c>
      <c r="AX159" s="685">
        <v>0</v>
      </c>
      <c r="AY159" s="685">
        <v>0</v>
      </c>
      <c r="AZ159" s="685">
        <v>0</v>
      </c>
      <c r="BA159" s="685">
        <v>0</v>
      </c>
      <c r="BB159" s="685">
        <v>0</v>
      </c>
      <c r="BC159" s="685">
        <v>0</v>
      </c>
      <c r="BD159" s="685">
        <v>0</v>
      </c>
      <c r="BE159" s="685">
        <v>0</v>
      </c>
      <c r="BF159" s="685">
        <v>0</v>
      </c>
      <c r="BG159" s="685">
        <v>0</v>
      </c>
      <c r="BH159" s="685">
        <v>0</v>
      </c>
      <c r="BI159" s="685">
        <v>0</v>
      </c>
      <c r="BJ159" s="685">
        <v>0</v>
      </c>
      <c r="BK159" s="685">
        <v>0</v>
      </c>
      <c r="BL159" s="685">
        <v>0</v>
      </c>
      <c r="BM159" s="685">
        <v>0</v>
      </c>
      <c r="BN159" s="685">
        <v>0</v>
      </c>
      <c r="BO159" s="685">
        <v>0</v>
      </c>
      <c r="BP159" s="685">
        <v>0</v>
      </c>
      <c r="BQ159" s="685">
        <v>0</v>
      </c>
      <c r="BR159" s="685">
        <v>0</v>
      </c>
      <c r="BS159" s="685">
        <v>0</v>
      </c>
      <c r="BT159" s="686">
        <v>0</v>
      </c>
    </row>
    <row r="160" spans="2:72" hidden="1">
      <c r="B160" s="683"/>
      <c r="C160" s="683"/>
      <c r="D160" s="683" t="s">
        <v>697</v>
      </c>
      <c r="E160" s="683" t="s">
        <v>682</v>
      </c>
      <c r="F160" s="683"/>
      <c r="G160" s="683"/>
      <c r="H160" s="683">
        <v>2015</v>
      </c>
      <c r="I160" s="635" t="s">
        <v>581</v>
      </c>
      <c r="J160" s="635" t="str">
        <f t="shared" si="2"/>
        <v>Current Year Savings</v>
      </c>
      <c r="K160" s="625"/>
      <c r="L160" s="727"/>
      <c r="M160" s="725"/>
      <c r="N160" s="725"/>
      <c r="O160" s="725"/>
      <c r="P160" s="725">
        <v>0</v>
      </c>
      <c r="Q160" s="725">
        <v>0</v>
      </c>
      <c r="R160" s="725">
        <v>0</v>
      </c>
      <c r="S160" s="725">
        <v>0</v>
      </c>
      <c r="T160" s="725">
        <v>0</v>
      </c>
      <c r="U160" s="725">
        <v>0</v>
      </c>
      <c r="V160" s="725">
        <v>0</v>
      </c>
      <c r="W160" s="725">
        <v>0</v>
      </c>
      <c r="X160" s="725">
        <v>0</v>
      </c>
      <c r="Y160" s="725">
        <v>0</v>
      </c>
      <c r="Z160" s="725">
        <v>0</v>
      </c>
      <c r="AA160" s="725">
        <v>0</v>
      </c>
      <c r="AB160" s="725">
        <v>0</v>
      </c>
      <c r="AC160" s="725">
        <v>0</v>
      </c>
      <c r="AD160" s="725">
        <v>0</v>
      </c>
      <c r="AE160" s="725">
        <v>0</v>
      </c>
      <c r="AF160" s="725">
        <v>0</v>
      </c>
      <c r="AG160" s="725">
        <v>0</v>
      </c>
      <c r="AH160" s="725">
        <v>0</v>
      </c>
      <c r="AI160" s="725">
        <v>0</v>
      </c>
      <c r="AJ160" s="725">
        <v>0</v>
      </c>
      <c r="AK160" s="725">
        <v>0</v>
      </c>
      <c r="AL160" s="725">
        <v>0</v>
      </c>
      <c r="AM160" s="725">
        <v>0</v>
      </c>
      <c r="AN160" s="725">
        <v>0</v>
      </c>
      <c r="AO160" s="726">
        <v>0</v>
      </c>
      <c r="AP160" s="625"/>
      <c r="AQ160" s="684"/>
      <c r="AR160" s="685"/>
      <c r="AS160" s="685"/>
      <c r="AT160" s="685"/>
      <c r="AU160" s="685">
        <v>0</v>
      </c>
      <c r="AV160" s="685">
        <v>0</v>
      </c>
      <c r="AW160" s="685">
        <v>0</v>
      </c>
      <c r="AX160" s="685">
        <v>0</v>
      </c>
      <c r="AY160" s="685">
        <v>0</v>
      </c>
      <c r="AZ160" s="685">
        <v>0</v>
      </c>
      <c r="BA160" s="685">
        <v>0</v>
      </c>
      <c r="BB160" s="685">
        <v>0</v>
      </c>
      <c r="BC160" s="685">
        <v>0</v>
      </c>
      <c r="BD160" s="685">
        <v>0</v>
      </c>
      <c r="BE160" s="685">
        <v>0</v>
      </c>
      <c r="BF160" s="685">
        <v>0</v>
      </c>
      <c r="BG160" s="685">
        <v>0</v>
      </c>
      <c r="BH160" s="685">
        <v>0</v>
      </c>
      <c r="BI160" s="685">
        <v>0</v>
      </c>
      <c r="BJ160" s="685">
        <v>0</v>
      </c>
      <c r="BK160" s="685">
        <v>0</v>
      </c>
      <c r="BL160" s="685">
        <v>0</v>
      </c>
      <c r="BM160" s="685">
        <v>0</v>
      </c>
      <c r="BN160" s="685">
        <v>0</v>
      </c>
      <c r="BO160" s="685">
        <v>0</v>
      </c>
      <c r="BP160" s="685">
        <v>0</v>
      </c>
      <c r="BQ160" s="685">
        <v>0</v>
      </c>
      <c r="BR160" s="685">
        <v>0</v>
      </c>
      <c r="BS160" s="685">
        <v>0</v>
      </c>
      <c r="BT160" s="686">
        <v>0</v>
      </c>
    </row>
    <row r="161" spans="2:72" hidden="1">
      <c r="B161" s="683"/>
      <c r="C161" s="683"/>
      <c r="D161" s="683" t="s">
        <v>698</v>
      </c>
      <c r="E161" s="683" t="s">
        <v>682</v>
      </c>
      <c r="F161" s="683"/>
      <c r="G161" s="683"/>
      <c r="H161" s="683">
        <v>2015</v>
      </c>
      <c r="I161" s="635" t="s">
        <v>581</v>
      </c>
      <c r="J161" s="635" t="str">
        <f t="shared" si="2"/>
        <v>Current Year Savings</v>
      </c>
      <c r="K161" s="625"/>
      <c r="L161" s="727"/>
      <c r="M161" s="725"/>
      <c r="N161" s="725"/>
      <c r="O161" s="725"/>
      <c r="P161" s="725">
        <v>0</v>
      </c>
      <c r="Q161" s="725">
        <v>0</v>
      </c>
      <c r="R161" s="725">
        <v>0</v>
      </c>
      <c r="S161" s="725">
        <v>0</v>
      </c>
      <c r="T161" s="725">
        <v>0</v>
      </c>
      <c r="U161" s="725">
        <v>0</v>
      </c>
      <c r="V161" s="725">
        <v>0</v>
      </c>
      <c r="W161" s="725">
        <v>0</v>
      </c>
      <c r="X161" s="725">
        <v>0</v>
      </c>
      <c r="Y161" s="725">
        <v>0</v>
      </c>
      <c r="Z161" s="725">
        <v>0</v>
      </c>
      <c r="AA161" s="725">
        <v>0</v>
      </c>
      <c r="AB161" s="725">
        <v>0</v>
      </c>
      <c r="AC161" s="725">
        <v>0</v>
      </c>
      <c r="AD161" s="725">
        <v>0</v>
      </c>
      <c r="AE161" s="725">
        <v>0</v>
      </c>
      <c r="AF161" s="725">
        <v>0</v>
      </c>
      <c r="AG161" s="725">
        <v>0</v>
      </c>
      <c r="AH161" s="725">
        <v>0</v>
      </c>
      <c r="AI161" s="725">
        <v>0</v>
      </c>
      <c r="AJ161" s="725">
        <v>0</v>
      </c>
      <c r="AK161" s="725">
        <v>0</v>
      </c>
      <c r="AL161" s="725">
        <v>0</v>
      </c>
      <c r="AM161" s="725">
        <v>0</v>
      </c>
      <c r="AN161" s="725">
        <v>0</v>
      </c>
      <c r="AO161" s="726">
        <v>0</v>
      </c>
      <c r="AP161" s="625"/>
      <c r="AQ161" s="684"/>
      <c r="AR161" s="685"/>
      <c r="AS161" s="685"/>
      <c r="AT161" s="685"/>
      <c r="AU161" s="685">
        <v>0</v>
      </c>
      <c r="AV161" s="685">
        <v>0</v>
      </c>
      <c r="AW161" s="685">
        <v>0</v>
      </c>
      <c r="AX161" s="685">
        <v>0</v>
      </c>
      <c r="AY161" s="685">
        <v>0</v>
      </c>
      <c r="AZ161" s="685">
        <v>0</v>
      </c>
      <c r="BA161" s="685">
        <v>0</v>
      </c>
      <c r="BB161" s="685">
        <v>0</v>
      </c>
      <c r="BC161" s="685">
        <v>0</v>
      </c>
      <c r="BD161" s="685">
        <v>0</v>
      </c>
      <c r="BE161" s="685">
        <v>0</v>
      </c>
      <c r="BF161" s="685">
        <v>0</v>
      </c>
      <c r="BG161" s="685">
        <v>0</v>
      </c>
      <c r="BH161" s="685">
        <v>0</v>
      </c>
      <c r="BI161" s="685">
        <v>0</v>
      </c>
      <c r="BJ161" s="685">
        <v>0</v>
      </c>
      <c r="BK161" s="685">
        <v>0</v>
      </c>
      <c r="BL161" s="685">
        <v>0</v>
      </c>
      <c r="BM161" s="685">
        <v>0</v>
      </c>
      <c r="BN161" s="685">
        <v>0</v>
      </c>
      <c r="BO161" s="685">
        <v>0</v>
      </c>
      <c r="BP161" s="685">
        <v>0</v>
      </c>
      <c r="BQ161" s="685">
        <v>0</v>
      </c>
      <c r="BR161" s="685">
        <v>0</v>
      </c>
      <c r="BS161" s="685">
        <v>0</v>
      </c>
      <c r="BT161" s="686">
        <v>0</v>
      </c>
    </row>
    <row r="162" spans="2:72" hidden="1">
      <c r="B162" s="683"/>
      <c r="C162" s="683"/>
      <c r="D162" s="683" t="s">
        <v>97</v>
      </c>
      <c r="E162" s="683" t="s">
        <v>682</v>
      </c>
      <c r="F162" s="683"/>
      <c r="G162" s="683"/>
      <c r="H162" s="683">
        <v>2015</v>
      </c>
      <c r="I162" s="635" t="s">
        <v>581</v>
      </c>
      <c r="J162" s="635" t="str">
        <f t="shared" si="2"/>
        <v>Current Year Savings</v>
      </c>
      <c r="K162" s="625"/>
      <c r="L162" s="727"/>
      <c r="M162" s="725"/>
      <c r="N162" s="725"/>
      <c r="O162" s="725"/>
      <c r="P162" s="725">
        <v>7</v>
      </c>
      <c r="Q162" s="725">
        <v>7</v>
      </c>
      <c r="R162" s="725">
        <v>7</v>
      </c>
      <c r="S162" s="725">
        <v>7</v>
      </c>
      <c r="T162" s="725">
        <v>4</v>
      </c>
      <c r="U162" s="725">
        <v>0</v>
      </c>
      <c r="V162" s="725">
        <v>0</v>
      </c>
      <c r="W162" s="725">
        <v>0</v>
      </c>
      <c r="X162" s="725">
        <v>0</v>
      </c>
      <c r="Y162" s="725">
        <v>0</v>
      </c>
      <c r="Z162" s="725">
        <v>0</v>
      </c>
      <c r="AA162" s="725">
        <v>0</v>
      </c>
      <c r="AB162" s="725">
        <v>0</v>
      </c>
      <c r="AC162" s="725">
        <v>0</v>
      </c>
      <c r="AD162" s="725">
        <v>0</v>
      </c>
      <c r="AE162" s="725">
        <v>0</v>
      </c>
      <c r="AF162" s="725">
        <v>0</v>
      </c>
      <c r="AG162" s="725">
        <v>0</v>
      </c>
      <c r="AH162" s="725">
        <v>0</v>
      </c>
      <c r="AI162" s="725">
        <v>0</v>
      </c>
      <c r="AJ162" s="725">
        <v>0</v>
      </c>
      <c r="AK162" s="725">
        <v>0</v>
      </c>
      <c r="AL162" s="725">
        <v>0</v>
      </c>
      <c r="AM162" s="725">
        <v>0</v>
      </c>
      <c r="AN162" s="725">
        <v>0</v>
      </c>
      <c r="AO162" s="726">
        <v>0</v>
      </c>
      <c r="AP162" s="625"/>
      <c r="AQ162" s="684"/>
      <c r="AR162" s="685"/>
      <c r="AS162" s="685"/>
      <c r="AT162" s="685"/>
      <c r="AU162" s="685">
        <v>45924</v>
      </c>
      <c r="AV162" s="685">
        <v>45924</v>
      </c>
      <c r="AW162" s="685">
        <v>45924</v>
      </c>
      <c r="AX162" s="685">
        <v>45402</v>
      </c>
      <c r="AY162" s="685">
        <v>27267</v>
      </c>
      <c r="AZ162" s="685">
        <v>0</v>
      </c>
      <c r="BA162" s="685">
        <v>0</v>
      </c>
      <c r="BB162" s="685">
        <v>0</v>
      </c>
      <c r="BC162" s="685">
        <v>0</v>
      </c>
      <c r="BD162" s="685">
        <v>0</v>
      </c>
      <c r="BE162" s="685">
        <v>0</v>
      </c>
      <c r="BF162" s="685">
        <v>0</v>
      </c>
      <c r="BG162" s="685">
        <v>0</v>
      </c>
      <c r="BH162" s="685">
        <v>0</v>
      </c>
      <c r="BI162" s="685">
        <v>0</v>
      </c>
      <c r="BJ162" s="685">
        <v>0</v>
      </c>
      <c r="BK162" s="685">
        <v>0</v>
      </c>
      <c r="BL162" s="685">
        <v>0</v>
      </c>
      <c r="BM162" s="685">
        <v>0</v>
      </c>
      <c r="BN162" s="685">
        <v>0</v>
      </c>
      <c r="BO162" s="685">
        <v>0</v>
      </c>
      <c r="BP162" s="685">
        <v>0</v>
      </c>
      <c r="BQ162" s="685">
        <v>0</v>
      </c>
      <c r="BR162" s="685">
        <v>0</v>
      </c>
      <c r="BS162" s="685">
        <v>0</v>
      </c>
      <c r="BT162" s="686">
        <v>0</v>
      </c>
    </row>
    <row r="163" spans="2:72" hidden="1">
      <c r="B163" s="683"/>
      <c r="C163" s="683"/>
      <c r="D163" s="683" t="s">
        <v>95</v>
      </c>
      <c r="E163" s="683" t="s">
        <v>682</v>
      </c>
      <c r="F163" s="683"/>
      <c r="G163" s="683"/>
      <c r="H163" s="683">
        <v>2015</v>
      </c>
      <c r="I163" s="635" t="s">
        <v>581</v>
      </c>
      <c r="J163" s="635" t="str">
        <f t="shared" si="2"/>
        <v>Current Year Savings</v>
      </c>
      <c r="K163" s="625"/>
      <c r="L163" s="727"/>
      <c r="M163" s="725"/>
      <c r="N163" s="725"/>
      <c r="O163" s="725"/>
      <c r="P163" s="725">
        <v>12</v>
      </c>
      <c r="Q163" s="725">
        <v>12</v>
      </c>
      <c r="R163" s="725">
        <v>12</v>
      </c>
      <c r="S163" s="725">
        <v>12</v>
      </c>
      <c r="T163" s="725">
        <v>12</v>
      </c>
      <c r="U163" s="725">
        <v>12</v>
      </c>
      <c r="V163" s="725">
        <v>12</v>
      </c>
      <c r="W163" s="725">
        <v>12</v>
      </c>
      <c r="X163" s="725">
        <v>12</v>
      </c>
      <c r="Y163" s="725">
        <v>12</v>
      </c>
      <c r="Z163" s="725">
        <v>10</v>
      </c>
      <c r="AA163" s="725">
        <v>10</v>
      </c>
      <c r="AB163" s="725">
        <v>10</v>
      </c>
      <c r="AC163" s="725">
        <v>10</v>
      </c>
      <c r="AD163" s="725">
        <v>10</v>
      </c>
      <c r="AE163" s="725">
        <v>10</v>
      </c>
      <c r="AF163" s="725">
        <v>4</v>
      </c>
      <c r="AG163" s="725">
        <v>4</v>
      </c>
      <c r="AH163" s="725">
        <v>4</v>
      </c>
      <c r="AI163" s="725">
        <v>4</v>
      </c>
      <c r="AJ163" s="725">
        <v>0</v>
      </c>
      <c r="AK163" s="725">
        <v>0</v>
      </c>
      <c r="AL163" s="725">
        <v>0</v>
      </c>
      <c r="AM163" s="725">
        <v>0</v>
      </c>
      <c r="AN163" s="725">
        <v>0</v>
      </c>
      <c r="AO163" s="726">
        <v>0</v>
      </c>
      <c r="AP163" s="625"/>
      <c r="AQ163" s="684"/>
      <c r="AR163" s="685"/>
      <c r="AS163" s="685"/>
      <c r="AT163" s="685"/>
      <c r="AU163" s="685">
        <v>179690</v>
      </c>
      <c r="AV163" s="685">
        <v>178075</v>
      </c>
      <c r="AW163" s="685">
        <v>178075</v>
      </c>
      <c r="AX163" s="685">
        <v>178075</v>
      </c>
      <c r="AY163" s="685">
        <v>178075</v>
      </c>
      <c r="AZ163" s="685">
        <v>178075</v>
      </c>
      <c r="BA163" s="685">
        <v>178075</v>
      </c>
      <c r="BB163" s="685">
        <v>178038</v>
      </c>
      <c r="BC163" s="685">
        <v>178038</v>
      </c>
      <c r="BD163" s="685">
        <v>178038</v>
      </c>
      <c r="BE163" s="685">
        <v>164088</v>
      </c>
      <c r="BF163" s="685">
        <v>163508</v>
      </c>
      <c r="BG163" s="685">
        <v>163508</v>
      </c>
      <c r="BH163" s="685">
        <v>162957</v>
      </c>
      <c r="BI163" s="685">
        <v>162957</v>
      </c>
      <c r="BJ163" s="685">
        <v>162889</v>
      </c>
      <c r="BK163" s="685">
        <v>59919</v>
      </c>
      <c r="BL163" s="685">
        <v>59919</v>
      </c>
      <c r="BM163" s="685">
        <v>59919</v>
      </c>
      <c r="BN163" s="685">
        <v>59919</v>
      </c>
      <c r="BO163" s="685">
        <v>0</v>
      </c>
      <c r="BP163" s="685">
        <v>0</v>
      </c>
      <c r="BQ163" s="685">
        <v>0</v>
      </c>
      <c r="BR163" s="685">
        <v>0</v>
      </c>
      <c r="BS163" s="685">
        <v>0</v>
      </c>
      <c r="BT163" s="686">
        <v>0</v>
      </c>
    </row>
    <row r="164" spans="2:72" hidden="1">
      <c r="B164" s="683"/>
      <c r="C164" s="683"/>
      <c r="D164" s="683" t="s">
        <v>96</v>
      </c>
      <c r="E164" s="683" t="s">
        <v>682</v>
      </c>
      <c r="F164" s="683"/>
      <c r="G164" s="683"/>
      <c r="H164" s="683">
        <v>2015</v>
      </c>
      <c r="I164" s="635" t="s">
        <v>581</v>
      </c>
      <c r="J164" s="635" t="str">
        <f t="shared" si="2"/>
        <v>Current Year Savings</v>
      </c>
      <c r="K164" s="625"/>
      <c r="L164" s="727"/>
      <c r="M164" s="725"/>
      <c r="N164" s="725"/>
      <c r="O164" s="725"/>
      <c r="P164" s="725">
        <v>22</v>
      </c>
      <c r="Q164" s="725">
        <v>21</v>
      </c>
      <c r="R164" s="725">
        <v>21</v>
      </c>
      <c r="S164" s="725">
        <v>21</v>
      </c>
      <c r="T164" s="725">
        <v>21</v>
      </c>
      <c r="U164" s="725">
        <v>21</v>
      </c>
      <c r="V164" s="725">
        <v>21</v>
      </c>
      <c r="W164" s="725">
        <v>21</v>
      </c>
      <c r="X164" s="725">
        <v>21</v>
      </c>
      <c r="Y164" s="725">
        <v>21</v>
      </c>
      <c r="Z164" s="725">
        <v>18</v>
      </c>
      <c r="AA164" s="725">
        <v>17</v>
      </c>
      <c r="AB164" s="725">
        <v>17</v>
      </c>
      <c r="AC164" s="725">
        <v>17</v>
      </c>
      <c r="AD164" s="725">
        <v>17</v>
      </c>
      <c r="AE164" s="725">
        <v>17</v>
      </c>
      <c r="AF164" s="725">
        <v>6</v>
      </c>
      <c r="AG164" s="725">
        <v>6</v>
      </c>
      <c r="AH164" s="725">
        <v>6</v>
      </c>
      <c r="AI164" s="725">
        <v>6</v>
      </c>
      <c r="AJ164" s="725">
        <v>0</v>
      </c>
      <c r="AK164" s="725">
        <v>0</v>
      </c>
      <c r="AL164" s="725">
        <v>0</v>
      </c>
      <c r="AM164" s="725">
        <v>0</v>
      </c>
      <c r="AN164" s="725">
        <v>0</v>
      </c>
      <c r="AO164" s="726">
        <v>0</v>
      </c>
      <c r="AP164" s="625"/>
      <c r="AQ164" s="684"/>
      <c r="AR164" s="685"/>
      <c r="AS164" s="685"/>
      <c r="AT164" s="685"/>
      <c r="AU164" s="685">
        <v>322796</v>
      </c>
      <c r="AV164" s="685">
        <v>317059</v>
      </c>
      <c r="AW164" s="685">
        <v>317059</v>
      </c>
      <c r="AX164" s="685">
        <v>317059</v>
      </c>
      <c r="AY164" s="685">
        <v>317059</v>
      </c>
      <c r="AZ164" s="685">
        <v>317059</v>
      </c>
      <c r="BA164" s="685">
        <v>317059</v>
      </c>
      <c r="BB164" s="685">
        <v>316893</v>
      </c>
      <c r="BC164" s="685">
        <v>316893</v>
      </c>
      <c r="BD164" s="685">
        <v>316893</v>
      </c>
      <c r="BE164" s="685">
        <v>292221</v>
      </c>
      <c r="BF164" s="685">
        <v>277174</v>
      </c>
      <c r="BG164" s="685">
        <v>277174</v>
      </c>
      <c r="BH164" s="685">
        <v>271212</v>
      </c>
      <c r="BI164" s="685">
        <v>271212</v>
      </c>
      <c r="BJ164" s="685">
        <v>270580</v>
      </c>
      <c r="BK164" s="685">
        <v>100240</v>
      </c>
      <c r="BL164" s="685">
        <v>100240</v>
      </c>
      <c r="BM164" s="685">
        <v>100240</v>
      </c>
      <c r="BN164" s="685">
        <v>100240</v>
      </c>
      <c r="BO164" s="685">
        <v>0</v>
      </c>
      <c r="BP164" s="685">
        <v>0</v>
      </c>
      <c r="BQ164" s="685">
        <v>0</v>
      </c>
      <c r="BR164" s="685">
        <v>0</v>
      </c>
      <c r="BS164" s="685">
        <v>0</v>
      </c>
      <c r="BT164" s="686">
        <v>0</v>
      </c>
    </row>
    <row r="165" spans="2:72" hidden="1">
      <c r="B165" s="683"/>
      <c r="C165" s="683"/>
      <c r="D165" s="683" t="s">
        <v>687</v>
      </c>
      <c r="E165" s="683" t="s">
        <v>682</v>
      </c>
      <c r="F165" s="683"/>
      <c r="G165" s="683"/>
      <c r="H165" s="683">
        <v>2015</v>
      </c>
      <c r="I165" s="635" t="s">
        <v>581</v>
      </c>
      <c r="J165" s="635" t="str">
        <f t="shared" si="2"/>
        <v>Current Year Savings</v>
      </c>
      <c r="K165" s="625"/>
      <c r="L165" s="727"/>
      <c r="M165" s="725"/>
      <c r="N165" s="725"/>
      <c r="O165" s="725"/>
      <c r="P165" s="725">
        <v>107</v>
      </c>
      <c r="Q165" s="725">
        <v>107</v>
      </c>
      <c r="R165" s="725">
        <v>107</v>
      </c>
      <c r="S165" s="725">
        <v>107</v>
      </c>
      <c r="T165" s="725">
        <v>107</v>
      </c>
      <c r="U165" s="725">
        <v>107</v>
      </c>
      <c r="V165" s="725">
        <v>107</v>
      </c>
      <c r="W165" s="725">
        <v>107</v>
      </c>
      <c r="X165" s="725">
        <v>107</v>
      </c>
      <c r="Y165" s="725">
        <v>107</v>
      </c>
      <c r="Z165" s="725">
        <v>107</v>
      </c>
      <c r="AA165" s="725">
        <v>107</v>
      </c>
      <c r="AB165" s="725">
        <v>107</v>
      </c>
      <c r="AC165" s="725">
        <v>107</v>
      </c>
      <c r="AD165" s="725">
        <v>107</v>
      </c>
      <c r="AE165" s="725">
        <v>107</v>
      </c>
      <c r="AF165" s="725">
        <v>107</v>
      </c>
      <c r="AG165" s="725">
        <v>107</v>
      </c>
      <c r="AH165" s="725">
        <v>100</v>
      </c>
      <c r="AI165" s="725">
        <v>0</v>
      </c>
      <c r="AJ165" s="725">
        <v>0</v>
      </c>
      <c r="AK165" s="725">
        <v>0</v>
      </c>
      <c r="AL165" s="725">
        <v>0</v>
      </c>
      <c r="AM165" s="725">
        <v>0</v>
      </c>
      <c r="AN165" s="725">
        <v>0</v>
      </c>
      <c r="AO165" s="726">
        <v>0</v>
      </c>
      <c r="AP165" s="625"/>
      <c r="AQ165" s="684"/>
      <c r="AR165" s="685"/>
      <c r="AS165" s="685"/>
      <c r="AT165" s="685"/>
      <c r="AU165" s="685">
        <v>206697</v>
      </c>
      <c r="AV165" s="685">
        <v>206697</v>
      </c>
      <c r="AW165" s="685">
        <v>206697</v>
      </c>
      <c r="AX165" s="685">
        <v>206697</v>
      </c>
      <c r="AY165" s="685">
        <v>206697</v>
      </c>
      <c r="AZ165" s="685">
        <v>206697</v>
      </c>
      <c r="BA165" s="685">
        <v>206697</v>
      </c>
      <c r="BB165" s="685">
        <v>206697</v>
      </c>
      <c r="BC165" s="685">
        <v>206697</v>
      </c>
      <c r="BD165" s="685">
        <v>206697</v>
      </c>
      <c r="BE165" s="685">
        <v>206697</v>
      </c>
      <c r="BF165" s="685">
        <v>206697</v>
      </c>
      <c r="BG165" s="685">
        <v>206697</v>
      </c>
      <c r="BH165" s="685">
        <v>206697</v>
      </c>
      <c r="BI165" s="685">
        <v>206697</v>
      </c>
      <c r="BJ165" s="685">
        <v>206697</v>
      </c>
      <c r="BK165" s="685">
        <v>206697</v>
      </c>
      <c r="BL165" s="685">
        <v>206697</v>
      </c>
      <c r="BM165" s="685">
        <v>200497</v>
      </c>
      <c r="BN165" s="685">
        <v>0</v>
      </c>
      <c r="BO165" s="685">
        <v>0</v>
      </c>
      <c r="BP165" s="685">
        <v>0</v>
      </c>
      <c r="BQ165" s="685">
        <v>0</v>
      </c>
      <c r="BR165" s="685">
        <v>0</v>
      </c>
      <c r="BS165" s="685">
        <v>0</v>
      </c>
      <c r="BT165" s="686">
        <v>0</v>
      </c>
    </row>
    <row r="166" spans="2:72" hidden="1">
      <c r="B166" s="683"/>
      <c r="C166" s="683"/>
      <c r="D166" s="683" t="s">
        <v>99</v>
      </c>
      <c r="E166" s="683" t="s">
        <v>682</v>
      </c>
      <c r="F166" s="683"/>
      <c r="G166" s="683"/>
      <c r="H166" s="683">
        <v>2015</v>
      </c>
      <c r="I166" s="635" t="s">
        <v>581</v>
      </c>
      <c r="J166" s="635" t="str">
        <f t="shared" si="2"/>
        <v>Current Year Savings</v>
      </c>
      <c r="K166" s="625"/>
      <c r="L166" s="727"/>
      <c r="M166" s="725"/>
      <c r="N166" s="725"/>
      <c r="O166" s="725"/>
      <c r="P166" s="725">
        <v>0</v>
      </c>
      <c r="Q166" s="725">
        <v>0</v>
      </c>
      <c r="R166" s="725">
        <v>0</v>
      </c>
      <c r="S166" s="725">
        <v>0</v>
      </c>
      <c r="T166" s="725">
        <v>0</v>
      </c>
      <c r="U166" s="725">
        <v>0</v>
      </c>
      <c r="V166" s="725">
        <v>0</v>
      </c>
      <c r="W166" s="725">
        <v>0</v>
      </c>
      <c r="X166" s="725">
        <v>0</v>
      </c>
      <c r="Y166" s="725">
        <v>0</v>
      </c>
      <c r="Z166" s="725">
        <v>0</v>
      </c>
      <c r="AA166" s="725">
        <v>0</v>
      </c>
      <c r="AB166" s="725">
        <v>0</v>
      </c>
      <c r="AC166" s="725">
        <v>0</v>
      </c>
      <c r="AD166" s="725">
        <v>0</v>
      </c>
      <c r="AE166" s="725">
        <v>0</v>
      </c>
      <c r="AF166" s="725">
        <v>0</v>
      </c>
      <c r="AG166" s="725">
        <v>0</v>
      </c>
      <c r="AH166" s="725">
        <v>0</v>
      </c>
      <c r="AI166" s="725">
        <v>0</v>
      </c>
      <c r="AJ166" s="725">
        <v>0</v>
      </c>
      <c r="AK166" s="725">
        <v>0</v>
      </c>
      <c r="AL166" s="725">
        <v>0</v>
      </c>
      <c r="AM166" s="725">
        <v>0</v>
      </c>
      <c r="AN166" s="725">
        <v>0</v>
      </c>
      <c r="AO166" s="726">
        <v>0</v>
      </c>
      <c r="AP166" s="625"/>
      <c r="AQ166" s="684"/>
      <c r="AR166" s="685"/>
      <c r="AS166" s="685"/>
      <c r="AT166" s="685"/>
      <c r="AU166" s="685">
        <v>0</v>
      </c>
      <c r="AV166" s="685">
        <v>0</v>
      </c>
      <c r="AW166" s="685">
        <v>0</v>
      </c>
      <c r="AX166" s="685">
        <v>0</v>
      </c>
      <c r="AY166" s="685">
        <v>0</v>
      </c>
      <c r="AZ166" s="685">
        <v>0</v>
      </c>
      <c r="BA166" s="685">
        <v>0</v>
      </c>
      <c r="BB166" s="685">
        <v>0</v>
      </c>
      <c r="BC166" s="685">
        <v>0</v>
      </c>
      <c r="BD166" s="685">
        <v>0</v>
      </c>
      <c r="BE166" s="685">
        <v>0</v>
      </c>
      <c r="BF166" s="685">
        <v>0</v>
      </c>
      <c r="BG166" s="685">
        <v>0</v>
      </c>
      <c r="BH166" s="685">
        <v>0</v>
      </c>
      <c r="BI166" s="685">
        <v>0</v>
      </c>
      <c r="BJ166" s="685">
        <v>0</v>
      </c>
      <c r="BK166" s="685">
        <v>0</v>
      </c>
      <c r="BL166" s="685">
        <v>0</v>
      </c>
      <c r="BM166" s="685">
        <v>0</v>
      </c>
      <c r="BN166" s="685">
        <v>0</v>
      </c>
      <c r="BO166" s="685">
        <v>0</v>
      </c>
      <c r="BP166" s="685">
        <v>0</v>
      </c>
      <c r="BQ166" s="685">
        <v>0</v>
      </c>
      <c r="BR166" s="685">
        <v>0</v>
      </c>
      <c r="BS166" s="685">
        <v>0</v>
      </c>
      <c r="BT166" s="686">
        <v>0</v>
      </c>
    </row>
    <row r="167" spans="2:72" hidden="1">
      <c r="B167" s="683"/>
      <c r="C167" s="683"/>
      <c r="D167" s="683" t="s">
        <v>100</v>
      </c>
      <c r="E167" s="683" t="s">
        <v>682</v>
      </c>
      <c r="F167" s="683"/>
      <c r="G167" s="683"/>
      <c r="H167" s="683">
        <v>2015</v>
      </c>
      <c r="I167" s="635" t="s">
        <v>581</v>
      </c>
      <c r="J167" s="635" t="str">
        <f t="shared" si="2"/>
        <v>Current Year Savings</v>
      </c>
      <c r="K167" s="625"/>
      <c r="L167" s="727"/>
      <c r="M167" s="725"/>
      <c r="N167" s="725"/>
      <c r="O167" s="725"/>
      <c r="P167" s="725">
        <v>168</v>
      </c>
      <c r="Q167" s="725">
        <v>168</v>
      </c>
      <c r="R167" s="725">
        <v>168</v>
      </c>
      <c r="S167" s="725">
        <v>168</v>
      </c>
      <c r="T167" s="725">
        <v>0</v>
      </c>
      <c r="U167" s="725">
        <v>0</v>
      </c>
      <c r="V167" s="725">
        <v>0</v>
      </c>
      <c r="W167" s="725">
        <v>0</v>
      </c>
      <c r="X167" s="725">
        <v>0</v>
      </c>
      <c r="Y167" s="725">
        <v>0</v>
      </c>
      <c r="Z167" s="725">
        <v>0</v>
      </c>
      <c r="AA167" s="725">
        <v>0</v>
      </c>
      <c r="AB167" s="725">
        <v>0</v>
      </c>
      <c r="AC167" s="725">
        <v>0</v>
      </c>
      <c r="AD167" s="725">
        <v>0</v>
      </c>
      <c r="AE167" s="725">
        <v>0</v>
      </c>
      <c r="AF167" s="725">
        <v>0</v>
      </c>
      <c r="AG167" s="725">
        <v>0</v>
      </c>
      <c r="AH167" s="725">
        <v>0</v>
      </c>
      <c r="AI167" s="725">
        <v>0</v>
      </c>
      <c r="AJ167" s="725">
        <v>0</v>
      </c>
      <c r="AK167" s="725">
        <v>0</v>
      </c>
      <c r="AL167" s="725">
        <v>0</v>
      </c>
      <c r="AM167" s="725">
        <v>0</v>
      </c>
      <c r="AN167" s="725">
        <v>0</v>
      </c>
      <c r="AO167" s="726">
        <v>0</v>
      </c>
      <c r="AP167" s="625"/>
      <c r="AQ167" s="684"/>
      <c r="AR167" s="685"/>
      <c r="AS167" s="685"/>
      <c r="AT167" s="685"/>
      <c r="AU167" s="685">
        <v>783976</v>
      </c>
      <c r="AV167" s="685">
        <v>783976</v>
      </c>
      <c r="AW167" s="685">
        <v>783976</v>
      </c>
      <c r="AX167" s="685">
        <v>783976</v>
      </c>
      <c r="AY167" s="685">
        <v>0</v>
      </c>
      <c r="AZ167" s="685">
        <v>0</v>
      </c>
      <c r="BA167" s="685">
        <v>0</v>
      </c>
      <c r="BB167" s="685">
        <v>0</v>
      </c>
      <c r="BC167" s="685">
        <v>0</v>
      </c>
      <c r="BD167" s="685">
        <v>0</v>
      </c>
      <c r="BE167" s="685">
        <v>0</v>
      </c>
      <c r="BF167" s="685">
        <v>0</v>
      </c>
      <c r="BG167" s="685">
        <v>0</v>
      </c>
      <c r="BH167" s="685">
        <v>0</v>
      </c>
      <c r="BI167" s="685">
        <v>0</v>
      </c>
      <c r="BJ167" s="685">
        <v>0</v>
      </c>
      <c r="BK167" s="685">
        <v>0</v>
      </c>
      <c r="BL167" s="685">
        <v>0</v>
      </c>
      <c r="BM167" s="685">
        <v>0</v>
      </c>
      <c r="BN167" s="685">
        <v>0</v>
      </c>
      <c r="BO167" s="685">
        <v>0</v>
      </c>
      <c r="BP167" s="685">
        <v>0</v>
      </c>
      <c r="BQ167" s="685">
        <v>0</v>
      </c>
      <c r="BR167" s="685">
        <v>0</v>
      </c>
      <c r="BS167" s="685">
        <v>0</v>
      </c>
      <c r="BT167" s="686">
        <v>0</v>
      </c>
    </row>
    <row r="168" spans="2:72" hidden="1">
      <c r="B168" s="683"/>
      <c r="C168" s="683"/>
      <c r="D168" s="683" t="s">
        <v>101</v>
      </c>
      <c r="E168" s="683" t="s">
        <v>682</v>
      </c>
      <c r="F168" s="683"/>
      <c r="G168" s="683"/>
      <c r="H168" s="683">
        <v>2015</v>
      </c>
      <c r="I168" s="635" t="s">
        <v>581</v>
      </c>
      <c r="J168" s="635" t="str">
        <f t="shared" si="2"/>
        <v>Current Year Savings</v>
      </c>
      <c r="K168" s="625"/>
      <c r="L168" s="727"/>
      <c r="M168" s="725"/>
      <c r="N168" s="725"/>
      <c r="O168" s="725"/>
      <c r="P168" s="725">
        <v>375</v>
      </c>
      <c r="Q168" s="725">
        <v>375</v>
      </c>
      <c r="R168" s="725">
        <v>375</v>
      </c>
      <c r="S168" s="725">
        <v>375</v>
      </c>
      <c r="T168" s="725">
        <v>375</v>
      </c>
      <c r="U168" s="725">
        <v>375</v>
      </c>
      <c r="V168" s="725">
        <v>359</v>
      </c>
      <c r="W168" s="725">
        <v>359</v>
      </c>
      <c r="X168" s="725">
        <v>353</v>
      </c>
      <c r="Y168" s="725">
        <v>300</v>
      </c>
      <c r="Z168" s="725">
        <v>161</v>
      </c>
      <c r="AA168" s="725">
        <v>150</v>
      </c>
      <c r="AB168" s="725">
        <v>113</v>
      </c>
      <c r="AC168" s="725">
        <v>113</v>
      </c>
      <c r="AD168" s="725">
        <v>113</v>
      </c>
      <c r="AE168" s="725">
        <v>90</v>
      </c>
      <c r="AF168" s="725">
        <v>58</v>
      </c>
      <c r="AG168" s="725">
        <v>58</v>
      </c>
      <c r="AH168" s="725">
        <v>58</v>
      </c>
      <c r="AI168" s="725">
        <v>58</v>
      </c>
      <c r="AJ168" s="725">
        <v>0</v>
      </c>
      <c r="AK168" s="725">
        <v>0</v>
      </c>
      <c r="AL168" s="725">
        <v>0</v>
      </c>
      <c r="AM168" s="725">
        <v>0</v>
      </c>
      <c r="AN168" s="725">
        <v>0</v>
      </c>
      <c r="AO168" s="726">
        <v>0</v>
      </c>
      <c r="AP168" s="625"/>
      <c r="AQ168" s="684"/>
      <c r="AR168" s="685"/>
      <c r="AS168" s="685"/>
      <c r="AT168" s="685"/>
      <c r="AU168" s="685">
        <v>3940655</v>
      </c>
      <c r="AV168" s="685">
        <v>3940655</v>
      </c>
      <c r="AW168" s="685">
        <v>3939670</v>
      </c>
      <c r="AX168" s="685">
        <v>3939670</v>
      </c>
      <c r="AY168" s="685">
        <v>3939670</v>
      </c>
      <c r="AZ168" s="685">
        <v>3939670</v>
      </c>
      <c r="BA168" s="685">
        <v>3832812</v>
      </c>
      <c r="BB168" s="685">
        <v>3832812</v>
      </c>
      <c r="BC168" s="685">
        <v>3796141</v>
      </c>
      <c r="BD168" s="685">
        <v>3434812</v>
      </c>
      <c r="BE168" s="685">
        <v>2478658</v>
      </c>
      <c r="BF168" s="685">
        <v>2387873</v>
      </c>
      <c r="BG168" s="685">
        <v>1129809</v>
      </c>
      <c r="BH168" s="685">
        <v>1129809</v>
      </c>
      <c r="BI168" s="685">
        <v>1129809</v>
      </c>
      <c r="BJ168" s="685">
        <v>816121</v>
      </c>
      <c r="BK168" s="685">
        <v>184467</v>
      </c>
      <c r="BL168" s="685">
        <v>184467</v>
      </c>
      <c r="BM168" s="685">
        <v>184467</v>
      </c>
      <c r="BN168" s="685">
        <v>184467</v>
      </c>
      <c r="BO168" s="685">
        <v>0</v>
      </c>
      <c r="BP168" s="685">
        <v>0</v>
      </c>
      <c r="BQ168" s="685">
        <v>0</v>
      </c>
      <c r="BR168" s="685">
        <v>0</v>
      </c>
      <c r="BS168" s="685">
        <v>0</v>
      </c>
      <c r="BT168" s="686">
        <v>0</v>
      </c>
    </row>
    <row r="169" spans="2:72" hidden="1">
      <c r="B169" s="683"/>
      <c r="C169" s="683"/>
      <c r="D169" s="683" t="s">
        <v>102</v>
      </c>
      <c r="E169" s="683" t="s">
        <v>682</v>
      </c>
      <c r="F169" s="683"/>
      <c r="G169" s="683"/>
      <c r="H169" s="683">
        <v>2015</v>
      </c>
      <c r="I169" s="635" t="s">
        <v>581</v>
      </c>
      <c r="J169" s="635" t="str">
        <f t="shared" si="2"/>
        <v>Current Year Savings</v>
      </c>
      <c r="K169" s="625"/>
      <c r="L169" s="727"/>
      <c r="M169" s="725"/>
      <c r="N169" s="725"/>
      <c r="O169" s="725"/>
      <c r="P169" s="725">
        <v>73</v>
      </c>
      <c r="Q169" s="725">
        <v>66</v>
      </c>
      <c r="R169" s="725">
        <v>38</v>
      </c>
      <c r="S169" s="725">
        <v>38</v>
      </c>
      <c r="T169" s="725">
        <v>38</v>
      </c>
      <c r="U169" s="725">
        <v>38</v>
      </c>
      <c r="V169" s="725">
        <v>38</v>
      </c>
      <c r="W169" s="725">
        <v>38</v>
      </c>
      <c r="X169" s="725">
        <v>38</v>
      </c>
      <c r="Y169" s="725">
        <v>38</v>
      </c>
      <c r="Z169" s="725">
        <v>37</v>
      </c>
      <c r="AA169" s="725">
        <v>17</v>
      </c>
      <c r="AB169" s="725">
        <v>0</v>
      </c>
      <c r="AC169" s="725">
        <v>0</v>
      </c>
      <c r="AD169" s="725">
        <v>0</v>
      </c>
      <c r="AE169" s="725">
        <v>0</v>
      </c>
      <c r="AF169" s="725">
        <v>0</v>
      </c>
      <c r="AG169" s="725">
        <v>0</v>
      </c>
      <c r="AH169" s="725">
        <v>0</v>
      </c>
      <c r="AI169" s="725">
        <v>0</v>
      </c>
      <c r="AJ169" s="725">
        <v>0</v>
      </c>
      <c r="AK169" s="725">
        <v>0</v>
      </c>
      <c r="AL169" s="725">
        <v>0</v>
      </c>
      <c r="AM169" s="725">
        <v>0</v>
      </c>
      <c r="AN169" s="725">
        <v>0</v>
      </c>
      <c r="AO169" s="726">
        <v>0</v>
      </c>
      <c r="AP169" s="625"/>
      <c r="AQ169" s="684"/>
      <c r="AR169" s="685"/>
      <c r="AS169" s="685"/>
      <c r="AT169" s="685"/>
      <c r="AU169" s="685">
        <v>296859</v>
      </c>
      <c r="AV169" s="685">
        <v>268411</v>
      </c>
      <c r="AW169" s="685">
        <v>163636</v>
      </c>
      <c r="AX169" s="685">
        <v>163636</v>
      </c>
      <c r="AY169" s="685">
        <v>163636</v>
      </c>
      <c r="AZ169" s="685">
        <v>163636</v>
      </c>
      <c r="BA169" s="685">
        <v>163636</v>
      </c>
      <c r="BB169" s="685">
        <v>163636</v>
      </c>
      <c r="BC169" s="685">
        <v>163636</v>
      </c>
      <c r="BD169" s="685">
        <v>163636</v>
      </c>
      <c r="BE169" s="685">
        <v>156322</v>
      </c>
      <c r="BF169" s="685">
        <v>67549</v>
      </c>
      <c r="BG169" s="685">
        <v>0</v>
      </c>
      <c r="BH169" s="685">
        <v>0</v>
      </c>
      <c r="BI169" s="685">
        <v>0</v>
      </c>
      <c r="BJ169" s="685">
        <v>0</v>
      </c>
      <c r="BK169" s="685">
        <v>0</v>
      </c>
      <c r="BL169" s="685">
        <v>0</v>
      </c>
      <c r="BM169" s="685">
        <v>0</v>
      </c>
      <c r="BN169" s="685">
        <v>0</v>
      </c>
      <c r="BO169" s="685">
        <v>0</v>
      </c>
      <c r="BP169" s="685">
        <v>0</v>
      </c>
      <c r="BQ169" s="685">
        <v>0</v>
      </c>
      <c r="BR169" s="685">
        <v>0</v>
      </c>
      <c r="BS169" s="685">
        <v>0</v>
      </c>
      <c r="BT169" s="686">
        <v>0</v>
      </c>
    </row>
    <row r="170" spans="2:72" hidden="1">
      <c r="B170" s="683"/>
      <c r="C170" s="683"/>
      <c r="D170" s="683" t="s">
        <v>103</v>
      </c>
      <c r="E170" s="683" t="s">
        <v>682</v>
      </c>
      <c r="F170" s="683"/>
      <c r="G170" s="683"/>
      <c r="H170" s="683">
        <v>2015</v>
      </c>
      <c r="I170" s="635" t="s">
        <v>581</v>
      </c>
      <c r="J170" s="635" t="str">
        <f t="shared" si="2"/>
        <v>Current Year Savings</v>
      </c>
      <c r="K170" s="625"/>
      <c r="L170" s="727"/>
      <c r="M170" s="725"/>
      <c r="N170" s="725"/>
      <c r="O170" s="725"/>
      <c r="P170" s="725">
        <v>0</v>
      </c>
      <c r="Q170" s="725">
        <v>0</v>
      </c>
      <c r="R170" s="725">
        <v>0</v>
      </c>
      <c r="S170" s="725">
        <v>0</v>
      </c>
      <c r="T170" s="725">
        <v>0</v>
      </c>
      <c r="U170" s="725">
        <v>0</v>
      </c>
      <c r="V170" s="725">
        <v>0</v>
      </c>
      <c r="W170" s="725">
        <v>0</v>
      </c>
      <c r="X170" s="725">
        <v>0</v>
      </c>
      <c r="Y170" s="725">
        <v>0</v>
      </c>
      <c r="Z170" s="725">
        <v>0</v>
      </c>
      <c r="AA170" s="725">
        <v>0</v>
      </c>
      <c r="AB170" s="725">
        <v>0</v>
      </c>
      <c r="AC170" s="725">
        <v>0</v>
      </c>
      <c r="AD170" s="725">
        <v>0</v>
      </c>
      <c r="AE170" s="725">
        <v>0</v>
      </c>
      <c r="AF170" s="725">
        <v>0</v>
      </c>
      <c r="AG170" s="725">
        <v>0</v>
      </c>
      <c r="AH170" s="725">
        <v>0</v>
      </c>
      <c r="AI170" s="725">
        <v>0</v>
      </c>
      <c r="AJ170" s="725">
        <v>0</v>
      </c>
      <c r="AK170" s="725">
        <v>0</v>
      </c>
      <c r="AL170" s="725">
        <v>0</v>
      </c>
      <c r="AM170" s="725">
        <v>0</v>
      </c>
      <c r="AN170" s="725">
        <v>0</v>
      </c>
      <c r="AO170" s="726">
        <v>0</v>
      </c>
      <c r="AP170" s="625"/>
      <c r="AQ170" s="684"/>
      <c r="AR170" s="685"/>
      <c r="AS170" s="685"/>
      <c r="AT170" s="685"/>
      <c r="AU170" s="685">
        <v>0</v>
      </c>
      <c r="AV170" s="685">
        <v>0</v>
      </c>
      <c r="AW170" s="685">
        <v>0</v>
      </c>
      <c r="AX170" s="685">
        <v>0</v>
      </c>
      <c r="AY170" s="685">
        <v>0</v>
      </c>
      <c r="AZ170" s="685">
        <v>0</v>
      </c>
      <c r="BA170" s="685">
        <v>0</v>
      </c>
      <c r="BB170" s="685">
        <v>0</v>
      </c>
      <c r="BC170" s="685">
        <v>0</v>
      </c>
      <c r="BD170" s="685">
        <v>0</v>
      </c>
      <c r="BE170" s="685">
        <v>0</v>
      </c>
      <c r="BF170" s="685">
        <v>0</v>
      </c>
      <c r="BG170" s="685">
        <v>0</v>
      </c>
      <c r="BH170" s="685">
        <v>0</v>
      </c>
      <c r="BI170" s="685">
        <v>0</v>
      </c>
      <c r="BJ170" s="685">
        <v>0</v>
      </c>
      <c r="BK170" s="685">
        <v>0</v>
      </c>
      <c r="BL170" s="685">
        <v>0</v>
      </c>
      <c r="BM170" s="685">
        <v>0</v>
      </c>
      <c r="BN170" s="685">
        <v>0</v>
      </c>
      <c r="BO170" s="685">
        <v>0</v>
      </c>
      <c r="BP170" s="685">
        <v>0</v>
      </c>
      <c r="BQ170" s="685">
        <v>0</v>
      </c>
      <c r="BR170" s="685">
        <v>0</v>
      </c>
      <c r="BS170" s="685">
        <v>0</v>
      </c>
      <c r="BT170" s="686">
        <v>0</v>
      </c>
    </row>
    <row r="171" spans="2:72" hidden="1">
      <c r="B171" s="683"/>
      <c r="C171" s="683"/>
      <c r="D171" s="683" t="s">
        <v>104</v>
      </c>
      <c r="E171" s="683" t="s">
        <v>682</v>
      </c>
      <c r="F171" s="683"/>
      <c r="G171" s="683"/>
      <c r="H171" s="683">
        <v>2015</v>
      </c>
      <c r="I171" s="635" t="s">
        <v>581</v>
      </c>
      <c r="J171" s="635" t="str">
        <f t="shared" si="2"/>
        <v>Current Year Savings</v>
      </c>
      <c r="K171" s="625"/>
      <c r="L171" s="727"/>
      <c r="M171" s="725"/>
      <c r="N171" s="725"/>
      <c r="O171" s="725"/>
      <c r="P171" s="725">
        <v>0</v>
      </c>
      <c r="Q171" s="725">
        <v>0</v>
      </c>
      <c r="R171" s="725">
        <v>0</v>
      </c>
      <c r="S171" s="725">
        <v>0</v>
      </c>
      <c r="T171" s="725">
        <v>0</v>
      </c>
      <c r="U171" s="725">
        <v>0</v>
      </c>
      <c r="V171" s="725">
        <v>0</v>
      </c>
      <c r="W171" s="725">
        <v>0</v>
      </c>
      <c r="X171" s="725">
        <v>0</v>
      </c>
      <c r="Y171" s="725">
        <v>0</v>
      </c>
      <c r="Z171" s="725">
        <v>0</v>
      </c>
      <c r="AA171" s="725">
        <v>0</v>
      </c>
      <c r="AB171" s="725">
        <v>0</v>
      </c>
      <c r="AC171" s="725">
        <v>0</v>
      </c>
      <c r="AD171" s="725">
        <v>0</v>
      </c>
      <c r="AE171" s="725">
        <v>0</v>
      </c>
      <c r="AF171" s="725">
        <v>0</v>
      </c>
      <c r="AG171" s="725">
        <v>0</v>
      </c>
      <c r="AH171" s="725">
        <v>0</v>
      </c>
      <c r="AI171" s="725">
        <v>0</v>
      </c>
      <c r="AJ171" s="725">
        <v>0</v>
      </c>
      <c r="AK171" s="725">
        <v>0</v>
      </c>
      <c r="AL171" s="725">
        <v>0</v>
      </c>
      <c r="AM171" s="725">
        <v>0</v>
      </c>
      <c r="AN171" s="725">
        <v>0</v>
      </c>
      <c r="AO171" s="726">
        <v>0</v>
      </c>
      <c r="AP171" s="625"/>
      <c r="AQ171" s="684"/>
      <c r="AR171" s="685"/>
      <c r="AS171" s="685"/>
      <c r="AT171" s="685"/>
      <c r="AU171" s="685">
        <v>0</v>
      </c>
      <c r="AV171" s="685">
        <v>0</v>
      </c>
      <c r="AW171" s="685">
        <v>0</v>
      </c>
      <c r="AX171" s="685">
        <v>0</v>
      </c>
      <c r="AY171" s="685">
        <v>0</v>
      </c>
      <c r="AZ171" s="685">
        <v>0</v>
      </c>
      <c r="BA171" s="685">
        <v>0</v>
      </c>
      <c r="BB171" s="685">
        <v>0</v>
      </c>
      <c r="BC171" s="685">
        <v>0</v>
      </c>
      <c r="BD171" s="685">
        <v>0</v>
      </c>
      <c r="BE171" s="685">
        <v>0</v>
      </c>
      <c r="BF171" s="685">
        <v>0</v>
      </c>
      <c r="BG171" s="685">
        <v>0</v>
      </c>
      <c r="BH171" s="685">
        <v>0</v>
      </c>
      <c r="BI171" s="685">
        <v>0</v>
      </c>
      <c r="BJ171" s="685">
        <v>0</v>
      </c>
      <c r="BK171" s="685">
        <v>0</v>
      </c>
      <c r="BL171" s="685">
        <v>0</v>
      </c>
      <c r="BM171" s="685">
        <v>0</v>
      </c>
      <c r="BN171" s="685">
        <v>0</v>
      </c>
      <c r="BO171" s="685">
        <v>0</v>
      </c>
      <c r="BP171" s="685">
        <v>0</v>
      </c>
      <c r="BQ171" s="685">
        <v>0</v>
      </c>
      <c r="BR171" s="685">
        <v>0</v>
      </c>
      <c r="BS171" s="685">
        <v>0</v>
      </c>
      <c r="BT171" s="686">
        <v>0</v>
      </c>
    </row>
    <row r="172" spans="2:72" hidden="1">
      <c r="B172" s="683"/>
      <c r="C172" s="683"/>
      <c r="D172" s="683" t="s">
        <v>105</v>
      </c>
      <c r="E172" s="683" t="s">
        <v>682</v>
      </c>
      <c r="F172" s="683"/>
      <c r="G172" s="683"/>
      <c r="H172" s="683">
        <v>2015</v>
      </c>
      <c r="I172" s="635" t="s">
        <v>581</v>
      </c>
      <c r="J172" s="635" t="str">
        <f t="shared" si="2"/>
        <v>Current Year Savings</v>
      </c>
      <c r="K172" s="625"/>
      <c r="L172" s="727"/>
      <c r="M172" s="725"/>
      <c r="N172" s="725"/>
      <c r="O172" s="725"/>
      <c r="P172" s="725">
        <v>0</v>
      </c>
      <c r="Q172" s="725">
        <v>0</v>
      </c>
      <c r="R172" s="725">
        <v>0</v>
      </c>
      <c r="S172" s="725">
        <v>0</v>
      </c>
      <c r="T172" s="725">
        <v>0</v>
      </c>
      <c r="U172" s="725">
        <v>0</v>
      </c>
      <c r="V172" s="725">
        <v>0</v>
      </c>
      <c r="W172" s="725">
        <v>0</v>
      </c>
      <c r="X172" s="725">
        <v>0</v>
      </c>
      <c r="Y172" s="725">
        <v>0</v>
      </c>
      <c r="Z172" s="725">
        <v>0</v>
      </c>
      <c r="AA172" s="725">
        <v>0</v>
      </c>
      <c r="AB172" s="725">
        <v>0</v>
      </c>
      <c r="AC172" s="725">
        <v>0</v>
      </c>
      <c r="AD172" s="725">
        <v>0</v>
      </c>
      <c r="AE172" s="725">
        <v>0</v>
      </c>
      <c r="AF172" s="725">
        <v>0</v>
      </c>
      <c r="AG172" s="725">
        <v>0</v>
      </c>
      <c r="AH172" s="725">
        <v>0</v>
      </c>
      <c r="AI172" s="725">
        <v>0</v>
      </c>
      <c r="AJ172" s="725">
        <v>0</v>
      </c>
      <c r="AK172" s="725">
        <v>0</v>
      </c>
      <c r="AL172" s="725">
        <v>0</v>
      </c>
      <c r="AM172" s="725">
        <v>0</v>
      </c>
      <c r="AN172" s="725">
        <v>0</v>
      </c>
      <c r="AO172" s="726">
        <v>0</v>
      </c>
      <c r="AP172" s="625"/>
      <c r="AQ172" s="684"/>
      <c r="AR172" s="685"/>
      <c r="AS172" s="685"/>
      <c r="AT172" s="685"/>
      <c r="AU172" s="685">
        <v>0</v>
      </c>
      <c r="AV172" s="685">
        <v>0</v>
      </c>
      <c r="AW172" s="685">
        <v>0</v>
      </c>
      <c r="AX172" s="685">
        <v>0</v>
      </c>
      <c r="AY172" s="685">
        <v>0</v>
      </c>
      <c r="AZ172" s="685">
        <v>0</v>
      </c>
      <c r="BA172" s="685">
        <v>0</v>
      </c>
      <c r="BB172" s="685">
        <v>0</v>
      </c>
      <c r="BC172" s="685">
        <v>0</v>
      </c>
      <c r="BD172" s="685">
        <v>0</v>
      </c>
      <c r="BE172" s="685">
        <v>0</v>
      </c>
      <c r="BF172" s="685">
        <v>0</v>
      </c>
      <c r="BG172" s="685">
        <v>0</v>
      </c>
      <c r="BH172" s="685">
        <v>0</v>
      </c>
      <c r="BI172" s="685">
        <v>0</v>
      </c>
      <c r="BJ172" s="685">
        <v>0</v>
      </c>
      <c r="BK172" s="685">
        <v>0</v>
      </c>
      <c r="BL172" s="685">
        <v>0</v>
      </c>
      <c r="BM172" s="685">
        <v>0</v>
      </c>
      <c r="BN172" s="685">
        <v>0</v>
      </c>
      <c r="BO172" s="685">
        <v>0</v>
      </c>
      <c r="BP172" s="685">
        <v>0</v>
      </c>
      <c r="BQ172" s="685">
        <v>0</v>
      </c>
      <c r="BR172" s="685">
        <v>0</v>
      </c>
      <c r="BS172" s="685">
        <v>0</v>
      </c>
      <c r="BT172" s="686">
        <v>0</v>
      </c>
    </row>
    <row r="173" spans="2:72" hidden="1">
      <c r="B173" s="683"/>
      <c r="C173" s="683"/>
      <c r="D173" s="683" t="s">
        <v>107</v>
      </c>
      <c r="E173" s="683" t="s">
        <v>682</v>
      </c>
      <c r="F173" s="683"/>
      <c r="G173" s="683"/>
      <c r="H173" s="683">
        <v>2015</v>
      </c>
      <c r="I173" s="635" t="s">
        <v>581</v>
      </c>
      <c r="J173" s="635" t="str">
        <f t="shared" si="2"/>
        <v>Current Year Savings</v>
      </c>
      <c r="K173" s="625"/>
      <c r="L173" s="727"/>
      <c r="M173" s="725"/>
      <c r="N173" s="725"/>
      <c r="O173" s="725"/>
      <c r="P173" s="725">
        <v>0</v>
      </c>
      <c r="Q173" s="725">
        <v>0</v>
      </c>
      <c r="R173" s="725">
        <v>0</v>
      </c>
      <c r="S173" s="725">
        <v>0</v>
      </c>
      <c r="T173" s="725">
        <v>0</v>
      </c>
      <c r="U173" s="725">
        <v>0</v>
      </c>
      <c r="V173" s="725">
        <v>0</v>
      </c>
      <c r="W173" s="725">
        <v>0</v>
      </c>
      <c r="X173" s="725">
        <v>0</v>
      </c>
      <c r="Y173" s="725">
        <v>0</v>
      </c>
      <c r="Z173" s="725">
        <v>0</v>
      </c>
      <c r="AA173" s="725">
        <v>0</v>
      </c>
      <c r="AB173" s="725">
        <v>0</v>
      </c>
      <c r="AC173" s="725">
        <v>0</v>
      </c>
      <c r="AD173" s="725">
        <v>0</v>
      </c>
      <c r="AE173" s="725">
        <v>0</v>
      </c>
      <c r="AF173" s="725">
        <v>0</v>
      </c>
      <c r="AG173" s="725">
        <v>0</v>
      </c>
      <c r="AH173" s="725">
        <v>0</v>
      </c>
      <c r="AI173" s="725">
        <v>0</v>
      </c>
      <c r="AJ173" s="725">
        <v>0</v>
      </c>
      <c r="AK173" s="725">
        <v>0</v>
      </c>
      <c r="AL173" s="725">
        <v>0</v>
      </c>
      <c r="AM173" s="725">
        <v>0</v>
      </c>
      <c r="AN173" s="725">
        <v>0</v>
      </c>
      <c r="AO173" s="726">
        <v>0</v>
      </c>
      <c r="AP173" s="625"/>
      <c r="AQ173" s="684"/>
      <c r="AR173" s="685"/>
      <c r="AS173" s="685"/>
      <c r="AT173" s="685"/>
      <c r="AU173" s="685">
        <v>0</v>
      </c>
      <c r="AV173" s="685">
        <v>0</v>
      </c>
      <c r="AW173" s="685">
        <v>0</v>
      </c>
      <c r="AX173" s="685">
        <v>0</v>
      </c>
      <c r="AY173" s="685">
        <v>0</v>
      </c>
      <c r="AZ173" s="685">
        <v>0</v>
      </c>
      <c r="BA173" s="685">
        <v>0</v>
      </c>
      <c r="BB173" s="685">
        <v>0</v>
      </c>
      <c r="BC173" s="685">
        <v>0</v>
      </c>
      <c r="BD173" s="685">
        <v>0</v>
      </c>
      <c r="BE173" s="685">
        <v>0</v>
      </c>
      <c r="BF173" s="685">
        <v>0</v>
      </c>
      <c r="BG173" s="685">
        <v>0</v>
      </c>
      <c r="BH173" s="685">
        <v>0</v>
      </c>
      <c r="BI173" s="685">
        <v>0</v>
      </c>
      <c r="BJ173" s="685">
        <v>0</v>
      </c>
      <c r="BK173" s="685">
        <v>0</v>
      </c>
      <c r="BL173" s="685">
        <v>0</v>
      </c>
      <c r="BM173" s="685">
        <v>0</v>
      </c>
      <c r="BN173" s="685">
        <v>0</v>
      </c>
      <c r="BO173" s="685">
        <v>0</v>
      </c>
      <c r="BP173" s="685">
        <v>0</v>
      </c>
      <c r="BQ173" s="685">
        <v>0</v>
      </c>
      <c r="BR173" s="685">
        <v>0</v>
      </c>
      <c r="BS173" s="685">
        <v>0</v>
      </c>
      <c r="BT173" s="686">
        <v>0</v>
      </c>
    </row>
    <row r="174" spans="2:72" hidden="1">
      <c r="B174" s="683"/>
      <c r="C174" s="683"/>
      <c r="D174" s="683" t="s">
        <v>106</v>
      </c>
      <c r="E174" s="683" t="s">
        <v>682</v>
      </c>
      <c r="F174" s="683"/>
      <c r="G174" s="683"/>
      <c r="H174" s="683">
        <v>2015</v>
      </c>
      <c r="I174" s="635" t="s">
        <v>581</v>
      </c>
      <c r="J174" s="635" t="str">
        <f t="shared" si="2"/>
        <v>Current Year Savings</v>
      </c>
      <c r="K174" s="625"/>
      <c r="L174" s="727"/>
      <c r="M174" s="725"/>
      <c r="N174" s="725"/>
      <c r="O174" s="725"/>
      <c r="P174" s="725">
        <v>0</v>
      </c>
      <c r="Q174" s="725">
        <v>0</v>
      </c>
      <c r="R174" s="725">
        <v>0</v>
      </c>
      <c r="S174" s="725">
        <v>0</v>
      </c>
      <c r="T174" s="725">
        <v>0</v>
      </c>
      <c r="U174" s="725">
        <v>0</v>
      </c>
      <c r="V174" s="725">
        <v>0</v>
      </c>
      <c r="W174" s="725">
        <v>0</v>
      </c>
      <c r="X174" s="725">
        <v>0</v>
      </c>
      <c r="Y174" s="725">
        <v>0</v>
      </c>
      <c r="Z174" s="725">
        <v>0</v>
      </c>
      <c r="AA174" s="725">
        <v>0</v>
      </c>
      <c r="AB174" s="725">
        <v>0</v>
      </c>
      <c r="AC174" s="725">
        <v>0</v>
      </c>
      <c r="AD174" s="725">
        <v>0</v>
      </c>
      <c r="AE174" s="725">
        <v>0</v>
      </c>
      <c r="AF174" s="725">
        <v>0</v>
      </c>
      <c r="AG174" s="725">
        <v>0</v>
      </c>
      <c r="AH174" s="725">
        <v>0</v>
      </c>
      <c r="AI174" s="725">
        <v>0</v>
      </c>
      <c r="AJ174" s="725">
        <v>0</v>
      </c>
      <c r="AK174" s="725">
        <v>0</v>
      </c>
      <c r="AL174" s="725">
        <v>0</v>
      </c>
      <c r="AM174" s="725">
        <v>0</v>
      </c>
      <c r="AN174" s="725">
        <v>0</v>
      </c>
      <c r="AO174" s="726">
        <v>0</v>
      </c>
      <c r="AP174" s="625"/>
      <c r="AQ174" s="684"/>
      <c r="AR174" s="685"/>
      <c r="AS174" s="685"/>
      <c r="AT174" s="685"/>
      <c r="AU174" s="685">
        <v>0</v>
      </c>
      <c r="AV174" s="685">
        <v>0</v>
      </c>
      <c r="AW174" s="685">
        <v>0</v>
      </c>
      <c r="AX174" s="685">
        <v>0</v>
      </c>
      <c r="AY174" s="685">
        <v>0</v>
      </c>
      <c r="AZ174" s="685">
        <v>0</v>
      </c>
      <c r="BA174" s="685">
        <v>0</v>
      </c>
      <c r="BB174" s="685">
        <v>0</v>
      </c>
      <c r="BC174" s="685">
        <v>0</v>
      </c>
      <c r="BD174" s="685">
        <v>0</v>
      </c>
      <c r="BE174" s="685">
        <v>0</v>
      </c>
      <c r="BF174" s="685">
        <v>0</v>
      </c>
      <c r="BG174" s="685">
        <v>0</v>
      </c>
      <c r="BH174" s="685">
        <v>0</v>
      </c>
      <c r="BI174" s="685">
        <v>0</v>
      </c>
      <c r="BJ174" s="685">
        <v>0</v>
      </c>
      <c r="BK174" s="685">
        <v>0</v>
      </c>
      <c r="BL174" s="685">
        <v>0</v>
      </c>
      <c r="BM174" s="685">
        <v>0</v>
      </c>
      <c r="BN174" s="685">
        <v>0</v>
      </c>
      <c r="BO174" s="685">
        <v>0</v>
      </c>
      <c r="BP174" s="685">
        <v>0</v>
      </c>
      <c r="BQ174" s="685">
        <v>0</v>
      </c>
      <c r="BR174" s="685">
        <v>0</v>
      </c>
      <c r="BS174" s="685">
        <v>0</v>
      </c>
      <c r="BT174" s="686">
        <v>0</v>
      </c>
    </row>
    <row r="175" spans="2:72" hidden="1">
      <c r="B175" s="683"/>
      <c r="C175" s="683"/>
      <c r="D175" s="683" t="s">
        <v>109</v>
      </c>
      <c r="E175" s="683" t="s">
        <v>682</v>
      </c>
      <c r="F175" s="683"/>
      <c r="G175" s="683"/>
      <c r="H175" s="683">
        <v>2015</v>
      </c>
      <c r="I175" s="635" t="s">
        <v>581</v>
      </c>
      <c r="J175" s="635" t="str">
        <f t="shared" si="2"/>
        <v>Current Year Savings</v>
      </c>
      <c r="K175" s="625"/>
      <c r="L175" s="727"/>
      <c r="M175" s="725"/>
      <c r="N175" s="725"/>
      <c r="O175" s="725"/>
      <c r="P175" s="725">
        <v>2</v>
      </c>
      <c r="Q175" s="725">
        <v>2</v>
      </c>
      <c r="R175" s="725">
        <v>2</v>
      </c>
      <c r="S175" s="725">
        <v>2</v>
      </c>
      <c r="T175" s="725">
        <v>2</v>
      </c>
      <c r="U175" s="725">
        <v>2</v>
      </c>
      <c r="V175" s="725">
        <v>2</v>
      </c>
      <c r="W175" s="725">
        <v>2</v>
      </c>
      <c r="X175" s="725">
        <v>2</v>
      </c>
      <c r="Y175" s="725">
        <v>1</v>
      </c>
      <c r="Z175" s="725">
        <v>1</v>
      </c>
      <c r="AA175" s="725">
        <v>1</v>
      </c>
      <c r="AB175" s="725">
        <v>1</v>
      </c>
      <c r="AC175" s="725">
        <v>1</v>
      </c>
      <c r="AD175" s="725">
        <v>0</v>
      </c>
      <c r="AE175" s="725">
        <v>0</v>
      </c>
      <c r="AF175" s="725">
        <v>0</v>
      </c>
      <c r="AG175" s="725">
        <v>0</v>
      </c>
      <c r="AH175" s="725">
        <v>0</v>
      </c>
      <c r="AI175" s="725">
        <v>0</v>
      </c>
      <c r="AJ175" s="725">
        <v>0</v>
      </c>
      <c r="AK175" s="725">
        <v>0</v>
      </c>
      <c r="AL175" s="725">
        <v>0</v>
      </c>
      <c r="AM175" s="725">
        <v>0</v>
      </c>
      <c r="AN175" s="725">
        <v>0</v>
      </c>
      <c r="AO175" s="726">
        <v>0</v>
      </c>
      <c r="AP175" s="625"/>
      <c r="AQ175" s="684"/>
      <c r="AR175" s="685"/>
      <c r="AS175" s="685"/>
      <c r="AT175" s="685"/>
      <c r="AU175" s="685">
        <v>24600</v>
      </c>
      <c r="AV175" s="685">
        <v>19743</v>
      </c>
      <c r="AW175" s="685">
        <v>18763</v>
      </c>
      <c r="AX175" s="685">
        <v>17786</v>
      </c>
      <c r="AY175" s="685">
        <v>17717</v>
      </c>
      <c r="AZ175" s="685">
        <v>17717</v>
      </c>
      <c r="BA175" s="685">
        <v>17428</v>
      </c>
      <c r="BB175" s="685">
        <v>17028</v>
      </c>
      <c r="BC175" s="685">
        <v>10022</v>
      </c>
      <c r="BD175" s="685">
        <v>9698</v>
      </c>
      <c r="BE175" s="685">
        <v>9593</v>
      </c>
      <c r="BF175" s="685">
        <v>9593</v>
      </c>
      <c r="BG175" s="685">
        <v>9362</v>
      </c>
      <c r="BH175" s="685">
        <v>9362</v>
      </c>
      <c r="BI175" s="685">
        <v>2366</v>
      </c>
      <c r="BJ175" s="685">
        <v>2366</v>
      </c>
      <c r="BK175" s="685">
        <v>2366</v>
      </c>
      <c r="BL175" s="685">
        <v>2366</v>
      </c>
      <c r="BM175" s="685">
        <v>2366</v>
      </c>
      <c r="BN175" s="685">
        <v>2366</v>
      </c>
      <c r="BO175" s="685">
        <v>2366</v>
      </c>
      <c r="BP175" s="685">
        <v>0</v>
      </c>
      <c r="BQ175" s="685">
        <v>0</v>
      </c>
      <c r="BR175" s="685">
        <v>0</v>
      </c>
      <c r="BS175" s="685">
        <v>0</v>
      </c>
      <c r="BT175" s="686">
        <v>0</v>
      </c>
    </row>
    <row r="176" spans="2:72" hidden="1">
      <c r="B176" s="683"/>
      <c r="C176" s="683"/>
      <c r="D176" s="683" t="s">
        <v>496</v>
      </c>
      <c r="E176" s="683" t="s">
        <v>682</v>
      </c>
      <c r="F176" s="683"/>
      <c r="G176" s="683"/>
      <c r="H176" s="683">
        <v>2015</v>
      </c>
      <c r="I176" s="635" t="s">
        <v>581</v>
      </c>
      <c r="J176" s="635" t="str">
        <f t="shared" si="2"/>
        <v>Current Year Savings</v>
      </c>
      <c r="K176" s="625"/>
      <c r="L176" s="727"/>
      <c r="M176" s="725"/>
      <c r="N176" s="725"/>
      <c r="O176" s="725"/>
      <c r="P176" s="725">
        <v>0</v>
      </c>
      <c r="Q176" s="725">
        <v>0</v>
      </c>
      <c r="R176" s="725">
        <v>0</v>
      </c>
      <c r="S176" s="725">
        <v>0</v>
      </c>
      <c r="T176" s="725">
        <v>0</v>
      </c>
      <c r="U176" s="725">
        <v>0</v>
      </c>
      <c r="V176" s="725">
        <v>0</v>
      </c>
      <c r="W176" s="725">
        <v>0</v>
      </c>
      <c r="X176" s="725">
        <v>0</v>
      </c>
      <c r="Y176" s="725">
        <v>0</v>
      </c>
      <c r="Z176" s="725">
        <v>0</v>
      </c>
      <c r="AA176" s="725">
        <v>0</v>
      </c>
      <c r="AB176" s="725">
        <v>0</v>
      </c>
      <c r="AC176" s="725">
        <v>0</v>
      </c>
      <c r="AD176" s="725">
        <v>0</v>
      </c>
      <c r="AE176" s="725">
        <v>0</v>
      </c>
      <c r="AF176" s="725">
        <v>0</v>
      </c>
      <c r="AG176" s="725">
        <v>0</v>
      </c>
      <c r="AH176" s="725">
        <v>0</v>
      </c>
      <c r="AI176" s="725">
        <v>0</v>
      </c>
      <c r="AJ176" s="725">
        <v>0</v>
      </c>
      <c r="AK176" s="725">
        <v>0</v>
      </c>
      <c r="AL176" s="725">
        <v>0</v>
      </c>
      <c r="AM176" s="725">
        <v>0</v>
      </c>
      <c r="AN176" s="725">
        <v>0</v>
      </c>
      <c r="AO176" s="726">
        <v>0</v>
      </c>
      <c r="AP176" s="625"/>
      <c r="AQ176" s="684"/>
      <c r="AR176" s="685"/>
      <c r="AS176" s="685"/>
      <c r="AT176" s="685"/>
      <c r="AU176" s="685">
        <v>0</v>
      </c>
      <c r="AV176" s="685">
        <v>0</v>
      </c>
      <c r="AW176" s="685">
        <v>0</v>
      </c>
      <c r="AX176" s="685">
        <v>0</v>
      </c>
      <c r="AY176" s="685">
        <v>0</v>
      </c>
      <c r="AZ176" s="685">
        <v>0</v>
      </c>
      <c r="BA176" s="685">
        <v>0</v>
      </c>
      <c r="BB176" s="685">
        <v>0</v>
      </c>
      <c r="BC176" s="685">
        <v>0</v>
      </c>
      <c r="BD176" s="685">
        <v>0</v>
      </c>
      <c r="BE176" s="685">
        <v>0</v>
      </c>
      <c r="BF176" s="685">
        <v>0</v>
      </c>
      <c r="BG176" s="685">
        <v>0</v>
      </c>
      <c r="BH176" s="685">
        <v>0</v>
      </c>
      <c r="BI176" s="685">
        <v>0</v>
      </c>
      <c r="BJ176" s="685">
        <v>0</v>
      </c>
      <c r="BK176" s="685">
        <v>0</v>
      </c>
      <c r="BL176" s="685">
        <v>0</v>
      </c>
      <c r="BM176" s="685">
        <v>0</v>
      </c>
      <c r="BN176" s="685">
        <v>0</v>
      </c>
      <c r="BO176" s="685">
        <v>0</v>
      </c>
      <c r="BP176" s="685">
        <v>0</v>
      </c>
      <c r="BQ176" s="685">
        <v>0</v>
      </c>
      <c r="BR176" s="685">
        <v>0</v>
      </c>
      <c r="BS176" s="685">
        <v>0</v>
      </c>
      <c r="BT176" s="686">
        <v>0</v>
      </c>
    </row>
    <row r="177" spans="2:72" hidden="1">
      <c r="B177" s="683"/>
      <c r="C177" s="683"/>
      <c r="D177" s="683" t="s">
        <v>492</v>
      </c>
      <c r="E177" s="683" t="s">
        <v>682</v>
      </c>
      <c r="F177" s="683"/>
      <c r="G177" s="683"/>
      <c r="H177" s="683">
        <v>2015</v>
      </c>
      <c r="I177" s="635" t="s">
        <v>581</v>
      </c>
      <c r="J177" s="635" t="str">
        <f t="shared" si="2"/>
        <v>Current Year Savings</v>
      </c>
      <c r="K177" s="625"/>
      <c r="L177" s="727"/>
      <c r="M177" s="725"/>
      <c r="N177" s="725"/>
      <c r="O177" s="725"/>
      <c r="P177" s="725">
        <v>0</v>
      </c>
      <c r="Q177" s="725">
        <v>0</v>
      </c>
      <c r="R177" s="725">
        <v>0</v>
      </c>
      <c r="S177" s="725">
        <v>0</v>
      </c>
      <c r="T177" s="725">
        <v>0</v>
      </c>
      <c r="U177" s="725">
        <v>0</v>
      </c>
      <c r="V177" s="725">
        <v>0</v>
      </c>
      <c r="W177" s="725">
        <v>0</v>
      </c>
      <c r="X177" s="725">
        <v>0</v>
      </c>
      <c r="Y177" s="725">
        <v>0</v>
      </c>
      <c r="Z177" s="725">
        <v>0</v>
      </c>
      <c r="AA177" s="725">
        <v>0</v>
      </c>
      <c r="AB177" s="725">
        <v>0</v>
      </c>
      <c r="AC177" s="725">
        <v>0</v>
      </c>
      <c r="AD177" s="725">
        <v>0</v>
      </c>
      <c r="AE177" s="725">
        <v>0</v>
      </c>
      <c r="AF177" s="725">
        <v>0</v>
      </c>
      <c r="AG177" s="725">
        <v>0</v>
      </c>
      <c r="AH177" s="725">
        <v>0</v>
      </c>
      <c r="AI177" s="725">
        <v>0</v>
      </c>
      <c r="AJ177" s="725">
        <v>0</v>
      </c>
      <c r="AK177" s="725">
        <v>0</v>
      </c>
      <c r="AL177" s="725">
        <v>0</v>
      </c>
      <c r="AM177" s="725">
        <v>0</v>
      </c>
      <c r="AN177" s="725">
        <v>0</v>
      </c>
      <c r="AO177" s="726">
        <v>0</v>
      </c>
      <c r="AP177" s="625"/>
      <c r="AQ177" s="684"/>
      <c r="AR177" s="685"/>
      <c r="AS177" s="685"/>
      <c r="AT177" s="685"/>
      <c r="AU177" s="685">
        <v>0</v>
      </c>
      <c r="AV177" s="685">
        <v>0</v>
      </c>
      <c r="AW177" s="685">
        <v>0</v>
      </c>
      <c r="AX177" s="685">
        <v>0</v>
      </c>
      <c r="AY177" s="685">
        <v>0</v>
      </c>
      <c r="AZ177" s="685">
        <v>0</v>
      </c>
      <c r="BA177" s="685">
        <v>0</v>
      </c>
      <c r="BB177" s="685">
        <v>0</v>
      </c>
      <c r="BC177" s="685">
        <v>0</v>
      </c>
      <c r="BD177" s="685">
        <v>0</v>
      </c>
      <c r="BE177" s="685">
        <v>0</v>
      </c>
      <c r="BF177" s="685">
        <v>0</v>
      </c>
      <c r="BG177" s="685">
        <v>0</v>
      </c>
      <c r="BH177" s="685">
        <v>0</v>
      </c>
      <c r="BI177" s="685">
        <v>0</v>
      </c>
      <c r="BJ177" s="685">
        <v>0</v>
      </c>
      <c r="BK177" s="685">
        <v>0</v>
      </c>
      <c r="BL177" s="685">
        <v>0</v>
      </c>
      <c r="BM177" s="685">
        <v>0</v>
      </c>
      <c r="BN177" s="685">
        <v>0</v>
      </c>
      <c r="BO177" s="685">
        <v>0</v>
      </c>
      <c r="BP177" s="685">
        <v>0</v>
      </c>
      <c r="BQ177" s="685">
        <v>0</v>
      </c>
      <c r="BR177" s="685">
        <v>0</v>
      </c>
      <c r="BS177" s="685">
        <v>0</v>
      </c>
      <c r="BT177" s="686">
        <v>0</v>
      </c>
    </row>
    <row r="178" spans="2:72" hidden="1">
      <c r="B178" s="683"/>
      <c r="C178" s="683"/>
      <c r="D178" s="683" t="s">
        <v>114</v>
      </c>
      <c r="E178" s="683" t="s">
        <v>682</v>
      </c>
      <c r="F178" s="683"/>
      <c r="G178" s="683"/>
      <c r="H178" s="683">
        <v>2015</v>
      </c>
      <c r="I178" s="635" t="s">
        <v>582</v>
      </c>
      <c r="J178" s="635" t="str">
        <f t="shared" si="2"/>
        <v>Adjustment</v>
      </c>
      <c r="K178" s="625"/>
      <c r="L178" s="727"/>
      <c r="M178" s="725"/>
      <c r="N178" s="725"/>
      <c r="O178" s="725"/>
      <c r="P178" s="725">
        <v>0</v>
      </c>
      <c r="Q178" s="725">
        <v>0</v>
      </c>
      <c r="R178" s="725">
        <v>0</v>
      </c>
      <c r="S178" s="725">
        <v>0</v>
      </c>
      <c r="T178" s="725">
        <v>0</v>
      </c>
      <c r="U178" s="725">
        <v>0</v>
      </c>
      <c r="V178" s="725">
        <v>0</v>
      </c>
      <c r="W178" s="725">
        <v>0</v>
      </c>
      <c r="X178" s="725">
        <v>0</v>
      </c>
      <c r="Y178" s="725">
        <v>0</v>
      </c>
      <c r="Z178" s="725">
        <v>0</v>
      </c>
      <c r="AA178" s="725">
        <v>0</v>
      </c>
      <c r="AB178" s="725">
        <v>0</v>
      </c>
      <c r="AC178" s="725">
        <v>0</v>
      </c>
      <c r="AD178" s="725">
        <v>0</v>
      </c>
      <c r="AE178" s="725">
        <v>0</v>
      </c>
      <c r="AF178" s="725">
        <v>0</v>
      </c>
      <c r="AG178" s="725">
        <v>0</v>
      </c>
      <c r="AH178" s="725">
        <v>0</v>
      </c>
      <c r="AI178" s="725">
        <v>0</v>
      </c>
      <c r="AJ178" s="725">
        <v>0</v>
      </c>
      <c r="AK178" s="725">
        <v>0</v>
      </c>
      <c r="AL178" s="725">
        <v>0</v>
      </c>
      <c r="AM178" s="725">
        <v>0</v>
      </c>
      <c r="AN178" s="725">
        <v>0</v>
      </c>
      <c r="AO178" s="726">
        <v>0</v>
      </c>
      <c r="AP178" s="625"/>
      <c r="AQ178" s="684"/>
      <c r="AR178" s="685"/>
      <c r="AS178" s="685"/>
      <c r="AT178" s="685"/>
      <c r="AU178" s="685">
        <v>0</v>
      </c>
      <c r="AV178" s="685">
        <v>0</v>
      </c>
      <c r="AW178" s="685">
        <v>0</v>
      </c>
      <c r="AX178" s="685">
        <v>0</v>
      </c>
      <c r="AY178" s="685">
        <v>0</v>
      </c>
      <c r="AZ178" s="685">
        <v>0</v>
      </c>
      <c r="BA178" s="685">
        <v>0</v>
      </c>
      <c r="BB178" s="685">
        <v>0</v>
      </c>
      <c r="BC178" s="685">
        <v>0</v>
      </c>
      <c r="BD178" s="685">
        <v>0</v>
      </c>
      <c r="BE178" s="685">
        <v>0</v>
      </c>
      <c r="BF178" s="685">
        <v>0</v>
      </c>
      <c r="BG178" s="685">
        <v>0</v>
      </c>
      <c r="BH178" s="685">
        <v>0</v>
      </c>
      <c r="BI178" s="685">
        <v>0</v>
      </c>
      <c r="BJ178" s="685">
        <v>0</v>
      </c>
      <c r="BK178" s="685">
        <v>0</v>
      </c>
      <c r="BL178" s="685">
        <v>0</v>
      </c>
      <c r="BM178" s="685">
        <v>0</v>
      </c>
      <c r="BN178" s="685">
        <v>0</v>
      </c>
      <c r="BO178" s="685">
        <v>0</v>
      </c>
      <c r="BP178" s="685">
        <v>0</v>
      </c>
      <c r="BQ178" s="685">
        <v>0</v>
      </c>
      <c r="BR178" s="685">
        <v>0</v>
      </c>
      <c r="BS178" s="685">
        <v>0</v>
      </c>
      <c r="BT178" s="686">
        <v>0</v>
      </c>
    </row>
    <row r="179" spans="2:72" hidden="1">
      <c r="B179" s="683"/>
      <c r="C179" s="683"/>
      <c r="D179" s="683" t="s">
        <v>740</v>
      </c>
      <c r="E179" s="683" t="s">
        <v>682</v>
      </c>
      <c r="F179" s="683"/>
      <c r="G179" s="683"/>
      <c r="H179" s="683">
        <v>2015</v>
      </c>
      <c r="I179" s="635" t="s">
        <v>582</v>
      </c>
      <c r="J179" s="635" t="str">
        <f t="shared" si="2"/>
        <v>Adjustment</v>
      </c>
      <c r="K179" s="625"/>
      <c r="L179" s="727"/>
      <c r="M179" s="725"/>
      <c r="N179" s="725"/>
      <c r="O179" s="725"/>
      <c r="P179" s="725">
        <v>0</v>
      </c>
      <c r="Q179" s="725">
        <v>0</v>
      </c>
      <c r="R179" s="725">
        <v>0</v>
      </c>
      <c r="S179" s="725">
        <v>0</v>
      </c>
      <c r="T179" s="725">
        <v>0</v>
      </c>
      <c r="U179" s="725">
        <v>0</v>
      </c>
      <c r="V179" s="725">
        <v>0</v>
      </c>
      <c r="W179" s="725">
        <v>0</v>
      </c>
      <c r="X179" s="725">
        <v>0</v>
      </c>
      <c r="Y179" s="725">
        <v>0</v>
      </c>
      <c r="Z179" s="725">
        <v>0</v>
      </c>
      <c r="AA179" s="725">
        <v>0</v>
      </c>
      <c r="AB179" s="725">
        <v>0</v>
      </c>
      <c r="AC179" s="725">
        <v>0</v>
      </c>
      <c r="AD179" s="725">
        <v>0</v>
      </c>
      <c r="AE179" s="725">
        <v>0</v>
      </c>
      <c r="AF179" s="725">
        <v>0</v>
      </c>
      <c r="AG179" s="725">
        <v>0</v>
      </c>
      <c r="AH179" s="725">
        <v>0</v>
      </c>
      <c r="AI179" s="725">
        <v>0</v>
      </c>
      <c r="AJ179" s="725">
        <v>0</v>
      </c>
      <c r="AK179" s="725">
        <v>0</v>
      </c>
      <c r="AL179" s="725">
        <v>0</v>
      </c>
      <c r="AM179" s="725">
        <v>0</v>
      </c>
      <c r="AN179" s="725">
        <v>0</v>
      </c>
      <c r="AO179" s="726">
        <v>0</v>
      </c>
      <c r="AP179" s="625"/>
      <c r="AQ179" s="684"/>
      <c r="AR179" s="685"/>
      <c r="AS179" s="685"/>
      <c r="AT179" s="685"/>
      <c r="AU179" s="685">
        <v>0</v>
      </c>
      <c r="AV179" s="685">
        <v>0</v>
      </c>
      <c r="AW179" s="685">
        <v>0</v>
      </c>
      <c r="AX179" s="685">
        <v>0</v>
      </c>
      <c r="AY179" s="685">
        <v>0</v>
      </c>
      <c r="AZ179" s="685">
        <v>0</v>
      </c>
      <c r="BA179" s="685">
        <v>0</v>
      </c>
      <c r="BB179" s="685">
        <v>0</v>
      </c>
      <c r="BC179" s="685">
        <v>0</v>
      </c>
      <c r="BD179" s="685">
        <v>0</v>
      </c>
      <c r="BE179" s="685">
        <v>0</v>
      </c>
      <c r="BF179" s="685">
        <v>0</v>
      </c>
      <c r="BG179" s="685">
        <v>0</v>
      </c>
      <c r="BH179" s="685">
        <v>0</v>
      </c>
      <c r="BI179" s="685">
        <v>0</v>
      </c>
      <c r="BJ179" s="685">
        <v>0</v>
      </c>
      <c r="BK179" s="685">
        <v>0</v>
      </c>
      <c r="BL179" s="685">
        <v>0</v>
      </c>
      <c r="BM179" s="685">
        <v>0</v>
      </c>
      <c r="BN179" s="685">
        <v>0</v>
      </c>
      <c r="BO179" s="685">
        <v>0</v>
      </c>
      <c r="BP179" s="685">
        <v>0</v>
      </c>
      <c r="BQ179" s="685">
        <v>0</v>
      </c>
      <c r="BR179" s="685">
        <v>0</v>
      </c>
      <c r="BS179" s="685">
        <v>0</v>
      </c>
      <c r="BT179" s="686">
        <v>0</v>
      </c>
    </row>
    <row r="180" spans="2:72" hidden="1">
      <c r="B180" s="683"/>
      <c r="C180" s="683"/>
      <c r="D180" s="683" t="s">
        <v>116</v>
      </c>
      <c r="E180" s="683" t="s">
        <v>682</v>
      </c>
      <c r="F180" s="683"/>
      <c r="G180" s="683"/>
      <c r="H180" s="683">
        <v>2015</v>
      </c>
      <c r="I180" s="635" t="s">
        <v>582</v>
      </c>
      <c r="J180" s="635" t="str">
        <f t="shared" si="2"/>
        <v>Adjustment</v>
      </c>
      <c r="K180" s="625"/>
      <c r="L180" s="727"/>
      <c r="M180" s="725"/>
      <c r="N180" s="725"/>
      <c r="O180" s="725"/>
      <c r="P180" s="725">
        <v>0</v>
      </c>
      <c r="Q180" s="725">
        <v>0</v>
      </c>
      <c r="R180" s="725">
        <v>0</v>
      </c>
      <c r="S180" s="725">
        <v>0</v>
      </c>
      <c r="T180" s="725">
        <v>0</v>
      </c>
      <c r="U180" s="725">
        <v>0</v>
      </c>
      <c r="V180" s="725">
        <v>0</v>
      </c>
      <c r="W180" s="725">
        <v>0</v>
      </c>
      <c r="X180" s="725">
        <v>0</v>
      </c>
      <c r="Y180" s="725">
        <v>0</v>
      </c>
      <c r="Z180" s="725">
        <v>0</v>
      </c>
      <c r="AA180" s="725">
        <v>0</v>
      </c>
      <c r="AB180" s="725">
        <v>0</v>
      </c>
      <c r="AC180" s="725">
        <v>0</v>
      </c>
      <c r="AD180" s="725">
        <v>0</v>
      </c>
      <c r="AE180" s="725">
        <v>0</v>
      </c>
      <c r="AF180" s="725">
        <v>0</v>
      </c>
      <c r="AG180" s="725">
        <v>0</v>
      </c>
      <c r="AH180" s="725">
        <v>0</v>
      </c>
      <c r="AI180" s="725">
        <v>0</v>
      </c>
      <c r="AJ180" s="725">
        <v>0</v>
      </c>
      <c r="AK180" s="725">
        <v>0</v>
      </c>
      <c r="AL180" s="725">
        <v>0</v>
      </c>
      <c r="AM180" s="725">
        <v>0</v>
      </c>
      <c r="AN180" s="725">
        <v>0</v>
      </c>
      <c r="AO180" s="726">
        <v>0</v>
      </c>
      <c r="AP180" s="625"/>
      <c r="AQ180" s="684"/>
      <c r="AR180" s="685"/>
      <c r="AS180" s="685"/>
      <c r="AT180" s="685"/>
      <c r="AU180" s="685">
        <v>0</v>
      </c>
      <c r="AV180" s="685">
        <v>0</v>
      </c>
      <c r="AW180" s="685">
        <v>0</v>
      </c>
      <c r="AX180" s="685">
        <v>0</v>
      </c>
      <c r="AY180" s="685">
        <v>0</v>
      </c>
      <c r="AZ180" s="685">
        <v>0</v>
      </c>
      <c r="BA180" s="685">
        <v>0</v>
      </c>
      <c r="BB180" s="685">
        <v>0</v>
      </c>
      <c r="BC180" s="685">
        <v>0</v>
      </c>
      <c r="BD180" s="685">
        <v>0</v>
      </c>
      <c r="BE180" s="685">
        <v>0</v>
      </c>
      <c r="BF180" s="685">
        <v>0</v>
      </c>
      <c r="BG180" s="685">
        <v>0</v>
      </c>
      <c r="BH180" s="685">
        <v>0</v>
      </c>
      <c r="BI180" s="685">
        <v>0</v>
      </c>
      <c r="BJ180" s="685">
        <v>0</v>
      </c>
      <c r="BK180" s="685">
        <v>0</v>
      </c>
      <c r="BL180" s="685">
        <v>0</v>
      </c>
      <c r="BM180" s="685">
        <v>0</v>
      </c>
      <c r="BN180" s="685">
        <v>0</v>
      </c>
      <c r="BO180" s="685">
        <v>0</v>
      </c>
      <c r="BP180" s="685">
        <v>0</v>
      </c>
      <c r="BQ180" s="685">
        <v>0</v>
      </c>
      <c r="BR180" s="685">
        <v>0</v>
      </c>
      <c r="BS180" s="685">
        <v>0</v>
      </c>
      <c r="BT180" s="686">
        <v>0</v>
      </c>
    </row>
    <row r="181" spans="2:72" hidden="1">
      <c r="B181" s="683"/>
      <c r="C181" s="683"/>
      <c r="D181" s="683" t="s">
        <v>117</v>
      </c>
      <c r="E181" s="683" t="s">
        <v>682</v>
      </c>
      <c r="F181" s="683"/>
      <c r="G181" s="683"/>
      <c r="H181" s="683">
        <v>2015</v>
      </c>
      <c r="I181" s="635" t="s">
        <v>582</v>
      </c>
      <c r="J181" s="635" t="str">
        <f t="shared" si="2"/>
        <v>Adjustment</v>
      </c>
      <c r="K181" s="625"/>
      <c r="L181" s="727"/>
      <c r="M181" s="725"/>
      <c r="N181" s="725"/>
      <c r="O181" s="725"/>
      <c r="P181" s="725">
        <v>0</v>
      </c>
      <c r="Q181" s="725">
        <v>0</v>
      </c>
      <c r="R181" s="725">
        <v>0</v>
      </c>
      <c r="S181" s="725">
        <v>0</v>
      </c>
      <c r="T181" s="725">
        <v>0</v>
      </c>
      <c r="U181" s="725">
        <v>0</v>
      </c>
      <c r="V181" s="725">
        <v>0</v>
      </c>
      <c r="W181" s="725">
        <v>0</v>
      </c>
      <c r="X181" s="725">
        <v>0</v>
      </c>
      <c r="Y181" s="725">
        <v>0</v>
      </c>
      <c r="Z181" s="725">
        <v>0</v>
      </c>
      <c r="AA181" s="725">
        <v>0</v>
      </c>
      <c r="AB181" s="725">
        <v>0</v>
      </c>
      <c r="AC181" s="725">
        <v>0</v>
      </c>
      <c r="AD181" s="725">
        <v>0</v>
      </c>
      <c r="AE181" s="725">
        <v>0</v>
      </c>
      <c r="AF181" s="725">
        <v>0</v>
      </c>
      <c r="AG181" s="725">
        <v>0</v>
      </c>
      <c r="AH181" s="725">
        <v>0</v>
      </c>
      <c r="AI181" s="725">
        <v>0</v>
      </c>
      <c r="AJ181" s="725">
        <v>0</v>
      </c>
      <c r="AK181" s="725">
        <v>0</v>
      </c>
      <c r="AL181" s="725">
        <v>0</v>
      </c>
      <c r="AM181" s="725">
        <v>0</v>
      </c>
      <c r="AN181" s="725">
        <v>0</v>
      </c>
      <c r="AO181" s="726">
        <v>0</v>
      </c>
      <c r="AP181" s="625"/>
      <c r="AQ181" s="684"/>
      <c r="AR181" s="685"/>
      <c r="AS181" s="685"/>
      <c r="AT181" s="685"/>
      <c r="AU181" s="685">
        <v>0</v>
      </c>
      <c r="AV181" s="685">
        <v>0</v>
      </c>
      <c r="AW181" s="685">
        <v>0</v>
      </c>
      <c r="AX181" s="685">
        <v>0</v>
      </c>
      <c r="AY181" s="685">
        <v>0</v>
      </c>
      <c r="AZ181" s="685">
        <v>0</v>
      </c>
      <c r="BA181" s="685">
        <v>0</v>
      </c>
      <c r="BB181" s="685">
        <v>0</v>
      </c>
      <c r="BC181" s="685">
        <v>0</v>
      </c>
      <c r="BD181" s="685">
        <v>0</v>
      </c>
      <c r="BE181" s="685">
        <v>0</v>
      </c>
      <c r="BF181" s="685">
        <v>0</v>
      </c>
      <c r="BG181" s="685">
        <v>0</v>
      </c>
      <c r="BH181" s="685">
        <v>0</v>
      </c>
      <c r="BI181" s="685">
        <v>0</v>
      </c>
      <c r="BJ181" s="685">
        <v>0</v>
      </c>
      <c r="BK181" s="685">
        <v>0</v>
      </c>
      <c r="BL181" s="685">
        <v>0</v>
      </c>
      <c r="BM181" s="685">
        <v>0</v>
      </c>
      <c r="BN181" s="685">
        <v>0</v>
      </c>
      <c r="BO181" s="685">
        <v>0</v>
      </c>
      <c r="BP181" s="685">
        <v>0</v>
      </c>
      <c r="BQ181" s="685">
        <v>0</v>
      </c>
      <c r="BR181" s="685">
        <v>0</v>
      </c>
      <c r="BS181" s="685">
        <v>0</v>
      </c>
      <c r="BT181" s="686">
        <v>0</v>
      </c>
    </row>
    <row r="182" spans="2:72" hidden="1">
      <c r="B182" s="683"/>
      <c r="C182" s="683"/>
      <c r="D182" s="683" t="s">
        <v>118</v>
      </c>
      <c r="E182" s="683" t="s">
        <v>682</v>
      </c>
      <c r="F182" s="683"/>
      <c r="G182" s="683"/>
      <c r="H182" s="683">
        <v>2015</v>
      </c>
      <c r="I182" s="635" t="s">
        <v>582</v>
      </c>
      <c r="J182" s="635" t="str">
        <f t="shared" si="2"/>
        <v>Adjustment</v>
      </c>
      <c r="K182" s="625"/>
      <c r="L182" s="727"/>
      <c r="M182" s="725"/>
      <c r="N182" s="725"/>
      <c r="O182" s="725"/>
      <c r="P182" s="725">
        <v>0</v>
      </c>
      <c r="Q182" s="725">
        <v>0</v>
      </c>
      <c r="R182" s="725">
        <v>0</v>
      </c>
      <c r="S182" s="725">
        <v>0</v>
      </c>
      <c r="T182" s="725">
        <v>0</v>
      </c>
      <c r="U182" s="725">
        <v>0</v>
      </c>
      <c r="V182" s="725">
        <v>0</v>
      </c>
      <c r="W182" s="725">
        <v>0</v>
      </c>
      <c r="X182" s="725">
        <v>0</v>
      </c>
      <c r="Y182" s="725">
        <v>0</v>
      </c>
      <c r="Z182" s="725">
        <v>0</v>
      </c>
      <c r="AA182" s="725">
        <v>0</v>
      </c>
      <c r="AB182" s="725">
        <v>0</v>
      </c>
      <c r="AC182" s="725">
        <v>0</v>
      </c>
      <c r="AD182" s="725">
        <v>0</v>
      </c>
      <c r="AE182" s="725">
        <v>0</v>
      </c>
      <c r="AF182" s="725">
        <v>0</v>
      </c>
      <c r="AG182" s="725">
        <v>0</v>
      </c>
      <c r="AH182" s="725">
        <v>0</v>
      </c>
      <c r="AI182" s="725">
        <v>0</v>
      </c>
      <c r="AJ182" s="725">
        <v>0</v>
      </c>
      <c r="AK182" s="725">
        <v>0</v>
      </c>
      <c r="AL182" s="725">
        <v>0</v>
      </c>
      <c r="AM182" s="725">
        <v>0</v>
      </c>
      <c r="AN182" s="725">
        <v>0</v>
      </c>
      <c r="AO182" s="726">
        <v>0</v>
      </c>
      <c r="AP182" s="625"/>
      <c r="AQ182" s="684"/>
      <c r="AR182" s="685"/>
      <c r="AS182" s="685"/>
      <c r="AT182" s="685"/>
      <c r="AU182" s="685">
        <v>0</v>
      </c>
      <c r="AV182" s="685">
        <v>0</v>
      </c>
      <c r="AW182" s="685">
        <v>0</v>
      </c>
      <c r="AX182" s="685">
        <v>0</v>
      </c>
      <c r="AY182" s="685">
        <v>0</v>
      </c>
      <c r="AZ182" s="685">
        <v>0</v>
      </c>
      <c r="BA182" s="685">
        <v>0</v>
      </c>
      <c r="BB182" s="685">
        <v>0</v>
      </c>
      <c r="BC182" s="685">
        <v>0</v>
      </c>
      <c r="BD182" s="685">
        <v>0</v>
      </c>
      <c r="BE182" s="685">
        <v>0</v>
      </c>
      <c r="BF182" s="685">
        <v>0</v>
      </c>
      <c r="BG182" s="685">
        <v>0</v>
      </c>
      <c r="BH182" s="685">
        <v>0</v>
      </c>
      <c r="BI182" s="685">
        <v>0</v>
      </c>
      <c r="BJ182" s="685">
        <v>0</v>
      </c>
      <c r="BK182" s="685">
        <v>0</v>
      </c>
      <c r="BL182" s="685">
        <v>0</v>
      </c>
      <c r="BM182" s="685">
        <v>0</v>
      </c>
      <c r="BN182" s="685">
        <v>0</v>
      </c>
      <c r="BO182" s="685">
        <v>0</v>
      </c>
      <c r="BP182" s="685">
        <v>0</v>
      </c>
      <c r="BQ182" s="685">
        <v>0</v>
      </c>
      <c r="BR182" s="685">
        <v>0</v>
      </c>
      <c r="BS182" s="685">
        <v>0</v>
      </c>
      <c r="BT182" s="686">
        <v>0</v>
      </c>
    </row>
    <row r="183" spans="2:72" hidden="1">
      <c r="B183" s="683"/>
      <c r="C183" s="683"/>
      <c r="D183" s="683" t="s">
        <v>119</v>
      </c>
      <c r="E183" s="683" t="s">
        <v>682</v>
      </c>
      <c r="F183" s="683"/>
      <c r="G183" s="683"/>
      <c r="H183" s="683">
        <v>2015</v>
      </c>
      <c r="I183" s="635" t="s">
        <v>582</v>
      </c>
      <c r="J183" s="635" t="str">
        <f t="shared" si="2"/>
        <v>Adjustment</v>
      </c>
      <c r="K183" s="625"/>
      <c r="L183" s="727"/>
      <c r="M183" s="725"/>
      <c r="N183" s="725"/>
      <c r="O183" s="725"/>
      <c r="P183" s="725">
        <v>0</v>
      </c>
      <c r="Q183" s="725">
        <v>0</v>
      </c>
      <c r="R183" s="725">
        <v>0</v>
      </c>
      <c r="S183" s="725">
        <v>0</v>
      </c>
      <c r="T183" s="725">
        <v>0</v>
      </c>
      <c r="U183" s="725">
        <v>0</v>
      </c>
      <c r="V183" s="725">
        <v>0</v>
      </c>
      <c r="W183" s="725">
        <v>0</v>
      </c>
      <c r="X183" s="725">
        <v>0</v>
      </c>
      <c r="Y183" s="725">
        <v>0</v>
      </c>
      <c r="Z183" s="725">
        <v>0</v>
      </c>
      <c r="AA183" s="725">
        <v>0</v>
      </c>
      <c r="AB183" s="725">
        <v>0</v>
      </c>
      <c r="AC183" s="725">
        <v>0</v>
      </c>
      <c r="AD183" s="725">
        <v>0</v>
      </c>
      <c r="AE183" s="725">
        <v>0</v>
      </c>
      <c r="AF183" s="725">
        <v>0</v>
      </c>
      <c r="AG183" s="725">
        <v>0</v>
      </c>
      <c r="AH183" s="725">
        <v>0</v>
      </c>
      <c r="AI183" s="725">
        <v>0</v>
      </c>
      <c r="AJ183" s="725">
        <v>0</v>
      </c>
      <c r="AK183" s="725">
        <v>0</v>
      </c>
      <c r="AL183" s="725">
        <v>0</v>
      </c>
      <c r="AM183" s="725">
        <v>0</v>
      </c>
      <c r="AN183" s="725">
        <v>0</v>
      </c>
      <c r="AO183" s="726">
        <v>0</v>
      </c>
      <c r="AP183" s="625"/>
      <c r="AQ183" s="684"/>
      <c r="AR183" s="685"/>
      <c r="AS183" s="685"/>
      <c r="AT183" s="685"/>
      <c r="AU183" s="685">
        <v>803</v>
      </c>
      <c r="AV183" s="685">
        <v>803</v>
      </c>
      <c r="AW183" s="685">
        <v>803</v>
      </c>
      <c r="AX183" s="685">
        <v>803</v>
      </c>
      <c r="AY183" s="685">
        <v>803</v>
      </c>
      <c r="AZ183" s="685">
        <v>803</v>
      </c>
      <c r="BA183" s="685">
        <v>803</v>
      </c>
      <c r="BB183" s="685">
        <v>803</v>
      </c>
      <c r="BC183" s="685">
        <v>803</v>
      </c>
      <c r="BD183" s="685">
        <v>803</v>
      </c>
      <c r="BE183" s="685">
        <v>803</v>
      </c>
      <c r="BF183" s="685">
        <v>803</v>
      </c>
      <c r="BG183" s="685">
        <v>0</v>
      </c>
      <c r="BH183" s="685">
        <v>0</v>
      </c>
      <c r="BI183" s="685">
        <v>0</v>
      </c>
      <c r="BJ183" s="685">
        <v>0</v>
      </c>
      <c r="BK183" s="685">
        <v>0</v>
      </c>
      <c r="BL183" s="685">
        <v>0</v>
      </c>
      <c r="BM183" s="685">
        <v>0</v>
      </c>
      <c r="BN183" s="685">
        <v>0</v>
      </c>
      <c r="BO183" s="685">
        <v>0</v>
      </c>
      <c r="BP183" s="685">
        <v>0</v>
      </c>
      <c r="BQ183" s="685">
        <v>0</v>
      </c>
      <c r="BR183" s="685">
        <v>0</v>
      </c>
      <c r="BS183" s="685">
        <v>0</v>
      </c>
      <c r="BT183" s="686">
        <v>0</v>
      </c>
    </row>
    <row r="184" spans="2:72" hidden="1">
      <c r="B184" s="683"/>
      <c r="C184" s="683"/>
      <c r="D184" s="683" t="s">
        <v>120</v>
      </c>
      <c r="E184" s="683" t="s">
        <v>682</v>
      </c>
      <c r="F184" s="683"/>
      <c r="G184" s="683"/>
      <c r="H184" s="683">
        <v>2015</v>
      </c>
      <c r="I184" s="635" t="s">
        <v>582</v>
      </c>
      <c r="J184" s="635" t="str">
        <f t="shared" si="2"/>
        <v>Adjustment</v>
      </c>
      <c r="K184" s="625"/>
      <c r="L184" s="727"/>
      <c r="M184" s="725"/>
      <c r="N184" s="725"/>
      <c r="O184" s="725"/>
      <c r="P184" s="725">
        <v>0</v>
      </c>
      <c r="Q184" s="725">
        <v>0</v>
      </c>
      <c r="R184" s="725">
        <v>0</v>
      </c>
      <c r="S184" s="725">
        <v>0</v>
      </c>
      <c r="T184" s="725">
        <v>0</v>
      </c>
      <c r="U184" s="725">
        <v>0</v>
      </c>
      <c r="V184" s="725">
        <v>0</v>
      </c>
      <c r="W184" s="725">
        <v>0</v>
      </c>
      <c r="X184" s="725">
        <v>0</v>
      </c>
      <c r="Y184" s="725">
        <v>0</v>
      </c>
      <c r="Z184" s="725">
        <v>0</v>
      </c>
      <c r="AA184" s="725">
        <v>0</v>
      </c>
      <c r="AB184" s="725">
        <v>0</v>
      </c>
      <c r="AC184" s="725">
        <v>0</v>
      </c>
      <c r="AD184" s="725">
        <v>0</v>
      </c>
      <c r="AE184" s="725">
        <v>0</v>
      </c>
      <c r="AF184" s="725">
        <v>0</v>
      </c>
      <c r="AG184" s="725">
        <v>0</v>
      </c>
      <c r="AH184" s="725">
        <v>0</v>
      </c>
      <c r="AI184" s="725">
        <v>0</v>
      </c>
      <c r="AJ184" s="725">
        <v>0</v>
      </c>
      <c r="AK184" s="725">
        <v>0</v>
      </c>
      <c r="AL184" s="725">
        <v>0</v>
      </c>
      <c r="AM184" s="725">
        <v>0</v>
      </c>
      <c r="AN184" s="725">
        <v>0</v>
      </c>
      <c r="AO184" s="726">
        <v>0</v>
      </c>
      <c r="AP184" s="625"/>
      <c r="AQ184" s="684"/>
      <c r="AR184" s="685"/>
      <c r="AS184" s="685"/>
      <c r="AT184" s="685"/>
      <c r="AU184" s="685">
        <v>0</v>
      </c>
      <c r="AV184" s="685">
        <v>0</v>
      </c>
      <c r="AW184" s="685">
        <v>0</v>
      </c>
      <c r="AX184" s="685">
        <v>0</v>
      </c>
      <c r="AY184" s="685">
        <v>0</v>
      </c>
      <c r="AZ184" s="685">
        <v>0</v>
      </c>
      <c r="BA184" s="685">
        <v>0</v>
      </c>
      <c r="BB184" s="685">
        <v>0</v>
      </c>
      <c r="BC184" s="685">
        <v>0</v>
      </c>
      <c r="BD184" s="685">
        <v>0</v>
      </c>
      <c r="BE184" s="685">
        <v>0</v>
      </c>
      <c r="BF184" s="685">
        <v>0</v>
      </c>
      <c r="BG184" s="685">
        <v>0</v>
      </c>
      <c r="BH184" s="685">
        <v>0</v>
      </c>
      <c r="BI184" s="685">
        <v>0</v>
      </c>
      <c r="BJ184" s="685">
        <v>0</v>
      </c>
      <c r="BK184" s="685">
        <v>0</v>
      </c>
      <c r="BL184" s="685">
        <v>0</v>
      </c>
      <c r="BM184" s="685">
        <v>0</v>
      </c>
      <c r="BN184" s="685">
        <v>0</v>
      </c>
      <c r="BO184" s="685">
        <v>0</v>
      </c>
      <c r="BP184" s="685">
        <v>0</v>
      </c>
      <c r="BQ184" s="685">
        <v>0</v>
      </c>
      <c r="BR184" s="685">
        <v>0</v>
      </c>
      <c r="BS184" s="685">
        <v>0</v>
      </c>
      <c r="BT184" s="686">
        <v>0</v>
      </c>
    </row>
    <row r="185" spans="2:72" hidden="1">
      <c r="B185" s="683"/>
      <c r="C185" s="683"/>
      <c r="D185" s="683" t="s">
        <v>121</v>
      </c>
      <c r="E185" s="683" t="s">
        <v>682</v>
      </c>
      <c r="F185" s="683"/>
      <c r="G185" s="683"/>
      <c r="H185" s="683">
        <v>2015</v>
      </c>
      <c r="I185" s="635" t="s">
        <v>582</v>
      </c>
      <c r="J185" s="635" t="str">
        <f t="shared" si="2"/>
        <v>Adjustment</v>
      </c>
      <c r="K185" s="625"/>
      <c r="L185" s="727"/>
      <c r="M185" s="725"/>
      <c r="N185" s="725"/>
      <c r="O185" s="725"/>
      <c r="P185" s="725">
        <v>0</v>
      </c>
      <c r="Q185" s="725">
        <v>0</v>
      </c>
      <c r="R185" s="725">
        <v>0</v>
      </c>
      <c r="S185" s="725">
        <v>0</v>
      </c>
      <c r="T185" s="725">
        <v>0</v>
      </c>
      <c r="U185" s="725">
        <v>0</v>
      </c>
      <c r="V185" s="725">
        <v>0</v>
      </c>
      <c r="W185" s="725">
        <v>0</v>
      </c>
      <c r="X185" s="725">
        <v>0</v>
      </c>
      <c r="Y185" s="725">
        <v>0</v>
      </c>
      <c r="Z185" s="725">
        <v>0</v>
      </c>
      <c r="AA185" s="725">
        <v>0</v>
      </c>
      <c r="AB185" s="725">
        <v>0</v>
      </c>
      <c r="AC185" s="725">
        <v>0</v>
      </c>
      <c r="AD185" s="725">
        <v>0</v>
      </c>
      <c r="AE185" s="725">
        <v>0</v>
      </c>
      <c r="AF185" s="725">
        <v>0</v>
      </c>
      <c r="AG185" s="725">
        <v>0</v>
      </c>
      <c r="AH185" s="725">
        <v>0</v>
      </c>
      <c r="AI185" s="725">
        <v>0</v>
      </c>
      <c r="AJ185" s="725">
        <v>0</v>
      </c>
      <c r="AK185" s="725">
        <v>0</v>
      </c>
      <c r="AL185" s="725">
        <v>0</v>
      </c>
      <c r="AM185" s="725">
        <v>0</v>
      </c>
      <c r="AN185" s="725">
        <v>0</v>
      </c>
      <c r="AO185" s="726">
        <v>0</v>
      </c>
      <c r="AP185" s="625"/>
      <c r="AQ185" s="684"/>
      <c r="AR185" s="685"/>
      <c r="AS185" s="685"/>
      <c r="AT185" s="685"/>
      <c r="AU185" s="685">
        <v>0</v>
      </c>
      <c r="AV185" s="685">
        <v>0</v>
      </c>
      <c r="AW185" s="685">
        <v>0</v>
      </c>
      <c r="AX185" s="685">
        <v>0</v>
      </c>
      <c r="AY185" s="685">
        <v>0</v>
      </c>
      <c r="AZ185" s="685">
        <v>0</v>
      </c>
      <c r="BA185" s="685">
        <v>0</v>
      </c>
      <c r="BB185" s="685">
        <v>0</v>
      </c>
      <c r="BC185" s="685">
        <v>0</v>
      </c>
      <c r="BD185" s="685">
        <v>0</v>
      </c>
      <c r="BE185" s="685">
        <v>0</v>
      </c>
      <c r="BF185" s="685">
        <v>0</v>
      </c>
      <c r="BG185" s="685">
        <v>0</v>
      </c>
      <c r="BH185" s="685">
        <v>0</v>
      </c>
      <c r="BI185" s="685">
        <v>0</v>
      </c>
      <c r="BJ185" s="685">
        <v>0</v>
      </c>
      <c r="BK185" s="685">
        <v>0</v>
      </c>
      <c r="BL185" s="685">
        <v>0</v>
      </c>
      <c r="BM185" s="685">
        <v>0</v>
      </c>
      <c r="BN185" s="685">
        <v>0</v>
      </c>
      <c r="BO185" s="685">
        <v>0</v>
      </c>
      <c r="BP185" s="685">
        <v>0</v>
      </c>
      <c r="BQ185" s="685">
        <v>0</v>
      </c>
      <c r="BR185" s="685">
        <v>0</v>
      </c>
      <c r="BS185" s="685">
        <v>0</v>
      </c>
      <c r="BT185" s="686">
        <v>0</v>
      </c>
    </row>
    <row r="186" spans="2:72" hidden="1">
      <c r="B186" s="683"/>
      <c r="C186" s="683"/>
      <c r="D186" s="683" t="s">
        <v>122</v>
      </c>
      <c r="E186" s="683" t="s">
        <v>682</v>
      </c>
      <c r="F186" s="683"/>
      <c r="G186" s="683"/>
      <c r="H186" s="683">
        <v>2015</v>
      </c>
      <c r="I186" s="635" t="s">
        <v>582</v>
      </c>
      <c r="J186" s="635" t="str">
        <f t="shared" si="2"/>
        <v>Adjustment</v>
      </c>
      <c r="K186" s="625"/>
      <c r="L186" s="727"/>
      <c r="M186" s="725"/>
      <c r="N186" s="725"/>
      <c r="O186" s="725"/>
      <c r="P186" s="725">
        <v>0</v>
      </c>
      <c r="Q186" s="725">
        <v>0</v>
      </c>
      <c r="R186" s="725">
        <v>0</v>
      </c>
      <c r="S186" s="725">
        <v>0</v>
      </c>
      <c r="T186" s="725">
        <v>0</v>
      </c>
      <c r="U186" s="725">
        <v>0</v>
      </c>
      <c r="V186" s="725">
        <v>0</v>
      </c>
      <c r="W186" s="725">
        <v>0</v>
      </c>
      <c r="X186" s="725">
        <v>0</v>
      </c>
      <c r="Y186" s="725">
        <v>0</v>
      </c>
      <c r="Z186" s="725">
        <v>0</v>
      </c>
      <c r="AA186" s="725">
        <v>0</v>
      </c>
      <c r="AB186" s="725">
        <v>0</v>
      </c>
      <c r="AC186" s="725">
        <v>0</v>
      </c>
      <c r="AD186" s="725">
        <v>0</v>
      </c>
      <c r="AE186" s="725">
        <v>0</v>
      </c>
      <c r="AF186" s="725">
        <v>0</v>
      </c>
      <c r="AG186" s="725">
        <v>0</v>
      </c>
      <c r="AH186" s="725">
        <v>0</v>
      </c>
      <c r="AI186" s="725">
        <v>0</v>
      </c>
      <c r="AJ186" s="725">
        <v>0</v>
      </c>
      <c r="AK186" s="725">
        <v>0</v>
      </c>
      <c r="AL186" s="725">
        <v>0</v>
      </c>
      <c r="AM186" s="725">
        <v>0</v>
      </c>
      <c r="AN186" s="725">
        <v>0</v>
      </c>
      <c r="AO186" s="726">
        <v>0</v>
      </c>
      <c r="AP186" s="625"/>
      <c r="AQ186" s="684"/>
      <c r="AR186" s="685"/>
      <c r="AS186" s="685"/>
      <c r="AT186" s="685"/>
      <c r="AU186" s="685">
        <v>0</v>
      </c>
      <c r="AV186" s="685">
        <v>0</v>
      </c>
      <c r="AW186" s="685">
        <v>0</v>
      </c>
      <c r="AX186" s="685">
        <v>0</v>
      </c>
      <c r="AY186" s="685">
        <v>0</v>
      </c>
      <c r="AZ186" s="685">
        <v>0</v>
      </c>
      <c r="BA186" s="685">
        <v>0</v>
      </c>
      <c r="BB186" s="685">
        <v>0</v>
      </c>
      <c r="BC186" s="685">
        <v>0</v>
      </c>
      <c r="BD186" s="685">
        <v>0</v>
      </c>
      <c r="BE186" s="685">
        <v>0</v>
      </c>
      <c r="BF186" s="685">
        <v>0</v>
      </c>
      <c r="BG186" s="685">
        <v>0</v>
      </c>
      <c r="BH186" s="685">
        <v>0</v>
      </c>
      <c r="BI186" s="685">
        <v>0</v>
      </c>
      <c r="BJ186" s="685">
        <v>0</v>
      </c>
      <c r="BK186" s="685">
        <v>0</v>
      </c>
      <c r="BL186" s="685">
        <v>0</v>
      </c>
      <c r="BM186" s="685">
        <v>0</v>
      </c>
      <c r="BN186" s="685">
        <v>0</v>
      </c>
      <c r="BO186" s="685">
        <v>0</v>
      </c>
      <c r="BP186" s="685">
        <v>0</v>
      </c>
      <c r="BQ186" s="685">
        <v>0</v>
      </c>
      <c r="BR186" s="685">
        <v>0</v>
      </c>
      <c r="BS186" s="685">
        <v>0</v>
      </c>
      <c r="BT186" s="686">
        <v>0</v>
      </c>
    </row>
    <row r="187" spans="2:72" hidden="1">
      <c r="B187" s="683"/>
      <c r="C187" s="683"/>
      <c r="D187" s="683" t="s">
        <v>123</v>
      </c>
      <c r="E187" s="683" t="s">
        <v>682</v>
      </c>
      <c r="F187" s="683"/>
      <c r="G187" s="683"/>
      <c r="H187" s="683">
        <v>2015</v>
      </c>
      <c r="I187" s="635" t="s">
        <v>582</v>
      </c>
      <c r="J187" s="635" t="str">
        <f t="shared" si="2"/>
        <v>Adjustment</v>
      </c>
      <c r="K187" s="625"/>
      <c r="L187" s="727"/>
      <c r="M187" s="725"/>
      <c r="N187" s="725"/>
      <c r="O187" s="725"/>
      <c r="P187" s="725">
        <v>0</v>
      </c>
      <c r="Q187" s="725">
        <v>0</v>
      </c>
      <c r="R187" s="725">
        <v>0</v>
      </c>
      <c r="S187" s="725">
        <v>0</v>
      </c>
      <c r="T187" s="725">
        <v>0</v>
      </c>
      <c r="U187" s="725">
        <v>0</v>
      </c>
      <c r="V187" s="725">
        <v>0</v>
      </c>
      <c r="W187" s="725">
        <v>0</v>
      </c>
      <c r="X187" s="725">
        <v>0</v>
      </c>
      <c r="Y187" s="725">
        <v>0</v>
      </c>
      <c r="Z187" s="725">
        <v>0</v>
      </c>
      <c r="AA187" s="725">
        <v>0</v>
      </c>
      <c r="AB187" s="725">
        <v>0</v>
      </c>
      <c r="AC187" s="725">
        <v>0</v>
      </c>
      <c r="AD187" s="725">
        <v>0</v>
      </c>
      <c r="AE187" s="725">
        <v>0</v>
      </c>
      <c r="AF187" s="725">
        <v>0</v>
      </c>
      <c r="AG187" s="725">
        <v>0</v>
      </c>
      <c r="AH187" s="725">
        <v>0</v>
      </c>
      <c r="AI187" s="725">
        <v>0</v>
      </c>
      <c r="AJ187" s="725">
        <v>0</v>
      </c>
      <c r="AK187" s="725">
        <v>0</v>
      </c>
      <c r="AL187" s="725">
        <v>0</v>
      </c>
      <c r="AM187" s="725">
        <v>0</v>
      </c>
      <c r="AN187" s="725">
        <v>0</v>
      </c>
      <c r="AO187" s="726">
        <v>0</v>
      </c>
      <c r="AP187" s="625"/>
      <c r="AQ187" s="684"/>
      <c r="AR187" s="685"/>
      <c r="AS187" s="685"/>
      <c r="AT187" s="685"/>
      <c r="AU187" s="685">
        <v>0</v>
      </c>
      <c r="AV187" s="685">
        <v>0</v>
      </c>
      <c r="AW187" s="685">
        <v>0</v>
      </c>
      <c r="AX187" s="685">
        <v>0</v>
      </c>
      <c r="AY187" s="685">
        <v>0</v>
      </c>
      <c r="AZ187" s="685">
        <v>0</v>
      </c>
      <c r="BA187" s="685">
        <v>0</v>
      </c>
      <c r="BB187" s="685">
        <v>0</v>
      </c>
      <c r="BC187" s="685">
        <v>0</v>
      </c>
      <c r="BD187" s="685">
        <v>0</v>
      </c>
      <c r="BE187" s="685">
        <v>0</v>
      </c>
      <c r="BF187" s="685">
        <v>0</v>
      </c>
      <c r="BG187" s="685">
        <v>0</v>
      </c>
      <c r="BH187" s="685">
        <v>0</v>
      </c>
      <c r="BI187" s="685">
        <v>0</v>
      </c>
      <c r="BJ187" s="685">
        <v>0</v>
      </c>
      <c r="BK187" s="685">
        <v>0</v>
      </c>
      <c r="BL187" s="685">
        <v>0</v>
      </c>
      <c r="BM187" s="685">
        <v>0</v>
      </c>
      <c r="BN187" s="685">
        <v>0</v>
      </c>
      <c r="BO187" s="685">
        <v>0</v>
      </c>
      <c r="BP187" s="685">
        <v>0</v>
      </c>
      <c r="BQ187" s="685">
        <v>0</v>
      </c>
      <c r="BR187" s="685">
        <v>0</v>
      </c>
      <c r="BS187" s="685">
        <v>0</v>
      </c>
      <c r="BT187" s="686">
        <v>0</v>
      </c>
    </row>
    <row r="188" spans="2:72" hidden="1">
      <c r="B188" s="683"/>
      <c r="C188" s="683"/>
      <c r="D188" s="683" t="s">
        <v>125</v>
      </c>
      <c r="E188" s="683" t="s">
        <v>682</v>
      </c>
      <c r="F188" s="683"/>
      <c r="G188" s="683"/>
      <c r="H188" s="683">
        <v>2015</v>
      </c>
      <c r="I188" s="635" t="s">
        <v>582</v>
      </c>
      <c r="J188" s="635" t="str">
        <f t="shared" si="2"/>
        <v>Adjustment</v>
      </c>
      <c r="K188" s="625"/>
      <c r="L188" s="727"/>
      <c r="M188" s="725"/>
      <c r="N188" s="725"/>
      <c r="O188" s="725"/>
      <c r="P188" s="725">
        <v>0</v>
      </c>
      <c r="Q188" s="725">
        <v>0</v>
      </c>
      <c r="R188" s="725">
        <v>0</v>
      </c>
      <c r="S188" s="725">
        <v>0</v>
      </c>
      <c r="T188" s="725">
        <v>0</v>
      </c>
      <c r="U188" s="725">
        <v>0</v>
      </c>
      <c r="V188" s="725">
        <v>0</v>
      </c>
      <c r="W188" s="725">
        <v>0</v>
      </c>
      <c r="X188" s="725">
        <v>0</v>
      </c>
      <c r="Y188" s="725">
        <v>0</v>
      </c>
      <c r="Z188" s="725">
        <v>0</v>
      </c>
      <c r="AA188" s="725">
        <v>0</v>
      </c>
      <c r="AB188" s="725">
        <v>0</v>
      </c>
      <c r="AC188" s="725">
        <v>0</v>
      </c>
      <c r="AD188" s="725">
        <v>0</v>
      </c>
      <c r="AE188" s="725">
        <v>0</v>
      </c>
      <c r="AF188" s="725">
        <v>0</v>
      </c>
      <c r="AG188" s="725">
        <v>0</v>
      </c>
      <c r="AH188" s="725">
        <v>0</v>
      </c>
      <c r="AI188" s="725">
        <v>0</v>
      </c>
      <c r="AJ188" s="725">
        <v>0</v>
      </c>
      <c r="AK188" s="725">
        <v>0</v>
      </c>
      <c r="AL188" s="725">
        <v>0</v>
      </c>
      <c r="AM188" s="725">
        <v>0</v>
      </c>
      <c r="AN188" s="725">
        <v>0</v>
      </c>
      <c r="AO188" s="726">
        <v>0</v>
      </c>
      <c r="AP188" s="625"/>
      <c r="AQ188" s="684"/>
      <c r="AR188" s="685"/>
      <c r="AS188" s="685"/>
      <c r="AT188" s="685"/>
      <c r="AU188" s="685">
        <v>0</v>
      </c>
      <c r="AV188" s="685">
        <v>0</v>
      </c>
      <c r="AW188" s="685">
        <v>0</v>
      </c>
      <c r="AX188" s="685">
        <v>0</v>
      </c>
      <c r="AY188" s="685">
        <v>0</v>
      </c>
      <c r="AZ188" s="685">
        <v>0</v>
      </c>
      <c r="BA188" s="685">
        <v>0</v>
      </c>
      <c r="BB188" s="685">
        <v>0</v>
      </c>
      <c r="BC188" s="685">
        <v>0</v>
      </c>
      <c r="BD188" s="685">
        <v>0</v>
      </c>
      <c r="BE188" s="685">
        <v>0</v>
      </c>
      <c r="BF188" s="685">
        <v>0</v>
      </c>
      <c r="BG188" s="685">
        <v>0</v>
      </c>
      <c r="BH188" s="685">
        <v>0</v>
      </c>
      <c r="BI188" s="685">
        <v>0</v>
      </c>
      <c r="BJ188" s="685">
        <v>0</v>
      </c>
      <c r="BK188" s="685">
        <v>0</v>
      </c>
      <c r="BL188" s="685">
        <v>0</v>
      </c>
      <c r="BM188" s="685">
        <v>0</v>
      </c>
      <c r="BN188" s="685">
        <v>0</v>
      </c>
      <c r="BO188" s="685">
        <v>0</v>
      </c>
      <c r="BP188" s="685">
        <v>0</v>
      </c>
      <c r="BQ188" s="685">
        <v>0</v>
      </c>
      <c r="BR188" s="685">
        <v>0</v>
      </c>
      <c r="BS188" s="685">
        <v>0</v>
      </c>
      <c r="BT188" s="686">
        <v>0</v>
      </c>
    </row>
    <row r="189" spans="2:72" hidden="1">
      <c r="B189" s="683"/>
      <c r="C189" s="683"/>
      <c r="D189" s="683" t="s">
        <v>124</v>
      </c>
      <c r="E189" s="683" t="s">
        <v>682</v>
      </c>
      <c r="F189" s="683"/>
      <c r="G189" s="683"/>
      <c r="H189" s="683">
        <v>2015</v>
      </c>
      <c r="I189" s="635" t="s">
        <v>582</v>
      </c>
      <c r="J189" s="635" t="str">
        <f t="shared" si="2"/>
        <v>Adjustment</v>
      </c>
      <c r="K189" s="625"/>
      <c r="L189" s="727"/>
      <c r="M189" s="725"/>
      <c r="N189" s="725"/>
      <c r="O189" s="725"/>
      <c r="P189" s="725">
        <v>0</v>
      </c>
      <c r="Q189" s="725">
        <v>0</v>
      </c>
      <c r="R189" s="725">
        <v>0</v>
      </c>
      <c r="S189" s="725">
        <v>0</v>
      </c>
      <c r="T189" s="725">
        <v>0</v>
      </c>
      <c r="U189" s="725">
        <v>0</v>
      </c>
      <c r="V189" s="725">
        <v>0</v>
      </c>
      <c r="W189" s="725">
        <v>0</v>
      </c>
      <c r="X189" s="725">
        <v>0</v>
      </c>
      <c r="Y189" s="725">
        <v>0</v>
      </c>
      <c r="Z189" s="725">
        <v>0</v>
      </c>
      <c r="AA189" s="725">
        <v>0</v>
      </c>
      <c r="AB189" s="725">
        <v>0</v>
      </c>
      <c r="AC189" s="725">
        <v>0</v>
      </c>
      <c r="AD189" s="725">
        <v>0</v>
      </c>
      <c r="AE189" s="725">
        <v>0</v>
      </c>
      <c r="AF189" s="725">
        <v>0</v>
      </c>
      <c r="AG189" s="725">
        <v>0</v>
      </c>
      <c r="AH189" s="725">
        <v>0</v>
      </c>
      <c r="AI189" s="725">
        <v>0</v>
      </c>
      <c r="AJ189" s="725">
        <v>0</v>
      </c>
      <c r="AK189" s="725">
        <v>0</v>
      </c>
      <c r="AL189" s="725">
        <v>0</v>
      </c>
      <c r="AM189" s="725">
        <v>0</v>
      </c>
      <c r="AN189" s="725">
        <v>0</v>
      </c>
      <c r="AO189" s="726">
        <v>0</v>
      </c>
      <c r="AP189" s="625"/>
      <c r="AQ189" s="684"/>
      <c r="AR189" s="685"/>
      <c r="AS189" s="685"/>
      <c r="AT189" s="685"/>
      <c r="AU189" s="685">
        <v>0</v>
      </c>
      <c r="AV189" s="685">
        <v>0</v>
      </c>
      <c r="AW189" s="685">
        <v>0</v>
      </c>
      <c r="AX189" s="685">
        <v>0</v>
      </c>
      <c r="AY189" s="685">
        <v>0</v>
      </c>
      <c r="AZ189" s="685">
        <v>0</v>
      </c>
      <c r="BA189" s="685">
        <v>0</v>
      </c>
      <c r="BB189" s="685">
        <v>0</v>
      </c>
      <c r="BC189" s="685">
        <v>0</v>
      </c>
      <c r="BD189" s="685">
        <v>0</v>
      </c>
      <c r="BE189" s="685">
        <v>0</v>
      </c>
      <c r="BF189" s="685">
        <v>0</v>
      </c>
      <c r="BG189" s="685">
        <v>0</v>
      </c>
      <c r="BH189" s="685">
        <v>0</v>
      </c>
      <c r="BI189" s="685">
        <v>0</v>
      </c>
      <c r="BJ189" s="685">
        <v>0</v>
      </c>
      <c r="BK189" s="685">
        <v>0</v>
      </c>
      <c r="BL189" s="685">
        <v>0</v>
      </c>
      <c r="BM189" s="685">
        <v>0</v>
      </c>
      <c r="BN189" s="685">
        <v>0</v>
      </c>
      <c r="BO189" s="685">
        <v>0</v>
      </c>
      <c r="BP189" s="685">
        <v>0</v>
      </c>
      <c r="BQ189" s="685">
        <v>0</v>
      </c>
      <c r="BR189" s="685">
        <v>0</v>
      </c>
      <c r="BS189" s="685">
        <v>0</v>
      </c>
      <c r="BT189" s="686">
        <v>0</v>
      </c>
    </row>
    <row r="190" spans="2:72" hidden="1">
      <c r="B190" s="683"/>
      <c r="C190" s="683"/>
      <c r="D190" s="683" t="s">
        <v>739</v>
      </c>
      <c r="E190" s="683" t="s">
        <v>682</v>
      </c>
      <c r="F190" s="683"/>
      <c r="G190" s="683"/>
      <c r="H190" s="683">
        <v>2015</v>
      </c>
      <c r="I190" s="635" t="s">
        <v>582</v>
      </c>
      <c r="J190" s="635" t="str">
        <f t="shared" si="2"/>
        <v>Adjustment</v>
      </c>
      <c r="K190" s="625"/>
      <c r="L190" s="727"/>
      <c r="M190" s="725"/>
      <c r="N190" s="725"/>
      <c r="O190" s="725"/>
      <c r="P190" s="725">
        <v>0</v>
      </c>
      <c r="Q190" s="725">
        <v>0</v>
      </c>
      <c r="R190" s="725">
        <v>0</v>
      </c>
      <c r="S190" s="725">
        <v>0</v>
      </c>
      <c r="T190" s="725">
        <v>0</v>
      </c>
      <c r="U190" s="725">
        <v>0</v>
      </c>
      <c r="V190" s="725">
        <v>0</v>
      </c>
      <c r="W190" s="725">
        <v>0</v>
      </c>
      <c r="X190" s="725">
        <v>0</v>
      </c>
      <c r="Y190" s="725">
        <v>0</v>
      </c>
      <c r="Z190" s="725">
        <v>0</v>
      </c>
      <c r="AA190" s="725">
        <v>0</v>
      </c>
      <c r="AB190" s="725">
        <v>0</v>
      </c>
      <c r="AC190" s="725">
        <v>0</v>
      </c>
      <c r="AD190" s="725">
        <v>0</v>
      </c>
      <c r="AE190" s="725">
        <v>0</v>
      </c>
      <c r="AF190" s="725">
        <v>0</v>
      </c>
      <c r="AG190" s="725">
        <v>0</v>
      </c>
      <c r="AH190" s="725">
        <v>0</v>
      </c>
      <c r="AI190" s="725">
        <v>0</v>
      </c>
      <c r="AJ190" s="725">
        <v>0</v>
      </c>
      <c r="AK190" s="725">
        <v>0</v>
      </c>
      <c r="AL190" s="725">
        <v>0</v>
      </c>
      <c r="AM190" s="725">
        <v>0</v>
      </c>
      <c r="AN190" s="725">
        <v>0</v>
      </c>
      <c r="AO190" s="726">
        <v>0</v>
      </c>
      <c r="AP190" s="625"/>
      <c r="AQ190" s="684"/>
      <c r="AR190" s="685"/>
      <c r="AS190" s="685"/>
      <c r="AT190" s="685"/>
      <c r="AU190" s="685">
        <v>0</v>
      </c>
      <c r="AV190" s="685">
        <v>0</v>
      </c>
      <c r="AW190" s="685">
        <v>0</v>
      </c>
      <c r="AX190" s="685">
        <v>0</v>
      </c>
      <c r="AY190" s="685">
        <v>0</v>
      </c>
      <c r="AZ190" s="685">
        <v>0</v>
      </c>
      <c r="BA190" s="685">
        <v>0</v>
      </c>
      <c r="BB190" s="685">
        <v>0</v>
      </c>
      <c r="BC190" s="685">
        <v>0</v>
      </c>
      <c r="BD190" s="685">
        <v>0</v>
      </c>
      <c r="BE190" s="685">
        <v>0</v>
      </c>
      <c r="BF190" s="685">
        <v>0</v>
      </c>
      <c r="BG190" s="685">
        <v>0</v>
      </c>
      <c r="BH190" s="685">
        <v>0</v>
      </c>
      <c r="BI190" s="685">
        <v>0</v>
      </c>
      <c r="BJ190" s="685">
        <v>0</v>
      </c>
      <c r="BK190" s="685">
        <v>0</v>
      </c>
      <c r="BL190" s="685">
        <v>0</v>
      </c>
      <c r="BM190" s="685">
        <v>0</v>
      </c>
      <c r="BN190" s="685">
        <v>0</v>
      </c>
      <c r="BO190" s="685">
        <v>0</v>
      </c>
      <c r="BP190" s="685">
        <v>0</v>
      </c>
      <c r="BQ190" s="685">
        <v>0</v>
      </c>
      <c r="BR190" s="685">
        <v>0</v>
      </c>
      <c r="BS190" s="685">
        <v>0</v>
      </c>
      <c r="BT190" s="686">
        <v>0</v>
      </c>
    </row>
    <row r="191" spans="2:72" hidden="1">
      <c r="B191" s="683"/>
      <c r="C191" s="683"/>
      <c r="D191" s="683" t="s">
        <v>738</v>
      </c>
      <c r="E191" s="683" t="s">
        <v>682</v>
      </c>
      <c r="F191" s="683"/>
      <c r="G191" s="683"/>
      <c r="H191" s="683">
        <v>2015</v>
      </c>
      <c r="I191" s="635" t="s">
        <v>582</v>
      </c>
      <c r="J191" s="635" t="str">
        <f t="shared" si="2"/>
        <v>Adjustment</v>
      </c>
      <c r="K191" s="625"/>
      <c r="L191" s="727"/>
      <c r="M191" s="725"/>
      <c r="N191" s="725"/>
      <c r="O191" s="725"/>
      <c r="P191" s="725">
        <v>0</v>
      </c>
      <c r="Q191" s="725">
        <v>0</v>
      </c>
      <c r="R191" s="725">
        <v>0</v>
      </c>
      <c r="S191" s="725">
        <v>0</v>
      </c>
      <c r="T191" s="725">
        <v>0</v>
      </c>
      <c r="U191" s="725">
        <v>0</v>
      </c>
      <c r="V191" s="725">
        <v>0</v>
      </c>
      <c r="W191" s="725">
        <v>0</v>
      </c>
      <c r="X191" s="725">
        <v>0</v>
      </c>
      <c r="Y191" s="725">
        <v>0</v>
      </c>
      <c r="Z191" s="725">
        <v>0</v>
      </c>
      <c r="AA191" s="725">
        <v>0</v>
      </c>
      <c r="AB191" s="725">
        <v>0</v>
      </c>
      <c r="AC191" s="725">
        <v>0</v>
      </c>
      <c r="AD191" s="725">
        <v>0</v>
      </c>
      <c r="AE191" s="725">
        <v>0</v>
      </c>
      <c r="AF191" s="725">
        <v>0</v>
      </c>
      <c r="AG191" s="725">
        <v>0</v>
      </c>
      <c r="AH191" s="725">
        <v>0</v>
      </c>
      <c r="AI191" s="725">
        <v>0</v>
      </c>
      <c r="AJ191" s="725">
        <v>0</v>
      </c>
      <c r="AK191" s="725">
        <v>0</v>
      </c>
      <c r="AL191" s="725">
        <v>0</v>
      </c>
      <c r="AM191" s="725">
        <v>0</v>
      </c>
      <c r="AN191" s="725">
        <v>0</v>
      </c>
      <c r="AO191" s="726">
        <v>0</v>
      </c>
      <c r="AP191" s="625"/>
      <c r="AQ191" s="684"/>
      <c r="AR191" s="685"/>
      <c r="AS191" s="685"/>
      <c r="AT191" s="685"/>
      <c r="AU191" s="685">
        <v>0</v>
      </c>
      <c r="AV191" s="685">
        <v>0</v>
      </c>
      <c r="AW191" s="685">
        <v>0</v>
      </c>
      <c r="AX191" s="685">
        <v>0</v>
      </c>
      <c r="AY191" s="685">
        <v>0</v>
      </c>
      <c r="AZ191" s="685">
        <v>0</v>
      </c>
      <c r="BA191" s="685">
        <v>0</v>
      </c>
      <c r="BB191" s="685">
        <v>0</v>
      </c>
      <c r="BC191" s="685">
        <v>0</v>
      </c>
      <c r="BD191" s="685">
        <v>0</v>
      </c>
      <c r="BE191" s="685">
        <v>0</v>
      </c>
      <c r="BF191" s="685">
        <v>0</v>
      </c>
      <c r="BG191" s="685">
        <v>0</v>
      </c>
      <c r="BH191" s="685">
        <v>0</v>
      </c>
      <c r="BI191" s="685">
        <v>0</v>
      </c>
      <c r="BJ191" s="685">
        <v>0</v>
      </c>
      <c r="BK191" s="685">
        <v>0</v>
      </c>
      <c r="BL191" s="685">
        <v>0</v>
      </c>
      <c r="BM191" s="685">
        <v>0</v>
      </c>
      <c r="BN191" s="685">
        <v>0</v>
      </c>
      <c r="BO191" s="685">
        <v>0</v>
      </c>
      <c r="BP191" s="685">
        <v>0</v>
      </c>
      <c r="BQ191" s="685">
        <v>0</v>
      </c>
      <c r="BR191" s="685">
        <v>0</v>
      </c>
      <c r="BS191" s="685">
        <v>0</v>
      </c>
      <c r="BT191" s="686">
        <v>0</v>
      </c>
    </row>
    <row r="192" spans="2:72" hidden="1">
      <c r="B192" s="683"/>
      <c r="C192" s="683"/>
      <c r="D192" s="683" t="s">
        <v>737</v>
      </c>
      <c r="E192" s="683" t="s">
        <v>682</v>
      </c>
      <c r="F192" s="683"/>
      <c r="G192" s="683"/>
      <c r="H192" s="683">
        <v>2015</v>
      </c>
      <c r="I192" s="635" t="s">
        <v>582</v>
      </c>
      <c r="J192" s="635" t="str">
        <f t="shared" si="2"/>
        <v>Adjustment</v>
      </c>
      <c r="K192" s="625"/>
      <c r="L192" s="727"/>
      <c r="M192" s="725"/>
      <c r="N192" s="725"/>
      <c r="O192" s="725"/>
      <c r="P192" s="725">
        <v>0</v>
      </c>
      <c r="Q192" s="725">
        <v>0</v>
      </c>
      <c r="R192" s="725">
        <v>0</v>
      </c>
      <c r="S192" s="725">
        <v>0</v>
      </c>
      <c r="T192" s="725">
        <v>0</v>
      </c>
      <c r="U192" s="725">
        <v>0</v>
      </c>
      <c r="V192" s="725">
        <v>0</v>
      </c>
      <c r="W192" s="725">
        <v>0</v>
      </c>
      <c r="X192" s="725">
        <v>0</v>
      </c>
      <c r="Y192" s="725">
        <v>0</v>
      </c>
      <c r="Z192" s="725">
        <v>0</v>
      </c>
      <c r="AA192" s="725">
        <v>0</v>
      </c>
      <c r="AB192" s="725">
        <v>0</v>
      </c>
      <c r="AC192" s="725">
        <v>0</v>
      </c>
      <c r="AD192" s="725">
        <v>0</v>
      </c>
      <c r="AE192" s="725">
        <v>0</v>
      </c>
      <c r="AF192" s="725">
        <v>0</v>
      </c>
      <c r="AG192" s="725">
        <v>0</v>
      </c>
      <c r="AH192" s="725">
        <v>0</v>
      </c>
      <c r="AI192" s="725">
        <v>0</v>
      </c>
      <c r="AJ192" s="725">
        <v>0</v>
      </c>
      <c r="AK192" s="725">
        <v>0</v>
      </c>
      <c r="AL192" s="725">
        <v>0</v>
      </c>
      <c r="AM192" s="725">
        <v>0</v>
      </c>
      <c r="AN192" s="725">
        <v>0</v>
      </c>
      <c r="AO192" s="726">
        <v>0</v>
      </c>
      <c r="AP192" s="625"/>
      <c r="AQ192" s="684"/>
      <c r="AR192" s="685"/>
      <c r="AS192" s="685"/>
      <c r="AT192" s="685"/>
      <c r="AU192" s="685">
        <v>0</v>
      </c>
      <c r="AV192" s="685">
        <v>0</v>
      </c>
      <c r="AW192" s="685">
        <v>0</v>
      </c>
      <c r="AX192" s="685">
        <v>0</v>
      </c>
      <c r="AY192" s="685">
        <v>0</v>
      </c>
      <c r="AZ192" s="685">
        <v>0</v>
      </c>
      <c r="BA192" s="685">
        <v>0</v>
      </c>
      <c r="BB192" s="685">
        <v>0</v>
      </c>
      <c r="BC192" s="685">
        <v>0</v>
      </c>
      <c r="BD192" s="685">
        <v>0</v>
      </c>
      <c r="BE192" s="685">
        <v>0</v>
      </c>
      <c r="BF192" s="685">
        <v>0</v>
      </c>
      <c r="BG192" s="685">
        <v>0</v>
      </c>
      <c r="BH192" s="685">
        <v>0</v>
      </c>
      <c r="BI192" s="685">
        <v>0</v>
      </c>
      <c r="BJ192" s="685">
        <v>0</v>
      </c>
      <c r="BK192" s="685">
        <v>0</v>
      </c>
      <c r="BL192" s="685">
        <v>0</v>
      </c>
      <c r="BM192" s="685">
        <v>0</v>
      </c>
      <c r="BN192" s="685">
        <v>0</v>
      </c>
      <c r="BO192" s="685">
        <v>0</v>
      </c>
      <c r="BP192" s="685">
        <v>0</v>
      </c>
      <c r="BQ192" s="685">
        <v>0</v>
      </c>
      <c r="BR192" s="685">
        <v>0</v>
      </c>
      <c r="BS192" s="685">
        <v>0</v>
      </c>
      <c r="BT192" s="686">
        <v>0</v>
      </c>
    </row>
    <row r="193" spans="2:72" hidden="1">
      <c r="B193" s="683"/>
      <c r="C193" s="683"/>
      <c r="D193" s="683" t="s">
        <v>736</v>
      </c>
      <c r="E193" s="683" t="s">
        <v>682</v>
      </c>
      <c r="F193" s="683"/>
      <c r="G193" s="683"/>
      <c r="H193" s="683">
        <v>2015</v>
      </c>
      <c r="I193" s="635" t="s">
        <v>582</v>
      </c>
      <c r="J193" s="635" t="str">
        <f t="shared" si="2"/>
        <v>Adjustment</v>
      </c>
      <c r="K193" s="625"/>
      <c r="L193" s="727"/>
      <c r="M193" s="725"/>
      <c r="N193" s="725"/>
      <c r="O193" s="725"/>
      <c r="P193" s="725">
        <v>0</v>
      </c>
      <c r="Q193" s="725">
        <v>0</v>
      </c>
      <c r="R193" s="725">
        <v>0</v>
      </c>
      <c r="S193" s="725">
        <v>0</v>
      </c>
      <c r="T193" s="725">
        <v>0</v>
      </c>
      <c r="U193" s="725">
        <v>0</v>
      </c>
      <c r="V193" s="725">
        <v>0</v>
      </c>
      <c r="W193" s="725">
        <v>0</v>
      </c>
      <c r="X193" s="725">
        <v>0</v>
      </c>
      <c r="Y193" s="725">
        <v>0</v>
      </c>
      <c r="Z193" s="725">
        <v>0</v>
      </c>
      <c r="AA193" s="725">
        <v>0</v>
      </c>
      <c r="AB193" s="725">
        <v>0</v>
      </c>
      <c r="AC193" s="725">
        <v>0</v>
      </c>
      <c r="AD193" s="725">
        <v>0</v>
      </c>
      <c r="AE193" s="725">
        <v>0</v>
      </c>
      <c r="AF193" s="725">
        <v>0</v>
      </c>
      <c r="AG193" s="725">
        <v>0</v>
      </c>
      <c r="AH193" s="725">
        <v>0</v>
      </c>
      <c r="AI193" s="725">
        <v>0</v>
      </c>
      <c r="AJ193" s="725">
        <v>0</v>
      </c>
      <c r="AK193" s="725">
        <v>0</v>
      </c>
      <c r="AL193" s="725">
        <v>0</v>
      </c>
      <c r="AM193" s="725">
        <v>0</v>
      </c>
      <c r="AN193" s="725">
        <v>0</v>
      </c>
      <c r="AO193" s="726">
        <v>0</v>
      </c>
      <c r="AP193" s="625"/>
      <c r="AQ193" s="684"/>
      <c r="AR193" s="685"/>
      <c r="AS193" s="685"/>
      <c r="AT193" s="685"/>
      <c r="AU193" s="685">
        <v>0</v>
      </c>
      <c r="AV193" s="685">
        <v>0</v>
      </c>
      <c r="AW193" s="685">
        <v>0</v>
      </c>
      <c r="AX193" s="685">
        <v>0</v>
      </c>
      <c r="AY193" s="685">
        <v>0</v>
      </c>
      <c r="AZ193" s="685">
        <v>0</v>
      </c>
      <c r="BA193" s="685">
        <v>0</v>
      </c>
      <c r="BB193" s="685">
        <v>0</v>
      </c>
      <c r="BC193" s="685">
        <v>0</v>
      </c>
      <c r="BD193" s="685">
        <v>0</v>
      </c>
      <c r="BE193" s="685">
        <v>0</v>
      </c>
      <c r="BF193" s="685">
        <v>0</v>
      </c>
      <c r="BG193" s="685">
        <v>0</v>
      </c>
      <c r="BH193" s="685">
        <v>0</v>
      </c>
      <c r="BI193" s="685">
        <v>0</v>
      </c>
      <c r="BJ193" s="685">
        <v>0</v>
      </c>
      <c r="BK193" s="685">
        <v>0</v>
      </c>
      <c r="BL193" s="685">
        <v>0</v>
      </c>
      <c r="BM193" s="685">
        <v>0</v>
      </c>
      <c r="BN193" s="685">
        <v>0</v>
      </c>
      <c r="BO193" s="685">
        <v>0</v>
      </c>
      <c r="BP193" s="685">
        <v>0</v>
      </c>
      <c r="BQ193" s="685">
        <v>0</v>
      </c>
      <c r="BR193" s="685">
        <v>0</v>
      </c>
      <c r="BS193" s="685">
        <v>0</v>
      </c>
      <c r="BT193" s="686">
        <v>0</v>
      </c>
    </row>
    <row r="194" spans="2:72" hidden="1">
      <c r="B194" s="683"/>
      <c r="C194" s="683"/>
      <c r="D194" s="683" t="s">
        <v>735</v>
      </c>
      <c r="E194" s="683" t="s">
        <v>682</v>
      </c>
      <c r="F194" s="683"/>
      <c r="G194" s="683"/>
      <c r="H194" s="683">
        <v>2015</v>
      </c>
      <c r="I194" s="635" t="s">
        <v>582</v>
      </c>
      <c r="J194" s="635" t="str">
        <f t="shared" si="2"/>
        <v>Adjustment</v>
      </c>
      <c r="K194" s="625"/>
      <c r="L194" s="727"/>
      <c r="M194" s="725"/>
      <c r="N194" s="725"/>
      <c r="O194" s="725"/>
      <c r="P194" s="725">
        <v>0</v>
      </c>
      <c r="Q194" s="725">
        <v>0</v>
      </c>
      <c r="R194" s="725">
        <v>0</v>
      </c>
      <c r="S194" s="725">
        <v>0</v>
      </c>
      <c r="T194" s="725">
        <v>0</v>
      </c>
      <c r="U194" s="725">
        <v>0</v>
      </c>
      <c r="V194" s="725">
        <v>0</v>
      </c>
      <c r="W194" s="725">
        <v>0</v>
      </c>
      <c r="X194" s="725">
        <v>0</v>
      </c>
      <c r="Y194" s="725">
        <v>0</v>
      </c>
      <c r="Z194" s="725">
        <v>0</v>
      </c>
      <c r="AA194" s="725">
        <v>0</v>
      </c>
      <c r="AB194" s="725">
        <v>0</v>
      </c>
      <c r="AC194" s="725">
        <v>0</v>
      </c>
      <c r="AD194" s="725">
        <v>0</v>
      </c>
      <c r="AE194" s="725">
        <v>0</v>
      </c>
      <c r="AF194" s="725">
        <v>0</v>
      </c>
      <c r="AG194" s="725">
        <v>0</v>
      </c>
      <c r="AH194" s="725">
        <v>0</v>
      </c>
      <c r="AI194" s="725">
        <v>0</v>
      </c>
      <c r="AJ194" s="725">
        <v>0</v>
      </c>
      <c r="AK194" s="725">
        <v>0</v>
      </c>
      <c r="AL194" s="725">
        <v>0</v>
      </c>
      <c r="AM194" s="725">
        <v>0</v>
      </c>
      <c r="AN194" s="725">
        <v>0</v>
      </c>
      <c r="AO194" s="726">
        <v>0</v>
      </c>
      <c r="AP194" s="625"/>
      <c r="AQ194" s="684"/>
      <c r="AR194" s="685"/>
      <c r="AS194" s="685"/>
      <c r="AT194" s="685"/>
      <c r="AU194" s="685">
        <v>0</v>
      </c>
      <c r="AV194" s="685">
        <v>0</v>
      </c>
      <c r="AW194" s="685">
        <v>0</v>
      </c>
      <c r="AX194" s="685">
        <v>0</v>
      </c>
      <c r="AY194" s="685">
        <v>0</v>
      </c>
      <c r="AZ194" s="685">
        <v>0</v>
      </c>
      <c r="BA194" s="685">
        <v>0</v>
      </c>
      <c r="BB194" s="685">
        <v>0</v>
      </c>
      <c r="BC194" s="685">
        <v>0</v>
      </c>
      <c r="BD194" s="685">
        <v>0</v>
      </c>
      <c r="BE194" s="685">
        <v>0</v>
      </c>
      <c r="BF194" s="685">
        <v>0</v>
      </c>
      <c r="BG194" s="685">
        <v>0</v>
      </c>
      <c r="BH194" s="685">
        <v>0</v>
      </c>
      <c r="BI194" s="685">
        <v>0</v>
      </c>
      <c r="BJ194" s="685">
        <v>0</v>
      </c>
      <c r="BK194" s="685">
        <v>0</v>
      </c>
      <c r="BL194" s="685">
        <v>0</v>
      </c>
      <c r="BM194" s="685">
        <v>0</v>
      </c>
      <c r="BN194" s="685">
        <v>0</v>
      </c>
      <c r="BO194" s="685">
        <v>0</v>
      </c>
      <c r="BP194" s="685">
        <v>0</v>
      </c>
      <c r="BQ194" s="685">
        <v>0</v>
      </c>
      <c r="BR194" s="685">
        <v>0</v>
      </c>
      <c r="BS194" s="685">
        <v>0</v>
      </c>
      <c r="BT194" s="686">
        <v>0</v>
      </c>
    </row>
    <row r="195" spans="2:72" hidden="1">
      <c r="B195" s="683"/>
      <c r="C195" s="683"/>
      <c r="D195" s="683" t="s">
        <v>734</v>
      </c>
      <c r="E195" s="683" t="s">
        <v>682</v>
      </c>
      <c r="F195" s="683"/>
      <c r="G195" s="683"/>
      <c r="H195" s="683">
        <v>2015</v>
      </c>
      <c r="I195" s="635" t="s">
        <v>582</v>
      </c>
      <c r="J195" s="635" t="str">
        <f t="shared" si="2"/>
        <v>Adjustment</v>
      </c>
      <c r="K195" s="625"/>
      <c r="L195" s="727"/>
      <c r="M195" s="725"/>
      <c r="N195" s="725"/>
      <c r="O195" s="725"/>
      <c r="P195" s="725">
        <v>0</v>
      </c>
      <c r="Q195" s="725">
        <v>0</v>
      </c>
      <c r="R195" s="725">
        <v>0</v>
      </c>
      <c r="S195" s="725">
        <v>0</v>
      </c>
      <c r="T195" s="725">
        <v>0</v>
      </c>
      <c r="U195" s="725">
        <v>0</v>
      </c>
      <c r="V195" s="725">
        <v>0</v>
      </c>
      <c r="W195" s="725">
        <v>0</v>
      </c>
      <c r="X195" s="725">
        <v>0</v>
      </c>
      <c r="Y195" s="725">
        <v>0</v>
      </c>
      <c r="Z195" s="725">
        <v>0</v>
      </c>
      <c r="AA195" s="725">
        <v>0</v>
      </c>
      <c r="AB195" s="725">
        <v>0</v>
      </c>
      <c r="AC195" s="725">
        <v>0</v>
      </c>
      <c r="AD195" s="725">
        <v>0</v>
      </c>
      <c r="AE195" s="725">
        <v>0</v>
      </c>
      <c r="AF195" s="725">
        <v>0</v>
      </c>
      <c r="AG195" s="725">
        <v>0</v>
      </c>
      <c r="AH195" s="725">
        <v>0</v>
      </c>
      <c r="AI195" s="725">
        <v>0</v>
      </c>
      <c r="AJ195" s="725">
        <v>0</v>
      </c>
      <c r="AK195" s="725">
        <v>0</v>
      </c>
      <c r="AL195" s="725">
        <v>0</v>
      </c>
      <c r="AM195" s="725">
        <v>0</v>
      </c>
      <c r="AN195" s="725">
        <v>0</v>
      </c>
      <c r="AO195" s="726">
        <v>0</v>
      </c>
      <c r="AP195" s="625"/>
      <c r="AQ195" s="684"/>
      <c r="AR195" s="685"/>
      <c r="AS195" s="685"/>
      <c r="AT195" s="685"/>
      <c r="AU195" s="685">
        <v>0</v>
      </c>
      <c r="AV195" s="685">
        <v>0</v>
      </c>
      <c r="AW195" s="685">
        <v>0</v>
      </c>
      <c r="AX195" s="685">
        <v>0</v>
      </c>
      <c r="AY195" s="685">
        <v>0</v>
      </c>
      <c r="AZ195" s="685">
        <v>0</v>
      </c>
      <c r="BA195" s="685">
        <v>0</v>
      </c>
      <c r="BB195" s="685">
        <v>0</v>
      </c>
      <c r="BC195" s="685">
        <v>0</v>
      </c>
      <c r="BD195" s="685">
        <v>0</v>
      </c>
      <c r="BE195" s="685">
        <v>0</v>
      </c>
      <c r="BF195" s="685">
        <v>0</v>
      </c>
      <c r="BG195" s="685">
        <v>0</v>
      </c>
      <c r="BH195" s="685">
        <v>0</v>
      </c>
      <c r="BI195" s="685">
        <v>0</v>
      </c>
      <c r="BJ195" s="685">
        <v>0</v>
      </c>
      <c r="BK195" s="685">
        <v>0</v>
      </c>
      <c r="BL195" s="685">
        <v>0</v>
      </c>
      <c r="BM195" s="685">
        <v>0</v>
      </c>
      <c r="BN195" s="685">
        <v>0</v>
      </c>
      <c r="BO195" s="685">
        <v>0</v>
      </c>
      <c r="BP195" s="685">
        <v>0</v>
      </c>
      <c r="BQ195" s="685">
        <v>0</v>
      </c>
      <c r="BR195" s="685">
        <v>0</v>
      </c>
      <c r="BS195" s="685">
        <v>0</v>
      </c>
      <c r="BT195" s="686">
        <v>0</v>
      </c>
    </row>
    <row r="196" spans="2:72" hidden="1">
      <c r="B196" s="683"/>
      <c r="C196" s="683"/>
      <c r="D196" s="683" t="s">
        <v>733</v>
      </c>
      <c r="E196" s="683" t="s">
        <v>682</v>
      </c>
      <c r="F196" s="683"/>
      <c r="G196" s="683"/>
      <c r="H196" s="683">
        <v>2015</v>
      </c>
      <c r="I196" s="635" t="s">
        <v>582</v>
      </c>
      <c r="J196" s="635" t="str">
        <f t="shared" si="2"/>
        <v>Adjustment</v>
      </c>
      <c r="K196" s="625"/>
      <c r="L196" s="727"/>
      <c r="M196" s="725"/>
      <c r="N196" s="725"/>
      <c r="O196" s="725"/>
      <c r="P196" s="725">
        <v>0</v>
      </c>
      <c r="Q196" s="725">
        <v>0</v>
      </c>
      <c r="R196" s="725">
        <v>0</v>
      </c>
      <c r="S196" s="725">
        <v>0</v>
      </c>
      <c r="T196" s="725">
        <v>0</v>
      </c>
      <c r="U196" s="725">
        <v>0</v>
      </c>
      <c r="V196" s="725">
        <v>0</v>
      </c>
      <c r="W196" s="725">
        <v>0</v>
      </c>
      <c r="X196" s="725">
        <v>0</v>
      </c>
      <c r="Y196" s="725">
        <v>0</v>
      </c>
      <c r="Z196" s="725">
        <v>0</v>
      </c>
      <c r="AA196" s="725">
        <v>0</v>
      </c>
      <c r="AB196" s="725">
        <v>0</v>
      </c>
      <c r="AC196" s="725">
        <v>0</v>
      </c>
      <c r="AD196" s="725">
        <v>0</v>
      </c>
      <c r="AE196" s="725">
        <v>0</v>
      </c>
      <c r="AF196" s="725">
        <v>0</v>
      </c>
      <c r="AG196" s="725">
        <v>0</v>
      </c>
      <c r="AH196" s="725">
        <v>0</v>
      </c>
      <c r="AI196" s="725">
        <v>0</v>
      </c>
      <c r="AJ196" s="725">
        <v>0</v>
      </c>
      <c r="AK196" s="725">
        <v>0</v>
      </c>
      <c r="AL196" s="725">
        <v>0</v>
      </c>
      <c r="AM196" s="725">
        <v>0</v>
      </c>
      <c r="AN196" s="725">
        <v>0</v>
      </c>
      <c r="AO196" s="726">
        <v>0</v>
      </c>
      <c r="AP196" s="625"/>
      <c r="AQ196" s="684"/>
      <c r="AR196" s="685"/>
      <c r="AS196" s="685"/>
      <c r="AT196" s="685"/>
      <c r="AU196" s="685">
        <v>0</v>
      </c>
      <c r="AV196" s="685">
        <v>0</v>
      </c>
      <c r="AW196" s="685">
        <v>0</v>
      </c>
      <c r="AX196" s="685">
        <v>0</v>
      </c>
      <c r="AY196" s="685">
        <v>0</v>
      </c>
      <c r="AZ196" s="685">
        <v>0</v>
      </c>
      <c r="BA196" s="685">
        <v>0</v>
      </c>
      <c r="BB196" s="685">
        <v>0</v>
      </c>
      <c r="BC196" s="685">
        <v>0</v>
      </c>
      <c r="BD196" s="685">
        <v>0</v>
      </c>
      <c r="BE196" s="685">
        <v>0</v>
      </c>
      <c r="BF196" s="685">
        <v>0</v>
      </c>
      <c r="BG196" s="685">
        <v>0</v>
      </c>
      <c r="BH196" s="685">
        <v>0</v>
      </c>
      <c r="BI196" s="685">
        <v>0</v>
      </c>
      <c r="BJ196" s="685">
        <v>0</v>
      </c>
      <c r="BK196" s="685">
        <v>0</v>
      </c>
      <c r="BL196" s="685">
        <v>0</v>
      </c>
      <c r="BM196" s="685">
        <v>0</v>
      </c>
      <c r="BN196" s="685">
        <v>0</v>
      </c>
      <c r="BO196" s="685">
        <v>0</v>
      </c>
      <c r="BP196" s="685">
        <v>0</v>
      </c>
      <c r="BQ196" s="685">
        <v>0</v>
      </c>
      <c r="BR196" s="685">
        <v>0</v>
      </c>
      <c r="BS196" s="685">
        <v>0</v>
      </c>
      <c r="BT196" s="686">
        <v>0</v>
      </c>
    </row>
    <row r="197" spans="2:72" hidden="1">
      <c r="B197" s="683"/>
      <c r="C197" s="683"/>
      <c r="D197" s="683" t="s">
        <v>732</v>
      </c>
      <c r="E197" s="683" t="s">
        <v>682</v>
      </c>
      <c r="F197" s="683"/>
      <c r="G197" s="683"/>
      <c r="H197" s="683">
        <v>2015</v>
      </c>
      <c r="I197" s="635" t="s">
        <v>582</v>
      </c>
      <c r="J197" s="635" t="str">
        <f t="shared" si="2"/>
        <v>Adjustment</v>
      </c>
      <c r="K197" s="625"/>
      <c r="L197" s="727"/>
      <c r="M197" s="725"/>
      <c r="N197" s="725"/>
      <c r="O197" s="725"/>
      <c r="P197" s="725">
        <v>0</v>
      </c>
      <c r="Q197" s="725">
        <v>0</v>
      </c>
      <c r="R197" s="725">
        <v>0</v>
      </c>
      <c r="S197" s="725">
        <v>0</v>
      </c>
      <c r="T197" s="725">
        <v>0</v>
      </c>
      <c r="U197" s="725">
        <v>0</v>
      </c>
      <c r="V197" s="725">
        <v>0</v>
      </c>
      <c r="W197" s="725">
        <v>0</v>
      </c>
      <c r="X197" s="725">
        <v>0</v>
      </c>
      <c r="Y197" s="725">
        <v>0</v>
      </c>
      <c r="Z197" s="725">
        <v>0</v>
      </c>
      <c r="AA197" s="725">
        <v>0</v>
      </c>
      <c r="AB197" s="725">
        <v>0</v>
      </c>
      <c r="AC197" s="725">
        <v>0</v>
      </c>
      <c r="AD197" s="725">
        <v>0</v>
      </c>
      <c r="AE197" s="725">
        <v>0</v>
      </c>
      <c r="AF197" s="725">
        <v>0</v>
      </c>
      <c r="AG197" s="725">
        <v>0</v>
      </c>
      <c r="AH197" s="725">
        <v>0</v>
      </c>
      <c r="AI197" s="725">
        <v>0</v>
      </c>
      <c r="AJ197" s="725">
        <v>0</v>
      </c>
      <c r="AK197" s="725">
        <v>0</v>
      </c>
      <c r="AL197" s="725">
        <v>0</v>
      </c>
      <c r="AM197" s="725">
        <v>0</v>
      </c>
      <c r="AN197" s="725">
        <v>0</v>
      </c>
      <c r="AO197" s="726">
        <v>0</v>
      </c>
      <c r="AP197" s="625"/>
      <c r="AQ197" s="684"/>
      <c r="AR197" s="685"/>
      <c r="AS197" s="685"/>
      <c r="AT197" s="685"/>
      <c r="AU197" s="685">
        <v>0</v>
      </c>
      <c r="AV197" s="685">
        <v>0</v>
      </c>
      <c r="AW197" s="685">
        <v>0</v>
      </c>
      <c r="AX197" s="685">
        <v>0</v>
      </c>
      <c r="AY197" s="685">
        <v>0</v>
      </c>
      <c r="AZ197" s="685">
        <v>0</v>
      </c>
      <c r="BA197" s="685">
        <v>0</v>
      </c>
      <c r="BB197" s="685">
        <v>0</v>
      </c>
      <c r="BC197" s="685">
        <v>0</v>
      </c>
      <c r="BD197" s="685">
        <v>0</v>
      </c>
      <c r="BE197" s="685">
        <v>0</v>
      </c>
      <c r="BF197" s="685">
        <v>0</v>
      </c>
      <c r="BG197" s="685">
        <v>0</v>
      </c>
      <c r="BH197" s="685">
        <v>0</v>
      </c>
      <c r="BI197" s="685">
        <v>0</v>
      </c>
      <c r="BJ197" s="685">
        <v>0</v>
      </c>
      <c r="BK197" s="685">
        <v>0</v>
      </c>
      <c r="BL197" s="685">
        <v>0</v>
      </c>
      <c r="BM197" s="685">
        <v>0</v>
      </c>
      <c r="BN197" s="685">
        <v>0</v>
      </c>
      <c r="BO197" s="685">
        <v>0</v>
      </c>
      <c r="BP197" s="685">
        <v>0</v>
      </c>
      <c r="BQ197" s="685">
        <v>0</v>
      </c>
      <c r="BR197" s="685">
        <v>0</v>
      </c>
      <c r="BS197" s="685">
        <v>0</v>
      </c>
      <c r="BT197" s="686">
        <v>0</v>
      </c>
    </row>
    <row r="198" spans="2:72" hidden="1">
      <c r="B198" s="683"/>
      <c r="C198" s="683"/>
      <c r="D198" s="683" t="s">
        <v>731</v>
      </c>
      <c r="E198" s="683" t="s">
        <v>682</v>
      </c>
      <c r="F198" s="683"/>
      <c r="G198" s="683"/>
      <c r="H198" s="683">
        <v>2015</v>
      </c>
      <c r="I198" s="635" t="s">
        <v>582</v>
      </c>
      <c r="J198" s="635" t="str">
        <f t="shared" si="2"/>
        <v>Adjustment</v>
      </c>
      <c r="K198" s="625"/>
      <c r="L198" s="727"/>
      <c r="M198" s="725"/>
      <c r="N198" s="725"/>
      <c r="O198" s="725"/>
      <c r="P198" s="725">
        <v>0</v>
      </c>
      <c r="Q198" s="725">
        <v>0</v>
      </c>
      <c r="R198" s="725">
        <v>0</v>
      </c>
      <c r="S198" s="725">
        <v>0</v>
      </c>
      <c r="T198" s="725">
        <v>0</v>
      </c>
      <c r="U198" s="725">
        <v>0</v>
      </c>
      <c r="V198" s="725">
        <v>0</v>
      </c>
      <c r="W198" s="725">
        <v>0</v>
      </c>
      <c r="X198" s="725">
        <v>0</v>
      </c>
      <c r="Y198" s="725">
        <v>0</v>
      </c>
      <c r="Z198" s="725">
        <v>0</v>
      </c>
      <c r="AA198" s="725">
        <v>0</v>
      </c>
      <c r="AB198" s="725">
        <v>0</v>
      </c>
      <c r="AC198" s="725">
        <v>0</v>
      </c>
      <c r="AD198" s="725">
        <v>0</v>
      </c>
      <c r="AE198" s="725">
        <v>0</v>
      </c>
      <c r="AF198" s="725">
        <v>0</v>
      </c>
      <c r="AG198" s="725">
        <v>0</v>
      </c>
      <c r="AH198" s="725">
        <v>0</v>
      </c>
      <c r="AI198" s="725">
        <v>0</v>
      </c>
      <c r="AJ198" s="725">
        <v>0</v>
      </c>
      <c r="AK198" s="725">
        <v>0</v>
      </c>
      <c r="AL198" s="725">
        <v>0</v>
      </c>
      <c r="AM198" s="725">
        <v>0</v>
      </c>
      <c r="AN198" s="725">
        <v>0</v>
      </c>
      <c r="AO198" s="726">
        <v>0</v>
      </c>
      <c r="AP198" s="625"/>
      <c r="AQ198" s="684"/>
      <c r="AR198" s="685"/>
      <c r="AS198" s="685"/>
      <c r="AT198" s="685"/>
      <c r="AU198" s="685">
        <v>0</v>
      </c>
      <c r="AV198" s="685">
        <v>0</v>
      </c>
      <c r="AW198" s="685">
        <v>0</v>
      </c>
      <c r="AX198" s="685">
        <v>0</v>
      </c>
      <c r="AY198" s="685">
        <v>0</v>
      </c>
      <c r="AZ198" s="685">
        <v>0</v>
      </c>
      <c r="BA198" s="685">
        <v>0</v>
      </c>
      <c r="BB198" s="685">
        <v>0</v>
      </c>
      <c r="BC198" s="685">
        <v>0</v>
      </c>
      <c r="BD198" s="685">
        <v>0</v>
      </c>
      <c r="BE198" s="685">
        <v>0</v>
      </c>
      <c r="BF198" s="685">
        <v>0</v>
      </c>
      <c r="BG198" s="685">
        <v>0</v>
      </c>
      <c r="BH198" s="685">
        <v>0</v>
      </c>
      <c r="BI198" s="685">
        <v>0</v>
      </c>
      <c r="BJ198" s="685">
        <v>0</v>
      </c>
      <c r="BK198" s="685">
        <v>0</v>
      </c>
      <c r="BL198" s="685">
        <v>0</v>
      </c>
      <c r="BM198" s="685">
        <v>0</v>
      </c>
      <c r="BN198" s="685">
        <v>0</v>
      </c>
      <c r="BO198" s="685">
        <v>0</v>
      </c>
      <c r="BP198" s="685">
        <v>0</v>
      </c>
      <c r="BQ198" s="685">
        <v>0</v>
      </c>
      <c r="BR198" s="685">
        <v>0</v>
      </c>
      <c r="BS198" s="685">
        <v>0</v>
      </c>
      <c r="BT198" s="686">
        <v>0</v>
      </c>
    </row>
    <row r="199" spans="2:72" hidden="1">
      <c r="B199" s="683"/>
      <c r="C199" s="683"/>
      <c r="D199" s="683" t="s">
        <v>730</v>
      </c>
      <c r="E199" s="683" t="s">
        <v>682</v>
      </c>
      <c r="F199" s="683"/>
      <c r="G199" s="683"/>
      <c r="H199" s="683">
        <v>2015</v>
      </c>
      <c r="I199" s="635" t="s">
        <v>582</v>
      </c>
      <c r="J199" s="635" t="str">
        <f t="shared" si="2"/>
        <v>Adjustment</v>
      </c>
      <c r="K199" s="625"/>
      <c r="L199" s="727"/>
      <c r="M199" s="725"/>
      <c r="N199" s="725"/>
      <c r="O199" s="725"/>
      <c r="P199" s="725">
        <v>0</v>
      </c>
      <c r="Q199" s="725">
        <v>0</v>
      </c>
      <c r="R199" s="725">
        <v>0</v>
      </c>
      <c r="S199" s="725">
        <v>0</v>
      </c>
      <c r="T199" s="725">
        <v>0</v>
      </c>
      <c r="U199" s="725">
        <v>0</v>
      </c>
      <c r="V199" s="725">
        <v>0</v>
      </c>
      <c r="W199" s="725">
        <v>0</v>
      </c>
      <c r="X199" s="725">
        <v>0</v>
      </c>
      <c r="Y199" s="725">
        <v>0</v>
      </c>
      <c r="Z199" s="725">
        <v>0</v>
      </c>
      <c r="AA199" s="725">
        <v>0</v>
      </c>
      <c r="AB199" s="725">
        <v>0</v>
      </c>
      <c r="AC199" s="725">
        <v>0</v>
      </c>
      <c r="AD199" s="725">
        <v>0</v>
      </c>
      <c r="AE199" s="725">
        <v>0</v>
      </c>
      <c r="AF199" s="725">
        <v>0</v>
      </c>
      <c r="AG199" s="725">
        <v>0</v>
      </c>
      <c r="AH199" s="725">
        <v>0</v>
      </c>
      <c r="AI199" s="725">
        <v>0</v>
      </c>
      <c r="AJ199" s="725">
        <v>0</v>
      </c>
      <c r="AK199" s="725">
        <v>0</v>
      </c>
      <c r="AL199" s="725">
        <v>0</v>
      </c>
      <c r="AM199" s="725">
        <v>0</v>
      </c>
      <c r="AN199" s="725">
        <v>0</v>
      </c>
      <c r="AO199" s="726">
        <v>0</v>
      </c>
      <c r="AP199" s="625"/>
      <c r="AQ199" s="684"/>
      <c r="AR199" s="685"/>
      <c r="AS199" s="685"/>
      <c r="AT199" s="685"/>
      <c r="AU199" s="685">
        <v>0</v>
      </c>
      <c r="AV199" s="685">
        <v>0</v>
      </c>
      <c r="AW199" s="685">
        <v>0</v>
      </c>
      <c r="AX199" s="685">
        <v>0</v>
      </c>
      <c r="AY199" s="685">
        <v>0</v>
      </c>
      <c r="AZ199" s="685">
        <v>0</v>
      </c>
      <c r="BA199" s="685">
        <v>0</v>
      </c>
      <c r="BB199" s="685">
        <v>0</v>
      </c>
      <c r="BC199" s="685">
        <v>0</v>
      </c>
      <c r="BD199" s="685">
        <v>0</v>
      </c>
      <c r="BE199" s="685">
        <v>0</v>
      </c>
      <c r="BF199" s="685">
        <v>0</v>
      </c>
      <c r="BG199" s="685">
        <v>0</v>
      </c>
      <c r="BH199" s="685">
        <v>0</v>
      </c>
      <c r="BI199" s="685">
        <v>0</v>
      </c>
      <c r="BJ199" s="685">
        <v>0</v>
      </c>
      <c r="BK199" s="685">
        <v>0</v>
      </c>
      <c r="BL199" s="685">
        <v>0</v>
      </c>
      <c r="BM199" s="685">
        <v>0</v>
      </c>
      <c r="BN199" s="685">
        <v>0</v>
      </c>
      <c r="BO199" s="685">
        <v>0</v>
      </c>
      <c r="BP199" s="685">
        <v>0</v>
      </c>
      <c r="BQ199" s="685">
        <v>0</v>
      </c>
      <c r="BR199" s="685">
        <v>0</v>
      </c>
      <c r="BS199" s="685">
        <v>0</v>
      </c>
      <c r="BT199" s="686">
        <v>0</v>
      </c>
    </row>
    <row r="200" spans="2:72" hidden="1">
      <c r="B200" s="683"/>
      <c r="C200" s="683"/>
      <c r="D200" s="683" t="s">
        <v>729</v>
      </c>
      <c r="E200" s="683" t="s">
        <v>682</v>
      </c>
      <c r="F200" s="683"/>
      <c r="G200" s="683"/>
      <c r="H200" s="683">
        <v>2015</v>
      </c>
      <c r="I200" s="635" t="s">
        <v>582</v>
      </c>
      <c r="J200" s="635" t="str">
        <f t="shared" si="2"/>
        <v>Adjustment</v>
      </c>
      <c r="K200" s="625"/>
      <c r="L200" s="727"/>
      <c r="M200" s="725"/>
      <c r="N200" s="725"/>
      <c r="O200" s="725"/>
      <c r="P200" s="725">
        <v>0</v>
      </c>
      <c r="Q200" s="725">
        <v>0</v>
      </c>
      <c r="R200" s="725">
        <v>0</v>
      </c>
      <c r="S200" s="725">
        <v>0</v>
      </c>
      <c r="T200" s="725">
        <v>0</v>
      </c>
      <c r="U200" s="725">
        <v>0</v>
      </c>
      <c r="V200" s="725">
        <v>0</v>
      </c>
      <c r="W200" s="725">
        <v>0</v>
      </c>
      <c r="X200" s="725">
        <v>0</v>
      </c>
      <c r="Y200" s="725">
        <v>0</v>
      </c>
      <c r="Z200" s="725">
        <v>0</v>
      </c>
      <c r="AA200" s="725">
        <v>0</v>
      </c>
      <c r="AB200" s="725">
        <v>0</v>
      </c>
      <c r="AC200" s="725">
        <v>0</v>
      </c>
      <c r="AD200" s="725">
        <v>0</v>
      </c>
      <c r="AE200" s="725">
        <v>0</v>
      </c>
      <c r="AF200" s="725">
        <v>0</v>
      </c>
      <c r="AG200" s="725">
        <v>0</v>
      </c>
      <c r="AH200" s="725">
        <v>0</v>
      </c>
      <c r="AI200" s="725">
        <v>0</v>
      </c>
      <c r="AJ200" s="725">
        <v>0</v>
      </c>
      <c r="AK200" s="725">
        <v>0</v>
      </c>
      <c r="AL200" s="725">
        <v>0</v>
      </c>
      <c r="AM200" s="725">
        <v>0</v>
      </c>
      <c r="AN200" s="725">
        <v>0</v>
      </c>
      <c r="AO200" s="726">
        <v>0</v>
      </c>
      <c r="AP200" s="625"/>
      <c r="AQ200" s="684"/>
      <c r="AR200" s="685"/>
      <c r="AS200" s="685"/>
      <c r="AT200" s="685"/>
      <c r="AU200" s="685">
        <v>0</v>
      </c>
      <c r="AV200" s="685">
        <v>0</v>
      </c>
      <c r="AW200" s="685">
        <v>0</v>
      </c>
      <c r="AX200" s="685">
        <v>0</v>
      </c>
      <c r="AY200" s="685">
        <v>0</v>
      </c>
      <c r="AZ200" s="685">
        <v>0</v>
      </c>
      <c r="BA200" s="685">
        <v>0</v>
      </c>
      <c r="BB200" s="685">
        <v>0</v>
      </c>
      <c r="BC200" s="685">
        <v>0</v>
      </c>
      <c r="BD200" s="685">
        <v>0</v>
      </c>
      <c r="BE200" s="685">
        <v>0</v>
      </c>
      <c r="BF200" s="685">
        <v>0</v>
      </c>
      <c r="BG200" s="685">
        <v>0</v>
      </c>
      <c r="BH200" s="685">
        <v>0</v>
      </c>
      <c r="BI200" s="685">
        <v>0</v>
      </c>
      <c r="BJ200" s="685">
        <v>0</v>
      </c>
      <c r="BK200" s="685">
        <v>0</v>
      </c>
      <c r="BL200" s="685">
        <v>0</v>
      </c>
      <c r="BM200" s="685">
        <v>0</v>
      </c>
      <c r="BN200" s="685">
        <v>0</v>
      </c>
      <c r="BO200" s="685">
        <v>0</v>
      </c>
      <c r="BP200" s="685">
        <v>0</v>
      </c>
      <c r="BQ200" s="685">
        <v>0</v>
      </c>
      <c r="BR200" s="685">
        <v>0</v>
      </c>
      <c r="BS200" s="685">
        <v>0</v>
      </c>
      <c r="BT200" s="686">
        <v>0</v>
      </c>
    </row>
    <row r="201" spans="2:72" hidden="1">
      <c r="B201" s="683"/>
      <c r="C201" s="683"/>
      <c r="D201" s="683" t="s">
        <v>128</v>
      </c>
      <c r="E201" s="683" t="s">
        <v>682</v>
      </c>
      <c r="F201" s="683"/>
      <c r="G201" s="683"/>
      <c r="H201" s="683">
        <v>2015</v>
      </c>
      <c r="I201" s="635" t="s">
        <v>582</v>
      </c>
      <c r="J201" s="635" t="str">
        <f t="shared" si="2"/>
        <v>Adjustment</v>
      </c>
      <c r="K201" s="625"/>
      <c r="L201" s="727"/>
      <c r="M201" s="725"/>
      <c r="N201" s="725"/>
      <c r="O201" s="725"/>
      <c r="P201" s="725">
        <v>0</v>
      </c>
      <c r="Q201" s="725">
        <v>0</v>
      </c>
      <c r="R201" s="725">
        <v>0</v>
      </c>
      <c r="S201" s="725">
        <v>0</v>
      </c>
      <c r="T201" s="725">
        <v>0</v>
      </c>
      <c r="U201" s="725">
        <v>0</v>
      </c>
      <c r="V201" s="725">
        <v>0</v>
      </c>
      <c r="W201" s="725">
        <v>0</v>
      </c>
      <c r="X201" s="725">
        <v>0</v>
      </c>
      <c r="Y201" s="725">
        <v>0</v>
      </c>
      <c r="Z201" s="725">
        <v>0</v>
      </c>
      <c r="AA201" s="725">
        <v>0</v>
      </c>
      <c r="AB201" s="725">
        <v>0</v>
      </c>
      <c r="AC201" s="725">
        <v>0</v>
      </c>
      <c r="AD201" s="725">
        <v>0</v>
      </c>
      <c r="AE201" s="725">
        <v>0</v>
      </c>
      <c r="AF201" s="725">
        <v>0</v>
      </c>
      <c r="AG201" s="725">
        <v>0</v>
      </c>
      <c r="AH201" s="725">
        <v>0</v>
      </c>
      <c r="AI201" s="725">
        <v>0</v>
      </c>
      <c r="AJ201" s="725">
        <v>0</v>
      </c>
      <c r="AK201" s="725">
        <v>0</v>
      </c>
      <c r="AL201" s="725">
        <v>0</v>
      </c>
      <c r="AM201" s="725">
        <v>0</v>
      </c>
      <c r="AN201" s="725">
        <v>0</v>
      </c>
      <c r="AO201" s="726">
        <v>0</v>
      </c>
      <c r="AP201" s="625"/>
      <c r="AQ201" s="684"/>
      <c r="AR201" s="685"/>
      <c r="AS201" s="685"/>
      <c r="AT201" s="685"/>
      <c r="AU201" s="685">
        <v>0</v>
      </c>
      <c r="AV201" s="685">
        <v>0</v>
      </c>
      <c r="AW201" s="685">
        <v>0</v>
      </c>
      <c r="AX201" s="685">
        <v>0</v>
      </c>
      <c r="AY201" s="685">
        <v>0</v>
      </c>
      <c r="AZ201" s="685">
        <v>0</v>
      </c>
      <c r="BA201" s="685">
        <v>0</v>
      </c>
      <c r="BB201" s="685">
        <v>0</v>
      </c>
      <c r="BC201" s="685">
        <v>0</v>
      </c>
      <c r="BD201" s="685">
        <v>0</v>
      </c>
      <c r="BE201" s="685">
        <v>0</v>
      </c>
      <c r="BF201" s="685">
        <v>0</v>
      </c>
      <c r="BG201" s="685">
        <v>0</v>
      </c>
      <c r="BH201" s="685">
        <v>0</v>
      </c>
      <c r="BI201" s="685">
        <v>0</v>
      </c>
      <c r="BJ201" s="685">
        <v>0</v>
      </c>
      <c r="BK201" s="685">
        <v>0</v>
      </c>
      <c r="BL201" s="685">
        <v>0</v>
      </c>
      <c r="BM201" s="685">
        <v>0</v>
      </c>
      <c r="BN201" s="685">
        <v>0</v>
      </c>
      <c r="BO201" s="685">
        <v>0</v>
      </c>
      <c r="BP201" s="685">
        <v>0</v>
      </c>
      <c r="BQ201" s="685">
        <v>0</v>
      </c>
      <c r="BR201" s="685">
        <v>0</v>
      </c>
      <c r="BS201" s="685">
        <v>0</v>
      </c>
      <c r="BT201" s="686">
        <v>0</v>
      </c>
    </row>
    <row r="202" spans="2:72" hidden="1">
      <c r="B202" s="683"/>
      <c r="C202" s="683"/>
      <c r="D202" s="683" t="s">
        <v>728</v>
      </c>
      <c r="E202" s="683" t="s">
        <v>682</v>
      </c>
      <c r="F202" s="683"/>
      <c r="G202" s="683"/>
      <c r="H202" s="683">
        <v>2015</v>
      </c>
      <c r="I202" s="635" t="s">
        <v>582</v>
      </c>
      <c r="J202" s="635" t="str">
        <f t="shared" si="2"/>
        <v>Adjustment</v>
      </c>
      <c r="K202" s="625"/>
      <c r="L202" s="727"/>
      <c r="M202" s="725"/>
      <c r="N202" s="725"/>
      <c r="O202" s="725"/>
      <c r="P202" s="725">
        <v>0</v>
      </c>
      <c r="Q202" s="725">
        <v>0</v>
      </c>
      <c r="R202" s="725">
        <v>0</v>
      </c>
      <c r="S202" s="725">
        <v>0</v>
      </c>
      <c r="T202" s="725">
        <v>0</v>
      </c>
      <c r="U202" s="725">
        <v>0</v>
      </c>
      <c r="V202" s="725">
        <v>0</v>
      </c>
      <c r="W202" s="725">
        <v>0</v>
      </c>
      <c r="X202" s="725">
        <v>0</v>
      </c>
      <c r="Y202" s="725">
        <v>0</v>
      </c>
      <c r="Z202" s="725">
        <v>0</v>
      </c>
      <c r="AA202" s="725">
        <v>0</v>
      </c>
      <c r="AB202" s="725">
        <v>0</v>
      </c>
      <c r="AC202" s="725">
        <v>0</v>
      </c>
      <c r="AD202" s="725">
        <v>0</v>
      </c>
      <c r="AE202" s="725">
        <v>0</v>
      </c>
      <c r="AF202" s="725">
        <v>0</v>
      </c>
      <c r="AG202" s="725">
        <v>0</v>
      </c>
      <c r="AH202" s="725">
        <v>0</v>
      </c>
      <c r="AI202" s="725">
        <v>0</v>
      </c>
      <c r="AJ202" s="725">
        <v>0</v>
      </c>
      <c r="AK202" s="725">
        <v>0</v>
      </c>
      <c r="AL202" s="725">
        <v>0</v>
      </c>
      <c r="AM202" s="725">
        <v>0</v>
      </c>
      <c r="AN202" s="725">
        <v>0</v>
      </c>
      <c r="AO202" s="726">
        <v>0</v>
      </c>
      <c r="AP202" s="625"/>
      <c r="AQ202" s="684"/>
      <c r="AR202" s="685"/>
      <c r="AS202" s="685"/>
      <c r="AT202" s="685"/>
      <c r="AU202" s="685">
        <v>0</v>
      </c>
      <c r="AV202" s="685">
        <v>0</v>
      </c>
      <c r="AW202" s="685">
        <v>0</v>
      </c>
      <c r="AX202" s="685">
        <v>0</v>
      </c>
      <c r="AY202" s="685">
        <v>0</v>
      </c>
      <c r="AZ202" s="685">
        <v>0</v>
      </c>
      <c r="BA202" s="685">
        <v>0</v>
      </c>
      <c r="BB202" s="685">
        <v>0</v>
      </c>
      <c r="BC202" s="685">
        <v>0</v>
      </c>
      <c r="BD202" s="685">
        <v>0</v>
      </c>
      <c r="BE202" s="685">
        <v>0</v>
      </c>
      <c r="BF202" s="685">
        <v>0</v>
      </c>
      <c r="BG202" s="685">
        <v>0</v>
      </c>
      <c r="BH202" s="685">
        <v>0</v>
      </c>
      <c r="BI202" s="685">
        <v>0</v>
      </c>
      <c r="BJ202" s="685">
        <v>0</v>
      </c>
      <c r="BK202" s="685">
        <v>0</v>
      </c>
      <c r="BL202" s="685">
        <v>0</v>
      </c>
      <c r="BM202" s="685">
        <v>0</v>
      </c>
      <c r="BN202" s="685">
        <v>0</v>
      </c>
      <c r="BO202" s="685">
        <v>0</v>
      </c>
      <c r="BP202" s="685">
        <v>0</v>
      </c>
      <c r="BQ202" s="685">
        <v>0</v>
      </c>
      <c r="BR202" s="685">
        <v>0</v>
      </c>
      <c r="BS202" s="685">
        <v>0</v>
      </c>
      <c r="BT202" s="686">
        <v>0</v>
      </c>
    </row>
    <row r="203" spans="2:72" hidden="1">
      <c r="B203" s="683"/>
      <c r="C203" s="683"/>
      <c r="D203" s="683" t="s">
        <v>727</v>
      </c>
      <c r="E203" s="683" t="s">
        <v>682</v>
      </c>
      <c r="F203" s="683"/>
      <c r="G203" s="683"/>
      <c r="H203" s="683">
        <v>2015</v>
      </c>
      <c r="I203" s="635" t="s">
        <v>582</v>
      </c>
      <c r="J203" s="635" t="str">
        <f t="shared" si="2"/>
        <v>Adjustment</v>
      </c>
      <c r="K203" s="625"/>
      <c r="L203" s="727"/>
      <c r="M203" s="725"/>
      <c r="N203" s="725"/>
      <c r="O203" s="725"/>
      <c r="P203" s="725">
        <v>0</v>
      </c>
      <c r="Q203" s="725">
        <v>0</v>
      </c>
      <c r="R203" s="725">
        <v>0</v>
      </c>
      <c r="S203" s="725">
        <v>0</v>
      </c>
      <c r="T203" s="725">
        <v>0</v>
      </c>
      <c r="U203" s="725">
        <v>0</v>
      </c>
      <c r="V203" s="725">
        <v>0</v>
      </c>
      <c r="W203" s="725">
        <v>0</v>
      </c>
      <c r="X203" s="725">
        <v>0</v>
      </c>
      <c r="Y203" s="725">
        <v>0</v>
      </c>
      <c r="Z203" s="725">
        <v>0</v>
      </c>
      <c r="AA203" s="725">
        <v>0</v>
      </c>
      <c r="AB203" s="725">
        <v>0</v>
      </c>
      <c r="AC203" s="725">
        <v>0</v>
      </c>
      <c r="AD203" s="725">
        <v>0</v>
      </c>
      <c r="AE203" s="725">
        <v>0</v>
      </c>
      <c r="AF203" s="725">
        <v>0</v>
      </c>
      <c r="AG203" s="725">
        <v>0</v>
      </c>
      <c r="AH203" s="725">
        <v>0</v>
      </c>
      <c r="AI203" s="725">
        <v>0</v>
      </c>
      <c r="AJ203" s="725">
        <v>0</v>
      </c>
      <c r="AK203" s="725">
        <v>0</v>
      </c>
      <c r="AL203" s="725">
        <v>0</v>
      </c>
      <c r="AM203" s="725">
        <v>0</v>
      </c>
      <c r="AN203" s="725">
        <v>0</v>
      </c>
      <c r="AO203" s="726">
        <v>0</v>
      </c>
      <c r="AP203" s="625"/>
      <c r="AQ203" s="684"/>
      <c r="AR203" s="685"/>
      <c r="AS203" s="685"/>
      <c r="AT203" s="685"/>
      <c r="AU203" s="685">
        <v>0</v>
      </c>
      <c r="AV203" s="685">
        <v>0</v>
      </c>
      <c r="AW203" s="685">
        <v>0</v>
      </c>
      <c r="AX203" s="685">
        <v>0</v>
      </c>
      <c r="AY203" s="685">
        <v>0</v>
      </c>
      <c r="AZ203" s="685">
        <v>0</v>
      </c>
      <c r="BA203" s="685">
        <v>0</v>
      </c>
      <c r="BB203" s="685">
        <v>0</v>
      </c>
      <c r="BC203" s="685">
        <v>0</v>
      </c>
      <c r="BD203" s="685">
        <v>0</v>
      </c>
      <c r="BE203" s="685">
        <v>0</v>
      </c>
      <c r="BF203" s="685">
        <v>0</v>
      </c>
      <c r="BG203" s="685">
        <v>0</v>
      </c>
      <c r="BH203" s="685">
        <v>0</v>
      </c>
      <c r="BI203" s="685">
        <v>0</v>
      </c>
      <c r="BJ203" s="685">
        <v>0</v>
      </c>
      <c r="BK203" s="685">
        <v>0</v>
      </c>
      <c r="BL203" s="685">
        <v>0</v>
      </c>
      <c r="BM203" s="685">
        <v>0</v>
      </c>
      <c r="BN203" s="685">
        <v>0</v>
      </c>
      <c r="BO203" s="685">
        <v>0</v>
      </c>
      <c r="BP203" s="685">
        <v>0</v>
      </c>
      <c r="BQ203" s="685">
        <v>0</v>
      </c>
      <c r="BR203" s="685">
        <v>0</v>
      </c>
      <c r="BS203" s="685">
        <v>0</v>
      </c>
      <c r="BT203" s="686">
        <v>0</v>
      </c>
    </row>
    <row r="204" spans="2:72" hidden="1">
      <c r="B204" s="683"/>
      <c r="C204" s="683"/>
      <c r="D204" s="683" t="s">
        <v>726</v>
      </c>
      <c r="E204" s="683" t="s">
        <v>682</v>
      </c>
      <c r="F204" s="683"/>
      <c r="G204" s="683"/>
      <c r="H204" s="683">
        <v>2015</v>
      </c>
      <c r="I204" s="635" t="s">
        <v>582</v>
      </c>
      <c r="J204" s="635" t="str">
        <f t="shared" si="2"/>
        <v>Adjustment</v>
      </c>
      <c r="K204" s="625"/>
      <c r="L204" s="727"/>
      <c r="M204" s="725"/>
      <c r="N204" s="725"/>
      <c r="O204" s="725"/>
      <c r="P204" s="725">
        <v>0</v>
      </c>
      <c r="Q204" s="725">
        <v>0</v>
      </c>
      <c r="R204" s="725">
        <v>0</v>
      </c>
      <c r="S204" s="725">
        <v>0</v>
      </c>
      <c r="T204" s="725">
        <v>0</v>
      </c>
      <c r="U204" s="725">
        <v>0</v>
      </c>
      <c r="V204" s="725">
        <v>0</v>
      </c>
      <c r="W204" s="725">
        <v>0</v>
      </c>
      <c r="X204" s="725">
        <v>0</v>
      </c>
      <c r="Y204" s="725">
        <v>0</v>
      </c>
      <c r="Z204" s="725">
        <v>0</v>
      </c>
      <c r="AA204" s="725">
        <v>0</v>
      </c>
      <c r="AB204" s="725">
        <v>0</v>
      </c>
      <c r="AC204" s="725">
        <v>0</v>
      </c>
      <c r="AD204" s="725">
        <v>0</v>
      </c>
      <c r="AE204" s="725">
        <v>0</v>
      </c>
      <c r="AF204" s="725">
        <v>0</v>
      </c>
      <c r="AG204" s="725">
        <v>0</v>
      </c>
      <c r="AH204" s="725">
        <v>0</v>
      </c>
      <c r="AI204" s="725">
        <v>0</v>
      </c>
      <c r="AJ204" s="725">
        <v>0</v>
      </c>
      <c r="AK204" s="725">
        <v>0</v>
      </c>
      <c r="AL204" s="725">
        <v>0</v>
      </c>
      <c r="AM204" s="725">
        <v>0</v>
      </c>
      <c r="AN204" s="725">
        <v>0</v>
      </c>
      <c r="AO204" s="726">
        <v>0</v>
      </c>
      <c r="AP204" s="625"/>
      <c r="AQ204" s="684"/>
      <c r="AR204" s="685"/>
      <c r="AS204" s="685"/>
      <c r="AT204" s="685"/>
      <c r="AU204" s="685">
        <v>0</v>
      </c>
      <c r="AV204" s="685">
        <v>0</v>
      </c>
      <c r="AW204" s="685">
        <v>0</v>
      </c>
      <c r="AX204" s="685">
        <v>0</v>
      </c>
      <c r="AY204" s="685">
        <v>0</v>
      </c>
      <c r="AZ204" s="685">
        <v>0</v>
      </c>
      <c r="BA204" s="685">
        <v>0</v>
      </c>
      <c r="BB204" s="685">
        <v>0</v>
      </c>
      <c r="BC204" s="685">
        <v>0</v>
      </c>
      <c r="BD204" s="685">
        <v>0</v>
      </c>
      <c r="BE204" s="685">
        <v>0</v>
      </c>
      <c r="BF204" s="685">
        <v>0</v>
      </c>
      <c r="BG204" s="685">
        <v>0</v>
      </c>
      <c r="BH204" s="685">
        <v>0</v>
      </c>
      <c r="BI204" s="685">
        <v>0</v>
      </c>
      <c r="BJ204" s="685">
        <v>0</v>
      </c>
      <c r="BK204" s="685">
        <v>0</v>
      </c>
      <c r="BL204" s="685">
        <v>0</v>
      </c>
      <c r="BM204" s="685">
        <v>0</v>
      </c>
      <c r="BN204" s="685">
        <v>0</v>
      </c>
      <c r="BO204" s="685">
        <v>0</v>
      </c>
      <c r="BP204" s="685">
        <v>0</v>
      </c>
      <c r="BQ204" s="685">
        <v>0</v>
      </c>
      <c r="BR204" s="685">
        <v>0</v>
      </c>
      <c r="BS204" s="685">
        <v>0</v>
      </c>
      <c r="BT204" s="686">
        <v>0</v>
      </c>
    </row>
    <row r="205" spans="2:72" hidden="1">
      <c r="B205" s="683"/>
      <c r="C205" s="683"/>
      <c r="D205" s="683" t="s">
        <v>725</v>
      </c>
      <c r="E205" s="683" t="s">
        <v>682</v>
      </c>
      <c r="F205" s="683"/>
      <c r="G205" s="683"/>
      <c r="H205" s="683">
        <v>2015</v>
      </c>
      <c r="I205" s="635" t="s">
        <v>582</v>
      </c>
      <c r="J205" s="635" t="str">
        <f t="shared" si="2"/>
        <v>Adjustment</v>
      </c>
      <c r="K205" s="625"/>
      <c r="L205" s="727"/>
      <c r="M205" s="725"/>
      <c r="N205" s="725"/>
      <c r="O205" s="725"/>
      <c r="P205" s="725">
        <v>0</v>
      </c>
      <c r="Q205" s="725">
        <v>0</v>
      </c>
      <c r="R205" s="725">
        <v>0</v>
      </c>
      <c r="S205" s="725">
        <v>0</v>
      </c>
      <c r="T205" s="725">
        <v>0</v>
      </c>
      <c r="U205" s="725">
        <v>0</v>
      </c>
      <c r="V205" s="725">
        <v>0</v>
      </c>
      <c r="W205" s="725">
        <v>0</v>
      </c>
      <c r="X205" s="725">
        <v>0</v>
      </c>
      <c r="Y205" s="725">
        <v>0</v>
      </c>
      <c r="Z205" s="725">
        <v>0</v>
      </c>
      <c r="AA205" s="725">
        <v>0</v>
      </c>
      <c r="AB205" s="725">
        <v>0</v>
      </c>
      <c r="AC205" s="725">
        <v>0</v>
      </c>
      <c r="AD205" s="725">
        <v>0</v>
      </c>
      <c r="AE205" s="725">
        <v>0</v>
      </c>
      <c r="AF205" s="725">
        <v>0</v>
      </c>
      <c r="AG205" s="725">
        <v>0</v>
      </c>
      <c r="AH205" s="725">
        <v>0</v>
      </c>
      <c r="AI205" s="725">
        <v>0</v>
      </c>
      <c r="AJ205" s="725">
        <v>0</v>
      </c>
      <c r="AK205" s="725">
        <v>0</v>
      </c>
      <c r="AL205" s="725">
        <v>0</v>
      </c>
      <c r="AM205" s="725">
        <v>0</v>
      </c>
      <c r="AN205" s="725">
        <v>0</v>
      </c>
      <c r="AO205" s="726">
        <v>0</v>
      </c>
      <c r="AP205" s="625"/>
      <c r="AQ205" s="684"/>
      <c r="AR205" s="685"/>
      <c r="AS205" s="685"/>
      <c r="AT205" s="685"/>
      <c r="AU205" s="685">
        <v>0</v>
      </c>
      <c r="AV205" s="685">
        <v>0</v>
      </c>
      <c r="AW205" s="685">
        <v>0</v>
      </c>
      <c r="AX205" s="685">
        <v>0</v>
      </c>
      <c r="AY205" s="685">
        <v>0</v>
      </c>
      <c r="AZ205" s="685">
        <v>0</v>
      </c>
      <c r="BA205" s="685">
        <v>0</v>
      </c>
      <c r="BB205" s="685">
        <v>0</v>
      </c>
      <c r="BC205" s="685">
        <v>0</v>
      </c>
      <c r="BD205" s="685">
        <v>0</v>
      </c>
      <c r="BE205" s="685">
        <v>0</v>
      </c>
      <c r="BF205" s="685">
        <v>0</v>
      </c>
      <c r="BG205" s="685">
        <v>0</v>
      </c>
      <c r="BH205" s="685">
        <v>0</v>
      </c>
      <c r="BI205" s="685">
        <v>0</v>
      </c>
      <c r="BJ205" s="685">
        <v>0</v>
      </c>
      <c r="BK205" s="685">
        <v>0</v>
      </c>
      <c r="BL205" s="685">
        <v>0</v>
      </c>
      <c r="BM205" s="685">
        <v>0</v>
      </c>
      <c r="BN205" s="685">
        <v>0</v>
      </c>
      <c r="BO205" s="685">
        <v>0</v>
      </c>
      <c r="BP205" s="685">
        <v>0</v>
      </c>
      <c r="BQ205" s="685">
        <v>0</v>
      </c>
      <c r="BR205" s="685">
        <v>0</v>
      </c>
      <c r="BS205" s="685">
        <v>0</v>
      </c>
      <c r="BT205" s="686">
        <v>0</v>
      </c>
    </row>
    <row r="206" spans="2:72" hidden="1">
      <c r="B206" s="683"/>
      <c r="C206" s="683"/>
      <c r="D206" s="683" t="s">
        <v>724</v>
      </c>
      <c r="E206" s="683" t="s">
        <v>682</v>
      </c>
      <c r="F206" s="683"/>
      <c r="G206" s="683"/>
      <c r="H206" s="683">
        <v>2015</v>
      </c>
      <c r="I206" s="635" t="s">
        <v>582</v>
      </c>
      <c r="J206" s="635" t="str">
        <f t="shared" si="2"/>
        <v>Adjustment</v>
      </c>
      <c r="K206" s="625"/>
      <c r="L206" s="727"/>
      <c r="M206" s="725"/>
      <c r="N206" s="725"/>
      <c r="O206" s="725"/>
      <c r="P206" s="725">
        <v>0</v>
      </c>
      <c r="Q206" s="725">
        <v>0</v>
      </c>
      <c r="R206" s="725">
        <v>0</v>
      </c>
      <c r="S206" s="725">
        <v>0</v>
      </c>
      <c r="T206" s="725">
        <v>0</v>
      </c>
      <c r="U206" s="725">
        <v>0</v>
      </c>
      <c r="V206" s="725">
        <v>0</v>
      </c>
      <c r="W206" s="725">
        <v>0</v>
      </c>
      <c r="X206" s="725">
        <v>0</v>
      </c>
      <c r="Y206" s="725">
        <v>0</v>
      </c>
      <c r="Z206" s="725">
        <v>0</v>
      </c>
      <c r="AA206" s="725">
        <v>0</v>
      </c>
      <c r="AB206" s="725">
        <v>0</v>
      </c>
      <c r="AC206" s="725">
        <v>0</v>
      </c>
      <c r="AD206" s="725">
        <v>0</v>
      </c>
      <c r="AE206" s="725">
        <v>0</v>
      </c>
      <c r="AF206" s="725">
        <v>0</v>
      </c>
      <c r="AG206" s="725">
        <v>0</v>
      </c>
      <c r="AH206" s="725">
        <v>0</v>
      </c>
      <c r="AI206" s="725">
        <v>0</v>
      </c>
      <c r="AJ206" s="725">
        <v>0</v>
      </c>
      <c r="AK206" s="725">
        <v>0</v>
      </c>
      <c r="AL206" s="725">
        <v>0</v>
      </c>
      <c r="AM206" s="725">
        <v>0</v>
      </c>
      <c r="AN206" s="725">
        <v>0</v>
      </c>
      <c r="AO206" s="726">
        <v>0</v>
      </c>
      <c r="AP206" s="625"/>
      <c r="AQ206" s="684"/>
      <c r="AR206" s="685"/>
      <c r="AS206" s="685"/>
      <c r="AT206" s="685"/>
      <c r="AU206" s="685">
        <v>0</v>
      </c>
      <c r="AV206" s="685">
        <v>0</v>
      </c>
      <c r="AW206" s="685">
        <v>0</v>
      </c>
      <c r="AX206" s="685">
        <v>0</v>
      </c>
      <c r="AY206" s="685">
        <v>0</v>
      </c>
      <c r="AZ206" s="685">
        <v>0</v>
      </c>
      <c r="BA206" s="685">
        <v>0</v>
      </c>
      <c r="BB206" s="685">
        <v>0</v>
      </c>
      <c r="BC206" s="685">
        <v>0</v>
      </c>
      <c r="BD206" s="685">
        <v>0</v>
      </c>
      <c r="BE206" s="685">
        <v>0</v>
      </c>
      <c r="BF206" s="685">
        <v>0</v>
      </c>
      <c r="BG206" s="685">
        <v>0</v>
      </c>
      <c r="BH206" s="685">
        <v>0</v>
      </c>
      <c r="BI206" s="685">
        <v>0</v>
      </c>
      <c r="BJ206" s="685">
        <v>0</v>
      </c>
      <c r="BK206" s="685">
        <v>0</v>
      </c>
      <c r="BL206" s="685">
        <v>0</v>
      </c>
      <c r="BM206" s="685">
        <v>0</v>
      </c>
      <c r="BN206" s="685">
        <v>0</v>
      </c>
      <c r="BO206" s="685">
        <v>0</v>
      </c>
      <c r="BP206" s="685">
        <v>0</v>
      </c>
      <c r="BQ206" s="685">
        <v>0</v>
      </c>
      <c r="BR206" s="685">
        <v>0</v>
      </c>
      <c r="BS206" s="685">
        <v>0</v>
      </c>
      <c r="BT206" s="686">
        <v>0</v>
      </c>
    </row>
    <row r="207" spans="2:72" hidden="1">
      <c r="B207" s="683"/>
      <c r="C207" s="683"/>
      <c r="D207" s="683" t="s">
        <v>723</v>
      </c>
      <c r="E207" s="683" t="s">
        <v>682</v>
      </c>
      <c r="F207" s="683"/>
      <c r="G207" s="683"/>
      <c r="H207" s="683">
        <v>2015</v>
      </c>
      <c r="I207" s="635" t="s">
        <v>582</v>
      </c>
      <c r="J207" s="635" t="str">
        <f t="shared" si="2"/>
        <v>Adjustment</v>
      </c>
      <c r="K207" s="625"/>
      <c r="L207" s="727"/>
      <c r="M207" s="725"/>
      <c r="N207" s="725"/>
      <c r="O207" s="725"/>
      <c r="P207" s="725">
        <v>0</v>
      </c>
      <c r="Q207" s="725">
        <v>0</v>
      </c>
      <c r="R207" s="725">
        <v>0</v>
      </c>
      <c r="S207" s="725">
        <v>0</v>
      </c>
      <c r="T207" s="725">
        <v>0</v>
      </c>
      <c r="U207" s="725">
        <v>0</v>
      </c>
      <c r="V207" s="725">
        <v>0</v>
      </c>
      <c r="W207" s="725">
        <v>0</v>
      </c>
      <c r="X207" s="725">
        <v>0</v>
      </c>
      <c r="Y207" s="725">
        <v>0</v>
      </c>
      <c r="Z207" s="725">
        <v>0</v>
      </c>
      <c r="AA207" s="725">
        <v>0</v>
      </c>
      <c r="AB207" s="725">
        <v>0</v>
      </c>
      <c r="AC207" s="725">
        <v>0</v>
      </c>
      <c r="AD207" s="725">
        <v>0</v>
      </c>
      <c r="AE207" s="725">
        <v>0</v>
      </c>
      <c r="AF207" s="725">
        <v>0</v>
      </c>
      <c r="AG207" s="725">
        <v>0</v>
      </c>
      <c r="AH207" s="725">
        <v>0</v>
      </c>
      <c r="AI207" s="725">
        <v>0</v>
      </c>
      <c r="AJ207" s="725">
        <v>0</v>
      </c>
      <c r="AK207" s="725">
        <v>0</v>
      </c>
      <c r="AL207" s="725">
        <v>0</v>
      </c>
      <c r="AM207" s="725">
        <v>0</v>
      </c>
      <c r="AN207" s="725">
        <v>0</v>
      </c>
      <c r="AO207" s="726">
        <v>0</v>
      </c>
      <c r="AP207" s="625"/>
      <c r="AQ207" s="684"/>
      <c r="AR207" s="685"/>
      <c r="AS207" s="685"/>
      <c r="AT207" s="685"/>
      <c r="AU207" s="685">
        <v>0</v>
      </c>
      <c r="AV207" s="685">
        <v>0</v>
      </c>
      <c r="AW207" s="685">
        <v>0</v>
      </c>
      <c r="AX207" s="685">
        <v>0</v>
      </c>
      <c r="AY207" s="685">
        <v>0</v>
      </c>
      <c r="AZ207" s="685">
        <v>0</v>
      </c>
      <c r="BA207" s="685">
        <v>0</v>
      </c>
      <c r="BB207" s="685">
        <v>0</v>
      </c>
      <c r="BC207" s="685">
        <v>0</v>
      </c>
      <c r="BD207" s="685">
        <v>0</v>
      </c>
      <c r="BE207" s="685">
        <v>0</v>
      </c>
      <c r="BF207" s="685">
        <v>0</v>
      </c>
      <c r="BG207" s="685">
        <v>0</v>
      </c>
      <c r="BH207" s="685">
        <v>0</v>
      </c>
      <c r="BI207" s="685">
        <v>0</v>
      </c>
      <c r="BJ207" s="685">
        <v>0</v>
      </c>
      <c r="BK207" s="685">
        <v>0</v>
      </c>
      <c r="BL207" s="685">
        <v>0</v>
      </c>
      <c r="BM207" s="685">
        <v>0</v>
      </c>
      <c r="BN207" s="685">
        <v>0</v>
      </c>
      <c r="BO207" s="685">
        <v>0</v>
      </c>
      <c r="BP207" s="685">
        <v>0</v>
      </c>
      <c r="BQ207" s="685">
        <v>0</v>
      </c>
      <c r="BR207" s="685">
        <v>0</v>
      </c>
      <c r="BS207" s="685">
        <v>0</v>
      </c>
      <c r="BT207" s="686">
        <v>0</v>
      </c>
    </row>
    <row r="208" spans="2:72" hidden="1">
      <c r="B208" s="683"/>
      <c r="C208" s="683"/>
      <c r="D208" s="683" t="s">
        <v>722</v>
      </c>
      <c r="E208" s="683" t="s">
        <v>682</v>
      </c>
      <c r="F208" s="683"/>
      <c r="G208" s="683"/>
      <c r="H208" s="683">
        <v>2015</v>
      </c>
      <c r="I208" s="635" t="s">
        <v>582</v>
      </c>
      <c r="J208" s="635" t="str">
        <f t="shared" si="2"/>
        <v>Adjustment</v>
      </c>
      <c r="K208" s="625"/>
      <c r="L208" s="727"/>
      <c r="M208" s="725"/>
      <c r="N208" s="725"/>
      <c r="O208" s="725"/>
      <c r="P208" s="725">
        <v>0</v>
      </c>
      <c r="Q208" s="725">
        <v>0</v>
      </c>
      <c r="R208" s="725">
        <v>0</v>
      </c>
      <c r="S208" s="725">
        <v>0</v>
      </c>
      <c r="T208" s="725">
        <v>0</v>
      </c>
      <c r="U208" s="725">
        <v>0</v>
      </c>
      <c r="V208" s="725">
        <v>0</v>
      </c>
      <c r="W208" s="725">
        <v>0</v>
      </c>
      <c r="X208" s="725">
        <v>0</v>
      </c>
      <c r="Y208" s="725">
        <v>0</v>
      </c>
      <c r="Z208" s="725">
        <v>0</v>
      </c>
      <c r="AA208" s="725">
        <v>0</v>
      </c>
      <c r="AB208" s="725">
        <v>0</v>
      </c>
      <c r="AC208" s="725">
        <v>0</v>
      </c>
      <c r="AD208" s="725">
        <v>0</v>
      </c>
      <c r="AE208" s="725">
        <v>0</v>
      </c>
      <c r="AF208" s="725">
        <v>0</v>
      </c>
      <c r="AG208" s="725">
        <v>0</v>
      </c>
      <c r="AH208" s="725">
        <v>0</v>
      </c>
      <c r="AI208" s="725">
        <v>0</v>
      </c>
      <c r="AJ208" s="725">
        <v>0</v>
      </c>
      <c r="AK208" s="725">
        <v>0</v>
      </c>
      <c r="AL208" s="725">
        <v>0</v>
      </c>
      <c r="AM208" s="725">
        <v>0</v>
      </c>
      <c r="AN208" s="725">
        <v>0</v>
      </c>
      <c r="AO208" s="726">
        <v>0</v>
      </c>
      <c r="AP208" s="625"/>
      <c r="AQ208" s="684"/>
      <c r="AR208" s="685"/>
      <c r="AS208" s="685"/>
      <c r="AT208" s="685"/>
      <c r="AU208" s="685">
        <v>0</v>
      </c>
      <c r="AV208" s="685">
        <v>0</v>
      </c>
      <c r="AW208" s="685">
        <v>0</v>
      </c>
      <c r="AX208" s="685">
        <v>0</v>
      </c>
      <c r="AY208" s="685">
        <v>0</v>
      </c>
      <c r="AZ208" s="685">
        <v>0</v>
      </c>
      <c r="BA208" s="685">
        <v>0</v>
      </c>
      <c r="BB208" s="685">
        <v>0</v>
      </c>
      <c r="BC208" s="685">
        <v>0</v>
      </c>
      <c r="BD208" s="685">
        <v>0</v>
      </c>
      <c r="BE208" s="685">
        <v>0</v>
      </c>
      <c r="BF208" s="685">
        <v>0</v>
      </c>
      <c r="BG208" s="685">
        <v>0</v>
      </c>
      <c r="BH208" s="685">
        <v>0</v>
      </c>
      <c r="BI208" s="685">
        <v>0</v>
      </c>
      <c r="BJ208" s="685">
        <v>0</v>
      </c>
      <c r="BK208" s="685">
        <v>0</v>
      </c>
      <c r="BL208" s="685">
        <v>0</v>
      </c>
      <c r="BM208" s="685">
        <v>0</v>
      </c>
      <c r="BN208" s="685">
        <v>0</v>
      </c>
      <c r="BO208" s="685">
        <v>0</v>
      </c>
      <c r="BP208" s="685">
        <v>0</v>
      </c>
      <c r="BQ208" s="685">
        <v>0</v>
      </c>
      <c r="BR208" s="685">
        <v>0</v>
      </c>
      <c r="BS208" s="685">
        <v>0</v>
      </c>
      <c r="BT208" s="686">
        <v>0</v>
      </c>
    </row>
    <row r="209" spans="2:72" hidden="1">
      <c r="B209" s="683"/>
      <c r="C209" s="683"/>
      <c r="D209" s="683" t="s">
        <v>721</v>
      </c>
      <c r="E209" s="683" t="s">
        <v>682</v>
      </c>
      <c r="F209" s="683"/>
      <c r="G209" s="683"/>
      <c r="H209" s="683">
        <v>2015</v>
      </c>
      <c r="I209" s="635" t="s">
        <v>582</v>
      </c>
      <c r="J209" s="635" t="str">
        <f t="shared" si="2"/>
        <v>Adjustment</v>
      </c>
      <c r="K209" s="625"/>
      <c r="L209" s="727"/>
      <c r="M209" s="725"/>
      <c r="N209" s="725"/>
      <c r="O209" s="725"/>
      <c r="P209" s="725">
        <v>0</v>
      </c>
      <c r="Q209" s="725">
        <v>0</v>
      </c>
      <c r="R209" s="725">
        <v>0</v>
      </c>
      <c r="S209" s="725">
        <v>0</v>
      </c>
      <c r="T209" s="725">
        <v>0</v>
      </c>
      <c r="U209" s="725">
        <v>0</v>
      </c>
      <c r="V209" s="725">
        <v>0</v>
      </c>
      <c r="W209" s="725">
        <v>0</v>
      </c>
      <c r="X209" s="725">
        <v>0</v>
      </c>
      <c r="Y209" s="725">
        <v>0</v>
      </c>
      <c r="Z209" s="725">
        <v>0</v>
      </c>
      <c r="AA209" s="725">
        <v>0</v>
      </c>
      <c r="AB209" s="725">
        <v>0</v>
      </c>
      <c r="AC209" s="725">
        <v>0</v>
      </c>
      <c r="AD209" s="725">
        <v>0</v>
      </c>
      <c r="AE209" s="725">
        <v>0</v>
      </c>
      <c r="AF209" s="725">
        <v>0</v>
      </c>
      <c r="AG209" s="725">
        <v>0</v>
      </c>
      <c r="AH209" s="725">
        <v>0</v>
      </c>
      <c r="AI209" s="725">
        <v>0</v>
      </c>
      <c r="AJ209" s="725">
        <v>0</v>
      </c>
      <c r="AK209" s="725">
        <v>0</v>
      </c>
      <c r="AL209" s="725">
        <v>0</v>
      </c>
      <c r="AM209" s="725">
        <v>0</v>
      </c>
      <c r="AN209" s="725">
        <v>0</v>
      </c>
      <c r="AO209" s="726">
        <v>0</v>
      </c>
      <c r="AP209" s="625"/>
      <c r="AQ209" s="684"/>
      <c r="AR209" s="685"/>
      <c r="AS209" s="685"/>
      <c r="AT209" s="685"/>
      <c r="AU209" s="685">
        <v>0</v>
      </c>
      <c r="AV209" s="685">
        <v>0</v>
      </c>
      <c r="AW209" s="685">
        <v>0</v>
      </c>
      <c r="AX209" s="685">
        <v>0</v>
      </c>
      <c r="AY209" s="685">
        <v>0</v>
      </c>
      <c r="AZ209" s="685">
        <v>0</v>
      </c>
      <c r="BA209" s="685">
        <v>0</v>
      </c>
      <c r="BB209" s="685">
        <v>0</v>
      </c>
      <c r="BC209" s="685">
        <v>0</v>
      </c>
      <c r="BD209" s="685">
        <v>0</v>
      </c>
      <c r="BE209" s="685">
        <v>0</v>
      </c>
      <c r="BF209" s="685">
        <v>0</v>
      </c>
      <c r="BG209" s="685">
        <v>0</v>
      </c>
      <c r="BH209" s="685">
        <v>0</v>
      </c>
      <c r="BI209" s="685">
        <v>0</v>
      </c>
      <c r="BJ209" s="685">
        <v>0</v>
      </c>
      <c r="BK209" s="685">
        <v>0</v>
      </c>
      <c r="BL209" s="685">
        <v>0</v>
      </c>
      <c r="BM209" s="685">
        <v>0</v>
      </c>
      <c r="BN209" s="685">
        <v>0</v>
      </c>
      <c r="BO209" s="685">
        <v>0</v>
      </c>
      <c r="BP209" s="685">
        <v>0</v>
      </c>
      <c r="BQ209" s="685">
        <v>0</v>
      </c>
      <c r="BR209" s="685">
        <v>0</v>
      </c>
      <c r="BS209" s="685">
        <v>0</v>
      </c>
      <c r="BT209" s="686">
        <v>0</v>
      </c>
    </row>
    <row r="210" spans="2:72" hidden="1">
      <c r="B210" s="683"/>
      <c r="C210" s="683"/>
      <c r="D210" s="683" t="s">
        <v>720</v>
      </c>
      <c r="E210" s="683" t="s">
        <v>682</v>
      </c>
      <c r="F210" s="683"/>
      <c r="G210" s="683"/>
      <c r="H210" s="683">
        <v>2015</v>
      </c>
      <c r="I210" s="635" t="s">
        <v>582</v>
      </c>
      <c r="J210" s="635" t="str">
        <f t="shared" si="2"/>
        <v>Adjustment</v>
      </c>
      <c r="K210" s="625"/>
      <c r="L210" s="727"/>
      <c r="M210" s="725"/>
      <c r="N210" s="725"/>
      <c r="O210" s="725"/>
      <c r="P210" s="725">
        <v>0</v>
      </c>
      <c r="Q210" s="725">
        <v>0</v>
      </c>
      <c r="R210" s="725">
        <v>0</v>
      </c>
      <c r="S210" s="725">
        <v>0</v>
      </c>
      <c r="T210" s="725">
        <v>0</v>
      </c>
      <c r="U210" s="725">
        <v>0</v>
      </c>
      <c r="V210" s="725">
        <v>0</v>
      </c>
      <c r="W210" s="725">
        <v>0</v>
      </c>
      <c r="X210" s="725">
        <v>0</v>
      </c>
      <c r="Y210" s="725">
        <v>0</v>
      </c>
      <c r="Z210" s="725">
        <v>0</v>
      </c>
      <c r="AA210" s="725">
        <v>0</v>
      </c>
      <c r="AB210" s="725">
        <v>0</v>
      </c>
      <c r="AC210" s="725">
        <v>0</v>
      </c>
      <c r="AD210" s="725">
        <v>0</v>
      </c>
      <c r="AE210" s="725">
        <v>0</v>
      </c>
      <c r="AF210" s="725">
        <v>0</v>
      </c>
      <c r="AG210" s="725">
        <v>0</v>
      </c>
      <c r="AH210" s="725">
        <v>0</v>
      </c>
      <c r="AI210" s="725">
        <v>0</v>
      </c>
      <c r="AJ210" s="725">
        <v>0</v>
      </c>
      <c r="AK210" s="725">
        <v>0</v>
      </c>
      <c r="AL210" s="725">
        <v>0</v>
      </c>
      <c r="AM210" s="725">
        <v>0</v>
      </c>
      <c r="AN210" s="725">
        <v>0</v>
      </c>
      <c r="AO210" s="726">
        <v>0</v>
      </c>
      <c r="AP210" s="625"/>
      <c r="AQ210" s="684"/>
      <c r="AR210" s="685"/>
      <c r="AS210" s="685"/>
      <c r="AT210" s="685"/>
      <c r="AU210" s="685">
        <v>0</v>
      </c>
      <c r="AV210" s="685">
        <v>0</v>
      </c>
      <c r="AW210" s="685">
        <v>0</v>
      </c>
      <c r="AX210" s="685">
        <v>0</v>
      </c>
      <c r="AY210" s="685">
        <v>0</v>
      </c>
      <c r="AZ210" s="685">
        <v>0</v>
      </c>
      <c r="BA210" s="685">
        <v>0</v>
      </c>
      <c r="BB210" s="685">
        <v>0</v>
      </c>
      <c r="BC210" s="685">
        <v>0</v>
      </c>
      <c r="BD210" s="685">
        <v>0</v>
      </c>
      <c r="BE210" s="685">
        <v>0</v>
      </c>
      <c r="BF210" s="685">
        <v>0</v>
      </c>
      <c r="BG210" s="685">
        <v>0</v>
      </c>
      <c r="BH210" s="685">
        <v>0</v>
      </c>
      <c r="BI210" s="685">
        <v>0</v>
      </c>
      <c r="BJ210" s="685">
        <v>0</v>
      </c>
      <c r="BK210" s="685">
        <v>0</v>
      </c>
      <c r="BL210" s="685">
        <v>0</v>
      </c>
      <c r="BM210" s="685">
        <v>0</v>
      </c>
      <c r="BN210" s="685">
        <v>0</v>
      </c>
      <c r="BO210" s="685">
        <v>0</v>
      </c>
      <c r="BP210" s="685">
        <v>0</v>
      </c>
      <c r="BQ210" s="685">
        <v>0</v>
      </c>
      <c r="BR210" s="685">
        <v>0</v>
      </c>
      <c r="BS210" s="685">
        <v>0</v>
      </c>
      <c r="BT210" s="686">
        <v>0</v>
      </c>
    </row>
    <row r="211" spans="2:72" hidden="1">
      <c r="B211" s="683"/>
      <c r="C211" s="683"/>
      <c r="D211" s="683" t="s">
        <v>719</v>
      </c>
      <c r="E211" s="683" t="s">
        <v>682</v>
      </c>
      <c r="F211" s="683"/>
      <c r="G211" s="683"/>
      <c r="H211" s="683">
        <v>2015</v>
      </c>
      <c r="I211" s="635" t="s">
        <v>582</v>
      </c>
      <c r="J211" s="635" t="str">
        <f t="shared" si="2"/>
        <v>Adjustment</v>
      </c>
      <c r="K211" s="625"/>
      <c r="L211" s="727"/>
      <c r="M211" s="725"/>
      <c r="N211" s="725"/>
      <c r="O211" s="725"/>
      <c r="P211" s="725">
        <v>0</v>
      </c>
      <c r="Q211" s="725">
        <v>0</v>
      </c>
      <c r="R211" s="725">
        <v>0</v>
      </c>
      <c r="S211" s="725">
        <v>0</v>
      </c>
      <c r="T211" s="725">
        <v>0</v>
      </c>
      <c r="U211" s="725">
        <v>0</v>
      </c>
      <c r="V211" s="725">
        <v>0</v>
      </c>
      <c r="W211" s="725">
        <v>0</v>
      </c>
      <c r="X211" s="725">
        <v>0</v>
      </c>
      <c r="Y211" s="725">
        <v>0</v>
      </c>
      <c r="Z211" s="725">
        <v>0</v>
      </c>
      <c r="AA211" s="725">
        <v>0</v>
      </c>
      <c r="AB211" s="725">
        <v>0</v>
      </c>
      <c r="AC211" s="725">
        <v>0</v>
      </c>
      <c r="AD211" s="725">
        <v>0</v>
      </c>
      <c r="AE211" s="725">
        <v>0</v>
      </c>
      <c r="AF211" s="725">
        <v>0</v>
      </c>
      <c r="AG211" s="725">
        <v>0</v>
      </c>
      <c r="AH211" s="725">
        <v>0</v>
      </c>
      <c r="AI211" s="725">
        <v>0</v>
      </c>
      <c r="AJ211" s="725">
        <v>0</v>
      </c>
      <c r="AK211" s="725">
        <v>0</v>
      </c>
      <c r="AL211" s="725">
        <v>0</v>
      </c>
      <c r="AM211" s="725">
        <v>0</v>
      </c>
      <c r="AN211" s="725">
        <v>0</v>
      </c>
      <c r="AO211" s="726">
        <v>0</v>
      </c>
      <c r="AP211" s="625"/>
      <c r="AQ211" s="684"/>
      <c r="AR211" s="685"/>
      <c r="AS211" s="685"/>
      <c r="AT211" s="685"/>
      <c r="AU211" s="685">
        <v>0</v>
      </c>
      <c r="AV211" s="685">
        <v>0</v>
      </c>
      <c r="AW211" s="685">
        <v>0</v>
      </c>
      <c r="AX211" s="685">
        <v>0</v>
      </c>
      <c r="AY211" s="685">
        <v>0</v>
      </c>
      <c r="AZ211" s="685">
        <v>0</v>
      </c>
      <c r="BA211" s="685">
        <v>0</v>
      </c>
      <c r="BB211" s="685">
        <v>0</v>
      </c>
      <c r="BC211" s="685">
        <v>0</v>
      </c>
      <c r="BD211" s="685">
        <v>0</v>
      </c>
      <c r="BE211" s="685">
        <v>0</v>
      </c>
      <c r="BF211" s="685">
        <v>0</v>
      </c>
      <c r="BG211" s="685">
        <v>0</v>
      </c>
      <c r="BH211" s="685">
        <v>0</v>
      </c>
      <c r="BI211" s="685">
        <v>0</v>
      </c>
      <c r="BJ211" s="685">
        <v>0</v>
      </c>
      <c r="BK211" s="685">
        <v>0</v>
      </c>
      <c r="BL211" s="685">
        <v>0</v>
      </c>
      <c r="BM211" s="685">
        <v>0</v>
      </c>
      <c r="BN211" s="685">
        <v>0</v>
      </c>
      <c r="BO211" s="685">
        <v>0</v>
      </c>
      <c r="BP211" s="685">
        <v>0</v>
      </c>
      <c r="BQ211" s="685">
        <v>0</v>
      </c>
      <c r="BR211" s="685">
        <v>0</v>
      </c>
      <c r="BS211" s="685">
        <v>0</v>
      </c>
      <c r="BT211" s="686">
        <v>0</v>
      </c>
    </row>
    <row r="212" spans="2:72" hidden="1">
      <c r="B212" s="683"/>
      <c r="C212" s="683"/>
      <c r="D212" s="683" t="s">
        <v>718</v>
      </c>
      <c r="E212" s="683" t="s">
        <v>682</v>
      </c>
      <c r="F212" s="683"/>
      <c r="G212" s="683"/>
      <c r="H212" s="683">
        <v>2015</v>
      </c>
      <c r="I212" s="635" t="s">
        <v>582</v>
      </c>
      <c r="J212" s="635" t="str">
        <f t="shared" si="2"/>
        <v>Adjustment</v>
      </c>
      <c r="K212" s="625"/>
      <c r="L212" s="727"/>
      <c r="M212" s="725"/>
      <c r="N212" s="725"/>
      <c r="O212" s="725"/>
      <c r="P212" s="725">
        <v>0</v>
      </c>
      <c r="Q212" s="725">
        <v>0</v>
      </c>
      <c r="R212" s="725">
        <v>0</v>
      </c>
      <c r="S212" s="725">
        <v>0</v>
      </c>
      <c r="T212" s="725">
        <v>0</v>
      </c>
      <c r="U212" s="725">
        <v>0</v>
      </c>
      <c r="V212" s="725">
        <v>0</v>
      </c>
      <c r="W212" s="725">
        <v>0</v>
      </c>
      <c r="X212" s="725">
        <v>0</v>
      </c>
      <c r="Y212" s="725">
        <v>0</v>
      </c>
      <c r="Z212" s="725">
        <v>0</v>
      </c>
      <c r="AA212" s="725">
        <v>0</v>
      </c>
      <c r="AB212" s="725">
        <v>0</v>
      </c>
      <c r="AC212" s="725">
        <v>0</v>
      </c>
      <c r="AD212" s="725">
        <v>0</v>
      </c>
      <c r="AE212" s="725">
        <v>0</v>
      </c>
      <c r="AF212" s="725">
        <v>0</v>
      </c>
      <c r="AG212" s="725">
        <v>0</v>
      </c>
      <c r="AH212" s="725">
        <v>0</v>
      </c>
      <c r="AI212" s="725">
        <v>0</v>
      </c>
      <c r="AJ212" s="725">
        <v>0</v>
      </c>
      <c r="AK212" s="725">
        <v>0</v>
      </c>
      <c r="AL212" s="725">
        <v>0</v>
      </c>
      <c r="AM212" s="725">
        <v>0</v>
      </c>
      <c r="AN212" s="725">
        <v>0</v>
      </c>
      <c r="AO212" s="726">
        <v>0</v>
      </c>
      <c r="AP212" s="625"/>
      <c r="AQ212" s="684"/>
      <c r="AR212" s="685"/>
      <c r="AS212" s="685"/>
      <c r="AT212" s="685"/>
      <c r="AU212" s="685">
        <v>0</v>
      </c>
      <c r="AV212" s="685">
        <v>0</v>
      </c>
      <c r="AW212" s="685">
        <v>0</v>
      </c>
      <c r="AX212" s="685">
        <v>0</v>
      </c>
      <c r="AY212" s="685">
        <v>0</v>
      </c>
      <c r="AZ212" s="685">
        <v>0</v>
      </c>
      <c r="BA212" s="685">
        <v>0</v>
      </c>
      <c r="BB212" s="685">
        <v>0</v>
      </c>
      <c r="BC212" s="685">
        <v>0</v>
      </c>
      <c r="BD212" s="685">
        <v>0</v>
      </c>
      <c r="BE212" s="685">
        <v>0</v>
      </c>
      <c r="BF212" s="685">
        <v>0</v>
      </c>
      <c r="BG212" s="685">
        <v>0</v>
      </c>
      <c r="BH212" s="685">
        <v>0</v>
      </c>
      <c r="BI212" s="685">
        <v>0</v>
      </c>
      <c r="BJ212" s="685">
        <v>0</v>
      </c>
      <c r="BK212" s="685">
        <v>0</v>
      </c>
      <c r="BL212" s="685">
        <v>0</v>
      </c>
      <c r="BM212" s="685">
        <v>0</v>
      </c>
      <c r="BN212" s="685">
        <v>0</v>
      </c>
      <c r="BO212" s="685">
        <v>0</v>
      </c>
      <c r="BP212" s="685">
        <v>0</v>
      </c>
      <c r="BQ212" s="685">
        <v>0</v>
      </c>
      <c r="BR212" s="685">
        <v>0</v>
      </c>
      <c r="BS212" s="685">
        <v>0</v>
      </c>
      <c r="BT212" s="686">
        <v>0</v>
      </c>
    </row>
    <row r="213" spans="2:72" hidden="1">
      <c r="B213" s="683"/>
      <c r="C213" s="683"/>
      <c r="D213" s="683" t="s">
        <v>717</v>
      </c>
      <c r="E213" s="683" t="s">
        <v>682</v>
      </c>
      <c r="F213" s="683"/>
      <c r="G213" s="683"/>
      <c r="H213" s="683">
        <v>2015</v>
      </c>
      <c r="I213" s="635" t="s">
        <v>582</v>
      </c>
      <c r="J213" s="635" t="str">
        <f t="shared" si="2"/>
        <v>Adjustment</v>
      </c>
      <c r="K213" s="625"/>
      <c r="L213" s="727"/>
      <c r="M213" s="725"/>
      <c r="N213" s="725"/>
      <c r="O213" s="725"/>
      <c r="P213" s="725">
        <v>0</v>
      </c>
      <c r="Q213" s="725">
        <v>0</v>
      </c>
      <c r="R213" s="725">
        <v>0</v>
      </c>
      <c r="S213" s="725">
        <v>0</v>
      </c>
      <c r="T213" s="725">
        <v>0</v>
      </c>
      <c r="U213" s="725">
        <v>0</v>
      </c>
      <c r="V213" s="725">
        <v>0</v>
      </c>
      <c r="W213" s="725">
        <v>0</v>
      </c>
      <c r="X213" s="725">
        <v>0</v>
      </c>
      <c r="Y213" s="725">
        <v>0</v>
      </c>
      <c r="Z213" s="725">
        <v>0</v>
      </c>
      <c r="AA213" s="725">
        <v>0</v>
      </c>
      <c r="AB213" s="725">
        <v>0</v>
      </c>
      <c r="AC213" s="725">
        <v>0</v>
      </c>
      <c r="AD213" s="725">
        <v>0</v>
      </c>
      <c r="AE213" s="725">
        <v>0</v>
      </c>
      <c r="AF213" s="725">
        <v>0</v>
      </c>
      <c r="AG213" s="725">
        <v>0</v>
      </c>
      <c r="AH213" s="725">
        <v>0</v>
      </c>
      <c r="AI213" s="725">
        <v>0</v>
      </c>
      <c r="AJ213" s="725">
        <v>0</v>
      </c>
      <c r="AK213" s="725">
        <v>0</v>
      </c>
      <c r="AL213" s="725">
        <v>0</v>
      </c>
      <c r="AM213" s="725">
        <v>0</v>
      </c>
      <c r="AN213" s="725">
        <v>0</v>
      </c>
      <c r="AO213" s="726">
        <v>0</v>
      </c>
      <c r="AP213" s="625"/>
      <c r="AQ213" s="684"/>
      <c r="AR213" s="685"/>
      <c r="AS213" s="685"/>
      <c r="AT213" s="685"/>
      <c r="AU213" s="685">
        <v>0</v>
      </c>
      <c r="AV213" s="685">
        <v>0</v>
      </c>
      <c r="AW213" s="685">
        <v>0</v>
      </c>
      <c r="AX213" s="685">
        <v>0</v>
      </c>
      <c r="AY213" s="685">
        <v>0</v>
      </c>
      <c r="AZ213" s="685">
        <v>0</v>
      </c>
      <c r="BA213" s="685">
        <v>0</v>
      </c>
      <c r="BB213" s="685">
        <v>0</v>
      </c>
      <c r="BC213" s="685">
        <v>0</v>
      </c>
      <c r="BD213" s="685">
        <v>0</v>
      </c>
      <c r="BE213" s="685">
        <v>0</v>
      </c>
      <c r="BF213" s="685">
        <v>0</v>
      </c>
      <c r="BG213" s="685">
        <v>0</v>
      </c>
      <c r="BH213" s="685">
        <v>0</v>
      </c>
      <c r="BI213" s="685">
        <v>0</v>
      </c>
      <c r="BJ213" s="685">
        <v>0</v>
      </c>
      <c r="BK213" s="685">
        <v>0</v>
      </c>
      <c r="BL213" s="685">
        <v>0</v>
      </c>
      <c r="BM213" s="685">
        <v>0</v>
      </c>
      <c r="BN213" s="685">
        <v>0</v>
      </c>
      <c r="BO213" s="685">
        <v>0</v>
      </c>
      <c r="BP213" s="685">
        <v>0</v>
      </c>
      <c r="BQ213" s="685">
        <v>0</v>
      </c>
      <c r="BR213" s="685">
        <v>0</v>
      </c>
      <c r="BS213" s="685">
        <v>0</v>
      </c>
      <c r="BT213" s="686">
        <v>0</v>
      </c>
    </row>
    <row r="214" spans="2:72" hidden="1">
      <c r="B214" s="683"/>
      <c r="C214" s="683"/>
      <c r="D214" s="683" t="s">
        <v>716</v>
      </c>
      <c r="E214" s="683" t="s">
        <v>682</v>
      </c>
      <c r="F214" s="683"/>
      <c r="G214" s="683"/>
      <c r="H214" s="683">
        <v>2015</v>
      </c>
      <c r="I214" s="635" t="s">
        <v>582</v>
      </c>
      <c r="J214" s="635" t="str">
        <f t="shared" si="2"/>
        <v>Adjustment</v>
      </c>
      <c r="K214" s="625"/>
      <c r="L214" s="727"/>
      <c r="M214" s="725"/>
      <c r="N214" s="725"/>
      <c r="O214" s="725"/>
      <c r="P214" s="725">
        <v>0</v>
      </c>
      <c r="Q214" s="725">
        <v>0</v>
      </c>
      <c r="R214" s="725">
        <v>0</v>
      </c>
      <c r="S214" s="725">
        <v>0</v>
      </c>
      <c r="T214" s="725">
        <v>0</v>
      </c>
      <c r="U214" s="725">
        <v>0</v>
      </c>
      <c r="V214" s="725">
        <v>0</v>
      </c>
      <c r="W214" s="725">
        <v>0</v>
      </c>
      <c r="X214" s="725">
        <v>0</v>
      </c>
      <c r="Y214" s="725">
        <v>0</v>
      </c>
      <c r="Z214" s="725">
        <v>0</v>
      </c>
      <c r="AA214" s="725">
        <v>0</v>
      </c>
      <c r="AB214" s="725">
        <v>0</v>
      </c>
      <c r="AC214" s="725">
        <v>0</v>
      </c>
      <c r="AD214" s="725">
        <v>0</v>
      </c>
      <c r="AE214" s="725">
        <v>0</v>
      </c>
      <c r="AF214" s="725">
        <v>0</v>
      </c>
      <c r="AG214" s="725">
        <v>0</v>
      </c>
      <c r="AH214" s="725">
        <v>0</v>
      </c>
      <c r="AI214" s="725">
        <v>0</v>
      </c>
      <c r="AJ214" s="725">
        <v>0</v>
      </c>
      <c r="AK214" s="725">
        <v>0</v>
      </c>
      <c r="AL214" s="725">
        <v>0</v>
      </c>
      <c r="AM214" s="725">
        <v>0</v>
      </c>
      <c r="AN214" s="725">
        <v>0</v>
      </c>
      <c r="AO214" s="726">
        <v>0</v>
      </c>
      <c r="AP214" s="625"/>
      <c r="AQ214" s="684"/>
      <c r="AR214" s="685"/>
      <c r="AS214" s="685"/>
      <c r="AT214" s="685"/>
      <c r="AU214" s="685">
        <v>0</v>
      </c>
      <c r="AV214" s="685">
        <v>0</v>
      </c>
      <c r="AW214" s="685">
        <v>0</v>
      </c>
      <c r="AX214" s="685">
        <v>0</v>
      </c>
      <c r="AY214" s="685">
        <v>0</v>
      </c>
      <c r="AZ214" s="685">
        <v>0</v>
      </c>
      <c r="BA214" s="685">
        <v>0</v>
      </c>
      <c r="BB214" s="685">
        <v>0</v>
      </c>
      <c r="BC214" s="685">
        <v>0</v>
      </c>
      <c r="BD214" s="685">
        <v>0</v>
      </c>
      <c r="BE214" s="685">
        <v>0</v>
      </c>
      <c r="BF214" s="685">
        <v>0</v>
      </c>
      <c r="BG214" s="685">
        <v>0</v>
      </c>
      <c r="BH214" s="685">
        <v>0</v>
      </c>
      <c r="BI214" s="685">
        <v>0</v>
      </c>
      <c r="BJ214" s="685">
        <v>0</v>
      </c>
      <c r="BK214" s="685">
        <v>0</v>
      </c>
      <c r="BL214" s="685">
        <v>0</v>
      </c>
      <c r="BM214" s="685">
        <v>0</v>
      </c>
      <c r="BN214" s="685">
        <v>0</v>
      </c>
      <c r="BO214" s="685">
        <v>0</v>
      </c>
      <c r="BP214" s="685">
        <v>0</v>
      </c>
      <c r="BQ214" s="685">
        <v>0</v>
      </c>
      <c r="BR214" s="685">
        <v>0</v>
      </c>
      <c r="BS214" s="685">
        <v>0</v>
      </c>
      <c r="BT214" s="686">
        <v>0</v>
      </c>
    </row>
    <row r="215" spans="2:72" hidden="1">
      <c r="B215" s="683"/>
      <c r="C215" s="683"/>
      <c r="D215" s="683" t="s">
        <v>715</v>
      </c>
      <c r="E215" s="683" t="s">
        <v>682</v>
      </c>
      <c r="F215" s="683"/>
      <c r="G215" s="683"/>
      <c r="H215" s="683">
        <v>2015</v>
      </c>
      <c r="I215" s="635" t="s">
        <v>582</v>
      </c>
      <c r="J215" s="635" t="str">
        <f t="shared" si="2"/>
        <v>Adjustment</v>
      </c>
      <c r="K215" s="625"/>
      <c r="L215" s="727"/>
      <c r="M215" s="725"/>
      <c r="N215" s="725"/>
      <c r="O215" s="725"/>
      <c r="P215" s="725">
        <v>0</v>
      </c>
      <c r="Q215" s="725">
        <v>0</v>
      </c>
      <c r="R215" s="725">
        <v>0</v>
      </c>
      <c r="S215" s="725">
        <v>0</v>
      </c>
      <c r="T215" s="725">
        <v>0</v>
      </c>
      <c r="U215" s="725">
        <v>0</v>
      </c>
      <c r="V215" s="725">
        <v>0</v>
      </c>
      <c r="W215" s="725">
        <v>0</v>
      </c>
      <c r="X215" s="725">
        <v>0</v>
      </c>
      <c r="Y215" s="725">
        <v>0</v>
      </c>
      <c r="Z215" s="725">
        <v>0</v>
      </c>
      <c r="AA215" s="725">
        <v>0</v>
      </c>
      <c r="AB215" s="725">
        <v>0</v>
      </c>
      <c r="AC215" s="725">
        <v>0</v>
      </c>
      <c r="AD215" s="725">
        <v>0</v>
      </c>
      <c r="AE215" s="725">
        <v>0</v>
      </c>
      <c r="AF215" s="725">
        <v>0</v>
      </c>
      <c r="AG215" s="725">
        <v>0</v>
      </c>
      <c r="AH215" s="725">
        <v>0</v>
      </c>
      <c r="AI215" s="725">
        <v>0</v>
      </c>
      <c r="AJ215" s="725">
        <v>0</v>
      </c>
      <c r="AK215" s="725">
        <v>0</v>
      </c>
      <c r="AL215" s="725">
        <v>0</v>
      </c>
      <c r="AM215" s="725">
        <v>0</v>
      </c>
      <c r="AN215" s="725">
        <v>0</v>
      </c>
      <c r="AO215" s="726">
        <v>0</v>
      </c>
      <c r="AP215" s="625"/>
      <c r="AQ215" s="684"/>
      <c r="AR215" s="685"/>
      <c r="AS215" s="685"/>
      <c r="AT215" s="685"/>
      <c r="AU215" s="685">
        <v>0</v>
      </c>
      <c r="AV215" s="685">
        <v>0</v>
      </c>
      <c r="AW215" s="685">
        <v>0</v>
      </c>
      <c r="AX215" s="685">
        <v>0</v>
      </c>
      <c r="AY215" s="685">
        <v>0</v>
      </c>
      <c r="AZ215" s="685">
        <v>0</v>
      </c>
      <c r="BA215" s="685">
        <v>0</v>
      </c>
      <c r="BB215" s="685">
        <v>0</v>
      </c>
      <c r="BC215" s="685">
        <v>0</v>
      </c>
      <c r="BD215" s="685">
        <v>0</v>
      </c>
      <c r="BE215" s="685">
        <v>0</v>
      </c>
      <c r="BF215" s="685">
        <v>0</v>
      </c>
      <c r="BG215" s="685">
        <v>0</v>
      </c>
      <c r="BH215" s="685">
        <v>0</v>
      </c>
      <c r="BI215" s="685">
        <v>0</v>
      </c>
      <c r="BJ215" s="685">
        <v>0</v>
      </c>
      <c r="BK215" s="685">
        <v>0</v>
      </c>
      <c r="BL215" s="685">
        <v>0</v>
      </c>
      <c r="BM215" s="685">
        <v>0</v>
      </c>
      <c r="BN215" s="685">
        <v>0</v>
      </c>
      <c r="BO215" s="685">
        <v>0</v>
      </c>
      <c r="BP215" s="685">
        <v>0</v>
      </c>
      <c r="BQ215" s="685">
        <v>0</v>
      </c>
      <c r="BR215" s="685">
        <v>0</v>
      </c>
      <c r="BS215" s="685">
        <v>0</v>
      </c>
      <c r="BT215" s="686">
        <v>0</v>
      </c>
    </row>
    <row r="216" spans="2:72" hidden="1">
      <c r="B216" s="683"/>
      <c r="C216" s="683"/>
      <c r="D216" s="683" t="s">
        <v>714</v>
      </c>
      <c r="E216" s="683" t="s">
        <v>682</v>
      </c>
      <c r="F216" s="683"/>
      <c r="G216" s="683"/>
      <c r="H216" s="683">
        <v>2015</v>
      </c>
      <c r="I216" s="635" t="s">
        <v>582</v>
      </c>
      <c r="J216" s="635" t="str">
        <f t="shared" si="2"/>
        <v>Adjustment</v>
      </c>
      <c r="K216" s="625"/>
      <c r="L216" s="727"/>
      <c r="M216" s="725"/>
      <c r="N216" s="725"/>
      <c r="O216" s="725"/>
      <c r="P216" s="725">
        <v>0</v>
      </c>
      <c r="Q216" s="725">
        <v>0</v>
      </c>
      <c r="R216" s="725">
        <v>0</v>
      </c>
      <c r="S216" s="725">
        <v>0</v>
      </c>
      <c r="T216" s="725">
        <v>0</v>
      </c>
      <c r="U216" s="725">
        <v>0</v>
      </c>
      <c r="V216" s="725">
        <v>0</v>
      </c>
      <c r="W216" s="725">
        <v>0</v>
      </c>
      <c r="X216" s="725">
        <v>0</v>
      </c>
      <c r="Y216" s="725">
        <v>0</v>
      </c>
      <c r="Z216" s="725">
        <v>0</v>
      </c>
      <c r="AA216" s="725">
        <v>0</v>
      </c>
      <c r="AB216" s="725">
        <v>0</v>
      </c>
      <c r="AC216" s="725">
        <v>0</v>
      </c>
      <c r="AD216" s="725">
        <v>0</v>
      </c>
      <c r="AE216" s="725">
        <v>0</v>
      </c>
      <c r="AF216" s="725">
        <v>0</v>
      </c>
      <c r="AG216" s="725">
        <v>0</v>
      </c>
      <c r="AH216" s="725">
        <v>0</v>
      </c>
      <c r="AI216" s="725">
        <v>0</v>
      </c>
      <c r="AJ216" s="725">
        <v>0</v>
      </c>
      <c r="AK216" s="725">
        <v>0</v>
      </c>
      <c r="AL216" s="725">
        <v>0</v>
      </c>
      <c r="AM216" s="725">
        <v>0</v>
      </c>
      <c r="AN216" s="725">
        <v>0</v>
      </c>
      <c r="AO216" s="726">
        <v>0</v>
      </c>
      <c r="AP216" s="625"/>
      <c r="AQ216" s="684"/>
      <c r="AR216" s="685"/>
      <c r="AS216" s="685"/>
      <c r="AT216" s="685"/>
      <c r="AU216" s="685">
        <v>0</v>
      </c>
      <c r="AV216" s="685">
        <v>0</v>
      </c>
      <c r="AW216" s="685">
        <v>0</v>
      </c>
      <c r="AX216" s="685">
        <v>0</v>
      </c>
      <c r="AY216" s="685">
        <v>0</v>
      </c>
      <c r="AZ216" s="685">
        <v>0</v>
      </c>
      <c r="BA216" s="685">
        <v>0</v>
      </c>
      <c r="BB216" s="685">
        <v>0</v>
      </c>
      <c r="BC216" s="685">
        <v>0</v>
      </c>
      <c r="BD216" s="685">
        <v>0</v>
      </c>
      <c r="BE216" s="685">
        <v>0</v>
      </c>
      <c r="BF216" s="685">
        <v>0</v>
      </c>
      <c r="BG216" s="685">
        <v>0</v>
      </c>
      <c r="BH216" s="685">
        <v>0</v>
      </c>
      <c r="BI216" s="685">
        <v>0</v>
      </c>
      <c r="BJ216" s="685">
        <v>0</v>
      </c>
      <c r="BK216" s="685">
        <v>0</v>
      </c>
      <c r="BL216" s="685">
        <v>0</v>
      </c>
      <c r="BM216" s="685">
        <v>0</v>
      </c>
      <c r="BN216" s="685">
        <v>0</v>
      </c>
      <c r="BO216" s="685">
        <v>0</v>
      </c>
      <c r="BP216" s="685">
        <v>0</v>
      </c>
      <c r="BQ216" s="685">
        <v>0</v>
      </c>
      <c r="BR216" s="685">
        <v>0</v>
      </c>
      <c r="BS216" s="685">
        <v>0</v>
      </c>
      <c r="BT216" s="686">
        <v>0</v>
      </c>
    </row>
    <row r="217" spans="2:72" hidden="1">
      <c r="B217" s="683"/>
      <c r="C217" s="683"/>
      <c r="D217" s="683" t="s">
        <v>713</v>
      </c>
      <c r="E217" s="683" t="s">
        <v>682</v>
      </c>
      <c r="F217" s="683"/>
      <c r="G217" s="683"/>
      <c r="H217" s="683">
        <v>2015</v>
      </c>
      <c r="I217" s="635" t="s">
        <v>582</v>
      </c>
      <c r="J217" s="635" t="str">
        <f t="shared" si="2"/>
        <v>Adjustment</v>
      </c>
      <c r="K217" s="625"/>
      <c r="L217" s="727"/>
      <c r="M217" s="725"/>
      <c r="N217" s="725"/>
      <c r="O217" s="725"/>
      <c r="P217" s="725">
        <v>0</v>
      </c>
      <c r="Q217" s="725">
        <v>0</v>
      </c>
      <c r="R217" s="725">
        <v>0</v>
      </c>
      <c r="S217" s="725">
        <v>0</v>
      </c>
      <c r="T217" s="725">
        <v>0</v>
      </c>
      <c r="U217" s="725">
        <v>0</v>
      </c>
      <c r="V217" s="725">
        <v>0</v>
      </c>
      <c r="W217" s="725">
        <v>0</v>
      </c>
      <c r="X217" s="725">
        <v>0</v>
      </c>
      <c r="Y217" s="725">
        <v>0</v>
      </c>
      <c r="Z217" s="725">
        <v>0</v>
      </c>
      <c r="AA217" s="725">
        <v>0</v>
      </c>
      <c r="AB217" s="725">
        <v>0</v>
      </c>
      <c r="AC217" s="725">
        <v>0</v>
      </c>
      <c r="AD217" s="725">
        <v>0</v>
      </c>
      <c r="AE217" s="725">
        <v>0</v>
      </c>
      <c r="AF217" s="725">
        <v>0</v>
      </c>
      <c r="AG217" s="725">
        <v>0</v>
      </c>
      <c r="AH217" s="725">
        <v>0</v>
      </c>
      <c r="AI217" s="725">
        <v>0</v>
      </c>
      <c r="AJ217" s="725">
        <v>0</v>
      </c>
      <c r="AK217" s="725">
        <v>0</v>
      </c>
      <c r="AL217" s="725">
        <v>0</v>
      </c>
      <c r="AM217" s="725">
        <v>0</v>
      </c>
      <c r="AN217" s="725">
        <v>0</v>
      </c>
      <c r="AO217" s="726">
        <v>0</v>
      </c>
      <c r="AP217" s="625"/>
      <c r="AQ217" s="684"/>
      <c r="AR217" s="685"/>
      <c r="AS217" s="685"/>
      <c r="AT217" s="685"/>
      <c r="AU217" s="685">
        <v>0</v>
      </c>
      <c r="AV217" s="685">
        <v>0</v>
      </c>
      <c r="AW217" s="685">
        <v>0</v>
      </c>
      <c r="AX217" s="685">
        <v>0</v>
      </c>
      <c r="AY217" s="685">
        <v>0</v>
      </c>
      <c r="AZ217" s="685">
        <v>0</v>
      </c>
      <c r="BA217" s="685">
        <v>0</v>
      </c>
      <c r="BB217" s="685">
        <v>0</v>
      </c>
      <c r="BC217" s="685">
        <v>0</v>
      </c>
      <c r="BD217" s="685">
        <v>0</v>
      </c>
      <c r="BE217" s="685">
        <v>0</v>
      </c>
      <c r="BF217" s="685">
        <v>0</v>
      </c>
      <c r="BG217" s="685">
        <v>0</v>
      </c>
      <c r="BH217" s="685">
        <v>0</v>
      </c>
      <c r="BI217" s="685">
        <v>0</v>
      </c>
      <c r="BJ217" s="685">
        <v>0</v>
      </c>
      <c r="BK217" s="685">
        <v>0</v>
      </c>
      <c r="BL217" s="685">
        <v>0</v>
      </c>
      <c r="BM217" s="685">
        <v>0</v>
      </c>
      <c r="BN217" s="685">
        <v>0</v>
      </c>
      <c r="BO217" s="685">
        <v>0</v>
      </c>
      <c r="BP217" s="685">
        <v>0</v>
      </c>
      <c r="BQ217" s="685">
        <v>0</v>
      </c>
      <c r="BR217" s="685">
        <v>0</v>
      </c>
      <c r="BS217" s="685">
        <v>0</v>
      </c>
      <c r="BT217" s="686">
        <v>0</v>
      </c>
    </row>
    <row r="218" spans="2:72" hidden="1">
      <c r="B218" s="683"/>
      <c r="C218" s="683"/>
      <c r="D218" s="683" t="s">
        <v>712</v>
      </c>
      <c r="E218" s="683" t="s">
        <v>682</v>
      </c>
      <c r="F218" s="683"/>
      <c r="G218" s="683"/>
      <c r="H218" s="683">
        <v>2015</v>
      </c>
      <c r="I218" s="635" t="s">
        <v>582</v>
      </c>
      <c r="J218" s="635" t="str">
        <f t="shared" si="2"/>
        <v>Adjustment</v>
      </c>
      <c r="K218" s="625"/>
      <c r="L218" s="727"/>
      <c r="M218" s="725"/>
      <c r="N218" s="725"/>
      <c r="O218" s="725"/>
      <c r="P218" s="725">
        <v>0</v>
      </c>
      <c r="Q218" s="725">
        <v>0</v>
      </c>
      <c r="R218" s="725">
        <v>0</v>
      </c>
      <c r="S218" s="725">
        <v>0</v>
      </c>
      <c r="T218" s="725">
        <v>0</v>
      </c>
      <c r="U218" s="725">
        <v>0</v>
      </c>
      <c r="V218" s="725">
        <v>0</v>
      </c>
      <c r="W218" s="725">
        <v>0</v>
      </c>
      <c r="X218" s="725">
        <v>0</v>
      </c>
      <c r="Y218" s="725">
        <v>0</v>
      </c>
      <c r="Z218" s="725">
        <v>0</v>
      </c>
      <c r="AA218" s="725">
        <v>0</v>
      </c>
      <c r="AB218" s="725">
        <v>0</v>
      </c>
      <c r="AC218" s="725">
        <v>0</v>
      </c>
      <c r="AD218" s="725">
        <v>0</v>
      </c>
      <c r="AE218" s="725">
        <v>0</v>
      </c>
      <c r="AF218" s="725">
        <v>0</v>
      </c>
      <c r="AG218" s="725">
        <v>0</v>
      </c>
      <c r="AH218" s="725">
        <v>0</v>
      </c>
      <c r="AI218" s="725">
        <v>0</v>
      </c>
      <c r="AJ218" s="725">
        <v>0</v>
      </c>
      <c r="AK218" s="725">
        <v>0</v>
      </c>
      <c r="AL218" s="725">
        <v>0</v>
      </c>
      <c r="AM218" s="725">
        <v>0</v>
      </c>
      <c r="AN218" s="725">
        <v>0</v>
      </c>
      <c r="AO218" s="726">
        <v>0</v>
      </c>
      <c r="AP218" s="625"/>
      <c r="AQ218" s="684"/>
      <c r="AR218" s="685"/>
      <c r="AS218" s="685"/>
      <c r="AT218" s="685"/>
      <c r="AU218" s="685">
        <v>0</v>
      </c>
      <c r="AV218" s="685">
        <v>0</v>
      </c>
      <c r="AW218" s="685">
        <v>0</v>
      </c>
      <c r="AX218" s="685">
        <v>0</v>
      </c>
      <c r="AY218" s="685">
        <v>0</v>
      </c>
      <c r="AZ218" s="685">
        <v>0</v>
      </c>
      <c r="BA218" s="685">
        <v>0</v>
      </c>
      <c r="BB218" s="685">
        <v>0</v>
      </c>
      <c r="BC218" s="685">
        <v>0</v>
      </c>
      <c r="BD218" s="685">
        <v>0</v>
      </c>
      <c r="BE218" s="685">
        <v>0</v>
      </c>
      <c r="BF218" s="685">
        <v>0</v>
      </c>
      <c r="BG218" s="685">
        <v>0</v>
      </c>
      <c r="BH218" s="685">
        <v>0</v>
      </c>
      <c r="BI218" s="685">
        <v>0</v>
      </c>
      <c r="BJ218" s="685">
        <v>0</v>
      </c>
      <c r="BK218" s="685">
        <v>0</v>
      </c>
      <c r="BL218" s="685">
        <v>0</v>
      </c>
      <c r="BM218" s="685">
        <v>0</v>
      </c>
      <c r="BN218" s="685">
        <v>0</v>
      </c>
      <c r="BO218" s="685">
        <v>0</v>
      </c>
      <c r="BP218" s="685">
        <v>0</v>
      </c>
      <c r="BQ218" s="685">
        <v>0</v>
      </c>
      <c r="BR218" s="685">
        <v>0</v>
      </c>
      <c r="BS218" s="685">
        <v>0</v>
      </c>
      <c r="BT218" s="686">
        <v>0</v>
      </c>
    </row>
    <row r="219" spans="2:72" hidden="1">
      <c r="B219" s="683"/>
      <c r="C219" s="683"/>
      <c r="D219" s="683" t="s">
        <v>711</v>
      </c>
      <c r="E219" s="683" t="s">
        <v>682</v>
      </c>
      <c r="F219" s="683"/>
      <c r="G219" s="683"/>
      <c r="H219" s="683">
        <v>2015</v>
      </c>
      <c r="I219" s="635" t="s">
        <v>582</v>
      </c>
      <c r="J219" s="635" t="str">
        <f t="shared" si="2"/>
        <v>Adjustment</v>
      </c>
      <c r="K219" s="625"/>
      <c r="L219" s="727"/>
      <c r="M219" s="725"/>
      <c r="N219" s="725"/>
      <c r="O219" s="725"/>
      <c r="P219" s="725">
        <v>0</v>
      </c>
      <c r="Q219" s="725">
        <v>0</v>
      </c>
      <c r="R219" s="725">
        <v>0</v>
      </c>
      <c r="S219" s="725">
        <v>0</v>
      </c>
      <c r="T219" s="725">
        <v>0</v>
      </c>
      <c r="U219" s="725">
        <v>0</v>
      </c>
      <c r="V219" s="725">
        <v>0</v>
      </c>
      <c r="W219" s="725">
        <v>0</v>
      </c>
      <c r="X219" s="725">
        <v>0</v>
      </c>
      <c r="Y219" s="725">
        <v>0</v>
      </c>
      <c r="Z219" s="725">
        <v>0</v>
      </c>
      <c r="AA219" s="725">
        <v>0</v>
      </c>
      <c r="AB219" s="725">
        <v>0</v>
      </c>
      <c r="AC219" s="725">
        <v>0</v>
      </c>
      <c r="AD219" s="725">
        <v>0</v>
      </c>
      <c r="AE219" s="725">
        <v>0</v>
      </c>
      <c r="AF219" s="725">
        <v>0</v>
      </c>
      <c r="AG219" s="725">
        <v>0</v>
      </c>
      <c r="AH219" s="725">
        <v>0</v>
      </c>
      <c r="AI219" s="725">
        <v>0</v>
      </c>
      <c r="AJ219" s="725">
        <v>0</v>
      </c>
      <c r="AK219" s="725">
        <v>0</v>
      </c>
      <c r="AL219" s="725">
        <v>0</v>
      </c>
      <c r="AM219" s="725">
        <v>0</v>
      </c>
      <c r="AN219" s="725">
        <v>0</v>
      </c>
      <c r="AO219" s="726">
        <v>0</v>
      </c>
      <c r="AP219" s="625"/>
      <c r="AQ219" s="684"/>
      <c r="AR219" s="685"/>
      <c r="AS219" s="685"/>
      <c r="AT219" s="685"/>
      <c r="AU219" s="685">
        <v>0</v>
      </c>
      <c r="AV219" s="685">
        <v>0</v>
      </c>
      <c r="AW219" s="685">
        <v>0</v>
      </c>
      <c r="AX219" s="685">
        <v>0</v>
      </c>
      <c r="AY219" s="685">
        <v>0</v>
      </c>
      <c r="AZ219" s="685">
        <v>0</v>
      </c>
      <c r="BA219" s="685">
        <v>0</v>
      </c>
      <c r="BB219" s="685">
        <v>0</v>
      </c>
      <c r="BC219" s="685">
        <v>0</v>
      </c>
      <c r="BD219" s="685">
        <v>0</v>
      </c>
      <c r="BE219" s="685">
        <v>0</v>
      </c>
      <c r="BF219" s="685">
        <v>0</v>
      </c>
      <c r="BG219" s="685">
        <v>0</v>
      </c>
      <c r="BH219" s="685">
        <v>0</v>
      </c>
      <c r="BI219" s="685">
        <v>0</v>
      </c>
      <c r="BJ219" s="685">
        <v>0</v>
      </c>
      <c r="BK219" s="685">
        <v>0</v>
      </c>
      <c r="BL219" s="685">
        <v>0</v>
      </c>
      <c r="BM219" s="685">
        <v>0</v>
      </c>
      <c r="BN219" s="685">
        <v>0</v>
      </c>
      <c r="BO219" s="685">
        <v>0</v>
      </c>
      <c r="BP219" s="685">
        <v>0</v>
      </c>
      <c r="BQ219" s="685">
        <v>0</v>
      </c>
      <c r="BR219" s="685">
        <v>0</v>
      </c>
      <c r="BS219" s="685">
        <v>0</v>
      </c>
      <c r="BT219" s="686">
        <v>0</v>
      </c>
    </row>
    <row r="220" spans="2:72" hidden="1">
      <c r="B220" s="683"/>
      <c r="C220" s="683"/>
      <c r="D220" s="683" t="s">
        <v>710</v>
      </c>
      <c r="E220" s="683" t="s">
        <v>682</v>
      </c>
      <c r="F220" s="683"/>
      <c r="G220" s="683"/>
      <c r="H220" s="683">
        <v>2015</v>
      </c>
      <c r="I220" s="635" t="s">
        <v>582</v>
      </c>
      <c r="J220" s="635" t="str">
        <f t="shared" ref="J220:J249" si="3">IF(H220&lt;VALUE(LEFT(I220,4)),"Adjustment",IF(H220&gt;VALUE(LEFT(I220,4)),"","Current Year Savings"))</f>
        <v>Adjustment</v>
      </c>
      <c r="K220" s="625"/>
      <c r="L220" s="727"/>
      <c r="M220" s="725"/>
      <c r="N220" s="725"/>
      <c r="O220" s="725"/>
      <c r="P220" s="725">
        <v>0</v>
      </c>
      <c r="Q220" s="725">
        <v>0</v>
      </c>
      <c r="R220" s="725">
        <v>0</v>
      </c>
      <c r="S220" s="725">
        <v>0</v>
      </c>
      <c r="T220" s="725">
        <v>0</v>
      </c>
      <c r="U220" s="725">
        <v>0</v>
      </c>
      <c r="V220" s="725">
        <v>0</v>
      </c>
      <c r="W220" s="725">
        <v>0</v>
      </c>
      <c r="X220" s="725">
        <v>0</v>
      </c>
      <c r="Y220" s="725">
        <v>0</v>
      </c>
      <c r="Z220" s="725">
        <v>0</v>
      </c>
      <c r="AA220" s="725">
        <v>0</v>
      </c>
      <c r="AB220" s="725">
        <v>0</v>
      </c>
      <c r="AC220" s="725">
        <v>0</v>
      </c>
      <c r="AD220" s="725">
        <v>0</v>
      </c>
      <c r="AE220" s="725">
        <v>0</v>
      </c>
      <c r="AF220" s="725">
        <v>0</v>
      </c>
      <c r="AG220" s="725">
        <v>0</v>
      </c>
      <c r="AH220" s="725">
        <v>0</v>
      </c>
      <c r="AI220" s="725">
        <v>0</v>
      </c>
      <c r="AJ220" s="725">
        <v>0</v>
      </c>
      <c r="AK220" s="725">
        <v>0</v>
      </c>
      <c r="AL220" s="725">
        <v>0</v>
      </c>
      <c r="AM220" s="725">
        <v>0</v>
      </c>
      <c r="AN220" s="725">
        <v>0</v>
      </c>
      <c r="AO220" s="726">
        <v>0</v>
      </c>
      <c r="AP220" s="625"/>
      <c r="AQ220" s="684"/>
      <c r="AR220" s="685"/>
      <c r="AS220" s="685"/>
      <c r="AT220" s="685"/>
      <c r="AU220" s="685">
        <v>0</v>
      </c>
      <c r="AV220" s="685">
        <v>0</v>
      </c>
      <c r="AW220" s="685">
        <v>0</v>
      </c>
      <c r="AX220" s="685">
        <v>0</v>
      </c>
      <c r="AY220" s="685">
        <v>0</v>
      </c>
      <c r="AZ220" s="685">
        <v>0</v>
      </c>
      <c r="BA220" s="685">
        <v>0</v>
      </c>
      <c r="BB220" s="685">
        <v>0</v>
      </c>
      <c r="BC220" s="685">
        <v>0</v>
      </c>
      <c r="BD220" s="685">
        <v>0</v>
      </c>
      <c r="BE220" s="685">
        <v>0</v>
      </c>
      <c r="BF220" s="685">
        <v>0</v>
      </c>
      <c r="BG220" s="685">
        <v>0</v>
      </c>
      <c r="BH220" s="685">
        <v>0</v>
      </c>
      <c r="BI220" s="685">
        <v>0</v>
      </c>
      <c r="BJ220" s="685">
        <v>0</v>
      </c>
      <c r="BK220" s="685">
        <v>0</v>
      </c>
      <c r="BL220" s="685">
        <v>0</v>
      </c>
      <c r="BM220" s="685">
        <v>0</v>
      </c>
      <c r="BN220" s="685">
        <v>0</v>
      </c>
      <c r="BO220" s="685">
        <v>0</v>
      </c>
      <c r="BP220" s="685">
        <v>0</v>
      </c>
      <c r="BQ220" s="685">
        <v>0</v>
      </c>
      <c r="BR220" s="685">
        <v>0</v>
      </c>
      <c r="BS220" s="685">
        <v>0</v>
      </c>
      <c r="BT220" s="686">
        <v>0</v>
      </c>
    </row>
    <row r="221" spans="2:72" hidden="1">
      <c r="B221" s="683"/>
      <c r="C221" s="683"/>
      <c r="D221" s="683" t="s">
        <v>709</v>
      </c>
      <c r="E221" s="683" t="s">
        <v>682</v>
      </c>
      <c r="F221" s="683"/>
      <c r="G221" s="683"/>
      <c r="H221" s="683">
        <v>2015</v>
      </c>
      <c r="I221" s="635" t="s">
        <v>582</v>
      </c>
      <c r="J221" s="635" t="str">
        <f t="shared" si="3"/>
        <v>Adjustment</v>
      </c>
      <c r="K221" s="625"/>
      <c r="L221" s="727"/>
      <c r="M221" s="725"/>
      <c r="N221" s="725"/>
      <c r="O221" s="725"/>
      <c r="P221" s="725">
        <v>0</v>
      </c>
      <c r="Q221" s="725">
        <v>0</v>
      </c>
      <c r="R221" s="725">
        <v>0</v>
      </c>
      <c r="S221" s="725">
        <v>0</v>
      </c>
      <c r="T221" s="725">
        <v>0</v>
      </c>
      <c r="U221" s="725">
        <v>0</v>
      </c>
      <c r="V221" s="725">
        <v>0</v>
      </c>
      <c r="W221" s="725">
        <v>0</v>
      </c>
      <c r="X221" s="725">
        <v>0</v>
      </c>
      <c r="Y221" s="725">
        <v>0</v>
      </c>
      <c r="Z221" s="725">
        <v>0</v>
      </c>
      <c r="AA221" s="725">
        <v>0</v>
      </c>
      <c r="AB221" s="725">
        <v>0</v>
      </c>
      <c r="AC221" s="725">
        <v>0</v>
      </c>
      <c r="AD221" s="725">
        <v>0</v>
      </c>
      <c r="AE221" s="725">
        <v>0</v>
      </c>
      <c r="AF221" s="725">
        <v>0</v>
      </c>
      <c r="AG221" s="725">
        <v>0</v>
      </c>
      <c r="AH221" s="725">
        <v>0</v>
      </c>
      <c r="AI221" s="725">
        <v>0</v>
      </c>
      <c r="AJ221" s="725">
        <v>0</v>
      </c>
      <c r="AK221" s="725">
        <v>0</v>
      </c>
      <c r="AL221" s="725">
        <v>0</v>
      </c>
      <c r="AM221" s="725">
        <v>0</v>
      </c>
      <c r="AN221" s="725">
        <v>0</v>
      </c>
      <c r="AO221" s="726">
        <v>0</v>
      </c>
      <c r="AP221" s="625"/>
      <c r="AQ221" s="684"/>
      <c r="AR221" s="685"/>
      <c r="AS221" s="685"/>
      <c r="AT221" s="685"/>
      <c r="AU221" s="685">
        <v>0</v>
      </c>
      <c r="AV221" s="685">
        <v>0</v>
      </c>
      <c r="AW221" s="685">
        <v>0</v>
      </c>
      <c r="AX221" s="685">
        <v>0</v>
      </c>
      <c r="AY221" s="685">
        <v>0</v>
      </c>
      <c r="AZ221" s="685">
        <v>0</v>
      </c>
      <c r="BA221" s="685">
        <v>0</v>
      </c>
      <c r="BB221" s="685">
        <v>0</v>
      </c>
      <c r="BC221" s="685">
        <v>0</v>
      </c>
      <c r="BD221" s="685">
        <v>0</v>
      </c>
      <c r="BE221" s="685">
        <v>0</v>
      </c>
      <c r="BF221" s="685">
        <v>0</v>
      </c>
      <c r="BG221" s="685">
        <v>0</v>
      </c>
      <c r="BH221" s="685">
        <v>0</v>
      </c>
      <c r="BI221" s="685">
        <v>0</v>
      </c>
      <c r="BJ221" s="685">
        <v>0</v>
      </c>
      <c r="BK221" s="685">
        <v>0</v>
      </c>
      <c r="BL221" s="685">
        <v>0</v>
      </c>
      <c r="BM221" s="685">
        <v>0</v>
      </c>
      <c r="BN221" s="685">
        <v>0</v>
      </c>
      <c r="BO221" s="685">
        <v>0</v>
      </c>
      <c r="BP221" s="685">
        <v>0</v>
      </c>
      <c r="BQ221" s="685">
        <v>0</v>
      </c>
      <c r="BR221" s="685">
        <v>0</v>
      </c>
      <c r="BS221" s="685">
        <v>0</v>
      </c>
      <c r="BT221" s="686">
        <v>0</v>
      </c>
    </row>
    <row r="222" spans="2:72" hidden="1">
      <c r="B222" s="683"/>
      <c r="C222" s="683"/>
      <c r="D222" s="683" t="s">
        <v>708</v>
      </c>
      <c r="E222" s="683" t="s">
        <v>682</v>
      </c>
      <c r="F222" s="683"/>
      <c r="G222" s="683"/>
      <c r="H222" s="683">
        <v>2015</v>
      </c>
      <c r="I222" s="635" t="s">
        <v>582</v>
      </c>
      <c r="J222" s="635" t="str">
        <f t="shared" si="3"/>
        <v>Adjustment</v>
      </c>
      <c r="K222" s="625"/>
      <c r="L222" s="727"/>
      <c r="M222" s="725"/>
      <c r="N222" s="725"/>
      <c r="O222" s="725"/>
      <c r="P222" s="725">
        <v>0</v>
      </c>
      <c r="Q222" s="725">
        <v>0</v>
      </c>
      <c r="R222" s="725">
        <v>0</v>
      </c>
      <c r="S222" s="725">
        <v>0</v>
      </c>
      <c r="T222" s="725">
        <v>0</v>
      </c>
      <c r="U222" s="725">
        <v>0</v>
      </c>
      <c r="V222" s="725">
        <v>0</v>
      </c>
      <c r="W222" s="725">
        <v>0</v>
      </c>
      <c r="X222" s="725">
        <v>0</v>
      </c>
      <c r="Y222" s="725">
        <v>0</v>
      </c>
      <c r="Z222" s="725">
        <v>0</v>
      </c>
      <c r="AA222" s="725">
        <v>0</v>
      </c>
      <c r="AB222" s="725">
        <v>0</v>
      </c>
      <c r="AC222" s="725">
        <v>0</v>
      </c>
      <c r="AD222" s="725">
        <v>0</v>
      </c>
      <c r="AE222" s="725">
        <v>0</v>
      </c>
      <c r="AF222" s="725">
        <v>0</v>
      </c>
      <c r="AG222" s="725">
        <v>0</v>
      </c>
      <c r="AH222" s="725">
        <v>0</v>
      </c>
      <c r="AI222" s="725">
        <v>0</v>
      </c>
      <c r="AJ222" s="725">
        <v>0</v>
      </c>
      <c r="AK222" s="725">
        <v>0</v>
      </c>
      <c r="AL222" s="725">
        <v>0</v>
      </c>
      <c r="AM222" s="725">
        <v>0</v>
      </c>
      <c r="AN222" s="725">
        <v>0</v>
      </c>
      <c r="AO222" s="726">
        <v>0</v>
      </c>
      <c r="AP222" s="625"/>
      <c r="AQ222" s="684"/>
      <c r="AR222" s="685"/>
      <c r="AS222" s="685"/>
      <c r="AT222" s="685"/>
      <c r="AU222" s="685">
        <v>0</v>
      </c>
      <c r="AV222" s="685">
        <v>0</v>
      </c>
      <c r="AW222" s="685">
        <v>0</v>
      </c>
      <c r="AX222" s="685">
        <v>0</v>
      </c>
      <c r="AY222" s="685">
        <v>0</v>
      </c>
      <c r="AZ222" s="685">
        <v>0</v>
      </c>
      <c r="BA222" s="685">
        <v>0</v>
      </c>
      <c r="BB222" s="685">
        <v>0</v>
      </c>
      <c r="BC222" s="685">
        <v>0</v>
      </c>
      <c r="BD222" s="685">
        <v>0</v>
      </c>
      <c r="BE222" s="685">
        <v>0</v>
      </c>
      <c r="BF222" s="685">
        <v>0</v>
      </c>
      <c r="BG222" s="685">
        <v>0</v>
      </c>
      <c r="BH222" s="685">
        <v>0</v>
      </c>
      <c r="BI222" s="685">
        <v>0</v>
      </c>
      <c r="BJ222" s="685">
        <v>0</v>
      </c>
      <c r="BK222" s="685">
        <v>0</v>
      </c>
      <c r="BL222" s="685">
        <v>0</v>
      </c>
      <c r="BM222" s="685">
        <v>0</v>
      </c>
      <c r="BN222" s="685">
        <v>0</v>
      </c>
      <c r="BO222" s="685">
        <v>0</v>
      </c>
      <c r="BP222" s="685">
        <v>0</v>
      </c>
      <c r="BQ222" s="685">
        <v>0</v>
      </c>
      <c r="BR222" s="685">
        <v>0</v>
      </c>
      <c r="BS222" s="685">
        <v>0</v>
      </c>
      <c r="BT222" s="686">
        <v>0</v>
      </c>
    </row>
    <row r="223" spans="2:72" hidden="1">
      <c r="B223" s="683"/>
      <c r="C223" s="683"/>
      <c r="D223" s="683" t="s">
        <v>707</v>
      </c>
      <c r="E223" s="683" t="s">
        <v>682</v>
      </c>
      <c r="F223" s="683"/>
      <c r="G223" s="683"/>
      <c r="H223" s="683">
        <v>2015</v>
      </c>
      <c r="I223" s="635" t="s">
        <v>582</v>
      </c>
      <c r="J223" s="635" t="str">
        <f t="shared" si="3"/>
        <v>Adjustment</v>
      </c>
      <c r="K223" s="625"/>
      <c r="L223" s="727"/>
      <c r="M223" s="725"/>
      <c r="N223" s="725"/>
      <c r="O223" s="725"/>
      <c r="P223" s="725">
        <v>0</v>
      </c>
      <c r="Q223" s="725">
        <v>0</v>
      </c>
      <c r="R223" s="725">
        <v>0</v>
      </c>
      <c r="S223" s="725">
        <v>0</v>
      </c>
      <c r="T223" s="725">
        <v>0</v>
      </c>
      <c r="U223" s="725">
        <v>0</v>
      </c>
      <c r="V223" s="725">
        <v>0</v>
      </c>
      <c r="W223" s="725">
        <v>0</v>
      </c>
      <c r="X223" s="725">
        <v>0</v>
      </c>
      <c r="Y223" s="725">
        <v>0</v>
      </c>
      <c r="Z223" s="725">
        <v>0</v>
      </c>
      <c r="AA223" s="725">
        <v>0</v>
      </c>
      <c r="AB223" s="725">
        <v>0</v>
      </c>
      <c r="AC223" s="725">
        <v>0</v>
      </c>
      <c r="AD223" s="725">
        <v>0</v>
      </c>
      <c r="AE223" s="725">
        <v>0</v>
      </c>
      <c r="AF223" s="725">
        <v>0</v>
      </c>
      <c r="AG223" s="725">
        <v>0</v>
      </c>
      <c r="AH223" s="725">
        <v>0</v>
      </c>
      <c r="AI223" s="725">
        <v>0</v>
      </c>
      <c r="AJ223" s="725">
        <v>0</v>
      </c>
      <c r="AK223" s="725">
        <v>0</v>
      </c>
      <c r="AL223" s="725">
        <v>0</v>
      </c>
      <c r="AM223" s="725">
        <v>0</v>
      </c>
      <c r="AN223" s="725">
        <v>0</v>
      </c>
      <c r="AO223" s="726">
        <v>0</v>
      </c>
      <c r="AP223" s="625"/>
      <c r="AQ223" s="684"/>
      <c r="AR223" s="685"/>
      <c r="AS223" s="685"/>
      <c r="AT223" s="685"/>
      <c r="AU223" s="685">
        <v>0</v>
      </c>
      <c r="AV223" s="685">
        <v>0</v>
      </c>
      <c r="AW223" s="685">
        <v>0</v>
      </c>
      <c r="AX223" s="685">
        <v>0</v>
      </c>
      <c r="AY223" s="685">
        <v>0</v>
      </c>
      <c r="AZ223" s="685">
        <v>0</v>
      </c>
      <c r="BA223" s="685">
        <v>0</v>
      </c>
      <c r="BB223" s="685">
        <v>0</v>
      </c>
      <c r="BC223" s="685">
        <v>0</v>
      </c>
      <c r="BD223" s="685">
        <v>0</v>
      </c>
      <c r="BE223" s="685">
        <v>0</v>
      </c>
      <c r="BF223" s="685">
        <v>0</v>
      </c>
      <c r="BG223" s="685">
        <v>0</v>
      </c>
      <c r="BH223" s="685">
        <v>0</v>
      </c>
      <c r="BI223" s="685">
        <v>0</v>
      </c>
      <c r="BJ223" s="685">
        <v>0</v>
      </c>
      <c r="BK223" s="685">
        <v>0</v>
      </c>
      <c r="BL223" s="685">
        <v>0</v>
      </c>
      <c r="BM223" s="685">
        <v>0</v>
      </c>
      <c r="BN223" s="685">
        <v>0</v>
      </c>
      <c r="BO223" s="685">
        <v>0</v>
      </c>
      <c r="BP223" s="685">
        <v>0</v>
      </c>
      <c r="BQ223" s="685">
        <v>0</v>
      </c>
      <c r="BR223" s="685">
        <v>0</v>
      </c>
      <c r="BS223" s="685">
        <v>0</v>
      </c>
      <c r="BT223" s="686">
        <v>0</v>
      </c>
    </row>
    <row r="224" spans="2:72" hidden="1">
      <c r="B224" s="683"/>
      <c r="C224" s="683"/>
      <c r="D224" s="683" t="s">
        <v>706</v>
      </c>
      <c r="E224" s="683" t="s">
        <v>682</v>
      </c>
      <c r="F224" s="683"/>
      <c r="G224" s="683"/>
      <c r="H224" s="683">
        <v>2015</v>
      </c>
      <c r="I224" s="635" t="s">
        <v>582</v>
      </c>
      <c r="J224" s="635" t="str">
        <f t="shared" si="3"/>
        <v>Adjustment</v>
      </c>
      <c r="K224" s="625"/>
      <c r="L224" s="727"/>
      <c r="M224" s="725"/>
      <c r="N224" s="725"/>
      <c r="O224" s="725"/>
      <c r="P224" s="725">
        <v>0</v>
      </c>
      <c r="Q224" s="725">
        <v>0</v>
      </c>
      <c r="R224" s="725">
        <v>0</v>
      </c>
      <c r="S224" s="725">
        <v>0</v>
      </c>
      <c r="T224" s="725">
        <v>0</v>
      </c>
      <c r="U224" s="725">
        <v>0</v>
      </c>
      <c r="V224" s="725">
        <v>0</v>
      </c>
      <c r="W224" s="725">
        <v>0</v>
      </c>
      <c r="X224" s="725">
        <v>0</v>
      </c>
      <c r="Y224" s="725">
        <v>0</v>
      </c>
      <c r="Z224" s="725">
        <v>0</v>
      </c>
      <c r="AA224" s="725">
        <v>0</v>
      </c>
      <c r="AB224" s="725">
        <v>0</v>
      </c>
      <c r="AC224" s="725">
        <v>0</v>
      </c>
      <c r="AD224" s="725">
        <v>0</v>
      </c>
      <c r="AE224" s="725">
        <v>0</v>
      </c>
      <c r="AF224" s="725">
        <v>0</v>
      </c>
      <c r="AG224" s="725">
        <v>0</v>
      </c>
      <c r="AH224" s="725">
        <v>0</v>
      </c>
      <c r="AI224" s="725">
        <v>0</v>
      </c>
      <c r="AJ224" s="725">
        <v>0</v>
      </c>
      <c r="AK224" s="725">
        <v>0</v>
      </c>
      <c r="AL224" s="725">
        <v>0</v>
      </c>
      <c r="AM224" s="725">
        <v>0</v>
      </c>
      <c r="AN224" s="725">
        <v>0</v>
      </c>
      <c r="AO224" s="726">
        <v>0</v>
      </c>
      <c r="AP224" s="625"/>
      <c r="AQ224" s="684"/>
      <c r="AR224" s="685"/>
      <c r="AS224" s="685"/>
      <c r="AT224" s="685"/>
      <c r="AU224" s="685">
        <v>0</v>
      </c>
      <c r="AV224" s="685">
        <v>0</v>
      </c>
      <c r="AW224" s="685">
        <v>0</v>
      </c>
      <c r="AX224" s="685">
        <v>0</v>
      </c>
      <c r="AY224" s="685">
        <v>0</v>
      </c>
      <c r="AZ224" s="685">
        <v>0</v>
      </c>
      <c r="BA224" s="685">
        <v>0</v>
      </c>
      <c r="BB224" s="685">
        <v>0</v>
      </c>
      <c r="BC224" s="685">
        <v>0</v>
      </c>
      <c r="BD224" s="685">
        <v>0</v>
      </c>
      <c r="BE224" s="685">
        <v>0</v>
      </c>
      <c r="BF224" s="685">
        <v>0</v>
      </c>
      <c r="BG224" s="685">
        <v>0</v>
      </c>
      <c r="BH224" s="685">
        <v>0</v>
      </c>
      <c r="BI224" s="685">
        <v>0</v>
      </c>
      <c r="BJ224" s="685">
        <v>0</v>
      </c>
      <c r="BK224" s="685">
        <v>0</v>
      </c>
      <c r="BL224" s="685">
        <v>0</v>
      </c>
      <c r="BM224" s="685">
        <v>0</v>
      </c>
      <c r="BN224" s="685">
        <v>0</v>
      </c>
      <c r="BO224" s="685">
        <v>0</v>
      </c>
      <c r="BP224" s="685">
        <v>0</v>
      </c>
      <c r="BQ224" s="685">
        <v>0</v>
      </c>
      <c r="BR224" s="685">
        <v>0</v>
      </c>
      <c r="BS224" s="685">
        <v>0</v>
      </c>
      <c r="BT224" s="686">
        <v>0</v>
      </c>
    </row>
    <row r="225" spans="2:72" hidden="1">
      <c r="B225" s="683"/>
      <c r="C225" s="683"/>
      <c r="D225" s="683" t="s">
        <v>705</v>
      </c>
      <c r="E225" s="683" t="s">
        <v>682</v>
      </c>
      <c r="F225" s="683"/>
      <c r="G225" s="683"/>
      <c r="H225" s="683">
        <v>2015</v>
      </c>
      <c r="I225" s="635" t="s">
        <v>582</v>
      </c>
      <c r="J225" s="635" t="str">
        <f t="shared" si="3"/>
        <v>Adjustment</v>
      </c>
      <c r="K225" s="625"/>
      <c r="L225" s="727"/>
      <c r="M225" s="725"/>
      <c r="N225" s="725"/>
      <c r="O225" s="725"/>
      <c r="P225" s="725">
        <v>0</v>
      </c>
      <c r="Q225" s="725">
        <v>0</v>
      </c>
      <c r="R225" s="725">
        <v>0</v>
      </c>
      <c r="S225" s="725">
        <v>0</v>
      </c>
      <c r="T225" s="725">
        <v>0</v>
      </c>
      <c r="U225" s="725">
        <v>0</v>
      </c>
      <c r="V225" s="725">
        <v>0</v>
      </c>
      <c r="W225" s="725">
        <v>0</v>
      </c>
      <c r="X225" s="725">
        <v>0</v>
      </c>
      <c r="Y225" s="725">
        <v>0</v>
      </c>
      <c r="Z225" s="725">
        <v>0</v>
      </c>
      <c r="AA225" s="725">
        <v>0</v>
      </c>
      <c r="AB225" s="725">
        <v>0</v>
      </c>
      <c r="AC225" s="725">
        <v>0</v>
      </c>
      <c r="AD225" s="725">
        <v>0</v>
      </c>
      <c r="AE225" s="725">
        <v>0</v>
      </c>
      <c r="AF225" s="725">
        <v>0</v>
      </c>
      <c r="AG225" s="725">
        <v>0</v>
      </c>
      <c r="AH225" s="725">
        <v>0</v>
      </c>
      <c r="AI225" s="725">
        <v>0</v>
      </c>
      <c r="AJ225" s="725">
        <v>0</v>
      </c>
      <c r="AK225" s="725">
        <v>0</v>
      </c>
      <c r="AL225" s="725">
        <v>0</v>
      </c>
      <c r="AM225" s="725">
        <v>0</v>
      </c>
      <c r="AN225" s="725">
        <v>0</v>
      </c>
      <c r="AO225" s="726">
        <v>0</v>
      </c>
      <c r="AP225" s="625"/>
      <c r="AQ225" s="684"/>
      <c r="AR225" s="685"/>
      <c r="AS225" s="685"/>
      <c r="AT225" s="685"/>
      <c r="AU225" s="685">
        <v>0</v>
      </c>
      <c r="AV225" s="685">
        <v>0</v>
      </c>
      <c r="AW225" s="685">
        <v>0</v>
      </c>
      <c r="AX225" s="685">
        <v>0</v>
      </c>
      <c r="AY225" s="685">
        <v>0</v>
      </c>
      <c r="AZ225" s="685">
        <v>0</v>
      </c>
      <c r="BA225" s="685">
        <v>0</v>
      </c>
      <c r="BB225" s="685">
        <v>0</v>
      </c>
      <c r="BC225" s="685">
        <v>0</v>
      </c>
      <c r="BD225" s="685">
        <v>0</v>
      </c>
      <c r="BE225" s="685">
        <v>0</v>
      </c>
      <c r="BF225" s="685">
        <v>0</v>
      </c>
      <c r="BG225" s="685">
        <v>0</v>
      </c>
      <c r="BH225" s="685">
        <v>0</v>
      </c>
      <c r="BI225" s="685">
        <v>0</v>
      </c>
      <c r="BJ225" s="685">
        <v>0</v>
      </c>
      <c r="BK225" s="685">
        <v>0</v>
      </c>
      <c r="BL225" s="685">
        <v>0</v>
      </c>
      <c r="BM225" s="685">
        <v>0</v>
      </c>
      <c r="BN225" s="685">
        <v>0</v>
      </c>
      <c r="BO225" s="685">
        <v>0</v>
      </c>
      <c r="BP225" s="685">
        <v>0</v>
      </c>
      <c r="BQ225" s="685">
        <v>0</v>
      </c>
      <c r="BR225" s="685">
        <v>0</v>
      </c>
      <c r="BS225" s="685">
        <v>0</v>
      </c>
      <c r="BT225" s="686">
        <v>0</v>
      </c>
    </row>
    <row r="226" spans="2:72" hidden="1">
      <c r="B226" s="683"/>
      <c r="C226" s="683"/>
      <c r="D226" s="683" t="s">
        <v>704</v>
      </c>
      <c r="E226" s="683" t="s">
        <v>682</v>
      </c>
      <c r="F226" s="683"/>
      <c r="G226" s="683"/>
      <c r="H226" s="683">
        <v>2015</v>
      </c>
      <c r="I226" s="635" t="s">
        <v>582</v>
      </c>
      <c r="J226" s="635" t="str">
        <f t="shared" si="3"/>
        <v>Adjustment</v>
      </c>
      <c r="K226" s="625"/>
      <c r="L226" s="727"/>
      <c r="M226" s="725"/>
      <c r="N226" s="725"/>
      <c r="O226" s="725"/>
      <c r="P226" s="725">
        <v>0</v>
      </c>
      <c r="Q226" s="725">
        <v>0</v>
      </c>
      <c r="R226" s="725">
        <v>0</v>
      </c>
      <c r="S226" s="725">
        <v>0</v>
      </c>
      <c r="T226" s="725">
        <v>0</v>
      </c>
      <c r="U226" s="725">
        <v>0</v>
      </c>
      <c r="V226" s="725">
        <v>0</v>
      </c>
      <c r="W226" s="725">
        <v>0</v>
      </c>
      <c r="X226" s="725">
        <v>0</v>
      </c>
      <c r="Y226" s="725">
        <v>0</v>
      </c>
      <c r="Z226" s="725">
        <v>0</v>
      </c>
      <c r="AA226" s="725">
        <v>0</v>
      </c>
      <c r="AB226" s="725">
        <v>0</v>
      </c>
      <c r="AC226" s="725">
        <v>0</v>
      </c>
      <c r="AD226" s="725">
        <v>0</v>
      </c>
      <c r="AE226" s="725">
        <v>0</v>
      </c>
      <c r="AF226" s="725">
        <v>0</v>
      </c>
      <c r="AG226" s="725">
        <v>0</v>
      </c>
      <c r="AH226" s="725">
        <v>0</v>
      </c>
      <c r="AI226" s="725">
        <v>0</v>
      </c>
      <c r="AJ226" s="725">
        <v>0</v>
      </c>
      <c r="AK226" s="725">
        <v>0</v>
      </c>
      <c r="AL226" s="725">
        <v>0</v>
      </c>
      <c r="AM226" s="725">
        <v>0</v>
      </c>
      <c r="AN226" s="725">
        <v>0</v>
      </c>
      <c r="AO226" s="726">
        <v>0</v>
      </c>
      <c r="AP226" s="625"/>
      <c r="AQ226" s="684"/>
      <c r="AR226" s="685"/>
      <c r="AS226" s="685"/>
      <c r="AT226" s="685"/>
      <c r="AU226" s="685">
        <v>0</v>
      </c>
      <c r="AV226" s="685">
        <v>0</v>
      </c>
      <c r="AW226" s="685">
        <v>0</v>
      </c>
      <c r="AX226" s="685">
        <v>0</v>
      </c>
      <c r="AY226" s="685">
        <v>0</v>
      </c>
      <c r="AZ226" s="685">
        <v>0</v>
      </c>
      <c r="BA226" s="685">
        <v>0</v>
      </c>
      <c r="BB226" s="685">
        <v>0</v>
      </c>
      <c r="BC226" s="685">
        <v>0</v>
      </c>
      <c r="BD226" s="685">
        <v>0</v>
      </c>
      <c r="BE226" s="685">
        <v>0</v>
      </c>
      <c r="BF226" s="685">
        <v>0</v>
      </c>
      <c r="BG226" s="685">
        <v>0</v>
      </c>
      <c r="BH226" s="685">
        <v>0</v>
      </c>
      <c r="BI226" s="685">
        <v>0</v>
      </c>
      <c r="BJ226" s="685">
        <v>0</v>
      </c>
      <c r="BK226" s="685">
        <v>0</v>
      </c>
      <c r="BL226" s="685">
        <v>0</v>
      </c>
      <c r="BM226" s="685">
        <v>0</v>
      </c>
      <c r="BN226" s="685">
        <v>0</v>
      </c>
      <c r="BO226" s="685">
        <v>0</v>
      </c>
      <c r="BP226" s="685">
        <v>0</v>
      </c>
      <c r="BQ226" s="685">
        <v>0</v>
      </c>
      <c r="BR226" s="685">
        <v>0</v>
      </c>
      <c r="BS226" s="685">
        <v>0</v>
      </c>
      <c r="BT226" s="686">
        <v>0</v>
      </c>
    </row>
    <row r="227" spans="2:72" hidden="1">
      <c r="B227" s="683"/>
      <c r="C227" s="683"/>
      <c r="D227" s="683" t="s">
        <v>703</v>
      </c>
      <c r="E227" s="683" t="s">
        <v>682</v>
      </c>
      <c r="F227" s="683"/>
      <c r="G227" s="683"/>
      <c r="H227" s="683">
        <v>2015</v>
      </c>
      <c r="I227" s="635" t="s">
        <v>582</v>
      </c>
      <c r="J227" s="635" t="str">
        <f t="shared" si="3"/>
        <v>Adjustment</v>
      </c>
      <c r="K227" s="625"/>
      <c r="L227" s="727"/>
      <c r="M227" s="725"/>
      <c r="N227" s="725"/>
      <c r="O227" s="725"/>
      <c r="P227" s="725">
        <v>0</v>
      </c>
      <c r="Q227" s="725">
        <v>0</v>
      </c>
      <c r="R227" s="725">
        <v>0</v>
      </c>
      <c r="S227" s="725">
        <v>0</v>
      </c>
      <c r="T227" s="725">
        <v>0</v>
      </c>
      <c r="U227" s="725">
        <v>0</v>
      </c>
      <c r="V227" s="725">
        <v>0</v>
      </c>
      <c r="W227" s="725">
        <v>0</v>
      </c>
      <c r="X227" s="725">
        <v>0</v>
      </c>
      <c r="Y227" s="725">
        <v>0</v>
      </c>
      <c r="Z227" s="725">
        <v>0</v>
      </c>
      <c r="AA227" s="725">
        <v>0</v>
      </c>
      <c r="AB227" s="725">
        <v>0</v>
      </c>
      <c r="AC227" s="725">
        <v>0</v>
      </c>
      <c r="AD227" s="725">
        <v>0</v>
      </c>
      <c r="AE227" s="725">
        <v>0</v>
      </c>
      <c r="AF227" s="725">
        <v>0</v>
      </c>
      <c r="AG227" s="725">
        <v>0</v>
      </c>
      <c r="AH227" s="725">
        <v>0</v>
      </c>
      <c r="AI227" s="725">
        <v>0</v>
      </c>
      <c r="AJ227" s="725">
        <v>0</v>
      </c>
      <c r="AK227" s="725">
        <v>0</v>
      </c>
      <c r="AL227" s="725">
        <v>0</v>
      </c>
      <c r="AM227" s="725">
        <v>0</v>
      </c>
      <c r="AN227" s="725">
        <v>0</v>
      </c>
      <c r="AO227" s="726">
        <v>0</v>
      </c>
      <c r="AP227" s="625"/>
      <c r="AQ227" s="684"/>
      <c r="AR227" s="685"/>
      <c r="AS227" s="685"/>
      <c r="AT227" s="685"/>
      <c r="AU227" s="685">
        <v>0</v>
      </c>
      <c r="AV227" s="685">
        <v>0</v>
      </c>
      <c r="AW227" s="685">
        <v>0</v>
      </c>
      <c r="AX227" s="685">
        <v>0</v>
      </c>
      <c r="AY227" s="685">
        <v>0</v>
      </c>
      <c r="AZ227" s="685">
        <v>0</v>
      </c>
      <c r="BA227" s="685">
        <v>0</v>
      </c>
      <c r="BB227" s="685">
        <v>0</v>
      </c>
      <c r="BC227" s="685">
        <v>0</v>
      </c>
      <c r="BD227" s="685">
        <v>0</v>
      </c>
      <c r="BE227" s="685">
        <v>0</v>
      </c>
      <c r="BF227" s="685">
        <v>0</v>
      </c>
      <c r="BG227" s="685">
        <v>0</v>
      </c>
      <c r="BH227" s="685">
        <v>0</v>
      </c>
      <c r="BI227" s="685">
        <v>0</v>
      </c>
      <c r="BJ227" s="685">
        <v>0</v>
      </c>
      <c r="BK227" s="685">
        <v>0</v>
      </c>
      <c r="BL227" s="685">
        <v>0</v>
      </c>
      <c r="BM227" s="685">
        <v>0</v>
      </c>
      <c r="BN227" s="685">
        <v>0</v>
      </c>
      <c r="BO227" s="685">
        <v>0</v>
      </c>
      <c r="BP227" s="685">
        <v>0</v>
      </c>
      <c r="BQ227" s="685">
        <v>0</v>
      </c>
      <c r="BR227" s="685">
        <v>0</v>
      </c>
      <c r="BS227" s="685">
        <v>0</v>
      </c>
      <c r="BT227" s="686">
        <v>0</v>
      </c>
    </row>
    <row r="228" spans="2:72" hidden="1">
      <c r="B228" s="683"/>
      <c r="C228" s="683"/>
      <c r="D228" s="683" t="s">
        <v>702</v>
      </c>
      <c r="E228" s="683" t="s">
        <v>682</v>
      </c>
      <c r="F228" s="683"/>
      <c r="G228" s="683"/>
      <c r="H228" s="683">
        <v>2015</v>
      </c>
      <c r="I228" s="635" t="s">
        <v>582</v>
      </c>
      <c r="J228" s="635" t="str">
        <f t="shared" si="3"/>
        <v>Adjustment</v>
      </c>
      <c r="K228" s="625"/>
      <c r="L228" s="727"/>
      <c r="M228" s="725"/>
      <c r="N228" s="725"/>
      <c r="O228" s="725"/>
      <c r="P228" s="725">
        <v>0</v>
      </c>
      <c r="Q228" s="725">
        <v>0</v>
      </c>
      <c r="R228" s="725">
        <v>0</v>
      </c>
      <c r="S228" s="725">
        <v>0</v>
      </c>
      <c r="T228" s="725">
        <v>0</v>
      </c>
      <c r="U228" s="725">
        <v>0</v>
      </c>
      <c r="V228" s="725">
        <v>0</v>
      </c>
      <c r="W228" s="725">
        <v>0</v>
      </c>
      <c r="X228" s="725">
        <v>0</v>
      </c>
      <c r="Y228" s="725">
        <v>0</v>
      </c>
      <c r="Z228" s="725">
        <v>0</v>
      </c>
      <c r="AA228" s="725">
        <v>0</v>
      </c>
      <c r="AB228" s="725">
        <v>0</v>
      </c>
      <c r="AC228" s="725">
        <v>0</v>
      </c>
      <c r="AD228" s="725">
        <v>0</v>
      </c>
      <c r="AE228" s="725">
        <v>0</v>
      </c>
      <c r="AF228" s="725">
        <v>0</v>
      </c>
      <c r="AG228" s="725">
        <v>0</v>
      </c>
      <c r="AH228" s="725">
        <v>0</v>
      </c>
      <c r="AI228" s="725">
        <v>0</v>
      </c>
      <c r="AJ228" s="725">
        <v>0</v>
      </c>
      <c r="AK228" s="725">
        <v>0</v>
      </c>
      <c r="AL228" s="725">
        <v>0</v>
      </c>
      <c r="AM228" s="725">
        <v>0</v>
      </c>
      <c r="AN228" s="725">
        <v>0</v>
      </c>
      <c r="AO228" s="726">
        <v>0</v>
      </c>
      <c r="AP228" s="625"/>
      <c r="AQ228" s="684"/>
      <c r="AR228" s="685"/>
      <c r="AS228" s="685"/>
      <c r="AT228" s="685"/>
      <c r="AU228" s="685">
        <v>0</v>
      </c>
      <c r="AV228" s="685">
        <v>0</v>
      </c>
      <c r="AW228" s="685">
        <v>0</v>
      </c>
      <c r="AX228" s="685">
        <v>0</v>
      </c>
      <c r="AY228" s="685">
        <v>0</v>
      </c>
      <c r="AZ228" s="685">
        <v>0</v>
      </c>
      <c r="BA228" s="685">
        <v>0</v>
      </c>
      <c r="BB228" s="685">
        <v>0</v>
      </c>
      <c r="BC228" s="685">
        <v>0</v>
      </c>
      <c r="BD228" s="685">
        <v>0</v>
      </c>
      <c r="BE228" s="685">
        <v>0</v>
      </c>
      <c r="BF228" s="685">
        <v>0</v>
      </c>
      <c r="BG228" s="685">
        <v>0</v>
      </c>
      <c r="BH228" s="685">
        <v>0</v>
      </c>
      <c r="BI228" s="685">
        <v>0</v>
      </c>
      <c r="BJ228" s="685">
        <v>0</v>
      </c>
      <c r="BK228" s="685">
        <v>0</v>
      </c>
      <c r="BL228" s="685">
        <v>0</v>
      </c>
      <c r="BM228" s="685">
        <v>0</v>
      </c>
      <c r="BN228" s="685">
        <v>0</v>
      </c>
      <c r="BO228" s="685">
        <v>0</v>
      </c>
      <c r="BP228" s="685">
        <v>0</v>
      </c>
      <c r="BQ228" s="685">
        <v>0</v>
      </c>
      <c r="BR228" s="685">
        <v>0</v>
      </c>
      <c r="BS228" s="685">
        <v>0</v>
      </c>
      <c r="BT228" s="686">
        <v>0</v>
      </c>
    </row>
    <row r="229" spans="2:72" hidden="1">
      <c r="B229" s="683"/>
      <c r="C229" s="683"/>
      <c r="D229" s="683" t="s">
        <v>701</v>
      </c>
      <c r="E229" s="683" t="s">
        <v>682</v>
      </c>
      <c r="F229" s="683"/>
      <c r="G229" s="683"/>
      <c r="H229" s="683">
        <v>2015</v>
      </c>
      <c r="I229" s="635" t="s">
        <v>582</v>
      </c>
      <c r="J229" s="635" t="str">
        <f t="shared" si="3"/>
        <v>Adjustment</v>
      </c>
      <c r="K229" s="625"/>
      <c r="L229" s="727"/>
      <c r="M229" s="725"/>
      <c r="N229" s="725"/>
      <c r="O229" s="725"/>
      <c r="P229" s="725">
        <v>0</v>
      </c>
      <c r="Q229" s="725">
        <v>0</v>
      </c>
      <c r="R229" s="725">
        <v>0</v>
      </c>
      <c r="S229" s="725">
        <v>0</v>
      </c>
      <c r="T229" s="725">
        <v>0</v>
      </c>
      <c r="U229" s="725">
        <v>0</v>
      </c>
      <c r="V229" s="725">
        <v>0</v>
      </c>
      <c r="W229" s="725">
        <v>0</v>
      </c>
      <c r="X229" s="725">
        <v>0</v>
      </c>
      <c r="Y229" s="725">
        <v>0</v>
      </c>
      <c r="Z229" s="725">
        <v>0</v>
      </c>
      <c r="AA229" s="725">
        <v>0</v>
      </c>
      <c r="AB229" s="725">
        <v>0</v>
      </c>
      <c r="AC229" s="725">
        <v>0</v>
      </c>
      <c r="AD229" s="725">
        <v>0</v>
      </c>
      <c r="AE229" s="725">
        <v>0</v>
      </c>
      <c r="AF229" s="725">
        <v>0</v>
      </c>
      <c r="AG229" s="725">
        <v>0</v>
      </c>
      <c r="AH229" s="725">
        <v>0</v>
      </c>
      <c r="AI229" s="725">
        <v>0</v>
      </c>
      <c r="AJ229" s="725">
        <v>0</v>
      </c>
      <c r="AK229" s="725">
        <v>0</v>
      </c>
      <c r="AL229" s="725">
        <v>0</v>
      </c>
      <c r="AM229" s="725">
        <v>0</v>
      </c>
      <c r="AN229" s="725">
        <v>0</v>
      </c>
      <c r="AO229" s="726">
        <v>0</v>
      </c>
      <c r="AP229" s="625"/>
      <c r="AQ229" s="684"/>
      <c r="AR229" s="685"/>
      <c r="AS229" s="685"/>
      <c r="AT229" s="685"/>
      <c r="AU229" s="685">
        <v>0</v>
      </c>
      <c r="AV229" s="685">
        <v>0</v>
      </c>
      <c r="AW229" s="685">
        <v>0</v>
      </c>
      <c r="AX229" s="685">
        <v>0</v>
      </c>
      <c r="AY229" s="685">
        <v>0</v>
      </c>
      <c r="AZ229" s="685">
        <v>0</v>
      </c>
      <c r="BA229" s="685">
        <v>0</v>
      </c>
      <c r="BB229" s="685">
        <v>0</v>
      </c>
      <c r="BC229" s="685">
        <v>0</v>
      </c>
      <c r="BD229" s="685">
        <v>0</v>
      </c>
      <c r="BE229" s="685">
        <v>0</v>
      </c>
      <c r="BF229" s="685">
        <v>0</v>
      </c>
      <c r="BG229" s="685">
        <v>0</v>
      </c>
      <c r="BH229" s="685">
        <v>0</v>
      </c>
      <c r="BI229" s="685">
        <v>0</v>
      </c>
      <c r="BJ229" s="685">
        <v>0</v>
      </c>
      <c r="BK229" s="685">
        <v>0</v>
      </c>
      <c r="BL229" s="685">
        <v>0</v>
      </c>
      <c r="BM229" s="685">
        <v>0</v>
      </c>
      <c r="BN229" s="685">
        <v>0</v>
      </c>
      <c r="BO229" s="685">
        <v>0</v>
      </c>
      <c r="BP229" s="685">
        <v>0</v>
      </c>
      <c r="BQ229" s="685">
        <v>0</v>
      </c>
      <c r="BR229" s="685">
        <v>0</v>
      </c>
      <c r="BS229" s="685">
        <v>0</v>
      </c>
      <c r="BT229" s="686">
        <v>0</v>
      </c>
    </row>
    <row r="230" spans="2:72" hidden="1">
      <c r="B230" s="683"/>
      <c r="C230" s="683"/>
      <c r="D230" s="683" t="s">
        <v>700</v>
      </c>
      <c r="E230" s="683" t="s">
        <v>682</v>
      </c>
      <c r="F230" s="683"/>
      <c r="G230" s="683"/>
      <c r="H230" s="683">
        <v>2015</v>
      </c>
      <c r="I230" s="635" t="s">
        <v>582</v>
      </c>
      <c r="J230" s="635" t="str">
        <f t="shared" si="3"/>
        <v>Adjustment</v>
      </c>
      <c r="K230" s="625"/>
      <c r="L230" s="727"/>
      <c r="M230" s="725"/>
      <c r="N230" s="725"/>
      <c r="O230" s="725"/>
      <c r="P230" s="725">
        <v>0</v>
      </c>
      <c r="Q230" s="725">
        <v>0</v>
      </c>
      <c r="R230" s="725">
        <v>0</v>
      </c>
      <c r="S230" s="725">
        <v>0</v>
      </c>
      <c r="T230" s="725">
        <v>0</v>
      </c>
      <c r="U230" s="725">
        <v>0</v>
      </c>
      <c r="V230" s="725">
        <v>0</v>
      </c>
      <c r="W230" s="725">
        <v>0</v>
      </c>
      <c r="X230" s="725">
        <v>0</v>
      </c>
      <c r="Y230" s="725">
        <v>0</v>
      </c>
      <c r="Z230" s="725">
        <v>0</v>
      </c>
      <c r="AA230" s="725">
        <v>0</v>
      </c>
      <c r="AB230" s="725">
        <v>0</v>
      </c>
      <c r="AC230" s="725">
        <v>0</v>
      </c>
      <c r="AD230" s="725">
        <v>0</v>
      </c>
      <c r="AE230" s="725">
        <v>0</v>
      </c>
      <c r="AF230" s="725">
        <v>0</v>
      </c>
      <c r="AG230" s="725">
        <v>0</v>
      </c>
      <c r="AH230" s="725">
        <v>0</v>
      </c>
      <c r="AI230" s="725">
        <v>0</v>
      </c>
      <c r="AJ230" s="725">
        <v>0</v>
      </c>
      <c r="AK230" s="725">
        <v>0</v>
      </c>
      <c r="AL230" s="725">
        <v>0</v>
      </c>
      <c r="AM230" s="725">
        <v>0</v>
      </c>
      <c r="AN230" s="725">
        <v>0</v>
      </c>
      <c r="AO230" s="726">
        <v>0</v>
      </c>
      <c r="AP230" s="625"/>
      <c r="AQ230" s="684"/>
      <c r="AR230" s="685"/>
      <c r="AS230" s="685"/>
      <c r="AT230" s="685"/>
      <c r="AU230" s="685">
        <v>0</v>
      </c>
      <c r="AV230" s="685">
        <v>0</v>
      </c>
      <c r="AW230" s="685">
        <v>0</v>
      </c>
      <c r="AX230" s="685">
        <v>0</v>
      </c>
      <c r="AY230" s="685">
        <v>0</v>
      </c>
      <c r="AZ230" s="685">
        <v>0</v>
      </c>
      <c r="BA230" s="685">
        <v>0</v>
      </c>
      <c r="BB230" s="685">
        <v>0</v>
      </c>
      <c r="BC230" s="685">
        <v>0</v>
      </c>
      <c r="BD230" s="685">
        <v>0</v>
      </c>
      <c r="BE230" s="685">
        <v>0</v>
      </c>
      <c r="BF230" s="685">
        <v>0</v>
      </c>
      <c r="BG230" s="685">
        <v>0</v>
      </c>
      <c r="BH230" s="685">
        <v>0</v>
      </c>
      <c r="BI230" s="685">
        <v>0</v>
      </c>
      <c r="BJ230" s="685">
        <v>0</v>
      </c>
      <c r="BK230" s="685">
        <v>0</v>
      </c>
      <c r="BL230" s="685">
        <v>0</v>
      </c>
      <c r="BM230" s="685">
        <v>0</v>
      </c>
      <c r="BN230" s="685">
        <v>0</v>
      </c>
      <c r="BO230" s="685">
        <v>0</v>
      </c>
      <c r="BP230" s="685">
        <v>0</v>
      </c>
      <c r="BQ230" s="685">
        <v>0</v>
      </c>
      <c r="BR230" s="685">
        <v>0</v>
      </c>
      <c r="BS230" s="685">
        <v>0</v>
      </c>
      <c r="BT230" s="686">
        <v>0</v>
      </c>
    </row>
    <row r="231" spans="2:72" hidden="1">
      <c r="B231" s="683"/>
      <c r="C231" s="683"/>
      <c r="D231" s="683" t="s">
        <v>699</v>
      </c>
      <c r="E231" s="683" t="s">
        <v>682</v>
      </c>
      <c r="F231" s="683"/>
      <c r="G231" s="683"/>
      <c r="H231" s="683">
        <v>2015</v>
      </c>
      <c r="I231" s="635" t="s">
        <v>582</v>
      </c>
      <c r="J231" s="635" t="str">
        <f t="shared" si="3"/>
        <v>Adjustment</v>
      </c>
      <c r="K231" s="625"/>
      <c r="L231" s="727"/>
      <c r="M231" s="725"/>
      <c r="N231" s="725"/>
      <c r="O231" s="725"/>
      <c r="P231" s="725">
        <v>0</v>
      </c>
      <c r="Q231" s="725">
        <v>0</v>
      </c>
      <c r="R231" s="725">
        <v>0</v>
      </c>
      <c r="S231" s="725">
        <v>0</v>
      </c>
      <c r="T231" s="725">
        <v>0</v>
      </c>
      <c r="U231" s="725">
        <v>0</v>
      </c>
      <c r="V231" s="725">
        <v>0</v>
      </c>
      <c r="W231" s="725">
        <v>0</v>
      </c>
      <c r="X231" s="725">
        <v>0</v>
      </c>
      <c r="Y231" s="725">
        <v>0</v>
      </c>
      <c r="Z231" s="725">
        <v>0</v>
      </c>
      <c r="AA231" s="725">
        <v>0</v>
      </c>
      <c r="AB231" s="725">
        <v>0</v>
      </c>
      <c r="AC231" s="725">
        <v>0</v>
      </c>
      <c r="AD231" s="725">
        <v>0</v>
      </c>
      <c r="AE231" s="725">
        <v>0</v>
      </c>
      <c r="AF231" s="725">
        <v>0</v>
      </c>
      <c r="AG231" s="725">
        <v>0</v>
      </c>
      <c r="AH231" s="725">
        <v>0</v>
      </c>
      <c r="AI231" s="725">
        <v>0</v>
      </c>
      <c r="AJ231" s="725">
        <v>0</v>
      </c>
      <c r="AK231" s="725">
        <v>0</v>
      </c>
      <c r="AL231" s="725">
        <v>0</v>
      </c>
      <c r="AM231" s="725">
        <v>0</v>
      </c>
      <c r="AN231" s="725">
        <v>0</v>
      </c>
      <c r="AO231" s="726">
        <v>0</v>
      </c>
      <c r="AP231" s="625"/>
      <c r="AQ231" s="684"/>
      <c r="AR231" s="685"/>
      <c r="AS231" s="685"/>
      <c r="AT231" s="685"/>
      <c r="AU231" s="685">
        <v>0</v>
      </c>
      <c r="AV231" s="685">
        <v>0</v>
      </c>
      <c r="AW231" s="685">
        <v>0</v>
      </c>
      <c r="AX231" s="685">
        <v>0</v>
      </c>
      <c r="AY231" s="685">
        <v>0</v>
      </c>
      <c r="AZ231" s="685">
        <v>0</v>
      </c>
      <c r="BA231" s="685">
        <v>0</v>
      </c>
      <c r="BB231" s="685">
        <v>0</v>
      </c>
      <c r="BC231" s="685">
        <v>0</v>
      </c>
      <c r="BD231" s="685">
        <v>0</v>
      </c>
      <c r="BE231" s="685">
        <v>0</v>
      </c>
      <c r="BF231" s="685">
        <v>0</v>
      </c>
      <c r="BG231" s="685">
        <v>0</v>
      </c>
      <c r="BH231" s="685">
        <v>0</v>
      </c>
      <c r="BI231" s="685">
        <v>0</v>
      </c>
      <c r="BJ231" s="685">
        <v>0</v>
      </c>
      <c r="BK231" s="685">
        <v>0</v>
      </c>
      <c r="BL231" s="685">
        <v>0</v>
      </c>
      <c r="BM231" s="685">
        <v>0</v>
      </c>
      <c r="BN231" s="685">
        <v>0</v>
      </c>
      <c r="BO231" s="685">
        <v>0</v>
      </c>
      <c r="BP231" s="685">
        <v>0</v>
      </c>
      <c r="BQ231" s="685">
        <v>0</v>
      </c>
      <c r="BR231" s="685">
        <v>0</v>
      </c>
      <c r="BS231" s="685">
        <v>0</v>
      </c>
      <c r="BT231" s="686">
        <v>0</v>
      </c>
    </row>
    <row r="232" spans="2:72" hidden="1">
      <c r="B232" s="683"/>
      <c r="C232" s="683"/>
      <c r="D232" s="683" t="s">
        <v>698</v>
      </c>
      <c r="E232" s="683" t="s">
        <v>682</v>
      </c>
      <c r="F232" s="683"/>
      <c r="G232" s="683"/>
      <c r="H232" s="683">
        <v>2015</v>
      </c>
      <c r="I232" s="635" t="s">
        <v>582</v>
      </c>
      <c r="J232" s="635" t="str">
        <f t="shared" si="3"/>
        <v>Adjustment</v>
      </c>
      <c r="K232" s="625"/>
      <c r="L232" s="727"/>
      <c r="M232" s="725"/>
      <c r="N232" s="725"/>
      <c r="O232" s="725"/>
      <c r="P232" s="725">
        <v>0</v>
      </c>
      <c r="Q232" s="725">
        <v>0</v>
      </c>
      <c r="R232" s="725">
        <v>0</v>
      </c>
      <c r="S232" s="725">
        <v>0</v>
      </c>
      <c r="T232" s="725">
        <v>0</v>
      </c>
      <c r="U232" s="725">
        <v>0</v>
      </c>
      <c r="V232" s="725">
        <v>0</v>
      </c>
      <c r="W232" s="725">
        <v>0</v>
      </c>
      <c r="X232" s="725">
        <v>0</v>
      </c>
      <c r="Y232" s="725">
        <v>0</v>
      </c>
      <c r="Z232" s="725">
        <v>0</v>
      </c>
      <c r="AA232" s="725">
        <v>0</v>
      </c>
      <c r="AB232" s="725">
        <v>0</v>
      </c>
      <c r="AC232" s="725">
        <v>0</v>
      </c>
      <c r="AD232" s="725">
        <v>0</v>
      </c>
      <c r="AE232" s="725">
        <v>0</v>
      </c>
      <c r="AF232" s="725">
        <v>0</v>
      </c>
      <c r="AG232" s="725">
        <v>0</v>
      </c>
      <c r="AH232" s="725">
        <v>0</v>
      </c>
      <c r="AI232" s="725">
        <v>0</v>
      </c>
      <c r="AJ232" s="725">
        <v>0</v>
      </c>
      <c r="AK232" s="725">
        <v>0</v>
      </c>
      <c r="AL232" s="725">
        <v>0</v>
      </c>
      <c r="AM232" s="725">
        <v>0</v>
      </c>
      <c r="AN232" s="725">
        <v>0</v>
      </c>
      <c r="AO232" s="726">
        <v>0</v>
      </c>
      <c r="AP232" s="625"/>
      <c r="AQ232" s="684"/>
      <c r="AR232" s="685"/>
      <c r="AS232" s="685"/>
      <c r="AT232" s="685"/>
      <c r="AU232" s="685">
        <v>0</v>
      </c>
      <c r="AV232" s="685">
        <v>0</v>
      </c>
      <c r="AW232" s="685">
        <v>0</v>
      </c>
      <c r="AX232" s="685">
        <v>0</v>
      </c>
      <c r="AY232" s="685">
        <v>0</v>
      </c>
      <c r="AZ232" s="685">
        <v>0</v>
      </c>
      <c r="BA232" s="685">
        <v>0</v>
      </c>
      <c r="BB232" s="685">
        <v>0</v>
      </c>
      <c r="BC232" s="685">
        <v>0</v>
      </c>
      <c r="BD232" s="685">
        <v>0</v>
      </c>
      <c r="BE232" s="685">
        <v>0</v>
      </c>
      <c r="BF232" s="685">
        <v>0</v>
      </c>
      <c r="BG232" s="685">
        <v>0</v>
      </c>
      <c r="BH232" s="685">
        <v>0</v>
      </c>
      <c r="BI232" s="685">
        <v>0</v>
      </c>
      <c r="BJ232" s="685">
        <v>0</v>
      </c>
      <c r="BK232" s="685">
        <v>0</v>
      </c>
      <c r="BL232" s="685">
        <v>0</v>
      </c>
      <c r="BM232" s="685">
        <v>0</v>
      </c>
      <c r="BN232" s="685">
        <v>0</v>
      </c>
      <c r="BO232" s="685">
        <v>0</v>
      </c>
      <c r="BP232" s="685">
        <v>0</v>
      </c>
      <c r="BQ232" s="685">
        <v>0</v>
      </c>
      <c r="BR232" s="685">
        <v>0</v>
      </c>
      <c r="BS232" s="685">
        <v>0</v>
      </c>
      <c r="BT232" s="686">
        <v>0</v>
      </c>
    </row>
    <row r="233" spans="2:72" hidden="1">
      <c r="B233" s="683"/>
      <c r="C233" s="683"/>
      <c r="D233" s="683" t="s">
        <v>697</v>
      </c>
      <c r="E233" s="683" t="s">
        <v>682</v>
      </c>
      <c r="F233" s="683"/>
      <c r="G233" s="683"/>
      <c r="H233" s="683">
        <v>2015</v>
      </c>
      <c r="I233" s="635" t="s">
        <v>582</v>
      </c>
      <c r="J233" s="635" t="str">
        <f t="shared" si="3"/>
        <v>Adjustment</v>
      </c>
      <c r="K233" s="625"/>
      <c r="L233" s="727"/>
      <c r="M233" s="725"/>
      <c r="N233" s="725"/>
      <c r="O233" s="725"/>
      <c r="P233" s="725">
        <v>0</v>
      </c>
      <c r="Q233" s="725">
        <v>0</v>
      </c>
      <c r="R233" s="725">
        <v>0</v>
      </c>
      <c r="S233" s="725">
        <v>0</v>
      </c>
      <c r="T233" s="725">
        <v>0</v>
      </c>
      <c r="U233" s="725">
        <v>0</v>
      </c>
      <c r="V233" s="725">
        <v>0</v>
      </c>
      <c r="W233" s="725">
        <v>0</v>
      </c>
      <c r="X233" s="725">
        <v>0</v>
      </c>
      <c r="Y233" s="725">
        <v>0</v>
      </c>
      <c r="Z233" s="725">
        <v>0</v>
      </c>
      <c r="AA233" s="725">
        <v>0</v>
      </c>
      <c r="AB233" s="725">
        <v>0</v>
      </c>
      <c r="AC233" s="725">
        <v>0</v>
      </c>
      <c r="AD233" s="725">
        <v>0</v>
      </c>
      <c r="AE233" s="725">
        <v>0</v>
      </c>
      <c r="AF233" s="725">
        <v>0</v>
      </c>
      <c r="AG233" s="725">
        <v>0</v>
      </c>
      <c r="AH233" s="725">
        <v>0</v>
      </c>
      <c r="AI233" s="725">
        <v>0</v>
      </c>
      <c r="AJ233" s="725">
        <v>0</v>
      </c>
      <c r="AK233" s="725">
        <v>0</v>
      </c>
      <c r="AL233" s="725">
        <v>0</v>
      </c>
      <c r="AM233" s="725">
        <v>0</v>
      </c>
      <c r="AN233" s="725">
        <v>0</v>
      </c>
      <c r="AO233" s="726">
        <v>0</v>
      </c>
      <c r="AP233" s="625"/>
      <c r="AQ233" s="684"/>
      <c r="AR233" s="685"/>
      <c r="AS233" s="685"/>
      <c r="AT233" s="685"/>
      <c r="AU233" s="685">
        <v>0</v>
      </c>
      <c r="AV233" s="685">
        <v>0</v>
      </c>
      <c r="AW233" s="685">
        <v>0</v>
      </c>
      <c r="AX233" s="685">
        <v>0</v>
      </c>
      <c r="AY233" s="685">
        <v>0</v>
      </c>
      <c r="AZ233" s="685">
        <v>0</v>
      </c>
      <c r="BA233" s="685">
        <v>0</v>
      </c>
      <c r="BB233" s="685">
        <v>0</v>
      </c>
      <c r="BC233" s="685">
        <v>0</v>
      </c>
      <c r="BD233" s="685">
        <v>0</v>
      </c>
      <c r="BE233" s="685">
        <v>0</v>
      </c>
      <c r="BF233" s="685">
        <v>0</v>
      </c>
      <c r="BG233" s="685">
        <v>0</v>
      </c>
      <c r="BH233" s="685">
        <v>0</v>
      </c>
      <c r="BI233" s="685">
        <v>0</v>
      </c>
      <c r="BJ233" s="685">
        <v>0</v>
      </c>
      <c r="BK233" s="685">
        <v>0</v>
      </c>
      <c r="BL233" s="685">
        <v>0</v>
      </c>
      <c r="BM233" s="685">
        <v>0</v>
      </c>
      <c r="BN233" s="685">
        <v>0</v>
      </c>
      <c r="BO233" s="685">
        <v>0</v>
      </c>
      <c r="BP233" s="685">
        <v>0</v>
      </c>
      <c r="BQ233" s="685">
        <v>0</v>
      </c>
      <c r="BR233" s="685">
        <v>0</v>
      </c>
      <c r="BS233" s="685">
        <v>0</v>
      </c>
      <c r="BT233" s="686">
        <v>0</v>
      </c>
    </row>
    <row r="234" spans="2:72" hidden="1">
      <c r="B234" s="683"/>
      <c r="C234" s="683"/>
      <c r="D234" s="683" t="s">
        <v>97</v>
      </c>
      <c r="E234" s="683" t="s">
        <v>682</v>
      </c>
      <c r="F234" s="683"/>
      <c r="G234" s="683"/>
      <c r="H234" s="683">
        <v>2015</v>
      </c>
      <c r="I234" s="635" t="s">
        <v>582</v>
      </c>
      <c r="J234" s="635" t="str">
        <f t="shared" si="3"/>
        <v>Adjustment</v>
      </c>
      <c r="K234" s="625"/>
      <c r="L234" s="727"/>
      <c r="M234" s="725"/>
      <c r="N234" s="725"/>
      <c r="O234" s="725"/>
      <c r="P234" s="725">
        <v>0</v>
      </c>
      <c r="Q234" s="725">
        <v>0</v>
      </c>
      <c r="R234" s="725">
        <v>0</v>
      </c>
      <c r="S234" s="725">
        <v>0</v>
      </c>
      <c r="T234" s="725">
        <v>0</v>
      </c>
      <c r="U234" s="725">
        <v>0</v>
      </c>
      <c r="V234" s="725">
        <v>0</v>
      </c>
      <c r="W234" s="725">
        <v>0</v>
      </c>
      <c r="X234" s="725">
        <v>0</v>
      </c>
      <c r="Y234" s="725">
        <v>0</v>
      </c>
      <c r="Z234" s="725">
        <v>0</v>
      </c>
      <c r="AA234" s="725">
        <v>0</v>
      </c>
      <c r="AB234" s="725">
        <v>0</v>
      </c>
      <c r="AC234" s="725">
        <v>0</v>
      </c>
      <c r="AD234" s="725">
        <v>0</v>
      </c>
      <c r="AE234" s="725">
        <v>0</v>
      </c>
      <c r="AF234" s="725">
        <v>0</v>
      </c>
      <c r="AG234" s="725">
        <v>0</v>
      </c>
      <c r="AH234" s="725">
        <v>0</v>
      </c>
      <c r="AI234" s="725">
        <v>0</v>
      </c>
      <c r="AJ234" s="725">
        <v>0</v>
      </c>
      <c r="AK234" s="725">
        <v>0</v>
      </c>
      <c r="AL234" s="725">
        <v>0</v>
      </c>
      <c r="AM234" s="725">
        <v>0</v>
      </c>
      <c r="AN234" s="725">
        <v>0</v>
      </c>
      <c r="AO234" s="726">
        <v>0</v>
      </c>
      <c r="AP234" s="625"/>
      <c r="AQ234" s="684"/>
      <c r="AR234" s="685"/>
      <c r="AS234" s="685"/>
      <c r="AT234" s="685"/>
      <c r="AU234" s="685">
        <v>0</v>
      </c>
      <c r="AV234" s="685">
        <v>0</v>
      </c>
      <c r="AW234" s="685">
        <v>0</v>
      </c>
      <c r="AX234" s="685">
        <v>0</v>
      </c>
      <c r="AY234" s="685">
        <v>0</v>
      </c>
      <c r="AZ234" s="685">
        <v>0</v>
      </c>
      <c r="BA234" s="685">
        <v>0</v>
      </c>
      <c r="BB234" s="685">
        <v>0</v>
      </c>
      <c r="BC234" s="685">
        <v>0</v>
      </c>
      <c r="BD234" s="685">
        <v>0</v>
      </c>
      <c r="BE234" s="685">
        <v>0</v>
      </c>
      <c r="BF234" s="685">
        <v>0</v>
      </c>
      <c r="BG234" s="685">
        <v>0</v>
      </c>
      <c r="BH234" s="685">
        <v>0</v>
      </c>
      <c r="BI234" s="685">
        <v>0</v>
      </c>
      <c r="BJ234" s="685">
        <v>0</v>
      </c>
      <c r="BK234" s="685">
        <v>0</v>
      </c>
      <c r="BL234" s="685">
        <v>0</v>
      </c>
      <c r="BM234" s="685">
        <v>0</v>
      </c>
      <c r="BN234" s="685">
        <v>0</v>
      </c>
      <c r="BO234" s="685">
        <v>0</v>
      </c>
      <c r="BP234" s="685">
        <v>0</v>
      </c>
      <c r="BQ234" s="685">
        <v>0</v>
      </c>
      <c r="BR234" s="685">
        <v>0</v>
      </c>
      <c r="BS234" s="685">
        <v>0</v>
      </c>
      <c r="BT234" s="686">
        <v>0</v>
      </c>
    </row>
    <row r="235" spans="2:72" hidden="1">
      <c r="B235" s="683"/>
      <c r="C235" s="683"/>
      <c r="D235" s="683" t="s">
        <v>95</v>
      </c>
      <c r="E235" s="683" t="s">
        <v>682</v>
      </c>
      <c r="F235" s="683"/>
      <c r="G235" s="683"/>
      <c r="H235" s="683">
        <v>2015</v>
      </c>
      <c r="I235" s="635" t="s">
        <v>582</v>
      </c>
      <c r="J235" s="635" t="str">
        <f t="shared" si="3"/>
        <v>Adjustment</v>
      </c>
      <c r="K235" s="625"/>
      <c r="L235" s="727"/>
      <c r="M235" s="725"/>
      <c r="N235" s="725"/>
      <c r="O235" s="725"/>
      <c r="P235" s="725">
        <v>3</v>
      </c>
      <c r="Q235" s="725">
        <v>3</v>
      </c>
      <c r="R235" s="725">
        <v>3</v>
      </c>
      <c r="S235" s="725">
        <v>3</v>
      </c>
      <c r="T235" s="725">
        <v>3</v>
      </c>
      <c r="U235" s="725">
        <v>3</v>
      </c>
      <c r="V235" s="725">
        <v>3</v>
      </c>
      <c r="W235" s="725">
        <v>3</v>
      </c>
      <c r="X235" s="725">
        <v>3</v>
      </c>
      <c r="Y235" s="725">
        <v>3</v>
      </c>
      <c r="Z235" s="725">
        <v>2</v>
      </c>
      <c r="AA235" s="725">
        <v>2</v>
      </c>
      <c r="AB235" s="725">
        <v>2</v>
      </c>
      <c r="AC235" s="725">
        <v>2</v>
      </c>
      <c r="AD235" s="725">
        <v>2</v>
      </c>
      <c r="AE235" s="725">
        <v>2</v>
      </c>
      <c r="AF235" s="725">
        <v>1</v>
      </c>
      <c r="AG235" s="725">
        <v>1</v>
      </c>
      <c r="AH235" s="725">
        <v>1</v>
      </c>
      <c r="AI235" s="725">
        <v>1</v>
      </c>
      <c r="AJ235" s="725">
        <v>0</v>
      </c>
      <c r="AK235" s="725">
        <v>0</v>
      </c>
      <c r="AL235" s="725">
        <v>0</v>
      </c>
      <c r="AM235" s="725">
        <v>0</v>
      </c>
      <c r="AN235" s="725">
        <v>0</v>
      </c>
      <c r="AO235" s="726">
        <v>0</v>
      </c>
      <c r="AP235" s="625"/>
      <c r="AQ235" s="684"/>
      <c r="AR235" s="685"/>
      <c r="AS235" s="685"/>
      <c r="AT235" s="685"/>
      <c r="AU235" s="685">
        <v>41579</v>
      </c>
      <c r="AV235" s="685">
        <v>41046</v>
      </c>
      <c r="AW235" s="685">
        <v>41046</v>
      </c>
      <c r="AX235" s="685">
        <v>41046</v>
      </c>
      <c r="AY235" s="685">
        <v>41046</v>
      </c>
      <c r="AZ235" s="685">
        <v>41046</v>
      </c>
      <c r="BA235" s="685">
        <v>41046</v>
      </c>
      <c r="BB235" s="685">
        <v>41034</v>
      </c>
      <c r="BC235" s="685">
        <v>41034</v>
      </c>
      <c r="BD235" s="685">
        <v>41034</v>
      </c>
      <c r="BE235" s="685">
        <v>39498</v>
      </c>
      <c r="BF235" s="685">
        <v>39467</v>
      </c>
      <c r="BG235" s="685">
        <v>39467</v>
      </c>
      <c r="BH235" s="685">
        <v>39403</v>
      </c>
      <c r="BI235" s="685">
        <v>39403</v>
      </c>
      <c r="BJ235" s="685">
        <v>39351</v>
      </c>
      <c r="BK235" s="685">
        <v>16796</v>
      </c>
      <c r="BL235" s="685">
        <v>16796</v>
      </c>
      <c r="BM235" s="685">
        <v>16796</v>
      </c>
      <c r="BN235" s="685">
        <v>16796</v>
      </c>
      <c r="BO235" s="685">
        <v>0</v>
      </c>
      <c r="BP235" s="685">
        <v>0</v>
      </c>
      <c r="BQ235" s="685">
        <v>0</v>
      </c>
      <c r="BR235" s="685">
        <v>0</v>
      </c>
      <c r="BS235" s="685">
        <v>0</v>
      </c>
      <c r="BT235" s="686">
        <v>0</v>
      </c>
    </row>
    <row r="236" spans="2:72" hidden="1">
      <c r="B236" s="683"/>
      <c r="C236" s="683"/>
      <c r="D236" s="683" t="s">
        <v>96</v>
      </c>
      <c r="E236" s="683" t="s">
        <v>682</v>
      </c>
      <c r="F236" s="683"/>
      <c r="G236" s="683"/>
      <c r="H236" s="683">
        <v>2015</v>
      </c>
      <c r="I236" s="635" t="s">
        <v>582</v>
      </c>
      <c r="J236" s="635" t="str">
        <f t="shared" si="3"/>
        <v>Adjustment</v>
      </c>
      <c r="K236" s="625"/>
      <c r="L236" s="727"/>
      <c r="M236" s="725"/>
      <c r="N236" s="725"/>
      <c r="O236" s="725"/>
      <c r="P236" s="725">
        <v>0</v>
      </c>
      <c r="Q236" s="725">
        <v>0</v>
      </c>
      <c r="R236" s="725">
        <v>0</v>
      </c>
      <c r="S236" s="725">
        <v>0</v>
      </c>
      <c r="T236" s="725">
        <v>0</v>
      </c>
      <c r="U236" s="725">
        <v>0</v>
      </c>
      <c r="V236" s="725">
        <v>0</v>
      </c>
      <c r="W236" s="725">
        <v>0</v>
      </c>
      <c r="X236" s="725">
        <v>0</v>
      </c>
      <c r="Y236" s="725">
        <v>0</v>
      </c>
      <c r="Z236" s="725">
        <v>0</v>
      </c>
      <c r="AA236" s="725">
        <v>0</v>
      </c>
      <c r="AB236" s="725">
        <v>0</v>
      </c>
      <c r="AC236" s="725">
        <v>0</v>
      </c>
      <c r="AD236" s="725">
        <v>0</v>
      </c>
      <c r="AE236" s="725">
        <v>0</v>
      </c>
      <c r="AF236" s="725">
        <v>0</v>
      </c>
      <c r="AG236" s="725">
        <v>0</v>
      </c>
      <c r="AH236" s="725">
        <v>0</v>
      </c>
      <c r="AI236" s="725">
        <v>0</v>
      </c>
      <c r="AJ236" s="725">
        <v>0</v>
      </c>
      <c r="AK236" s="725">
        <v>0</v>
      </c>
      <c r="AL236" s="725">
        <v>0</v>
      </c>
      <c r="AM236" s="725">
        <v>0</v>
      </c>
      <c r="AN236" s="725">
        <v>0</v>
      </c>
      <c r="AO236" s="726">
        <v>0</v>
      </c>
      <c r="AP236" s="625"/>
      <c r="AQ236" s="684"/>
      <c r="AR236" s="685"/>
      <c r="AS236" s="685"/>
      <c r="AT236" s="685"/>
      <c r="AU236" s="685">
        <v>3339</v>
      </c>
      <c r="AV236" s="685">
        <v>3300</v>
      </c>
      <c r="AW236" s="685">
        <v>3300</v>
      </c>
      <c r="AX236" s="685">
        <v>3300</v>
      </c>
      <c r="AY236" s="685">
        <v>3300</v>
      </c>
      <c r="AZ236" s="685">
        <v>3300</v>
      </c>
      <c r="BA236" s="685">
        <v>3300</v>
      </c>
      <c r="BB236" s="685">
        <v>3291</v>
      </c>
      <c r="BC236" s="685">
        <v>3291</v>
      </c>
      <c r="BD236" s="685">
        <v>3291</v>
      </c>
      <c r="BE236" s="685">
        <v>2792</v>
      </c>
      <c r="BF236" s="685">
        <v>2769</v>
      </c>
      <c r="BG236" s="685">
        <v>2769</v>
      </c>
      <c r="BH236" s="685">
        <v>2684</v>
      </c>
      <c r="BI236" s="685">
        <v>2684</v>
      </c>
      <c r="BJ236" s="685">
        <v>2674</v>
      </c>
      <c r="BK236" s="685">
        <v>1117</v>
      </c>
      <c r="BL236" s="685">
        <v>1117</v>
      </c>
      <c r="BM236" s="685">
        <v>1117</v>
      </c>
      <c r="BN236" s="685">
        <v>1117</v>
      </c>
      <c r="BO236" s="685">
        <v>0</v>
      </c>
      <c r="BP236" s="685">
        <v>0</v>
      </c>
      <c r="BQ236" s="685">
        <v>0</v>
      </c>
      <c r="BR236" s="685">
        <v>0</v>
      </c>
      <c r="BS236" s="685">
        <v>0</v>
      </c>
      <c r="BT236" s="686">
        <v>0</v>
      </c>
    </row>
    <row r="237" spans="2:72" hidden="1">
      <c r="B237" s="683"/>
      <c r="C237" s="683"/>
      <c r="D237" s="683" t="s">
        <v>687</v>
      </c>
      <c r="E237" s="683" t="s">
        <v>682</v>
      </c>
      <c r="F237" s="683"/>
      <c r="G237" s="683"/>
      <c r="H237" s="683">
        <v>2015</v>
      </c>
      <c r="I237" s="635" t="s">
        <v>582</v>
      </c>
      <c r="J237" s="635" t="str">
        <f t="shared" si="3"/>
        <v>Adjustment</v>
      </c>
      <c r="K237" s="625"/>
      <c r="L237" s="727"/>
      <c r="M237" s="725"/>
      <c r="N237" s="725"/>
      <c r="O237" s="725"/>
      <c r="P237" s="725">
        <v>3</v>
      </c>
      <c r="Q237" s="725">
        <v>3</v>
      </c>
      <c r="R237" s="725">
        <v>3</v>
      </c>
      <c r="S237" s="725">
        <v>3</v>
      </c>
      <c r="T237" s="725">
        <v>3</v>
      </c>
      <c r="U237" s="725">
        <v>3</v>
      </c>
      <c r="V237" s="725">
        <v>3</v>
      </c>
      <c r="W237" s="725">
        <v>3</v>
      </c>
      <c r="X237" s="725">
        <v>3</v>
      </c>
      <c r="Y237" s="725">
        <v>3</v>
      </c>
      <c r="Z237" s="725">
        <v>3</v>
      </c>
      <c r="AA237" s="725">
        <v>3</v>
      </c>
      <c r="AB237" s="725">
        <v>3</v>
      </c>
      <c r="AC237" s="725">
        <v>3</v>
      </c>
      <c r="AD237" s="725">
        <v>3</v>
      </c>
      <c r="AE237" s="725">
        <v>3</v>
      </c>
      <c r="AF237" s="725">
        <v>3</v>
      </c>
      <c r="AG237" s="725">
        <v>3</v>
      </c>
      <c r="AH237" s="725">
        <v>3</v>
      </c>
      <c r="AI237" s="725">
        <v>0</v>
      </c>
      <c r="AJ237" s="725">
        <v>0</v>
      </c>
      <c r="AK237" s="725">
        <v>0</v>
      </c>
      <c r="AL237" s="725">
        <v>0</v>
      </c>
      <c r="AM237" s="725">
        <v>0</v>
      </c>
      <c r="AN237" s="725">
        <v>0</v>
      </c>
      <c r="AO237" s="726">
        <v>0</v>
      </c>
      <c r="AP237" s="625"/>
      <c r="AQ237" s="684"/>
      <c r="AR237" s="685"/>
      <c r="AS237" s="685"/>
      <c r="AT237" s="685"/>
      <c r="AU237" s="685">
        <v>5200</v>
      </c>
      <c r="AV237" s="685">
        <v>5200</v>
      </c>
      <c r="AW237" s="685">
        <v>5200</v>
      </c>
      <c r="AX237" s="685">
        <v>5200</v>
      </c>
      <c r="AY237" s="685">
        <v>5200</v>
      </c>
      <c r="AZ237" s="685">
        <v>5200</v>
      </c>
      <c r="BA237" s="685">
        <v>5200</v>
      </c>
      <c r="BB237" s="685">
        <v>5200</v>
      </c>
      <c r="BC237" s="685">
        <v>5200</v>
      </c>
      <c r="BD237" s="685">
        <v>5200</v>
      </c>
      <c r="BE237" s="685">
        <v>5200</v>
      </c>
      <c r="BF237" s="685">
        <v>5200</v>
      </c>
      <c r="BG237" s="685">
        <v>5200</v>
      </c>
      <c r="BH237" s="685">
        <v>5200</v>
      </c>
      <c r="BI237" s="685">
        <v>5200</v>
      </c>
      <c r="BJ237" s="685">
        <v>5200</v>
      </c>
      <c r="BK237" s="685">
        <v>5200</v>
      </c>
      <c r="BL237" s="685">
        <v>5200</v>
      </c>
      <c r="BM237" s="685">
        <v>5157</v>
      </c>
      <c r="BN237" s="685">
        <v>0</v>
      </c>
      <c r="BO237" s="685">
        <v>0</v>
      </c>
      <c r="BP237" s="685">
        <v>0</v>
      </c>
      <c r="BQ237" s="685">
        <v>0</v>
      </c>
      <c r="BR237" s="685">
        <v>0</v>
      </c>
      <c r="BS237" s="685">
        <v>0</v>
      </c>
      <c r="BT237" s="686">
        <v>0</v>
      </c>
    </row>
    <row r="238" spans="2:72" hidden="1">
      <c r="B238" s="683"/>
      <c r="C238" s="683"/>
      <c r="D238" s="683" t="s">
        <v>99</v>
      </c>
      <c r="E238" s="683" t="s">
        <v>682</v>
      </c>
      <c r="F238" s="683"/>
      <c r="G238" s="683"/>
      <c r="H238" s="683">
        <v>2015</v>
      </c>
      <c r="I238" s="635" t="s">
        <v>582</v>
      </c>
      <c r="J238" s="635" t="str">
        <f t="shared" si="3"/>
        <v>Adjustment</v>
      </c>
      <c r="K238" s="625"/>
      <c r="L238" s="727"/>
      <c r="M238" s="725"/>
      <c r="N238" s="725"/>
      <c r="O238" s="725"/>
      <c r="P238" s="725">
        <v>0</v>
      </c>
      <c r="Q238" s="725">
        <v>0</v>
      </c>
      <c r="R238" s="725">
        <v>0</v>
      </c>
      <c r="S238" s="725">
        <v>0</v>
      </c>
      <c r="T238" s="725">
        <v>0</v>
      </c>
      <c r="U238" s="725">
        <v>0</v>
      </c>
      <c r="V238" s="725">
        <v>0</v>
      </c>
      <c r="W238" s="725">
        <v>0</v>
      </c>
      <c r="X238" s="725">
        <v>0</v>
      </c>
      <c r="Y238" s="725">
        <v>0</v>
      </c>
      <c r="Z238" s="725">
        <v>0</v>
      </c>
      <c r="AA238" s="725">
        <v>0</v>
      </c>
      <c r="AB238" s="725">
        <v>0</v>
      </c>
      <c r="AC238" s="725">
        <v>0</v>
      </c>
      <c r="AD238" s="725">
        <v>0</v>
      </c>
      <c r="AE238" s="725">
        <v>0</v>
      </c>
      <c r="AF238" s="725">
        <v>0</v>
      </c>
      <c r="AG238" s="725">
        <v>0</v>
      </c>
      <c r="AH238" s="725">
        <v>0</v>
      </c>
      <c r="AI238" s="725">
        <v>0</v>
      </c>
      <c r="AJ238" s="725">
        <v>0</v>
      </c>
      <c r="AK238" s="725">
        <v>0</v>
      </c>
      <c r="AL238" s="725">
        <v>0</v>
      </c>
      <c r="AM238" s="725">
        <v>0</v>
      </c>
      <c r="AN238" s="725">
        <v>0</v>
      </c>
      <c r="AO238" s="726">
        <v>0</v>
      </c>
      <c r="AP238" s="625"/>
      <c r="AQ238" s="684"/>
      <c r="AR238" s="685"/>
      <c r="AS238" s="685"/>
      <c r="AT238" s="685"/>
      <c r="AU238" s="685">
        <v>3366</v>
      </c>
      <c r="AV238" s="685">
        <v>3366</v>
      </c>
      <c r="AW238" s="685">
        <v>3366</v>
      </c>
      <c r="AX238" s="685">
        <v>3366</v>
      </c>
      <c r="AY238" s="685">
        <v>3366</v>
      </c>
      <c r="AZ238" s="685">
        <v>3366</v>
      </c>
      <c r="BA238" s="685">
        <v>3366</v>
      </c>
      <c r="BB238" s="685">
        <v>3366</v>
      </c>
      <c r="BC238" s="685">
        <v>3366</v>
      </c>
      <c r="BD238" s="685">
        <v>3366</v>
      </c>
      <c r="BE238" s="685">
        <v>3366</v>
      </c>
      <c r="BF238" s="685">
        <v>3366</v>
      </c>
      <c r="BG238" s="685">
        <v>3366</v>
      </c>
      <c r="BH238" s="685">
        <v>3366</v>
      </c>
      <c r="BI238" s="685">
        <v>3366</v>
      </c>
      <c r="BJ238" s="685">
        <v>3366</v>
      </c>
      <c r="BK238" s="685">
        <v>3366</v>
      </c>
      <c r="BL238" s="685">
        <v>3366</v>
      </c>
      <c r="BM238" s="685">
        <v>3366</v>
      </c>
      <c r="BN238" s="685">
        <v>3366</v>
      </c>
      <c r="BO238" s="685">
        <v>3366</v>
      </c>
      <c r="BP238" s="685">
        <v>3366</v>
      </c>
      <c r="BQ238" s="685">
        <v>3366</v>
      </c>
      <c r="BR238" s="685">
        <v>0</v>
      </c>
      <c r="BS238" s="685">
        <v>0</v>
      </c>
      <c r="BT238" s="686">
        <v>0</v>
      </c>
    </row>
    <row r="239" spans="2:72" hidden="1">
      <c r="B239" s="683"/>
      <c r="C239" s="683"/>
      <c r="D239" s="683" t="s">
        <v>100</v>
      </c>
      <c r="E239" s="683" t="s">
        <v>682</v>
      </c>
      <c r="F239" s="683"/>
      <c r="G239" s="683"/>
      <c r="H239" s="683">
        <v>2015</v>
      </c>
      <c r="I239" s="635" t="s">
        <v>582</v>
      </c>
      <c r="J239" s="635" t="str">
        <f t="shared" si="3"/>
        <v>Adjustment</v>
      </c>
      <c r="K239" s="625"/>
      <c r="L239" s="727"/>
      <c r="M239" s="725"/>
      <c r="N239" s="725"/>
      <c r="O239" s="725"/>
      <c r="P239" s="725">
        <v>11</v>
      </c>
      <c r="Q239" s="725">
        <v>11</v>
      </c>
      <c r="R239" s="725">
        <v>11</v>
      </c>
      <c r="S239" s="725">
        <v>11</v>
      </c>
      <c r="T239" s="725">
        <v>179</v>
      </c>
      <c r="U239" s="725">
        <v>179</v>
      </c>
      <c r="V239" s="725">
        <v>179</v>
      </c>
      <c r="W239" s="725">
        <v>179</v>
      </c>
      <c r="X239" s="725">
        <v>179</v>
      </c>
      <c r="Y239" s="725">
        <v>179</v>
      </c>
      <c r="Z239" s="725">
        <v>179</v>
      </c>
      <c r="AA239" s="725">
        <v>179</v>
      </c>
      <c r="AB239" s="725">
        <v>179</v>
      </c>
      <c r="AC239" s="725">
        <v>125</v>
      </c>
      <c r="AD239" s="725">
        <v>0</v>
      </c>
      <c r="AE239" s="725">
        <v>0</v>
      </c>
      <c r="AF239" s="725">
        <v>0</v>
      </c>
      <c r="AG239" s="725">
        <v>0</v>
      </c>
      <c r="AH239" s="725">
        <v>0</v>
      </c>
      <c r="AI239" s="725">
        <v>0</v>
      </c>
      <c r="AJ239" s="725">
        <v>0</v>
      </c>
      <c r="AK239" s="725">
        <v>0</v>
      </c>
      <c r="AL239" s="725">
        <v>0</v>
      </c>
      <c r="AM239" s="725">
        <v>0</v>
      </c>
      <c r="AN239" s="725">
        <v>0</v>
      </c>
      <c r="AO239" s="726">
        <v>0</v>
      </c>
      <c r="AP239" s="625"/>
      <c r="AQ239" s="684"/>
      <c r="AR239" s="685"/>
      <c r="AS239" s="685"/>
      <c r="AT239" s="685"/>
      <c r="AU239" s="685">
        <v>52755</v>
      </c>
      <c r="AV239" s="685">
        <v>52755</v>
      </c>
      <c r="AW239" s="685">
        <v>52755</v>
      </c>
      <c r="AX239" s="685">
        <v>52755</v>
      </c>
      <c r="AY239" s="685">
        <v>836732</v>
      </c>
      <c r="AZ239" s="685">
        <v>836732</v>
      </c>
      <c r="BA239" s="685">
        <v>836732</v>
      </c>
      <c r="BB239" s="685">
        <v>836732</v>
      </c>
      <c r="BC239" s="685">
        <v>836732</v>
      </c>
      <c r="BD239" s="685">
        <v>836732</v>
      </c>
      <c r="BE239" s="685">
        <v>836732</v>
      </c>
      <c r="BF239" s="685">
        <v>836732</v>
      </c>
      <c r="BG239" s="685">
        <v>836732</v>
      </c>
      <c r="BH239" s="685">
        <v>585712</v>
      </c>
      <c r="BI239" s="685">
        <v>0</v>
      </c>
      <c r="BJ239" s="685">
        <v>0</v>
      </c>
      <c r="BK239" s="685">
        <v>0</v>
      </c>
      <c r="BL239" s="685">
        <v>0</v>
      </c>
      <c r="BM239" s="685">
        <v>0</v>
      </c>
      <c r="BN239" s="685">
        <v>0</v>
      </c>
      <c r="BO239" s="685">
        <v>0</v>
      </c>
      <c r="BP239" s="685">
        <v>0</v>
      </c>
      <c r="BQ239" s="685">
        <v>0</v>
      </c>
      <c r="BR239" s="685">
        <v>0</v>
      </c>
      <c r="BS239" s="685">
        <v>0</v>
      </c>
      <c r="BT239" s="686">
        <v>0</v>
      </c>
    </row>
    <row r="240" spans="2:72" hidden="1">
      <c r="B240" s="683"/>
      <c r="C240" s="683"/>
      <c r="D240" s="683" t="s">
        <v>101</v>
      </c>
      <c r="E240" s="683" t="s">
        <v>682</v>
      </c>
      <c r="F240" s="683"/>
      <c r="G240" s="683"/>
      <c r="H240" s="683">
        <v>2015</v>
      </c>
      <c r="I240" s="635" t="s">
        <v>582</v>
      </c>
      <c r="J240" s="635" t="str">
        <f t="shared" si="3"/>
        <v>Adjustment</v>
      </c>
      <c r="K240" s="625"/>
      <c r="L240" s="727"/>
      <c r="M240" s="725"/>
      <c r="N240" s="725"/>
      <c r="O240" s="725"/>
      <c r="P240" s="725">
        <v>115</v>
      </c>
      <c r="Q240" s="725">
        <v>115</v>
      </c>
      <c r="R240" s="725">
        <v>115</v>
      </c>
      <c r="S240" s="725">
        <v>115</v>
      </c>
      <c r="T240" s="725">
        <v>115</v>
      </c>
      <c r="U240" s="725">
        <v>115</v>
      </c>
      <c r="V240" s="725">
        <v>106</v>
      </c>
      <c r="W240" s="725">
        <v>106</v>
      </c>
      <c r="X240" s="725">
        <v>106</v>
      </c>
      <c r="Y240" s="725">
        <v>67</v>
      </c>
      <c r="Z240" s="725">
        <v>28</v>
      </c>
      <c r="AA240" s="725">
        <v>28</v>
      </c>
      <c r="AB240" s="725">
        <v>28</v>
      </c>
      <c r="AC240" s="725">
        <v>28</v>
      </c>
      <c r="AD240" s="725">
        <v>28</v>
      </c>
      <c r="AE240" s="725">
        <v>17</v>
      </c>
      <c r="AF240" s="725">
        <v>0</v>
      </c>
      <c r="AG240" s="725">
        <v>0</v>
      </c>
      <c r="AH240" s="725">
        <v>0</v>
      </c>
      <c r="AI240" s="725">
        <v>0</v>
      </c>
      <c r="AJ240" s="725">
        <v>0</v>
      </c>
      <c r="AK240" s="725">
        <v>0</v>
      </c>
      <c r="AL240" s="725">
        <v>0</v>
      </c>
      <c r="AM240" s="725">
        <v>0</v>
      </c>
      <c r="AN240" s="725">
        <v>0</v>
      </c>
      <c r="AO240" s="726">
        <v>0</v>
      </c>
      <c r="AP240" s="625"/>
      <c r="AQ240" s="684"/>
      <c r="AR240" s="685"/>
      <c r="AS240" s="685"/>
      <c r="AT240" s="685"/>
      <c r="AU240" s="685">
        <v>1162366</v>
      </c>
      <c r="AV240" s="685">
        <v>1162366</v>
      </c>
      <c r="AW240" s="685">
        <v>1162366</v>
      </c>
      <c r="AX240" s="685">
        <v>1162366</v>
      </c>
      <c r="AY240" s="685">
        <v>1162366</v>
      </c>
      <c r="AZ240" s="685">
        <v>1162366</v>
      </c>
      <c r="BA240" s="685">
        <v>1098188</v>
      </c>
      <c r="BB240" s="685">
        <v>1098188</v>
      </c>
      <c r="BC240" s="685">
        <v>1098188</v>
      </c>
      <c r="BD240" s="685">
        <v>826303</v>
      </c>
      <c r="BE240" s="685">
        <v>560206</v>
      </c>
      <c r="BF240" s="685">
        <v>560206</v>
      </c>
      <c r="BG240" s="685">
        <v>556680</v>
      </c>
      <c r="BH240" s="685">
        <v>556680</v>
      </c>
      <c r="BI240" s="685">
        <v>556680</v>
      </c>
      <c r="BJ240" s="685">
        <v>427178</v>
      </c>
      <c r="BK240" s="685">
        <v>0</v>
      </c>
      <c r="BL240" s="685">
        <v>0</v>
      </c>
      <c r="BM240" s="685">
        <v>0</v>
      </c>
      <c r="BN240" s="685">
        <v>0</v>
      </c>
      <c r="BO240" s="685">
        <v>0</v>
      </c>
      <c r="BP240" s="685">
        <v>0</v>
      </c>
      <c r="BQ240" s="685">
        <v>0</v>
      </c>
      <c r="BR240" s="685">
        <v>0</v>
      </c>
      <c r="BS240" s="685">
        <v>0</v>
      </c>
      <c r="BT240" s="686">
        <v>0</v>
      </c>
    </row>
    <row r="241" spans="2:72" hidden="1">
      <c r="B241" s="683"/>
      <c r="C241" s="683"/>
      <c r="D241" s="683" t="s">
        <v>102</v>
      </c>
      <c r="E241" s="683" t="s">
        <v>682</v>
      </c>
      <c r="F241" s="683"/>
      <c r="G241" s="683"/>
      <c r="H241" s="683">
        <v>2015</v>
      </c>
      <c r="I241" s="635" t="s">
        <v>582</v>
      </c>
      <c r="J241" s="635" t="str">
        <f t="shared" si="3"/>
        <v>Adjustment</v>
      </c>
      <c r="K241" s="625"/>
      <c r="L241" s="727"/>
      <c r="M241" s="725"/>
      <c r="N241" s="725"/>
      <c r="O241" s="725"/>
      <c r="P241" s="725">
        <v>0</v>
      </c>
      <c r="Q241" s="725">
        <v>0</v>
      </c>
      <c r="R241" s="725">
        <v>0</v>
      </c>
      <c r="S241" s="725">
        <v>0</v>
      </c>
      <c r="T241" s="725">
        <v>0</v>
      </c>
      <c r="U241" s="725">
        <v>0</v>
      </c>
      <c r="V241" s="725">
        <v>0</v>
      </c>
      <c r="W241" s="725">
        <v>0</v>
      </c>
      <c r="X241" s="725">
        <v>0</v>
      </c>
      <c r="Y241" s="725">
        <v>0</v>
      </c>
      <c r="Z241" s="725">
        <v>0</v>
      </c>
      <c r="AA241" s="725">
        <v>0</v>
      </c>
      <c r="AB241" s="725">
        <v>0</v>
      </c>
      <c r="AC241" s="725">
        <v>0</v>
      </c>
      <c r="AD241" s="725">
        <v>0</v>
      </c>
      <c r="AE241" s="725">
        <v>0</v>
      </c>
      <c r="AF241" s="725">
        <v>0</v>
      </c>
      <c r="AG241" s="725">
        <v>0</v>
      </c>
      <c r="AH241" s="725">
        <v>0</v>
      </c>
      <c r="AI241" s="725">
        <v>0</v>
      </c>
      <c r="AJ241" s="725">
        <v>0</v>
      </c>
      <c r="AK241" s="725">
        <v>0</v>
      </c>
      <c r="AL241" s="725">
        <v>0</v>
      </c>
      <c r="AM241" s="725">
        <v>0</v>
      </c>
      <c r="AN241" s="725">
        <v>0</v>
      </c>
      <c r="AO241" s="726">
        <v>0</v>
      </c>
      <c r="AP241" s="625"/>
      <c r="AQ241" s="684"/>
      <c r="AR241" s="685"/>
      <c r="AS241" s="685"/>
      <c r="AT241" s="685"/>
      <c r="AU241" s="685">
        <v>0</v>
      </c>
      <c r="AV241" s="685">
        <v>0</v>
      </c>
      <c r="AW241" s="685">
        <v>0</v>
      </c>
      <c r="AX241" s="685">
        <v>0</v>
      </c>
      <c r="AY241" s="685">
        <v>0</v>
      </c>
      <c r="AZ241" s="685">
        <v>0</v>
      </c>
      <c r="BA241" s="685">
        <v>0</v>
      </c>
      <c r="BB241" s="685">
        <v>0</v>
      </c>
      <c r="BC241" s="685">
        <v>0</v>
      </c>
      <c r="BD241" s="685">
        <v>0</v>
      </c>
      <c r="BE241" s="685">
        <v>0</v>
      </c>
      <c r="BF241" s="685">
        <v>0</v>
      </c>
      <c r="BG241" s="685">
        <v>0</v>
      </c>
      <c r="BH241" s="685">
        <v>0</v>
      </c>
      <c r="BI241" s="685">
        <v>0</v>
      </c>
      <c r="BJ241" s="685">
        <v>0</v>
      </c>
      <c r="BK241" s="685">
        <v>0</v>
      </c>
      <c r="BL241" s="685">
        <v>0</v>
      </c>
      <c r="BM241" s="685">
        <v>0</v>
      </c>
      <c r="BN241" s="685">
        <v>0</v>
      </c>
      <c r="BO241" s="685">
        <v>0</v>
      </c>
      <c r="BP241" s="685">
        <v>0</v>
      </c>
      <c r="BQ241" s="685">
        <v>0</v>
      </c>
      <c r="BR241" s="685">
        <v>0</v>
      </c>
      <c r="BS241" s="685">
        <v>0</v>
      </c>
      <c r="BT241" s="686">
        <v>0</v>
      </c>
    </row>
    <row r="242" spans="2:72" hidden="1">
      <c r="B242" s="683"/>
      <c r="C242" s="683"/>
      <c r="D242" s="683" t="s">
        <v>103</v>
      </c>
      <c r="E242" s="683" t="s">
        <v>682</v>
      </c>
      <c r="F242" s="683"/>
      <c r="G242" s="683"/>
      <c r="H242" s="683">
        <v>2015</v>
      </c>
      <c r="I242" s="635" t="s">
        <v>582</v>
      </c>
      <c r="J242" s="635" t="str">
        <f t="shared" si="3"/>
        <v>Adjustment</v>
      </c>
      <c r="K242" s="625"/>
      <c r="L242" s="727"/>
      <c r="M242" s="725"/>
      <c r="N242" s="725"/>
      <c r="O242" s="725"/>
      <c r="P242" s="725">
        <v>3</v>
      </c>
      <c r="Q242" s="725">
        <v>3</v>
      </c>
      <c r="R242" s="725">
        <v>3</v>
      </c>
      <c r="S242" s="725">
        <v>3</v>
      </c>
      <c r="T242" s="725">
        <v>3</v>
      </c>
      <c r="U242" s="725">
        <v>3</v>
      </c>
      <c r="V242" s="725">
        <v>3</v>
      </c>
      <c r="W242" s="725">
        <v>3</v>
      </c>
      <c r="X242" s="725">
        <v>3</v>
      </c>
      <c r="Y242" s="725">
        <v>3</v>
      </c>
      <c r="Z242" s="725">
        <v>3</v>
      </c>
      <c r="AA242" s="725">
        <v>3</v>
      </c>
      <c r="AB242" s="725">
        <v>3</v>
      </c>
      <c r="AC242" s="725">
        <v>3</v>
      </c>
      <c r="AD242" s="725">
        <v>1</v>
      </c>
      <c r="AE242" s="725">
        <v>0</v>
      </c>
      <c r="AF242" s="725">
        <v>0</v>
      </c>
      <c r="AG242" s="725">
        <v>0</v>
      </c>
      <c r="AH242" s="725">
        <v>0</v>
      </c>
      <c r="AI242" s="725">
        <v>0</v>
      </c>
      <c r="AJ242" s="725">
        <v>0</v>
      </c>
      <c r="AK242" s="725">
        <v>0</v>
      </c>
      <c r="AL242" s="725">
        <v>0</v>
      </c>
      <c r="AM242" s="725">
        <v>0</v>
      </c>
      <c r="AN242" s="725">
        <v>0</v>
      </c>
      <c r="AO242" s="726">
        <v>0</v>
      </c>
      <c r="AP242" s="625"/>
      <c r="AQ242" s="684"/>
      <c r="AR242" s="685"/>
      <c r="AS242" s="685"/>
      <c r="AT242" s="685"/>
      <c r="AU242" s="685">
        <v>36145</v>
      </c>
      <c r="AV242" s="685">
        <v>36145</v>
      </c>
      <c r="AW242" s="685">
        <v>36145</v>
      </c>
      <c r="AX242" s="685">
        <v>36145</v>
      </c>
      <c r="AY242" s="685">
        <v>36145</v>
      </c>
      <c r="AZ242" s="685">
        <v>36145</v>
      </c>
      <c r="BA242" s="685">
        <v>36145</v>
      </c>
      <c r="BB242" s="685">
        <v>36145</v>
      </c>
      <c r="BC242" s="685">
        <v>36145</v>
      </c>
      <c r="BD242" s="685">
        <v>36145</v>
      </c>
      <c r="BE242" s="685">
        <v>36145</v>
      </c>
      <c r="BF242" s="685">
        <v>36145</v>
      </c>
      <c r="BG242" s="685">
        <v>36145</v>
      </c>
      <c r="BH242" s="685">
        <v>36145</v>
      </c>
      <c r="BI242" s="685">
        <v>15684</v>
      </c>
      <c r="BJ242" s="685">
        <v>0</v>
      </c>
      <c r="BK242" s="685">
        <v>0</v>
      </c>
      <c r="BL242" s="685">
        <v>0</v>
      </c>
      <c r="BM242" s="685">
        <v>0</v>
      </c>
      <c r="BN242" s="685">
        <v>0</v>
      </c>
      <c r="BO242" s="685">
        <v>0</v>
      </c>
      <c r="BP242" s="685">
        <v>0</v>
      </c>
      <c r="BQ242" s="685">
        <v>0</v>
      </c>
      <c r="BR242" s="685">
        <v>0</v>
      </c>
      <c r="BS242" s="685">
        <v>0</v>
      </c>
      <c r="BT242" s="686">
        <v>0</v>
      </c>
    </row>
    <row r="243" spans="2:72" hidden="1">
      <c r="B243" s="683"/>
      <c r="C243" s="683"/>
      <c r="D243" s="683" t="s">
        <v>104</v>
      </c>
      <c r="E243" s="683" t="s">
        <v>682</v>
      </c>
      <c r="F243" s="683"/>
      <c r="G243" s="683"/>
      <c r="H243" s="683">
        <v>2015</v>
      </c>
      <c r="I243" s="635" t="s">
        <v>582</v>
      </c>
      <c r="J243" s="635" t="str">
        <f t="shared" si="3"/>
        <v>Adjustment</v>
      </c>
      <c r="K243" s="625"/>
      <c r="L243" s="727"/>
      <c r="M243" s="725"/>
      <c r="N243" s="725"/>
      <c r="O243" s="725"/>
      <c r="P243" s="725">
        <v>0</v>
      </c>
      <c r="Q243" s="725">
        <v>0</v>
      </c>
      <c r="R243" s="725">
        <v>0</v>
      </c>
      <c r="S243" s="725">
        <v>0</v>
      </c>
      <c r="T243" s="725">
        <v>0</v>
      </c>
      <c r="U243" s="725">
        <v>0</v>
      </c>
      <c r="V243" s="725">
        <v>0</v>
      </c>
      <c r="W243" s="725">
        <v>0</v>
      </c>
      <c r="X243" s="725">
        <v>0</v>
      </c>
      <c r="Y243" s="725">
        <v>0</v>
      </c>
      <c r="Z243" s="725">
        <v>0</v>
      </c>
      <c r="AA243" s="725">
        <v>0</v>
      </c>
      <c r="AB243" s="725">
        <v>0</v>
      </c>
      <c r="AC243" s="725">
        <v>0</v>
      </c>
      <c r="AD243" s="725">
        <v>0</v>
      </c>
      <c r="AE243" s="725">
        <v>0</v>
      </c>
      <c r="AF243" s="725">
        <v>0</v>
      </c>
      <c r="AG243" s="725">
        <v>0</v>
      </c>
      <c r="AH243" s="725">
        <v>0</v>
      </c>
      <c r="AI243" s="725">
        <v>0</v>
      </c>
      <c r="AJ243" s="725">
        <v>0</v>
      </c>
      <c r="AK243" s="725">
        <v>0</v>
      </c>
      <c r="AL243" s="725">
        <v>0</v>
      </c>
      <c r="AM243" s="725">
        <v>0</v>
      </c>
      <c r="AN243" s="725">
        <v>0</v>
      </c>
      <c r="AO243" s="726">
        <v>0</v>
      </c>
      <c r="AP243" s="625"/>
      <c r="AQ243" s="684"/>
      <c r="AR243" s="685"/>
      <c r="AS243" s="685"/>
      <c r="AT243" s="685"/>
      <c r="AU243" s="685">
        <v>0</v>
      </c>
      <c r="AV243" s="685">
        <v>0</v>
      </c>
      <c r="AW243" s="685">
        <v>0</v>
      </c>
      <c r="AX243" s="685">
        <v>0</v>
      </c>
      <c r="AY243" s="685">
        <v>0</v>
      </c>
      <c r="AZ243" s="685">
        <v>0</v>
      </c>
      <c r="BA243" s="685">
        <v>0</v>
      </c>
      <c r="BB243" s="685">
        <v>0</v>
      </c>
      <c r="BC243" s="685">
        <v>0</v>
      </c>
      <c r="BD243" s="685">
        <v>0</v>
      </c>
      <c r="BE243" s="685">
        <v>0</v>
      </c>
      <c r="BF243" s="685">
        <v>0</v>
      </c>
      <c r="BG243" s="685">
        <v>0</v>
      </c>
      <c r="BH243" s="685">
        <v>0</v>
      </c>
      <c r="BI243" s="685">
        <v>0</v>
      </c>
      <c r="BJ243" s="685">
        <v>0</v>
      </c>
      <c r="BK243" s="685">
        <v>0</v>
      </c>
      <c r="BL243" s="685">
        <v>0</v>
      </c>
      <c r="BM243" s="685">
        <v>0</v>
      </c>
      <c r="BN243" s="685">
        <v>0</v>
      </c>
      <c r="BO243" s="685">
        <v>0</v>
      </c>
      <c r="BP243" s="685">
        <v>0</v>
      </c>
      <c r="BQ243" s="685">
        <v>0</v>
      </c>
      <c r="BR243" s="685">
        <v>0</v>
      </c>
      <c r="BS243" s="685">
        <v>0</v>
      </c>
      <c r="BT243" s="686">
        <v>0</v>
      </c>
    </row>
    <row r="244" spans="2:72" hidden="1">
      <c r="B244" s="683"/>
      <c r="C244" s="683"/>
      <c r="D244" s="683" t="s">
        <v>105</v>
      </c>
      <c r="E244" s="683" t="s">
        <v>682</v>
      </c>
      <c r="F244" s="683"/>
      <c r="G244" s="683"/>
      <c r="H244" s="683">
        <v>2015</v>
      </c>
      <c r="I244" s="635" t="s">
        <v>582</v>
      </c>
      <c r="J244" s="635" t="str">
        <f t="shared" si="3"/>
        <v>Adjustment</v>
      </c>
      <c r="K244" s="625"/>
      <c r="L244" s="727"/>
      <c r="M244" s="725"/>
      <c r="N244" s="725"/>
      <c r="O244" s="725"/>
      <c r="P244" s="725">
        <v>0</v>
      </c>
      <c r="Q244" s="725">
        <v>0</v>
      </c>
      <c r="R244" s="725">
        <v>0</v>
      </c>
      <c r="S244" s="725">
        <v>0</v>
      </c>
      <c r="T244" s="725">
        <v>0</v>
      </c>
      <c r="U244" s="725">
        <v>0</v>
      </c>
      <c r="V244" s="725">
        <v>0</v>
      </c>
      <c r="W244" s="725">
        <v>0</v>
      </c>
      <c r="X244" s="725">
        <v>0</v>
      </c>
      <c r="Y244" s="725">
        <v>0</v>
      </c>
      <c r="Z244" s="725">
        <v>0</v>
      </c>
      <c r="AA244" s="725">
        <v>0</v>
      </c>
      <c r="AB244" s="725">
        <v>0</v>
      </c>
      <c r="AC244" s="725">
        <v>0</v>
      </c>
      <c r="AD244" s="725">
        <v>0</v>
      </c>
      <c r="AE244" s="725">
        <v>0</v>
      </c>
      <c r="AF244" s="725">
        <v>0</v>
      </c>
      <c r="AG244" s="725">
        <v>0</v>
      </c>
      <c r="AH244" s="725">
        <v>0</v>
      </c>
      <c r="AI244" s="725">
        <v>0</v>
      </c>
      <c r="AJ244" s="725">
        <v>0</v>
      </c>
      <c r="AK244" s="725">
        <v>0</v>
      </c>
      <c r="AL244" s="725">
        <v>0</v>
      </c>
      <c r="AM244" s="725">
        <v>0</v>
      </c>
      <c r="AN244" s="725">
        <v>0</v>
      </c>
      <c r="AO244" s="726">
        <v>0</v>
      </c>
      <c r="AP244" s="625"/>
      <c r="AQ244" s="684"/>
      <c r="AR244" s="685"/>
      <c r="AS244" s="685"/>
      <c r="AT244" s="685"/>
      <c r="AU244" s="685">
        <v>0</v>
      </c>
      <c r="AV244" s="685">
        <v>0</v>
      </c>
      <c r="AW244" s="685">
        <v>0</v>
      </c>
      <c r="AX244" s="685">
        <v>0</v>
      </c>
      <c r="AY244" s="685">
        <v>0</v>
      </c>
      <c r="AZ244" s="685">
        <v>0</v>
      </c>
      <c r="BA244" s="685">
        <v>0</v>
      </c>
      <c r="BB244" s="685">
        <v>0</v>
      </c>
      <c r="BC244" s="685">
        <v>0</v>
      </c>
      <c r="BD244" s="685">
        <v>0</v>
      </c>
      <c r="BE244" s="685">
        <v>0</v>
      </c>
      <c r="BF244" s="685">
        <v>0</v>
      </c>
      <c r="BG244" s="685">
        <v>0</v>
      </c>
      <c r="BH244" s="685">
        <v>0</v>
      </c>
      <c r="BI244" s="685">
        <v>0</v>
      </c>
      <c r="BJ244" s="685">
        <v>0</v>
      </c>
      <c r="BK244" s="685">
        <v>0</v>
      </c>
      <c r="BL244" s="685">
        <v>0</v>
      </c>
      <c r="BM244" s="685">
        <v>0</v>
      </c>
      <c r="BN244" s="685">
        <v>0</v>
      </c>
      <c r="BO244" s="685">
        <v>0</v>
      </c>
      <c r="BP244" s="685">
        <v>0</v>
      </c>
      <c r="BQ244" s="685">
        <v>0</v>
      </c>
      <c r="BR244" s="685">
        <v>0</v>
      </c>
      <c r="BS244" s="685">
        <v>0</v>
      </c>
      <c r="BT244" s="686">
        <v>0</v>
      </c>
    </row>
    <row r="245" spans="2:72" hidden="1">
      <c r="B245" s="683"/>
      <c r="C245" s="683"/>
      <c r="D245" s="683" t="s">
        <v>107</v>
      </c>
      <c r="E245" s="683" t="s">
        <v>682</v>
      </c>
      <c r="F245" s="683"/>
      <c r="G245" s="683"/>
      <c r="H245" s="683">
        <v>2015</v>
      </c>
      <c r="I245" s="635" t="s">
        <v>582</v>
      </c>
      <c r="J245" s="635" t="str">
        <f t="shared" si="3"/>
        <v>Adjustment</v>
      </c>
      <c r="K245" s="625"/>
      <c r="L245" s="727"/>
      <c r="M245" s="725"/>
      <c r="N245" s="725"/>
      <c r="O245" s="725"/>
      <c r="P245" s="725">
        <v>0</v>
      </c>
      <c r="Q245" s="725">
        <v>0</v>
      </c>
      <c r="R245" s="725">
        <v>0</v>
      </c>
      <c r="S245" s="725">
        <v>0</v>
      </c>
      <c r="T245" s="725">
        <v>0</v>
      </c>
      <c r="U245" s="725">
        <v>0</v>
      </c>
      <c r="V245" s="725">
        <v>0</v>
      </c>
      <c r="W245" s="725">
        <v>0</v>
      </c>
      <c r="X245" s="725">
        <v>0</v>
      </c>
      <c r="Y245" s="725">
        <v>0</v>
      </c>
      <c r="Z245" s="725">
        <v>0</v>
      </c>
      <c r="AA245" s="725">
        <v>0</v>
      </c>
      <c r="AB245" s="725">
        <v>0</v>
      </c>
      <c r="AC245" s="725">
        <v>0</v>
      </c>
      <c r="AD245" s="725">
        <v>0</v>
      </c>
      <c r="AE245" s="725">
        <v>0</v>
      </c>
      <c r="AF245" s="725">
        <v>0</v>
      </c>
      <c r="AG245" s="725">
        <v>0</v>
      </c>
      <c r="AH245" s="725">
        <v>0</v>
      </c>
      <c r="AI245" s="725">
        <v>0</v>
      </c>
      <c r="AJ245" s="725">
        <v>0</v>
      </c>
      <c r="AK245" s="725">
        <v>0</v>
      </c>
      <c r="AL245" s="725">
        <v>0</v>
      </c>
      <c r="AM245" s="725">
        <v>0</v>
      </c>
      <c r="AN245" s="725">
        <v>0</v>
      </c>
      <c r="AO245" s="726">
        <v>0</v>
      </c>
      <c r="AP245" s="625"/>
      <c r="AQ245" s="684"/>
      <c r="AR245" s="685"/>
      <c r="AS245" s="685"/>
      <c r="AT245" s="685"/>
      <c r="AU245" s="685">
        <v>0</v>
      </c>
      <c r="AV245" s="685">
        <v>0</v>
      </c>
      <c r="AW245" s="685">
        <v>0</v>
      </c>
      <c r="AX245" s="685">
        <v>0</v>
      </c>
      <c r="AY245" s="685">
        <v>0</v>
      </c>
      <c r="AZ245" s="685">
        <v>0</v>
      </c>
      <c r="BA245" s="685">
        <v>0</v>
      </c>
      <c r="BB245" s="685">
        <v>0</v>
      </c>
      <c r="BC245" s="685">
        <v>0</v>
      </c>
      <c r="BD245" s="685">
        <v>0</v>
      </c>
      <c r="BE245" s="685">
        <v>0</v>
      </c>
      <c r="BF245" s="685">
        <v>0</v>
      </c>
      <c r="BG245" s="685">
        <v>0</v>
      </c>
      <c r="BH245" s="685">
        <v>0</v>
      </c>
      <c r="BI245" s="685">
        <v>0</v>
      </c>
      <c r="BJ245" s="685">
        <v>0</v>
      </c>
      <c r="BK245" s="685">
        <v>0</v>
      </c>
      <c r="BL245" s="685">
        <v>0</v>
      </c>
      <c r="BM245" s="685">
        <v>0</v>
      </c>
      <c r="BN245" s="685">
        <v>0</v>
      </c>
      <c r="BO245" s="685">
        <v>0</v>
      </c>
      <c r="BP245" s="685">
        <v>0</v>
      </c>
      <c r="BQ245" s="685">
        <v>0</v>
      </c>
      <c r="BR245" s="685">
        <v>0</v>
      </c>
      <c r="BS245" s="685">
        <v>0</v>
      </c>
      <c r="BT245" s="686">
        <v>0</v>
      </c>
    </row>
    <row r="246" spans="2:72" hidden="1">
      <c r="B246" s="683"/>
      <c r="C246" s="683"/>
      <c r="D246" s="683" t="s">
        <v>106</v>
      </c>
      <c r="E246" s="683" t="s">
        <v>682</v>
      </c>
      <c r="F246" s="683"/>
      <c r="G246" s="683"/>
      <c r="H246" s="683">
        <v>2015</v>
      </c>
      <c r="I246" s="635" t="s">
        <v>582</v>
      </c>
      <c r="J246" s="635" t="str">
        <f t="shared" si="3"/>
        <v>Adjustment</v>
      </c>
      <c r="K246" s="625"/>
      <c r="L246" s="727"/>
      <c r="M246" s="725"/>
      <c r="N246" s="725"/>
      <c r="O246" s="725"/>
      <c r="P246" s="725">
        <v>0</v>
      </c>
      <c r="Q246" s="725">
        <v>0</v>
      </c>
      <c r="R246" s="725">
        <v>0</v>
      </c>
      <c r="S246" s="725">
        <v>0</v>
      </c>
      <c r="T246" s="725">
        <v>0</v>
      </c>
      <c r="U246" s="725">
        <v>0</v>
      </c>
      <c r="V246" s="725">
        <v>0</v>
      </c>
      <c r="W246" s="725">
        <v>0</v>
      </c>
      <c r="X246" s="725">
        <v>0</v>
      </c>
      <c r="Y246" s="725">
        <v>0</v>
      </c>
      <c r="Z246" s="725">
        <v>0</v>
      </c>
      <c r="AA246" s="725">
        <v>0</v>
      </c>
      <c r="AB246" s="725">
        <v>0</v>
      </c>
      <c r="AC246" s="725">
        <v>0</v>
      </c>
      <c r="AD246" s="725">
        <v>0</v>
      </c>
      <c r="AE246" s="725">
        <v>0</v>
      </c>
      <c r="AF246" s="725">
        <v>0</v>
      </c>
      <c r="AG246" s="725">
        <v>0</v>
      </c>
      <c r="AH246" s="725">
        <v>0</v>
      </c>
      <c r="AI246" s="725">
        <v>0</v>
      </c>
      <c r="AJ246" s="725">
        <v>0</v>
      </c>
      <c r="AK246" s="725">
        <v>0</v>
      </c>
      <c r="AL246" s="725">
        <v>0</v>
      </c>
      <c r="AM246" s="725">
        <v>0</v>
      </c>
      <c r="AN246" s="725">
        <v>0</v>
      </c>
      <c r="AO246" s="726">
        <v>0</v>
      </c>
      <c r="AP246" s="625"/>
      <c r="AQ246" s="684"/>
      <c r="AR246" s="685"/>
      <c r="AS246" s="685"/>
      <c r="AT246" s="685"/>
      <c r="AU246" s="685">
        <v>0</v>
      </c>
      <c r="AV246" s="685">
        <v>0</v>
      </c>
      <c r="AW246" s="685">
        <v>0</v>
      </c>
      <c r="AX246" s="685">
        <v>0</v>
      </c>
      <c r="AY246" s="685">
        <v>0</v>
      </c>
      <c r="AZ246" s="685">
        <v>0</v>
      </c>
      <c r="BA246" s="685">
        <v>0</v>
      </c>
      <c r="BB246" s="685">
        <v>0</v>
      </c>
      <c r="BC246" s="685">
        <v>0</v>
      </c>
      <c r="BD246" s="685">
        <v>0</v>
      </c>
      <c r="BE246" s="685">
        <v>0</v>
      </c>
      <c r="BF246" s="685">
        <v>0</v>
      </c>
      <c r="BG246" s="685">
        <v>0</v>
      </c>
      <c r="BH246" s="685">
        <v>0</v>
      </c>
      <c r="BI246" s="685">
        <v>0</v>
      </c>
      <c r="BJ246" s="685">
        <v>0</v>
      </c>
      <c r="BK246" s="685">
        <v>0</v>
      </c>
      <c r="BL246" s="685">
        <v>0</v>
      </c>
      <c r="BM246" s="685">
        <v>0</v>
      </c>
      <c r="BN246" s="685">
        <v>0</v>
      </c>
      <c r="BO246" s="685">
        <v>0</v>
      </c>
      <c r="BP246" s="685">
        <v>0</v>
      </c>
      <c r="BQ246" s="685">
        <v>0</v>
      </c>
      <c r="BR246" s="685">
        <v>0</v>
      </c>
      <c r="BS246" s="685">
        <v>0</v>
      </c>
      <c r="BT246" s="686">
        <v>0</v>
      </c>
    </row>
    <row r="247" spans="2:72" hidden="1">
      <c r="B247" s="683"/>
      <c r="C247" s="683"/>
      <c r="D247" s="683" t="s">
        <v>109</v>
      </c>
      <c r="E247" s="683" t="s">
        <v>682</v>
      </c>
      <c r="F247" s="683"/>
      <c r="G247" s="683"/>
      <c r="H247" s="683">
        <v>2015</v>
      </c>
      <c r="I247" s="635" t="s">
        <v>582</v>
      </c>
      <c r="J247" s="635" t="str">
        <f t="shared" si="3"/>
        <v>Adjustment</v>
      </c>
      <c r="K247" s="625"/>
      <c r="L247" s="727"/>
      <c r="M247" s="725"/>
      <c r="N247" s="725"/>
      <c r="O247" s="725"/>
      <c r="P247" s="725">
        <v>0</v>
      </c>
      <c r="Q247" s="725">
        <v>0</v>
      </c>
      <c r="R247" s="725">
        <v>0</v>
      </c>
      <c r="S247" s="725">
        <v>0</v>
      </c>
      <c r="T247" s="725">
        <v>0</v>
      </c>
      <c r="U247" s="725">
        <v>0</v>
      </c>
      <c r="V247" s="725">
        <v>0</v>
      </c>
      <c r="W247" s="725">
        <v>0</v>
      </c>
      <c r="X247" s="725">
        <v>0</v>
      </c>
      <c r="Y247" s="725">
        <v>0</v>
      </c>
      <c r="Z247" s="725">
        <v>0</v>
      </c>
      <c r="AA247" s="725">
        <v>0</v>
      </c>
      <c r="AB247" s="725">
        <v>0</v>
      </c>
      <c r="AC247" s="725">
        <v>0</v>
      </c>
      <c r="AD247" s="725">
        <v>0</v>
      </c>
      <c r="AE247" s="725">
        <v>0</v>
      </c>
      <c r="AF247" s="725">
        <v>0</v>
      </c>
      <c r="AG247" s="725">
        <v>0</v>
      </c>
      <c r="AH247" s="725">
        <v>0</v>
      </c>
      <c r="AI247" s="725">
        <v>0</v>
      </c>
      <c r="AJ247" s="725">
        <v>0</v>
      </c>
      <c r="AK247" s="725">
        <v>0</v>
      </c>
      <c r="AL247" s="725">
        <v>0</v>
      </c>
      <c r="AM247" s="725">
        <v>0</v>
      </c>
      <c r="AN247" s="725">
        <v>0</v>
      </c>
      <c r="AO247" s="726">
        <v>0</v>
      </c>
      <c r="AP247" s="625"/>
      <c r="AQ247" s="684"/>
      <c r="AR247" s="685"/>
      <c r="AS247" s="685"/>
      <c r="AT247" s="685"/>
      <c r="AU247" s="685">
        <v>0</v>
      </c>
      <c r="AV247" s="685">
        <v>0</v>
      </c>
      <c r="AW247" s="685">
        <v>0</v>
      </c>
      <c r="AX247" s="685">
        <v>0</v>
      </c>
      <c r="AY247" s="685">
        <v>0</v>
      </c>
      <c r="AZ247" s="685">
        <v>0</v>
      </c>
      <c r="BA247" s="685">
        <v>0</v>
      </c>
      <c r="BB247" s="685">
        <v>0</v>
      </c>
      <c r="BC247" s="685">
        <v>0</v>
      </c>
      <c r="BD247" s="685">
        <v>0</v>
      </c>
      <c r="BE247" s="685">
        <v>0</v>
      </c>
      <c r="BF247" s="685">
        <v>0</v>
      </c>
      <c r="BG247" s="685">
        <v>0</v>
      </c>
      <c r="BH247" s="685">
        <v>0</v>
      </c>
      <c r="BI247" s="685">
        <v>0</v>
      </c>
      <c r="BJ247" s="685">
        <v>0</v>
      </c>
      <c r="BK247" s="685">
        <v>0</v>
      </c>
      <c r="BL247" s="685">
        <v>0</v>
      </c>
      <c r="BM247" s="685">
        <v>0</v>
      </c>
      <c r="BN247" s="685">
        <v>0</v>
      </c>
      <c r="BO247" s="685">
        <v>0</v>
      </c>
      <c r="BP247" s="685">
        <v>0</v>
      </c>
      <c r="BQ247" s="685">
        <v>0</v>
      </c>
      <c r="BR247" s="685">
        <v>0</v>
      </c>
      <c r="BS247" s="685">
        <v>0</v>
      </c>
      <c r="BT247" s="686">
        <v>0</v>
      </c>
    </row>
    <row r="248" spans="2:72" hidden="1">
      <c r="B248" s="683"/>
      <c r="C248" s="683"/>
      <c r="D248" s="683" t="s">
        <v>496</v>
      </c>
      <c r="E248" s="683" t="s">
        <v>682</v>
      </c>
      <c r="F248" s="683"/>
      <c r="G248" s="683"/>
      <c r="H248" s="683">
        <v>2015</v>
      </c>
      <c r="I248" s="635" t="s">
        <v>582</v>
      </c>
      <c r="J248" s="635" t="str">
        <f t="shared" si="3"/>
        <v>Adjustment</v>
      </c>
      <c r="K248" s="625"/>
      <c r="L248" s="727"/>
      <c r="M248" s="725"/>
      <c r="N248" s="725"/>
      <c r="O248" s="725"/>
      <c r="P248" s="725">
        <v>0</v>
      </c>
      <c r="Q248" s="725">
        <v>0</v>
      </c>
      <c r="R248" s="725">
        <v>0</v>
      </c>
      <c r="S248" s="725">
        <v>0</v>
      </c>
      <c r="T248" s="725">
        <v>0</v>
      </c>
      <c r="U248" s="725">
        <v>0</v>
      </c>
      <c r="V248" s="725">
        <v>0</v>
      </c>
      <c r="W248" s="725">
        <v>0</v>
      </c>
      <c r="X248" s="725">
        <v>0</v>
      </c>
      <c r="Y248" s="725">
        <v>0</v>
      </c>
      <c r="Z248" s="725">
        <v>0</v>
      </c>
      <c r="AA248" s="725">
        <v>0</v>
      </c>
      <c r="AB248" s="725">
        <v>0</v>
      </c>
      <c r="AC248" s="725">
        <v>0</v>
      </c>
      <c r="AD248" s="725">
        <v>0</v>
      </c>
      <c r="AE248" s="725">
        <v>0</v>
      </c>
      <c r="AF248" s="725">
        <v>0</v>
      </c>
      <c r="AG248" s="725">
        <v>0</v>
      </c>
      <c r="AH248" s="725">
        <v>0</v>
      </c>
      <c r="AI248" s="725">
        <v>0</v>
      </c>
      <c r="AJ248" s="725">
        <v>0</v>
      </c>
      <c r="AK248" s="725">
        <v>0</v>
      </c>
      <c r="AL248" s="725">
        <v>0</v>
      </c>
      <c r="AM248" s="725">
        <v>0</v>
      </c>
      <c r="AN248" s="725">
        <v>0</v>
      </c>
      <c r="AO248" s="726">
        <v>0</v>
      </c>
      <c r="AP248" s="625"/>
      <c r="AQ248" s="684"/>
      <c r="AR248" s="685"/>
      <c r="AS248" s="685"/>
      <c r="AT248" s="685"/>
      <c r="AU248" s="685">
        <v>0</v>
      </c>
      <c r="AV248" s="685">
        <v>0</v>
      </c>
      <c r="AW248" s="685">
        <v>0</v>
      </c>
      <c r="AX248" s="685">
        <v>0</v>
      </c>
      <c r="AY248" s="685">
        <v>0</v>
      </c>
      <c r="AZ248" s="685">
        <v>0</v>
      </c>
      <c r="BA248" s="685">
        <v>0</v>
      </c>
      <c r="BB248" s="685">
        <v>0</v>
      </c>
      <c r="BC248" s="685">
        <v>0</v>
      </c>
      <c r="BD248" s="685">
        <v>0</v>
      </c>
      <c r="BE248" s="685">
        <v>0</v>
      </c>
      <c r="BF248" s="685">
        <v>0</v>
      </c>
      <c r="BG248" s="685">
        <v>0</v>
      </c>
      <c r="BH248" s="685">
        <v>0</v>
      </c>
      <c r="BI248" s="685">
        <v>0</v>
      </c>
      <c r="BJ248" s="685">
        <v>0</v>
      </c>
      <c r="BK248" s="685">
        <v>0</v>
      </c>
      <c r="BL248" s="685">
        <v>0</v>
      </c>
      <c r="BM248" s="685">
        <v>0</v>
      </c>
      <c r="BN248" s="685">
        <v>0</v>
      </c>
      <c r="BO248" s="685">
        <v>0</v>
      </c>
      <c r="BP248" s="685">
        <v>0</v>
      </c>
      <c r="BQ248" s="685">
        <v>0</v>
      </c>
      <c r="BR248" s="685">
        <v>0</v>
      </c>
      <c r="BS248" s="685">
        <v>0</v>
      </c>
      <c r="BT248" s="686">
        <v>0</v>
      </c>
    </row>
    <row r="249" spans="2:72" hidden="1">
      <c r="B249" s="683"/>
      <c r="C249" s="683"/>
      <c r="D249" s="683" t="s">
        <v>492</v>
      </c>
      <c r="E249" s="683" t="s">
        <v>682</v>
      </c>
      <c r="F249" s="683"/>
      <c r="G249" s="683"/>
      <c r="H249" s="683">
        <v>2015</v>
      </c>
      <c r="I249" s="635" t="s">
        <v>582</v>
      </c>
      <c r="J249" s="635" t="str">
        <f t="shared" si="3"/>
        <v>Adjustment</v>
      </c>
      <c r="K249" s="625"/>
      <c r="L249" s="727"/>
      <c r="M249" s="725"/>
      <c r="N249" s="725"/>
      <c r="O249" s="725"/>
      <c r="P249" s="725">
        <v>0</v>
      </c>
      <c r="Q249" s="725">
        <v>0</v>
      </c>
      <c r="R249" s="725">
        <v>0</v>
      </c>
      <c r="S249" s="725">
        <v>0</v>
      </c>
      <c r="T249" s="725">
        <v>0</v>
      </c>
      <c r="U249" s="725">
        <v>0</v>
      </c>
      <c r="V249" s="725">
        <v>0</v>
      </c>
      <c r="W249" s="725">
        <v>0</v>
      </c>
      <c r="X249" s="725">
        <v>0</v>
      </c>
      <c r="Y249" s="725">
        <v>0</v>
      </c>
      <c r="Z249" s="725">
        <v>0</v>
      </c>
      <c r="AA249" s="725">
        <v>0</v>
      </c>
      <c r="AB249" s="725">
        <v>0</v>
      </c>
      <c r="AC249" s="725">
        <v>0</v>
      </c>
      <c r="AD249" s="725">
        <v>0</v>
      </c>
      <c r="AE249" s="725">
        <v>0</v>
      </c>
      <c r="AF249" s="725">
        <v>0</v>
      </c>
      <c r="AG249" s="725">
        <v>0</v>
      </c>
      <c r="AH249" s="725">
        <v>0</v>
      </c>
      <c r="AI249" s="725">
        <v>0</v>
      </c>
      <c r="AJ249" s="725">
        <v>0</v>
      </c>
      <c r="AK249" s="725">
        <v>0</v>
      </c>
      <c r="AL249" s="725">
        <v>0</v>
      </c>
      <c r="AM249" s="725">
        <v>0</v>
      </c>
      <c r="AN249" s="725">
        <v>0</v>
      </c>
      <c r="AO249" s="726">
        <v>0</v>
      </c>
      <c r="AP249" s="625"/>
      <c r="AQ249" s="684"/>
      <c r="AR249" s="685"/>
      <c r="AS249" s="685"/>
      <c r="AT249" s="685"/>
      <c r="AU249" s="685">
        <v>0</v>
      </c>
      <c r="AV249" s="685">
        <v>0</v>
      </c>
      <c r="AW249" s="685">
        <v>0</v>
      </c>
      <c r="AX249" s="685">
        <v>0</v>
      </c>
      <c r="AY249" s="685">
        <v>0</v>
      </c>
      <c r="AZ249" s="685">
        <v>0</v>
      </c>
      <c r="BA249" s="685">
        <v>0</v>
      </c>
      <c r="BB249" s="685">
        <v>0</v>
      </c>
      <c r="BC249" s="685">
        <v>0</v>
      </c>
      <c r="BD249" s="685">
        <v>0</v>
      </c>
      <c r="BE249" s="685">
        <v>0</v>
      </c>
      <c r="BF249" s="685">
        <v>0</v>
      </c>
      <c r="BG249" s="685">
        <v>0</v>
      </c>
      <c r="BH249" s="685">
        <v>0</v>
      </c>
      <c r="BI249" s="685">
        <v>0</v>
      </c>
      <c r="BJ249" s="685">
        <v>0</v>
      </c>
      <c r="BK249" s="685">
        <v>0</v>
      </c>
      <c r="BL249" s="685">
        <v>0</v>
      </c>
      <c r="BM249" s="685">
        <v>0</v>
      </c>
      <c r="BN249" s="685">
        <v>0</v>
      </c>
      <c r="BO249" s="685">
        <v>0</v>
      </c>
      <c r="BP249" s="685">
        <v>0</v>
      </c>
      <c r="BQ249" s="685">
        <v>0</v>
      </c>
      <c r="BR249" s="685">
        <v>0</v>
      </c>
      <c r="BS249" s="685">
        <v>0</v>
      </c>
      <c r="BT249" s="686">
        <v>0</v>
      </c>
    </row>
    <row r="250" spans="2:72">
      <c r="B250" s="683"/>
      <c r="C250" s="683"/>
      <c r="D250" s="683" t="s">
        <v>114</v>
      </c>
      <c r="E250" s="683" t="s">
        <v>682</v>
      </c>
      <c r="F250" s="683"/>
      <c r="G250" s="683"/>
      <c r="H250" s="683">
        <v>2016</v>
      </c>
      <c r="I250" s="635" t="s">
        <v>582</v>
      </c>
      <c r="J250" s="635" t="str">
        <f t="shared" ref="J250:J313" si="4">IF(H250&lt;VALUE(LEFT(I250,4)),"Adjustment",IF(H250&gt;VALUE(LEFT(I250,4)),"","Current Year Savings"))</f>
        <v>Current Year Savings</v>
      </c>
      <c r="K250" s="625"/>
      <c r="L250" s="727"/>
      <c r="M250" s="725"/>
      <c r="N250" s="725"/>
      <c r="O250" s="725"/>
      <c r="P250" s="725">
        <v>0</v>
      </c>
      <c r="Q250" s="725">
        <v>89</v>
      </c>
      <c r="R250" s="725">
        <v>89</v>
      </c>
      <c r="S250" s="725">
        <v>89</v>
      </c>
      <c r="T250" s="725">
        <v>89</v>
      </c>
      <c r="U250" s="725">
        <v>89</v>
      </c>
      <c r="V250" s="725">
        <v>89</v>
      </c>
      <c r="W250" s="725">
        <v>89</v>
      </c>
      <c r="X250" s="725">
        <v>89</v>
      </c>
      <c r="Y250" s="725">
        <v>89</v>
      </c>
      <c r="Z250" s="725">
        <v>89</v>
      </c>
      <c r="AA250" s="725">
        <v>86</v>
      </c>
      <c r="AB250" s="725">
        <v>86</v>
      </c>
      <c r="AC250" s="725">
        <v>86</v>
      </c>
      <c r="AD250" s="725">
        <v>86</v>
      </c>
      <c r="AE250" s="725">
        <v>75</v>
      </c>
      <c r="AF250" s="725">
        <v>75</v>
      </c>
      <c r="AG250" s="725">
        <v>32</v>
      </c>
      <c r="AH250" s="725">
        <v>0</v>
      </c>
      <c r="AI250" s="725">
        <v>0</v>
      </c>
      <c r="AJ250" s="725">
        <v>0</v>
      </c>
      <c r="AK250" s="725">
        <v>0</v>
      </c>
      <c r="AL250" s="725">
        <v>0</v>
      </c>
      <c r="AM250" s="725">
        <v>0</v>
      </c>
      <c r="AN250" s="725">
        <v>0</v>
      </c>
      <c r="AO250" s="726">
        <v>0</v>
      </c>
      <c r="AP250" s="625"/>
      <c r="AQ250" s="684"/>
      <c r="AR250" s="685"/>
      <c r="AS250" s="685"/>
      <c r="AT250" s="685"/>
      <c r="AU250" s="685">
        <v>0</v>
      </c>
      <c r="AV250" s="685">
        <v>1374512</v>
      </c>
      <c r="AW250" s="685">
        <v>1374512</v>
      </c>
      <c r="AX250" s="685">
        <v>1374512</v>
      </c>
      <c r="AY250" s="685">
        <v>1374512</v>
      </c>
      <c r="AZ250" s="685">
        <v>1374512</v>
      </c>
      <c r="BA250" s="685">
        <v>1374512</v>
      </c>
      <c r="BB250" s="685">
        <v>1374512</v>
      </c>
      <c r="BC250" s="685">
        <v>1374309</v>
      </c>
      <c r="BD250" s="685">
        <v>1374309</v>
      </c>
      <c r="BE250" s="685">
        <v>1368183</v>
      </c>
      <c r="BF250" s="685">
        <v>1351727</v>
      </c>
      <c r="BG250" s="685">
        <v>1350929</v>
      </c>
      <c r="BH250" s="685">
        <v>1350929</v>
      </c>
      <c r="BI250" s="685">
        <v>1343661</v>
      </c>
      <c r="BJ250" s="685">
        <v>1164896</v>
      </c>
      <c r="BK250" s="685">
        <v>1164896</v>
      </c>
      <c r="BL250" s="685">
        <v>513553</v>
      </c>
      <c r="BM250" s="685">
        <v>0</v>
      </c>
      <c r="BN250" s="685">
        <v>0</v>
      </c>
      <c r="BO250" s="685">
        <v>0</v>
      </c>
      <c r="BP250" s="685">
        <v>0</v>
      </c>
      <c r="BQ250" s="685">
        <v>0</v>
      </c>
      <c r="BR250" s="685">
        <v>0</v>
      </c>
      <c r="BS250" s="685">
        <v>0</v>
      </c>
      <c r="BT250" s="686">
        <v>0</v>
      </c>
    </row>
    <row r="251" spans="2:72">
      <c r="B251" s="683"/>
      <c r="C251" s="683"/>
      <c r="D251" s="683" t="s">
        <v>740</v>
      </c>
      <c r="E251" s="683" t="s">
        <v>682</v>
      </c>
      <c r="F251" s="683"/>
      <c r="G251" s="683"/>
      <c r="H251" s="683">
        <v>2016</v>
      </c>
      <c r="I251" s="635" t="s">
        <v>582</v>
      </c>
      <c r="J251" s="635" t="str">
        <f t="shared" si="4"/>
        <v>Current Year Savings</v>
      </c>
      <c r="K251" s="625"/>
      <c r="L251" s="727"/>
      <c r="M251" s="725"/>
      <c r="N251" s="725"/>
      <c r="O251" s="725"/>
      <c r="P251" s="725">
        <v>0</v>
      </c>
      <c r="Q251" s="725">
        <v>71</v>
      </c>
      <c r="R251" s="725">
        <v>71</v>
      </c>
      <c r="S251" s="725">
        <v>71</v>
      </c>
      <c r="T251" s="725">
        <v>71</v>
      </c>
      <c r="U251" s="725">
        <v>71</v>
      </c>
      <c r="V251" s="725">
        <v>71</v>
      </c>
      <c r="W251" s="725">
        <v>71</v>
      </c>
      <c r="X251" s="725">
        <v>71</v>
      </c>
      <c r="Y251" s="725">
        <v>71</v>
      </c>
      <c r="Z251" s="725">
        <v>71</v>
      </c>
      <c r="AA251" s="725">
        <v>71</v>
      </c>
      <c r="AB251" s="725">
        <v>71</v>
      </c>
      <c r="AC251" s="725">
        <v>71</v>
      </c>
      <c r="AD251" s="725">
        <v>71</v>
      </c>
      <c r="AE251" s="725">
        <v>71</v>
      </c>
      <c r="AF251" s="725">
        <v>71</v>
      </c>
      <c r="AG251" s="725">
        <v>71</v>
      </c>
      <c r="AH251" s="725">
        <v>71</v>
      </c>
      <c r="AI251" s="725">
        <v>66</v>
      </c>
      <c r="AJ251" s="725">
        <v>0</v>
      </c>
      <c r="AK251" s="725">
        <v>0</v>
      </c>
      <c r="AL251" s="725">
        <v>0</v>
      </c>
      <c r="AM251" s="725">
        <v>0</v>
      </c>
      <c r="AN251" s="725">
        <v>0</v>
      </c>
      <c r="AO251" s="726">
        <v>0</v>
      </c>
      <c r="AP251" s="625"/>
      <c r="AQ251" s="684"/>
      <c r="AR251" s="685"/>
      <c r="AS251" s="685"/>
      <c r="AT251" s="685"/>
      <c r="AU251" s="685">
        <v>0</v>
      </c>
      <c r="AV251" s="685">
        <v>242600</v>
      </c>
      <c r="AW251" s="685">
        <v>242600</v>
      </c>
      <c r="AX251" s="685">
        <v>242600</v>
      </c>
      <c r="AY251" s="685">
        <v>242600</v>
      </c>
      <c r="AZ251" s="685">
        <v>242600</v>
      </c>
      <c r="BA251" s="685">
        <v>242600</v>
      </c>
      <c r="BB251" s="685">
        <v>242600</v>
      </c>
      <c r="BC251" s="685">
        <v>242600</v>
      </c>
      <c r="BD251" s="685">
        <v>242600</v>
      </c>
      <c r="BE251" s="685">
        <v>242600</v>
      </c>
      <c r="BF251" s="685">
        <v>242600</v>
      </c>
      <c r="BG251" s="685">
        <v>242600</v>
      </c>
      <c r="BH251" s="685">
        <v>242600</v>
      </c>
      <c r="BI251" s="685">
        <v>242600</v>
      </c>
      <c r="BJ251" s="685">
        <v>242600</v>
      </c>
      <c r="BK251" s="685">
        <v>242600</v>
      </c>
      <c r="BL251" s="685">
        <v>242600</v>
      </c>
      <c r="BM251" s="685">
        <v>242600</v>
      </c>
      <c r="BN251" s="685">
        <v>238243</v>
      </c>
      <c r="BO251" s="685">
        <v>0</v>
      </c>
      <c r="BP251" s="685">
        <v>0</v>
      </c>
      <c r="BQ251" s="685">
        <v>0</v>
      </c>
      <c r="BR251" s="685">
        <v>0</v>
      </c>
      <c r="BS251" s="685">
        <v>0</v>
      </c>
      <c r="BT251" s="686">
        <v>0</v>
      </c>
    </row>
    <row r="252" spans="2:72">
      <c r="B252" s="683"/>
      <c r="C252" s="683"/>
      <c r="D252" s="683" t="s">
        <v>116</v>
      </c>
      <c r="E252" s="683" t="s">
        <v>682</v>
      </c>
      <c r="F252" s="683"/>
      <c r="G252" s="683"/>
      <c r="H252" s="683">
        <v>2016</v>
      </c>
      <c r="I252" s="635" t="s">
        <v>582</v>
      </c>
      <c r="J252" s="635" t="str">
        <f t="shared" si="4"/>
        <v>Current Year Savings</v>
      </c>
      <c r="K252" s="625"/>
      <c r="L252" s="727"/>
      <c r="M252" s="725"/>
      <c r="N252" s="725"/>
      <c r="O252" s="725"/>
      <c r="P252" s="725">
        <v>0</v>
      </c>
      <c r="Q252" s="725">
        <v>0</v>
      </c>
      <c r="R252" s="725">
        <v>0</v>
      </c>
      <c r="S252" s="725">
        <v>0</v>
      </c>
      <c r="T252" s="725">
        <v>0</v>
      </c>
      <c r="U252" s="725">
        <v>0</v>
      </c>
      <c r="V252" s="725">
        <v>0</v>
      </c>
      <c r="W252" s="725">
        <v>0</v>
      </c>
      <c r="X252" s="725">
        <v>0</v>
      </c>
      <c r="Y252" s="725">
        <v>0</v>
      </c>
      <c r="Z252" s="725">
        <v>0</v>
      </c>
      <c r="AA252" s="725">
        <v>0</v>
      </c>
      <c r="AB252" s="725">
        <v>0</v>
      </c>
      <c r="AC252" s="725">
        <v>0</v>
      </c>
      <c r="AD252" s="725">
        <v>0</v>
      </c>
      <c r="AE252" s="725">
        <v>0</v>
      </c>
      <c r="AF252" s="725">
        <v>0</v>
      </c>
      <c r="AG252" s="725">
        <v>0</v>
      </c>
      <c r="AH252" s="725">
        <v>0</v>
      </c>
      <c r="AI252" s="725">
        <v>0</v>
      </c>
      <c r="AJ252" s="725">
        <v>0</v>
      </c>
      <c r="AK252" s="725">
        <v>0</v>
      </c>
      <c r="AL252" s="725">
        <v>0</v>
      </c>
      <c r="AM252" s="725">
        <v>0</v>
      </c>
      <c r="AN252" s="725">
        <v>0</v>
      </c>
      <c r="AO252" s="726">
        <v>0</v>
      </c>
      <c r="AP252" s="625"/>
      <c r="AQ252" s="684"/>
      <c r="AR252" s="685"/>
      <c r="AS252" s="685"/>
      <c r="AT252" s="685"/>
      <c r="AU252" s="685">
        <v>0</v>
      </c>
      <c r="AV252" s="685">
        <v>0</v>
      </c>
      <c r="AW252" s="685">
        <v>0</v>
      </c>
      <c r="AX252" s="685">
        <v>0</v>
      </c>
      <c r="AY252" s="685">
        <v>0</v>
      </c>
      <c r="AZ252" s="685">
        <v>0</v>
      </c>
      <c r="BA252" s="685">
        <v>0</v>
      </c>
      <c r="BB252" s="685">
        <v>0</v>
      </c>
      <c r="BC252" s="685">
        <v>0</v>
      </c>
      <c r="BD252" s="685">
        <v>0</v>
      </c>
      <c r="BE252" s="685">
        <v>0</v>
      </c>
      <c r="BF252" s="685">
        <v>0</v>
      </c>
      <c r="BG252" s="685">
        <v>0</v>
      </c>
      <c r="BH252" s="685">
        <v>0</v>
      </c>
      <c r="BI252" s="685">
        <v>0</v>
      </c>
      <c r="BJ252" s="685">
        <v>0</v>
      </c>
      <c r="BK252" s="685">
        <v>0</v>
      </c>
      <c r="BL252" s="685">
        <v>0</v>
      </c>
      <c r="BM252" s="685">
        <v>0</v>
      </c>
      <c r="BN252" s="685">
        <v>0</v>
      </c>
      <c r="BO252" s="685">
        <v>0</v>
      </c>
      <c r="BP252" s="685">
        <v>0</v>
      </c>
      <c r="BQ252" s="685">
        <v>0</v>
      </c>
      <c r="BR252" s="685">
        <v>0</v>
      </c>
      <c r="BS252" s="685">
        <v>0</v>
      </c>
      <c r="BT252" s="686">
        <v>0</v>
      </c>
    </row>
    <row r="253" spans="2:72">
      <c r="B253" s="683"/>
      <c r="C253" s="683"/>
      <c r="D253" s="683" t="s">
        <v>117</v>
      </c>
      <c r="E253" s="683" t="s">
        <v>682</v>
      </c>
      <c r="F253" s="683"/>
      <c r="G253" s="683"/>
      <c r="H253" s="683">
        <v>2016</v>
      </c>
      <c r="I253" s="635" t="s">
        <v>582</v>
      </c>
      <c r="J253" s="635" t="str">
        <f t="shared" si="4"/>
        <v>Current Year Savings</v>
      </c>
      <c r="K253" s="625"/>
      <c r="L253" s="727"/>
      <c r="M253" s="725"/>
      <c r="N253" s="725"/>
      <c r="O253" s="725"/>
      <c r="P253" s="725">
        <v>0</v>
      </c>
      <c r="Q253" s="725">
        <v>1</v>
      </c>
      <c r="R253" s="725">
        <v>1</v>
      </c>
      <c r="S253" s="725">
        <v>1</v>
      </c>
      <c r="T253" s="725">
        <v>1</v>
      </c>
      <c r="U253" s="725">
        <v>1</v>
      </c>
      <c r="V253" s="725">
        <v>1</v>
      </c>
      <c r="W253" s="725">
        <v>1</v>
      </c>
      <c r="X253" s="725">
        <v>1</v>
      </c>
      <c r="Y253" s="725">
        <v>1</v>
      </c>
      <c r="Z253" s="725">
        <v>1</v>
      </c>
      <c r="AA253" s="725">
        <v>1</v>
      </c>
      <c r="AB253" s="725">
        <v>1</v>
      </c>
      <c r="AC253" s="725">
        <v>1</v>
      </c>
      <c r="AD253" s="725">
        <v>1</v>
      </c>
      <c r="AE253" s="725">
        <v>1</v>
      </c>
      <c r="AF253" s="725">
        <v>1</v>
      </c>
      <c r="AG253" s="725">
        <v>1</v>
      </c>
      <c r="AH253" s="725">
        <v>1</v>
      </c>
      <c r="AI253" s="725">
        <v>1</v>
      </c>
      <c r="AJ253" s="725">
        <v>1</v>
      </c>
      <c r="AK253" s="725">
        <v>0</v>
      </c>
      <c r="AL253" s="725">
        <v>0</v>
      </c>
      <c r="AM253" s="725">
        <v>0</v>
      </c>
      <c r="AN253" s="725">
        <v>0</v>
      </c>
      <c r="AO253" s="726">
        <v>0</v>
      </c>
      <c r="AP253" s="625"/>
      <c r="AQ253" s="684"/>
      <c r="AR253" s="685"/>
      <c r="AS253" s="685"/>
      <c r="AT253" s="685"/>
      <c r="AU253" s="685">
        <v>0</v>
      </c>
      <c r="AV253" s="685">
        <v>10221</v>
      </c>
      <c r="AW253" s="685">
        <v>10221</v>
      </c>
      <c r="AX253" s="685">
        <v>10221</v>
      </c>
      <c r="AY253" s="685">
        <v>10221</v>
      </c>
      <c r="AZ253" s="685">
        <v>10221</v>
      </c>
      <c r="BA253" s="685">
        <v>10221</v>
      </c>
      <c r="BB253" s="685">
        <v>10221</v>
      </c>
      <c r="BC253" s="685">
        <v>10221</v>
      </c>
      <c r="BD253" s="685">
        <v>10221</v>
      </c>
      <c r="BE253" s="685">
        <v>8227</v>
      </c>
      <c r="BF253" s="685">
        <v>8227</v>
      </c>
      <c r="BG253" s="685">
        <v>8227</v>
      </c>
      <c r="BH253" s="685">
        <v>8227</v>
      </c>
      <c r="BI253" s="685">
        <v>8227</v>
      </c>
      <c r="BJ253" s="685">
        <v>8227</v>
      </c>
      <c r="BK253" s="685">
        <v>8227</v>
      </c>
      <c r="BL253" s="685">
        <v>8227</v>
      </c>
      <c r="BM253" s="685">
        <v>8227</v>
      </c>
      <c r="BN253" s="685">
        <v>8227</v>
      </c>
      <c r="BO253" s="685">
        <v>8227</v>
      </c>
      <c r="BP253" s="685">
        <v>0</v>
      </c>
      <c r="BQ253" s="685">
        <v>0</v>
      </c>
      <c r="BR253" s="685">
        <v>0</v>
      </c>
      <c r="BS253" s="685">
        <v>0</v>
      </c>
      <c r="BT253" s="686">
        <v>0</v>
      </c>
    </row>
    <row r="254" spans="2:72">
      <c r="B254" s="683"/>
      <c r="C254" s="683"/>
      <c r="D254" s="683" t="s">
        <v>118</v>
      </c>
      <c r="E254" s="683" t="s">
        <v>682</v>
      </c>
      <c r="F254" s="683"/>
      <c r="G254" s="683"/>
      <c r="H254" s="683">
        <v>2016</v>
      </c>
      <c r="I254" s="635" t="s">
        <v>582</v>
      </c>
      <c r="J254" s="635" t="str">
        <f t="shared" si="4"/>
        <v>Current Year Savings</v>
      </c>
      <c r="K254" s="625"/>
      <c r="L254" s="727"/>
      <c r="M254" s="725"/>
      <c r="N254" s="725"/>
      <c r="O254" s="725"/>
      <c r="P254" s="725">
        <v>0</v>
      </c>
      <c r="Q254" s="725">
        <v>0</v>
      </c>
      <c r="R254" s="725">
        <v>0</v>
      </c>
      <c r="S254" s="725">
        <v>0</v>
      </c>
      <c r="T254" s="725">
        <v>0</v>
      </c>
      <c r="U254" s="725">
        <v>0</v>
      </c>
      <c r="V254" s="725">
        <v>0</v>
      </c>
      <c r="W254" s="725">
        <v>0</v>
      </c>
      <c r="X254" s="725">
        <v>0</v>
      </c>
      <c r="Y254" s="725">
        <v>0</v>
      </c>
      <c r="Z254" s="725">
        <v>0</v>
      </c>
      <c r="AA254" s="725">
        <v>0</v>
      </c>
      <c r="AB254" s="725">
        <v>0</v>
      </c>
      <c r="AC254" s="725">
        <v>0</v>
      </c>
      <c r="AD254" s="725">
        <v>0</v>
      </c>
      <c r="AE254" s="725">
        <v>0</v>
      </c>
      <c r="AF254" s="725">
        <v>0</v>
      </c>
      <c r="AG254" s="725">
        <v>0</v>
      </c>
      <c r="AH254" s="725">
        <v>0</v>
      </c>
      <c r="AI254" s="725">
        <v>0</v>
      </c>
      <c r="AJ254" s="725">
        <v>0</v>
      </c>
      <c r="AK254" s="725">
        <v>0</v>
      </c>
      <c r="AL254" s="725">
        <v>0</v>
      </c>
      <c r="AM254" s="725">
        <v>0</v>
      </c>
      <c r="AN254" s="725">
        <v>0</v>
      </c>
      <c r="AO254" s="726">
        <v>0</v>
      </c>
      <c r="AP254" s="625"/>
      <c r="AQ254" s="684"/>
      <c r="AR254" s="685"/>
      <c r="AS254" s="685"/>
      <c r="AT254" s="685"/>
      <c r="AU254" s="685">
        <v>0</v>
      </c>
      <c r="AV254" s="685">
        <v>0</v>
      </c>
      <c r="AW254" s="685">
        <v>0</v>
      </c>
      <c r="AX254" s="685">
        <v>0</v>
      </c>
      <c r="AY254" s="685">
        <v>0</v>
      </c>
      <c r="AZ254" s="685">
        <v>0</v>
      </c>
      <c r="BA254" s="685">
        <v>0</v>
      </c>
      <c r="BB254" s="685">
        <v>0</v>
      </c>
      <c r="BC254" s="685">
        <v>0</v>
      </c>
      <c r="BD254" s="685">
        <v>0</v>
      </c>
      <c r="BE254" s="685">
        <v>0</v>
      </c>
      <c r="BF254" s="685">
        <v>0</v>
      </c>
      <c r="BG254" s="685">
        <v>0</v>
      </c>
      <c r="BH254" s="685">
        <v>0</v>
      </c>
      <c r="BI254" s="685">
        <v>0</v>
      </c>
      <c r="BJ254" s="685">
        <v>0</v>
      </c>
      <c r="BK254" s="685">
        <v>0</v>
      </c>
      <c r="BL254" s="685">
        <v>0</v>
      </c>
      <c r="BM254" s="685">
        <v>0</v>
      </c>
      <c r="BN254" s="685">
        <v>0</v>
      </c>
      <c r="BO254" s="685">
        <v>0</v>
      </c>
      <c r="BP254" s="685">
        <v>0</v>
      </c>
      <c r="BQ254" s="685">
        <v>0</v>
      </c>
      <c r="BR254" s="685">
        <v>0</v>
      </c>
      <c r="BS254" s="685">
        <v>0</v>
      </c>
      <c r="BT254" s="686">
        <v>0</v>
      </c>
    </row>
    <row r="255" spans="2:72">
      <c r="B255" s="683"/>
      <c r="C255" s="683"/>
      <c r="D255" s="683" t="s">
        <v>119</v>
      </c>
      <c r="E255" s="683" t="s">
        <v>682</v>
      </c>
      <c r="F255" s="683"/>
      <c r="G255" s="683"/>
      <c r="H255" s="683">
        <v>2016</v>
      </c>
      <c r="I255" s="635" t="s">
        <v>582</v>
      </c>
      <c r="J255" s="635" t="str">
        <f t="shared" si="4"/>
        <v>Current Year Savings</v>
      </c>
      <c r="K255" s="625"/>
      <c r="L255" s="727"/>
      <c r="M255" s="725"/>
      <c r="N255" s="725"/>
      <c r="O255" s="725"/>
      <c r="P255" s="725">
        <v>0</v>
      </c>
      <c r="Q255" s="725">
        <v>938</v>
      </c>
      <c r="R255" s="725">
        <v>922</v>
      </c>
      <c r="S255" s="725">
        <v>922</v>
      </c>
      <c r="T255" s="725">
        <v>922</v>
      </c>
      <c r="U255" s="725">
        <v>922</v>
      </c>
      <c r="V255" s="725">
        <v>910</v>
      </c>
      <c r="W255" s="725">
        <v>910</v>
      </c>
      <c r="X255" s="725">
        <v>910</v>
      </c>
      <c r="Y255" s="725">
        <v>910</v>
      </c>
      <c r="Z255" s="725">
        <v>910</v>
      </c>
      <c r="AA255" s="725">
        <v>908</v>
      </c>
      <c r="AB255" s="725">
        <v>769</v>
      </c>
      <c r="AC255" s="725">
        <v>541</v>
      </c>
      <c r="AD255" s="725">
        <v>541</v>
      </c>
      <c r="AE255" s="725">
        <v>188</v>
      </c>
      <c r="AF255" s="725">
        <v>0</v>
      </c>
      <c r="AG255" s="725">
        <v>0</v>
      </c>
      <c r="AH255" s="725">
        <v>0</v>
      </c>
      <c r="AI255" s="725">
        <v>0</v>
      </c>
      <c r="AJ255" s="725">
        <v>0</v>
      </c>
      <c r="AK255" s="725">
        <v>0</v>
      </c>
      <c r="AL255" s="725">
        <v>0</v>
      </c>
      <c r="AM255" s="725">
        <v>0</v>
      </c>
      <c r="AN255" s="725">
        <v>0</v>
      </c>
      <c r="AO255" s="726">
        <v>0</v>
      </c>
      <c r="AP255" s="625"/>
      <c r="AQ255" s="684"/>
      <c r="AR255" s="685"/>
      <c r="AS255" s="685"/>
      <c r="AT255" s="685"/>
      <c r="AU255" s="685">
        <v>0</v>
      </c>
      <c r="AV255" s="685">
        <v>6976976</v>
      </c>
      <c r="AW255" s="685">
        <v>6861880</v>
      </c>
      <c r="AX255" s="685">
        <v>6861880</v>
      </c>
      <c r="AY255" s="685">
        <v>6861880</v>
      </c>
      <c r="AZ255" s="685">
        <v>6861880</v>
      </c>
      <c r="BA255" s="685">
        <v>6784784</v>
      </c>
      <c r="BB255" s="685">
        <v>6784784</v>
      </c>
      <c r="BC255" s="685">
        <v>6784784</v>
      </c>
      <c r="BD255" s="685">
        <v>6779972</v>
      </c>
      <c r="BE255" s="685">
        <v>6779972</v>
      </c>
      <c r="BF255" s="685">
        <v>6769746</v>
      </c>
      <c r="BG255" s="685">
        <v>5764006</v>
      </c>
      <c r="BH255" s="685">
        <v>3070532</v>
      </c>
      <c r="BI255" s="685">
        <v>3070532</v>
      </c>
      <c r="BJ255" s="685">
        <v>736534</v>
      </c>
      <c r="BK255" s="685">
        <v>0</v>
      </c>
      <c r="BL255" s="685">
        <v>0</v>
      </c>
      <c r="BM255" s="685">
        <v>0</v>
      </c>
      <c r="BN255" s="685">
        <v>0</v>
      </c>
      <c r="BO255" s="685">
        <v>0</v>
      </c>
      <c r="BP255" s="685">
        <v>0</v>
      </c>
      <c r="BQ255" s="685">
        <v>0</v>
      </c>
      <c r="BR255" s="685">
        <v>0</v>
      </c>
      <c r="BS255" s="685">
        <v>0</v>
      </c>
      <c r="BT255" s="686">
        <v>0</v>
      </c>
    </row>
    <row r="256" spans="2:72">
      <c r="B256" s="683"/>
      <c r="C256" s="683"/>
      <c r="D256" s="683" t="s">
        <v>120</v>
      </c>
      <c r="E256" s="683" t="s">
        <v>682</v>
      </c>
      <c r="F256" s="683"/>
      <c r="G256" s="683"/>
      <c r="H256" s="683">
        <v>2016</v>
      </c>
      <c r="I256" s="635" t="s">
        <v>582</v>
      </c>
      <c r="J256" s="635" t="str">
        <f t="shared" si="4"/>
        <v>Current Year Savings</v>
      </c>
      <c r="K256" s="625"/>
      <c r="L256" s="727"/>
      <c r="M256" s="725"/>
      <c r="N256" s="725"/>
      <c r="O256" s="725"/>
      <c r="P256" s="725">
        <v>0</v>
      </c>
      <c r="Q256" s="725">
        <v>185</v>
      </c>
      <c r="R256" s="725">
        <v>185</v>
      </c>
      <c r="S256" s="725">
        <v>184</v>
      </c>
      <c r="T256" s="725">
        <v>176</v>
      </c>
      <c r="U256" s="725">
        <v>159</v>
      </c>
      <c r="V256" s="725">
        <v>135</v>
      </c>
      <c r="W256" s="725">
        <v>109</v>
      </c>
      <c r="X256" s="725">
        <v>77</v>
      </c>
      <c r="Y256" s="725">
        <v>45</v>
      </c>
      <c r="Z256" s="725">
        <v>21</v>
      </c>
      <c r="AA256" s="725">
        <v>8</v>
      </c>
      <c r="AB256" s="725">
        <v>1</v>
      </c>
      <c r="AC256" s="725">
        <v>0</v>
      </c>
      <c r="AD256" s="725">
        <v>0</v>
      </c>
      <c r="AE256" s="725">
        <v>0</v>
      </c>
      <c r="AF256" s="725">
        <v>0</v>
      </c>
      <c r="AG256" s="725">
        <v>0</v>
      </c>
      <c r="AH256" s="725">
        <v>0</v>
      </c>
      <c r="AI256" s="725">
        <v>0</v>
      </c>
      <c r="AJ256" s="725">
        <v>0</v>
      </c>
      <c r="AK256" s="725">
        <v>0</v>
      </c>
      <c r="AL256" s="725">
        <v>0</v>
      </c>
      <c r="AM256" s="725">
        <v>0</v>
      </c>
      <c r="AN256" s="725">
        <v>0</v>
      </c>
      <c r="AO256" s="726">
        <v>0</v>
      </c>
      <c r="AP256" s="625"/>
      <c r="AQ256" s="684"/>
      <c r="AR256" s="685"/>
      <c r="AS256" s="685"/>
      <c r="AT256" s="685"/>
      <c r="AU256" s="685">
        <v>0</v>
      </c>
      <c r="AV256" s="685">
        <v>1118807</v>
      </c>
      <c r="AW256" s="685">
        <v>1118807</v>
      </c>
      <c r="AX256" s="685">
        <v>1106745</v>
      </c>
      <c r="AY256" s="685">
        <v>1010039</v>
      </c>
      <c r="AZ256" s="685">
        <v>861636</v>
      </c>
      <c r="BA256" s="685">
        <v>677037</v>
      </c>
      <c r="BB256" s="685">
        <v>498805</v>
      </c>
      <c r="BC256" s="685">
        <v>329705</v>
      </c>
      <c r="BD256" s="685">
        <v>177183</v>
      </c>
      <c r="BE256" s="685">
        <v>78400</v>
      </c>
      <c r="BF256" s="685">
        <v>27057</v>
      </c>
      <c r="BG256" s="685">
        <v>5346</v>
      </c>
      <c r="BH256" s="685">
        <v>2218</v>
      </c>
      <c r="BI256" s="685">
        <v>2166</v>
      </c>
      <c r="BJ256" s="685">
        <v>1704</v>
      </c>
      <c r="BK256" s="685">
        <v>158</v>
      </c>
      <c r="BL256" s="685">
        <v>0</v>
      </c>
      <c r="BM256" s="685">
        <v>0</v>
      </c>
      <c r="BN256" s="685">
        <v>0</v>
      </c>
      <c r="BO256" s="685">
        <v>0</v>
      </c>
      <c r="BP256" s="685">
        <v>0</v>
      </c>
      <c r="BQ256" s="685">
        <v>0</v>
      </c>
      <c r="BR256" s="685">
        <v>0</v>
      </c>
      <c r="BS256" s="685">
        <v>0</v>
      </c>
      <c r="BT256" s="686">
        <v>0</v>
      </c>
    </row>
    <row r="257" spans="2:72">
      <c r="B257" s="683"/>
      <c r="C257" s="683"/>
      <c r="D257" s="683" t="s">
        <v>121</v>
      </c>
      <c r="E257" s="683" t="s">
        <v>682</v>
      </c>
      <c r="F257" s="683"/>
      <c r="G257" s="683"/>
      <c r="H257" s="683">
        <v>2016</v>
      </c>
      <c r="I257" s="635" t="s">
        <v>582</v>
      </c>
      <c r="J257" s="635" t="str">
        <f t="shared" si="4"/>
        <v>Current Year Savings</v>
      </c>
      <c r="K257" s="625"/>
      <c r="L257" s="727"/>
      <c r="M257" s="725"/>
      <c r="N257" s="725"/>
      <c r="O257" s="725"/>
      <c r="P257" s="725">
        <v>0</v>
      </c>
      <c r="Q257" s="725">
        <v>9</v>
      </c>
      <c r="R257" s="725">
        <v>9</v>
      </c>
      <c r="S257" s="725">
        <v>9</v>
      </c>
      <c r="T257" s="725">
        <v>9</v>
      </c>
      <c r="U257" s="725">
        <v>9</v>
      </c>
      <c r="V257" s="725">
        <v>9</v>
      </c>
      <c r="W257" s="725">
        <v>9</v>
      </c>
      <c r="X257" s="725">
        <v>9</v>
      </c>
      <c r="Y257" s="725">
        <v>9</v>
      </c>
      <c r="Z257" s="725">
        <v>9</v>
      </c>
      <c r="AA257" s="725">
        <v>9</v>
      </c>
      <c r="AB257" s="725">
        <v>9</v>
      </c>
      <c r="AC257" s="725">
        <v>9</v>
      </c>
      <c r="AD257" s="725">
        <v>9</v>
      </c>
      <c r="AE257" s="725">
        <v>9</v>
      </c>
      <c r="AF257" s="725">
        <v>3</v>
      </c>
      <c r="AG257" s="725">
        <v>0</v>
      </c>
      <c r="AH257" s="725">
        <v>0</v>
      </c>
      <c r="AI257" s="725">
        <v>0</v>
      </c>
      <c r="AJ257" s="725">
        <v>0</v>
      </c>
      <c r="AK257" s="725">
        <v>0</v>
      </c>
      <c r="AL257" s="725">
        <v>0</v>
      </c>
      <c r="AM257" s="725">
        <v>0</v>
      </c>
      <c r="AN257" s="725">
        <v>0</v>
      </c>
      <c r="AO257" s="726">
        <v>0</v>
      </c>
      <c r="AP257" s="625"/>
      <c r="AQ257" s="684"/>
      <c r="AR257" s="685"/>
      <c r="AS257" s="685"/>
      <c r="AT257" s="685"/>
      <c r="AU257" s="685">
        <v>0</v>
      </c>
      <c r="AV257" s="685">
        <v>66225</v>
      </c>
      <c r="AW257" s="685">
        <v>66225</v>
      </c>
      <c r="AX257" s="685">
        <v>66225</v>
      </c>
      <c r="AY257" s="685">
        <v>66225</v>
      </c>
      <c r="AZ257" s="685">
        <v>66225</v>
      </c>
      <c r="BA257" s="685">
        <v>66225</v>
      </c>
      <c r="BB257" s="685">
        <v>66225</v>
      </c>
      <c r="BC257" s="685">
        <v>66225</v>
      </c>
      <c r="BD257" s="685">
        <v>66225</v>
      </c>
      <c r="BE257" s="685">
        <v>66225</v>
      </c>
      <c r="BF257" s="685">
        <v>66225</v>
      </c>
      <c r="BG257" s="685">
        <v>66225</v>
      </c>
      <c r="BH257" s="685">
        <v>66225</v>
      </c>
      <c r="BI257" s="685">
        <v>66225</v>
      </c>
      <c r="BJ257" s="685">
        <v>66225</v>
      </c>
      <c r="BK257" s="685">
        <v>23795</v>
      </c>
      <c r="BL257" s="685">
        <v>0</v>
      </c>
      <c r="BM257" s="685">
        <v>0</v>
      </c>
      <c r="BN257" s="685">
        <v>0</v>
      </c>
      <c r="BO257" s="685">
        <v>0</v>
      </c>
      <c r="BP257" s="685">
        <v>0</v>
      </c>
      <c r="BQ257" s="685">
        <v>0</v>
      </c>
      <c r="BR257" s="685">
        <v>0</v>
      </c>
      <c r="BS257" s="685">
        <v>0</v>
      </c>
      <c r="BT257" s="686">
        <v>0</v>
      </c>
    </row>
    <row r="258" spans="2:72">
      <c r="B258" s="683"/>
      <c r="C258" s="683"/>
      <c r="D258" s="683" t="s">
        <v>122</v>
      </c>
      <c r="E258" s="683" t="s">
        <v>682</v>
      </c>
      <c r="F258" s="683"/>
      <c r="G258" s="683"/>
      <c r="H258" s="683">
        <v>2016</v>
      </c>
      <c r="I258" s="635" t="s">
        <v>582</v>
      </c>
      <c r="J258" s="635" t="str">
        <f t="shared" si="4"/>
        <v>Current Year Savings</v>
      </c>
      <c r="K258" s="625"/>
      <c r="L258" s="727"/>
      <c r="M258" s="725"/>
      <c r="N258" s="725"/>
      <c r="O258" s="725"/>
      <c r="P258" s="725">
        <v>0</v>
      </c>
      <c r="Q258" s="725">
        <v>0</v>
      </c>
      <c r="R258" s="725">
        <v>0</v>
      </c>
      <c r="S258" s="725">
        <v>0</v>
      </c>
      <c r="T258" s="725">
        <v>0</v>
      </c>
      <c r="U258" s="725">
        <v>0</v>
      </c>
      <c r="V258" s="725">
        <v>0</v>
      </c>
      <c r="W258" s="725">
        <v>0</v>
      </c>
      <c r="X258" s="725">
        <v>0</v>
      </c>
      <c r="Y258" s="725">
        <v>0</v>
      </c>
      <c r="Z258" s="725">
        <v>0</v>
      </c>
      <c r="AA258" s="725">
        <v>0</v>
      </c>
      <c r="AB258" s="725">
        <v>0</v>
      </c>
      <c r="AC258" s="725">
        <v>0</v>
      </c>
      <c r="AD258" s="725">
        <v>0</v>
      </c>
      <c r="AE258" s="725">
        <v>0</v>
      </c>
      <c r="AF258" s="725">
        <v>0</v>
      </c>
      <c r="AG258" s="725">
        <v>0</v>
      </c>
      <c r="AH258" s="725">
        <v>0</v>
      </c>
      <c r="AI258" s="725">
        <v>0</v>
      </c>
      <c r="AJ258" s="725">
        <v>0</v>
      </c>
      <c r="AK258" s="725">
        <v>0</v>
      </c>
      <c r="AL258" s="725">
        <v>0</v>
      </c>
      <c r="AM258" s="725">
        <v>0</v>
      </c>
      <c r="AN258" s="725">
        <v>0</v>
      </c>
      <c r="AO258" s="726">
        <v>0</v>
      </c>
      <c r="AP258" s="625"/>
      <c r="AQ258" s="684"/>
      <c r="AR258" s="685"/>
      <c r="AS258" s="685"/>
      <c r="AT258" s="685"/>
      <c r="AU258" s="685">
        <v>0</v>
      </c>
      <c r="AV258" s="685">
        <v>0</v>
      </c>
      <c r="AW258" s="685">
        <v>0</v>
      </c>
      <c r="AX258" s="685">
        <v>0</v>
      </c>
      <c r="AY258" s="685">
        <v>0</v>
      </c>
      <c r="AZ258" s="685">
        <v>0</v>
      </c>
      <c r="BA258" s="685">
        <v>0</v>
      </c>
      <c r="BB258" s="685">
        <v>0</v>
      </c>
      <c r="BC258" s="685">
        <v>0</v>
      </c>
      <c r="BD258" s="685">
        <v>0</v>
      </c>
      <c r="BE258" s="685">
        <v>0</v>
      </c>
      <c r="BF258" s="685">
        <v>0</v>
      </c>
      <c r="BG258" s="685">
        <v>0</v>
      </c>
      <c r="BH258" s="685">
        <v>0</v>
      </c>
      <c r="BI258" s="685">
        <v>0</v>
      </c>
      <c r="BJ258" s="685">
        <v>0</v>
      </c>
      <c r="BK258" s="685">
        <v>0</v>
      </c>
      <c r="BL258" s="685">
        <v>0</v>
      </c>
      <c r="BM258" s="685">
        <v>0</v>
      </c>
      <c r="BN258" s="685">
        <v>0</v>
      </c>
      <c r="BO258" s="685">
        <v>0</v>
      </c>
      <c r="BP258" s="685">
        <v>0</v>
      </c>
      <c r="BQ258" s="685">
        <v>0</v>
      </c>
      <c r="BR258" s="685">
        <v>0</v>
      </c>
      <c r="BS258" s="685">
        <v>0</v>
      </c>
      <c r="BT258" s="686">
        <v>0</v>
      </c>
    </row>
    <row r="259" spans="2:72">
      <c r="B259" s="683"/>
      <c r="C259" s="683"/>
      <c r="D259" s="683" t="s">
        <v>123</v>
      </c>
      <c r="E259" s="683" t="s">
        <v>682</v>
      </c>
      <c r="F259" s="683"/>
      <c r="G259" s="683"/>
      <c r="H259" s="683">
        <v>2016</v>
      </c>
      <c r="I259" s="635" t="s">
        <v>582</v>
      </c>
      <c r="J259" s="635" t="str">
        <f t="shared" si="4"/>
        <v>Current Year Savings</v>
      </c>
      <c r="K259" s="625"/>
      <c r="L259" s="727"/>
      <c r="M259" s="725"/>
      <c r="N259" s="725"/>
      <c r="O259" s="725"/>
      <c r="P259" s="725">
        <v>0</v>
      </c>
      <c r="Q259" s="725">
        <v>0</v>
      </c>
      <c r="R259" s="725">
        <v>0</v>
      </c>
      <c r="S259" s="725">
        <v>0</v>
      </c>
      <c r="T259" s="725">
        <v>0</v>
      </c>
      <c r="U259" s="725">
        <v>0</v>
      </c>
      <c r="V259" s="725">
        <v>0</v>
      </c>
      <c r="W259" s="725">
        <v>0</v>
      </c>
      <c r="X259" s="725">
        <v>0</v>
      </c>
      <c r="Y259" s="725">
        <v>0</v>
      </c>
      <c r="Z259" s="725">
        <v>0</v>
      </c>
      <c r="AA259" s="725">
        <v>0</v>
      </c>
      <c r="AB259" s="725">
        <v>0</v>
      </c>
      <c r="AC259" s="725">
        <v>0</v>
      </c>
      <c r="AD259" s="725">
        <v>0</v>
      </c>
      <c r="AE259" s="725">
        <v>0</v>
      </c>
      <c r="AF259" s="725">
        <v>0</v>
      </c>
      <c r="AG259" s="725">
        <v>0</v>
      </c>
      <c r="AH259" s="725">
        <v>0</v>
      </c>
      <c r="AI259" s="725">
        <v>0</v>
      </c>
      <c r="AJ259" s="725">
        <v>0</v>
      </c>
      <c r="AK259" s="725">
        <v>0</v>
      </c>
      <c r="AL259" s="725">
        <v>0</v>
      </c>
      <c r="AM259" s="725">
        <v>0</v>
      </c>
      <c r="AN259" s="725">
        <v>0</v>
      </c>
      <c r="AO259" s="726">
        <v>0</v>
      </c>
      <c r="AP259" s="625"/>
      <c r="AQ259" s="684"/>
      <c r="AR259" s="685"/>
      <c r="AS259" s="685"/>
      <c r="AT259" s="685"/>
      <c r="AU259" s="685">
        <v>0</v>
      </c>
      <c r="AV259" s="685">
        <v>0</v>
      </c>
      <c r="AW259" s="685">
        <v>0</v>
      </c>
      <c r="AX259" s="685">
        <v>0</v>
      </c>
      <c r="AY259" s="685">
        <v>0</v>
      </c>
      <c r="AZ259" s="685">
        <v>0</v>
      </c>
      <c r="BA259" s="685">
        <v>0</v>
      </c>
      <c r="BB259" s="685">
        <v>0</v>
      </c>
      <c r="BC259" s="685">
        <v>0</v>
      </c>
      <c r="BD259" s="685">
        <v>0</v>
      </c>
      <c r="BE259" s="685">
        <v>0</v>
      </c>
      <c r="BF259" s="685">
        <v>0</v>
      </c>
      <c r="BG259" s="685">
        <v>0</v>
      </c>
      <c r="BH259" s="685">
        <v>0</v>
      </c>
      <c r="BI259" s="685">
        <v>0</v>
      </c>
      <c r="BJ259" s="685">
        <v>0</v>
      </c>
      <c r="BK259" s="685">
        <v>0</v>
      </c>
      <c r="BL259" s="685">
        <v>0</v>
      </c>
      <c r="BM259" s="685">
        <v>0</v>
      </c>
      <c r="BN259" s="685">
        <v>0</v>
      </c>
      <c r="BO259" s="685">
        <v>0</v>
      </c>
      <c r="BP259" s="685">
        <v>0</v>
      </c>
      <c r="BQ259" s="685">
        <v>0</v>
      </c>
      <c r="BR259" s="685">
        <v>0</v>
      </c>
      <c r="BS259" s="685">
        <v>0</v>
      </c>
      <c r="BT259" s="686">
        <v>0</v>
      </c>
    </row>
    <row r="260" spans="2:72">
      <c r="B260" s="683"/>
      <c r="C260" s="683"/>
      <c r="D260" s="683" t="s">
        <v>125</v>
      </c>
      <c r="E260" s="683" t="s">
        <v>682</v>
      </c>
      <c r="F260" s="683"/>
      <c r="G260" s="683"/>
      <c r="H260" s="683">
        <v>2016</v>
      </c>
      <c r="I260" s="635" t="s">
        <v>582</v>
      </c>
      <c r="J260" s="635" t="str">
        <f t="shared" si="4"/>
        <v>Current Year Savings</v>
      </c>
      <c r="K260" s="625"/>
      <c r="L260" s="727"/>
      <c r="M260" s="725"/>
      <c r="N260" s="725"/>
      <c r="O260" s="725"/>
      <c r="P260" s="725">
        <v>0</v>
      </c>
      <c r="Q260" s="725">
        <v>0</v>
      </c>
      <c r="R260" s="725">
        <v>0</v>
      </c>
      <c r="S260" s="725">
        <v>0</v>
      </c>
      <c r="T260" s="725">
        <v>0</v>
      </c>
      <c r="U260" s="725">
        <v>0</v>
      </c>
      <c r="V260" s="725">
        <v>0</v>
      </c>
      <c r="W260" s="725">
        <v>0</v>
      </c>
      <c r="X260" s="725">
        <v>0</v>
      </c>
      <c r="Y260" s="725">
        <v>0</v>
      </c>
      <c r="Z260" s="725">
        <v>0</v>
      </c>
      <c r="AA260" s="725">
        <v>0</v>
      </c>
      <c r="AB260" s="725">
        <v>0</v>
      </c>
      <c r="AC260" s="725">
        <v>0</v>
      </c>
      <c r="AD260" s="725">
        <v>0</v>
      </c>
      <c r="AE260" s="725">
        <v>0</v>
      </c>
      <c r="AF260" s="725">
        <v>0</v>
      </c>
      <c r="AG260" s="725">
        <v>0</v>
      </c>
      <c r="AH260" s="725">
        <v>0</v>
      </c>
      <c r="AI260" s="725">
        <v>0</v>
      </c>
      <c r="AJ260" s="725">
        <v>0</v>
      </c>
      <c r="AK260" s="725">
        <v>0</v>
      </c>
      <c r="AL260" s="725">
        <v>0</v>
      </c>
      <c r="AM260" s="725">
        <v>0</v>
      </c>
      <c r="AN260" s="725">
        <v>0</v>
      </c>
      <c r="AO260" s="726">
        <v>0</v>
      </c>
      <c r="AP260" s="625"/>
      <c r="AQ260" s="684"/>
      <c r="AR260" s="685"/>
      <c r="AS260" s="685"/>
      <c r="AT260" s="685"/>
      <c r="AU260" s="685">
        <v>0</v>
      </c>
      <c r="AV260" s="685">
        <v>0</v>
      </c>
      <c r="AW260" s="685">
        <v>0</v>
      </c>
      <c r="AX260" s="685">
        <v>0</v>
      </c>
      <c r="AY260" s="685">
        <v>0</v>
      </c>
      <c r="AZ260" s="685">
        <v>0</v>
      </c>
      <c r="BA260" s="685">
        <v>0</v>
      </c>
      <c r="BB260" s="685">
        <v>0</v>
      </c>
      <c r="BC260" s="685">
        <v>0</v>
      </c>
      <c r="BD260" s="685">
        <v>0</v>
      </c>
      <c r="BE260" s="685">
        <v>0</v>
      </c>
      <c r="BF260" s="685">
        <v>0</v>
      </c>
      <c r="BG260" s="685">
        <v>0</v>
      </c>
      <c r="BH260" s="685">
        <v>0</v>
      </c>
      <c r="BI260" s="685">
        <v>0</v>
      </c>
      <c r="BJ260" s="685">
        <v>0</v>
      </c>
      <c r="BK260" s="685">
        <v>0</v>
      </c>
      <c r="BL260" s="685">
        <v>0</v>
      </c>
      <c r="BM260" s="685">
        <v>0</v>
      </c>
      <c r="BN260" s="685">
        <v>0</v>
      </c>
      <c r="BO260" s="685">
        <v>0</v>
      </c>
      <c r="BP260" s="685">
        <v>0</v>
      </c>
      <c r="BQ260" s="685">
        <v>0</v>
      </c>
      <c r="BR260" s="685">
        <v>0</v>
      </c>
      <c r="BS260" s="685">
        <v>0</v>
      </c>
      <c r="BT260" s="686">
        <v>0</v>
      </c>
    </row>
    <row r="261" spans="2:72">
      <c r="B261" s="683"/>
      <c r="C261" s="683"/>
      <c r="D261" s="683" t="s">
        <v>124</v>
      </c>
      <c r="E261" s="683" t="s">
        <v>682</v>
      </c>
      <c r="F261" s="683"/>
      <c r="G261" s="683"/>
      <c r="H261" s="683">
        <v>2016</v>
      </c>
      <c r="I261" s="635" t="s">
        <v>582</v>
      </c>
      <c r="J261" s="635" t="str">
        <f t="shared" si="4"/>
        <v>Current Year Savings</v>
      </c>
      <c r="K261" s="625"/>
      <c r="L261" s="727"/>
      <c r="M261" s="725"/>
      <c r="N261" s="725"/>
      <c r="O261" s="725"/>
      <c r="P261" s="725">
        <v>0</v>
      </c>
      <c r="Q261" s="725">
        <v>0</v>
      </c>
      <c r="R261" s="725">
        <v>0</v>
      </c>
      <c r="S261" s="725">
        <v>0</v>
      </c>
      <c r="T261" s="725">
        <v>0</v>
      </c>
      <c r="U261" s="725">
        <v>0</v>
      </c>
      <c r="V261" s="725">
        <v>0</v>
      </c>
      <c r="W261" s="725">
        <v>0</v>
      </c>
      <c r="X261" s="725">
        <v>0</v>
      </c>
      <c r="Y261" s="725">
        <v>0</v>
      </c>
      <c r="Z261" s="725">
        <v>0</v>
      </c>
      <c r="AA261" s="725">
        <v>0</v>
      </c>
      <c r="AB261" s="725">
        <v>0</v>
      </c>
      <c r="AC261" s="725">
        <v>0</v>
      </c>
      <c r="AD261" s="725">
        <v>0</v>
      </c>
      <c r="AE261" s="725">
        <v>0</v>
      </c>
      <c r="AF261" s="725">
        <v>0</v>
      </c>
      <c r="AG261" s="725">
        <v>0</v>
      </c>
      <c r="AH261" s="725">
        <v>0</v>
      </c>
      <c r="AI261" s="725">
        <v>0</v>
      </c>
      <c r="AJ261" s="725">
        <v>0</v>
      </c>
      <c r="AK261" s="725">
        <v>0</v>
      </c>
      <c r="AL261" s="725">
        <v>0</v>
      </c>
      <c r="AM261" s="725">
        <v>0</v>
      </c>
      <c r="AN261" s="725">
        <v>0</v>
      </c>
      <c r="AO261" s="726">
        <v>0</v>
      </c>
      <c r="AP261" s="625"/>
      <c r="AQ261" s="684"/>
      <c r="AR261" s="685"/>
      <c r="AS261" s="685"/>
      <c r="AT261" s="685"/>
      <c r="AU261" s="685">
        <v>0</v>
      </c>
      <c r="AV261" s="685">
        <v>0</v>
      </c>
      <c r="AW261" s="685">
        <v>0</v>
      </c>
      <c r="AX261" s="685">
        <v>0</v>
      </c>
      <c r="AY261" s="685">
        <v>0</v>
      </c>
      <c r="AZ261" s="685">
        <v>0</v>
      </c>
      <c r="BA261" s="685">
        <v>0</v>
      </c>
      <c r="BB261" s="685">
        <v>0</v>
      </c>
      <c r="BC261" s="685">
        <v>0</v>
      </c>
      <c r="BD261" s="685">
        <v>0</v>
      </c>
      <c r="BE261" s="685">
        <v>0</v>
      </c>
      <c r="BF261" s="685">
        <v>0</v>
      </c>
      <c r="BG261" s="685">
        <v>0</v>
      </c>
      <c r="BH261" s="685">
        <v>0</v>
      </c>
      <c r="BI261" s="685">
        <v>0</v>
      </c>
      <c r="BJ261" s="685">
        <v>0</v>
      </c>
      <c r="BK261" s="685">
        <v>0</v>
      </c>
      <c r="BL261" s="685">
        <v>0</v>
      </c>
      <c r="BM261" s="685">
        <v>0</v>
      </c>
      <c r="BN261" s="685">
        <v>0</v>
      </c>
      <c r="BO261" s="685">
        <v>0</v>
      </c>
      <c r="BP261" s="685">
        <v>0</v>
      </c>
      <c r="BQ261" s="685">
        <v>0</v>
      </c>
      <c r="BR261" s="685">
        <v>0</v>
      </c>
      <c r="BS261" s="685">
        <v>0</v>
      </c>
      <c r="BT261" s="686">
        <v>0</v>
      </c>
    </row>
    <row r="262" spans="2:72">
      <c r="B262" s="683"/>
      <c r="C262" s="683"/>
      <c r="D262" s="683" t="s">
        <v>739</v>
      </c>
      <c r="E262" s="683" t="s">
        <v>682</v>
      </c>
      <c r="F262" s="683"/>
      <c r="G262" s="683"/>
      <c r="H262" s="683">
        <v>2016</v>
      </c>
      <c r="I262" s="635" t="s">
        <v>582</v>
      </c>
      <c r="J262" s="635" t="str">
        <f t="shared" si="4"/>
        <v>Current Year Savings</v>
      </c>
      <c r="K262" s="625"/>
      <c r="L262" s="727"/>
      <c r="M262" s="725"/>
      <c r="N262" s="725"/>
      <c r="O262" s="725"/>
      <c r="P262" s="725">
        <v>0</v>
      </c>
      <c r="Q262" s="725">
        <v>0</v>
      </c>
      <c r="R262" s="725">
        <v>0</v>
      </c>
      <c r="S262" s="725">
        <v>0</v>
      </c>
      <c r="T262" s="725">
        <v>0</v>
      </c>
      <c r="U262" s="725">
        <v>0</v>
      </c>
      <c r="V262" s="725">
        <v>0</v>
      </c>
      <c r="W262" s="725">
        <v>0</v>
      </c>
      <c r="X262" s="725">
        <v>0</v>
      </c>
      <c r="Y262" s="725">
        <v>0</v>
      </c>
      <c r="Z262" s="725">
        <v>0</v>
      </c>
      <c r="AA262" s="725">
        <v>0</v>
      </c>
      <c r="AB262" s="725">
        <v>0</v>
      </c>
      <c r="AC262" s="725">
        <v>0</v>
      </c>
      <c r="AD262" s="725">
        <v>0</v>
      </c>
      <c r="AE262" s="725">
        <v>0</v>
      </c>
      <c r="AF262" s="725">
        <v>0</v>
      </c>
      <c r="AG262" s="725">
        <v>0</v>
      </c>
      <c r="AH262" s="725">
        <v>0</v>
      </c>
      <c r="AI262" s="725">
        <v>0</v>
      </c>
      <c r="AJ262" s="725">
        <v>0</v>
      </c>
      <c r="AK262" s="725">
        <v>0</v>
      </c>
      <c r="AL262" s="725">
        <v>0</v>
      </c>
      <c r="AM262" s="725">
        <v>0</v>
      </c>
      <c r="AN262" s="725">
        <v>0</v>
      </c>
      <c r="AO262" s="726">
        <v>0</v>
      </c>
      <c r="AP262" s="625"/>
      <c r="AQ262" s="684"/>
      <c r="AR262" s="685"/>
      <c r="AS262" s="685"/>
      <c r="AT262" s="685"/>
      <c r="AU262" s="685">
        <v>0</v>
      </c>
      <c r="AV262" s="685">
        <v>0</v>
      </c>
      <c r="AW262" s="685">
        <v>0</v>
      </c>
      <c r="AX262" s="685">
        <v>0</v>
      </c>
      <c r="AY262" s="685">
        <v>0</v>
      </c>
      <c r="AZ262" s="685">
        <v>0</v>
      </c>
      <c r="BA262" s="685">
        <v>0</v>
      </c>
      <c r="BB262" s="685">
        <v>0</v>
      </c>
      <c r="BC262" s="685">
        <v>0</v>
      </c>
      <c r="BD262" s="685">
        <v>0</v>
      </c>
      <c r="BE262" s="685">
        <v>0</v>
      </c>
      <c r="BF262" s="685">
        <v>0</v>
      </c>
      <c r="BG262" s="685">
        <v>0</v>
      </c>
      <c r="BH262" s="685">
        <v>0</v>
      </c>
      <c r="BI262" s="685">
        <v>0</v>
      </c>
      <c r="BJ262" s="685">
        <v>0</v>
      </c>
      <c r="BK262" s="685">
        <v>0</v>
      </c>
      <c r="BL262" s="685">
        <v>0</v>
      </c>
      <c r="BM262" s="685">
        <v>0</v>
      </c>
      <c r="BN262" s="685">
        <v>0</v>
      </c>
      <c r="BO262" s="685">
        <v>0</v>
      </c>
      <c r="BP262" s="685">
        <v>0</v>
      </c>
      <c r="BQ262" s="685">
        <v>0</v>
      </c>
      <c r="BR262" s="685">
        <v>0</v>
      </c>
      <c r="BS262" s="685">
        <v>0</v>
      </c>
      <c r="BT262" s="686">
        <v>0</v>
      </c>
    </row>
    <row r="263" spans="2:72">
      <c r="B263" s="683"/>
      <c r="C263" s="683"/>
      <c r="D263" s="683" t="s">
        <v>738</v>
      </c>
      <c r="E263" s="683" t="s">
        <v>682</v>
      </c>
      <c r="F263" s="683"/>
      <c r="G263" s="683"/>
      <c r="H263" s="683">
        <v>2016</v>
      </c>
      <c r="I263" s="635" t="s">
        <v>582</v>
      </c>
      <c r="J263" s="635" t="str">
        <f t="shared" si="4"/>
        <v>Current Year Savings</v>
      </c>
      <c r="K263" s="625"/>
      <c r="L263" s="727"/>
      <c r="M263" s="725"/>
      <c r="N263" s="725"/>
      <c r="O263" s="725"/>
      <c r="P263" s="725">
        <v>0</v>
      </c>
      <c r="Q263" s="725">
        <v>0</v>
      </c>
      <c r="R263" s="725">
        <v>0</v>
      </c>
      <c r="S263" s="725">
        <v>0</v>
      </c>
      <c r="T263" s="725">
        <v>0</v>
      </c>
      <c r="U263" s="725">
        <v>0</v>
      </c>
      <c r="V263" s="725">
        <v>0</v>
      </c>
      <c r="W263" s="725">
        <v>0</v>
      </c>
      <c r="X263" s="725">
        <v>0</v>
      </c>
      <c r="Y263" s="725">
        <v>0</v>
      </c>
      <c r="Z263" s="725">
        <v>0</v>
      </c>
      <c r="AA263" s="725">
        <v>0</v>
      </c>
      <c r="AB263" s="725">
        <v>0</v>
      </c>
      <c r="AC263" s="725">
        <v>0</v>
      </c>
      <c r="AD263" s="725">
        <v>0</v>
      </c>
      <c r="AE263" s="725">
        <v>0</v>
      </c>
      <c r="AF263" s="725">
        <v>0</v>
      </c>
      <c r="AG263" s="725">
        <v>0</v>
      </c>
      <c r="AH263" s="725">
        <v>0</v>
      </c>
      <c r="AI263" s="725">
        <v>0</v>
      </c>
      <c r="AJ263" s="725">
        <v>0</v>
      </c>
      <c r="AK263" s="725">
        <v>0</v>
      </c>
      <c r="AL263" s="725">
        <v>0</v>
      </c>
      <c r="AM263" s="725">
        <v>0</v>
      </c>
      <c r="AN263" s="725">
        <v>0</v>
      </c>
      <c r="AO263" s="726">
        <v>0</v>
      </c>
      <c r="AP263" s="625"/>
      <c r="AQ263" s="684"/>
      <c r="AR263" s="685"/>
      <c r="AS263" s="685"/>
      <c r="AT263" s="685"/>
      <c r="AU263" s="685">
        <v>0</v>
      </c>
      <c r="AV263" s="685">
        <v>0</v>
      </c>
      <c r="AW263" s="685">
        <v>0</v>
      </c>
      <c r="AX263" s="685">
        <v>0</v>
      </c>
      <c r="AY263" s="685">
        <v>0</v>
      </c>
      <c r="AZ263" s="685">
        <v>0</v>
      </c>
      <c r="BA263" s="685">
        <v>0</v>
      </c>
      <c r="BB263" s="685">
        <v>0</v>
      </c>
      <c r="BC263" s="685">
        <v>0</v>
      </c>
      <c r="BD263" s="685">
        <v>0</v>
      </c>
      <c r="BE263" s="685">
        <v>0</v>
      </c>
      <c r="BF263" s="685">
        <v>0</v>
      </c>
      <c r="BG263" s="685">
        <v>0</v>
      </c>
      <c r="BH263" s="685">
        <v>0</v>
      </c>
      <c r="BI263" s="685">
        <v>0</v>
      </c>
      <c r="BJ263" s="685">
        <v>0</v>
      </c>
      <c r="BK263" s="685">
        <v>0</v>
      </c>
      <c r="BL263" s="685">
        <v>0</v>
      </c>
      <c r="BM263" s="685">
        <v>0</v>
      </c>
      <c r="BN263" s="685">
        <v>0</v>
      </c>
      <c r="BO263" s="685">
        <v>0</v>
      </c>
      <c r="BP263" s="685">
        <v>0</v>
      </c>
      <c r="BQ263" s="685">
        <v>0</v>
      </c>
      <c r="BR263" s="685">
        <v>0</v>
      </c>
      <c r="BS263" s="685">
        <v>0</v>
      </c>
      <c r="BT263" s="686">
        <v>0</v>
      </c>
    </row>
    <row r="264" spans="2:72">
      <c r="B264" s="683"/>
      <c r="C264" s="683"/>
      <c r="D264" s="683" t="s">
        <v>737</v>
      </c>
      <c r="E264" s="683" t="s">
        <v>682</v>
      </c>
      <c r="F264" s="683"/>
      <c r="G264" s="683"/>
      <c r="H264" s="683">
        <v>2016</v>
      </c>
      <c r="I264" s="635" t="s">
        <v>582</v>
      </c>
      <c r="J264" s="635" t="str">
        <f t="shared" si="4"/>
        <v>Current Year Savings</v>
      </c>
      <c r="K264" s="625"/>
      <c r="L264" s="727"/>
      <c r="M264" s="725"/>
      <c r="N264" s="725"/>
      <c r="O264" s="725"/>
      <c r="P264" s="725">
        <v>0</v>
      </c>
      <c r="Q264" s="725">
        <v>0</v>
      </c>
      <c r="R264" s="725">
        <v>0</v>
      </c>
      <c r="S264" s="725">
        <v>0</v>
      </c>
      <c r="T264" s="725">
        <v>0</v>
      </c>
      <c r="U264" s="725">
        <v>0</v>
      </c>
      <c r="V264" s="725">
        <v>0</v>
      </c>
      <c r="W264" s="725">
        <v>0</v>
      </c>
      <c r="X264" s="725">
        <v>0</v>
      </c>
      <c r="Y264" s="725">
        <v>0</v>
      </c>
      <c r="Z264" s="725">
        <v>0</v>
      </c>
      <c r="AA264" s="725">
        <v>0</v>
      </c>
      <c r="AB264" s="725">
        <v>0</v>
      </c>
      <c r="AC264" s="725">
        <v>0</v>
      </c>
      <c r="AD264" s="725">
        <v>0</v>
      </c>
      <c r="AE264" s="725">
        <v>0</v>
      </c>
      <c r="AF264" s="725">
        <v>0</v>
      </c>
      <c r="AG264" s="725">
        <v>0</v>
      </c>
      <c r="AH264" s="725">
        <v>0</v>
      </c>
      <c r="AI264" s="725">
        <v>0</v>
      </c>
      <c r="AJ264" s="725">
        <v>0</v>
      </c>
      <c r="AK264" s="725">
        <v>0</v>
      </c>
      <c r="AL264" s="725">
        <v>0</v>
      </c>
      <c r="AM264" s="725">
        <v>0</v>
      </c>
      <c r="AN264" s="725">
        <v>0</v>
      </c>
      <c r="AO264" s="726">
        <v>0</v>
      </c>
      <c r="AP264" s="625"/>
      <c r="AQ264" s="684"/>
      <c r="AR264" s="685"/>
      <c r="AS264" s="685"/>
      <c r="AT264" s="685"/>
      <c r="AU264" s="685">
        <v>0</v>
      </c>
      <c r="AV264" s="685">
        <v>0</v>
      </c>
      <c r="AW264" s="685">
        <v>0</v>
      </c>
      <c r="AX264" s="685">
        <v>0</v>
      </c>
      <c r="AY264" s="685">
        <v>0</v>
      </c>
      <c r="AZ264" s="685">
        <v>0</v>
      </c>
      <c r="BA264" s="685">
        <v>0</v>
      </c>
      <c r="BB264" s="685">
        <v>0</v>
      </c>
      <c r="BC264" s="685">
        <v>0</v>
      </c>
      <c r="BD264" s="685">
        <v>0</v>
      </c>
      <c r="BE264" s="685">
        <v>0</v>
      </c>
      <c r="BF264" s="685">
        <v>0</v>
      </c>
      <c r="BG264" s="685">
        <v>0</v>
      </c>
      <c r="BH264" s="685">
        <v>0</v>
      </c>
      <c r="BI264" s="685">
        <v>0</v>
      </c>
      <c r="BJ264" s="685">
        <v>0</v>
      </c>
      <c r="BK264" s="685">
        <v>0</v>
      </c>
      <c r="BL264" s="685">
        <v>0</v>
      </c>
      <c r="BM264" s="685">
        <v>0</v>
      </c>
      <c r="BN264" s="685">
        <v>0</v>
      </c>
      <c r="BO264" s="685">
        <v>0</v>
      </c>
      <c r="BP264" s="685">
        <v>0</v>
      </c>
      <c r="BQ264" s="685">
        <v>0</v>
      </c>
      <c r="BR264" s="685">
        <v>0</v>
      </c>
      <c r="BS264" s="685">
        <v>0</v>
      </c>
      <c r="BT264" s="686">
        <v>0</v>
      </c>
    </row>
    <row r="265" spans="2:72">
      <c r="B265" s="683"/>
      <c r="C265" s="683"/>
      <c r="D265" s="683" t="s">
        <v>736</v>
      </c>
      <c r="E265" s="683" t="s">
        <v>682</v>
      </c>
      <c r="F265" s="683"/>
      <c r="G265" s="683"/>
      <c r="H265" s="683">
        <v>2016</v>
      </c>
      <c r="I265" s="635" t="s">
        <v>582</v>
      </c>
      <c r="J265" s="635" t="str">
        <f t="shared" si="4"/>
        <v>Current Year Savings</v>
      </c>
      <c r="K265" s="625"/>
      <c r="L265" s="727"/>
      <c r="M265" s="725"/>
      <c r="N265" s="725"/>
      <c r="O265" s="725"/>
      <c r="P265" s="725">
        <v>0</v>
      </c>
      <c r="Q265" s="725">
        <v>0</v>
      </c>
      <c r="R265" s="725">
        <v>0</v>
      </c>
      <c r="S265" s="725">
        <v>0</v>
      </c>
      <c r="T265" s="725">
        <v>0</v>
      </c>
      <c r="U265" s="725">
        <v>0</v>
      </c>
      <c r="V265" s="725">
        <v>0</v>
      </c>
      <c r="W265" s="725">
        <v>0</v>
      </c>
      <c r="X265" s="725">
        <v>0</v>
      </c>
      <c r="Y265" s="725">
        <v>0</v>
      </c>
      <c r="Z265" s="725">
        <v>0</v>
      </c>
      <c r="AA265" s="725">
        <v>0</v>
      </c>
      <c r="AB265" s="725">
        <v>0</v>
      </c>
      <c r="AC265" s="725">
        <v>0</v>
      </c>
      <c r="AD265" s="725">
        <v>0</v>
      </c>
      <c r="AE265" s="725">
        <v>0</v>
      </c>
      <c r="AF265" s="725">
        <v>0</v>
      </c>
      <c r="AG265" s="725">
        <v>0</v>
      </c>
      <c r="AH265" s="725">
        <v>0</v>
      </c>
      <c r="AI265" s="725">
        <v>0</v>
      </c>
      <c r="AJ265" s="725">
        <v>0</v>
      </c>
      <c r="AK265" s="725">
        <v>0</v>
      </c>
      <c r="AL265" s="725">
        <v>0</v>
      </c>
      <c r="AM265" s="725">
        <v>0</v>
      </c>
      <c r="AN265" s="725">
        <v>0</v>
      </c>
      <c r="AO265" s="726">
        <v>0</v>
      </c>
      <c r="AP265" s="625"/>
      <c r="AQ265" s="684"/>
      <c r="AR265" s="685"/>
      <c r="AS265" s="685"/>
      <c r="AT265" s="685"/>
      <c r="AU265" s="685">
        <v>0</v>
      </c>
      <c r="AV265" s="685">
        <v>0</v>
      </c>
      <c r="AW265" s="685">
        <v>0</v>
      </c>
      <c r="AX265" s="685">
        <v>0</v>
      </c>
      <c r="AY265" s="685">
        <v>0</v>
      </c>
      <c r="AZ265" s="685">
        <v>0</v>
      </c>
      <c r="BA265" s="685">
        <v>0</v>
      </c>
      <c r="BB265" s="685">
        <v>0</v>
      </c>
      <c r="BC265" s="685">
        <v>0</v>
      </c>
      <c r="BD265" s="685">
        <v>0</v>
      </c>
      <c r="BE265" s="685">
        <v>0</v>
      </c>
      <c r="BF265" s="685">
        <v>0</v>
      </c>
      <c r="BG265" s="685">
        <v>0</v>
      </c>
      <c r="BH265" s="685">
        <v>0</v>
      </c>
      <c r="BI265" s="685">
        <v>0</v>
      </c>
      <c r="BJ265" s="685">
        <v>0</v>
      </c>
      <c r="BK265" s="685">
        <v>0</v>
      </c>
      <c r="BL265" s="685">
        <v>0</v>
      </c>
      <c r="BM265" s="685">
        <v>0</v>
      </c>
      <c r="BN265" s="685">
        <v>0</v>
      </c>
      <c r="BO265" s="685">
        <v>0</v>
      </c>
      <c r="BP265" s="685">
        <v>0</v>
      </c>
      <c r="BQ265" s="685">
        <v>0</v>
      </c>
      <c r="BR265" s="685">
        <v>0</v>
      </c>
      <c r="BS265" s="685">
        <v>0</v>
      </c>
      <c r="BT265" s="686">
        <v>0</v>
      </c>
    </row>
    <row r="266" spans="2:72">
      <c r="B266" s="683"/>
      <c r="C266" s="683"/>
      <c r="D266" s="683" t="s">
        <v>735</v>
      </c>
      <c r="E266" s="683" t="s">
        <v>682</v>
      </c>
      <c r="F266" s="683"/>
      <c r="G266" s="683"/>
      <c r="H266" s="683">
        <v>2016</v>
      </c>
      <c r="I266" s="635" t="s">
        <v>582</v>
      </c>
      <c r="J266" s="635" t="str">
        <f t="shared" si="4"/>
        <v>Current Year Savings</v>
      </c>
      <c r="K266" s="625"/>
      <c r="L266" s="727"/>
      <c r="M266" s="725"/>
      <c r="N266" s="725"/>
      <c r="O266" s="725"/>
      <c r="P266" s="725">
        <v>0</v>
      </c>
      <c r="Q266" s="725">
        <v>0</v>
      </c>
      <c r="R266" s="725">
        <v>0</v>
      </c>
      <c r="S266" s="725">
        <v>0</v>
      </c>
      <c r="T266" s="725">
        <v>0</v>
      </c>
      <c r="U266" s="725">
        <v>0</v>
      </c>
      <c r="V266" s="725">
        <v>0</v>
      </c>
      <c r="W266" s="725">
        <v>0</v>
      </c>
      <c r="X266" s="725">
        <v>0</v>
      </c>
      <c r="Y266" s="725">
        <v>0</v>
      </c>
      <c r="Z266" s="725">
        <v>0</v>
      </c>
      <c r="AA266" s="725">
        <v>0</v>
      </c>
      <c r="AB266" s="725">
        <v>0</v>
      </c>
      <c r="AC266" s="725">
        <v>0</v>
      </c>
      <c r="AD266" s="725">
        <v>0</v>
      </c>
      <c r="AE266" s="725">
        <v>0</v>
      </c>
      <c r="AF266" s="725">
        <v>0</v>
      </c>
      <c r="AG266" s="725">
        <v>0</v>
      </c>
      <c r="AH266" s="725">
        <v>0</v>
      </c>
      <c r="AI266" s="725">
        <v>0</v>
      </c>
      <c r="AJ266" s="725">
        <v>0</v>
      </c>
      <c r="AK266" s="725">
        <v>0</v>
      </c>
      <c r="AL266" s="725">
        <v>0</v>
      </c>
      <c r="AM266" s="725">
        <v>0</v>
      </c>
      <c r="AN266" s="725">
        <v>0</v>
      </c>
      <c r="AO266" s="726">
        <v>0</v>
      </c>
      <c r="AP266" s="625"/>
      <c r="AQ266" s="684"/>
      <c r="AR266" s="685"/>
      <c r="AS266" s="685"/>
      <c r="AT266" s="685"/>
      <c r="AU266" s="685">
        <v>0</v>
      </c>
      <c r="AV266" s="685">
        <v>0</v>
      </c>
      <c r="AW266" s="685">
        <v>0</v>
      </c>
      <c r="AX266" s="685">
        <v>0</v>
      </c>
      <c r="AY266" s="685">
        <v>0</v>
      </c>
      <c r="AZ266" s="685">
        <v>0</v>
      </c>
      <c r="BA266" s="685">
        <v>0</v>
      </c>
      <c r="BB266" s="685">
        <v>0</v>
      </c>
      <c r="BC266" s="685">
        <v>0</v>
      </c>
      <c r="BD266" s="685">
        <v>0</v>
      </c>
      <c r="BE266" s="685">
        <v>0</v>
      </c>
      <c r="BF266" s="685">
        <v>0</v>
      </c>
      <c r="BG266" s="685">
        <v>0</v>
      </c>
      <c r="BH266" s="685">
        <v>0</v>
      </c>
      <c r="BI266" s="685">
        <v>0</v>
      </c>
      <c r="BJ266" s="685">
        <v>0</v>
      </c>
      <c r="BK266" s="685">
        <v>0</v>
      </c>
      <c r="BL266" s="685">
        <v>0</v>
      </c>
      <c r="BM266" s="685">
        <v>0</v>
      </c>
      <c r="BN266" s="685">
        <v>0</v>
      </c>
      <c r="BO266" s="685">
        <v>0</v>
      </c>
      <c r="BP266" s="685">
        <v>0</v>
      </c>
      <c r="BQ266" s="685">
        <v>0</v>
      </c>
      <c r="BR266" s="685">
        <v>0</v>
      </c>
      <c r="BS266" s="685">
        <v>0</v>
      </c>
      <c r="BT266" s="686">
        <v>0</v>
      </c>
    </row>
    <row r="267" spans="2:72">
      <c r="B267" s="683"/>
      <c r="C267" s="683"/>
      <c r="D267" s="683" t="s">
        <v>734</v>
      </c>
      <c r="E267" s="683" t="s">
        <v>682</v>
      </c>
      <c r="F267" s="683"/>
      <c r="G267" s="683"/>
      <c r="H267" s="683">
        <v>2016</v>
      </c>
      <c r="I267" s="635" t="s">
        <v>582</v>
      </c>
      <c r="J267" s="635" t="str">
        <f t="shared" si="4"/>
        <v>Current Year Savings</v>
      </c>
      <c r="K267" s="625"/>
      <c r="L267" s="727"/>
      <c r="M267" s="725"/>
      <c r="N267" s="725"/>
      <c r="O267" s="725"/>
      <c r="P267" s="725">
        <v>0</v>
      </c>
      <c r="Q267" s="725">
        <v>0</v>
      </c>
      <c r="R267" s="725">
        <v>0</v>
      </c>
      <c r="S267" s="725">
        <v>0</v>
      </c>
      <c r="T267" s="725">
        <v>0</v>
      </c>
      <c r="U267" s="725">
        <v>0</v>
      </c>
      <c r="V267" s="725">
        <v>0</v>
      </c>
      <c r="W267" s="725">
        <v>0</v>
      </c>
      <c r="X267" s="725">
        <v>0</v>
      </c>
      <c r="Y267" s="725">
        <v>0</v>
      </c>
      <c r="Z267" s="725">
        <v>0</v>
      </c>
      <c r="AA267" s="725">
        <v>0</v>
      </c>
      <c r="AB267" s="725">
        <v>0</v>
      </c>
      <c r="AC267" s="725">
        <v>0</v>
      </c>
      <c r="AD267" s="725">
        <v>0</v>
      </c>
      <c r="AE267" s="725">
        <v>0</v>
      </c>
      <c r="AF267" s="725">
        <v>0</v>
      </c>
      <c r="AG267" s="725">
        <v>0</v>
      </c>
      <c r="AH267" s="725">
        <v>0</v>
      </c>
      <c r="AI267" s="725">
        <v>0</v>
      </c>
      <c r="AJ267" s="725">
        <v>0</v>
      </c>
      <c r="AK267" s="725">
        <v>0</v>
      </c>
      <c r="AL267" s="725">
        <v>0</v>
      </c>
      <c r="AM267" s="725">
        <v>0</v>
      </c>
      <c r="AN267" s="725">
        <v>0</v>
      </c>
      <c r="AO267" s="726">
        <v>0</v>
      </c>
      <c r="AP267" s="625"/>
      <c r="AQ267" s="684"/>
      <c r="AR267" s="685"/>
      <c r="AS267" s="685"/>
      <c r="AT267" s="685"/>
      <c r="AU267" s="685">
        <v>0</v>
      </c>
      <c r="AV267" s="685">
        <v>0</v>
      </c>
      <c r="AW267" s="685">
        <v>0</v>
      </c>
      <c r="AX267" s="685">
        <v>0</v>
      </c>
      <c r="AY267" s="685">
        <v>0</v>
      </c>
      <c r="AZ267" s="685">
        <v>0</v>
      </c>
      <c r="BA267" s="685">
        <v>0</v>
      </c>
      <c r="BB267" s="685">
        <v>0</v>
      </c>
      <c r="BC267" s="685">
        <v>0</v>
      </c>
      <c r="BD267" s="685">
        <v>0</v>
      </c>
      <c r="BE267" s="685">
        <v>0</v>
      </c>
      <c r="BF267" s="685">
        <v>0</v>
      </c>
      <c r="BG267" s="685">
        <v>0</v>
      </c>
      <c r="BH267" s="685">
        <v>0</v>
      </c>
      <c r="BI267" s="685">
        <v>0</v>
      </c>
      <c r="BJ267" s="685">
        <v>0</v>
      </c>
      <c r="BK267" s="685">
        <v>0</v>
      </c>
      <c r="BL267" s="685">
        <v>0</v>
      </c>
      <c r="BM267" s="685">
        <v>0</v>
      </c>
      <c r="BN267" s="685">
        <v>0</v>
      </c>
      <c r="BO267" s="685">
        <v>0</v>
      </c>
      <c r="BP267" s="685">
        <v>0</v>
      </c>
      <c r="BQ267" s="685">
        <v>0</v>
      </c>
      <c r="BR267" s="685">
        <v>0</v>
      </c>
      <c r="BS267" s="685">
        <v>0</v>
      </c>
      <c r="BT267" s="686">
        <v>0</v>
      </c>
    </row>
    <row r="268" spans="2:72">
      <c r="B268" s="683"/>
      <c r="C268" s="683"/>
      <c r="D268" s="683" t="s">
        <v>733</v>
      </c>
      <c r="E268" s="683" t="s">
        <v>682</v>
      </c>
      <c r="F268" s="683"/>
      <c r="G268" s="683"/>
      <c r="H268" s="683">
        <v>2016</v>
      </c>
      <c r="I268" s="635" t="s">
        <v>582</v>
      </c>
      <c r="J268" s="635" t="str">
        <f t="shared" si="4"/>
        <v>Current Year Savings</v>
      </c>
      <c r="K268" s="625"/>
      <c r="L268" s="727"/>
      <c r="M268" s="725"/>
      <c r="N268" s="725"/>
      <c r="O268" s="725"/>
      <c r="P268" s="725">
        <v>0</v>
      </c>
      <c r="Q268" s="725">
        <v>0</v>
      </c>
      <c r="R268" s="725">
        <v>0</v>
      </c>
      <c r="S268" s="725">
        <v>0</v>
      </c>
      <c r="T268" s="725">
        <v>0</v>
      </c>
      <c r="U268" s="725">
        <v>0</v>
      </c>
      <c r="V268" s="725">
        <v>0</v>
      </c>
      <c r="W268" s="725">
        <v>0</v>
      </c>
      <c r="X268" s="725">
        <v>0</v>
      </c>
      <c r="Y268" s="725">
        <v>0</v>
      </c>
      <c r="Z268" s="725">
        <v>0</v>
      </c>
      <c r="AA268" s="725">
        <v>0</v>
      </c>
      <c r="AB268" s="725">
        <v>0</v>
      </c>
      <c r="AC268" s="725">
        <v>0</v>
      </c>
      <c r="AD268" s="725">
        <v>0</v>
      </c>
      <c r="AE268" s="725">
        <v>0</v>
      </c>
      <c r="AF268" s="725">
        <v>0</v>
      </c>
      <c r="AG268" s="725">
        <v>0</v>
      </c>
      <c r="AH268" s="725">
        <v>0</v>
      </c>
      <c r="AI268" s="725">
        <v>0</v>
      </c>
      <c r="AJ268" s="725">
        <v>0</v>
      </c>
      <c r="AK268" s="725">
        <v>0</v>
      </c>
      <c r="AL268" s="725">
        <v>0</v>
      </c>
      <c r="AM268" s="725">
        <v>0</v>
      </c>
      <c r="AN268" s="725">
        <v>0</v>
      </c>
      <c r="AO268" s="726">
        <v>0</v>
      </c>
      <c r="AP268" s="625"/>
      <c r="AQ268" s="684"/>
      <c r="AR268" s="685"/>
      <c r="AS268" s="685"/>
      <c r="AT268" s="685"/>
      <c r="AU268" s="685">
        <v>0</v>
      </c>
      <c r="AV268" s="685">
        <v>0</v>
      </c>
      <c r="AW268" s="685">
        <v>0</v>
      </c>
      <c r="AX268" s="685">
        <v>0</v>
      </c>
      <c r="AY268" s="685">
        <v>0</v>
      </c>
      <c r="AZ268" s="685">
        <v>0</v>
      </c>
      <c r="BA268" s="685">
        <v>0</v>
      </c>
      <c r="BB268" s="685">
        <v>0</v>
      </c>
      <c r="BC268" s="685">
        <v>0</v>
      </c>
      <c r="BD268" s="685">
        <v>0</v>
      </c>
      <c r="BE268" s="685">
        <v>0</v>
      </c>
      <c r="BF268" s="685">
        <v>0</v>
      </c>
      <c r="BG268" s="685">
        <v>0</v>
      </c>
      <c r="BH268" s="685">
        <v>0</v>
      </c>
      <c r="BI268" s="685">
        <v>0</v>
      </c>
      <c r="BJ268" s="685">
        <v>0</v>
      </c>
      <c r="BK268" s="685">
        <v>0</v>
      </c>
      <c r="BL268" s="685">
        <v>0</v>
      </c>
      <c r="BM268" s="685">
        <v>0</v>
      </c>
      <c r="BN268" s="685">
        <v>0</v>
      </c>
      <c r="BO268" s="685">
        <v>0</v>
      </c>
      <c r="BP268" s="685">
        <v>0</v>
      </c>
      <c r="BQ268" s="685">
        <v>0</v>
      </c>
      <c r="BR268" s="685">
        <v>0</v>
      </c>
      <c r="BS268" s="685">
        <v>0</v>
      </c>
      <c r="BT268" s="686">
        <v>0</v>
      </c>
    </row>
    <row r="269" spans="2:72">
      <c r="B269" s="683"/>
      <c r="C269" s="683"/>
      <c r="D269" s="683" t="s">
        <v>732</v>
      </c>
      <c r="E269" s="683" t="s">
        <v>682</v>
      </c>
      <c r="F269" s="683"/>
      <c r="G269" s="683"/>
      <c r="H269" s="683">
        <v>2016</v>
      </c>
      <c r="I269" s="635" t="s">
        <v>582</v>
      </c>
      <c r="J269" s="635" t="str">
        <f t="shared" si="4"/>
        <v>Current Year Savings</v>
      </c>
      <c r="K269" s="625"/>
      <c r="L269" s="727"/>
      <c r="M269" s="725"/>
      <c r="N269" s="725"/>
      <c r="O269" s="725"/>
      <c r="P269" s="725">
        <v>0</v>
      </c>
      <c r="Q269" s="725">
        <v>0</v>
      </c>
      <c r="R269" s="725">
        <v>0</v>
      </c>
      <c r="S269" s="725">
        <v>0</v>
      </c>
      <c r="T269" s="725">
        <v>0</v>
      </c>
      <c r="U269" s="725">
        <v>0</v>
      </c>
      <c r="V269" s="725">
        <v>0</v>
      </c>
      <c r="W269" s="725">
        <v>0</v>
      </c>
      <c r="X269" s="725">
        <v>0</v>
      </c>
      <c r="Y269" s="725">
        <v>0</v>
      </c>
      <c r="Z269" s="725">
        <v>0</v>
      </c>
      <c r="AA269" s="725">
        <v>0</v>
      </c>
      <c r="AB269" s="725">
        <v>0</v>
      </c>
      <c r="AC269" s="725">
        <v>0</v>
      </c>
      <c r="AD269" s="725">
        <v>0</v>
      </c>
      <c r="AE269" s="725">
        <v>0</v>
      </c>
      <c r="AF269" s="725">
        <v>0</v>
      </c>
      <c r="AG269" s="725">
        <v>0</v>
      </c>
      <c r="AH269" s="725">
        <v>0</v>
      </c>
      <c r="AI269" s="725">
        <v>0</v>
      </c>
      <c r="AJ269" s="725">
        <v>0</v>
      </c>
      <c r="AK269" s="725">
        <v>0</v>
      </c>
      <c r="AL269" s="725">
        <v>0</v>
      </c>
      <c r="AM269" s="725">
        <v>0</v>
      </c>
      <c r="AN269" s="725">
        <v>0</v>
      </c>
      <c r="AO269" s="726">
        <v>0</v>
      </c>
      <c r="AP269" s="625"/>
      <c r="AQ269" s="684"/>
      <c r="AR269" s="685"/>
      <c r="AS269" s="685"/>
      <c r="AT269" s="685"/>
      <c r="AU269" s="685">
        <v>0</v>
      </c>
      <c r="AV269" s="685">
        <v>0</v>
      </c>
      <c r="AW269" s="685">
        <v>0</v>
      </c>
      <c r="AX269" s="685">
        <v>0</v>
      </c>
      <c r="AY269" s="685">
        <v>0</v>
      </c>
      <c r="AZ269" s="685">
        <v>0</v>
      </c>
      <c r="BA269" s="685">
        <v>0</v>
      </c>
      <c r="BB269" s="685">
        <v>0</v>
      </c>
      <c r="BC269" s="685">
        <v>0</v>
      </c>
      <c r="BD269" s="685">
        <v>0</v>
      </c>
      <c r="BE269" s="685">
        <v>0</v>
      </c>
      <c r="BF269" s="685">
        <v>0</v>
      </c>
      <c r="BG269" s="685">
        <v>0</v>
      </c>
      <c r="BH269" s="685">
        <v>0</v>
      </c>
      <c r="BI269" s="685">
        <v>0</v>
      </c>
      <c r="BJ269" s="685">
        <v>0</v>
      </c>
      <c r="BK269" s="685">
        <v>0</v>
      </c>
      <c r="BL269" s="685">
        <v>0</v>
      </c>
      <c r="BM269" s="685">
        <v>0</v>
      </c>
      <c r="BN269" s="685">
        <v>0</v>
      </c>
      <c r="BO269" s="685">
        <v>0</v>
      </c>
      <c r="BP269" s="685">
        <v>0</v>
      </c>
      <c r="BQ269" s="685">
        <v>0</v>
      </c>
      <c r="BR269" s="685">
        <v>0</v>
      </c>
      <c r="BS269" s="685">
        <v>0</v>
      </c>
      <c r="BT269" s="686">
        <v>0</v>
      </c>
    </row>
    <row r="270" spans="2:72">
      <c r="B270" s="683"/>
      <c r="C270" s="683"/>
      <c r="D270" s="683" t="s">
        <v>731</v>
      </c>
      <c r="E270" s="683" t="s">
        <v>682</v>
      </c>
      <c r="F270" s="683"/>
      <c r="G270" s="683"/>
      <c r="H270" s="683">
        <v>2016</v>
      </c>
      <c r="I270" s="635" t="s">
        <v>582</v>
      </c>
      <c r="J270" s="635" t="str">
        <f t="shared" si="4"/>
        <v>Current Year Savings</v>
      </c>
      <c r="K270" s="625"/>
      <c r="L270" s="727"/>
      <c r="M270" s="725"/>
      <c r="N270" s="725"/>
      <c r="O270" s="725"/>
      <c r="P270" s="725">
        <v>0</v>
      </c>
      <c r="Q270" s="725">
        <v>0</v>
      </c>
      <c r="R270" s="725">
        <v>0</v>
      </c>
      <c r="S270" s="725">
        <v>0</v>
      </c>
      <c r="T270" s="725">
        <v>0</v>
      </c>
      <c r="U270" s="725">
        <v>0</v>
      </c>
      <c r="V270" s="725">
        <v>0</v>
      </c>
      <c r="W270" s="725">
        <v>0</v>
      </c>
      <c r="X270" s="725">
        <v>0</v>
      </c>
      <c r="Y270" s="725">
        <v>0</v>
      </c>
      <c r="Z270" s="725">
        <v>0</v>
      </c>
      <c r="AA270" s="725">
        <v>0</v>
      </c>
      <c r="AB270" s="725">
        <v>0</v>
      </c>
      <c r="AC270" s="725">
        <v>0</v>
      </c>
      <c r="AD270" s="725">
        <v>0</v>
      </c>
      <c r="AE270" s="725">
        <v>0</v>
      </c>
      <c r="AF270" s="725">
        <v>0</v>
      </c>
      <c r="AG270" s="725">
        <v>0</v>
      </c>
      <c r="AH270" s="725">
        <v>0</v>
      </c>
      <c r="AI270" s="725">
        <v>0</v>
      </c>
      <c r="AJ270" s="725">
        <v>0</v>
      </c>
      <c r="AK270" s="725">
        <v>0</v>
      </c>
      <c r="AL270" s="725">
        <v>0</v>
      </c>
      <c r="AM270" s="725">
        <v>0</v>
      </c>
      <c r="AN270" s="725">
        <v>0</v>
      </c>
      <c r="AO270" s="726">
        <v>0</v>
      </c>
      <c r="AP270" s="625"/>
      <c r="AQ270" s="684"/>
      <c r="AR270" s="685"/>
      <c r="AS270" s="685"/>
      <c r="AT270" s="685"/>
      <c r="AU270" s="685">
        <v>0</v>
      </c>
      <c r="AV270" s="685">
        <v>0</v>
      </c>
      <c r="AW270" s="685">
        <v>0</v>
      </c>
      <c r="AX270" s="685">
        <v>0</v>
      </c>
      <c r="AY270" s="685">
        <v>0</v>
      </c>
      <c r="AZ270" s="685">
        <v>0</v>
      </c>
      <c r="BA270" s="685">
        <v>0</v>
      </c>
      <c r="BB270" s="685">
        <v>0</v>
      </c>
      <c r="BC270" s="685">
        <v>0</v>
      </c>
      <c r="BD270" s="685">
        <v>0</v>
      </c>
      <c r="BE270" s="685">
        <v>0</v>
      </c>
      <c r="BF270" s="685">
        <v>0</v>
      </c>
      <c r="BG270" s="685">
        <v>0</v>
      </c>
      <c r="BH270" s="685">
        <v>0</v>
      </c>
      <c r="BI270" s="685">
        <v>0</v>
      </c>
      <c r="BJ270" s="685">
        <v>0</v>
      </c>
      <c r="BK270" s="685">
        <v>0</v>
      </c>
      <c r="BL270" s="685">
        <v>0</v>
      </c>
      <c r="BM270" s="685">
        <v>0</v>
      </c>
      <c r="BN270" s="685">
        <v>0</v>
      </c>
      <c r="BO270" s="685">
        <v>0</v>
      </c>
      <c r="BP270" s="685">
        <v>0</v>
      </c>
      <c r="BQ270" s="685">
        <v>0</v>
      </c>
      <c r="BR270" s="685">
        <v>0</v>
      </c>
      <c r="BS270" s="685">
        <v>0</v>
      </c>
      <c r="BT270" s="686">
        <v>0</v>
      </c>
    </row>
    <row r="271" spans="2:72">
      <c r="B271" s="683"/>
      <c r="C271" s="683"/>
      <c r="D271" s="683" t="s">
        <v>730</v>
      </c>
      <c r="E271" s="683" t="s">
        <v>682</v>
      </c>
      <c r="F271" s="683"/>
      <c r="G271" s="683"/>
      <c r="H271" s="683">
        <v>2016</v>
      </c>
      <c r="I271" s="635" t="s">
        <v>582</v>
      </c>
      <c r="J271" s="635" t="str">
        <f t="shared" si="4"/>
        <v>Current Year Savings</v>
      </c>
      <c r="K271" s="625"/>
      <c r="L271" s="727"/>
      <c r="M271" s="725"/>
      <c r="N271" s="725"/>
      <c r="O271" s="725"/>
      <c r="P271" s="725">
        <v>0</v>
      </c>
      <c r="Q271" s="725">
        <v>0</v>
      </c>
      <c r="R271" s="725">
        <v>0</v>
      </c>
      <c r="S271" s="725">
        <v>0</v>
      </c>
      <c r="T271" s="725">
        <v>0</v>
      </c>
      <c r="U271" s="725">
        <v>0</v>
      </c>
      <c r="V271" s="725">
        <v>0</v>
      </c>
      <c r="W271" s="725">
        <v>0</v>
      </c>
      <c r="X271" s="725">
        <v>0</v>
      </c>
      <c r="Y271" s="725">
        <v>0</v>
      </c>
      <c r="Z271" s="725">
        <v>0</v>
      </c>
      <c r="AA271" s="725">
        <v>0</v>
      </c>
      <c r="AB271" s="725">
        <v>0</v>
      </c>
      <c r="AC271" s="725">
        <v>0</v>
      </c>
      <c r="AD271" s="725">
        <v>0</v>
      </c>
      <c r="AE271" s="725">
        <v>0</v>
      </c>
      <c r="AF271" s="725">
        <v>0</v>
      </c>
      <c r="AG271" s="725">
        <v>0</v>
      </c>
      <c r="AH271" s="725">
        <v>0</v>
      </c>
      <c r="AI271" s="725">
        <v>0</v>
      </c>
      <c r="AJ271" s="725">
        <v>0</v>
      </c>
      <c r="AK271" s="725">
        <v>0</v>
      </c>
      <c r="AL271" s="725">
        <v>0</v>
      </c>
      <c r="AM271" s="725">
        <v>0</v>
      </c>
      <c r="AN271" s="725">
        <v>0</v>
      </c>
      <c r="AO271" s="726">
        <v>0</v>
      </c>
      <c r="AP271" s="625"/>
      <c r="AQ271" s="684"/>
      <c r="AR271" s="685"/>
      <c r="AS271" s="685"/>
      <c r="AT271" s="685"/>
      <c r="AU271" s="685">
        <v>0</v>
      </c>
      <c r="AV271" s="685">
        <v>0</v>
      </c>
      <c r="AW271" s="685">
        <v>0</v>
      </c>
      <c r="AX271" s="685">
        <v>0</v>
      </c>
      <c r="AY271" s="685">
        <v>0</v>
      </c>
      <c r="AZ271" s="685">
        <v>0</v>
      </c>
      <c r="BA271" s="685">
        <v>0</v>
      </c>
      <c r="BB271" s="685">
        <v>0</v>
      </c>
      <c r="BC271" s="685">
        <v>0</v>
      </c>
      <c r="BD271" s="685">
        <v>0</v>
      </c>
      <c r="BE271" s="685">
        <v>0</v>
      </c>
      <c r="BF271" s="685">
        <v>0</v>
      </c>
      <c r="BG271" s="685">
        <v>0</v>
      </c>
      <c r="BH271" s="685">
        <v>0</v>
      </c>
      <c r="BI271" s="685">
        <v>0</v>
      </c>
      <c r="BJ271" s="685">
        <v>0</v>
      </c>
      <c r="BK271" s="685">
        <v>0</v>
      </c>
      <c r="BL271" s="685">
        <v>0</v>
      </c>
      <c r="BM271" s="685">
        <v>0</v>
      </c>
      <c r="BN271" s="685">
        <v>0</v>
      </c>
      <c r="BO271" s="685">
        <v>0</v>
      </c>
      <c r="BP271" s="685">
        <v>0</v>
      </c>
      <c r="BQ271" s="685">
        <v>0</v>
      </c>
      <c r="BR271" s="685">
        <v>0</v>
      </c>
      <c r="BS271" s="685">
        <v>0</v>
      </c>
      <c r="BT271" s="686">
        <v>0</v>
      </c>
    </row>
    <row r="272" spans="2:72">
      <c r="B272" s="683"/>
      <c r="C272" s="683"/>
      <c r="D272" s="683" t="s">
        <v>729</v>
      </c>
      <c r="E272" s="683" t="s">
        <v>682</v>
      </c>
      <c r="F272" s="683"/>
      <c r="G272" s="683"/>
      <c r="H272" s="683">
        <v>2016</v>
      </c>
      <c r="I272" s="635" t="s">
        <v>582</v>
      </c>
      <c r="J272" s="635" t="str">
        <f t="shared" si="4"/>
        <v>Current Year Savings</v>
      </c>
      <c r="K272" s="625"/>
      <c r="L272" s="727"/>
      <c r="M272" s="725"/>
      <c r="N272" s="725"/>
      <c r="O272" s="725"/>
      <c r="P272" s="725">
        <v>0</v>
      </c>
      <c r="Q272" s="725">
        <v>0</v>
      </c>
      <c r="R272" s="725">
        <v>0</v>
      </c>
      <c r="S272" s="725">
        <v>0</v>
      </c>
      <c r="T272" s="725">
        <v>0</v>
      </c>
      <c r="U272" s="725">
        <v>0</v>
      </c>
      <c r="V272" s="725">
        <v>0</v>
      </c>
      <c r="W272" s="725">
        <v>0</v>
      </c>
      <c r="X272" s="725">
        <v>0</v>
      </c>
      <c r="Y272" s="725">
        <v>0</v>
      </c>
      <c r="Z272" s="725">
        <v>0</v>
      </c>
      <c r="AA272" s="725">
        <v>0</v>
      </c>
      <c r="AB272" s="725">
        <v>0</v>
      </c>
      <c r="AC272" s="725">
        <v>0</v>
      </c>
      <c r="AD272" s="725">
        <v>0</v>
      </c>
      <c r="AE272" s="725">
        <v>0</v>
      </c>
      <c r="AF272" s="725">
        <v>0</v>
      </c>
      <c r="AG272" s="725">
        <v>0</v>
      </c>
      <c r="AH272" s="725">
        <v>0</v>
      </c>
      <c r="AI272" s="725">
        <v>0</v>
      </c>
      <c r="AJ272" s="725">
        <v>0</v>
      </c>
      <c r="AK272" s="725">
        <v>0</v>
      </c>
      <c r="AL272" s="725">
        <v>0</v>
      </c>
      <c r="AM272" s="725">
        <v>0</v>
      </c>
      <c r="AN272" s="725">
        <v>0</v>
      </c>
      <c r="AO272" s="726">
        <v>0</v>
      </c>
      <c r="AP272" s="625"/>
      <c r="AQ272" s="684"/>
      <c r="AR272" s="685"/>
      <c r="AS272" s="685"/>
      <c r="AT272" s="685"/>
      <c r="AU272" s="685">
        <v>0</v>
      </c>
      <c r="AV272" s="685">
        <v>0</v>
      </c>
      <c r="AW272" s="685">
        <v>0</v>
      </c>
      <c r="AX272" s="685">
        <v>0</v>
      </c>
      <c r="AY272" s="685">
        <v>0</v>
      </c>
      <c r="AZ272" s="685">
        <v>0</v>
      </c>
      <c r="BA272" s="685">
        <v>0</v>
      </c>
      <c r="BB272" s="685">
        <v>0</v>
      </c>
      <c r="BC272" s="685">
        <v>0</v>
      </c>
      <c r="BD272" s="685">
        <v>0</v>
      </c>
      <c r="BE272" s="685">
        <v>0</v>
      </c>
      <c r="BF272" s="685">
        <v>0</v>
      </c>
      <c r="BG272" s="685">
        <v>0</v>
      </c>
      <c r="BH272" s="685">
        <v>0</v>
      </c>
      <c r="BI272" s="685">
        <v>0</v>
      </c>
      <c r="BJ272" s="685">
        <v>0</v>
      </c>
      <c r="BK272" s="685">
        <v>0</v>
      </c>
      <c r="BL272" s="685">
        <v>0</v>
      </c>
      <c r="BM272" s="685">
        <v>0</v>
      </c>
      <c r="BN272" s="685">
        <v>0</v>
      </c>
      <c r="BO272" s="685">
        <v>0</v>
      </c>
      <c r="BP272" s="685">
        <v>0</v>
      </c>
      <c r="BQ272" s="685">
        <v>0</v>
      </c>
      <c r="BR272" s="685">
        <v>0</v>
      </c>
      <c r="BS272" s="685">
        <v>0</v>
      </c>
      <c r="BT272" s="686">
        <v>0</v>
      </c>
    </row>
    <row r="273" spans="2:72">
      <c r="B273" s="683"/>
      <c r="C273" s="683"/>
      <c r="D273" s="683" t="s">
        <v>128</v>
      </c>
      <c r="E273" s="683" t="s">
        <v>682</v>
      </c>
      <c r="F273" s="683"/>
      <c r="G273" s="683"/>
      <c r="H273" s="683">
        <v>2016</v>
      </c>
      <c r="I273" s="635" t="s">
        <v>582</v>
      </c>
      <c r="J273" s="635" t="str">
        <f t="shared" si="4"/>
        <v>Current Year Savings</v>
      </c>
      <c r="K273" s="625"/>
      <c r="L273" s="727"/>
      <c r="M273" s="725"/>
      <c r="N273" s="725"/>
      <c r="O273" s="725"/>
      <c r="P273" s="725">
        <v>0</v>
      </c>
      <c r="Q273" s="725">
        <v>0</v>
      </c>
      <c r="R273" s="725">
        <v>0</v>
      </c>
      <c r="S273" s="725">
        <v>0</v>
      </c>
      <c r="T273" s="725">
        <v>0</v>
      </c>
      <c r="U273" s="725">
        <v>0</v>
      </c>
      <c r="V273" s="725">
        <v>0</v>
      </c>
      <c r="W273" s="725">
        <v>0</v>
      </c>
      <c r="X273" s="725">
        <v>0</v>
      </c>
      <c r="Y273" s="725">
        <v>0</v>
      </c>
      <c r="Z273" s="725">
        <v>0</v>
      </c>
      <c r="AA273" s="725">
        <v>0</v>
      </c>
      <c r="AB273" s="725">
        <v>0</v>
      </c>
      <c r="AC273" s="725">
        <v>0</v>
      </c>
      <c r="AD273" s="725">
        <v>0</v>
      </c>
      <c r="AE273" s="725">
        <v>0</v>
      </c>
      <c r="AF273" s="725">
        <v>0</v>
      </c>
      <c r="AG273" s="725">
        <v>0</v>
      </c>
      <c r="AH273" s="725">
        <v>0</v>
      </c>
      <c r="AI273" s="725">
        <v>0</v>
      </c>
      <c r="AJ273" s="725">
        <v>0</v>
      </c>
      <c r="AK273" s="725">
        <v>0</v>
      </c>
      <c r="AL273" s="725">
        <v>0</v>
      </c>
      <c r="AM273" s="725">
        <v>0</v>
      </c>
      <c r="AN273" s="725">
        <v>0</v>
      </c>
      <c r="AO273" s="726">
        <v>0</v>
      </c>
      <c r="AP273" s="625"/>
      <c r="AQ273" s="684"/>
      <c r="AR273" s="685"/>
      <c r="AS273" s="685"/>
      <c r="AT273" s="685"/>
      <c r="AU273" s="685">
        <v>0</v>
      </c>
      <c r="AV273" s="685">
        <v>0</v>
      </c>
      <c r="AW273" s="685">
        <v>0</v>
      </c>
      <c r="AX273" s="685">
        <v>0</v>
      </c>
      <c r="AY273" s="685">
        <v>0</v>
      </c>
      <c r="AZ273" s="685">
        <v>0</v>
      </c>
      <c r="BA273" s="685">
        <v>0</v>
      </c>
      <c r="BB273" s="685">
        <v>0</v>
      </c>
      <c r="BC273" s="685">
        <v>0</v>
      </c>
      <c r="BD273" s="685">
        <v>0</v>
      </c>
      <c r="BE273" s="685">
        <v>0</v>
      </c>
      <c r="BF273" s="685">
        <v>0</v>
      </c>
      <c r="BG273" s="685">
        <v>0</v>
      </c>
      <c r="BH273" s="685">
        <v>0</v>
      </c>
      <c r="BI273" s="685">
        <v>0</v>
      </c>
      <c r="BJ273" s="685">
        <v>0</v>
      </c>
      <c r="BK273" s="685">
        <v>0</v>
      </c>
      <c r="BL273" s="685">
        <v>0</v>
      </c>
      <c r="BM273" s="685">
        <v>0</v>
      </c>
      <c r="BN273" s="685">
        <v>0</v>
      </c>
      <c r="BO273" s="685">
        <v>0</v>
      </c>
      <c r="BP273" s="685">
        <v>0</v>
      </c>
      <c r="BQ273" s="685">
        <v>0</v>
      </c>
      <c r="BR273" s="685">
        <v>0</v>
      </c>
      <c r="BS273" s="685">
        <v>0</v>
      </c>
      <c r="BT273" s="686">
        <v>0</v>
      </c>
    </row>
    <row r="274" spans="2:72">
      <c r="B274" s="683"/>
      <c r="C274" s="683"/>
      <c r="D274" s="683" t="s">
        <v>728</v>
      </c>
      <c r="E274" s="683" t="s">
        <v>682</v>
      </c>
      <c r="F274" s="683"/>
      <c r="G274" s="683"/>
      <c r="H274" s="683">
        <v>2016</v>
      </c>
      <c r="I274" s="635" t="s">
        <v>582</v>
      </c>
      <c r="J274" s="635" t="str">
        <f t="shared" si="4"/>
        <v>Current Year Savings</v>
      </c>
      <c r="K274" s="625"/>
      <c r="L274" s="727"/>
      <c r="M274" s="725"/>
      <c r="N274" s="725"/>
      <c r="O274" s="725"/>
      <c r="P274" s="725">
        <v>0</v>
      </c>
      <c r="Q274" s="725">
        <v>0</v>
      </c>
      <c r="R274" s="725">
        <v>0</v>
      </c>
      <c r="S274" s="725">
        <v>0</v>
      </c>
      <c r="T274" s="725">
        <v>0</v>
      </c>
      <c r="U274" s="725">
        <v>0</v>
      </c>
      <c r="V274" s="725">
        <v>0</v>
      </c>
      <c r="W274" s="725">
        <v>0</v>
      </c>
      <c r="X274" s="725">
        <v>0</v>
      </c>
      <c r="Y274" s="725">
        <v>0</v>
      </c>
      <c r="Z274" s="725">
        <v>0</v>
      </c>
      <c r="AA274" s="725">
        <v>0</v>
      </c>
      <c r="AB274" s="725">
        <v>0</v>
      </c>
      <c r="AC274" s="725">
        <v>0</v>
      </c>
      <c r="AD274" s="725">
        <v>0</v>
      </c>
      <c r="AE274" s="725">
        <v>0</v>
      </c>
      <c r="AF274" s="725">
        <v>0</v>
      </c>
      <c r="AG274" s="725">
        <v>0</v>
      </c>
      <c r="AH274" s="725">
        <v>0</v>
      </c>
      <c r="AI274" s="725">
        <v>0</v>
      </c>
      <c r="AJ274" s="725">
        <v>0</v>
      </c>
      <c r="AK274" s="725">
        <v>0</v>
      </c>
      <c r="AL274" s="725">
        <v>0</v>
      </c>
      <c r="AM274" s="725">
        <v>0</v>
      </c>
      <c r="AN274" s="725">
        <v>0</v>
      </c>
      <c r="AO274" s="726">
        <v>0</v>
      </c>
      <c r="AP274" s="625"/>
      <c r="AQ274" s="684"/>
      <c r="AR274" s="685"/>
      <c r="AS274" s="685"/>
      <c r="AT274" s="685"/>
      <c r="AU274" s="685">
        <v>0</v>
      </c>
      <c r="AV274" s="685">
        <v>0</v>
      </c>
      <c r="AW274" s="685">
        <v>0</v>
      </c>
      <c r="AX274" s="685">
        <v>0</v>
      </c>
      <c r="AY274" s="685">
        <v>0</v>
      </c>
      <c r="AZ274" s="685">
        <v>0</v>
      </c>
      <c r="BA274" s="685">
        <v>0</v>
      </c>
      <c r="BB274" s="685">
        <v>0</v>
      </c>
      <c r="BC274" s="685">
        <v>0</v>
      </c>
      <c r="BD274" s="685">
        <v>0</v>
      </c>
      <c r="BE274" s="685">
        <v>0</v>
      </c>
      <c r="BF274" s="685">
        <v>0</v>
      </c>
      <c r="BG274" s="685">
        <v>0</v>
      </c>
      <c r="BH274" s="685">
        <v>0</v>
      </c>
      <c r="BI274" s="685">
        <v>0</v>
      </c>
      <c r="BJ274" s="685">
        <v>0</v>
      </c>
      <c r="BK274" s="685">
        <v>0</v>
      </c>
      <c r="BL274" s="685">
        <v>0</v>
      </c>
      <c r="BM274" s="685">
        <v>0</v>
      </c>
      <c r="BN274" s="685">
        <v>0</v>
      </c>
      <c r="BO274" s="685">
        <v>0</v>
      </c>
      <c r="BP274" s="685">
        <v>0</v>
      </c>
      <c r="BQ274" s="685">
        <v>0</v>
      </c>
      <c r="BR274" s="685">
        <v>0</v>
      </c>
      <c r="BS274" s="685">
        <v>0</v>
      </c>
      <c r="BT274" s="686">
        <v>0</v>
      </c>
    </row>
    <row r="275" spans="2:72">
      <c r="B275" s="683"/>
      <c r="C275" s="683"/>
      <c r="D275" s="683" t="s">
        <v>727</v>
      </c>
      <c r="E275" s="683" t="s">
        <v>682</v>
      </c>
      <c r="F275" s="683"/>
      <c r="G275" s="683"/>
      <c r="H275" s="683">
        <v>2016</v>
      </c>
      <c r="I275" s="635" t="s">
        <v>582</v>
      </c>
      <c r="J275" s="635" t="str">
        <f t="shared" si="4"/>
        <v>Current Year Savings</v>
      </c>
      <c r="K275" s="625"/>
      <c r="L275" s="727"/>
      <c r="M275" s="725"/>
      <c r="N275" s="725"/>
      <c r="O275" s="725"/>
      <c r="P275" s="725">
        <v>0</v>
      </c>
      <c r="Q275" s="725">
        <v>0</v>
      </c>
      <c r="R275" s="725">
        <v>0</v>
      </c>
      <c r="S275" s="725">
        <v>0</v>
      </c>
      <c r="T275" s="725">
        <v>0</v>
      </c>
      <c r="U275" s="725">
        <v>0</v>
      </c>
      <c r="V275" s="725">
        <v>0</v>
      </c>
      <c r="W275" s="725">
        <v>0</v>
      </c>
      <c r="X275" s="725">
        <v>0</v>
      </c>
      <c r="Y275" s="725">
        <v>0</v>
      </c>
      <c r="Z275" s="725">
        <v>0</v>
      </c>
      <c r="AA275" s="725">
        <v>0</v>
      </c>
      <c r="AB275" s="725">
        <v>0</v>
      </c>
      <c r="AC275" s="725">
        <v>0</v>
      </c>
      <c r="AD275" s="725">
        <v>0</v>
      </c>
      <c r="AE275" s="725">
        <v>0</v>
      </c>
      <c r="AF275" s="725">
        <v>0</v>
      </c>
      <c r="AG275" s="725">
        <v>0</v>
      </c>
      <c r="AH275" s="725">
        <v>0</v>
      </c>
      <c r="AI275" s="725">
        <v>0</v>
      </c>
      <c r="AJ275" s="725">
        <v>0</v>
      </c>
      <c r="AK275" s="725">
        <v>0</v>
      </c>
      <c r="AL275" s="725">
        <v>0</v>
      </c>
      <c r="AM275" s="725">
        <v>0</v>
      </c>
      <c r="AN275" s="725">
        <v>0</v>
      </c>
      <c r="AO275" s="726">
        <v>0</v>
      </c>
      <c r="AP275" s="625"/>
      <c r="AQ275" s="684"/>
      <c r="AR275" s="685"/>
      <c r="AS275" s="685"/>
      <c r="AT275" s="685"/>
      <c r="AU275" s="685">
        <v>0</v>
      </c>
      <c r="AV275" s="685">
        <v>0</v>
      </c>
      <c r="AW275" s="685">
        <v>0</v>
      </c>
      <c r="AX275" s="685">
        <v>0</v>
      </c>
      <c r="AY275" s="685">
        <v>0</v>
      </c>
      <c r="AZ275" s="685">
        <v>0</v>
      </c>
      <c r="BA275" s="685">
        <v>0</v>
      </c>
      <c r="BB275" s="685">
        <v>0</v>
      </c>
      <c r="BC275" s="685">
        <v>0</v>
      </c>
      <c r="BD275" s="685">
        <v>0</v>
      </c>
      <c r="BE275" s="685">
        <v>0</v>
      </c>
      <c r="BF275" s="685">
        <v>0</v>
      </c>
      <c r="BG275" s="685">
        <v>0</v>
      </c>
      <c r="BH275" s="685">
        <v>0</v>
      </c>
      <c r="BI275" s="685">
        <v>0</v>
      </c>
      <c r="BJ275" s="685">
        <v>0</v>
      </c>
      <c r="BK275" s="685">
        <v>0</v>
      </c>
      <c r="BL275" s="685">
        <v>0</v>
      </c>
      <c r="BM275" s="685">
        <v>0</v>
      </c>
      <c r="BN275" s="685">
        <v>0</v>
      </c>
      <c r="BO275" s="685">
        <v>0</v>
      </c>
      <c r="BP275" s="685">
        <v>0</v>
      </c>
      <c r="BQ275" s="685">
        <v>0</v>
      </c>
      <c r="BR275" s="685">
        <v>0</v>
      </c>
      <c r="BS275" s="685">
        <v>0</v>
      </c>
      <c r="BT275" s="686">
        <v>0</v>
      </c>
    </row>
    <row r="276" spans="2:72">
      <c r="B276" s="683"/>
      <c r="C276" s="683"/>
      <c r="D276" s="683" t="s">
        <v>726</v>
      </c>
      <c r="E276" s="683" t="s">
        <v>682</v>
      </c>
      <c r="F276" s="683"/>
      <c r="G276" s="683"/>
      <c r="H276" s="683">
        <v>2016</v>
      </c>
      <c r="I276" s="635" t="s">
        <v>582</v>
      </c>
      <c r="J276" s="635" t="str">
        <f t="shared" si="4"/>
        <v>Current Year Savings</v>
      </c>
      <c r="K276" s="625"/>
      <c r="L276" s="727"/>
      <c r="M276" s="725"/>
      <c r="N276" s="725"/>
      <c r="O276" s="725"/>
      <c r="P276" s="725">
        <v>0</v>
      </c>
      <c r="Q276" s="725">
        <v>0</v>
      </c>
      <c r="R276" s="725">
        <v>0</v>
      </c>
      <c r="S276" s="725">
        <v>0</v>
      </c>
      <c r="T276" s="725">
        <v>0</v>
      </c>
      <c r="U276" s="725">
        <v>0</v>
      </c>
      <c r="V276" s="725">
        <v>0</v>
      </c>
      <c r="W276" s="725">
        <v>0</v>
      </c>
      <c r="X276" s="725">
        <v>0</v>
      </c>
      <c r="Y276" s="725">
        <v>0</v>
      </c>
      <c r="Z276" s="725">
        <v>0</v>
      </c>
      <c r="AA276" s="725">
        <v>0</v>
      </c>
      <c r="AB276" s="725">
        <v>0</v>
      </c>
      <c r="AC276" s="725">
        <v>0</v>
      </c>
      <c r="AD276" s="725">
        <v>0</v>
      </c>
      <c r="AE276" s="725">
        <v>0</v>
      </c>
      <c r="AF276" s="725">
        <v>0</v>
      </c>
      <c r="AG276" s="725">
        <v>0</v>
      </c>
      <c r="AH276" s="725">
        <v>0</v>
      </c>
      <c r="AI276" s="725">
        <v>0</v>
      </c>
      <c r="AJ276" s="725">
        <v>0</v>
      </c>
      <c r="AK276" s="725">
        <v>0</v>
      </c>
      <c r="AL276" s="725">
        <v>0</v>
      </c>
      <c r="AM276" s="725">
        <v>0</v>
      </c>
      <c r="AN276" s="725">
        <v>0</v>
      </c>
      <c r="AO276" s="726">
        <v>0</v>
      </c>
      <c r="AP276" s="625"/>
      <c r="AQ276" s="684"/>
      <c r="AR276" s="685"/>
      <c r="AS276" s="685"/>
      <c r="AT276" s="685"/>
      <c r="AU276" s="685">
        <v>0</v>
      </c>
      <c r="AV276" s="685">
        <v>0</v>
      </c>
      <c r="AW276" s="685">
        <v>0</v>
      </c>
      <c r="AX276" s="685">
        <v>0</v>
      </c>
      <c r="AY276" s="685">
        <v>0</v>
      </c>
      <c r="AZ276" s="685">
        <v>0</v>
      </c>
      <c r="BA276" s="685">
        <v>0</v>
      </c>
      <c r="BB276" s="685">
        <v>0</v>
      </c>
      <c r="BC276" s="685">
        <v>0</v>
      </c>
      <c r="BD276" s="685">
        <v>0</v>
      </c>
      <c r="BE276" s="685">
        <v>0</v>
      </c>
      <c r="BF276" s="685">
        <v>0</v>
      </c>
      <c r="BG276" s="685">
        <v>0</v>
      </c>
      <c r="BH276" s="685">
        <v>0</v>
      </c>
      <c r="BI276" s="685">
        <v>0</v>
      </c>
      <c r="BJ276" s="685">
        <v>0</v>
      </c>
      <c r="BK276" s="685">
        <v>0</v>
      </c>
      <c r="BL276" s="685">
        <v>0</v>
      </c>
      <c r="BM276" s="685">
        <v>0</v>
      </c>
      <c r="BN276" s="685">
        <v>0</v>
      </c>
      <c r="BO276" s="685">
        <v>0</v>
      </c>
      <c r="BP276" s="685">
        <v>0</v>
      </c>
      <c r="BQ276" s="685">
        <v>0</v>
      </c>
      <c r="BR276" s="685">
        <v>0</v>
      </c>
      <c r="BS276" s="685">
        <v>0</v>
      </c>
      <c r="BT276" s="686">
        <v>0</v>
      </c>
    </row>
    <row r="277" spans="2:72">
      <c r="B277" s="683"/>
      <c r="C277" s="683"/>
      <c r="D277" s="683" t="s">
        <v>725</v>
      </c>
      <c r="E277" s="683" t="s">
        <v>682</v>
      </c>
      <c r="F277" s="683"/>
      <c r="G277" s="683"/>
      <c r="H277" s="683">
        <v>2016</v>
      </c>
      <c r="I277" s="635" t="s">
        <v>582</v>
      </c>
      <c r="J277" s="635" t="str">
        <f t="shared" si="4"/>
        <v>Current Year Savings</v>
      </c>
      <c r="K277" s="625"/>
      <c r="L277" s="727"/>
      <c r="M277" s="725"/>
      <c r="N277" s="725"/>
      <c r="O277" s="725"/>
      <c r="P277" s="725">
        <v>0</v>
      </c>
      <c r="Q277" s="725">
        <v>0</v>
      </c>
      <c r="R277" s="725">
        <v>0</v>
      </c>
      <c r="S277" s="725">
        <v>0</v>
      </c>
      <c r="T277" s="725">
        <v>0</v>
      </c>
      <c r="U277" s="725">
        <v>0</v>
      </c>
      <c r="V277" s="725">
        <v>0</v>
      </c>
      <c r="W277" s="725">
        <v>0</v>
      </c>
      <c r="X277" s="725">
        <v>0</v>
      </c>
      <c r="Y277" s="725">
        <v>0</v>
      </c>
      <c r="Z277" s="725">
        <v>0</v>
      </c>
      <c r="AA277" s="725">
        <v>0</v>
      </c>
      <c r="AB277" s="725">
        <v>0</v>
      </c>
      <c r="AC277" s="725">
        <v>0</v>
      </c>
      <c r="AD277" s="725">
        <v>0</v>
      </c>
      <c r="AE277" s="725">
        <v>0</v>
      </c>
      <c r="AF277" s="725">
        <v>0</v>
      </c>
      <c r="AG277" s="725">
        <v>0</v>
      </c>
      <c r="AH277" s="725">
        <v>0</v>
      </c>
      <c r="AI277" s="725">
        <v>0</v>
      </c>
      <c r="AJ277" s="725">
        <v>0</v>
      </c>
      <c r="AK277" s="725">
        <v>0</v>
      </c>
      <c r="AL277" s="725">
        <v>0</v>
      </c>
      <c r="AM277" s="725">
        <v>0</v>
      </c>
      <c r="AN277" s="725">
        <v>0</v>
      </c>
      <c r="AO277" s="726">
        <v>0</v>
      </c>
      <c r="AP277" s="625"/>
      <c r="AQ277" s="684"/>
      <c r="AR277" s="685"/>
      <c r="AS277" s="685"/>
      <c r="AT277" s="685"/>
      <c r="AU277" s="685">
        <v>0</v>
      </c>
      <c r="AV277" s="685">
        <v>0</v>
      </c>
      <c r="AW277" s="685">
        <v>0</v>
      </c>
      <c r="AX277" s="685">
        <v>0</v>
      </c>
      <c r="AY277" s="685">
        <v>0</v>
      </c>
      <c r="AZ277" s="685">
        <v>0</v>
      </c>
      <c r="BA277" s="685">
        <v>0</v>
      </c>
      <c r="BB277" s="685">
        <v>0</v>
      </c>
      <c r="BC277" s="685">
        <v>0</v>
      </c>
      <c r="BD277" s="685">
        <v>0</v>
      </c>
      <c r="BE277" s="685">
        <v>0</v>
      </c>
      <c r="BF277" s="685">
        <v>0</v>
      </c>
      <c r="BG277" s="685">
        <v>0</v>
      </c>
      <c r="BH277" s="685">
        <v>0</v>
      </c>
      <c r="BI277" s="685">
        <v>0</v>
      </c>
      <c r="BJ277" s="685">
        <v>0</v>
      </c>
      <c r="BK277" s="685">
        <v>0</v>
      </c>
      <c r="BL277" s="685">
        <v>0</v>
      </c>
      <c r="BM277" s="685">
        <v>0</v>
      </c>
      <c r="BN277" s="685">
        <v>0</v>
      </c>
      <c r="BO277" s="685">
        <v>0</v>
      </c>
      <c r="BP277" s="685">
        <v>0</v>
      </c>
      <c r="BQ277" s="685">
        <v>0</v>
      </c>
      <c r="BR277" s="685">
        <v>0</v>
      </c>
      <c r="BS277" s="685">
        <v>0</v>
      </c>
      <c r="BT277" s="686">
        <v>0</v>
      </c>
    </row>
    <row r="278" spans="2:72">
      <c r="B278" s="683"/>
      <c r="C278" s="683"/>
      <c r="D278" s="683" t="s">
        <v>724</v>
      </c>
      <c r="E278" s="683" t="s">
        <v>682</v>
      </c>
      <c r="F278" s="683"/>
      <c r="G278" s="683"/>
      <c r="H278" s="683">
        <v>2016</v>
      </c>
      <c r="I278" s="635" t="s">
        <v>582</v>
      </c>
      <c r="J278" s="635" t="str">
        <f t="shared" si="4"/>
        <v>Current Year Savings</v>
      </c>
      <c r="K278" s="625"/>
      <c r="L278" s="727"/>
      <c r="M278" s="725"/>
      <c r="N278" s="725"/>
      <c r="O278" s="725"/>
      <c r="P278" s="725">
        <v>0</v>
      </c>
      <c r="Q278" s="725">
        <v>0</v>
      </c>
      <c r="R278" s="725">
        <v>0</v>
      </c>
      <c r="S278" s="725">
        <v>0</v>
      </c>
      <c r="T278" s="725">
        <v>0</v>
      </c>
      <c r="U278" s="725">
        <v>0</v>
      </c>
      <c r="V278" s="725">
        <v>0</v>
      </c>
      <c r="W278" s="725">
        <v>0</v>
      </c>
      <c r="X278" s="725">
        <v>0</v>
      </c>
      <c r="Y278" s="725">
        <v>0</v>
      </c>
      <c r="Z278" s="725">
        <v>0</v>
      </c>
      <c r="AA278" s="725">
        <v>0</v>
      </c>
      <c r="AB278" s="725">
        <v>0</v>
      </c>
      <c r="AC278" s="725">
        <v>0</v>
      </c>
      <c r="AD278" s="725">
        <v>0</v>
      </c>
      <c r="AE278" s="725">
        <v>0</v>
      </c>
      <c r="AF278" s="725">
        <v>0</v>
      </c>
      <c r="AG278" s="725">
        <v>0</v>
      </c>
      <c r="AH278" s="725">
        <v>0</v>
      </c>
      <c r="AI278" s="725">
        <v>0</v>
      </c>
      <c r="AJ278" s="725">
        <v>0</v>
      </c>
      <c r="AK278" s="725">
        <v>0</v>
      </c>
      <c r="AL278" s="725">
        <v>0</v>
      </c>
      <c r="AM278" s="725">
        <v>0</v>
      </c>
      <c r="AN278" s="725">
        <v>0</v>
      </c>
      <c r="AO278" s="726">
        <v>0</v>
      </c>
      <c r="AP278" s="625"/>
      <c r="AQ278" s="684"/>
      <c r="AR278" s="685"/>
      <c r="AS278" s="685"/>
      <c r="AT278" s="685"/>
      <c r="AU278" s="685">
        <v>0</v>
      </c>
      <c r="AV278" s="685">
        <v>0</v>
      </c>
      <c r="AW278" s="685">
        <v>0</v>
      </c>
      <c r="AX278" s="685">
        <v>0</v>
      </c>
      <c r="AY278" s="685">
        <v>0</v>
      </c>
      <c r="AZ278" s="685">
        <v>0</v>
      </c>
      <c r="BA278" s="685">
        <v>0</v>
      </c>
      <c r="BB278" s="685">
        <v>0</v>
      </c>
      <c r="BC278" s="685">
        <v>0</v>
      </c>
      <c r="BD278" s="685">
        <v>0</v>
      </c>
      <c r="BE278" s="685">
        <v>0</v>
      </c>
      <c r="BF278" s="685">
        <v>0</v>
      </c>
      <c r="BG278" s="685">
        <v>0</v>
      </c>
      <c r="BH278" s="685">
        <v>0</v>
      </c>
      <c r="BI278" s="685">
        <v>0</v>
      </c>
      <c r="BJ278" s="685">
        <v>0</v>
      </c>
      <c r="BK278" s="685">
        <v>0</v>
      </c>
      <c r="BL278" s="685">
        <v>0</v>
      </c>
      <c r="BM278" s="685">
        <v>0</v>
      </c>
      <c r="BN278" s="685">
        <v>0</v>
      </c>
      <c r="BO278" s="685">
        <v>0</v>
      </c>
      <c r="BP278" s="685">
        <v>0</v>
      </c>
      <c r="BQ278" s="685">
        <v>0</v>
      </c>
      <c r="BR278" s="685">
        <v>0</v>
      </c>
      <c r="BS278" s="685">
        <v>0</v>
      </c>
      <c r="BT278" s="686">
        <v>0</v>
      </c>
    </row>
    <row r="279" spans="2:72">
      <c r="B279" s="683"/>
      <c r="C279" s="683"/>
      <c r="D279" s="683" t="s">
        <v>723</v>
      </c>
      <c r="E279" s="683" t="s">
        <v>682</v>
      </c>
      <c r="F279" s="683"/>
      <c r="G279" s="683"/>
      <c r="H279" s="683">
        <v>2016</v>
      </c>
      <c r="I279" s="635" t="s">
        <v>582</v>
      </c>
      <c r="J279" s="635" t="str">
        <f t="shared" si="4"/>
        <v>Current Year Savings</v>
      </c>
      <c r="K279" s="625"/>
      <c r="L279" s="727"/>
      <c r="M279" s="725"/>
      <c r="N279" s="725"/>
      <c r="O279" s="725"/>
      <c r="P279" s="725">
        <v>0</v>
      </c>
      <c r="Q279" s="725">
        <v>0</v>
      </c>
      <c r="R279" s="725">
        <v>0</v>
      </c>
      <c r="S279" s="725">
        <v>0</v>
      </c>
      <c r="T279" s="725">
        <v>0</v>
      </c>
      <c r="U279" s="725">
        <v>0</v>
      </c>
      <c r="V279" s="725">
        <v>0</v>
      </c>
      <c r="W279" s="725">
        <v>0</v>
      </c>
      <c r="X279" s="725">
        <v>0</v>
      </c>
      <c r="Y279" s="725">
        <v>0</v>
      </c>
      <c r="Z279" s="725">
        <v>0</v>
      </c>
      <c r="AA279" s="725">
        <v>0</v>
      </c>
      <c r="AB279" s="725">
        <v>0</v>
      </c>
      <c r="AC279" s="725">
        <v>0</v>
      </c>
      <c r="AD279" s="725">
        <v>0</v>
      </c>
      <c r="AE279" s="725">
        <v>0</v>
      </c>
      <c r="AF279" s="725">
        <v>0</v>
      </c>
      <c r="AG279" s="725">
        <v>0</v>
      </c>
      <c r="AH279" s="725">
        <v>0</v>
      </c>
      <c r="AI279" s="725">
        <v>0</v>
      </c>
      <c r="AJ279" s="725">
        <v>0</v>
      </c>
      <c r="AK279" s="725">
        <v>0</v>
      </c>
      <c r="AL279" s="725">
        <v>0</v>
      </c>
      <c r="AM279" s="725">
        <v>0</v>
      </c>
      <c r="AN279" s="725">
        <v>0</v>
      </c>
      <c r="AO279" s="726">
        <v>0</v>
      </c>
      <c r="AP279" s="625"/>
      <c r="AQ279" s="684"/>
      <c r="AR279" s="685"/>
      <c r="AS279" s="685"/>
      <c r="AT279" s="685"/>
      <c r="AU279" s="685">
        <v>0</v>
      </c>
      <c r="AV279" s="685">
        <v>0</v>
      </c>
      <c r="AW279" s="685">
        <v>0</v>
      </c>
      <c r="AX279" s="685">
        <v>0</v>
      </c>
      <c r="AY279" s="685">
        <v>0</v>
      </c>
      <c r="AZ279" s="685">
        <v>0</v>
      </c>
      <c r="BA279" s="685">
        <v>0</v>
      </c>
      <c r="BB279" s="685">
        <v>0</v>
      </c>
      <c r="BC279" s="685">
        <v>0</v>
      </c>
      <c r="BD279" s="685">
        <v>0</v>
      </c>
      <c r="BE279" s="685">
        <v>0</v>
      </c>
      <c r="BF279" s="685">
        <v>0</v>
      </c>
      <c r="BG279" s="685">
        <v>0</v>
      </c>
      <c r="BH279" s="685">
        <v>0</v>
      </c>
      <c r="BI279" s="685">
        <v>0</v>
      </c>
      <c r="BJ279" s="685">
        <v>0</v>
      </c>
      <c r="BK279" s="685">
        <v>0</v>
      </c>
      <c r="BL279" s="685">
        <v>0</v>
      </c>
      <c r="BM279" s="685">
        <v>0</v>
      </c>
      <c r="BN279" s="685">
        <v>0</v>
      </c>
      <c r="BO279" s="685">
        <v>0</v>
      </c>
      <c r="BP279" s="685">
        <v>0</v>
      </c>
      <c r="BQ279" s="685">
        <v>0</v>
      </c>
      <c r="BR279" s="685">
        <v>0</v>
      </c>
      <c r="BS279" s="685">
        <v>0</v>
      </c>
      <c r="BT279" s="686">
        <v>0</v>
      </c>
    </row>
    <row r="280" spans="2:72">
      <c r="B280" s="683"/>
      <c r="C280" s="683"/>
      <c r="D280" s="683" t="s">
        <v>722</v>
      </c>
      <c r="E280" s="683" t="s">
        <v>682</v>
      </c>
      <c r="F280" s="683"/>
      <c r="G280" s="683"/>
      <c r="H280" s="683">
        <v>2016</v>
      </c>
      <c r="I280" s="635" t="s">
        <v>582</v>
      </c>
      <c r="J280" s="635" t="str">
        <f t="shared" si="4"/>
        <v>Current Year Savings</v>
      </c>
      <c r="K280" s="625"/>
      <c r="L280" s="727"/>
      <c r="M280" s="725"/>
      <c r="N280" s="725"/>
      <c r="O280" s="725"/>
      <c r="P280" s="725">
        <v>0</v>
      </c>
      <c r="Q280" s="725">
        <v>0</v>
      </c>
      <c r="R280" s="725">
        <v>0</v>
      </c>
      <c r="S280" s="725">
        <v>0</v>
      </c>
      <c r="T280" s="725">
        <v>0</v>
      </c>
      <c r="U280" s="725">
        <v>0</v>
      </c>
      <c r="V280" s="725">
        <v>0</v>
      </c>
      <c r="W280" s="725">
        <v>0</v>
      </c>
      <c r="X280" s="725">
        <v>0</v>
      </c>
      <c r="Y280" s="725">
        <v>0</v>
      </c>
      <c r="Z280" s="725">
        <v>0</v>
      </c>
      <c r="AA280" s="725">
        <v>0</v>
      </c>
      <c r="AB280" s="725">
        <v>0</v>
      </c>
      <c r="AC280" s="725">
        <v>0</v>
      </c>
      <c r="AD280" s="725">
        <v>0</v>
      </c>
      <c r="AE280" s="725">
        <v>0</v>
      </c>
      <c r="AF280" s="725">
        <v>0</v>
      </c>
      <c r="AG280" s="725">
        <v>0</v>
      </c>
      <c r="AH280" s="725">
        <v>0</v>
      </c>
      <c r="AI280" s="725">
        <v>0</v>
      </c>
      <c r="AJ280" s="725">
        <v>0</v>
      </c>
      <c r="AK280" s="725">
        <v>0</v>
      </c>
      <c r="AL280" s="725">
        <v>0</v>
      </c>
      <c r="AM280" s="725">
        <v>0</v>
      </c>
      <c r="AN280" s="725">
        <v>0</v>
      </c>
      <c r="AO280" s="726">
        <v>0</v>
      </c>
      <c r="AP280" s="625"/>
      <c r="AQ280" s="684"/>
      <c r="AR280" s="685"/>
      <c r="AS280" s="685"/>
      <c r="AT280" s="685"/>
      <c r="AU280" s="685">
        <v>0</v>
      </c>
      <c r="AV280" s="685">
        <v>0</v>
      </c>
      <c r="AW280" s="685">
        <v>0</v>
      </c>
      <c r="AX280" s="685">
        <v>0</v>
      </c>
      <c r="AY280" s="685">
        <v>0</v>
      </c>
      <c r="AZ280" s="685">
        <v>0</v>
      </c>
      <c r="BA280" s="685">
        <v>0</v>
      </c>
      <c r="BB280" s="685">
        <v>0</v>
      </c>
      <c r="BC280" s="685">
        <v>0</v>
      </c>
      <c r="BD280" s="685">
        <v>0</v>
      </c>
      <c r="BE280" s="685">
        <v>0</v>
      </c>
      <c r="BF280" s="685">
        <v>0</v>
      </c>
      <c r="BG280" s="685">
        <v>0</v>
      </c>
      <c r="BH280" s="685">
        <v>0</v>
      </c>
      <c r="BI280" s="685">
        <v>0</v>
      </c>
      <c r="BJ280" s="685">
        <v>0</v>
      </c>
      <c r="BK280" s="685">
        <v>0</v>
      </c>
      <c r="BL280" s="685">
        <v>0</v>
      </c>
      <c r="BM280" s="685">
        <v>0</v>
      </c>
      <c r="BN280" s="685">
        <v>0</v>
      </c>
      <c r="BO280" s="685">
        <v>0</v>
      </c>
      <c r="BP280" s="685">
        <v>0</v>
      </c>
      <c r="BQ280" s="685">
        <v>0</v>
      </c>
      <c r="BR280" s="685">
        <v>0</v>
      </c>
      <c r="BS280" s="685">
        <v>0</v>
      </c>
      <c r="BT280" s="686">
        <v>0</v>
      </c>
    </row>
    <row r="281" spans="2:72">
      <c r="B281" s="683"/>
      <c r="C281" s="683"/>
      <c r="D281" s="683" t="s">
        <v>721</v>
      </c>
      <c r="E281" s="683" t="s">
        <v>682</v>
      </c>
      <c r="F281" s="683"/>
      <c r="G281" s="683"/>
      <c r="H281" s="683">
        <v>2016</v>
      </c>
      <c r="I281" s="635" t="s">
        <v>582</v>
      </c>
      <c r="J281" s="635" t="str">
        <f t="shared" si="4"/>
        <v>Current Year Savings</v>
      </c>
      <c r="K281" s="625"/>
      <c r="L281" s="727"/>
      <c r="M281" s="725"/>
      <c r="N281" s="725"/>
      <c r="O281" s="725"/>
      <c r="P281" s="725">
        <v>0</v>
      </c>
      <c r="Q281" s="725">
        <v>0</v>
      </c>
      <c r="R281" s="725">
        <v>0</v>
      </c>
      <c r="S281" s="725">
        <v>0</v>
      </c>
      <c r="T281" s="725">
        <v>0</v>
      </c>
      <c r="U281" s="725">
        <v>0</v>
      </c>
      <c r="V281" s="725">
        <v>0</v>
      </c>
      <c r="W281" s="725">
        <v>0</v>
      </c>
      <c r="X281" s="725">
        <v>0</v>
      </c>
      <c r="Y281" s="725">
        <v>0</v>
      </c>
      <c r="Z281" s="725">
        <v>0</v>
      </c>
      <c r="AA281" s="725">
        <v>0</v>
      </c>
      <c r="AB281" s="725">
        <v>0</v>
      </c>
      <c r="AC281" s="725">
        <v>0</v>
      </c>
      <c r="AD281" s="725">
        <v>0</v>
      </c>
      <c r="AE281" s="725">
        <v>0</v>
      </c>
      <c r="AF281" s="725">
        <v>0</v>
      </c>
      <c r="AG281" s="725">
        <v>0</v>
      </c>
      <c r="AH281" s="725">
        <v>0</v>
      </c>
      <c r="AI281" s="725">
        <v>0</v>
      </c>
      <c r="AJ281" s="725">
        <v>0</v>
      </c>
      <c r="AK281" s="725">
        <v>0</v>
      </c>
      <c r="AL281" s="725">
        <v>0</v>
      </c>
      <c r="AM281" s="725">
        <v>0</v>
      </c>
      <c r="AN281" s="725">
        <v>0</v>
      </c>
      <c r="AO281" s="726">
        <v>0</v>
      </c>
      <c r="AP281" s="625"/>
      <c r="AQ281" s="684"/>
      <c r="AR281" s="685"/>
      <c r="AS281" s="685"/>
      <c r="AT281" s="685"/>
      <c r="AU281" s="685">
        <v>0</v>
      </c>
      <c r="AV281" s="685">
        <v>0</v>
      </c>
      <c r="AW281" s="685">
        <v>0</v>
      </c>
      <c r="AX281" s="685">
        <v>0</v>
      </c>
      <c r="AY281" s="685">
        <v>0</v>
      </c>
      <c r="AZ281" s="685">
        <v>0</v>
      </c>
      <c r="BA281" s="685">
        <v>0</v>
      </c>
      <c r="BB281" s="685">
        <v>0</v>
      </c>
      <c r="BC281" s="685">
        <v>0</v>
      </c>
      <c r="BD281" s="685">
        <v>0</v>
      </c>
      <c r="BE281" s="685">
        <v>0</v>
      </c>
      <c r="BF281" s="685">
        <v>0</v>
      </c>
      <c r="BG281" s="685">
        <v>0</v>
      </c>
      <c r="BH281" s="685">
        <v>0</v>
      </c>
      <c r="BI281" s="685">
        <v>0</v>
      </c>
      <c r="BJ281" s="685">
        <v>0</v>
      </c>
      <c r="BK281" s="685">
        <v>0</v>
      </c>
      <c r="BL281" s="685">
        <v>0</v>
      </c>
      <c r="BM281" s="685">
        <v>0</v>
      </c>
      <c r="BN281" s="685">
        <v>0</v>
      </c>
      <c r="BO281" s="685">
        <v>0</v>
      </c>
      <c r="BP281" s="685">
        <v>0</v>
      </c>
      <c r="BQ281" s="685">
        <v>0</v>
      </c>
      <c r="BR281" s="685">
        <v>0</v>
      </c>
      <c r="BS281" s="685">
        <v>0</v>
      </c>
      <c r="BT281" s="686">
        <v>0</v>
      </c>
    </row>
    <row r="282" spans="2:72">
      <c r="B282" s="683"/>
      <c r="C282" s="683"/>
      <c r="D282" s="683" t="s">
        <v>720</v>
      </c>
      <c r="E282" s="683" t="s">
        <v>682</v>
      </c>
      <c r="F282" s="683"/>
      <c r="G282" s="683"/>
      <c r="H282" s="683">
        <v>2016</v>
      </c>
      <c r="I282" s="635" t="s">
        <v>582</v>
      </c>
      <c r="J282" s="635" t="str">
        <f t="shared" si="4"/>
        <v>Current Year Savings</v>
      </c>
      <c r="K282" s="625"/>
      <c r="L282" s="727"/>
      <c r="M282" s="725"/>
      <c r="N282" s="725"/>
      <c r="O282" s="725"/>
      <c r="P282" s="725">
        <v>0</v>
      </c>
      <c r="Q282" s="725">
        <v>0</v>
      </c>
      <c r="R282" s="725">
        <v>0</v>
      </c>
      <c r="S282" s="725">
        <v>0</v>
      </c>
      <c r="T282" s="725">
        <v>0</v>
      </c>
      <c r="U282" s="725">
        <v>0</v>
      </c>
      <c r="V282" s="725">
        <v>0</v>
      </c>
      <c r="W282" s="725">
        <v>0</v>
      </c>
      <c r="X282" s="725">
        <v>0</v>
      </c>
      <c r="Y282" s="725">
        <v>0</v>
      </c>
      <c r="Z282" s="725">
        <v>0</v>
      </c>
      <c r="AA282" s="725">
        <v>0</v>
      </c>
      <c r="AB282" s="725">
        <v>0</v>
      </c>
      <c r="AC282" s="725">
        <v>0</v>
      </c>
      <c r="AD282" s="725">
        <v>0</v>
      </c>
      <c r="AE282" s="725">
        <v>0</v>
      </c>
      <c r="AF282" s="725">
        <v>0</v>
      </c>
      <c r="AG282" s="725">
        <v>0</v>
      </c>
      <c r="AH282" s="725">
        <v>0</v>
      </c>
      <c r="AI282" s="725">
        <v>0</v>
      </c>
      <c r="AJ282" s="725">
        <v>0</v>
      </c>
      <c r="AK282" s="725">
        <v>0</v>
      </c>
      <c r="AL282" s="725">
        <v>0</v>
      </c>
      <c r="AM282" s="725">
        <v>0</v>
      </c>
      <c r="AN282" s="725">
        <v>0</v>
      </c>
      <c r="AO282" s="726">
        <v>0</v>
      </c>
      <c r="AP282" s="625"/>
      <c r="AQ282" s="684"/>
      <c r="AR282" s="685"/>
      <c r="AS282" s="685"/>
      <c r="AT282" s="685"/>
      <c r="AU282" s="685">
        <v>0</v>
      </c>
      <c r="AV282" s="685">
        <v>0</v>
      </c>
      <c r="AW282" s="685">
        <v>0</v>
      </c>
      <c r="AX282" s="685">
        <v>0</v>
      </c>
      <c r="AY282" s="685">
        <v>0</v>
      </c>
      <c r="AZ282" s="685">
        <v>0</v>
      </c>
      <c r="BA282" s="685">
        <v>0</v>
      </c>
      <c r="BB282" s="685">
        <v>0</v>
      </c>
      <c r="BC282" s="685">
        <v>0</v>
      </c>
      <c r="BD282" s="685">
        <v>0</v>
      </c>
      <c r="BE282" s="685">
        <v>0</v>
      </c>
      <c r="BF282" s="685">
        <v>0</v>
      </c>
      <c r="BG282" s="685">
        <v>0</v>
      </c>
      <c r="BH282" s="685">
        <v>0</v>
      </c>
      <c r="BI282" s="685">
        <v>0</v>
      </c>
      <c r="BJ282" s="685">
        <v>0</v>
      </c>
      <c r="BK282" s="685">
        <v>0</v>
      </c>
      <c r="BL282" s="685">
        <v>0</v>
      </c>
      <c r="BM282" s="685">
        <v>0</v>
      </c>
      <c r="BN282" s="685">
        <v>0</v>
      </c>
      <c r="BO282" s="685">
        <v>0</v>
      </c>
      <c r="BP282" s="685">
        <v>0</v>
      </c>
      <c r="BQ282" s="685">
        <v>0</v>
      </c>
      <c r="BR282" s="685">
        <v>0</v>
      </c>
      <c r="BS282" s="685">
        <v>0</v>
      </c>
      <c r="BT282" s="686">
        <v>0</v>
      </c>
    </row>
    <row r="283" spans="2:72">
      <c r="B283" s="683"/>
      <c r="C283" s="683"/>
      <c r="D283" s="683" t="s">
        <v>719</v>
      </c>
      <c r="E283" s="683" t="s">
        <v>682</v>
      </c>
      <c r="F283" s="683"/>
      <c r="G283" s="683"/>
      <c r="H283" s="683">
        <v>2016</v>
      </c>
      <c r="I283" s="635" t="s">
        <v>582</v>
      </c>
      <c r="J283" s="635" t="str">
        <f t="shared" si="4"/>
        <v>Current Year Savings</v>
      </c>
      <c r="K283" s="625"/>
      <c r="L283" s="727"/>
      <c r="M283" s="725"/>
      <c r="N283" s="725"/>
      <c r="O283" s="725"/>
      <c r="P283" s="725">
        <v>0</v>
      </c>
      <c r="Q283" s="725">
        <v>0</v>
      </c>
      <c r="R283" s="725">
        <v>0</v>
      </c>
      <c r="S283" s="725">
        <v>0</v>
      </c>
      <c r="T283" s="725">
        <v>0</v>
      </c>
      <c r="U283" s="725">
        <v>0</v>
      </c>
      <c r="V283" s="725">
        <v>0</v>
      </c>
      <c r="W283" s="725">
        <v>0</v>
      </c>
      <c r="X283" s="725">
        <v>0</v>
      </c>
      <c r="Y283" s="725">
        <v>0</v>
      </c>
      <c r="Z283" s="725">
        <v>0</v>
      </c>
      <c r="AA283" s="725">
        <v>0</v>
      </c>
      <c r="AB283" s="725">
        <v>0</v>
      </c>
      <c r="AC283" s="725">
        <v>0</v>
      </c>
      <c r="AD283" s="725">
        <v>0</v>
      </c>
      <c r="AE283" s="725">
        <v>0</v>
      </c>
      <c r="AF283" s="725">
        <v>0</v>
      </c>
      <c r="AG283" s="725">
        <v>0</v>
      </c>
      <c r="AH283" s="725">
        <v>0</v>
      </c>
      <c r="AI283" s="725">
        <v>0</v>
      </c>
      <c r="AJ283" s="725">
        <v>0</v>
      </c>
      <c r="AK283" s="725">
        <v>0</v>
      </c>
      <c r="AL283" s="725">
        <v>0</v>
      </c>
      <c r="AM283" s="725">
        <v>0</v>
      </c>
      <c r="AN283" s="725">
        <v>0</v>
      </c>
      <c r="AO283" s="726">
        <v>0</v>
      </c>
      <c r="AP283" s="625"/>
      <c r="AQ283" s="684"/>
      <c r="AR283" s="685"/>
      <c r="AS283" s="685"/>
      <c r="AT283" s="685"/>
      <c r="AU283" s="685">
        <v>0</v>
      </c>
      <c r="AV283" s="685">
        <v>0</v>
      </c>
      <c r="AW283" s="685">
        <v>0</v>
      </c>
      <c r="AX283" s="685">
        <v>0</v>
      </c>
      <c r="AY283" s="685">
        <v>0</v>
      </c>
      <c r="AZ283" s="685">
        <v>0</v>
      </c>
      <c r="BA283" s="685">
        <v>0</v>
      </c>
      <c r="BB283" s="685">
        <v>0</v>
      </c>
      <c r="BC283" s="685">
        <v>0</v>
      </c>
      <c r="BD283" s="685">
        <v>0</v>
      </c>
      <c r="BE283" s="685">
        <v>0</v>
      </c>
      <c r="BF283" s="685">
        <v>0</v>
      </c>
      <c r="BG283" s="685">
        <v>0</v>
      </c>
      <c r="BH283" s="685">
        <v>0</v>
      </c>
      <c r="BI283" s="685">
        <v>0</v>
      </c>
      <c r="BJ283" s="685">
        <v>0</v>
      </c>
      <c r="BK283" s="685">
        <v>0</v>
      </c>
      <c r="BL283" s="685">
        <v>0</v>
      </c>
      <c r="BM283" s="685">
        <v>0</v>
      </c>
      <c r="BN283" s="685">
        <v>0</v>
      </c>
      <c r="BO283" s="685">
        <v>0</v>
      </c>
      <c r="BP283" s="685">
        <v>0</v>
      </c>
      <c r="BQ283" s="685">
        <v>0</v>
      </c>
      <c r="BR283" s="685">
        <v>0</v>
      </c>
      <c r="BS283" s="685">
        <v>0</v>
      </c>
      <c r="BT283" s="686">
        <v>0</v>
      </c>
    </row>
    <row r="284" spans="2:72">
      <c r="B284" s="683"/>
      <c r="C284" s="683"/>
      <c r="D284" s="683" t="s">
        <v>718</v>
      </c>
      <c r="E284" s="683" t="s">
        <v>682</v>
      </c>
      <c r="F284" s="683"/>
      <c r="G284" s="683"/>
      <c r="H284" s="683">
        <v>2016</v>
      </c>
      <c r="I284" s="635" t="s">
        <v>582</v>
      </c>
      <c r="J284" s="635" t="str">
        <f t="shared" si="4"/>
        <v>Current Year Savings</v>
      </c>
      <c r="K284" s="625"/>
      <c r="L284" s="727"/>
      <c r="M284" s="725"/>
      <c r="N284" s="725"/>
      <c r="O284" s="725"/>
      <c r="P284" s="725">
        <v>0</v>
      </c>
      <c r="Q284" s="725">
        <v>0</v>
      </c>
      <c r="R284" s="725">
        <v>0</v>
      </c>
      <c r="S284" s="725">
        <v>0</v>
      </c>
      <c r="T284" s="725">
        <v>0</v>
      </c>
      <c r="U284" s="725">
        <v>0</v>
      </c>
      <c r="V284" s="725">
        <v>0</v>
      </c>
      <c r="W284" s="725">
        <v>0</v>
      </c>
      <c r="X284" s="725">
        <v>0</v>
      </c>
      <c r="Y284" s="725">
        <v>0</v>
      </c>
      <c r="Z284" s="725">
        <v>0</v>
      </c>
      <c r="AA284" s="725">
        <v>0</v>
      </c>
      <c r="AB284" s="725">
        <v>0</v>
      </c>
      <c r="AC284" s="725">
        <v>0</v>
      </c>
      <c r="AD284" s="725">
        <v>0</v>
      </c>
      <c r="AE284" s="725">
        <v>0</v>
      </c>
      <c r="AF284" s="725">
        <v>0</v>
      </c>
      <c r="AG284" s="725">
        <v>0</v>
      </c>
      <c r="AH284" s="725">
        <v>0</v>
      </c>
      <c r="AI284" s="725">
        <v>0</v>
      </c>
      <c r="AJ284" s="725">
        <v>0</v>
      </c>
      <c r="AK284" s="725">
        <v>0</v>
      </c>
      <c r="AL284" s="725">
        <v>0</v>
      </c>
      <c r="AM284" s="725">
        <v>0</v>
      </c>
      <c r="AN284" s="725">
        <v>0</v>
      </c>
      <c r="AO284" s="726">
        <v>0</v>
      </c>
      <c r="AP284" s="625"/>
      <c r="AQ284" s="684"/>
      <c r="AR284" s="685"/>
      <c r="AS284" s="685"/>
      <c r="AT284" s="685"/>
      <c r="AU284" s="685">
        <v>0</v>
      </c>
      <c r="AV284" s="685">
        <v>0</v>
      </c>
      <c r="AW284" s="685">
        <v>0</v>
      </c>
      <c r="AX284" s="685">
        <v>0</v>
      </c>
      <c r="AY284" s="685">
        <v>0</v>
      </c>
      <c r="AZ284" s="685">
        <v>0</v>
      </c>
      <c r="BA284" s="685">
        <v>0</v>
      </c>
      <c r="BB284" s="685">
        <v>0</v>
      </c>
      <c r="BC284" s="685">
        <v>0</v>
      </c>
      <c r="BD284" s="685">
        <v>0</v>
      </c>
      <c r="BE284" s="685">
        <v>0</v>
      </c>
      <c r="BF284" s="685">
        <v>0</v>
      </c>
      <c r="BG284" s="685">
        <v>0</v>
      </c>
      <c r="BH284" s="685">
        <v>0</v>
      </c>
      <c r="BI284" s="685">
        <v>0</v>
      </c>
      <c r="BJ284" s="685">
        <v>0</v>
      </c>
      <c r="BK284" s="685">
        <v>0</v>
      </c>
      <c r="BL284" s="685">
        <v>0</v>
      </c>
      <c r="BM284" s="685">
        <v>0</v>
      </c>
      <c r="BN284" s="685">
        <v>0</v>
      </c>
      <c r="BO284" s="685">
        <v>0</v>
      </c>
      <c r="BP284" s="685">
        <v>0</v>
      </c>
      <c r="BQ284" s="685">
        <v>0</v>
      </c>
      <c r="BR284" s="685">
        <v>0</v>
      </c>
      <c r="BS284" s="685">
        <v>0</v>
      </c>
      <c r="BT284" s="686">
        <v>0</v>
      </c>
    </row>
    <row r="285" spans="2:72">
      <c r="B285" s="683"/>
      <c r="C285" s="683"/>
      <c r="D285" s="683" t="s">
        <v>717</v>
      </c>
      <c r="E285" s="683" t="s">
        <v>682</v>
      </c>
      <c r="F285" s="683"/>
      <c r="G285" s="683"/>
      <c r="H285" s="683">
        <v>2016</v>
      </c>
      <c r="I285" s="635" t="s">
        <v>582</v>
      </c>
      <c r="J285" s="635" t="str">
        <f t="shared" si="4"/>
        <v>Current Year Savings</v>
      </c>
      <c r="K285" s="625"/>
      <c r="L285" s="727"/>
      <c r="M285" s="725"/>
      <c r="N285" s="725"/>
      <c r="O285" s="725"/>
      <c r="P285" s="725">
        <v>0</v>
      </c>
      <c r="Q285" s="725">
        <v>0</v>
      </c>
      <c r="R285" s="725">
        <v>0</v>
      </c>
      <c r="S285" s="725">
        <v>0</v>
      </c>
      <c r="T285" s="725">
        <v>0</v>
      </c>
      <c r="U285" s="725">
        <v>0</v>
      </c>
      <c r="V285" s="725">
        <v>0</v>
      </c>
      <c r="W285" s="725">
        <v>0</v>
      </c>
      <c r="X285" s="725">
        <v>0</v>
      </c>
      <c r="Y285" s="725">
        <v>0</v>
      </c>
      <c r="Z285" s="725">
        <v>0</v>
      </c>
      <c r="AA285" s="725">
        <v>0</v>
      </c>
      <c r="AB285" s="725">
        <v>0</v>
      </c>
      <c r="AC285" s="725">
        <v>0</v>
      </c>
      <c r="AD285" s="725">
        <v>0</v>
      </c>
      <c r="AE285" s="725">
        <v>0</v>
      </c>
      <c r="AF285" s="725">
        <v>0</v>
      </c>
      <c r="AG285" s="725">
        <v>0</v>
      </c>
      <c r="AH285" s="725">
        <v>0</v>
      </c>
      <c r="AI285" s="725">
        <v>0</v>
      </c>
      <c r="AJ285" s="725">
        <v>0</v>
      </c>
      <c r="AK285" s="725">
        <v>0</v>
      </c>
      <c r="AL285" s="725">
        <v>0</v>
      </c>
      <c r="AM285" s="725">
        <v>0</v>
      </c>
      <c r="AN285" s="725">
        <v>0</v>
      </c>
      <c r="AO285" s="726">
        <v>0</v>
      </c>
      <c r="AP285" s="625"/>
      <c r="AQ285" s="684"/>
      <c r="AR285" s="685"/>
      <c r="AS285" s="685"/>
      <c r="AT285" s="685"/>
      <c r="AU285" s="685">
        <v>0</v>
      </c>
      <c r="AV285" s="685">
        <v>0</v>
      </c>
      <c r="AW285" s="685">
        <v>0</v>
      </c>
      <c r="AX285" s="685">
        <v>0</v>
      </c>
      <c r="AY285" s="685">
        <v>0</v>
      </c>
      <c r="AZ285" s="685">
        <v>0</v>
      </c>
      <c r="BA285" s="685">
        <v>0</v>
      </c>
      <c r="BB285" s="685">
        <v>0</v>
      </c>
      <c r="BC285" s="685">
        <v>0</v>
      </c>
      <c r="BD285" s="685">
        <v>0</v>
      </c>
      <c r="BE285" s="685">
        <v>0</v>
      </c>
      <c r="BF285" s="685">
        <v>0</v>
      </c>
      <c r="BG285" s="685">
        <v>0</v>
      </c>
      <c r="BH285" s="685">
        <v>0</v>
      </c>
      <c r="BI285" s="685">
        <v>0</v>
      </c>
      <c r="BJ285" s="685">
        <v>0</v>
      </c>
      <c r="BK285" s="685">
        <v>0</v>
      </c>
      <c r="BL285" s="685">
        <v>0</v>
      </c>
      <c r="BM285" s="685">
        <v>0</v>
      </c>
      <c r="BN285" s="685">
        <v>0</v>
      </c>
      <c r="BO285" s="685">
        <v>0</v>
      </c>
      <c r="BP285" s="685">
        <v>0</v>
      </c>
      <c r="BQ285" s="685">
        <v>0</v>
      </c>
      <c r="BR285" s="685">
        <v>0</v>
      </c>
      <c r="BS285" s="685">
        <v>0</v>
      </c>
      <c r="BT285" s="686">
        <v>0</v>
      </c>
    </row>
    <row r="286" spans="2:72">
      <c r="B286" s="683"/>
      <c r="C286" s="683"/>
      <c r="D286" s="683" t="s">
        <v>716</v>
      </c>
      <c r="E286" s="683" t="s">
        <v>682</v>
      </c>
      <c r="F286" s="683"/>
      <c r="G286" s="683"/>
      <c r="H286" s="683">
        <v>2016</v>
      </c>
      <c r="I286" s="635" t="s">
        <v>582</v>
      </c>
      <c r="J286" s="635" t="str">
        <f t="shared" si="4"/>
        <v>Current Year Savings</v>
      </c>
      <c r="K286" s="625"/>
      <c r="L286" s="727"/>
      <c r="M286" s="725"/>
      <c r="N286" s="725"/>
      <c r="O286" s="725"/>
      <c r="P286" s="725">
        <v>0</v>
      </c>
      <c r="Q286" s="725">
        <v>0</v>
      </c>
      <c r="R286" s="725">
        <v>0</v>
      </c>
      <c r="S286" s="725">
        <v>0</v>
      </c>
      <c r="T286" s="725">
        <v>0</v>
      </c>
      <c r="U286" s="725">
        <v>0</v>
      </c>
      <c r="V286" s="725">
        <v>0</v>
      </c>
      <c r="W286" s="725">
        <v>0</v>
      </c>
      <c r="X286" s="725">
        <v>0</v>
      </c>
      <c r="Y286" s="725">
        <v>0</v>
      </c>
      <c r="Z286" s="725">
        <v>0</v>
      </c>
      <c r="AA286" s="725">
        <v>0</v>
      </c>
      <c r="AB286" s="725">
        <v>0</v>
      </c>
      <c r="AC286" s="725">
        <v>0</v>
      </c>
      <c r="AD286" s="725">
        <v>0</v>
      </c>
      <c r="AE286" s="725">
        <v>0</v>
      </c>
      <c r="AF286" s="725">
        <v>0</v>
      </c>
      <c r="AG286" s="725">
        <v>0</v>
      </c>
      <c r="AH286" s="725">
        <v>0</v>
      </c>
      <c r="AI286" s="725">
        <v>0</v>
      </c>
      <c r="AJ286" s="725">
        <v>0</v>
      </c>
      <c r="AK286" s="725">
        <v>0</v>
      </c>
      <c r="AL286" s="725">
        <v>0</v>
      </c>
      <c r="AM286" s="725">
        <v>0</v>
      </c>
      <c r="AN286" s="725">
        <v>0</v>
      </c>
      <c r="AO286" s="726">
        <v>0</v>
      </c>
      <c r="AP286" s="625"/>
      <c r="AQ286" s="684"/>
      <c r="AR286" s="685"/>
      <c r="AS286" s="685"/>
      <c r="AT286" s="685"/>
      <c r="AU286" s="685">
        <v>0</v>
      </c>
      <c r="AV286" s="685">
        <v>0</v>
      </c>
      <c r="AW286" s="685">
        <v>0</v>
      </c>
      <c r="AX286" s="685">
        <v>0</v>
      </c>
      <c r="AY286" s="685">
        <v>0</v>
      </c>
      <c r="AZ286" s="685">
        <v>0</v>
      </c>
      <c r="BA286" s="685">
        <v>0</v>
      </c>
      <c r="BB286" s="685">
        <v>0</v>
      </c>
      <c r="BC286" s="685">
        <v>0</v>
      </c>
      <c r="BD286" s="685">
        <v>0</v>
      </c>
      <c r="BE286" s="685">
        <v>0</v>
      </c>
      <c r="BF286" s="685">
        <v>0</v>
      </c>
      <c r="BG286" s="685">
        <v>0</v>
      </c>
      <c r="BH286" s="685">
        <v>0</v>
      </c>
      <c r="BI286" s="685">
        <v>0</v>
      </c>
      <c r="BJ286" s="685">
        <v>0</v>
      </c>
      <c r="BK286" s="685">
        <v>0</v>
      </c>
      <c r="BL286" s="685">
        <v>0</v>
      </c>
      <c r="BM286" s="685">
        <v>0</v>
      </c>
      <c r="BN286" s="685">
        <v>0</v>
      </c>
      <c r="BO286" s="685">
        <v>0</v>
      </c>
      <c r="BP286" s="685">
        <v>0</v>
      </c>
      <c r="BQ286" s="685">
        <v>0</v>
      </c>
      <c r="BR286" s="685">
        <v>0</v>
      </c>
      <c r="BS286" s="685">
        <v>0</v>
      </c>
      <c r="BT286" s="686">
        <v>0</v>
      </c>
    </row>
    <row r="287" spans="2:72">
      <c r="B287" s="683"/>
      <c r="C287" s="683"/>
      <c r="D287" s="683" t="s">
        <v>715</v>
      </c>
      <c r="E287" s="683" t="s">
        <v>682</v>
      </c>
      <c r="F287" s="683"/>
      <c r="G287" s="683"/>
      <c r="H287" s="683">
        <v>2016</v>
      </c>
      <c r="I287" s="635" t="s">
        <v>582</v>
      </c>
      <c r="J287" s="635" t="str">
        <f t="shared" si="4"/>
        <v>Current Year Savings</v>
      </c>
      <c r="K287" s="625"/>
      <c r="L287" s="727"/>
      <c r="M287" s="725"/>
      <c r="N287" s="725"/>
      <c r="O287" s="725"/>
      <c r="P287" s="725">
        <v>0</v>
      </c>
      <c r="Q287" s="725">
        <v>0</v>
      </c>
      <c r="R287" s="725">
        <v>0</v>
      </c>
      <c r="S287" s="725">
        <v>0</v>
      </c>
      <c r="T287" s="725">
        <v>0</v>
      </c>
      <c r="U287" s="725">
        <v>0</v>
      </c>
      <c r="V287" s="725">
        <v>0</v>
      </c>
      <c r="W287" s="725">
        <v>0</v>
      </c>
      <c r="X287" s="725">
        <v>0</v>
      </c>
      <c r="Y287" s="725">
        <v>0</v>
      </c>
      <c r="Z287" s="725">
        <v>0</v>
      </c>
      <c r="AA287" s="725">
        <v>0</v>
      </c>
      <c r="AB287" s="725">
        <v>0</v>
      </c>
      <c r="AC287" s="725">
        <v>0</v>
      </c>
      <c r="AD287" s="725">
        <v>0</v>
      </c>
      <c r="AE287" s="725">
        <v>0</v>
      </c>
      <c r="AF287" s="725">
        <v>0</v>
      </c>
      <c r="AG287" s="725">
        <v>0</v>
      </c>
      <c r="AH287" s="725">
        <v>0</v>
      </c>
      <c r="AI287" s="725">
        <v>0</v>
      </c>
      <c r="AJ287" s="725">
        <v>0</v>
      </c>
      <c r="AK287" s="725">
        <v>0</v>
      </c>
      <c r="AL287" s="725">
        <v>0</v>
      </c>
      <c r="AM287" s="725">
        <v>0</v>
      </c>
      <c r="AN287" s="725">
        <v>0</v>
      </c>
      <c r="AO287" s="726">
        <v>0</v>
      </c>
      <c r="AP287" s="625"/>
      <c r="AQ287" s="684"/>
      <c r="AR287" s="685"/>
      <c r="AS287" s="685"/>
      <c r="AT287" s="685"/>
      <c r="AU287" s="685">
        <v>0</v>
      </c>
      <c r="AV287" s="685">
        <v>0</v>
      </c>
      <c r="AW287" s="685">
        <v>0</v>
      </c>
      <c r="AX287" s="685">
        <v>0</v>
      </c>
      <c r="AY287" s="685">
        <v>0</v>
      </c>
      <c r="AZ287" s="685">
        <v>0</v>
      </c>
      <c r="BA287" s="685">
        <v>0</v>
      </c>
      <c r="BB287" s="685">
        <v>0</v>
      </c>
      <c r="BC287" s="685">
        <v>0</v>
      </c>
      <c r="BD287" s="685">
        <v>0</v>
      </c>
      <c r="BE287" s="685">
        <v>0</v>
      </c>
      <c r="BF287" s="685">
        <v>0</v>
      </c>
      <c r="BG287" s="685">
        <v>0</v>
      </c>
      <c r="BH287" s="685">
        <v>0</v>
      </c>
      <c r="BI287" s="685">
        <v>0</v>
      </c>
      <c r="BJ287" s="685">
        <v>0</v>
      </c>
      <c r="BK287" s="685">
        <v>0</v>
      </c>
      <c r="BL287" s="685">
        <v>0</v>
      </c>
      <c r="BM287" s="685">
        <v>0</v>
      </c>
      <c r="BN287" s="685">
        <v>0</v>
      </c>
      <c r="BO287" s="685">
        <v>0</v>
      </c>
      <c r="BP287" s="685">
        <v>0</v>
      </c>
      <c r="BQ287" s="685">
        <v>0</v>
      </c>
      <c r="BR287" s="685">
        <v>0</v>
      </c>
      <c r="BS287" s="685">
        <v>0</v>
      </c>
      <c r="BT287" s="686">
        <v>0</v>
      </c>
    </row>
    <row r="288" spans="2:72">
      <c r="B288" s="683"/>
      <c r="C288" s="683"/>
      <c r="D288" s="683" t="s">
        <v>714</v>
      </c>
      <c r="E288" s="683" t="s">
        <v>682</v>
      </c>
      <c r="F288" s="683"/>
      <c r="G288" s="683"/>
      <c r="H288" s="683">
        <v>2016</v>
      </c>
      <c r="I288" s="635" t="s">
        <v>582</v>
      </c>
      <c r="J288" s="635" t="str">
        <f t="shared" si="4"/>
        <v>Current Year Savings</v>
      </c>
      <c r="K288" s="625"/>
      <c r="L288" s="727"/>
      <c r="M288" s="725"/>
      <c r="N288" s="725"/>
      <c r="O288" s="725"/>
      <c r="P288" s="725">
        <v>0</v>
      </c>
      <c r="Q288" s="725">
        <v>0</v>
      </c>
      <c r="R288" s="725">
        <v>0</v>
      </c>
      <c r="S288" s="725">
        <v>0</v>
      </c>
      <c r="T288" s="725">
        <v>0</v>
      </c>
      <c r="U288" s="725">
        <v>0</v>
      </c>
      <c r="V288" s="725">
        <v>0</v>
      </c>
      <c r="W288" s="725">
        <v>0</v>
      </c>
      <c r="X288" s="725">
        <v>0</v>
      </c>
      <c r="Y288" s="725">
        <v>0</v>
      </c>
      <c r="Z288" s="725">
        <v>0</v>
      </c>
      <c r="AA288" s="725">
        <v>0</v>
      </c>
      <c r="AB288" s="725">
        <v>0</v>
      </c>
      <c r="AC288" s="725">
        <v>0</v>
      </c>
      <c r="AD288" s="725">
        <v>0</v>
      </c>
      <c r="AE288" s="725">
        <v>0</v>
      </c>
      <c r="AF288" s="725">
        <v>0</v>
      </c>
      <c r="AG288" s="725">
        <v>0</v>
      </c>
      <c r="AH288" s="725">
        <v>0</v>
      </c>
      <c r="AI288" s="725">
        <v>0</v>
      </c>
      <c r="AJ288" s="725">
        <v>0</v>
      </c>
      <c r="AK288" s="725">
        <v>0</v>
      </c>
      <c r="AL288" s="725">
        <v>0</v>
      </c>
      <c r="AM288" s="725">
        <v>0</v>
      </c>
      <c r="AN288" s="725">
        <v>0</v>
      </c>
      <c r="AO288" s="726">
        <v>0</v>
      </c>
      <c r="AP288" s="625"/>
      <c r="AQ288" s="684"/>
      <c r="AR288" s="685"/>
      <c r="AS288" s="685"/>
      <c r="AT288" s="685"/>
      <c r="AU288" s="685">
        <v>0</v>
      </c>
      <c r="AV288" s="685">
        <v>0</v>
      </c>
      <c r="AW288" s="685">
        <v>0</v>
      </c>
      <c r="AX288" s="685">
        <v>0</v>
      </c>
      <c r="AY288" s="685">
        <v>0</v>
      </c>
      <c r="AZ288" s="685">
        <v>0</v>
      </c>
      <c r="BA288" s="685">
        <v>0</v>
      </c>
      <c r="BB288" s="685">
        <v>0</v>
      </c>
      <c r="BC288" s="685">
        <v>0</v>
      </c>
      <c r="BD288" s="685">
        <v>0</v>
      </c>
      <c r="BE288" s="685">
        <v>0</v>
      </c>
      <c r="BF288" s="685">
        <v>0</v>
      </c>
      <c r="BG288" s="685">
        <v>0</v>
      </c>
      <c r="BH288" s="685">
        <v>0</v>
      </c>
      <c r="BI288" s="685">
        <v>0</v>
      </c>
      <c r="BJ288" s="685">
        <v>0</v>
      </c>
      <c r="BK288" s="685">
        <v>0</v>
      </c>
      <c r="BL288" s="685">
        <v>0</v>
      </c>
      <c r="BM288" s="685">
        <v>0</v>
      </c>
      <c r="BN288" s="685">
        <v>0</v>
      </c>
      <c r="BO288" s="685">
        <v>0</v>
      </c>
      <c r="BP288" s="685">
        <v>0</v>
      </c>
      <c r="BQ288" s="685">
        <v>0</v>
      </c>
      <c r="BR288" s="685">
        <v>0</v>
      </c>
      <c r="BS288" s="685">
        <v>0</v>
      </c>
      <c r="BT288" s="686">
        <v>0</v>
      </c>
    </row>
    <row r="289" spans="2:72">
      <c r="B289" s="683"/>
      <c r="C289" s="683"/>
      <c r="D289" s="683" t="s">
        <v>713</v>
      </c>
      <c r="E289" s="683" t="s">
        <v>682</v>
      </c>
      <c r="F289" s="683"/>
      <c r="G289" s="683"/>
      <c r="H289" s="683">
        <v>2016</v>
      </c>
      <c r="I289" s="635" t="s">
        <v>582</v>
      </c>
      <c r="J289" s="635" t="str">
        <f t="shared" si="4"/>
        <v>Current Year Savings</v>
      </c>
      <c r="K289" s="625"/>
      <c r="L289" s="727"/>
      <c r="M289" s="725"/>
      <c r="N289" s="725"/>
      <c r="O289" s="725"/>
      <c r="P289" s="725">
        <v>0</v>
      </c>
      <c r="Q289" s="725">
        <v>0</v>
      </c>
      <c r="R289" s="725">
        <v>0</v>
      </c>
      <c r="S289" s="725">
        <v>0</v>
      </c>
      <c r="T289" s="725">
        <v>0</v>
      </c>
      <c r="U289" s="725">
        <v>0</v>
      </c>
      <c r="V289" s="725">
        <v>0</v>
      </c>
      <c r="W289" s="725">
        <v>0</v>
      </c>
      <c r="X289" s="725">
        <v>0</v>
      </c>
      <c r="Y289" s="725">
        <v>0</v>
      </c>
      <c r="Z289" s="725">
        <v>0</v>
      </c>
      <c r="AA289" s="725">
        <v>0</v>
      </c>
      <c r="AB289" s="725">
        <v>0</v>
      </c>
      <c r="AC289" s="725">
        <v>0</v>
      </c>
      <c r="AD289" s="725">
        <v>0</v>
      </c>
      <c r="AE289" s="725">
        <v>0</v>
      </c>
      <c r="AF289" s="725">
        <v>0</v>
      </c>
      <c r="AG289" s="725">
        <v>0</v>
      </c>
      <c r="AH289" s="725">
        <v>0</v>
      </c>
      <c r="AI289" s="725">
        <v>0</v>
      </c>
      <c r="AJ289" s="725">
        <v>0</v>
      </c>
      <c r="AK289" s="725">
        <v>0</v>
      </c>
      <c r="AL289" s="725">
        <v>0</v>
      </c>
      <c r="AM289" s="725">
        <v>0</v>
      </c>
      <c r="AN289" s="725">
        <v>0</v>
      </c>
      <c r="AO289" s="726">
        <v>0</v>
      </c>
      <c r="AP289" s="625"/>
      <c r="AQ289" s="684"/>
      <c r="AR289" s="685"/>
      <c r="AS289" s="685"/>
      <c r="AT289" s="685"/>
      <c r="AU289" s="685">
        <v>0</v>
      </c>
      <c r="AV289" s="685">
        <v>0</v>
      </c>
      <c r="AW289" s="685">
        <v>0</v>
      </c>
      <c r="AX289" s="685">
        <v>0</v>
      </c>
      <c r="AY289" s="685">
        <v>0</v>
      </c>
      <c r="AZ289" s="685">
        <v>0</v>
      </c>
      <c r="BA289" s="685">
        <v>0</v>
      </c>
      <c r="BB289" s="685">
        <v>0</v>
      </c>
      <c r="BC289" s="685">
        <v>0</v>
      </c>
      <c r="BD289" s="685">
        <v>0</v>
      </c>
      <c r="BE289" s="685">
        <v>0</v>
      </c>
      <c r="BF289" s="685">
        <v>0</v>
      </c>
      <c r="BG289" s="685">
        <v>0</v>
      </c>
      <c r="BH289" s="685">
        <v>0</v>
      </c>
      <c r="BI289" s="685">
        <v>0</v>
      </c>
      <c r="BJ289" s="685">
        <v>0</v>
      </c>
      <c r="BK289" s="685">
        <v>0</v>
      </c>
      <c r="BL289" s="685">
        <v>0</v>
      </c>
      <c r="BM289" s="685">
        <v>0</v>
      </c>
      <c r="BN289" s="685">
        <v>0</v>
      </c>
      <c r="BO289" s="685">
        <v>0</v>
      </c>
      <c r="BP289" s="685">
        <v>0</v>
      </c>
      <c r="BQ289" s="685">
        <v>0</v>
      </c>
      <c r="BR289" s="685">
        <v>0</v>
      </c>
      <c r="BS289" s="685">
        <v>0</v>
      </c>
      <c r="BT289" s="686">
        <v>0</v>
      </c>
    </row>
    <row r="290" spans="2:72">
      <c r="B290" s="683"/>
      <c r="C290" s="683"/>
      <c r="D290" s="683" t="s">
        <v>712</v>
      </c>
      <c r="E290" s="683" t="s">
        <v>682</v>
      </c>
      <c r="F290" s="683"/>
      <c r="G290" s="683"/>
      <c r="H290" s="683">
        <v>2016</v>
      </c>
      <c r="I290" s="635" t="s">
        <v>582</v>
      </c>
      <c r="J290" s="635" t="str">
        <f t="shared" si="4"/>
        <v>Current Year Savings</v>
      </c>
      <c r="K290" s="625"/>
      <c r="L290" s="727"/>
      <c r="M290" s="725"/>
      <c r="N290" s="725"/>
      <c r="O290" s="725"/>
      <c r="P290" s="725">
        <v>0</v>
      </c>
      <c r="Q290" s="725">
        <v>0</v>
      </c>
      <c r="R290" s="725">
        <v>0</v>
      </c>
      <c r="S290" s="725">
        <v>0</v>
      </c>
      <c r="T290" s="725">
        <v>0</v>
      </c>
      <c r="U290" s="725">
        <v>0</v>
      </c>
      <c r="V290" s="725">
        <v>0</v>
      </c>
      <c r="W290" s="725">
        <v>0</v>
      </c>
      <c r="X290" s="725">
        <v>0</v>
      </c>
      <c r="Y290" s="725">
        <v>0</v>
      </c>
      <c r="Z290" s="725">
        <v>0</v>
      </c>
      <c r="AA290" s="725">
        <v>0</v>
      </c>
      <c r="AB290" s="725">
        <v>0</v>
      </c>
      <c r="AC290" s="725">
        <v>0</v>
      </c>
      <c r="AD290" s="725">
        <v>0</v>
      </c>
      <c r="AE290" s="725">
        <v>0</v>
      </c>
      <c r="AF290" s="725">
        <v>0</v>
      </c>
      <c r="AG290" s="725">
        <v>0</v>
      </c>
      <c r="AH290" s="725">
        <v>0</v>
      </c>
      <c r="AI290" s="725">
        <v>0</v>
      </c>
      <c r="AJ290" s="725">
        <v>0</v>
      </c>
      <c r="AK290" s="725">
        <v>0</v>
      </c>
      <c r="AL290" s="725">
        <v>0</v>
      </c>
      <c r="AM290" s="725">
        <v>0</v>
      </c>
      <c r="AN290" s="725">
        <v>0</v>
      </c>
      <c r="AO290" s="726">
        <v>0</v>
      </c>
      <c r="AP290" s="625"/>
      <c r="AQ290" s="684"/>
      <c r="AR290" s="685"/>
      <c r="AS290" s="685"/>
      <c r="AT290" s="685"/>
      <c r="AU290" s="685">
        <v>0</v>
      </c>
      <c r="AV290" s="685">
        <v>0</v>
      </c>
      <c r="AW290" s="685">
        <v>0</v>
      </c>
      <c r="AX290" s="685">
        <v>0</v>
      </c>
      <c r="AY290" s="685">
        <v>0</v>
      </c>
      <c r="AZ290" s="685">
        <v>0</v>
      </c>
      <c r="BA290" s="685">
        <v>0</v>
      </c>
      <c r="BB290" s="685">
        <v>0</v>
      </c>
      <c r="BC290" s="685">
        <v>0</v>
      </c>
      <c r="BD290" s="685">
        <v>0</v>
      </c>
      <c r="BE290" s="685">
        <v>0</v>
      </c>
      <c r="BF290" s="685">
        <v>0</v>
      </c>
      <c r="BG290" s="685">
        <v>0</v>
      </c>
      <c r="BH290" s="685">
        <v>0</v>
      </c>
      <c r="BI290" s="685">
        <v>0</v>
      </c>
      <c r="BJ290" s="685">
        <v>0</v>
      </c>
      <c r="BK290" s="685">
        <v>0</v>
      </c>
      <c r="BL290" s="685">
        <v>0</v>
      </c>
      <c r="BM290" s="685">
        <v>0</v>
      </c>
      <c r="BN290" s="685">
        <v>0</v>
      </c>
      <c r="BO290" s="685">
        <v>0</v>
      </c>
      <c r="BP290" s="685">
        <v>0</v>
      </c>
      <c r="BQ290" s="685">
        <v>0</v>
      </c>
      <c r="BR290" s="685">
        <v>0</v>
      </c>
      <c r="BS290" s="685">
        <v>0</v>
      </c>
      <c r="BT290" s="686">
        <v>0</v>
      </c>
    </row>
    <row r="291" spans="2:72">
      <c r="B291" s="683"/>
      <c r="C291" s="683"/>
      <c r="D291" s="683" t="s">
        <v>711</v>
      </c>
      <c r="E291" s="683" t="s">
        <v>682</v>
      </c>
      <c r="F291" s="683"/>
      <c r="G291" s="683"/>
      <c r="H291" s="683">
        <v>2016</v>
      </c>
      <c r="I291" s="635" t="s">
        <v>582</v>
      </c>
      <c r="J291" s="635" t="str">
        <f t="shared" si="4"/>
        <v>Current Year Savings</v>
      </c>
      <c r="K291" s="625"/>
      <c r="L291" s="727"/>
      <c r="M291" s="725"/>
      <c r="N291" s="725"/>
      <c r="O291" s="725"/>
      <c r="P291" s="725">
        <v>0</v>
      </c>
      <c r="Q291" s="725">
        <v>0</v>
      </c>
      <c r="R291" s="725">
        <v>0</v>
      </c>
      <c r="S291" s="725">
        <v>0</v>
      </c>
      <c r="T291" s="725">
        <v>0</v>
      </c>
      <c r="U291" s="725">
        <v>0</v>
      </c>
      <c r="V291" s="725">
        <v>0</v>
      </c>
      <c r="W291" s="725">
        <v>0</v>
      </c>
      <c r="X291" s="725">
        <v>0</v>
      </c>
      <c r="Y291" s="725">
        <v>0</v>
      </c>
      <c r="Z291" s="725">
        <v>0</v>
      </c>
      <c r="AA291" s="725">
        <v>0</v>
      </c>
      <c r="AB291" s="725">
        <v>0</v>
      </c>
      <c r="AC291" s="725">
        <v>0</v>
      </c>
      <c r="AD291" s="725">
        <v>0</v>
      </c>
      <c r="AE291" s="725">
        <v>0</v>
      </c>
      <c r="AF291" s="725">
        <v>0</v>
      </c>
      <c r="AG291" s="725">
        <v>0</v>
      </c>
      <c r="AH291" s="725">
        <v>0</v>
      </c>
      <c r="AI291" s="725">
        <v>0</v>
      </c>
      <c r="AJ291" s="725">
        <v>0</v>
      </c>
      <c r="AK291" s="725">
        <v>0</v>
      </c>
      <c r="AL291" s="725">
        <v>0</v>
      </c>
      <c r="AM291" s="725">
        <v>0</v>
      </c>
      <c r="AN291" s="725">
        <v>0</v>
      </c>
      <c r="AO291" s="726">
        <v>0</v>
      </c>
      <c r="AP291" s="625"/>
      <c r="AQ291" s="684"/>
      <c r="AR291" s="685"/>
      <c r="AS291" s="685"/>
      <c r="AT291" s="685"/>
      <c r="AU291" s="685">
        <v>0</v>
      </c>
      <c r="AV291" s="685">
        <v>0</v>
      </c>
      <c r="AW291" s="685">
        <v>0</v>
      </c>
      <c r="AX291" s="685">
        <v>0</v>
      </c>
      <c r="AY291" s="685">
        <v>0</v>
      </c>
      <c r="AZ291" s="685">
        <v>0</v>
      </c>
      <c r="BA291" s="685">
        <v>0</v>
      </c>
      <c r="BB291" s="685">
        <v>0</v>
      </c>
      <c r="BC291" s="685">
        <v>0</v>
      </c>
      <c r="BD291" s="685">
        <v>0</v>
      </c>
      <c r="BE291" s="685">
        <v>0</v>
      </c>
      <c r="BF291" s="685">
        <v>0</v>
      </c>
      <c r="BG291" s="685">
        <v>0</v>
      </c>
      <c r="BH291" s="685">
        <v>0</v>
      </c>
      <c r="BI291" s="685">
        <v>0</v>
      </c>
      <c r="BJ291" s="685">
        <v>0</v>
      </c>
      <c r="BK291" s="685">
        <v>0</v>
      </c>
      <c r="BL291" s="685">
        <v>0</v>
      </c>
      <c r="BM291" s="685">
        <v>0</v>
      </c>
      <c r="BN291" s="685">
        <v>0</v>
      </c>
      <c r="BO291" s="685">
        <v>0</v>
      </c>
      <c r="BP291" s="685">
        <v>0</v>
      </c>
      <c r="BQ291" s="685">
        <v>0</v>
      </c>
      <c r="BR291" s="685">
        <v>0</v>
      </c>
      <c r="BS291" s="685">
        <v>0</v>
      </c>
      <c r="BT291" s="686">
        <v>0</v>
      </c>
    </row>
    <row r="292" spans="2:72">
      <c r="B292" s="683"/>
      <c r="C292" s="683"/>
      <c r="D292" s="683" t="s">
        <v>710</v>
      </c>
      <c r="E292" s="683" t="s">
        <v>682</v>
      </c>
      <c r="F292" s="683"/>
      <c r="G292" s="683"/>
      <c r="H292" s="683">
        <v>2016</v>
      </c>
      <c r="I292" s="635" t="s">
        <v>582</v>
      </c>
      <c r="J292" s="635" t="str">
        <f t="shared" si="4"/>
        <v>Current Year Savings</v>
      </c>
      <c r="K292" s="625"/>
      <c r="L292" s="727"/>
      <c r="M292" s="725"/>
      <c r="N292" s="725"/>
      <c r="O292" s="725"/>
      <c r="P292" s="725">
        <v>0</v>
      </c>
      <c r="Q292" s="725">
        <v>0</v>
      </c>
      <c r="R292" s="725">
        <v>0</v>
      </c>
      <c r="S292" s="725">
        <v>0</v>
      </c>
      <c r="T292" s="725">
        <v>0</v>
      </c>
      <c r="U292" s="725">
        <v>0</v>
      </c>
      <c r="V292" s="725">
        <v>0</v>
      </c>
      <c r="W292" s="725">
        <v>0</v>
      </c>
      <c r="X292" s="725">
        <v>0</v>
      </c>
      <c r="Y292" s="725">
        <v>0</v>
      </c>
      <c r="Z292" s="725">
        <v>0</v>
      </c>
      <c r="AA292" s="725">
        <v>0</v>
      </c>
      <c r="AB292" s="725">
        <v>0</v>
      </c>
      <c r="AC292" s="725">
        <v>0</v>
      </c>
      <c r="AD292" s="725">
        <v>0</v>
      </c>
      <c r="AE292" s="725">
        <v>0</v>
      </c>
      <c r="AF292" s="725">
        <v>0</v>
      </c>
      <c r="AG292" s="725">
        <v>0</v>
      </c>
      <c r="AH292" s="725">
        <v>0</v>
      </c>
      <c r="AI292" s="725">
        <v>0</v>
      </c>
      <c r="AJ292" s="725">
        <v>0</v>
      </c>
      <c r="AK292" s="725">
        <v>0</v>
      </c>
      <c r="AL292" s="725">
        <v>0</v>
      </c>
      <c r="AM292" s="725">
        <v>0</v>
      </c>
      <c r="AN292" s="725">
        <v>0</v>
      </c>
      <c r="AO292" s="726">
        <v>0</v>
      </c>
      <c r="AP292" s="625"/>
      <c r="AQ292" s="684"/>
      <c r="AR292" s="685"/>
      <c r="AS292" s="685"/>
      <c r="AT292" s="685"/>
      <c r="AU292" s="685">
        <v>0</v>
      </c>
      <c r="AV292" s="685">
        <v>0</v>
      </c>
      <c r="AW292" s="685">
        <v>0</v>
      </c>
      <c r="AX292" s="685">
        <v>0</v>
      </c>
      <c r="AY292" s="685">
        <v>0</v>
      </c>
      <c r="AZ292" s="685">
        <v>0</v>
      </c>
      <c r="BA292" s="685">
        <v>0</v>
      </c>
      <c r="BB292" s="685">
        <v>0</v>
      </c>
      <c r="BC292" s="685">
        <v>0</v>
      </c>
      <c r="BD292" s="685">
        <v>0</v>
      </c>
      <c r="BE292" s="685">
        <v>0</v>
      </c>
      <c r="BF292" s="685">
        <v>0</v>
      </c>
      <c r="BG292" s="685">
        <v>0</v>
      </c>
      <c r="BH292" s="685">
        <v>0</v>
      </c>
      <c r="BI292" s="685">
        <v>0</v>
      </c>
      <c r="BJ292" s="685">
        <v>0</v>
      </c>
      <c r="BK292" s="685">
        <v>0</v>
      </c>
      <c r="BL292" s="685">
        <v>0</v>
      </c>
      <c r="BM292" s="685">
        <v>0</v>
      </c>
      <c r="BN292" s="685">
        <v>0</v>
      </c>
      <c r="BO292" s="685">
        <v>0</v>
      </c>
      <c r="BP292" s="685">
        <v>0</v>
      </c>
      <c r="BQ292" s="685">
        <v>0</v>
      </c>
      <c r="BR292" s="685">
        <v>0</v>
      </c>
      <c r="BS292" s="685">
        <v>0</v>
      </c>
      <c r="BT292" s="686">
        <v>0</v>
      </c>
    </row>
    <row r="293" spans="2:72">
      <c r="B293" s="683"/>
      <c r="C293" s="683"/>
      <c r="D293" s="683" t="s">
        <v>709</v>
      </c>
      <c r="E293" s="683" t="s">
        <v>682</v>
      </c>
      <c r="F293" s="683"/>
      <c r="G293" s="683"/>
      <c r="H293" s="683">
        <v>2016</v>
      </c>
      <c r="I293" s="635" t="s">
        <v>582</v>
      </c>
      <c r="J293" s="635" t="str">
        <f t="shared" si="4"/>
        <v>Current Year Savings</v>
      </c>
      <c r="K293" s="625"/>
      <c r="L293" s="727"/>
      <c r="M293" s="725"/>
      <c r="N293" s="725"/>
      <c r="O293" s="725"/>
      <c r="P293" s="725">
        <v>0</v>
      </c>
      <c r="Q293" s="725">
        <v>0</v>
      </c>
      <c r="R293" s="725">
        <v>0</v>
      </c>
      <c r="S293" s="725">
        <v>0</v>
      </c>
      <c r="T293" s="725">
        <v>0</v>
      </c>
      <c r="U293" s="725">
        <v>0</v>
      </c>
      <c r="V293" s="725">
        <v>0</v>
      </c>
      <c r="W293" s="725">
        <v>0</v>
      </c>
      <c r="X293" s="725">
        <v>0</v>
      </c>
      <c r="Y293" s="725">
        <v>0</v>
      </c>
      <c r="Z293" s="725">
        <v>0</v>
      </c>
      <c r="AA293" s="725">
        <v>0</v>
      </c>
      <c r="AB293" s="725">
        <v>0</v>
      </c>
      <c r="AC293" s="725">
        <v>0</v>
      </c>
      <c r="AD293" s="725">
        <v>0</v>
      </c>
      <c r="AE293" s="725">
        <v>0</v>
      </c>
      <c r="AF293" s="725">
        <v>0</v>
      </c>
      <c r="AG293" s="725">
        <v>0</v>
      </c>
      <c r="AH293" s="725">
        <v>0</v>
      </c>
      <c r="AI293" s="725">
        <v>0</v>
      </c>
      <c r="AJ293" s="725">
        <v>0</v>
      </c>
      <c r="AK293" s="725">
        <v>0</v>
      </c>
      <c r="AL293" s="725">
        <v>0</v>
      </c>
      <c r="AM293" s="725">
        <v>0</v>
      </c>
      <c r="AN293" s="725">
        <v>0</v>
      </c>
      <c r="AO293" s="726">
        <v>0</v>
      </c>
      <c r="AP293" s="625"/>
      <c r="AQ293" s="684"/>
      <c r="AR293" s="685"/>
      <c r="AS293" s="685"/>
      <c r="AT293" s="685"/>
      <c r="AU293" s="685">
        <v>0</v>
      </c>
      <c r="AV293" s="685">
        <v>0</v>
      </c>
      <c r="AW293" s="685">
        <v>0</v>
      </c>
      <c r="AX293" s="685">
        <v>0</v>
      </c>
      <c r="AY293" s="685">
        <v>0</v>
      </c>
      <c r="AZ293" s="685">
        <v>0</v>
      </c>
      <c r="BA293" s="685">
        <v>0</v>
      </c>
      <c r="BB293" s="685">
        <v>0</v>
      </c>
      <c r="BC293" s="685">
        <v>0</v>
      </c>
      <c r="BD293" s="685">
        <v>0</v>
      </c>
      <c r="BE293" s="685">
        <v>0</v>
      </c>
      <c r="BF293" s="685">
        <v>0</v>
      </c>
      <c r="BG293" s="685">
        <v>0</v>
      </c>
      <c r="BH293" s="685">
        <v>0</v>
      </c>
      <c r="BI293" s="685">
        <v>0</v>
      </c>
      <c r="BJ293" s="685">
        <v>0</v>
      </c>
      <c r="BK293" s="685">
        <v>0</v>
      </c>
      <c r="BL293" s="685">
        <v>0</v>
      </c>
      <c r="BM293" s="685">
        <v>0</v>
      </c>
      <c r="BN293" s="685">
        <v>0</v>
      </c>
      <c r="BO293" s="685">
        <v>0</v>
      </c>
      <c r="BP293" s="685">
        <v>0</v>
      </c>
      <c r="BQ293" s="685">
        <v>0</v>
      </c>
      <c r="BR293" s="685">
        <v>0</v>
      </c>
      <c r="BS293" s="685">
        <v>0</v>
      </c>
      <c r="BT293" s="686">
        <v>0</v>
      </c>
    </row>
    <row r="294" spans="2:72">
      <c r="B294" s="683"/>
      <c r="C294" s="683"/>
      <c r="D294" s="683" t="s">
        <v>708</v>
      </c>
      <c r="E294" s="683" t="s">
        <v>682</v>
      </c>
      <c r="F294" s="683"/>
      <c r="G294" s="683"/>
      <c r="H294" s="683">
        <v>2016</v>
      </c>
      <c r="I294" s="635" t="s">
        <v>582</v>
      </c>
      <c r="J294" s="635" t="str">
        <f t="shared" si="4"/>
        <v>Current Year Savings</v>
      </c>
      <c r="K294" s="625"/>
      <c r="L294" s="727"/>
      <c r="M294" s="725"/>
      <c r="N294" s="725"/>
      <c r="O294" s="725"/>
      <c r="P294" s="725">
        <v>0</v>
      </c>
      <c r="Q294" s="725">
        <v>0</v>
      </c>
      <c r="R294" s="725">
        <v>0</v>
      </c>
      <c r="S294" s="725">
        <v>0</v>
      </c>
      <c r="T294" s="725">
        <v>0</v>
      </c>
      <c r="U294" s="725">
        <v>0</v>
      </c>
      <c r="V294" s="725">
        <v>0</v>
      </c>
      <c r="W294" s="725">
        <v>0</v>
      </c>
      <c r="X294" s="725">
        <v>0</v>
      </c>
      <c r="Y294" s="725">
        <v>0</v>
      </c>
      <c r="Z294" s="725">
        <v>0</v>
      </c>
      <c r="AA294" s="725">
        <v>0</v>
      </c>
      <c r="AB294" s="725">
        <v>0</v>
      </c>
      <c r="AC294" s="725">
        <v>0</v>
      </c>
      <c r="AD294" s="725">
        <v>0</v>
      </c>
      <c r="AE294" s="725">
        <v>0</v>
      </c>
      <c r="AF294" s="725">
        <v>0</v>
      </c>
      <c r="AG294" s="725">
        <v>0</v>
      </c>
      <c r="AH294" s="725">
        <v>0</v>
      </c>
      <c r="AI294" s="725">
        <v>0</v>
      </c>
      <c r="AJ294" s="725">
        <v>0</v>
      </c>
      <c r="AK294" s="725">
        <v>0</v>
      </c>
      <c r="AL294" s="725">
        <v>0</v>
      </c>
      <c r="AM294" s="725">
        <v>0</v>
      </c>
      <c r="AN294" s="725">
        <v>0</v>
      </c>
      <c r="AO294" s="726">
        <v>0</v>
      </c>
      <c r="AP294" s="625"/>
      <c r="AQ294" s="684"/>
      <c r="AR294" s="685"/>
      <c r="AS294" s="685"/>
      <c r="AT294" s="685"/>
      <c r="AU294" s="685">
        <v>0</v>
      </c>
      <c r="AV294" s="685">
        <v>0</v>
      </c>
      <c r="AW294" s="685">
        <v>0</v>
      </c>
      <c r="AX294" s="685">
        <v>0</v>
      </c>
      <c r="AY294" s="685">
        <v>0</v>
      </c>
      <c r="AZ294" s="685">
        <v>0</v>
      </c>
      <c r="BA294" s="685">
        <v>0</v>
      </c>
      <c r="BB294" s="685">
        <v>0</v>
      </c>
      <c r="BC294" s="685">
        <v>0</v>
      </c>
      <c r="BD294" s="685">
        <v>0</v>
      </c>
      <c r="BE294" s="685">
        <v>0</v>
      </c>
      <c r="BF294" s="685">
        <v>0</v>
      </c>
      <c r="BG294" s="685">
        <v>0</v>
      </c>
      <c r="BH294" s="685">
        <v>0</v>
      </c>
      <c r="BI294" s="685">
        <v>0</v>
      </c>
      <c r="BJ294" s="685">
        <v>0</v>
      </c>
      <c r="BK294" s="685">
        <v>0</v>
      </c>
      <c r="BL294" s="685">
        <v>0</v>
      </c>
      <c r="BM294" s="685">
        <v>0</v>
      </c>
      <c r="BN294" s="685">
        <v>0</v>
      </c>
      <c r="BO294" s="685">
        <v>0</v>
      </c>
      <c r="BP294" s="685">
        <v>0</v>
      </c>
      <c r="BQ294" s="685">
        <v>0</v>
      </c>
      <c r="BR294" s="685">
        <v>0</v>
      </c>
      <c r="BS294" s="685">
        <v>0</v>
      </c>
      <c r="BT294" s="686">
        <v>0</v>
      </c>
    </row>
    <row r="295" spans="2:72">
      <c r="B295" s="683"/>
      <c r="C295" s="683"/>
      <c r="D295" s="683" t="s">
        <v>707</v>
      </c>
      <c r="E295" s="683" t="s">
        <v>682</v>
      </c>
      <c r="F295" s="683"/>
      <c r="G295" s="683"/>
      <c r="H295" s="683">
        <v>2016</v>
      </c>
      <c r="I295" s="635" t="s">
        <v>582</v>
      </c>
      <c r="J295" s="635" t="str">
        <f t="shared" si="4"/>
        <v>Current Year Savings</v>
      </c>
      <c r="K295" s="625"/>
      <c r="L295" s="727"/>
      <c r="M295" s="725"/>
      <c r="N295" s="725"/>
      <c r="O295" s="725"/>
      <c r="P295" s="725">
        <v>0</v>
      </c>
      <c r="Q295" s="725">
        <v>0</v>
      </c>
      <c r="R295" s="725">
        <v>0</v>
      </c>
      <c r="S295" s="725">
        <v>0</v>
      </c>
      <c r="T295" s="725">
        <v>0</v>
      </c>
      <c r="U295" s="725">
        <v>0</v>
      </c>
      <c r="V295" s="725">
        <v>0</v>
      </c>
      <c r="W295" s="725">
        <v>0</v>
      </c>
      <c r="X295" s="725">
        <v>0</v>
      </c>
      <c r="Y295" s="725">
        <v>0</v>
      </c>
      <c r="Z295" s="725">
        <v>0</v>
      </c>
      <c r="AA295" s="725">
        <v>0</v>
      </c>
      <c r="AB295" s="725">
        <v>0</v>
      </c>
      <c r="AC295" s="725">
        <v>0</v>
      </c>
      <c r="AD295" s="725">
        <v>0</v>
      </c>
      <c r="AE295" s="725">
        <v>0</v>
      </c>
      <c r="AF295" s="725">
        <v>0</v>
      </c>
      <c r="AG295" s="725">
        <v>0</v>
      </c>
      <c r="AH295" s="725">
        <v>0</v>
      </c>
      <c r="AI295" s="725">
        <v>0</v>
      </c>
      <c r="AJ295" s="725">
        <v>0</v>
      </c>
      <c r="AK295" s="725">
        <v>0</v>
      </c>
      <c r="AL295" s="725">
        <v>0</v>
      </c>
      <c r="AM295" s="725">
        <v>0</v>
      </c>
      <c r="AN295" s="725">
        <v>0</v>
      </c>
      <c r="AO295" s="726">
        <v>0</v>
      </c>
      <c r="AP295" s="625"/>
      <c r="AQ295" s="684"/>
      <c r="AR295" s="685"/>
      <c r="AS295" s="685"/>
      <c r="AT295" s="685"/>
      <c r="AU295" s="685">
        <v>0</v>
      </c>
      <c r="AV295" s="685">
        <v>0</v>
      </c>
      <c r="AW295" s="685">
        <v>0</v>
      </c>
      <c r="AX295" s="685">
        <v>0</v>
      </c>
      <c r="AY295" s="685">
        <v>0</v>
      </c>
      <c r="AZ295" s="685">
        <v>0</v>
      </c>
      <c r="BA295" s="685">
        <v>0</v>
      </c>
      <c r="BB295" s="685">
        <v>0</v>
      </c>
      <c r="BC295" s="685">
        <v>0</v>
      </c>
      <c r="BD295" s="685">
        <v>0</v>
      </c>
      <c r="BE295" s="685">
        <v>0</v>
      </c>
      <c r="BF295" s="685">
        <v>0</v>
      </c>
      <c r="BG295" s="685">
        <v>0</v>
      </c>
      <c r="BH295" s="685">
        <v>0</v>
      </c>
      <c r="BI295" s="685">
        <v>0</v>
      </c>
      <c r="BJ295" s="685">
        <v>0</v>
      </c>
      <c r="BK295" s="685">
        <v>0</v>
      </c>
      <c r="BL295" s="685">
        <v>0</v>
      </c>
      <c r="BM295" s="685">
        <v>0</v>
      </c>
      <c r="BN295" s="685">
        <v>0</v>
      </c>
      <c r="BO295" s="685">
        <v>0</v>
      </c>
      <c r="BP295" s="685">
        <v>0</v>
      </c>
      <c r="BQ295" s="685">
        <v>0</v>
      </c>
      <c r="BR295" s="685">
        <v>0</v>
      </c>
      <c r="BS295" s="685">
        <v>0</v>
      </c>
      <c r="BT295" s="686">
        <v>0</v>
      </c>
    </row>
    <row r="296" spans="2:72">
      <c r="B296" s="683"/>
      <c r="C296" s="683"/>
      <c r="D296" s="683" t="s">
        <v>706</v>
      </c>
      <c r="E296" s="683" t="s">
        <v>682</v>
      </c>
      <c r="F296" s="683"/>
      <c r="G296" s="683"/>
      <c r="H296" s="683">
        <v>2016</v>
      </c>
      <c r="I296" s="635" t="s">
        <v>582</v>
      </c>
      <c r="J296" s="635" t="str">
        <f t="shared" si="4"/>
        <v>Current Year Savings</v>
      </c>
      <c r="K296" s="625"/>
      <c r="L296" s="727"/>
      <c r="M296" s="725"/>
      <c r="N296" s="725"/>
      <c r="O296" s="725"/>
      <c r="P296" s="725">
        <v>0</v>
      </c>
      <c r="Q296" s="725">
        <v>0</v>
      </c>
      <c r="R296" s="725">
        <v>0</v>
      </c>
      <c r="S296" s="725">
        <v>0</v>
      </c>
      <c r="T296" s="725">
        <v>0</v>
      </c>
      <c r="U296" s="725">
        <v>0</v>
      </c>
      <c r="V296" s="725">
        <v>0</v>
      </c>
      <c r="W296" s="725">
        <v>0</v>
      </c>
      <c r="X296" s="725">
        <v>0</v>
      </c>
      <c r="Y296" s="725">
        <v>0</v>
      </c>
      <c r="Z296" s="725">
        <v>0</v>
      </c>
      <c r="AA296" s="725">
        <v>0</v>
      </c>
      <c r="AB296" s="725">
        <v>0</v>
      </c>
      <c r="AC296" s="725">
        <v>0</v>
      </c>
      <c r="AD296" s="725">
        <v>0</v>
      </c>
      <c r="AE296" s="725">
        <v>0</v>
      </c>
      <c r="AF296" s="725">
        <v>0</v>
      </c>
      <c r="AG296" s="725">
        <v>0</v>
      </c>
      <c r="AH296" s="725">
        <v>0</v>
      </c>
      <c r="AI296" s="725">
        <v>0</v>
      </c>
      <c r="AJ296" s="725">
        <v>0</v>
      </c>
      <c r="AK296" s="725">
        <v>0</v>
      </c>
      <c r="AL296" s="725">
        <v>0</v>
      </c>
      <c r="AM296" s="725">
        <v>0</v>
      </c>
      <c r="AN296" s="725">
        <v>0</v>
      </c>
      <c r="AO296" s="726">
        <v>0</v>
      </c>
      <c r="AP296" s="625"/>
      <c r="AQ296" s="684"/>
      <c r="AR296" s="685"/>
      <c r="AS296" s="685"/>
      <c r="AT296" s="685"/>
      <c r="AU296" s="685">
        <v>0</v>
      </c>
      <c r="AV296" s="685">
        <v>0</v>
      </c>
      <c r="AW296" s="685">
        <v>0</v>
      </c>
      <c r="AX296" s="685">
        <v>0</v>
      </c>
      <c r="AY296" s="685">
        <v>0</v>
      </c>
      <c r="AZ296" s="685">
        <v>0</v>
      </c>
      <c r="BA296" s="685">
        <v>0</v>
      </c>
      <c r="BB296" s="685">
        <v>0</v>
      </c>
      <c r="BC296" s="685">
        <v>0</v>
      </c>
      <c r="BD296" s="685">
        <v>0</v>
      </c>
      <c r="BE296" s="685">
        <v>0</v>
      </c>
      <c r="BF296" s="685">
        <v>0</v>
      </c>
      <c r="BG296" s="685">
        <v>0</v>
      </c>
      <c r="BH296" s="685">
        <v>0</v>
      </c>
      <c r="BI296" s="685">
        <v>0</v>
      </c>
      <c r="BJ296" s="685">
        <v>0</v>
      </c>
      <c r="BK296" s="685">
        <v>0</v>
      </c>
      <c r="BL296" s="685">
        <v>0</v>
      </c>
      <c r="BM296" s="685">
        <v>0</v>
      </c>
      <c r="BN296" s="685">
        <v>0</v>
      </c>
      <c r="BO296" s="685">
        <v>0</v>
      </c>
      <c r="BP296" s="685">
        <v>0</v>
      </c>
      <c r="BQ296" s="685">
        <v>0</v>
      </c>
      <c r="BR296" s="685">
        <v>0</v>
      </c>
      <c r="BS296" s="685">
        <v>0</v>
      </c>
      <c r="BT296" s="686">
        <v>0</v>
      </c>
    </row>
    <row r="297" spans="2:72">
      <c r="B297" s="683"/>
      <c r="C297" s="683"/>
      <c r="D297" s="683" t="s">
        <v>705</v>
      </c>
      <c r="E297" s="683" t="s">
        <v>682</v>
      </c>
      <c r="F297" s="683"/>
      <c r="G297" s="683"/>
      <c r="H297" s="683">
        <v>2016</v>
      </c>
      <c r="I297" s="635" t="s">
        <v>582</v>
      </c>
      <c r="J297" s="635" t="str">
        <f t="shared" si="4"/>
        <v>Current Year Savings</v>
      </c>
      <c r="K297" s="625"/>
      <c r="L297" s="727"/>
      <c r="M297" s="725"/>
      <c r="N297" s="725"/>
      <c r="O297" s="725"/>
      <c r="P297" s="725">
        <v>0</v>
      </c>
      <c r="Q297" s="725">
        <v>0</v>
      </c>
      <c r="R297" s="725">
        <v>0</v>
      </c>
      <c r="S297" s="725">
        <v>0</v>
      </c>
      <c r="T297" s="725">
        <v>0</v>
      </c>
      <c r="U297" s="725">
        <v>0</v>
      </c>
      <c r="V297" s="725">
        <v>0</v>
      </c>
      <c r="W297" s="725">
        <v>0</v>
      </c>
      <c r="X297" s="725">
        <v>0</v>
      </c>
      <c r="Y297" s="725">
        <v>0</v>
      </c>
      <c r="Z297" s="725">
        <v>0</v>
      </c>
      <c r="AA297" s="725">
        <v>0</v>
      </c>
      <c r="AB297" s="725">
        <v>0</v>
      </c>
      <c r="AC297" s="725">
        <v>0</v>
      </c>
      <c r="AD297" s="725">
        <v>0</v>
      </c>
      <c r="AE297" s="725">
        <v>0</v>
      </c>
      <c r="AF297" s="725">
        <v>0</v>
      </c>
      <c r="AG297" s="725">
        <v>0</v>
      </c>
      <c r="AH297" s="725">
        <v>0</v>
      </c>
      <c r="AI297" s="725">
        <v>0</v>
      </c>
      <c r="AJ297" s="725">
        <v>0</v>
      </c>
      <c r="AK297" s="725">
        <v>0</v>
      </c>
      <c r="AL297" s="725">
        <v>0</v>
      </c>
      <c r="AM297" s="725">
        <v>0</v>
      </c>
      <c r="AN297" s="725">
        <v>0</v>
      </c>
      <c r="AO297" s="726">
        <v>0</v>
      </c>
      <c r="AP297" s="625"/>
      <c r="AQ297" s="684"/>
      <c r="AR297" s="685"/>
      <c r="AS297" s="685"/>
      <c r="AT297" s="685"/>
      <c r="AU297" s="685">
        <v>0</v>
      </c>
      <c r="AV297" s="685">
        <v>0</v>
      </c>
      <c r="AW297" s="685">
        <v>0</v>
      </c>
      <c r="AX297" s="685">
        <v>0</v>
      </c>
      <c r="AY297" s="685">
        <v>0</v>
      </c>
      <c r="AZ297" s="685">
        <v>0</v>
      </c>
      <c r="BA297" s="685">
        <v>0</v>
      </c>
      <c r="BB297" s="685">
        <v>0</v>
      </c>
      <c r="BC297" s="685">
        <v>0</v>
      </c>
      <c r="BD297" s="685">
        <v>0</v>
      </c>
      <c r="BE297" s="685">
        <v>0</v>
      </c>
      <c r="BF297" s="685">
        <v>0</v>
      </c>
      <c r="BG297" s="685">
        <v>0</v>
      </c>
      <c r="BH297" s="685">
        <v>0</v>
      </c>
      <c r="BI297" s="685">
        <v>0</v>
      </c>
      <c r="BJ297" s="685">
        <v>0</v>
      </c>
      <c r="BK297" s="685">
        <v>0</v>
      </c>
      <c r="BL297" s="685">
        <v>0</v>
      </c>
      <c r="BM297" s="685">
        <v>0</v>
      </c>
      <c r="BN297" s="685">
        <v>0</v>
      </c>
      <c r="BO297" s="685">
        <v>0</v>
      </c>
      <c r="BP297" s="685">
        <v>0</v>
      </c>
      <c r="BQ297" s="685">
        <v>0</v>
      </c>
      <c r="BR297" s="685">
        <v>0</v>
      </c>
      <c r="BS297" s="685">
        <v>0</v>
      </c>
      <c r="BT297" s="686">
        <v>0</v>
      </c>
    </row>
    <row r="298" spans="2:72">
      <c r="B298" s="683"/>
      <c r="C298" s="683"/>
      <c r="D298" s="683" t="s">
        <v>704</v>
      </c>
      <c r="E298" s="683" t="s">
        <v>682</v>
      </c>
      <c r="F298" s="683"/>
      <c r="G298" s="683"/>
      <c r="H298" s="683">
        <v>2016</v>
      </c>
      <c r="I298" s="635" t="s">
        <v>582</v>
      </c>
      <c r="J298" s="635" t="str">
        <f t="shared" si="4"/>
        <v>Current Year Savings</v>
      </c>
      <c r="K298" s="625"/>
      <c r="L298" s="727"/>
      <c r="M298" s="725"/>
      <c r="N298" s="725"/>
      <c r="O298" s="725"/>
      <c r="P298" s="725">
        <v>0</v>
      </c>
      <c r="Q298" s="725">
        <v>0</v>
      </c>
      <c r="R298" s="725">
        <v>0</v>
      </c>
      <c r="S298" s="725">
        <v>0</v>
      </c>
      <c r="T298" s="725">
        <v>0</v>
      </c>
      <c r="U298" s="725">
        <v>0</v>
      </c>
      <c r="V298" s="725">
        <v>0</v>
      </c>
      <c r="W298" s="725">
        <v>0</v>
      </c>
      <c r="X298" s="725">
        <v>0</v>
      </c>
      <c r="Y298" s="725">
        <v>0</v>
      </c>
      <c r="Z298" s="725">
        <v>0</v>
      </c>
      <c r="AA298" s="725">
        <v>0</v>
      </c>
      <c r="AB298" s="725">
        <v>0</v>
      </c>
      <c r="AC298" s="725">
        <v>0</v>
      </c>
      <c r="AD298" s="725">
        <v>0</v>
      </c>
      <c r="AE298" s="725">
        <v>0</v>
      </c>
      <c r="AF298" s="725">
        <v>0</v>
      </c>
      <c r="AG298" s="725">
        <v>0</v>
      </c>
      <c r="AH298" s="725">
        <v>0</v>
      </c>
      <c r="AI298" s="725">
        <v>0</v>
      </c>
      <c r="AJ298" s="725">
        <v>0</v>
      </c>
      <c r="AK298" s="725">
        <v>0</v>
      </c>
      <c r="AL298" s="725">
        <v>0</v>
      </c>
      <c r="AM298" s="725">
        <v>0</v>
      </c>
      <c r="AN298" s="725">
        <v>0</v>
      </c>
      <c r="AO298" s="726">
        <v>0</v>
      </c>
      <c r="AP298" s="625"/>
      <c r="AQ298" s="684"/>
      <c r="AR298" s="685"/>
      <c r="AS298" s="685"/>
      <c r="AT298" s="685"/>
      <c r="AU298" s="685">
        <v>0</v>
      </c>
      <c r="AV298" s="685">
        <v>0</v>
      </c>
      <c r="AW298" s="685">
        <v>0</v>
      </c>
      <c r="AX298" s="685">
        <v>0</v>
      </c>
      <c r="AY298" s="685">
        <v>0</v>
      </c>
      <c r="AZ298" s="685">
        <v>0</v>
      </c>
      <c r="BA298" s="685">
        <v>0</v>
      </c>
      <c r="BB298" s="685">
        <v>0</v>
      </c>
      <c r="BC298" s="685">
        <v>0</v>
      </c>
      <c r="BD298" s="685">
        <v>0</v>
      </c>
      <c r="BE298" s="685">
        <v>0</v>
      </c>
      <c r="BF298" s="685">
        <v>0</v>
      </c>
      <c r="BG298" s="685">
        <v>0</v>
      </c>
      <c r="BH298" s="685">
        <v>0</v>
      </c>
      <c r="BI298" s="685">
        <v>0</v>
      </c>
      <c r="BJ298" s="685">
        <v>0</v>
      </c>
      <c r="BK298" s="685">
        <v>0</v>
      </c>
      <c r="BL298" s="685">
        <v>0</v>
      </c>
      <c r="BM298" s="685">
        <v>0</v>
      </c>
      <c r="BN298" s="685">
        <v>0</v>
      </c>
      <c r="BO298" s="685">
        <v>0</v>
      </c>
      <c r="BP298" s="685">
        <v>0</v>
      </c>
      <c r="BQ298" s="685">
        <v>0</v>
      </c>
      <c r="BR298" s="685">
        <v>0</v>
      </c>
      <c r="BS298" s="685">
        <v>0</v>
      </c>
      <c r="BT298" s="686">
        <v>0</v>
      </c>
    </row>
    <row r="299" spans="2:72">
      <c r="B299" s="683"/>
      <c r="C299" s="683"/>
      <c r="D299" s="683" t="s">
        <v>703</v>
      </c>
      <c r="E299" s="683" t="s">
        <v>682</v>
      </c>
      <c r="F299" s="683"/>
      <c r="G299" s="683"/>
      <c r="H299" s="683">
        <v>2016</v>
      </c>
      <c r="I299" s="635" t="s">
        <v>582</v>
      </c>
      <c r="J299" s="635" t="str">
        <f t="shared" si="4"/>
        <v>Current Year Savings</v>
      </c>
      <c r="K299" s="625"/>
      <c r="L299" s="727"/>
      <c r="M299" s="725"/>
      <c r="N299" s="725"/>
      <c r="O299" s="725"/>
      <c r="P299" s="725">
        <v>0</v>
      </c>
      <c r="Q299" s="725">
        <v>0</v>
      </c>
      <c r="R299" s="725">
        <v>0</v>
      </c>
      <c r="S299" s="725">
        <v>0</v>
      </c>
      <c r="T299" s="725">
        <v>0</v>
      </c>
      <c r="U299" s="725">
        <v>0</v>
      </c>
      <c r="V299" s="725">
        <v>0</v>
      </c>
      <c r="W299" s="725">
        <v>0</v>
      </c>
      <c r="X299" s="725">
        <v>0</v>
      </c>
      <c r="Y299" s="725">
        <v>0</v>
      </c>
      <c r="Z299" s="725">
        <v>0</v>
      </c>
      <c r="AA299" s="725">
        <v>0</v>
      </c>
      <c r="AB299" s="725">
        <v>0</v>
      </c>
      <c r="AC299" s="725">
        <v>0</v>
      </c>
      <c r="AD299" s="725">
        <v>0</v>
      </c>
      <c r="AE299" s="725">
        <v>0</v>
      </c>
      <c r="AF299" s="725">
        <v>0</v>
      </c>
      <c r="AG299" s="725">
        <v>0</v>
      </c>
      <c r="AH299" s="725">
        <v>0</v>
      </c>
      <c r="AI299" s="725">
        <v>0</v>
      </c>
      <c r="AJ299" s="725">
        <v>0</v>
      </c>
      <c r="AK299" s="725">
        <v>0</v>
      </c>
      <c r="AL299" s="725">
        <v>0</v>
      </c>
      <c r="AM299" s="725">
        <v>0</v>
      </c>
      <c r="AN299" s="725">
        <v>0</v>
      </c>
      <c r="AO299" s="726">
        <v>0</v>
      </c>
      <c r="AP299" s="625"/>
      <c r="AQ299" s="684"/>
      <c r="AR299" s="685"/>
      <c r="AS299" s="685"/>
      <c r="AT299" s="685"/>
      <c r="AU299" s="685">
        <v>0</v>
      </c>
      <c r="AV299" s="685">
        <v>0</v>
      </c>
      <c r="AW299" s="685">
        <v>0</v>
      </c>
      <c r="AX299" s="685">
        <v>0</v>
      </c>
      <c r="AY299" s="685">
        <v>0</v>
      </c>
      <c r="AZ299" s="685">
        <v>0</v>
      </c>
      <c r="BA299" s="685">
        <v>0</v>
      </c>
      <c r="BB299" s="685">
        <v>0</v>
      </c>
      <c r="BC299" s="685">
        <v>0</v>
      </c>
      <c r="BD299" s="685">
        <v>0</v>
      </c>
      <c r="BE299" s="685">
        <v>0</v>
      </c>
      <c r="BF299" s="685">
        <v>0</v>
      </c>
      <c r="BG299" s="685">
        <v>0</v>
      </c>
      <c r="BH299" s="685">
        <v>0</v>
      </c>
      <c r="BI299" s="685">
        <v>0</v>
      </c>
      <c r="BJ299" s="685">
        <v>0</v>
      </c>
      <c r="BK299" s="685">
        <v>0</v>
      </c>
      <c r="BL299" s="685">
        <v>0</v>
      </c>
      <c r="BM299" s="685">
        <v>0</v>
      </c>
      <c r="BN299" s="685">
        <v>0</v>
      </c>
      <c r="BO299" s="685">
        <v>0</v>
      </c>
      <c r="BP299" s="685">
        <v>0</v>
      </c>
      <c r="BQ299" s="685">
        <v>0</v>
      </c>
      <c r="BR299" s="685">
        <v>0</v>
      </c>
      <c r="BS299" s="685">
        <v>0</v>
      </c>
      <c r="BT299" s="686">
        <v>0</v>
      </c>
    </row>
    <row r="300" spans="2:72">
      <c r="B300" s="683"/>
      <c r="C300" s="683"/>
      <c r="D300" s="683" t="s">
        <v>702</v>
      </c>
      <c r="E300" s="683" t="s">
        <v>682</v>
      </c>
      <c r="F300" s="683"/>
      <c r="G300" s="683"/>
      <c r="H300" s="683">
        <v>2016</v>
      </c>
      <c r="I300" s="635" t="s">
        <v>582</v>
      </c>
      <c r="J300" s="635" t="str">
        <f t="shared" si="4"/>
        <v>Current Year Savings</v>
      </c>
      <c r="K300" s="625"/>
      <c r="L300" s="727"/>
      <c r="M300" s="725"/>
      <c r="N300" s="725"/>
      <c r="O300" s="725"/>
      <c r="P300" s="725">
        <v>0</v>
      </c>
      <c r="Q300" s="725">
        <v>0</v>
      </c>
      <c r="R300" s="725">
        <v>0</v>
      </c>
      <c r="S300" s="725">
        <v>0</v>
      </c>
      <c r="T300" s="725">
        <v>0</v>
      </c>
      <c r="U300" s="725">
        <v>0</v>
      </c>
      <c r="V300" s="725">
        <v>0</v>
      </c>
      <c r="W300" s="725">
        <v>0</v>
      </c>
      <c r="X300" s="725">
        <v>0</v>
      </c>
      <c r="Y300" s="725">
        <v>0</v>
      </c>
      <c r="Z300" s="725">
        <v>0</v>
      </c>
      <c r="AA300" s="725">
        <v>0</v>
      </c>
      <c r="AB300" s="725">
        <v>0</v>
      </c>
      <c r="AC300" s="725">
        <v>0</v>
      </c>
      <c r="AD300" s="725">
        <v>0</v>
      </c>
      <c r="AE300" s="725">
        <v>0</v>
      </c>
      <c r="AF300" s="725">
        <v>0</v>
      </c>
      <c r="AG300" s="725">
        <v>0</v>
      </c>
      <c r="AH300" s="725">
        <v>0</v>
      </c>
      <c r="AI300" s="725">
        <v>0</v>
      </c>
      <c r="AJ300" s="725">
        <v>0</v>
      </c>
      <c r="AK300" s="725">
        <v>0</v>
      </c>
      <c r="AL300" s="725">
        <v>0</v>
      </c>
      <c r="AM300" s="725">
        <v>0</v>
      </c>
      <c r="AN300" s="725">
        <v>0</v>
      </c>
      <c r="AO300" s="726">
        <v>0</v>
      </c>
      <c r="AP300" s="625"/>
      <c r="AQ300" s="684"/>
      <c r="AR300" s="685"/>
      <c r="AS300" s="685"/>
      <c r="AT300" s="685"/>
      <c r="AU300" s="685">
        <v>0</v>
      </c>
      <c r="AV300" s="685">
        <v>0</v>
      </c>
      <c r="AW300" s="685">
        <v>0</v>
      </c>
      <c r="AX300" s="685">
        <v>0</v>
      </c>
      <c r="AY300" s="685">
        <v>0</v>
      </c>
      <c r="AZ300" s="685">
        <v>0</v>
      </c>
      <c r="BA300" s="685">
        <v>0</v>
      </c>
      <c r="BB300" s="685">
        <v>0</v>
      </c>
      <c r="BC300" s="685">
        <v>0</v>
      </c>
      <c r="BD300" s="685">
        <v>0</v>
      </c>
      <c r="BE300" s="685">
        <v>0</v>
      </c>
      <c r="BF300" s="685">
        <v>0</v>
      </c>
      <c r="BG300" s="685">
        <v>0</v>
      </c>
      <c r="BH300" s="685">
        <v>0</v>
      </c>
      <c r="BI300" s="685">
        <v>0</v>
      </c>
      <c r="BJ300" s="685">
        <v>0</v>
      </c>
      <c r="BK300" s="685">
        <v>0</v>
      </c>
      <c r="BL300" s="685">
        <v>0</v>
      </c>
      <c r="BM300" s="685">
        <v>0</v>
      </c>
      <c r="BN300" s="685">
        <v>0</v>
      </c>
      <c r="BO300" s="685">
        <v>0</v>
      </c>
      <c r="BP300" s="685">
        <v>0</v>
      </c>
      <c r="BQ300" s="685">
        <v>0</v>
      </c>
      <c r="BR300" s="685">
        <v>0</v>
      </c>
      <c r="BS300" s="685">
        <v>0</v>
      </c>
      <c r="BT300" s="686">
        <v>0</v>
      </c>
    </row>
    <row r="301" spans="2:72">
      <c r="B301" s="683"/>
      <c r="C301" s="683"/>
      <c r="D301" s="683" t="s">
        <v>701</v>
      </c>
      <c r="E301" s="683" t="s">
        <v>682</v>
      </c>
      <c r="F301" s="683"/>
      <c r="G301" s="683"/>
      <c r="H301" s="683">
        <v>2016</v>
      </c>
      <c r="I301" s="635" t="s">
        <v>582</v>
      </c>
      <c r="J301" s="635" t="str">
        <f t="shared" si="4"/>
        <v>Current Year Savings</v>
      </c>
      <c r="K301" s="625"/>
      <c r="L301" s="727"/>
      <c r="M301" s="725"/>
      <c r="N301" s="725"/>
      <c r="O301" s="725"/>
      <c r="P301" s="725">
        <v>0</v>
      </c>
      <c r="Q301" s="725">
        <v>0</v>
      </c>
      <c r="R301" s="725">
        <v>0</v>
      </c>
      <c r="S301" s="725">
        <v>0</v>
      </c>
      <c r="T301" s="725">
        <v>0</v>
      </c>
      <c r="U301" s="725">
        <v>0</v>
      </c>
      <c r="V301" s="725">
        <v>0</v>
      </c>
      <c r="W301" s="725">
        <v>0</v>
      </c>
      <c r="X301" s="725">
        <v>0</v>
      </c>
      <c r="Y301" s="725">
        <v>0</v>
      </c>
      <c r="Z301" s="725">
        <v>0</v>
      </c>
      <c r="AA301" s="725">
        <v>0</v>
      </c>
      <c r="AB301" s="725">
        <v>0</v>
      </c>
      <c r="AC301" s="725">
        <v>0</v>
      </c>
      <c r="AD301" s="725">
        <v>0</v>
      </c>
      <c r="AE301" s="725">
        <v>0</v>
      </c>
      <c r="AF301" s="725">
        <v>0</v>
      </c>
      <c r="AG301" s="725">
        <v>0</v>
      </c>
      <c r="AH301" s="725">
        <v>0</v>
      </c>
      <c r="AI301" s="725">
        <v>0</v>
      </c>
      <c r="AJ301" s="725">
        <v>0</v>
      </c>
      <c r="AK301" s="725">
        <v>0</v>
      </c>
      <c r="AL301" s="725">
        <v>0</v>
      </c>
      <c r="AM301" s="725">
        <v>0</v>
      </c>
      <c r="AN301" s="725">
        <v>0</v>
      </c>
      <c r="AO301" s="726">
        <v>0</v>
      </c>
      <c r="AP301" s="625"/>
      <c r="AQ301" s="684"/>
      <c r="AR301" s="685"/>
      <c r="AS301" s="685"/>
      <c r="AT301" s="685"/>
      <c r="AU301" s="685">
        <v>0</v>
      </c>
      <c r="AV301" s="685">
        <v>0</v>
      </c>
      <c r="AW301" s="685">
        <v>0</v>
      </c>
      <c r="AX301" s="685">
        <v>0</v>
      </c>
      <c r="AY301" s="685">
        <v>0</v>
      </c>
      <c r="AZ301" s="685">
        <v>0</v>
      </c>
      <c r="BA301" s="685">
        <v>0</v>
      </c>
      <c r="BB301" s="685">
        <v>0</v>
      </c>
      <c r="BC301" s="685">
        <v>0</v>
      </c>
      <c r="BD301" s="685">
        <v>0</v>
      </c>
      <c r="BE301" s="685">
        <v>0</v>
      </c>
      <c r="BF301" s="685">
        <v>0</v>
      </c>
      <c r="BG301" s="685">
        <v>0</v>
      </c>
      <c r="BH301" s="685">
        <v>0</v>
      </c>
      <c r="BI301" s="685">
        <v>0</v>
      </c>
      <c r="BJ301" s="685">
        <v>0</v>
      </c>
      <c r="BK301" s="685">
        <v>0</v>
      </c>
      <c r="BL301" s="685">
        <v>0</v>
      </c>
      <c r="BM301" s="685">
        <v>0</v>
      </c>
      <c r="BN301" s="685">
        <v>0</v>
      </c>
      <c r="BO301" s="685">
        <v>0</v>
      </c>
      <c r="BP301" s="685">
        <v>0</v>
      </c>
      <c r="BQ301" s="685">
        <v>0</v>
      </c>
      <c r="BR301" s="685">
        <v>0</v>
      </c>
      <c r="BS301" s="685">
        <v>0</v>
      </c>
      <c r="BT301" s="686">
        <v>0</v>
      </c>
    </row>
    <row r="302" spans="2:72">
      <c r="B302" s="683"/>
      <c r="C302" s="683"/>
      <c r="D302" s="683" t="s">
        <v>700</v>
      </c>
      <c r="E302" s="683" t="s">
        <v>682</v>
      </c>
      <c r="F302" s="683"/>
      <c r="G302" s="683"/>
      <c r="H302" s="683">
        <v>2016</v>
      </c>
      <c r="I302" s="635" t="s">
        <v>582</v>
      </c>
      <c r="J302" s="635" t="str">
        <f t="shared" si="4"/>
        <v>Current Year Savings</v>
      </c>
      <c r="K302" s="625"/>
      <c r="L302" s="727"/>
      <c r="M302" s="725"/>
      <c r="N302" s="725"/>
      <c r="O302" s="725"/>
      <c r="P302" s="725">
        <v>0</v>
      </c>
      <c r="Q302" s="725">
        <v>0</v>
      </c>
      <c r="R302" s="725">
        <v>0</v>
      </c>
      <c r="S302" s="725">
        <v>0</v>
      </c>
      <c r="T302" s="725">
        <v>0</v>
      </c>
      <c r="U302" s="725">
        <v>0</v>
      </c>
      <c r="V302" s="725">
        <v>0</v>
      </c>
      <c r="W302" s="725">
        <v>0</v>
      </c>
      <c r="X302" s="725">
        <v>0</v>
      </c>
      <c r="Y302" s="725">
        <v>0</v>
      </c>
      <c r="Z302" s="725">
        <v>0</v>
      </c>
      <c r="AA302" s="725">
        <v>0</v>
      </c>
      <c r="AB302" s="725">
        <v>0</v>
      </c>
      <c r="AC302" s="725">
        <v>0</v>
      </c>
      <c r="AD302" s="725">
        <v>0</v>
      </c>
      <c r="AE302" s="725">
        <v>0</v>
      </c>
      <c r="AF302" s="725">
        <v>0</v>
      </c>
      <c r="AG302" s="725">
        <v>0</v>
      </c>
      <c r="AH302" s="725">
        <v>0</v>
      </c>
      <c r="AI302" s="725">
        <v>0</v>
      </c>
      <c r="AJ302" s="725">
        <v>0</v>
      </c>
      <c r="AK302" s="725">
        <v>0</v>
      </c>
      <c r="AL302" s="725">
        <v>0</v>
      </c>
      <c r="AM302" s="725">
        <v>0</v>
      </c>
      <c r="AN302" s="725">
        <v>0</v>
      </c>
      <c r="AO302" s="726">
        <v>0</v>
      </c>
      <c r="AP302" s="625"/>
      <c r="AQ302" s="684"/>
      <c r="AR302" s="685"/>
      <c r="AS302" s="685"/>
      <c r="AT302" s="685"/>
      <c r="AU302" s="685">
        <v>0</v>
      </c>
      <c r="AV302" s="685">
        <v>0</v>
      </c>
      <c r="AW302" s="685">
        <v>0</v>
      </c>
      <c r="AX302" s="685">
        <v>0</v>
      </c>
      <c r="AY302" s="685">
        <v>0</v>
      </c>
      <c r="AZ302" s="685">
        <v>0</v>
      </c>
      <c r="BA302" s="685">
        <v>0</v>
      </c>
      <c r="BB302" s="685">
        <v>0</v>
      </c>
      <c r="BC302" s="685">
        <v>0</v>
      </c>
      <c r="BD302" s="685">
        <v>0</v>
      </c>
      <c r="BE302" s="685">
        <v>0</v>
      </c>
      <c r="BF302" s="685">
        <v>0</v>
      </c>
      <c r="BG302" s="685">
        <v>0</v>
      </c>
      <c r="BH302" s="685">
        <v>0</v>
      </c>
      <c r="BI302" s="685">
        <v>0</v>
      </c>
      <c r="BJ302" s="685">
        <v>0</v>
      </c>
      <c r="BK302" s="685">
        <v>0</v>
      </c>
      <c r="BL302" s="685">
        <v>0</v>
      </c>
      <c r="BM302" s="685">
        <v>0</v>
      </c>
      <c r="BN302" s="685">
        <v>0</v>
      </c>
      <c r="BO302" s="685">
        <v>0</v>
      </c>
      <c r="BP302" s="685">
        <v>0</v>
      </c>
      <c r="BQ302" s="685">
        <v>0</v>
      </c>
      <c r="BR302" s="685">
        <v>0</v>
      </c>
      <c r="BS302" s="685">
        <v>0</v>
      </c>
      <c r="BT302" s="686">
        <v>0</v>
      </c>
    </row>
    <row r="303" spans="2:72">
      <c r="B303" s="683"/>
      <c r="C303" s="683"/>
      <c r="D303" s="683" t="s">
        <v>699</v>
      </c>
      <c r="E303" s="683" t="s">
        <v>682</v>
      </c>
      <c r="F303" s="683"/>
      <c r="G303" s="683"/>
      <c r="H303" s="683">
        <v>2016</v>
      </c>
      <c r="I303" s="635" t="s">
        <v>582</v>
      </c>
      <c r="J303" s="635" t="str">
        <f t="shared" si="4"/>
        <v>Current Year Savings</v>
      </c>
      <c r="K303" s="625"/>
      <c r="L303" s="727"/>
      <c r="M303" s="725"/>
      <c r="N303" s="725"/>
      <c r="O303" s="725"/>
      <c r="P303" s="725">
        <v>0</v>
      </c>
      <c r="Q303" s="725">
        <v>0</v>
      </c>
      <c r="R303" s="725">
        <v>0</v>
      </c>
      <c r="S303" s="725">
        <v>0</v>
      </c>
      <c r="T303" s="725">
        <v>0</v>
      </c>
      <c r="U303" s="725">
        <v>0</v>
      </c>
      <c r="V303" s="725">
        <v>0</v>
      </c>
      <c r="W303" s="725">
        <v>0</v>
      </c>
      <c r="X303" s="725">
        <v>0</v>
      </c>
      <c r="Y303" s="725">
        <v>0</v>
      </c>
      <c r="Z303" s="725">
        <v>0</v>
      </c>
      <c r="AA303" s="725">
        <v>0</v>
      </c>
      <c r="AB303" s="725">
        <v>0</v>
      </c>
      <c r="AC303" s="725">
        <v>0</v>
      </c>
      <c r="AD303" s="725">
        <v>0</v>
      </c>
      <c r="AE303" s="725">
        <v>0</v>
      </c>
      <c r="AF303" s="725">
        <v>0</v>
      </c>
      <c r="AG303" s="725">
        <v>0</v>
      </c>
      <c r="AH303" s="725">
        <v>0</v>
      </c>
      <c r="AI303" s="725">
        <v>0</v>
      </c>
      <c r="AJ303" s="725">
        <v>0</v>
      </c>
      <c r="AK303" s="725">
        <v>0</v>
      </c>
      <c r="AL303" s="725">
        <v>0</v>
      </c>
      <c r="AM303" s="725">
        <v>0</v>
      </c>
      <c r="AN303" s="725">
        <v>0</v>
      </c>
      <c r="AO303" s="726">
        <v>0</v>
      </c>
      <c r="AP303" s="625"/>
      <c r="AQ303" s="684"/>
      <c r="AR303" s="685"/>
      <c r="AS303" s="685"/>
      <c r="AT303" s="685"/>
      <c r="AU303" s="685">
        <v>0</v>
      </c>
      <c r="AV303" s="685">
        <v>0</v>
      </c>
      <c r="AW303" s="685">
        <v>0</v>
      </c>
      <c r="AX303" s="685">
        <v>0</v>
      </c>
      <c r="AY303" s="685">
        <v>0</v>
      </c>
      <c r="AZ303" s="685">
        <v>0</v>
      </c>
      <c r="BA303" s="685">
        <v>0</v>
      </c>
      <c r="BB303" s="685">
        <v>0</v>
      </c>
      <c r="BC303" s="685">
        <v>0</v>
      </c>
      <c r="BD303" s="685">
        <v>0</v>
      </c>
      <c r="BE303" s="685">
        <v>0</v>
      </c>
      <c r="BF303" s="685">
        <v>0</v>
      </c>
      <c r="BG303" s="685">
        <v>0</v>
      </c>
      <c r="BH303" s="685">
        <v>0</v>
      </c>
      <c r="BI303" s="685">
        <v>0</v>
      </c>
      <c r="BJ303" s="685">
        <v>0</v>
      </c>
      <c r="BK303" s="685">
        <v>0</v>
      </c>
      <c r="BL303" s="685">
        <v>0</v>
      </c>
      <c r="BM303" s="685">
        <v>0</v>
      </c>
      <c r="BN303" s="685">
        <v>0</v>
      </c>
      <c r="BO303" s="685">
        <v>0</v>
      </c>
      <c r="BP303" s="685">
        <v>0</v>
      </c>
      <c r="BQ303" s="685">
        <v>0</v>
      </c>
      <c r="BR303" s="685">
        <v>0</v>
      </c>
      <c r="BS303" s="685">
        <v>0</v>
      </c>
      <c r="BT303" s="686">
        <v>0</v>
      </c>
    </row>
    <row r="304" spans="2:72">
      <c r="B304" s="683"/>
      <c r="C304" s="683"/>
      <c r="D304" s="683" t="s">
        <v>698</v>
      </c>
      <c r="E304" s="683" t="s">
        <v>682</v>
      </c>
      <c r="F304" s="683"/>
      <c r="G304" s="683"/>
      <c r="H304" s="683">
        <v>2016</v>
      </c>
      <c r="I304" s="635" t="s">
        <v>582</v>
      </c>
      <c r="J304" s="635" t="str">
        <f t="shared" si="4"/>
        <v>Current Year Savings</v>
      </c>
      <c r="K304" s="625"/>
      <c r="L304" s="727"/>
      <c r="M304" s="725"/>
      <c r="N304" s="725"/>
      <c r="O304" s="725"/>
      <c r="P304" s="725">
        <v>0</v>
      </c>
      <c r="Q304" s="725">
        <v>0</v>
      </c>
      <c r="R304" s="725">
        <v>0</v>
      </c>
      <c r="S304" s="725">
        <v>0</v>
      </c>
      <c r="T304" s="725">
        <v>0</v>
      </c>
      <c r="U304" s="725">
        <v>0</v>
      </c>
      <c r="V304" s="725">
        <v>0</v>
      </c>
      <c r="W304" s="725">
        <v>0</v>
      </c>
      <c r="X304" s="725">
        <v>0</v>
      </c>
      <c r="Y304" s="725">
        <v>0</v>
      </c>
      <c r="Z304" s="725">
        <v>0</v>
      </c>
      <c r="AA304" s="725">
        <v>0</v>
      </c>
      <c r="AB304" s="725">
        <v>0</v>
      </c>
      <c r="AC304" s="725">
        <v>0</v>
      </c>
      <c r="AD304" s="725">
        <v>0</v>
      </c>
      <c r="AE304" s="725">
        <v>0</v>
      </c>
      <c r="AF304" s="725">
        <v>0</v>
      </c>
      <c r="AG304" s="725">
        <v>0</v>
      </c>
      <c r="AH304" s="725">
        <v>0</v>
      </c>
      <c r="AI304" s="725">
        <v>0</v>
      </c>
      <c r="AJ304" s="725">
        <v>0</v>
      </c>
      <c r="AK304" s="725">
        <v>0</v>
      </c>
      <c r="AL304" s="725">
        <v>0</v>
      </c>
      <c r="AM304" s="725">
        <v>0</v>
      </c>
      <c r="AN304" s="725">
        <v>0</v>
      </c>
      <c r="AO304" s="726">
        <v>0</v>
      </c>
      <c r="AP304" s="625"/>
      <c r="AQ304" s="684"/>
      <c r="AR304" s="685"/>
      <c r="AS304" s="685"/>
      <c r="AT304" s="685"/>
      <c r="AU304" s="685">
        <v>0</v>
      </c>
      <c r="AV304" s="685">
        <v>0</v>
      </c>
      <c r="AW304" s="685">
        <v>0</v>
      </c>
      <c r="AX304" s="685">
        <v>0</v>
      </c>
      <c r="AY304" s="685">
        <v>0</v>
      </c>
      <c r="AZ304" s="685">
        <v>0</v>
      </c>
      <c r="BA304" s="685">
        <v>0</v>
      </c>
      <c r="BB304" s="685">
        <v>0</v>
      </c>
      <c r="BC304" s="685">
        <v>0</v>
      </c>
      <c r="BD304" s="685">
        <v>0</v>
      </c>
      <c r="BE304" s="685">
        <v>0</v>
      </c>
      <c r="BF304" s="685">
        <v>0</v>
      </c>
      <c r="BG304" s="685">
        <v>0</v>
      </c>
      <c r="BH304" s="685">
        <v>0</v>
      </c>
      <c r="BI304" s="685">
        <v>0</v>
      </c>
      <c r="BJ304" s="685">
        <v>0</v>
      </c>
      <c r="BK304" s="685">
        <v>0</v>
      </c>
      <c r="BL304" s="685">
        <v>0</v>
      </c>
      <c r="BM304" s="685">
        <v>0</v>
      </c>
      <c r="BN304" s="685">
        <v>0</v>
      </c>
      <c r="BO304" s="685">
        <v>0</v>
      </c>
      <c r="BP304" s="685">
        <v>0</v>
      </c>
      <c r="BQ304" s="685">
        <v>0</v>
      </c>
      <c r="BR304" s="685">
        <v>0</v>
      </c>
      <c r="BS304" s="685">
        <v>0</v>
      </c>
      <c r="BT304" s="686">
        <v>0</v>
      </c>
    </row>
    <row r="305" spans="2:72">
      <c r="B305" s="683"/>
      <c r="C305" s="683"/>
      <c r="D305" s="683" t="s">
        <v>697</v>
      </c>
      <c r="E305" s="683" t="s">
        <v>682</v>
      </c>
      <c r="F305" s="683"/>
      <c r="G305" s="683"/>
      <c r="H305" s="683">
        <v>2016</v>
      </c>
      <c r="I305" s="635" t="s">
        <v>582</v>
      </c>
      <c r="J305" s="635" t="str">
        <f t="shared" si="4"/>
        <v>Current Year Savings</v>
      </c>
      <c r="K305" s="625"/>
      <c r="L305" s="727"/>
      <c r="M305" s="725"/>
      <c r="N305" s="725"/>
      <c r="O305" s="725"/>
      <c r="P305" s="725">
        <v>0</v>
      </c>
      <c r="Q305" s="725">
        <v>0</v>
      </c>
      <c r="R305" s="725">
        <v>0</v>
      </c>
      <c r="S305" s="725">
        <v>0</v>
      </c>
      <c r="T305" s="725">
        <v>0</v>
      </c>
      <c r="U305" s="725">
        <v>0</v>
      </c>
      <c r="V305" s="725">
        <v>0</v>
      </c>
      <c r="W305" s="725">
        <v>0</v>
      </c>
      <c r="X305" s="725">
        <v>0</v>
      </c>
      <c r="Y305" s="725">
        <v>0</v>
      </c>
      <c r="Z305" s="725">
        <v>0</v>
      </c>
      <c r="AA305" s="725">
        <v>0</v>
      </c>
      <c r="AB305" s="725">
        <v>0</v>
      </c>
      <c r="AC305" s="725">
        <v>0</v>
      </c>
      <c r="AD305" s="725">
        <v>0</v>
      </c>
      <c r="AE305" s="725">
        <v>0</v>
      </c>
      <c r="AF305" s="725">
        <v>0</v>
      </c>
      <c r="AG305" s="725">
        <v>0</v>
      </c>
      <c r="AH305" s="725">
        <v>0</v>
      </c>
      <c r="AI305" s="725">
        <v>0</v>
      </c>
      <c r="AJ305" s="725">
        <v>0</v>
      </c>
      <c r="AK305" s="725">
        <v>0</v>
      </c>
      <c r="AL305" s="725">
        <v>0</v>
      </c>
      <c r="AM305" s="725">
        <v>0</v>
      </c>
      <c r="AN305" s="725">
        <v>0</v>
      </c>
      <c r="AO305" s="726">
        <v>0</v>
      </c>
      <c r="AP305" s="625"/>
      <c r="AQ305" s="684"/>
      <c r="AR305" s="685"/>
      <c r="AS305" s="685"/>
      <c r="AT305" s="685"/>
      <c r="AU305" s="685">
        <v>0</v>
      </c>
      <c r="AV305" s="685">
        <v>0</v>
      </c>
      <c r="AW305" s="685">
        <v>0</v>
      </c>
      <c r="AX305" s="685">
        <v>0</v>
      </c>
      <c r="AY305" s="685">
        <v>0</v>
      </c>
      <c r="AZ305" s="685">
        <v>0</v>
      </c>
      <c r="BA305" s="685">
        <v>0</v>
      </c>
      <c r="BB305" s="685">
        <v>0</v>
      </c>
      <c r="BC305" s="685">
        <v>0</v>
      </c>
      <c r="BD305" s="685">
        <v>0</v>
      </c>
      <c r="BE305" s="685">
        <v>0</v>
      </c>
      <c r="BF305" s="685">
        <v>0</v>
      </c>
      <c r="BG305" s="685">
        <v>0</v>
      </c>
      <c r="BH305" s="685">
        <v>0</v>
      </c>
      <c r="BI305" s="685">
        <v>0</v>
      </c>
      <c r="BJ305" s="685">
        <v>0</v>
      </c>
      <c r="BK305" s="685">
        <v>0</v>
      </c>
      <c r="BL305" s="685">
        <v>0</v>
      </c>
      <c r="BM305" s="685">
        <v>0</v>
      </c>
      <c r="BN305" s="685">
        <v>0</v>
      </c>
      <c r="BO305" s="685">
        <v>0</v>
      </c>
      <c r="BP305" s="685">
        <v>0</v>
      </c>
      <c r="BQ305" s="685">
        <v>0</v>
      </c>
      <c r="BR305" s="685">
        <v>0</v>
      </c>
      <c r="BS305" s="685">
        <v>0</v>
      </c>
      <c r="BT305" s="686">
        <v>0</v>
      </c>
    </row>
    <row r="306" spans="2:72">
      <c r="B306" s="683"/>
      <c r="C306" s="683"/>
      <c r="D306" s="683" t="s">
        <v>97</v>
      </c>
      <c r="E306" s="683" t="s">
        <v>682</v>
      </c>
      <c r="F306" s="683"/>
      <c r="G306" s="683"/>
      <c r="H306" s="683">
        <v>2016</v>
      </c>
      <c r="I306" s="635" t="s">
        <v>582</v>
      </c>
      <c r="J306" s="635" t="str">
        <f t="shared" si="4"/>
        <v>Current Year Savings</v>
      </c>
      <c r="K306" s="625"/>
      <c r="L306" s="727"/>
      <c r="M306" s="725"/>
      <c r="N306" s="725"/>
      <c r="O306" s="725"/>
      <c r="P306" s="725">
        <v>0</v>
      </c>
      <c r="Q306" s="725">
        <v>0</v>
      </c>
      <c r="R306" s="725">
        <v>0</v>
      </c>
      <c r="S306" s="725">
        <v>0</v>
      </c>
      <c r="T306" s="725">
        <v>0</v>
      </c>
      <c r="U306" s="725">
        <v>0</v>
      </c>
      <c r="V306" s="725">
        <v>0</v>
      </c>
      <c r="W306" s="725">
        <v>0</v>
      </c>
      <c r="X306" s="725">
        <v>0</v>
      </c>
      <c r="Y306" s="725">
        <v>0</v>
      </c>
      <c r="Z306" s="725">
        <v>0</v>
      </c>
      <c r="AA306" s="725">
        <v>0</v>
      </c>
      <c r="AB306" s="725">
        <v>0</v>
      </c>
      <c r="AC306" s="725">
        <v>0</v>
      </c>
      <c r="AD306" s="725">
        <v>0</v>
      </c>
      <c r="AE306" s="725">
        <v>0</v>
      </c>
      <c r="AF306" s="725">
        <v>0</v>
      </c>
      <c r="AG306" s="725">
        <v>0</v>
      </c>
      <c r="AH306" s="725">
        <v>0</v>
      </c>
      <c r="AI306" s="725">
        <v>0</v>
      </c>
      <c r="AJ306" s="725">
        <v>0</v>
      </c>
      <c r="AK306" s="725">
        <v>0</v>
      </c>
      <c r="AL306" s="725">
        <v>0</v>
      </c>
      <c r="AM306" s="725">
        <v>0</v>
      </c>
      <c r="AN306" s="725">
        <v>0</v>
      </c>
      <c r="AO306" s="726">
        <v>0</v>
      </c>
      <c r="AP306" s="625"/>
      <c r="AQ306" s="684"/>
      <c r="AR306" s="685"/>
      <c r="AS306" s="685"/>
      <c r="AT306" s="685"/>
      <c r="AU306" s="685">
        <v>0</v>
      </c>
      <c r="AV306" s="685">
        <v>0</v>
      </c>
      <c r="AW306" s="685">
        <v>0</v>
      </c>
      <c r="AX306" s="685">
        <v>0</v>
      </c>
      <c r="AY306" s="685">
        <v>0</v>
      </c>
      <c r="AZ306" s="685">
        <v>0</v>
      </c>
      <c r="BA306" s="685">
        <v>0</v>
      </c>
      <c r="BB306" s="685">
        <v>0</v>
      </c>
      <c r="BC306" s="685">
        <v>0</v>
      </c>
      <c r="BD306" s="685">
        <v>0</v>
      </c>
      <c r="BE306" s="685">
        <v>0</v>
      </c>
      <c r="BF306" s="685">
        <v>0</v>
      </c>
      <c r="BG306" s="685">
        <v>0</v>
      </c>
      <c r="BH306" s="685">
        <v>0</v>
      </c>
      <c r="BI306" s="685">
        <v>0</v>
      </c>
      <c r="BJ306" s="685">
        <v>0</v>
      </c>
      <c r="BK306" s="685">
        <v>0</v>
      </c>
      <c r="BL306" s="685">
        <v>0</v>
      </c>
      <c r="BM306" s="685">
        <v>0</v>
      </c>
      <c r="BN306" s="685">
        <v>0</v>
      </c>
      <c r="BO306" s="685">
        <v>0</v>
      </c>
      <c r="BP306" s="685">
        <v>0</v>
      </c>
      <c r="BQ306" s="685">
        <v>0</v>
      </c>
      <c r="BR306" s="685">
        <v>0</v>
      </c>
      <c r="BS306" s="685">
        <v>0</v>
      </c>
      <c r="BT306" s="686">
        <v>0</v>
      </c>
    </row>
    <row r="307" spans="2:72">
      <c r="B307" s="683"/>
      <c r="C307" s="683"/>
      <c r="D307" s="683" t="s">
        <v>95</v>
      </c>
      <c r="E307" s="683" t="s">
        <v>682</v>
      </c>
      <c r="F307" s="683"/>
      <c r="G307" s="683"/>
      <c r="H307" s="683">
        <v>2016</v>
      </c>
      <c r="I307" s="635" t="s">
        <v>582</v>
      </c>
      <c r="J307" s="635" t="str">
        <f t="shared" si="4"/>
        <v>Current Year Savings</v>
      </c>
      <c r="K307" s="625"/>
      <c r="L307" s="727"/>
      <c r="M307" s="725"/>
      <c r="N307" s="725"/>
      <c r="O307" s="725"/>
      <c r="P307" s="725">
        <v>0</v>
      </c>
      <c r="Q307" s="725">
        <v>0</v>
      </c>
      <c r="R307" s="725">
        <v>0</v>
      </c>
      <c r="S307" s="725">
        <v>0</v>
      </c>
      <c r="T307" s="725">
        <v>0</v>
      </c>
      <c r="U307" s="725">
        <v>0</v>
      </c>
      <c r="V307" s="725">
        <v>0</v>
      </c>
      <c r="W307" s="725">
        <v>0</v>
      </c>
      <c r="X307" s="725">
        <v>0</v>
      </c>
      <c r="Y307" s="725">
        <v>0</v>
      </c>
      <c r="Z307" s="725">
        <v>0</v>
      </c>
      <c r="AA307" s="725">
        <v>0</v>
      </c>
      <c r="AB307" s="725">
        <v>0</v>
      </c>
      <c r="AC307" s="725">
        <v>0</v>
      </c>
      <c r="AD307" s="725">
        <v>0</v>
      </c>
      <c r="AE307" s="725">
        <v>0</v>
      </c>
      <c r="AF307" s="725">
        <v>0</v>
      </c>
      <c r="AG307" s="725">
        <v>0</v>
      </c>
      <c r="AH307" s="725">
        <v>0</v>
      </c>
      <c r="AI307" s="725">
        <v>0</v>
      </c>
      <c r="AJ307" s="725">
        <v>0</v>
      </c>
      <c r="AK307" s="725">
        <v>0</v>
      </c>
      <c r="AL307" s="725">
        <v>0</v>
      </c>
      <c r="AM307" s="725">
        <v>0</v>
      </c>
      <c r="AN307" s="725">
        <v>0</v>
      </c>
      <c r="AO307" s="726">
        <v>0</v>
      </c>
      <c r="AP307" s="625"/>
      <c r="AQ307" s="684"/>
      <c r="AR307" s="685"/>
      <c r="AS307" s="685"/>
      <c r="AT307" s="685"/>
      <c r="AU307" s="685">
        <v>0</v>
      </c>
      <c r="AV307" s="685">
        <v>0</v>
      </c>
      <c r="AW307" s="685">
        <v>0</v>
      </c>
      <c r="AX307" s="685">
        <v>0</v>
      </c>
      <c r="AY307" s="685">
        <v>0</v>
      </c>
      <c r="AZ307" s="685">
        <v>0</v>
      </c>
      <c r="BA307" s="685">
        <v>0</v>
      </c>
      <c r="BB307" s="685">
        <v>0</v>
      </c>
      <c r="BC307" s="685">
        <v>0</v>
      </c>
      <c r="BD307" s="685">
        <v>0</v>
      </c>
      <c r="BE307" s="685">
        <v>0</v>
      </c>
      <c r="BF307" s="685">
        <v>0</v>
      </c>
      <c r="BG307" s="685">
        <v>0</v>
      </c>
      <c r="BH307" s="685">
        <v>0</v>
      </c>
      <c r="BI307" s="685">
        <v>0</v>
      </c>
      <c r="BJ307" s="685">
        <v>0</v>
      </c>
      <c r="BK307" s="685">
        <v>0</v>
      </c>
      <c r="BL307" s="685">
        <v>0</v>
      </c>
      <c r="BM307" s="685">
        <v>0</v>
      </c>
      <c r="BN307" s="685">
        <v>0</v>
      </c>
      <c r="BO307" s="685">
        <v>0</v>
      </c>
      <c r="BP307" s="685">
        <v>0</v>
      </c>
      <c r="BQ307" s="685">
        <v>0</v>
      </c>
      <c r="BR307" s="685">
        <v>0</v>
      </c>
      <c r="BS307" s="685">
        <v>0</v>
      </c>
      <c r="BT307" s="686">
        <v>0</v>
      </c>
    </row>
    <row r="308" spans="2:72">
      <c r="B308" s="683"/>
      <c r="C308" s="683"/>
      <c r="D308" s="683" t="s">
        <v>96</v>
      </c>
      <c r="E308" s="683" t="s">
        <v>682</v>
      </c>
      <c r="F308" s="683"/>
      <c r="G308" s="683"/>
      <c r="H308" s="683">
        <v>2016</v>
      </c>
      <c r="I308" s="635" t="s">
        <v>582</v>
      </c>
      <c r="J308" s="635" t="str">
        <f t="shared" si="4"/>
        <v>Current Year Savings</v>
      </c>
      <c r="K308" s="625"/>
      <c r="L308" s="727"/>
      <c r="M308" s="725"/>
      <c r="N308" s="725"/>
      <c r="O308" s="725"/>
      <c r="P308" s="725">
        <v>0</v>
      </c>
      <c r="Q308" s="725">
        <v>0</v>
      </c>
      <c r="R308" s="725">
        <v>0</v>
      </c>
      <c r="S308" s="725">
        <v>0</v>
      </c>
      <c r="T308" s="725">
        <v>0</v>
      </c>
      <c r="U308" s="725">
        <v>0</v>
      </c>
      <c r="V308" s="725">
        <v>0</v>
      </c>
      <c r="W308" s="725">
        <v>0</v>
      </c>
      <c r="X308" s="725">
        <v>0</v>
      </c>
      <c r="Y308" s="725">
        <v>0</v>
      </c>
      <c r="Z308" s="725">
        <v>0</v>
      </c>
      <c r="AA308" s="725">
        <v>0</v>
      </c>
      <c r="AB308" s="725">
        <v>0</v>
      </c>
      <c r="AC308" s="725">
        <v>0</v>
      </c>
      <c r="AD308" s="725">
        <v>0</v>
      </c>
      <c r="AE308" s="725">
        <v>0</v>
      </c>
      <c r="AF308" s="725">
        <v>0</v>
      </c>
      <c r="AG308" s="725">
        <v>0</v>
      </c>
      <c r="AH308" s="725">
        <v>0</v>
      </c>
      <c r="AI308" s="725">
        <v>0</v>
      </c>
      <c r="AJ308" s="725">
        <v>0</v>
      </c>
      <c r="AK308" s="725">
        <v>0</v>
      </c>
      <c r="AL308" s="725">
        <v>0</v>
      </c>
      <c r="AM308" s="725">
        <v>0</v>
      </c>
      <c r="AN308" s="725">
        <v>0</v>
      </c>
      <c r="AO308" s="726">
        <v>0</v>
      </c>
      <c r="AP308" s="625"/>
      <c r="AQ308" s="684"/>
      <c r="AR308" s="685"/>
      <c r="AS308" s="685"/>
      <c r="AT308" s="685"/>
      <c r="AU308" s="685">
        <v>0</v>
      </c>
      <c r="AV308" s="685">
        <v>0</v>
      </c>
      <c r="AW308" s="685">
        <v>0</v>
      </c>
      <c r="AX308" s="685">
        <v>0</v>
      </c>
      <c r="AY308" s="685">
        <v>0</v>
      </c>
      <c r="AZ308" s="685">
        <v>0</v>
      </c>
      <c r="BA308" s="685">
        <v>0</v>
      </c>
      <c r="BB308" s="685">
        <v>0</v>
      </c>
      <c r="BC308" s="685">
        <v>0</v>
      </c>
      <c r="BD308" s="685">
        <v>0</v>
      </c>
      <c r="BE308" s="685">
        <v>0</v>
      </c>
      <c r="BF308" s="685">
        <v>0</v>
      </c>
      <c r="BG308" s="685">
        <v>0</v>
      </c>
      <c r="BH308" s="685">
        <v>0</v>
      </c>
      <c r="BI308" s="685">
        <v>0</v>
      </c>
      <c r="BJ308" s="685">
        <v>0</v>
      </c>
      <c r="BK308" s="685">
        <v>0</v>
      </c>
      <c r="BL308" s="685">
        <v>0</v>
      </c>
      <c r="BM308" s="685">
        <v>0</v>
      </c>
      <c r="BN308" s="685">
        <v>0</v>
      </c>
      <c r="BO308" s="685">
        <v>0</v>
      </c>
      <c r="BP308" s="685">
        <v>0</v>
      </c>
      <c r="BQ308" s="685">
        <v>0</v>
      </c>
      <c r="BR308" s="685">
        <v>0</v>
      </c>
      <c r="BS308" s="685">
        <v>0</v>
      </c>
      <c r="BT308" s="686">
        <v>0</v>
      </c>
    </row>
    <row r="309" spans="2:72">
      <c r="B309" s="683"/>
      <c r="C309" s="683"/>
      <c r="D309" s="683" t="s">
        <v>687</v>
      </c>
      <c r="E309" s="683" t="s">
        <v>682</v>
      </c>
      <c r="F309" s="683"/>
      <c r="G309" s="683"/>
      <c r="H309" s="683">
        <v>2016</v>
      </c>
      <c r="I309" s="635" t="s">
        <v>582</v>
      </c>
      <c r="J309" s="635" t="str">
        <f t="shared" si="4"/>
        <v>Current Year Savings</v>
      </c>
      <c r="K309" s="625"/>
      <c r="L309" s="727"/>
      <c r="M309" s="725"/>
      <c r="N309" s="725"/>
      <c r="O309" s="725"/>
      <c r="P309" s="725">
        <v>0</v>
      </c>
      <c r="Q309" s="725">
        <v>0</v>
      </c>
      <c r="R309" s="725">
        <v>0</v>
      </c>
      <c r="S309" s="725">
        <v>0</v>
      </c>
      <c r="T309" s="725">
        <v>0</v>
      </c>
      <c r="U309" s="725">
        <v>0</v>
      </c>
      <c r="V309" s="725">
        <v>0</v>
      </c>
      <c r="W309" s="725">
        <v>0</v>
      </c>
      <c r="X309" s="725">
        <v>0</v>
      </c>
      <c r="Y309" s="725">
        <v>0</v>
      </c>
      <c r="Z309" s="725">
        <v>0</v>
      </c>
      <c r="AA309" s="725">
        <v>0</v>
      </c>
      <c r="AB309" s="725">
        <v>0</v>
      </c>
      <c r="AC309" s="725">
        <v>0</v>
      </c>
      <c r="AD309" s="725">
        <v>0</v>
      </c>
      <c r="AE309" s="725">
        <v>0</v>
      </c>
      <c r="AF309" s="725">
        <v>0</v>
      </c>
      <c r="AG309" s="725">
        <v>0</v>
      </c>
      <c r="AH309" s="725">
        <v>0</v>
      </c>
      <c r="AI309" s="725">
        <v>0</v>
      </c>
      <c r="AJ309" s="725">
        <v>0</v>
      </c>
      <c r="AK309" s="725">
        <v>0</v>
      </c>
      <c r="AL309" s="725">
        <v>0</v>
      </c>
      <c r="AM309" s="725">
        <v>0</v>
      </c>
      <c r="AN309" s="725">
        <v>0</v>
      </c>
      <c r="AO309" s="726">
        <v>0</v>
      </c>
      <c r="AP309" s="625"/>
      <c r="AQ309" s="684"/>
      <c r="AR309" s="685"/>
      <c r="AS309" s="685"/>
      <c r="AT309" s="685"/>
      <c r="AU309" s="685">
        <v>0</v>
      </c>
      <c r="AV309" s="685">
        <v>0</v>
      </c>
      <c r="AW309" s="685">
        <v>0</v>
      </c>
      <c r="AX309" s="685">
        <v>0</v>
      </c>
      <c r="AY309" s="685">
        <v>0</v>
      </c>
      <c r="AZ309" s="685">
        <v>0</v>
      </c>
      <c r="BA309" s="685">
        <v>0</v>
      </c>
      <c r="BB309" s="685">
        <v>0</v>
      </c>
      <c r="BC309" s="685">
        <v>0</v>
      </c>
      <c r="BD309" s="685">
        <v>0</v>
      </c>
      <c r="BE309" s="685">
        <v>0</v>
      </c>
      <c r="BF309" s="685">
        <v>0</v>
      </c>
      <c r="BG309" s="685">
        <v>0</v>
      </c>
      <c r="BH309" s="685">
        <v>0</v>
      </c>
      <c r="BI309" s="685">
        <v>0</v>
      </c>
      <c r="BJ309" s="685">
        <v>0</v>
      </c>
      <c r="BK309" s="685">
        <v>0</v>
      </c>
      <c r="BL309" s="685">
        <v>0</v>
      </c>
      <c r="BM309" s="685">
        <v>0</v>
      </c>
      <c r="BN309" s="685">
        <v>0</v>
      </c>
      <c r="BO309" s="685">
        <v>0</v>
      </c>
      <c r="BP309" s="685">
        <v>0</v>
      </c>
      <c r="BQ309" s="685">
        <v>0</v>
      </c>
      <c r="BR309" s="685">
        <v>0</v>
      </c>
      <c r="BS309" s="685">
        <v>0</v>
      </c>
      <c r="BT309" s="686">
        <v>0</v>
      </c>
    </row>
    <row r="310" spans="2:72">
      <c r="B310" s="683"/>
      <c r="C310" s="683"/>
      <c r="D310" s="683" t="s">
        <v>99</v>
      </c>
      <c r="E310" s="683" t="s">
        <v>682</v>
      </c>
      <c r="F310" s="683"/>
      <c r="G310" s="683"/>
      <c r="H310" s="683">
        <v>2016</v>
      </c>
      <c r="I310" s="635" t="s">
        <v>582</v>
      </c>
      <c r="J310" s="635" t="str">
        <f t="shared" si="4"/>
        <v>Current Year Savings</v>
      </c>
      <c r="K310" s="625"/>
      <c r="L310" s="727"/>
      <c r="M310" s="725"/>
      <c r="N310" s="725"/>
      <c r="O310" s="725"/>
      <c r="P310" s="725">
        <v>0</v>
      </c>
      <c r="Q310" s="725">
        <v>0</v>
      </c>
      <c r="R310" s="725">
        <v>0</v>
      </c>
      <c r="S310" s="725">
        <v>0</v>
      </c>
      <c r="T310" s="725">
        <v>0</v>
      </c>
      <c r="U310" s="725">
        <v>0</v>
      </c>
      <c r="V310" s="725">
        <v>0</v>
      </c>
      <c r="W310" s="725">
        <v>0</v>
      </c>
      <c r="X310" s="725">
        <v>0</v>
      </c>
      <c r="Y310" s="725">
        <v>0</v>
      </c>
      <c r="Z310" s="725">
        <v>0</v>
      </c>
      <c r="AA310" s="725">
        <v>0</v>
      </c>
      <c r="AB310" s="725">
        <v>0</v>
      </c>
      <c r="AC310" s="725">
        <v>0</v>
      </c>
      <c r="AD310" s="725">
        <v>0</v>
      </c>
      <c r="AE310" s="725">
        <v>0</v>
      </c>
      <c r="AF310" s="725">
        <v>0</v>
      </c>
      <c r="AG310" s="725">
        <v>0</v>
      </c>
      <c r="AH310" s="725">
        <v>0</v>
      </c>
      <c r="AI310" s="725">
        <v>0</v>
      </c>
      <c r="AJ310" s="725">
        <v>0</v>
      </c>
      <c r="AK310" s="725">
        <v>0</v>
      </c>
      <c r="AL310" s="725">
        <v>0</v>
      </c>
      <c r="AM310" s="725">
        <v>0</v>
      </c>
      <c r="AN310" s="725">
        <v>0</v>
      </c>
      <c r="AO310" s="726">
        <v>0</v>
      </c>
      <c r="AP310" s="625"/>
      <c r="AQ310" s="684"/>
      <c r="AR310" s="685"/>
      <c r="AS310" s="685"/>
      <c r="AT310" s="685"/>
      <c r="AU310" s="685">
        <v>0</v>
      </c>
      <c r="AV310" s="685">
        <v>0</v>
      </c>
      <c r="AW310" s="685">
        <v>0</v>
      </c>
      <c r="AX310" s="685">
        <v>0</v>
      </c>
      <c r="AY310" s="685">
        <v>0</v>
      </c>
      <c r="AZ310" s="685">
        <v>0</v>
      </c>
      <c r="BA310" s="685">
        <v>0</v>
      </c>
      <c r="BB310" s="685">
        <v>0</v>
      </c>
      <c r="BC310" s="685">
        <v>0</v>
      </c>
      <c r="BD310" s="685">
        <v>0</v>
      </c>
      <c r="BE310" s="685">
        <v>0</v>
      </c>
      <c r="BF310" s="685">
        <v>0</v>
      </c>
      <c r="BG310" s="685">
        <v>0</v>
      </c>
      <c r="BH310" s="685">
        <v>0</v>
      </c>
      <c r="BI310" s="685">
        <v>0</v>
      </c>
      <c r="BJ310" s="685">
        <v>0</v>
      </c>
      <c r="BK310" s="685">
        <v>0</v>
      </c>
      <c r="BL310" s="685">
        <v>0</v>
      </c>
      <c r="BM310" s="685">
        <v>0</v>
      </c>
      <c r="BN310" s="685">
        <v>0</v>
      </c>
      <c r="BO310" s="685">
        <v>0</v>
      </c>
      <c r="BP310" s="685">
        <v>0</v>
      </c>
      <c r="BQ310" s="685">
        <v>0</v>
      </c>
      <c r="BR310" s="685">
        <v>0</v>
      </c>
      <c r="BS310" s="685">
        <v>0</v>
      </c>
      <c r="BT310" s="686">
        <v>0</v>
      </c>
    </row>
    <row r="311" spans="2:72">
      <c r="B311" s="683"/>
      <c r="C311" s="683"/>
      <c r="D311" s="683" t="s">
        <v>100</v>
      </c>
      <c r="E311" s="683" t="s">
        <v>682</v>
      </c>
      <c r="F311" s="683"/>
      <c r="G311" s="683"/>
      <c r="H311" s="683">
        <v>2016</v>
      </c>
      <c r="I311" s="635" t="s">
        <v>582</v>
      </c>
      <c r="J311" s="635" t="str">
        <f t="shared" si="4"/>
        <v>Current Year Savings</v>
      </c>
      <c r="K311" s="625"/>
      <c r="L311" s="727"/>
      <c r="M311" s="725"/>
      <c r="N311" s="725"/>
      <c r="O311" s="725"/>
      <c r="P311" s="725">
        <v>0</v>
      </c>
      <c r="Q311" s="725">
        <v>0</v>
      </c>
      <c r="R311" s="725">
        <v>0</v>
      </c>
      <c r="S311" s="725">
        <v>0</v>
      </c>
      <c r="T311" s="725">
        <v>0</v>
      </c>
      <c r="U311" s="725">
        <v>0</v>
      </c>
      <c r="V311" s="725">
        <v>0</v>
      </c>
      <c r="W311" s="725">
        <v>0</v>
      </c>
      <c r="X311" s="725">
        <v>0</v>
      </c>
      <c r="Y311" s="725">
        <v>0</v>
      </c>
      <c r="Z311" s="725">
        <v>0</v>
      </c>
      <c r="AA311" s="725">
        <v>0</v>
      </c>
      <c r="AB311" s="725">
        <v>0</v>
      </c>
      <c r="AC311" s="725">
        <v>0</v>
      </c>
      <c r="AD311" s="725">
        <v>0</v>
      </c>
      <c r="AE311" s="725">
        <v>0</v>
      </c>
      <c r="AF311" s="725">
        <v>0</v>
      </c>
      <c r="AG311" s="725">
        <v>0</v>
      </c>
      <c r="AH311" s="725">
        <v>0</v>
      </c>
      <c r="AI311" s="725">
        <v>0</v>
      </c>
      <c r="AJ311" s="725">
        <v>0</v>
      </c>
      <c r="AK311" s="725">
        <v>0</v>
      </c>
      <c r="AL311" s="725">
        <v>0</v>
      </c>
      <c r="AM311" s="725">
        <v>0</v>
      </c>
      <c r="AN311" s="725">
        <v>0</v>
      </c>
      <c r="AO311" s="726">
        <v>0</v>
      </c>
      <c r="AP311" s="625"/>
      <c r="AQ311" s="684"/>
      <c r="AR311" s="685"/>
      <c r="AS311" s="685"/>
      <c r="AT311" s="685"/>
      <c r="AU311" s="685">
        <v>0</v>
      </c>
      <c r="AV311" s="685">
        <v>0</v>
      </c>
      <c r="AW311" s="685">
        <v>0</v>
      </c>
      <c r="AX311" s="685">
        <v>0</v>
      </c>
      <c r="AY311" s="685">
        <v>0</v>
      </c>
      <c r="AZ311" s="685">
        <v>0</v>
      </c>
      <c r="BA311" s="685">
        <v>0</v>
      </c>
      <c r="BB311" s="685">
        <v>0</v>
      </c>
      <c r="BC311" s="685">
        <v>0</v>
      </c>
      <c r="BD311" s="685">
        <v>0</v>
      </c>
      <c r="BE311" s="685">
        <v>0</v>
      </c>
      <c r="BF311" s="685">
        <v>0</v>
      </c>
      <c r="BG311" s="685">
        <v>0</v>
      </c>
      <c r="BH311" s="685">
        <v>0</v>
      </c>
      <c r="BI311" s="685">
        <v>0</v>
      </c>
      <c r="BJ311" s="685">
        <v>0</v>
      </c>
      <c r="BK311" s="685">
        <v>0</v>
      </c>
      <c r="BL311" s="685">
        <v>0</v>
      </c>
      <c r="BM311" s="685">
        <v>0</v>
      </c>
      <c r="BN311" s="685">
        <v>0</v>
      </c>
      <c r="BO311" s="685">
        <v>0</v>
      </c>
      <c r="BP311" s="685">
        <v>0</v>
      </c>
      <c r="BQ311" s="685">
        <v>0</v>
      </c>
      <c r="BR311" s="685">
        <v>0</v>
      </c>
      <c r="BS311" s="685">
        <v>0</v>
      </c>
      <c r="BT311" s="686">
        <v>0</v>
      </c>
    </row>
    <row r="312" spans="2:72">
      <c r="B312" s="683"/>
      <c r="C312" s="683"/>
      <c r="D312" s="683" t="s">
        <v>101</v>
      </c>
      <c r="E312" s="683" t="s">
        <v>682</v>
      </c>
      <c r="F312" s="683"/>
      <c r="G312" s="683"/>
      <c r="H312" s="683">
        <v>2016</v>
      </c>
      <c r="I312" s="635" t="s">
        <v>582</v>
      </c>
      <c r="J312" s="635" t="str">
        <f t="shared" si="4"/>
        <v>Current Year Savings</v>
      </c>
      <c r="K312" s="625"/>
      <c r="L312" s="727"/>
      <c r="M312" s="725"/>
      <c r="N312" s="725"/>
      <c r="O312" s="725"/>
      <c r="P312" s="725">
        <v>0</v>
      </c>
      <c r="Q312" s="725">
        <v>0</v>
      </c>
      <c r="R312" s="725">
        <v>0</v>
      </c>
      <c r="S312" s="725">
        <v>0</v>
      </c>
      <c r="T312" s="725">
        <v>0</v>
      </c>
      <c r="U312" s="725">
        <v>0</v>
      </c>
      <c r="V312" s="725">
        <v>0</v>
      </c>
      <c r="W312" s="725">
        <v>0</v>
      </c>
      <c r="X312" s="725">
        <v>0</v>
      </c>
      <c r="Y312" s="725">
        <v>0</v>
      </c>
      <c r="Z312" s="725">
        <v>0</v>
      </c>
      <c r="AA312" s="725">
        <v>0</v>
      </c>
      <c r="AB312" s="725">
        <v>0</v>
      </c>
      <c r="AC312" s="725">
        <v>0</v>
      </c>
      <c r="AD312" s="725">
        <v>0</v>
      </c>
      <c r="AE312" s="725">
        <v>0</v>
      </c>
      <c r="AF312" s="725">
        <v>0</v>
      </c>
      <c r="AG312" s="725">
        <v>0</v>
      </c>
      <c r="AH312" s="725">
        <v>0</v>
      </c>
      <c r="AI312" s="725">
        <v>0</v>
      </c>
      <c r="AJ312" s="725">
        <v>0</v>
      </c>
      <c r="AK312" s="725">
        <v>0</v>
      </c>
      <c r="AL312" s="725">
        <v>0</v>
      </c>
      <c r="AM312" s="725">
        <v>0</v>
      </c>
      <c r="AN312" s="725">
        <v>0</v>
      </c>
      <c r="AO312" s="726">
        <v>0</v>
      </c>
      <c r="AP312" s="625"/>
      <c r="AQ312" s="684"/>
      <c r="AR312" s="685"/>
      <c r="AS312" s="685"/>
      <c r="AT312" s="685"/>
      <c r="AU312" s="685">
        <v>0</v>
      </c>
      <c r="AV312" s="685">
        <v>0</v>
      </c>
      <c r="AW312" s="685">
        <v>0</v>
      </c>
      <c r="AX312" s="685">
        <v>0</v>
      </c>
      <c r="AY312" s="685">
        <v>0</v>
      </c>
      <c r="AZ312" s="685">
        <v>0</v>
      </c>
      <c r="BA312" s="685">
        <v>0</v>
      </c>
      <c r="BB312" s="685">
        <v>0</v>
      </c>
      <c r="BC312" s="685">
        <v>0</v>
      </c>
      <c r="BD312" s="685">
        <v>0</v>
      </c>
      <c r="BE312" s="685">
        <v>0</v>
      </c>
      <c r="BF312" s="685">
        <v>0</v>
      </c>
      <c r="BG312" s="685">
        <v>0</v>
      </c>
      <c r="BH312" s="685">
        <v>0</v>
      </c>
      <c r="BI312" s="685">
        <v>0</v>
      </c>
      <c r="BJ312" s="685">
        <v>0</v>
      </c>
      <c r="BK312" s="685">
        <v>0</v>
      </c>
      <c r="BL312" s="685">
        <v>0</v>
      </c>
      <c r="BM312" s="685">
        <v>0</v>
      </c>
      <c r="BN312" s="685">
        <v>0</v>
      </c>
      <c r="BO312" s="685">
        <v>0</v>
      </c>
      <c r="BP312" s="685">
        <v>0</v>
      </c>
      <c r="BQ312" s="685">
        <v>0</v>
      </c>
      <c r="BR312" s="685">
        <v>0</v>
      </c>
      <c r="BS312" s="685">
        <v>0</v>
      </c>
      <c r="BT312" s="686">
        <v>0</v>
      </c>
    </row>
    <row r="313" spans="2:72">
      <c r="B313" s="683"/>
      <c r="C313" s="683"/>
      <c r="D313" s="683" t="s">
        <v>102</v>
      </c>
      <c r="E313" s="683" t="s">
        <v>682</v>
      </c>
      <c r="F313" s="683"/>
      <c r="G313" s="683"/>
      <c r="H313" s="683">
        <v>2016</v>
      </c>
      <c r="I313" s="635" t="s">
        <v>582</v>
      </c>
      <c r="J313" s="635" t="str">
        <f t="shared" si="4"/>
        <v>Current Year Savings</v>
      </c>
      <c r="K313" s="625"/>
      <c r="L313" s="727"/>
      <c r="M313" s="725"/>
      <c r="N313" s="725"/>
      <c r="O313" s="725"/>
      <c r="P313" s="725">
        <v>0</v>
      </c>
      <c r="Q313" s="725">
        <v>0</v>
      </c>
      <c r="R313" s="725">
        <v>0</v>
      </c>
      <c r="S313" s="725">
        <v>0</v>
      </c>
      <c r="T313" s="725">
        <v>0</v>
      </c>
      <c r="U313" s="725">
        <v>0</v>
      </c>
      <c r="V313" s="725">
        <v>0</v>
      </c>
      <c r="W313" s="725">
        <v>0</v>
      </c>
      <c r="X313" s="725">
        <v>0</v>
      </c>
      <c r="Y313" s="725">
        <v>0</v>
      </c>
      <c r="Z313" s="725">
        <v>0</v>
      </c>
      <c r="AA313" s="725">
        <v>0</v>
      </c>
      <c r="AB313" s="725">
        <v>0</v>
      </c>
      <c r="AC313" s="725">
        <v>0</v>
      </c>
      <c r="AD313" s="725">
        <v>0</v>
      </c>
      <c r="AE313" s="725">
        <v>0</v>
      </c>
      <c r="AF313" s="725">
        <v>0</v>
      </c>
      <c r="AG313" s="725">
        <v>0</v>
      </c>
      <c r="AH313" s="725">
        <v>0</v>
      </c>
      <c r="AI313" s="725">
        <v>0</v>
      </c>
      <c r="AJ313" s="725">
        <v>0</v>
      </c>
      <c r="AK313" s="725">
        <v>0</v>
      </c>
      <c r="AL313" s="725">
        <v>0</v>
      </c>
      <c r="AM313" s="725">
        <v>0</v>
      </c>
      <c r="AN313" s="725">
        <v>0</v>
      </c>
      <c r="AO313" s="726">
        <v>0</v>
      </c>
      <c r="AP313" s="625"/>
      <c r="AQ313" s="684"/>
      <c r="AR313" s="685"/>
      <c r="AS313" s="685"/>
      <c r="AT313" s="685"/>
      <c r="AU313" s="685">
        <v>0</v>
      </c>
      <c r="AV313" s="685">
        <v>0</v>
      </c>
      <c r="AW313" s="685">
        <v>0</v>
      </c>
      <c r="AX313" s="685">
        <v>0</v>
      </c>
      <c r="AY313" s="685">
        <v>0</v>
      </c>
      <c r="AZ313" s="685">
        <v>0</v>
      </c>
      <c r="BA313" s="685">
        <v>0</v>
      </c>
      <c r="BB313" s="685">
        <v>0</v>
      </c>
      <c r="BC313" s="685">
        <v>0</v>
      </c>
      <c r="BD313" s="685">
        <v>0</v>
      </c>
      <c r="BE313" s="685">
        <v>0</v>
      </c>
      <c r="BF313" s="685">
        <v>0</v>
      </c>
      <c r="BG313" s="685">
        <v>0</v>
      </c>
      <c r="BH313" s="685">
        <v>0</v>
      </c>
      <c r="BI313" s="685">
        <v>0</v>
      </c>
      <c r="BJ313" s="685">
        <v>0</v>
      </c>
      <c r="BK313" s="685">
        <v>0</v>
      </c>
      <c r="BL313" s="685">
        <v>0</v>
      </c>
      <c r="BM313" s="685">
        <v>0</v>
      </c>
      <c r="BN313" s="685">
        <v>0</v>
      </c>
      <c r="BO313" s="685">
        <v>0</v>
      </c>
      <c r="BP313" s="685">
        <v>0</v>
      </c>
      <c r="BQ313" s="685">
        <v>0</v>
      </c>
      <c r="BR313" s="685">
        <v>0</v>
      </c>
      <c r="BS313" s="685">
        <v>0</v>
      </c>
      <c r="BT313" s="686">
        <v>0</v>
      </c>
    </row>
    <row r="314" spans="2:72">
      <c r="B314" s="683"/>
      <c r="C314" s="683"/>
      <c r="D314" s="683" t="s">
        <v>103</v>
      </c>
      <c r="E314" s="683" t="s">
        <v>682</v>
      </c>
      <c r="F314" s="683"/>
      <c r="G314" s="683"/>
      <c r="H314" s="683">
        <v>2016</v>
      </c>
      <c r="I314" s="635" t="s">
        <v>582</v>
      </c>
      <c r="J314" s="635" t="str">
        <f t="shared" ref="J314:J321" si="5">IF(H314&lt;VALUE(LEFT(I314,4)),"Adjustment",IF(H314&gt;VALUE(LEFT(I314,4)),"","Current Year Savings"))</f>
        <v>Current Year Savings</v>
      </c>
      <c r="K314" s="625"/>
      <c r="L314" s="727"/>
      <c r="M314" s="725"/>
      <c r="N314" s="725"/>
      <c r="O314" s="725"/>
      <c r="P314" s="725">
        <v>0</v>
      </c>
      <c r="Q314" s="725">
        <v>0</v>
      </c>
      <c r="R314" s="725">
        <v>0</v>
      </c>
      <c r="S314" s="725">
        <v>0</v>
      </c>
      <c r="T314" s="725">
        <v>0</v>
      </c>
      <c r="U314" s="725">
        <v>0</v>
      </c>
      <c r="V314" s="725">
        <v>0</v>
      </c>
      <c r="W314" s="725">
        <v>0</v>
      </c>
      <c r="X314" s="725">
        <v>0</v>
      </c>
      <c r="Y314" s="725">
        <v>0</v>
      </c>
      <c r="Z314" s="725">
        <v>0</v>
      </c>
      <c r="AA314" s="725">
        <v>0</v>
      </c>
      <c r="AB314" s="725">
        <v>0</v>
      </c>
      <c r="AC314" s="725">
        <v>0</v>
      </c>
      <c r="AD314" s="725">
        <v>0</v>
      </c>
      <c r="AE314" s="725">
        <v>0</v>
      </c>
      <c r="AF314" s="725">
        <v>0</v>
      </c>
      <c r="AG314" s="725">
        <v>0</v>
      </c>
      <c r="AH314" s="725">
        <v>0</v>
      </c>
      <c r="AI314" s="725">
        <v>0</v>
      </c>
      <c r="AJ314" s="725">
        <v>0</v>
      </c>
      <c r="AK314" s="725">
        <v>0</v>
      </c>
      <c r="AL314" s="725">
        <v>0</v>
      </c>
      <c r="AM314" s="725">
        <v>0</v>
      </c>
      <c r="AN314" s="725">
        <v>0</v>
      </c>
      <c r="AO314" s="726">
        <v>0</v>
      </c>
      <c r="AP314" s="625"/>
      <c r="AQ314" s="684"/>
      <c r="AR314" s="685"/>
      <c r="AS314" s="685"/>
      <c r="AT314" s="685"/>
      <c r="AU314" s="685">
        <v>0</v>
      </c>
      <c r="AV314" s="685">
        <v>0</v>
      </c>
      <c r="AW314" s="685">
        <v>0</v>
      </c>
      <c r="AX314" s="685">
        <v>0</v>
      </c>
      <c r="AY314" s="685">
        <v>0</v>
      </c>
      <c r="AZ314" s="685">
        <v>0</v>
      </c>
      <c r="BA314" s="685">
        <v>0</v>
      </c>
      <c r="BB314" s="685">
        <v>0</v>
      </c>
      <c r="BC314" s="685">
        <v>0</v>
      </c>
      <c r="BD314" s="685">
        <v>0</v>
      </c>
      <c r="BE314" s="685">
        <v>0</v>
      </c>
      <c r="BF314" s="685">
        <v>0</v>
      </c>
      <c r="BG314" s="685">
        <v>0</v>
      </c>
      <c r="BH314" s="685">
        <v>0</v>
      </c>
      <c r="BI314" s="685">
        <v>0</v>
      </c>
      <c r="BJ314" s="685">
        <v>0</v>
      </c>
      <c r="BK314" s="685">
        <v>0</v>
      </c>
      <c r="BL314" s="685">
        <v>0</v>
      </c>
      <c r="BM314" s="685">
        <v>0</v>
      </c>
      <c r="BN314" s="685">
        <v>0</v>
      </c>
      <c r="BO314" s="685">
        <v>0</v>
      </c>
      <c r="BP314" s="685">
        <v>0</v>
      </c>
      <c r="BQ314" s="685">
        <v>0</v>
      </c>
      <c r="BR314" s="685">
        <v>0</v>
      </c>
      <c r="BS314" s="685">
        <v>0</v>
      </c>
      <c r="BT314" s="686">
        <v>0</v>
      </c>
    </row>
    <row r="315" spans="2:72">
      <c r="B315" s="683"/>
      <c r="C315" s="683"/>
      <c r="D315" s="683" t="s">
        <v>104</v>
      </c>
      <c r="E315" s="683" t="s">
        <v>682</v>
      </c>
      <c r="F315" s="683"/>
      <c r="G315" s="683"/>
      <c r="H315" s="683">
        <v>2016</v>
      </c>
      <c r="I315" s="635" t="s">
        <v>582</v>
      </c>
      <c r="J315" s="635" t="str">
        <f t="shared" si="5"/>
        <v>Current Year Savings</v>
      </c>
      <c r="K315" s="625"/>
      <c r="L315" s="727"/>
      <c r="M315" s="725"/>
      <c r="N315" s="725"/>
      <c r="O315" s="725"/>
      <c r="P315" s="725">
        <v>0</v>
      </c>
      <c r="Q315" s="725">
        <v>0</v>
      </c>
      <c r="R315" s="725">
        <v>0</v>
      </c>
      <c r="S315" s="725">
        <v>0</v>
      </c>
      <c r="T315" s="725">
        <v>0</v>
      </c>
      <c r="U315" s="725">
        <v>0</v>
      </c>
      <c r="V315" s="725">
        <v>0</v>
      </c>
      <c r="W315" s="725">
        <v>0</v>
      </c>
      <c r="X315" s="725">
        <v>0</v>
      </c>
      <c r="Y315" s="725">
        <v>0</v>
      </c>
      <c r="Z315" s="725">
        <v>0</v>
      </c>
      <c r="AA315" s="725">
        <v>0</v>
      </c>
      <c r="AB315" s="725">
        <v>0</v>
      </c>
      <c r="AC315" s="725">
        <v>0</v>
      </c>
      <c r="AD315" s="725">
        <v>0</v>
      </c>
      <c r="AE315" s="725">
        <v>0</v>
      </c>
      <c r="AF315" s="725">
        <v>0</v>
      </c>
      <c r="AG315" s="725">
        <v>0</v>
      </c>
      <c r="AH315" s="725">
        <v>0</v>
      </c>
      <c r="AI315" s="725">
        <v>0</v>
      </c>
      <c r="AJ315" s="725">
        <v>0</v>
      </c>
      <c r="AK315" s="725">
        <v>0</v>
      </c>
      <c r="AL315" s="725">
        <v>0</v>
      </c>
      <c r="AM315" s="725">
        <v>0</v>
      </c>
      <c r="AN315" s="725">
        <v>0</v>
      </c>
      <c r="AO315" s="726">
        <v>0</v>
      </c>
      <c r="AP315" s="625"/>
      <c r="AQ315" s="684"/>
      <c r="AR315" s="685"/>
      <c r="AS315" s="685"/>
      <c r="AT315" s="685"/>
      <c r="AU315" s="685">
        <v>0</v>
      </c>
      <c r="AV315" s="685">
        <v>0</v>
      </c>
      <c r="AW315" s="685">
        <v>0</v>
      </c>
      <c r="AX315" s="685">
        <v>0</v>
      </c>
      <c r="AY315" s="685">
        <v>0</v>
      </c>
      <c r="AZ315" s="685">
        <v>0</v>
      </c>
      <c r="BA315" s="685">
        <v>0</v>
      </c>
      <c r="BB315" s="685">
        <v>0</v>
      </c>
      <c r="BC315" s="685">
        <v>0</v>
      </c>
      <c r="BD315" s="685">
        <v>0</v>
      </c>
      <c r="BE315" s="685">
        <v>0</v>
      </c>
      <c r="BF315" s="685">
        <v>0</v>
      </c>
      <c r="BG315" s="685">
        <v>0</v>
      </c>
      <c r="BH315" s="685">
        <v>0</v>
      </c>
      <c r="BI315" s="685">
        <v>0</v>
      </c>
      <c r="BJ315" s="685">
        <v>0</v>
      </c>
      <c r="BK315" s="685">
        <v>0</v>
      </c>
      <c r="BL315" s="685">
        <v>0</v>
      </c>
      <c r="BM315" s="685">
        <v>0</v>
      </c>
      <c r="BN315" s="685">
        <v>0</v>
      </c>
      <c r="BO315" s="685">
        <v>0</v>
      </c>
      <c r="BP315" s="685">
        <v>0</v>
      </c>
      <c r="BQ315" s="685">
        <v>0</v>
      </c>
      <c r="BR315" s="685">
        <v>0</v>
      </c>
      <c r="BS315" s="685">
        <v>0</v>
      </c>
      <c r="BT315" s="686">
        <v>0</v>
      </c>
    </row>
    <row r="316" spans="2:72">
      <c r="B316" s="683"/>
      <c r="C316" s="683"/>
      <c r="D316" s="683" t="s">
        <v>105</v>
      </c>
      <c r="E316" s="683" t="s">
        <v>682</v>
      </c>
      <c r="F316" s="683"/>
      <c r="G316" s="683"/>
      <c r="H316" s="683">
        <v>2016</v>
      </c>
      <c r="I316" s="635" t="s">
        <v>582</v>
      </c>
      <c r="J316" s="635" t="str">
        <f t="shared" si="5"/>
        <v>Current Year Savings</v>
      </c>
      <c r="K316" s="625"/>
      <c r="L316" s="727"/>
      <c r="M316" s="725"/>
      <c r="N316" s="725"/>
      <c r="O316" s="725"/>
      <c r="P316" s="725">
        <v>0</v>
      </c>
      <c r="Q316" s="725">
        <v>0</v>
      </c>
      <c r="R316" s="725">
        <v>0</v>
      </c>
      <c r="S316" s="725">
        <v>0</v>
      </c>
      <c r="T316" s="725">
        <v>0</v>
      </c>
      <c r="U316" s="725">
        <v>0</v>
      </c>
      <c r="V316" s="725">
        <v>0</v>
      </c>
      <c r="W316" s="725">
        <v>0</v>
      </c>
      <c r="X316" s="725">
        <v>0</v>
      </c>
      <c r="Y316" s="725">
        <v>0</v>
      </c>
      <c r="Z316" s="725">
        <v>0</v>
      </c>
      <c r="AA316" s="725">
        <v>0</v>
      </c>
      <c r="AB316" s="725">
        <v>0</v>
      </c>
      <c r="AC316" s="725">
        <v>0</v>
      </c>
      <c r="AD316" s="725">
        <v>0</v>
      </c>
      <c r="AE316" s="725">
        <v>0</v>
      </c>
      <c r="AF316" s="725">
        <v>0</v>
      </c>
      <c r="AG316" s="725">
        <v>0</v>
      </c>
      <c r="AH316" s="725">
        <v>0</v>
      </c>
      <c r="AI316" s="725">
        <v>0</v>
      </c>
      <c r="AJ316" s="725">
        <v>0</v>
      </c>
      <c r="AK316" s="725">
        <v>0</v>
      </c>
      <c r="AL316" s="725">
        <v>0</v>
      </c>
      <c r="AM316" s="725">
        <v>0</v>
      </c>
      <c r="AN316" s="725">
        <v>0</v>
      </c>
      <c r="AO316" s="726">
        <v>0</v>
      </c>
      <c r="AP316" s="625"/>
      <c r="AQ316" s="684"/>
      <c r="AR316" s="685"/>
      <c r="AS316" s="685"/>
      <c r="AT316" s="685"/>
      <c r="AU316" s="685">
        <v>0</v>
      </c>
      <c r="AV316" s="685">
        <v>0</v>
      </c>
      <c r="AW316" s="685">
        <v>0</v>
      </c>
      <c r="AX316" s="685">
        <v>0</v>
      </c>
      <c r="AY316" s="685">
        <v>0</v>
      </c>
      <c r="AZ316" s="685">
        <v>0</v>
      </c>
      <c r="BA316" s="685">
        <v>0</v>
      </c>
      <c r="BB316" s="685">
        <v>0</v>
      </c>
      <c r="BC316" s="685">
        <v>0</v>
      </c>
      <c r="BD316" s="685">
        <v>0</v>
      </c>
      <c r="BE316" s="685">
        <v>0</v>
      </c>
      <c r="BF316" s="685">
        <v>0</v>
      </c>
      <c r="BG316" s="685">
        <v>0</v>
      </c>
      <c r="BH316" s="685">
        <v>0</v>
      </c>
      <c r="BI316" s="685">
        <v>0</v>
      </c>
      <c r="BJ316" s="685">
        <v>0</v>
      </c>
      <c r="BK316" s="685">
        <v>0</v>
      </c>
      <c r="BL316" s="685">
        <v>0</v>
      </c>
      <c r="BM316" s="685">
        <v>0</v>
      </c>
      <c r="BN316" s="685">
        <v>0</v>
      </c>
      <c r="BO316" s="685">
        <v>0</v>
      </c>
      <c r="BP316" s="685">
        <v>0</v>
      </c>
      <c r="BQ316" s="685">
        <v>0</v>
      </c>
      <c r="BR316" s="685">
        <v>0</v>
      </c>
      <c r="BS316" s="685">
        <v>0</v>
      </c>
      <c r="BT316" s="686">
        <v>0</v>
      </c>
    </row>
    <row r="317" spans="2:72">
      <c r="B317" s="683"/>
      <c r="C317" s="683"/>
      <c r="D317" s="683" t="s">
        <v>107</v>
      </c>
      <c r="E317" s="683" t="s">
        <v>682</v>
      </c>
      <c r="F317" s="683"/>
      <c r="G317" s="683"/>
      <c r="H317" s="683">
        <v>2016</v>
      </c>
      <c r="I317" s="635" t="s">
        <v>582</v>
      </c>
      <c r="J317" s="635" t="str">
        <f t="shared" si="5"/>
        <v>Current Year Savings</v>
      </c>
      <c r="K317" s="625"/>
      <c r="L317" s="727"/>
      <c r="M317" s="725"/>
      <c r="N317" s="725"/>
      <c r="O317" s="725"/>
      <c r="P317" s="725">
        <v>0</v>
      </c>
      <c r="Q317" s="725">
        <v>0</v>
      </c>
      <c r="R317" s="725">
        <v>0</v>
      </c>
      <c r="S317" s="725">
        <v>0</v>
      </c>
      <c r="T317" s="725">
        <v>0</v>
      </c>
      <c r="U317" s="725">
        <v>0</v>
      </c>
      <c r="V317" s="725">
        <v>0</v>
      </c>
      <c r="W317" s="725">
        <v>0</v>
      </c>
      <c r="X317" s="725">
        <v>0</v>
      </c>
      <c r="Y317" s="725">
        <v>0</v>
      </c>
      <c r="Z317" s="725">
        <v>0</v>
      </c>
      <c r="AA317" s="725">
        <v>0</v>
      </c>
      <c r="AB317" s="725">
        <v>0</v>
      </c>
      <c r="AC317" s="725">
        <v>0</v>
      </c>
      <c r="AD317" s="725">
        <v>0</v>
      </c>
      <c r="AE317" s="725">
        <v>0</v>
      </c>
      <c r="AF317" s="725">
        <v>0</v>
      </c>
      <c r="AG317" s="725">
        <v>0</v>
      </c>
      <c r="AH317" s="725">
        <v>0</v>
      </c>
      <c r="AI317" s="725">
        <v>0</v>
      </c>
      <c r="AJ317" s="725">
        <v>0</v>
      </c>
      <c r="AK317" s="725">
        <v>0</v>
      </c>
      <c r="AL317" s="725">
        <v>0</v>
      </c>
      <c r="AM317" s="725">
        <v>0</v>
      </c>
      <c r="AN317" s="725">
        <v>0</v>
      </c>
      <c r="AO317" s="726">
        <v>0</v>
      </c>
      <c r="AP317" s="625"/>
      <c r="AQ317" s="684"/>
      <c r="AR317" s="685"/>
      <c r="AS317" s="685"/>
      <c r="AT317" s="685"/>
      <c r="AU317" s="685">
        <v>0</v>
      </c>
      <c r="AV317" s="685">
        <v>0</v>
      </c>
      <c r="AW317" s="685">
        <v>0</v>
      </c>
      <c r="AX317" s="685">
        <v>0</v>
      </c>
      <c r="AY317" s="685">
        <v>0</v>
      </c>
      <c r="AZ317" s="685">
        <v>0</v>
      </c>
      <c r="BA317" s="685">
        <v>0</v>
      </c>
      <c r="BB317" s="685">
        <v>0</v>
      </c>
      <c r="BC317" s="685">
        <v>0</v>
      </c>
      <c r="BD317" s="685">
        <v>0</v>
      </c>
      <c r="BE317" s="685">
        <v>0</v>
      </c>
      <c r="BF317" s="685">
        <v>0</v>
      </c>
      <c r="BG317" s="685">
        <v>0</v>
      </c>
      <c r="BH317" s="685">
        <v>0</v>
      </c>
      <c r="BI317" s="685">
        <v>0</v>
      </c>
      <c r="BJ317" s="685">
        <v>0</v>
      </c>
      <c r="BK317" s="685">
        <v>0</v>
      </c>
      <c r="BL317" s="685">
        <v>0</v>
      </c>
      <c r="BM317" s="685">
        <v>0</v>
      </c>
      <c r="BN317" s="685">
        <v>0</v>
      </c>
      <c r="BO317" s="685">
        <v>0</v>
      </c>
      <c r="BP317" s="685">
        <v>0</v>
      </c>
      <c r="BQ317" s="685">
        <v>0</v>
      </c>
      <c r="BR317" s="685">
        <v>0</v>
      </c>
      <c r="BS317" s="685">
        <v>0</v>
      </c>
      <c r="BT317" s="686">
        <v>0</v>
      </c>
    </row>
    <row r="318" spans="2:72">
      <c r="B318" s="683"/>
      <c r="C318" s="683"/>
      <c r="D318" s="683" t="s">
        <v>106</v>
      </c>
      <c r="E318" s="683" t="s">
        <v>682</v>
      </c>
      <c r="F318" s="683"/>
      <c r="G318" s="683"/>
      <c r="H318" s="683">
        <v>2016</v>
      </c>
      <c r="I318" s="635" t="s">
        <v>582</v>
      </c>
      <c r="J318" s="635" t="str">
        <f t="shared" si="5"/>
        <v>Current Year Savings</v>
      </c>
      <c r="K318" s="625"/>
      <c r="L318" s="727"/>
      <c r="M318" s="725"/>
      <c r="N318" s="725"/>
      <c r="O318" s="725"/>
      <c r="P318" s="725">
        <v>0</v>
      </c>
      <c r="Q318" s="725">
        <v>0</v>
      </c>
      <c r="R318" s="725">
        <v>0</v>
      </c>
      <c r="S318" s="725">
        <v>0</v>
      </c>
      <c r="T318" s="725">
        <v>0</v>
      </c>
      <c r="U318" s="725">
        <v>0</v>
      </c>
      <c r="V318" s="725">
        <v>0</v>
      </c>
      <c r="W318" s="725">
        <v>0</v>
      </c>
      <c r="X318" s="725">
        <v>0</v>
      </c>
      <c r="Y318" s="725">
        <v>0</v>
      </c>
      <c r="Z318" s="725">
        <v>0</v>
      </c>
      <c r="AA318" s="725">
        <v>0</v>
      </c>
      <c r="AB318" s="725">
        <v>0</v>
      </c>
      <c r="AC318" s="725">
        <v>0</v>
      </c>
      <c r="AD318" s="725">
        <v>0</v>
      </c>
      <c r="AE318" s="725">
        <v>0</v>
      </c>
      <c r="AF318" s="725">
        <v>0</v>
      </c>
      <c r="AG318" s="725">
        <v>0</v>
      </c>
      <c r="AH318" s="725">
        <v>0</v>
      </c>
      <c r="AI318" s="725">
        <v>0</v>
      </c>
      <c r="AJ318" s="725">
        <v>0</v>
      </c>
      <c r="AK318" s="725">
        <v>0</v>
      </c>
      <c r="AL318" s="725">
        <v>0</v>
      </c>
      <c r="AM318" s="725">
        <v>0</v>
      </c>
      <c r="AN318" s="725">
        <v>0</v>
      </c>
      <c r="AO318" s="726">
        <v>0</v>
      </c>
      <c r="AP318" s="625"/>
      <c r="AQ318" s="684"/>
      <c r="AR318" s="685"/>
      <c r="AS318" s="685"/>
      <c r="AT318" s="685"/>
      <c r="AU318" s="685">
        <v>0</v>
      </c>
      <c r="AV318" s="685">
        <v>0</v>
      </c>
      <c r="AW318" s="685">
        <v>0</v>
      </c>
      <c r="AX318" s="685">
        <v>0</v>
      </c>
      <c r="AY318" s="685">
        <v>0</v>
      </c>
      <c r="AZ318" s="685">
        <v>0</v>
      </c>
      <c r="BA318" s="685">
        <v>0</v>
      </c>
      <c r="BB318" s="685">
        <v>0</v>
      </c>
      <c r="BC318" s="685">
        <v>0</v>
      </c>
      <c r="BD318" s="685">
        <v>0</v>
      </c>
      <c r="BE318" s="685">
        <v>0</v>
      </c>
      <c r="BF318" s="685">
        <v>0</v>
      </c>
      <c r="BG318" s="685">
        <v>0</v>
      </c>
      <c r="BH318" s="685">
        <v>0</v>
      </c>
      <c r="BI318" s="685">
        <v>0</v>
      </c>
      <c r="BJ318" s="685">
        <v>0</v>
      </c>
      <c r="BK318" s="685">
        <v>0</v>
      </c>
      <c r="BL318" s="685">
        <v>0</v>
      </c>
      <c r="BM318" s="685">
        <v>0</v>
      </c>
      <c r="BN318" s="685">
        <v>0</v>
      </c>
      <c r="BO318" s="685">
        <v>0</v>
      </c>
      <c r="BP318" s="685">
        <v>0</v>
      </c>
      <c r="BQ318" s="685">
        <v>0</v>
      </c>
      <c r="BR318" s="685">
        <v>0</v>
      </c>
      <c r="BS318" s="685">
        <v>0</v>
      </c>
      <c r="BT318" s="686">
        <v>0</v>
      </c>
    </row>
    <row r="319" spans="2:72">
      <c r="B319" s="683"/>
      <c r="C319" s="683"/>
      <c r="D319" s="683" t="s">
        <v>109</v>
      </c>
      <c r="E319" s="683" t="s">
        <v>682</v>
      </c>
      <c r="F319" s="683"/>
      <c r="G319" s="683"/>
      <c r="H319" s="683">
        <v>2016</v>
      </c>
      <c r="I319" s="635" t="s">
        <v>582</v>
      </c>
      <c r="J319" s="635" t="str">
        <f t="shared" si="5"/>
        <v>Current Year Savings</v>
      </c>
      <c r="K319" s="625"/>
      <c r="L319" s="727"/>
      <c r="M319" s="725"/>
      <c r="N319" s="725"/>
      <c r="O319" s="725"/>
      <c r="P319" s="725">
        <v>0</v>
      </c>
      <c r="Q319" s="725">
        <v>0</v>
      </c>
      <c r="R319" s="725">
        <v>0</v>
      </c>
      <c r="S319" s="725">
        <v>0</v>
      </c>
      <c r="T319" s="725">
        <v>0</v>
      </c>
      <c r="U319" s="725">
        <v>0</v>
      </c>
      <c r="V319" s="725">
        <v>0</v>
      </c>
      <c r="W319" s="725">
        <v>0</v>
      </c>
      <c r="X319" s="725">
        <v>0</v>
      </c>
      <c r="Y319" s="725">
        <v>0</v>
      </c>
      <c r="Z319" s="725">
        <v>0</v>
      </c>
      <c r="AA319" s="725">
        <v>0</v>
      </c>
      <c r="AB319" s="725">
        <v>0</v>
      </c>
      <c r="AC319" s="725">
        <v>0</v>
      </c>
      <c r="AD319" s="725">
        <v>0</v>
      </c>
      <c r="AE319" s="725">
        <v>0</v>
      </c>
      <c r="AF319" s="725">
        <v>0</v>
      </c>
      <c r="AG319" s="725">
        <v>0</v>
      </c>
      <c r="AH319" s="725">
        <v>0</v>
      </c>
      <c r="AI319" s="725">
        <v>0</v>
      </c>
      <c r="AJ319" s="725">
        <v>0</v>
      </c>
      <c r="AK319" s="725">
        <v>0</v>
      </c>
      <c r="AL319" s="725">
        <v>0</v>
      </c>
      <c r="AM319" s="725">
        <v>0</v>
      </c>
      <c r="AN319" s="725">
        <v>0</v>
      </c>
      <c r="AO319" s="726">
        <v>0</v>
      </c>
      <c r="AP319" s="625"/>
      <c r="AQ319" s="684"/>
      <c r="AR319" s="685"/>
      <c r="AS319" s="685"/>
      <c r="AT319" s="685"/>
      <c r="AU319" s="685">
        <v>0</v>
      </c>
      <c r="AV319" s="685">
        <v>0</v>
      </c>
      <c r="AW319" s="685">
        <v>0</v>
      </c>
      <c r="AX319" s="685">
        <v>0</v>
      </c>
      <c r="AY319" s="685">
        <v>0</v>
      </c>
      <c r="AZ319" s="685">
        <v>0</v>
      </c>
      <c r="BA319" s="685">
        <v>0</v>
      </c>
      <c r="BB319" s="685">
        <v>0</v>
      </c>
      <c r="BC319" s="685">
        <v>0</v>
      </c>
      <c r="BD319" s="685">
        <v>0</v>
      </c>
      <c r="BE319" s="685">
        <v>0</v>
      </c>
      <c r="BF319" s="685">
        <v>0</v>
      </c>
      <c r="BG319" s="685">
        <v>0</v>
      </c>
      <c r="BH319" s="685">
        <v>0</v>
      </c>
      <c r="BI319" s="685">
        <v>0</v>
      </c>
      <c r="BJ319" s="685">
        <v>0</v>
      </c>
      <c r="BK319" s="685">
        <v>0</v>
      </c>
      <c r="BL319" s="685">
        <v>0</v>
      </c>
      <c r="BM319" s="685">
        <v>0</v>
      </c>
      <c r="BN319" s="685">
        <v>0</v>
      </c>
      <c r="BO319" s="685">
        <v>0</v>
      </c>
      <c r="BP319" s="685">
        <v>0</v>
      </c>
      <c r="BQ319" s="685">
        <v>0</v>
      </c>
      <c r="BR319" s="685">
        <v>0</v>
      </c>
      <c r="BS319" s="685">
        <v>0</v>
      </c>
      <c r="BT319" s="686">
        <v>0</v>
      </c>
    </row>
    <row r="320" spans="2:72">
      <c r="B320" s="683"/>
      <c r="C320" s="683"/>
      <c r="D320" s="683" t="s">
        <v>496</v>
      </c>
      <c r="E320" s="683" t="s">
        <v>682</v>
      </c>
      <c r="F320" s="683"/>
      <c r="G320" s="683"/>
      <c r="H320" s="683">
        <v>2016</v>
      </c>
      <c r="I320" s="635" t="s">
        <v>582</v>
      </c>
      <c r="J320" s="635" t="str">
        <f t="shared" si="5"/>
        <v>Current Year Savings</v>
      </c>
      <c r="K320" s="625"/>
      <c r="L320" s="727"/>
      <c r="M320" s="725"/>
      <c r="N320" s="725"/>
      <c r="O320" s="725"/>
      <c r="P320" s="725">
        <v>0</v>
      </c>
      <c r="Q320" s="725">
        <v>0</v>
      </c>
      <c r="R320" s="725">
        <v>0</v>
      </c>
      <c r="S320" s="725">
        <v>0</v>
      </c>
      <c r="T320" s="725">
        <v>0</v>
      </c>
      <c r="U320" s="725">
        <v>0</v>
      </c>
      <c r="V320" s="725">
        <v>0</v>
      </c>
      <c r="W320" s="725">
        <v>0</v>
      </c>
      <c r="X320" s="725">
        <v>0</v>
      </c>
      <c r="Y320" s="725">
        <v>0</v>
      </c>
      <c r="Z320" s="725">
        <v>0</v>
      </c>
      <c r="AA320" s="725">
        <v>0</v>
      </c>
      <c r="AB320" s="725">
        <v>0</v>
      </c>
      <c r="AC320" s="725">
        <v>0</v>
      </c>
      <c r="AD320" s="725">
        <v>0</v>
      </c>
      <c r="AE320" s="725">
        <v>0</v>
      </c>
      <c r="AF320" s="725">
        <v>0</v>
      </c>
      <c r="AG320" s="725">
        <v>0</v>
      </c>
      <c r="AH320" s="725">
        <v>0</v>
      </c>
      <c r="AI320" s="725">
        <v>0</v>
      </c>
      <c r="AJ320" s="725">
        <v>0</v>
      </c>
      <c r="AK320" s="725">
        <v>0</v>
      </c>
      <c r="AL320" s="725">
        <v>0</v>
      </c>
      <c r="AM320" s="725">
        <v>0</v>
      </c>
      <c r="AN320" s="725">
        <v>0</v>
      </c>
      <c r="AO320" s="726">
        <v>0</v>
      </c>
      <c r="AP320" s="625"/>
      <c r="AQ320" s="684"/>
      <c r="AR320" s="685"/>
      <c r="AS320" s="685"/>
      <c r="AT320" s="685"/>
      <c r="AU320" s="685">
        <v>0</v>
      </c>
      <c r="AV320" s="685">
        <v>0</v>
      </c>
      <c r="AW320" s="685">
        <v>0</v>
      </c>
      <c r="AX320" s="685">
        <v>0</v>
      </c>
      <c r="AY320" s="685">
        <v>0</v>
      </c>
      <c r="AZ320" s="685">
        <v>0</v>
      </c>
      <c r="BA320" s="685">
        <v>0</v>
      </c>
      <c r="BB320" s="685">
        <v>0</v>
      </c>
      <c r="BC320" s="685">
        <v>0</v>
      </c>
      <c r="BD320" s="685">
        <v>0</v>
      </c>
      <c r="BE320" s="685">
        <v>0</v>
      </c>
      <c r="BF320" s="685">
        <v>0</v>
      </c>
      <c r="BG320" s="685">
        <v>0</v>
      </c>
      <c r="BH320" s="685">
        <v>0</v>
      </c>
      <c r="BI320" s="685">
        <v>0</v>
      </c>
      <c r="BJ320" s="685">
        <v>0</v>
      </c>
      <c r="BK320" s="685">
        <v>0</v>
      </c>
      <c r="BL320" s="685">
        <v>0</v>
      </c>
      <c r="BM320" s="685">
        <v>0</v>
      </c>
      <c r="BN320" s="685">
        <v>0</v>
      </c>
      <c r="BO320" s="685">
        <v>0</v>
      </c>
      <c r="BP320" s="685">
        <v>0</v>
      </c>
      <c r="BQ320" s="685">
        <v>0</v>
      </c>
      <c r="BR320" s="685">
        <v>0</v>
      </c>
      <c r="BS320" s="685">
        <v>0</v>
      </c>
      <c r="BT320" s="686">
        <v>0</v>
      </c>
    </row>
    <row r="321" spans="2:72">
      <c r="B321" s="683"/>
      <c r="C321" s="683"/>
      <c r="D321" s="683" t="s">
        <v>492</v>
      </c>
      <c r="E321" s="683" t="s">
        <v>682</v>
      </c>
      <c r="F321" s="683"/>
      <c r="G321" s="683"/>
      <c r="H321" s="683">
        <v>2016</v>
      </c>
      <c r="I321" s="635" t="s">
        <v>582</v>
      </c>
      <c r="J321" s="635" t="str">
        <f t="shared" si="5"/>
        <v>Current Year Savings</v>
      </c>
      <c r="K321" s="625"/>
      <c r="L321" s="727"/>
      <c r="M321" s="725"/>
      <c r="N321" s="725"/>
      <c r="O321" s="725"/>
      <c r="P321" s="725">
        <v>0</v>
      </c>
      <c r="Q321" s="725">
        <v>0</v>
      </c>
      <c r="R321" s="725">
        <v>0</v>
      </c>
      <c r="S321" s="725">
        <v>0</v>
      </c>
      <c r="T321" s="725">
        <v>0</v>
      </c>
      <c r="U321" s="725">
        <v>0</v>
      </c>
      <c r="V321" s="725">
        <v>0</v>
      </c>
      <c r="W321" s="725">
        <v>0</v>
      </c>
      <c r="X321" s="725">
        <v>0</v>
      </c>
      <c r="Y321" s="725">
        <v>0</v>
      </c>
      <c r="Z321" s="725">
        <v>0</v>
      </c>
      <c r="AA321" s="725">
        <v>0</v>
      </c>
      <c r="AB321" s="725">
        <v>0</v>
      </c>
      <c r="AC321" s="725">
        <v>0</v>
      </c>
      <c r="AD321" s="725">
        <v>0</v>
      </c>
      <c r="AE321" s="725">
        <v>0</v>
      </c>
      <c r="AF321" s="725">
        <v>0</v>
      </c>
      <c r="AG321" s="725">
        <v>0</v>
      </c>
      <c r="AH321" s="725">
        <v>0</v>
      </c>
      <c r="AI321" s="725">
        <v>0</v>
      </c>
      <c r="AJ321" s="725">
        <v>0</v>
      </c>
      <c r="AK321" s="725">
        <v>0</v>
      </c>
      <c r="AL321" s="725">
        <v>0</v>
      </c>
      <c r="AM321" s="725">
        <v>0</v>
      </c>
      <c r="AN321" s="725">
        <v>0</v>
      </c>
      <c r="AO321" s="726">
        <v>0</v>
      </c>
      <c r="AP321" s="625"/>
      <c r="AQ321" s="684"/>
      <c r="AR321" s="685"/>
      <c r="AS321" s="685"/>
      <c r="AT321" s="685"/>
      <c r="AU321" s="685">
        <v>0</v>
      </c>
      <c r="AV321" s="685">
        <v>0</v>
      </c>
      <c r="AW321" s="685">
        <v>0</v>
      </c>
      <c r="AX321" s="685">
        <v>0</v>
      </c>
      <c r="AY321" s="685">
        <v>0</v>
      </c>
      <c r="AZ321" s="685">
        <v>0</v>
      </c>
      <c r="BA321" s="685">
        <v>0</v>
      </c>
      <c r="BB321" s="685">
        <v>0</v>
      </c>
      <c r="BC321" s="685">
        <v>0</v>
      </c>
      <c r="BD321" s="685">
        <v>0</v>
      </c>
      <c r="BE321" s="685">
        <v>0</v>
      </c>
      <c r="BF321" s="685">
        <v>0</v>
      </c>
      <c r="BG321" s="685">
        <v>0</v>
      </c>
      <c r="BH321" s="685">
        <v>0</v>
      </c>
      <c r="BI321" s="685">
        <v>0</v>
      </c>
      <c r="BJ321" s="685">
        <v>0</v>
      </c>
      <c r="BK321" s="685">
        <v>0</v>
      </c>
      <c r="BL321" s="685">
        <v>0</v>
      </c>
      <c r="BM321" s="685">
        <v>0</v>
      </c>
      <c r="BN321" s="685">
        <v>0</v>
      </c>
      <c r="BO321" s="685">
        <v>0</v>
      </c>
      <c r="BP321" s="685">
        <v>0</v>
      </c>
      <c r="BQ321" s="685">
        <v>0</v>
      </c>
      <c r="BR321" s="685">
        <v>0</v>
      </c>
      <c r="BS321" s="685">
        <v>0</v>
      </c>
      <c r="BT321" s="686">
        <v>0</v>
      </c>
    </row>
    <row r="322" spans="2:72">
      <c r="B322" s="683"/>
      <c r="C322" s="683"/>
      <c r="D322" s="683"/>
      <c r="E322" s="683"/>
      <c r="F322" s="683"/>
      <c r="G322" s="683"/>
      <c r="H322" s="683"/>
      <c r="I322" s="635"/>
      <c r="J322" s="635"/>
      <c r="K322" s="625"/>
      <c r="L322" s="727"/>
      <c r="M322" s="725"/>
      <c r="N322" s="725"/>
      <c r="O322" s="725"/>
      <c r="P322" s="725"/>
      <c r="Q322" s="725"/>
      <c r="R322" s="725"/>
      <c r="S322" s="725"/>
      <c r="T322" s="725"/>
      <c r="U322" s="725"/>
      <c r="V322" s="725"/>
      <c r="W322" s="725"/>
      <c r="X322" s="725"/>
      <c r="Y322" s="725"/>
      <c r="Z322" s="725"/>
      <c r="AA322" s="725"/>
      <c r="AB322" s="725"/>
      <c r="AC322" s="725"/>
      <c r="AD322" s="725"/>
      <c r="AE322" s="725"/>
      <c r="AF322" s="725"/>
      <c r="AG322" s="725"/>
      <c r="AH322" s="725"/>
      <c r="AI322" s="725"/>
      <c r="AJ322" s="725"/>
      <c r="AK322" s="725"/>
      <c r="AL322" s="725"/>
      <c r="AM322" s="725"/>
      <c r="AN322" s="725"/>
      <c r="AO322" s="726"/>
      <c r="AP322" s="625"/>
      <c r="AQ322" s="684"/>
      <c r="AR322" s="685"/>
      <c r="AS322" s="685"/>
      <c r="AT322" s="685"/>
      <c r="AU322" s="685"/>
      <c r="AV322" s="685"/>
      <c r="AW322" s="685"/>
      <c r="AX322" s="685"/>
      <c r="AY322" s="685"/>
      <c r="AZ322" s="685"/>
      <c r="BA322" s="685"/>
      <c r="BB322" s="685"/>
      <c r="BC322" s="685"/>
      <c r="BD322" s="685"/>
      <c r="BE322" s="685"/>
      <c r="BF322" s="685"/>
      <c r="BG322" s="685"/>
      <c r="BH322" s="685"/>
      <c r="BI322" s="685"/>
      <c r="BJ322" s="685"/>
      <c r="BK322" s="685"/>
      <c r="BL322" s="685"/>
      <c r="BM322" s="685"/>
      <c r="BN322" s="685"/>
      <c r="BO322" s="685"/>
      <c r="BP322" s="685"/>
      <c r="BQ322" s="685"/>
      <c r="BR322" s="685"/>
      <c r="BS322" s="685"/>
      <c r="BT322" s="686"/>
    </row>
    <row r="323" spans="2:72">
      <c r="B323" s="683"/>
      <c r="C323" s="683"/>
      <c r="D323" s="683"/>
      <c r="E323" s="683"/>
      <c r="F323" s="683"/>
      <c r="G323" s="683"/>
      <c r="H323" s="683"/>
      <c r="I323" s="635"/>
      <c r="J323" s="635"/>
      <c r="K323" s="625"/>
      <c r="L323" s="727"/>
      <c r="M323" s="725"/>
      <c r="N323" s="725"/>
      <c r="O323" s="725"/>
      <c r="P323" s="725"/>
      <c r="Q323" s="725"/>
      <c r="R323" s="725"/>
      <c r="S323" s="725"/>
      <c r="T323" s="725"/>
      <c r="U323" s="725"/>
      <c r="V323" s="725"/>
      <c r="W323" s="725"/>
      <c r="X323" s="725"/>
      <c r="Y323" s="725"/>
      <c r="Z323" s="725"/>
      <c r="AA323" s="725"/>
      <c r="AB323" s="725"/>
      <c r="AC323" s="725"/>
      <c r="AD323" s="725"/>
      <c r="AE323" s="725"/>
      <c r="AF323" s="725"/>
      <c r="AG323" s="725"/>
      <c r="AH323" s="725"/>
      <c r="AI323" s="725"/>
      <c r="AJ323" s="725"/>
      <c r="AK323" s="725"/>
      <c r="AL323" s="725"/>
      <c r="AM323" s="725"/>
      <c r="AN323" s="725"/>
      <c r="AO323" s="726"/>
      <c r="AP323" s="625"/>
      <c r="AQ323" s="684"/>
      <c r="AR323" s="685"/>
      <c r="AS323" s="685"/>
      <c r="AT323" s="685"/>
      <c r="AU323" s="685"/>
      <c r="AV323" s="685"/>
      <c r="AW323" s="685"/>
      <c r="AX323" s="685"/>
      <c r="AY323" s="685"/>
      <c r="AZ323" s="685"/>
      <c r="BA323" s="685"/>
      <c r="BB323" s="685"/>
      <c r="BC323" s="685"/>
      <c r="BD323" s="685"/>
      <c r="BE323" s="685"/>
      <c r="BF323" s="685"/>
      <c r="BG323" s="685"/>
      <c r="BH323" s="685"/>
      <c r="BI323" s="685"/>
      <c r="BJ323" s="685"/>
      <c r="BK323" s="685"/>
      <c r="BL323" s="685"/>
      <c r="BM323" s="685"/>
      <c r="BN323" s="685"/>
      <c r="BO323" s="685"/>
      <c r="BP323" s="685"/>
      <c r="BQ323" s="685"/>
      <c r="BR323" s="685"/>
      <c r="BS323" s="685"/>
      <c r="BT323" s="686"/>
    </row>
    <row r="324" spans="2:72">
      <c r="B324" s="683"/>
      <c r="C324" s="683"/>
      <c r="D324" s="683"/>
      <c r="E324" s="683"/>
      <c r="F324" s="683"/>
      <c r="G324" s="683"/>
      <c r="H324" s="683"/>
      <c r="I324" s="635"/>
      <c r="J324" s="635"/>
      <c r="K324" s="625"/>
      <c r="L324" s="727"/>
      <c r="M324" s="725"/>
      <c r="N324" s="725"/>
      <c r="O324" s="725"/>
      <c r="P324" s="725"/>
      <c r="Q324" s="725"/>
      <c r="R324" s="725"/>
      <c r="S324" s="725"/>
      <c r="T324" s="725"/>
      <c r="U324" s="725"/>
      <c r="V324" s="725"/>
      <c r="W324" s="725"/>
      <c r="X324" s="725"/>
      <c r="Y324" s="725"/>
      <c r="Z324" s="725"/>
      <c r="AA324" s="725"/>
      <c r="AB324" s="725"/>
      <c r="AC324" s="725"/>
      <c r="AD324" s="725"/>
      <c r="AE324" s="725"/>
      <c r="AF324" s="725"/>
      <c r="AG324" s="725"/>
      <c r="AH324" s="725"/>
      <c r="AI324" s="725"/>
      <c r="AJ324" s="725"/>
      <c r="AK324" s="725"/>
      <c r="AL324" s="725"/>
      <c r="AM324" s="725"/>
      <c r="AN324" s="725"/>
      <c r="AO324" s="726"/>
      <c r="AP324" s="625"/>
      <c r="AQ324" s="684"/>
      <c r="AR324" s="685"/>
      <c r="AS324" s="685"/>
      <c r="AT324" s="685"/>
      <c r="AU324" s="685"/>
      <c r="AV324" s="685"/>
      <c r="AW324" s="685"/>
      <c r="AX324" s="685"/>
      <c r="AY324" s="685"/>
      <c r="AZ324" s="685"/>
      <c r="BA324" s="685"/>
      <c r="BB324" s="685"/>
      <c r="BC324" s="685"/>
      <c r="BD324" s="685"/>
      <c r="BE324" s="685"/>
      <c r="BF324" s="685"/>
      <c r="BG324" s="685"/>
      <c r="BH324" s="685"/>
      <c r="BI324" s="685"/>
      <c r="BJ324" s="685"/>
      <c r="BK324" s="685"/>
      <c r="BL324" s="685"/>
      <c r="BM324" s="685"/>
      <c r="BN324" s="685"/>
      <c r="BO324" s="685"/>
      <c r="BP324" s="685"/>
      <c r="BQ324" s="685"/>
      <c r="BR324" s="685"/>
      <c r="BS324" s="685"/>
      <c r="BT324" s="686"/>
    </row>
    <row r="325" spans="2:72">
      <c r="B325" s="683"/>
      <c r="C325" s="683"/>
      <c r="D325" s="683"/>
      <c r="E325" s="683"/>
      <c r="F325" s="683"/>
      <c r="G325" s="683"/>
      <c r="H325" s="683"/>
      <c r="I325" s="635"/>
      <c r="J325" s="635"/>
      <c r="K325" s="625"/>
      <c r="L325" s="727"/>
      <c r="M325" s="725"/>
      <c r="N325" s="725"/>
      <c r="O325" s="725"/>
      <c r="P325" s="725"/>
      <c r="Q325" s="725"/>
      <c r="R325" s="725"/>
      <c r="S325" s="725"/>
      <c r="T325" s="725"/>
      <c r="U325" s="725"/>
      <c r="V325" s="725"/>
      <c r="W325" s="725"/>
      <c r="X325" s="725"/>
      <c r="Y325" s="725"/>
      <c r="Z325" s="725"/>
      <c r="AA325" s="725"/>
      <c r="AB325" s="725"/>
      <c r="AC325" s="725"/>
      <c r="AD325" s="725"/>
      <c r="AE325" s="725"/>
      <c r="AF325" s="725"/>
      <c r="AG325" s="725"/>
      <c r="AH325" s="725"/>
      <c r="AI325" s="725"/>
      <c r="AJ325" s="725"/>
      <c r="AK325" s="725"/>
      <c r="AL325" s="725"/>
      <c r="AM325" s="725"/>
      <c r="AN325" s="725"/>
      <c r="AO325" s="726"/>
      <c r="AP325" s="625"/>
      <c r="AQ325" s="684"/>
      <c r="AR325" s="685"/>
      <c r="AS325" s="685"/>
      <c r="AT325" s="685"/>
      <c r="AU325" s="685"/>
      <c r="AV325" s="685"/>
      <c r="AW325" s="685"/>
      <c r="AX325" s="685"/>
      <c r="AY325" s="685"/>
      <c r="AZ325" s="685"/>
      <c r="BA325" s="685"/>
      <c r="BB325" s="685"/>
      <c r="BC325" s="685"/>
      <c r="BD325" s="685"/>
      <c r="BE325" s="685"/>
      <c r="BF325" s="685"/>
      <c r="BG325" s="685"/>
      <c r="BH325" s="685"/>
      <c r="BI325" s="685"/>
      <c r="BJ325" s="685"/>
      <c r="BK325" s="685"/>
      <c r="BL325" s="685"/>
      <c r="BM325" s="685"/>
      <c r="BN325" s="685"/>
      <c r="BO325" s="685"/>
      <c r="BP325" s="685"/>
      <c r="BQ325" s="685"/>
      <c r="BR325" s="685"/>
      <c r="BS325" s="685"/>
      <c r="BT325" s="686"/>
    </row>
    <row r="326" spans="2:72">
      <c r="B326" s="683"/>
      <c r="C326" s="683"/>
      <c r="D326" s="683"/>
      <c r="E326" s="683"/>
      <c r="F326" s="683"/>
      <c r="G326" s="683"/>
      <c r="H326" s="683"/>
      <c r="I326" s="635"/>
      <c r="J326" s="635"/>
      <c r="K326" s="625"/>
      <c r="L326" s="727"/>
      <c r="M326" s="725"/>
      <c r="N326" s="725"/>
      <c r="O326" s="725"/>
      <c r="P326" s="725"/>
      <c r="Q326" s="725"/>
      <c r="R326" s="725"/>
      <c r="S326" s="725"/>
      <c r="T326" s="725"/>
      <c r="U326" s="725"/>
      <c r="V326" s="725"/>
      <c r="W326" s="725"/>
      <c r="X326" s="725"/>
      <c r="Y326" s="725"/>
      <c r="Z326" s="725"/>
      <c r="AA326" s="725"/>
      <c r="AB326" s="725"/>
      <c r="AC326" s="725"/>
      <c r="AD326" s="725"/>
      <c r="AE326" s="725"/>
      <c r="AF326" s="725"/>
      <c r="AG326" s="725"/>
      <c r="AH326" s="725"/>
      <c r="AI326" s="725"/>
      <c r="AJ326" s="725"/>
      <c r="AK326" s="725"/>
      <c r="AL326" s="725"/>
      <c r="AM326" s="725"/>
      <c r="AN326" s="725"/>
      <c r="AO326" s="726"/>
      <c r="AP326" s="625"/>
      <c r="AQ326" s="684"/>
      <c r="AR326" s="685"/>
      <c r="AS326" s="685"/>
      <c r="AT326" s="685"/>
      <c r="AU326" s="685"/>
      <c r="AV326" s="685"/>
      <c r="AW326" s="685"/>
      <c r="AX326" s="685"/>
      <c r="AY326" s="685"/>
      <c r="AZ326" s="685"/>
      <c r="BA326" s="685"/>
      <c r="BB326" s="685"/>
      <c r="BC326" s="685"/>
      <c r="BD326" s="685"/>
      <c r="BE326" s="685"/>
      <c r="BF326" s="685"/>
      <c r="BG326" s="685"/>
      <c r="BH326" s="685"/>
      <c r="BI326" s="685"/>
      <c r="BJ326" s="685"/>
      <c r="BK326" s="685"/>
      <c r="BL326" s="685"/>
      <c r="BM326" s="685"/>
      <c r="BN326" s="685"/>
      <c r="BO326" s="685"/>
      <c r="BP326" s="685"/>
      <c r="BQ326" s="685"/>
      <c r="BR326" s="685"/>
      <c r="BS326" s="685"/>
      <c r="BT326" s="686"/>
    </row>
    <row r="327" spans="2:72">
      <c r="B327" s="683"/>
      <c r="C327" s="683"/>
      <c r="D327" s="683"/>
      <c r="E327" s="683"/>
      <c r="F327" s="683"/>
      <c r="G327" s="683"/>
      <c r="H327" s="683"/>
      <c r="I327" s="635"/>
      <c r="J327" s="635"/>
      <c r="K327" s="625"/>
      <c r="L327" s="727"/>
      <c r="M327" s="725"/>
      <c r="N327" s="725"/>
      <c r="O327" s="725"/>
      <c r="P327" s="725"/>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6"/>
      <c r="AP327" s="625"/>
      <c r="AQ327" s="684"/>
      <c r="AR327" s="685"/>
      <c r="AS327" s="685"/>
      <c r="AT327" s="685"/>
      <c r="AU327" s="685"/>
      <c r="AV327" s="685"/>
      <c r="AW327" s="685"/>
      <c r="AX327" s="685"/>
      <c r="AY327" s="685"/>
      <c r="AZ327" s="685"/>
      <c r="BA327" s="685"/>
      <c r="BB327" s="685"/>
      <c r="BC327" s="685"/>
      <c r="BD327" s="685"/>
      <c r="BE327" s="685"/>
      <c r="BF327" s="685"/>
      <c r="BG327" s="685"/>
      <c r="BH327" s="685"/>
      <c r="BI327" s="685"/>
      <c r="BJ327" s="685"/>
      <c r="BK327" s="685"/>
      <c r="BL327" s="685"/>
      <c r="BM327" s="685"/>
      <c r="BN327" s="685"/>
      <c r="BO327" s="685"/>
      <c r="BP327" s="685"/>
      <c r="BQ327" s="685"/>
      <c r="BR327" s="685"/>
      <c r="BS327" s="685"/>
      <c r="BT327" s="686"/>
    </row>
    <row r="328" spans="2:72">
      <c r="B328" s="683"/>
      <c r="C328" s="683"/>
      <c r="D328" s="683"/>
      <c r="E328" s="683"/>
      <c r="F328" s="683"/>
      <c r="G328" s="683"/>
      <c r="H328" s="683"/>
      <c r="I328" s="635"/>
      <c r="J328" s="635"/>
      <c r="K328" s="625"/>
      <c r="L328" s="727"/>
      <c r="M328" s="725"/>
      <c r="N328" s="725"/>
      <c r="O328" s="725"/>
      <c r="P328" s="725"/>
      <c r="Q328" s="725"/>
      <c r="R328" s="725"/>
      <c r="S328" s="725"/>
      <c r="T328" s="725"/>
      <c r="U328" s="725"/>
      <c r="V328" s="725"/>
      <c r="W328" s="725"/>
      <c r="X328" s="725"/>
      <c r="Y328" s="725"/>
      <c r="Z328" s="725"/>
      <c r="AA328" s="725"/>
      <c r="AB328" s="725"/>
      <c r="AC328" s="725"/>
      <c r="AD328" s="725"/>
      <c r="AE328" s="725"/>
      <c r="AF328" s="725"/>
      <c r="AG328" s="725"/>
      <c r="AH328" s="725"/>
      <c r="AI328" s="725"/>
      <c r="AJ328" s="725"/>
      <c r="AK328" s="725"/>
      <c r="AL328" s="725"/>
      <c r="AM328" s="725"/>
      <c r="AN328" s="725"/>
      <c r="AO328" s="726"/>
      <c r="AP328" s="625"/>
      <c r="AQ328" s="684"/>
      <c r="AR328" s="685"/>
      <c r="AS328" s="685"/>
      <c r="AT328" s="685"/>
      <c r="AU328" s="685"/>
      <c r="AV328" s="685"/>
      <c r="AW328" s="685"/>
      <c r="AX328" s="685"/>
      <c r="AY328" s="685"/>
      <c r="AZ328" s="685"/>
      <c r="BA328" s="685"/>
      <c r="BB328" s="685"/>
      <c r="BC328" s="685"/>
      <c r="BD328" s="685"/>
      <c r="BE328" s="685"/>
      <c r="BF328" s="685"/>
      <c r="BG328" s="685"/>
      <c r="BH328" s="685"/>
      <c r="BI328" s="685"/>
      <c r="BJ328" s="685"/>
      <c r="BK328" s="685"/>
      <c r="BL328" s="685"/>
      <c r="BM328" s="685"/>
      <c r="BN328" s="685"/>
      <c r="BO328" s="685"/>
      <c r="BP328" s="685"/>
      <c r="BQ328" s="685"/>
      <c r="BR328" s="685"/>
      <c r="BS328" s="685"/>
      <c r="BT328" s="686"/>
    </row>
    <row r="329" spans="2:72">
      <c r="B329" s="683"/>
      <c r="C329" s="683"/>
      <c r="D329" s="683"/>
      <c r="E329" s="683"/>
      <c r="F329" s="683"/>
      <c r="G329" s="683"/>
      <c r="H329" s="683"/>
      <c r="I329" s="635"/>
      <c r="J329" s="635"/>
      <c r="K329" s="625"/>
      <c r="L329" s="727"/>
      <c r="M329" s="725"/>
      <c r="N329" s="725"/>
      <c r="O329" s="725"/>
      <c r="P329" s="725"/>
      <c r="Q329" s="725"/>
      <c r="R329" s="725"/>
      <c r="S329" s="725"/>
      <c r="T329" s="725"/>
      <c r="U329" s="725"/>
      <c r="V329" s="725"/>
      <c r="W329" s="725"/>
      <c r="X329" s="725"/>
      <c r="Y329" s="725"/>
      <c r="Z329" s="725"/>
      <c r="AA329" s="725"/>
      <c r="AB329" s="725"/>
      <c r="AC329" s="725"/>
      <c r="AD329" s="725"/>
      <c r="AE329" s="725"/>
      <c r="AF329" s="725"/>
      <c r="AG329" s="725"/>
      <c r="AH329" s="725"/>
      <c r="AI329" s="725"/>
      <c r="AJ329" s="725"/>
      <c r="AK329" s="725"/>
      <c r="AL329" s="725"/>
      <c r="AM329" s="725"/>
      <c r="AN329" s="725"/>
      <c r="AO329" s="726"/>
      <c r="AP329" s="625"/>
      <c r="AQ329" s="684"/>
      <c r="AR329" s="685"/>
      <c r="AS329" s="685"/>
      <c r="AT329" s="685"/>
      <c r="AU329" s="685"/>
      <c r="AV329" s="685"/>
      <c r="AW329" s="685"/>
      <c r="AX329" s="685"/>
      <c r="AY329" s="685"/>
      <c r="AZ329" s="685"/>
      <c r="BA329" s="685"/>
      <c r="BB329" s="685"/>
      <c r="BC329" s="685"/>
      <c r="BD329" s="685"/>
      <c r="BE329" s="685"/>
      <c r="BF329" s="685"/>
      <c r="BG329" s="685"/>
      <c r="BH329" s="685"/>
      <c r="BI329" s="685"/>
      <c r="BJ329" s="685"/>
      <c r="BK329" s="685"/>
      <c r="BL329" s="685"/>
      <c r="BM329" s="685"/>
      <c r="BN329" s="685"/>
      <c r="BO329" s="685"/>
      <c r="BP329" s="685"/>
      <c r="BQ329" s="685"/>
      <c r="BR329" s="685"/>
      <c r="BS329" s="685"/>
      <c r="BT329" s="686"/>
    </row>
    <row r="330" spans="2:72">
      <c r="B330" s="683"/>
      <c r="C330" s="683"/>
      <c r="D330" s="683"/>
      <c r="E330" s="683"/>
      <c r="F330" s="683"/>
      <c r="G330" s="683"/>
      <c r="H330" s="683"/>
      <c r="I330" s="635"/>
      <c r="J330" s="635"/>
      <c r="K330" s="625"/>
      <c r="L330" s="727"/>
      <c r="M330" s="725"/>
      <c r="N330" s="725"/>
      <c r="O330" s="725"/>
      <c r="P330" s="725"/>
      <c r="Q330" s="725"/>
      <c r="R330" s="725"/>
      <c r="S330" s="725"/>
      <c r="T330" s="725"/>
      <c r="U330" s="725"/>
      <c r="V330" s="725"/>
      <c r="W330" s="725"/>
      <c r="X330" s="725"/>
      <c r="Y330" s="725"/>
      <c r="Z330" s="725"/>
      <c r="AA330" s="725"/>
      <c r="AB330" s="725"/>
      <c r="AC330" s="725"/>
      <c r="AD330" s="725"/>
      <c r="AE330" s="725"/>
      <c r="AF330" s="725"/>
      <c r="AG330" s="725"/>
      <c r="AH330" s="725"/>
      <c r="AI330" s="725"/>
      <c r="AJ330" s="725"/>
      <c r="AK330" s="725"/>
      <c r="AL330" s="725"/>
      <c r="AM330" s="725"/>
      <c r="AN330" s="725"/>
      <c r="AO330" s="726"/>
      <c r="AP330" s="625"/>
      <c r="AQ330" s="684"/>
      <c r="AR330" s="685"/>
      <c r="AS330" s="685"/>
      <c r="AT330" s="685"/>
      <c r="AU330" s="685"/>
      <c r="AV330" s="685"/>
      <c r="AW330" s="685"/>
      <c r="AX330" s="685"/>
      <c r="AY330" s="685"/>
      <c r="AZ330" s="685"/>
      <c r="BA330" s="685"/>
      <c r="BB330" s="685"/>
      <c r="BC330" s="685"/>
      <c r="BD330" s="685"/>
      <c r="BE330" s="685"/>
      <c r="BF330" s="685"/>
      <c r="BG330" s="685"/>
      <c r="BH330" s="685"/>
      <c r="BI330" s="685"/>
      <c r="BJ330" s="685"/>
      <c r="BK330" s="685"/>
      <c r="BL330" s="685"/>
      <c r="BM330" s="685"/>
      <c r="BN330" s="685"/>
      <c r="BO330" s="685"/>
      <c r="BP330" s="685"/>
      <c r="BQ330" s="685"/>
      <c r="BR330" s="685"/>
      <c r="BS330" s="685"/>
      <c r="BT330" s="686"/>
    </row>
    <row r="331" spans="2:72">
      <c r="B331" s="683"/>
      <c r="C331" s="683"/>
      <c r="D331" s="683"/>
      <c r="E331" s="683"/>
      <c r="F331" s="683"/>
      <c r="G331" s="683"/>
      <c r="H331" s="683"/>
      <c r="I331" s="635"/>
      <c r="J331" s="635"/>
      <c r="K331" s="625"/>
      <c r="L331" s="727"/>
      <c r="M331" s="725"/>
      <c r="N331" s="725"/>
      <c r="O331" s="725"/>
      <c r="P331" s="725"/>
      <c r="Q331" s="725"/>
      <c r="R331" s="725"/>
      <c r="S331" s="725"/>
      <c r="T331" s="725"/>
      <c r="U331" s="725"/>
      <c r="V331" s="725"/>
      <c r="W331" s="725"/>
      <c r="X331" s="725"/>
      <c r="Y331" s="725"/>
      <c r="Z331" s="725"/>
      <c r="AA331" s="725"/>
      <c r="AB331" s="725"/>
      <c r="AC331" s="725"/>
      <c r="AD331" s="725"/>
      <c r="AE331" s="725"/>
      <c r="AF331" s="725"/>
      <c r="AG331" s="725"/>
      <c r="AH331" s="725"/>
      <c r="AI331" s="725"/>
      <c r="AJ331" s="725"/>
      <c r="AK331" s="725"/>
      <c r="AL331" s="725"/>
      <c r="AM331" s="725"/>
      <c r="AN331" s="725"/>
      <c r="AO331" s="726"/>
      <c r="AP331" s="625"/>
      <c r="AQ331" s="684"/>
      <c r="AR331" s="685"/>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6"/>
    </row>
    <row r="332" spans="2:72">
      <c r="B332" s="683"/>
      <c r="C332" s="683"/>
      <c r="D332" s="683"/>
      <c r="E332" s="683"/>
      <c r="F332" s="683"/>
      <c r="G332" s="683"/>
      <c r="H332" s="683"/>
      <c r="I332" s="635"/>
      <c r="J332" s="635"/>
      <c r="K332" s="625"/>
      <c r="L332" s="727"/>
      <c r="M332" s="725"/>
      <c r="N332" s="725"/>
      <c r="O332" s="725"/>
      <c r="P332" s="725"/>
      <c r="Q332" s="725"/>
      <c r="R332" s="725"/>
      <c r="S332" s="725"/>
      <c r="T332" s="725"/>
      <c r="U332" s="725"/>
      <c r="V332" s="725"/>
      <c r="W332" s="725"/>
      <c r="X332" s="725"/>
      <c r="Y332" s="725"/>
      <c r="Z332" s="725"/>
      <c r="AA332" s="725"/>
      <c r="AB332" s="725"/>
      <c r="AC332" s="725"/>
      <c r="AD332" s="725"/>
      <c r="AE332" s="725"/>
      <c r="AF332" s="725"/>
      <c r="AG332" s="725"/>
      <c r="AH332" s="725"/>
      <c r="AI332" s="725"/>
      <c r="AJ332" s="725"/>
      <c r="AK332" s="725"/>
      <c r="AL332" s="725"/>
      <c r="AM332" s="725"/>
      <c r="AN332" s="725"/>
      <c r="AO332" s="726"/>
      <c r="AP332" s="625"/>
      <c r="AQ332" s="684"/>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6"/>
    </row>
    <row r="333" spans="2:72">
      <c r="B333" s="683"/>
      <c r="C333" s="683"/>
      <c r="D333" s="683"/>
      <c r="E333" s="683"/>
      <c r="F333" s="683"/>
      <c r="G333" s="683"/>
      <c r="H333" s="683"/>
      <c r="I333" s="635"/>
      <c r="J333" s="635"/>
      <c r="K333" s="625"/>
      <c r="L333" s="727"/>
      <c r="M333" s="725"/>
      <c r="N333" s="725"/>
      <c r="O333" s="725"/>
      <c r="P333" s="725"/>
      <c r="Q333" s="725"/>
      <c r="R333" s="725"/>
      <c r="S333" s="725"/>
      <c r="T333" s="725"/>
      <c r="U333" s="725"/>
      <c r="V333" s="725"/>
      <c r="W333" s="725"/>
      <c r="X333" s="725"/>
      <c r="Y333" s="725"/>
      <c r="Z333" s="725"/>
      <c r="AA333" s="725"/>
      <c r="AB333" s="725"/>
      <c r="AC333" s="725"/>
      <c r="AD333" s="725"/>
      <c r="AE333" s="725"/>
      <c r="AF333" s="725"/>
      <c r="AG333" s="725"/>
      <c r="AH333" s="725"/>
      <c r="AI333" s="725"/>
      <c r="AJ333" s="725"/>
      <c r="AK333" s="725"/>
      <c r="AL333" s="725"/>
      <c r="AM333" s="725"/>
      <c r="AN333" s="725"/>
      <c r="AO333" s="726"/>
      <c r="AP333" s="625"/>
      <c r="AQ333" s="684"/>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6"/>
    </row>
    <row r="334" spans="2:72">
      <c r="B334" s="683"/>
      <c r="C334" s="683"/>
      <c r="D334" s="683"/>
      <c r="E334" s="683"/>
      <c r="F334" s="683"/>
      <c r="G334" s="683"/>
      <c r="H334" s="683"/>
      <c r="I334" s="635"/>
      <c r="J334" s="635"/>
      <c r="K334" s="625"/>
      <c r="L334" s="727"/>
      <c r="M334" s="725"/>
      <c r="N334" s="725"/>
      <c r="O334" s="725"/>
      <c r="P334" s="725"/>
      <c r="Q334" s="725"/>
      <c r="R334" s="725"/>
      <c r="S334" s="725"/>
      <c r="T334" s="725"/>
      <c r="U334" s="725"/>
      <c r="V334" s="725"/>
      <c r="W334" s="725"/>
      <c r="X334" s="725"/>
      <c r="Y334" s="725"/>
      <c r="Z334" s="725"/>
      <c r="AA334" s="725"/>
      <c r="AB334" s="725"/>
      <c r="AC334" s="725"/>
      <c r="AD334" s="725"/>
      <c r="AE334" s="725"/>
      <c r="AF334" s="725"/>
      <c r="AG334" s="725"/>
      <c r="AH334" s="725"/>
      <c r="AI334" s="725"/>
      <c r="AJ334" s="725"/>
      <c r="AK334" s="725"/>
      <c r="AL334" s="725"/>
      <c r="AM334" s="725"/>
      <c r="AN334" s="725"/>
      <c r="AO334" s="726"/>
      <c r="AP334" s="625"/>
      <c r="AQ334" s="684"/>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6"/>
    </row>
    <row r="335" spans="2:72">
      <c r="B335" s="683"/>
      <c r="C335" s="683"/>
      <c r="D335" s="683"/>
      <c r="E335" s="683"/>
      <c r="F335" s="683"/>
      <c r="G335" s="683"/>
      <c r="H335" s="683"/>
      <c r="I335" s="635"/>
      <c r="J335" s="635"/>
      <c r="K335" s="625"/>
      <c r="L335" s="727"/>
      <c r="M335" s="725"/>
      <c r="N335" s="725"/>
      <c r="O335" s="725"/>
      <c r="P335" s="725"/>
      <c r="Q335" s="725"/>
      <c r="R335" s="725"/>
      <c r="S335" s="725"/>
      <c r="T335" s="725"/>
      <c r="U335" s="725"/>
      <c r="V335" s="725"/>
      <c r="W335" s="725"/>
      <c r="X335" s="725"/>
      <c r="Y335" s="725"/>
      <c r="Z335" s="725"/>
      <c r="AA335" s="725"/>
      <c r="AB335" s="725"/>
      <c r="AC335" s="725"/>
      <c r="AD335" s="725"/>
      <c r="AE335" s="725"/>
      <c r="AF335" s="725"/>
      <c r="AG335" s="725"/>
      <c r="AH335" s="725"/>
      <c r="AI335" s="725"/>
      <c r="AJ335" s="725"/>
      <c r="AK335" s="725"/>
      <c r="AL335" s="725"/>
      <c r="AM335" s="725"/>
      <c r="AN335" s="725"/>
      <c r="AO335" s="726"/>
      <c r="AP335" s="625"/>
      <c r="AQ335" s="684"/>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6"/>
    </row>
    <row r="336" spans="2:72">
      <c r="B336" s="683"/>
      <c r="C336" s="683"/>
      <c r="D336" s="683"/>
      <c r="E336" s="683"/>
      <c r="F336" s="683"/>
      <c r="G336" s="683"/>
      <c r="H336" s="683"/>
      <c r="I336" s="635"/>
      <c r="J336" s="635"/>
      <c r="K336" s="625"/>
      <c r="L336" s="727"/>
      <c r="M336" s="725"/>
      <c r="N336" s="725"/>
      <c r="O336" s="725"/>
      <c r="P336" s="725"/>
      <c r="Q336" s="725"/>
      <c r="R336" s="725"/>
      <c r="S336" s="725"/>
      <c r="T336" s="725"/>
      <c r="U336" s="725"/>
      <c r="V336" s="725"/>
      <c r="W336" s="725"/>
      <c r="X336" s="725"/>
      <c r="Y336" s="725"/>
      <c r="Z336" s="725"/>
      <c r="AA336" s="725"/>
      <c r="AB336" s="725"/>
      <c r="AC336" s="725"/>
      <c r="AD336" s="725"/>
      <c r="AE336" s="725"/>
      <c r="AF336" s="725"/>
      <c r="AG336" s="725"/>
      <c r="AH336" s="725"/>
      <c r="AI336" s="725"/>
      <c r="AJ336" s="725"/>
      <c r="AK336" s="725"/>
      <c r="AL336" s="725"/>
      <c r="AM336" s="725"/>
      <c r="AN336" s="725"/>
      <c r="AO336" s="726"/>
      <c r="AP336" s="625"/>
      <c r="AQ336" s="684"/>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6"/>
    </row>
    <row r="337" spans="2:72">
      <c r="B337" s="683"/>
      <c r="C337" s="683"/>
      <c r="D337" s="683"/>
      <c r="E337" s="683"/>
      <c r="F337" s="683"/>
      <c r="G337" s="683"/>
      <c r="H337" s="683"/>
      <c r="I337" s="635"/>
      <c r="J337" s="635"/>
      <c r="K337" s="625"/>
      <c r="L337" s="727"/>
      <c r="M337" s="725"/>
      <c r="N337" s="725"/>
      <c r="O337" s="725"/>
      <c r="P337" s="725"/>
      <c r="Q337" s="725"/>
      <c r="R337" s="725"/>
      <c r="S337" s="725"/>
      <c r="T337" s="725"/>
      <c r="U337" s="725"/>
      <c r="V337" s="725"/>
      <c r="W337" s="725"/>
      <c r="X337" s="725"/>
      <c r="Y337" s="725"/>
      <c r="Z337" s="725"/>
      <c r="AA337" s="725"/>
      <c r="AB337" s="725"/>
      <c r="AC337" s="725"/>
      <c r="AD337" s="725"/>
      <c r="AE337" s="725"/>
      <c r="AF337" s="725"/>
      <c r="AG337" s="725"/>
      <c r="AH337" s="725"/>
      <c r="AI337" s="725"/>
      <c r="AJ337" s="725"/>
      <c r="AK337" s="725"/>
      <c r="AL337" s="725"/>
      <c r="AM337" s="725"/>
      <c r="AN337" s="725"/>
      <c r="AO337" s="726"/>
      <c r="AP337" s="625"/>
      <c r="AQ337" s="684"/>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6"/>
    </row>
    <row r="338" spans="2:72">
      <c r="B338" s="683"/>
      <c r="C338" s="683"/>
      <c r="D338" s="683"/>
      <c r="E338" s="683"/>
      <c r="F338" s="683"/>
      <c r="G338" s="683"/>
      <c r="H338" s="683"/>
      <c r="I338" s="635"/>
      <c r="J338" s="635"/>
      <c r="K338" s="625"/>
      <c r="L338" s="727"/>
      <c r="M338" s="725"/>
      <c r="N338" s="725"/>
      <c r="O338" s="725"/>
      <c r="P338" s="725"/>
      <c r="Q338" s="725"/>
      <c r="R338" s="725"/>
      <c r="S338" s="725"/>
      <c r="T338" s="725"/>
      <c r="U338" s="725"/>
      <c r="V338" s="725"/>
      <c r="W338" s="725"/>
      <c r="X338" s="725"/>
      <c r="Y338" s="725"/>
      <c r="Z338" s="725"/>
      <c r="AA338" s="725"/>
      <c r="AB338" s="725"/>
      <c r="AC338" s="725"/>
      <c r="AD338" s="725"/>
      <c r="AE338" s="725"/>
      <c r="AF338" s="725"/>
      <c r="AG338" s="725"/>
      <c r="AH338" s="725"/>
      <c r="AI338" s="725"/>
      <c r="AJ338" s="725"/>
      <c r="AK338" s="725"/>
      <c r="AL338" s="725"/>
      <c r="AM338" s="725"/>
      <c r="AN338" s="725"/>
      <c r="AO338" s="726"/>
      <c r="AP338" s="625"/>
      <c r="AQ338" s="684"/>
      <c r="AR338" s="685"/>
      <c r="AS338" s="685"/>
      <c r="AT338" s="685"/>
      <c r="AU338" s="685"/>
      <c r="AV338" s="685"/>
      <c r="AW338" s="685"/>
      <c r="AX338" s="685"/>
      <c r="AY338" s="685"/>
      <c r="AZ338" s="685"/>
      <c r="BA338" s="685"/>
      <c r="BB338" s="685"/>
      <c r="BC338" s="685"/>
      <c r="BD338" s="685"/>
      <c r="BE338" s="685"/>
      <c r="BF338" s="685"/>
      <c r="BG338" s="685"/>
      <c r="BH338" s="685"/>
      <c r="BI338" s="685"/>
      <c r="BJ338" s="685"/>
      <c r="BK338" s="685"/>
      <c r="BL338" s="685"/>
      <c r="BM338" s="685"/>
      <c r="BN338" s="685"/>
      <c r="BO338" s="685"/>
      <c r="BP338" s="685"/>
      <c r="BQ338" s="685"/>
      <c r="BR338" s="685"/>
      <c r="BS338" s="685"/>
      <c r="BT338" s="686"/>
    </row>
    <row r="339" spans="2:72">
      <c r="B339" s="683"/>
      <c r="C339" s="683"/>
      <c r="D339" s="683"/>
      <c r="E339" s="683"/>
      <c r="F339" s="683"/>
      <c r="G339" s="683"/>
      <c r="H339" s="683"/>
      <c r="I339" s="635"/>
      <c r="J339" s="635"/>
      <c r="K339" s="625"/>
      <c r="L339" s="727"/>
      <c r="M339" s="725"/>
      <c r="N339" s="725"/>
      <c r="O339" s="725"/>
      <c r="P339" s="725"/>
      <c r="Q339" s="725"/>
      <c r="R339" s="725"/>
      <c r="S339" s="725"/>
      <c r="T339" s="725"/>
      <c r="U339" s="725"/>
      <c r="V339" s="725"/>
      <c r="W339" s="725"/>
      <c r="X339" s="725"/>
      <c r="Y339" s="725"/>
      <c r="Z339" s="725"/>
      <c r="AA339" s="725"/>
      <c r="AB339" s="725"/>
      <c r="AC339" s="725"/>
      <c r="AD339" s="725"/>
      <c r="AE339" s="725"/>
      <c r="AF339" s="725"/>
      <c r="AG339" s="725"/>
      <c r="AH339" s="725"/>
      <c r="AI339" s="725"/>
      <c r="AJ339" s="725"/>
      <c r="AK339" s="725"/>
      <c r="AL339" s="725"/>
      <c r="AM339" s="725"/>
      <c r="AN339" s="725"/>
      <c r="AO339" s="726"/>
      <c r="AP339" s="625"/>
      <c r="AQ339" s="684"/>
      <c r="AR339" s="685"/>
      <c r="AS339" s="685"/>
      <c r="AT339" s="685"/>
      <c r="AU339" s="685"/>
      <c r="AV339" s="685"/>
      <c r="AW339" s="685"/>
      <c r="AX339" s="685"/>
      <c r="AY339" s="685"/>
      <c r="AZ339" s="685"/>
      <c r="BA339" s="685"/>
      <c r="BB339" s="685"/>
      <c r="BC339" s="685"/>
      <c r="BD339" s="685"/>
      <c r="BE339" s="685"/>
      <c r="BF339" s="685"/>
      <c r="BG339" s="685"/>
      <c r="BH339" s="685"/>
      <c r="BI339" s="685"/>
      <c r="BJ339" s="685"/>
      <c r="BK339" s="685"/>
      <c r="BL339" s="685"/>
      <c r="BM339" s="685"/>
      <c r="BN339" s="685"/>
      <c r="BO339" s="685"/>
      <c r="BP339" s="685"/>
      <c r="BQ339" s="685"/>
      <c r="BR339" s="685"/>
      <c r="BS339" s="685"/>
      <c r="BT339" s="686"/>
    </row>
    <row r="340" spans="2:72">
      <c r="B340" s="683"/>
      <c r="C340" s="683"/>
      <c r="D340" s="683"/>
      <c r="E340" s="683"/>
      <c r="F340" s="683"/>
      <c r="G340" s="683"/>
      <c r="H340" s="683"/>
      <c r="I340" s="635"/>
      <c r="J340" s="635"/>
      <c r="K340" s="625"/>
      <c r="L340" s="727"/>
      <c r="M340" s="725"/>
      <c r="N340" s="725"/>
      <c r="O340" s="725"/>
      <c r="P340" s="725"/>
      <c r="Q340" s="725"/>
      <c r="R340" s="725"/>
      <c r="S340" s="725"/>
      <c r="T340" s="725"/>
      <c r="U340" s="725"/>
      <c r="V340" s="725"/>
      <c r="W340" s="725"/>
      <c r="X340" s="725"/>
      <c r="Y340" s="725"/>
      <c r="Z340" s="725"/>
      <c r="AA340" s="725"/>
      <c r="AB340" s="725"/>
      <c r="AC340" s="725"/>
      <c r="AD340" s="725"/>
      <c r="AE340" s="725"/>
      <c r="AF340" s="725"/>
      <c r="AG340" s="725"/>
      <c r="AH340" s="725"/>
      <c r="AI340" s="725"/>
      <c r="AJ340" s="725"/>
      <c r="AK340" s="725"/>
      <c r="AL340" s="725"/>
      <c r="AM340" s="725"/>
      <c r="AN340" s="725"/>
      <c r="AO340" s="726"/>
      <c r="AP340" s="625"/>
      <c r="AQ340" s="684"/>
      <c r="AR340" s="685"/>
      <c r="AS340" s="685"/>
      <c r="AT340" s="685"/>
      <c r="AU340" s="685"/>
      <c r="AV340" s="685"/>
      <c r="AW340" s="685"/>
      <c r="AX340" s="685"/>
      <c r="AY340" s="685"/>
      <c r="AZ340" s="685"/>
      <c r="BA340" s="685"/>
      <c r="BB340" s="685"/>
      <c r="BC340" s="685"/>
      <c r="BD340" s="685"/>
      <c r="BE340" s="685"/>
      <c r="BF340" s="685"/>
      <c r="BG340" s="685"/>
      <c r="BH340" s="685"/>
      <c r="BI340" s="685"/>
      <c r="BJ340" s="685"/>
      <c r="BK340" s="685"/>
      <c r="BL340" s="685"/>
      <c r="BM340" s="685"/>
      <c r="BN340" s="685"/>
      <c r="BO340" s="685"/>
      <c r="BP340" s="685"/>
      <c r="BQ340" s="685"/>
      <c r="BR340" s="685"/>
      <c r="BS340" s="685"/>
      <c r="BT340" s="686"/>
    </row>
    <row r="341" spans="2:72">
      <c r="B341" s="683"/>
      <c r="C341" s="683"/>
      <c r="D341" s="683"/>
      <c r="E341" s="683"/>
      <c r="F341" s="683"/>
      <c r="G341" s="683"/>
      <c r="H341" s="683"/>
      <c r="I341" s="635"/>
      <c r="J341" s="635"/>
      <c r="K341" s="625"/>
      <c r="L341" s="727"/>
      <c r="M341" s="725"/>
      <c r="N341" s="725"/>
      <c r="O341" s="725"/>
      <c r="P341" s="725"/>
      <c r="Q341" s="725"/>
      <c r="R341" s="725"/>
      <c r="S341" s="725"/>
      <c r="T341" s="725"/>
      <c r="U341" s="725"/>
      <c r="V341" s="725"/>
      <c r="W341" s="725"/>
      <c r="X341" s="725"/>
      <c r="Y341" s="725"/>
      <c r="Z341" s="725"/>
      <c r="AA341" s="725"/>
      <c r="AB341" s="725"/>
      <c r="AC341" s="725"/>
      <c r="AD341" s="725"/>
      <c r="AE341" s="725"/>
      <c r="AF341" s="725"/>
      <c r="AG341" s="725"/>
      <c r="AH341" s="725"/>
      <c r="AI341" s="725"/>
      <c r="AJ341" s="725"/>
      <c r="AK341" s="725"/>
      <c r="AL341" s="725"/>
      <c r="AM341" s="725"/>
      <c r="AN341" s="725"/>
      <c r="AO341" s="726"/>
      <c r="AP341" s="625"/>
      <c r="AQ341" s="684"/>
      <c r="AR341" s="685"/>
      <c r="AS341" s="685"/>
      <c r="AT341" s="685"/>
      <c r="AU341" s="685"/>
      <c r="AV341" s="685"/>
      <c r="AW341" s="685"/>
      <c r="AX341" s="685"/>
      <c r="AY341" s="685"/>
      <c r="AZ341" s="685"/>
      <c r="BA341" s="685"/>
      <c r="BB341" s="685"/>
      <c r="BC341" s="685"/>
      <c r="BD341" s="685"/>
      <c r="BE341" s="685"/>
      <c r="BF341" s="685"/>
      <c r="BG341" s="685"/>
      <c r="BH341" s="685"/>
      <c r="BI341" s="685"/>
      <c r="BJ341" s="685"/>
      <c r="BK341" s="685"/>
      <c r="BL341" s="685"/>
      <c r="BM341" s="685"/>
      <c r="BN341" s="685"/>
      <c r="BO341" s="685"/>
      <c r="BP341" s="685"/>
      <c r="BQ341" s="685"/>
      <c r="BR341" s="685"/>
      <c r="BS341" s="685"/>
      <c r="BT341" s="686"/>
    </row>
    <row r="342" spans="2:72">
      <c r="B342" s="683"/>
      <c r="C342" s="683"/>
      <c r="D342" s="683"/>
      <c r="E342" s="683"/>
      <c r="F342" s="683"/>
      <c r="G342" s="683"/>
      <c r="H342" s="683"/>
      <c r="I342" s="635"/>
      <c r="J342" s="635"/>
      <c r="K342" s="625"/>
      <c r="L342" s="727"/>
      <c r="M342" s="725"/>
      <c r="N342" s="725"/>
      <c r="O342" s="725"/>
      <c r="P342" s="725"/>
      <c r="Q342" s="725"/>
      <c r="R342" s="725"/>
      <c r="S342" s="725"/>
      <c r="T342" s="725"/>
      <c r="U342" s="725"/>
      <c r="V342" s="725"/>
      <c r="W342" s="725"/>
      <c r="X342" s="725"/>
      <c r="Y342" s="725"/>
      <c r="Z342" s="725"/>
      <c r="AA342" s="725"/>
      <c r="AB342" s="725"/>
      <c r="AC342" s="725"/>
      <c r="AD342" s="725"/>
      <c r="AE342" s="725"/>
      <c r="AF342" s="725"/>
      <c r="AG342" s="725"/>
      <c r="AH342" s="725"/>
      <c r="AI342" s="725"/>
      <c r="AJ342" s="725"/>
      <c r="AK342" s="725"/>
      <c r="AL342" s="725"/>
      <c r="AM342" s="725"/>
      <c r="AN342" s="725"/>
      <c r="AO342" s="726"/>
      <c r="AP342" s="625"/>
      <c r="AQ342" s="684"/>
      <c r="AR342" s="685"/>
      <c r="AS342" s="685"/>
      <c r="AT342" s="685"/>
      <c r="AU342" s="685"/>
      <c r="AV342" s="685"/>
      <c r="AW342" s="685"/>
      <c r="AX342" s="685"/>
      <c r="AY342" s="685"/>
      <c r="AZ342" s="685"/>
      <c r="BA342" s="685"/>
      <c r="BB342" s="685"/>
      <c r="BC342" s="685"/>
      <c r="BD342" s="685"/>
      <c r="BE342" s="685"/>
      <c r="BF342" s="685"/>
      <c r="BG342" s="685"/>
      <c r="BH342" s="685"/>
      <c r="BI342" s="685"/>
      <c r="BJ342" s="685"/>
      <c r="BK342" s="685"/>
      <c r="BL342" s="685"/>
      <c r="BM342" s="685"/>
      <c r="BN342" s="685"/>
      <c r="BO342" s="685"/>
      <c r="BP342" s="685"/>
      <c r="BQ342" s="685"/>
      <c r="BR342" s="685"/>
      <c r="BS342" s="685"/>
      <c r="BT342" s="686"/>
    </row>
    <row r="343" spans="2:72">
      <c r="B343" s="683"/>
      <c r="C343" s="683"/>
      <c r="D343" s="683"/>
      <c r="E343" s="683"/>
      <c r="F343" s="683"/>
      <c r="G343" s="683"/>
      <c r="H343" s="683"/>
      <c r="I343" s="635"/>
      <c r="J343" s="635"/>
      <c r="K343" s="625"/>
      <c r="L343" s="727"/>
      <c r="M343" s="725"/>
      <c r="N343" s="725"/>
      <c r="O343" s="725"/>
      <c r="P343" s="725"/>
      <c r="Q343" s="725"/>
      <c r="R343" s="725"/>
      <c r="S343" s="725"/>
      <c r="T343" s="725"/>
      <c r="U343" s="725"/>
      <c r="V343" s="725"/>
      <c r="W343" s="725"/>
      <c r="X343" s="725"/>
      <c r="Y343" s="725"/>
      <c r="Z343" s="725"/>
      <c r="AA343" s="725"/>
      <c r="AB343" s="725"/>
      <c r="AC343" s="725"/>
      <c r="AD343" s="725"/>
      <c r="AE343" s="725"/>
      <c r="AF343" s="725"/>
      <c r="AG343" s="725"/>
      <c r="AH343" s="725"/>
      <c r="AI343" s="725"/>
      <c r="AJ343" s="725"/>
      <c r="AK343" s="725"/>
      <c r="AL343" s="725"/>
      <c r="AM343" s="725"/>
      <c r="AN343" s="725"/>
      <c r="AO343" s="726"/>
      <c r="AP343" s="625"/>
      <c r="AQ343" s="684"/>
      <c r="AR343" s="685"/>
      <c r="AS343" s="685"/>
      <c r="AT343" s="685"/>
      <c r="AU343" s="685"/>
      <c r="AV343" s="685"/>
      <c r="AW343" s="685"/>
      <c r="AX343" s="685"/>
      <c r="AY343" s="685"/>
      <c r="AZ343" s="685"/>
      <c r="BA343" s="685"/>
      <c r="BB343" s="685"/>
      <c r="BC343" s="685"/>
      <c r="BD343" s="685"/>
      <c r="BE343" s="685"/>
      <c r="BF343" s="685"/>
      <c r="BG343" s="685"/>
      <c r="BH343" s="685"/>
      <c r="BI343" s="685"/>
      <c r="BJ343" s="685"/>
      <c r="BK343" s="685"/>
      <c r="BL343" s="685"/>
      <c r="BM343" s="685"/>
      <c r="BN343" s="685"/>
      <c r="BO343" s="685"/>
      <c r="BP343" s="685"/>
      <c r="BQ343" s="685"/>
      <c r="BR343" s="685"/>
      <c r="BS343" s="685"/>
      <c r="BT343" s="686"/>
    </row>
    <row r="344" spans="2:72">
      <c r="B344" s="683"/>
      <c r="C344" s="683"/>
      <c r="D344" s="683"/>
      <c r="E344" s="683"/>
      <c r="F344" s="683"/>
      <c r="G344" s="683"/>
      <c r="H344" s="683"/>
      <c r="I344" s="635"/>
      <c r="J344" s="635"/>
      <c r="K344" s="625"/>
      <c r="L344" s="727"/>
      <c r="M344" s="725"/>
      <c r="N344" s="725"/>
      <c r="O344" s="725"/>
      <c r="P344" s="725"/>
      <c r="Q344" s="725"/>
      <c r="R344" s="725"/>
      <c r="S344" s="725"/>
      <c r="T344" s="725"/>
      <c r="U344" s="725"/>
      <c r="V344" s="725"/>
      <c r="W344" s="725"/>
      <c r="X344" s="725"/>
      <c r="Y344" s="725"/>
      <c r="Z344" s="725"/>
      <c r="AA344" s="725"/>
      <c r="AB344" s="725"/>
      <c r="AC344" s="725"/>
      <c r="AD344" s="725"/>
      <c r="AE344" s="725"/>
      <c r="AF344" s="725"/>
      <c r="AG344" s="725"/>
      <c r="AH344" s="725"/>
      <c r="AI344" s="725"/>
      <c r="AJ344" s="725"/>
      <c r="AK344" s="725"/>
      <c r="AL344" s="725"/>
      <c r="AM344" s="725"/>
      <c r="AN344" s="725"/>
      <c r="AO344" s="726"/>
      <c r="AP344" s="625"/>
      <c r="AQ344" s="684"/>
      <c r="AR344" s="685"/>
      <c r="AS344" s="685"/>
      <c r="AT344" s="685"/>
      <c r="AU344" s="685"/>
      <c r="AV344" s="685"/>
      <c r="AW344" s="685"/>
      <c r="AX344" s="685"/>
      <c r="AY344" s="685"/>
      <c r="AZ344" s="685"/>
      <c r="BA344" s="685"/>
      <c r="BB344" s="685"/>
      <c r="BC344" s="685"/>
      <c r="BD344" s="685"/>
      <c r="BE344" s="685"/>
      <c r="BF344" s="685"/>
      <c r="BG344" s="685"/>
      <c r="BH344" s="685"/>
      <c r="BI344" s="685"/>
      <c r="BJ344" s="685"/>
      <c r="BK344" s="685"/>
      <c r="BL344" s="685"/>
      <c r="BM344" s="685"/>
      <c r="BN344" s="685"/>
      <c r="BO344" s="685"/>
      <c r="BP344" s="685"/>
      <c r="BQ344" s="685"/>
      <c r="BR344" s="685"/>
      <c r="BS344" s="685"/>
      <c r="BT344" s="686"/>
    </row>
    <row r="345" spans="2:72">
      <c r="B345" s="683"/>
      <c r="C345" s="683"/>
      <c r="D345" s="683"/>
      <c r="E345" s="683"/>
      <c r="F345" s="683"/>
      <c r="G345" s="683"/>
      <c r="H345" s="683"/>
      <c r="I345" s="635"/>
      <c r="J345" s="635"/>
      <c r="K345" s="625"/>
      <c r="L345" s="727"/>
      <c r="M345" s="725"/>
      <c r="N345" s="725"/>
      <c r="O345" s="725"/>
      <c r="P345" s="725"/>
      <c r="Q345" s="725"/>
      <c r="R345" s="725"/>
      <c r="S345" s="725"/>
      <c r="T345" s="725"/>
      <c r="U345" s="725"/>
      <c r="V345" s="725"/>
      <c r="W345" s="725"/>
      <c r="X345" s="725"/>
      <c r="Y345" s="725"/>
      <c r="Z345" s="725"/>
      <c r="AA345" s="725"/>
      <c r="AB345" s="725"/>
      <c r="AC345" s="725"/>
      <c r="AD345" s="725"/>
      <c r="AE345" s="725"/>
      <c r="AF345" s="725"/>
      <c r="AG345" s="725"/>
      <c r="AH345" s="725"/>
      <c r="AI345" s="725"/>
      <c r="AJ345" s="725"/>
      <c r="AK345" s="725"/>
      <c r="AL345" s="725"/>
      <c r="AM345" s="725"/>
      <c r="AN345" s="725"/>
      <c r="AO345" s="726"/>
      <c r="AP345" s="625"/>
      <c r="AQ345" s="684"/>
      <c r="AR345" s="685"/>
      <c r="AS345" s="685"/>
      <c r="AT345" s="685"/>
      <c r="AU345" s="685"/>
      <c r="AV345" s="685"/>
      <c r="AW345" s="685"/>
      <c r="AX345" s="685"/>
      <c r="AY345" s="685"/>
      <c r="AZ345" s="685"/>
      <c r="BA345" s="685"/>
      <c r="BB345" s="685"/>
      <c r="BC345" s="685"/>
      <c r="BD345" s="685"/>
      <c r="BE345" s="685"/>
      <c r="BF345" s="685"/>
      <c r="BG345" s="685"/>
      <c r="BH345" s="685"/>
      <c r="BI345" s="685"/>
      <c r="BJ345" s="685"/>
      <c r="BK345" s="685"/>
      <c r="BL345" s="685"/>
      <c r="BM345" s="685"/>
      <c r="BN345" s="685"/>
      <c r="BO345" s="685"/>
      <c r="BP345" s="685"/>
      <c r="BQ345" s="685"/>
      <c r="BR345" s="685"/>
      <c r="BS345" s="685"/>
      <c r="BT345" s="686"/>
    </row>
    <row r="346" spans="2:72">
      <c r="B346" s="683"/>
      <c r="C346" s="683"/>
      <c r="D346" s="683"/>
      <c r="E346" s="683"/>
      <c r="F346" s="683"/>
      <c r="G346" s="683"/>
      <c r="H346" s="683"/>
      <c r="I346" s="635"/>
      <c r="J346" s="635"/>
      <c r="K346" s="625"/>
      <c r="L346" s="727"/>
      <c r="M346" s="725"/>
      <c r="N346" s="725"/>
      <c r="O346" s="725"/>
      <c r="P346" s="725"/>
      <c r="Q346" s="725"/>
      <c r="R346" s="725"/>
      <c r="S346" s="725"/>
      <c r="T346" s="725"/>
      <c r="U346" s="725"/>
      <c r="V346" s="725"/>
      <c r="W346" s="725"/>
      <c r="X346" s="725"/>
      <c r="Y346" s="725"/>
      <c r="Z346" s="725"/>
      <c r="AA346" s="725"/>
      <c r="AB346" s="725"/>
      <c r="AC346" s="725"/>
      <c r="AD346" s="725"/>
      <c r="AE346" s="725"/>
      <c r="AF346" s="725"/>
      <c r="AG346" s="725"/>
      <c r="AH346" s="725"/>
      <c r="AI346" s="725"/>
      <c r="AJ346" s="725"/>
      <c r="AK346" s="725"/>
      <c r="AL346" s="725"/>
      <c r="AM346" s="725"/>
      <c r="AN346" s="725"/>
      <c r="AO346" s="726"/>
      <c r="AP346" s="625"/>
      <c r="AQ346" s="684"/>
      <c r="AR346" s="685"/>
      <c r="AS346" s="685"/>
      <c r="AT346" s="685"/>
      <c r="AU346" s="685"/>
      <c r="AV346" s="685"/>
      <c r="AW346" s="685"/>
      <c r="AX346" s="685"/>
      <c r="AY346" s="685"/>
      <c r="AZ346" s="685"/>
      <c r="BA346" s="685"/>
      <c r="BB346" s="685"/>
      <c r="BC346" s="685"/>
      <c r="BD346" s="685"/>
      <c r="BE346" s="685"/>
      <c r="BF346" s="685"/>
      <c r="BG346" s="685"/>
      <c r="BH346" s="685"/>
      <c r="BI346" s="685"/>
      <c r="BJ346" s="685"/>
      <c r="BK346" s="685"/>
      <c r="BL346" s="685"/>
      <c r="BM346" s="685"/>
      <c r="BN346" s="685"/>
      <c r="BO346" s="685"/>
      <c r="BP346" s="685"/>
      <c r="BQ346" s="685"/>
      <c r="BR346" s="685"/>
      <c r="BS346" s="685"/>
      <c r="BT346" s="686"/>
    </row>
    <row r="347" spans="2:72">
      <c r="B347" s="683"/>
      <c r="C347" s="683"/>
      <c r="D347" s="683"/>
      <c r="E347" s="683"/>
      <c r="F347" s="683"/>
      <c r="G347" s="683"/>
      <c r="H347" s="683"/>
      <c r="I347" s="635"/>
      <c r="J347" s="635"/>
      <c r="K347" s="625"/>
      <c r="L347" s="727"/>
      <c r="M347" s="725"/>
      <c r="N347" s="725"/>
      <c r="O347" s="725"/>
      <c r="P347" s="725"/>
      <c r="Q347" s="725"/>
      <c r="R347" s="725"/>
      <c r="S347" s="725"/>
      <c r="T347" s="725"/>
      <c r="U347" s="725"/>
      <c r="V347" s="725"/>
      <c r="W347" s="725"/>
      <c r="X347" s="725"/>
      <c r="Y347" s="725"/>
      <c r="Z347" s="725"/>
      <c r="AA347" s="725"/>
      <c r="AB347" s="725"/>
      <c r="AC347" s="725"/>
      <c r="AD347" s="725"/>
      <c r="AE347" s="725"/>
      <c r="AF347" s="725"/>
      <c r="AG347" s="725"/>
      <c r="AH347" s="725"/>
      <c r="AI347" s="725"/>
      <c r="AJ347" s="725"/>
      <c r="AK347" s="725"/>
      <c r="AL347" s="725"/>
      <c r="AM347" s="725"/>
      <c r="AN347" s="725"/>
      <c r="AO347" s="726"/>
      <c r="AP347" s="625"/>
      <c r="AQ347" s="684"/>
      <c r="AR347" s="685"/>
      <c r="AS347" s="685"/>
      <c r="AT347" s="685"/>
      <c r="AU347" s="685"/>
      <c r="AV347" s="685"/>
      <c r="AW347" s="685"/>
      <c r="AX347" s="685"/>
      <c r="AY347" s="685"/>
      <c r="AZ347" s="685"/>
      <c r="BA347" s="685"/>
      <c r="BB347" s="685"/>
      <c r="BC347" s="685"/>
      <c r="BD347" s="685"/>
      <c r="BE347" s="685"/>
      <c r="BF347" s="685"/>
      <c r="BG347" s="685"/>
      <c r="BH347" s="685"/>
      <c r="BI347" s="685"/>
      <c r="BJ347" s="685"/>
      <c r="BK347" s="685"/>
      <c r="BL347" s="685"/>
      <c r="BM347" s="685"/>
      <c r="BN347" s="685"/>
      <c r="BO347" s="685"/>
      <c r="BP347" s="685"/>
      <c r="BQ347" s="685"/>
      <c r="BR347" s="685"/>
      <c r="BS347" s="685"/>
      <c r="BT347" s="686"/>
    </row>
    <row r="348" spans="2:72">
      <c r="B348" s="683"/>
      <c r="C348" s="683"/>
      <c r="D348" s="683"/>
      <c r="E348" s="683"/>
      <c r="F348" s="683"/>
      <c r="G348" s="683"/>
      <c r="H348" s="683"/>
      <c r="I348" s="635"/>
      <c r="J348" s="635"/>
      <c r="K348" s="625"/>
      <c r="L348" s="727"/>
      <c r="M348" s="725"/>
      <c r="N348" s="725"/>
      <c r="O348" s="725"/>
      <c r="P348" s="725"/>
      <c r="Q348" s="725"/>
      <c r="R348" s="725"/>
      <c r="S348" s="725"/>
      <c r="T348" s="725"/>
      <c r="U348" s="725"/>
      <c r="V348" s="725"/>
      <c r="W348" s="725"/>
      <c r="X348" s="725"/>
      <c r="Y348" s="725"/>
      <c r="Z348" s="725"/>
      <c r="AA348" s="725"/>
      <c r="AB348" s="725"/>
      <c r="AC348" s="725"/>
      <c r="AD348" s="725"/>
      <c r="AE348" s="725"/>
      <c r="AF348" s="725"/>
      <c r="AG348" s="725"/>
      <c r="AH348" s="725"/>
      <c r="AI348" s="725"/>
      <c r="AJ348" s="725"/>
      <c r="AK348" s="725"/>
      <c r="AL348" s="725"/>
      <c r="AM348" s="725"/>
      <c r="AN348" s="725"/>
      <c r="AO348" s="726"/>
      <c r="AP348" s="625"/>
      <c r="AQ348" s="684"/>
      <c r="AR348" s="685"/>
      <c r="AS348" s="685"/>
      <c r="AT348" s="685"/>
      <c r="AU348" s="685"/>
      <c r="AV348" s="685"/>
      <c r="AW348" s="685"/>
      <c r="AX348" s="685"/>
      <c r="AY348" s="685"/>
      <c r="AZ348" s="685"/>
      <c r="BA348" s="685"/>
      <c r="BB348" s="685"/>
      <c r="BC348" s="685"/>
      <c r="BD348" s="685"/>
      <c r="BE348" s="685"/>
      <c r="BF348" s="685"/>
      <c r="BG348" s="685"/>
      <c r="BH348" s="685"/>
      <c r="BI348" s="685"/>
      <c r="BJ348" s="685"/>
      <c r="BK348" s="685"/>
      <c r="BL348" s="685"/>
      <c r="BM348" s="685"/>
      <c r="BN348" s="685"/>
      <c r="BO348" s="685"/>
      <c r="BP348" s="685"/>
      <c r="BQ348" s="685"/>
      <c r="BR348" s="685"/>
      <c r="BS348" s="685"/>
      <c r="BT348" s="686"/>
    </row>
    <row r="349" spans="2:72">
      <c r="B349" s="683"/>
      <c r="C349" s="683"/>
      <c r="D349" s="683"/>
      <c r="E349" s="683"/>
      <c r="F349" s="683"/>
      <c r="G349" s="683"/>
      <c r="H349" s="683"/>
      <c r="I349" s="635"/>
      <c r="J349" s="635"/>
      <c r="K349" s="625"/>
      <c r="L349" s="727"/>
      <c r="M349" s="725"/>
      <c r="N349" s="725"/>
      <c r="O349" s="725"/>
      <c r="P349" s="725"/>
      <c r="Q349" s="725"/>
      <c r="R349" s="725"/>
      <c r="S349" s="725"/>
      <c r="T349" s="725"/>
      <c r="U349" s="725"/>
      <c r="V349" s="725"/>
      <c r="W349" s="725"/>
      <c r="X349" s="725"/>
      <c r="Y349" s="725"/>
      <c r="Z349" s="725"/>
      <c r="AA349" s="725"/>
      <c r="AB349" s="725"/>
      <c r="AC349" s="725"/>
      <c r="AD349" s="725"/>
      <c r="AE349" s="725"/>
      <c r="AF349" s="725"/>
      <c r="AG349" s="725"/>
      <c r="AH349" s="725"/>
      <c r="AI349" s="725"/>
      <c r="AJ349" s="725"/>
      <c r="AK349" s="725"/>
      <c r="AL349" s="725"/>
      <c r="AM349" s="725"/>
      <c r="AN349" s="725"/>
      <c r="AO349" s="726"/>
      <c r="AP349" s="625"/>
      <c r="AQ349" s="684"/>
      <c r="AR349" s="685"/>
      <c r="AS349" s="685"/>
      <c r="AT349" s="685"/>
      <c r="AU349" s="685"/>
      <c r="AV349" s="685"/>
      <c r="AW349" s="685"/>
      <c r="AX349" s="685"/>
      <c r="AY349" s="685"/>
      <c r="AZ349" s="685"/>
      <c r="BA349" s="685"/>
      <c r="BB349" s="685"/>
      <c r="BC349" s="685"/>
      <c r="BD349" s="685"/>
      <c r="BE349" s="685"/>
      <c r="BF349" s="685"/>
      <c r="BG349" s="685"/>
      <c r="BH349" s="685"/>
      <c r="BI349" s="685"/>
      <c r="BJ349" s="685"/>
      <c r="BK349" s="685"/>
      <c r="BL349" s="685"/>
      <c r="BM349" s="685"/>
      <c r="BN349" s="685"/>
      <c r="BO349" s="685"/>
      <c r="BP349" s="685"/>
      <c r="BQ349" s="685"/>
      <c r="BR349" s="685"/>
      <c r="BS349" s="685"/>
      <c r="BT349" s="686"/>
    </row>
    <row r="350" spans="2:72">
      <c r="B350" s="683"/>
      <c r="C350" s="683"/>
      <c r="D350" s="683"/>
      <c r="E350" s="683"/>
      <c r="F350" s="683"/>
      <c r="G350" s="683"/>
      <c r="H350" s="683"/>
      <c r="I350" s="635"/>
      <c r="J350" s="635"/>
      <c r="K350" s="625"/>
      <c r="L350" s="727"/>
      <c r="M350" s="725"/>
      <c r="N350" s="725"/>
      <c r="O350" s="725"/>
      <c r="P350" s="725"/>
      <c r="Q350" s="725"/>
      <c r="R350" s="725"/>
      <c r="S350" s="725"/>
      <c r="T350" s="725"/>
      <c r="U350" s="725"/>
      <c r="V350" s="725"/>
      <c r="W350" s="725"/>
      <c r="X350" s="725"/>
      <c r="Y350" s="725"/>
      <c r="Z350" s="725"/>
      <c r="AA350" s="725"/>
      <c r="AB350" s="725"/>
      <c r="AC350" s="725"/>
      <c r="AD350" s="725"/>
      <c r="AE350" s="725"/>
      <c r="AF350" s="725"/>
      <c r="AG350" s="725"/>
      <c r="AH350" s="725"/>
      <c r="AI350" s="725"/>
      <c r="AJ350" s="725"/>
      <c r="AK350" s="725"/>
      <c r="AL350" s="725"/>
      <c r="AM350" s="725"/>
      <c r="AN350" s="725"/>
      <c r="AO350" s="726"/>
      <c r="AP350" s="625"/>
      <c r="AQ350" s="684"/>
      <c r="AR350" s="685"/>
      <c r="AS350" s="685"/>
      <c r="AT350" s="685"/>
      <c r="AU350" s="685"/>
      <c r="AV350" s="685"/>
      <c r="AW350" s="685"/>
      <c r="AX350" s="685"/>
      <c r="AY350" s="685"/>
      <c r="AZ350" s="685"/>
      <c r="BA350" s="685"/>
      <c r="BB350" s="685"/>
      <c r="BC350" s="685"/>
      <c r="BD350" s="685"/>
      <c r="BE350" s="685"/>
      <c r="BF350" s="685"/>
      <c r="BG350" s="685"/>
      <c r="BH350" s="685"/>
      <c r="BI350" s="685"/>
      <c r="BJ350" s="685"/>
      <c r="BK350" s="685"/>
      <c r="BL350" s="685"/>
      <c r="BM350" s="685"/>
      <c r="BN350" s="685"/>
      <c r="BO350" s="685"/>
      <c r="BP350" s="685"/>
      <c r="BQ350" s="685"/>
      <c r="BR350" s="685"/>
      <c r="BS350" s="685"/>
      <c r="BT350" s="686"/>
    </row>
    <row r="351" spans="2:72">
      <c r="B351" s="683"/>
      <c r="C351" s="683"/>
      <c r="D351" s="683"/>
      <c r="E351" s="683"/>
      <c r="F351" s="683"/>
      <c r="G351" s="683"/>
      <c r="H351" s="683"/>
      <c r="I351" s="635"/>
      <c r="J351" s="635"/>
      <c r="K351" s="625"/>
      <c r="L351" s="727"/>
      <c r="M351" s="725"/>
      <c r="N351" s="725"/>
      <c r="O351" s="725"/>
      <c r="P351" s="725"/>
      <c r="Q351" s="725"/>
      <c r="R351" s="725"/>
      <c r="S351" s="725"/>
      <c r="T351" s="725"/>
      <c r="U351" s="725"/>
      <c r="V351" s="725"/>
      <c r="W351" s="725"/>
      <c r="X351" s="725"/>
      <c r="Y351" s="725"/>
      <c r="Z351" s="725"/>
      <c r="AA351" s="725"/>
      <c r="AB351" s="725"/>
      <c r="AC351" s="725"/>
      <c r="AD351" s="725"/>
      <c r="AE351" s="725"/>
      <c r="AF351" s="725"/>
      <c r="AG351" s="725"/>
      <c r="AH351" s="725"/>
      <c r="AI351" s="725"/>
      <c r="AJ351" s="725"/>
      <c r="AK351" s="725"/>
      <c r="AL351" s="725"/>
      <c r="AM351" s="725"/>
      <c r="AN351" s="725"/>
      <c r="AO351" s="726"/>
      <c r="AP351" s="625"/>
      <c r="AQ351" s="684"/>
      <c r="AR351" s="685"/>
      <c r="AS351" s="685"/>
      <c r="AT351" s="685"/>
      <c r="AU351" s="685"/>
      <c r="AV351" s="685"/>
      <c r="AW351" s="685"/>
      <c r="AX351" s="685"/>
      <c r="AY351" s="685"/>
      <c r="AZ351" s="685"/>
      <c r="BA351" s="685"/>
      <c r="BB351" s="685"/>
      <c r="BC351" s="685"/>
      <c r="BD351" s="685"/>
      <c r="BE351" s="685"/>
      <c r="BF351" s="685"/>
      <c r="BG351" s="685"/>
      <c r="BH351" s="685"/>
      <c r="BI351" s="685"/>
      <c r="BJ351" s="685"/>
      <c r="BK351" s="685"/>
      <c r="BL351" s="685"/>
      <c r="BM351" s="685"/>
      <c r="BN351" s="685"/>
      <c r="BO351" s="685"/>
      <c r="BP351" s="685"/>
      <c r="BQ351" s="685"/>
      <c r="BR351" s="685"/>
      <c r="BS351" s="685"/>
      <c r="BT351" s="686"/>
    </row>
    <row r="352" spans="2:72">
      <c r="B352" s="683"/>
      <c r="C352" s="683"/>
      <c r="D352" s="683"/>
      <c r="E352" s="683"/>
      <c r="F352" s="683"/>
      <c r="G352" s="683"/>
      <c r="H352" s="683"/>
      <c r="I352" s="635"/>
      <c r="J352" s="635"/>
      <c r="K352" s="625"/>
      <c r="L352" s="727"/>
      <c r="M352" s="725"/>
      <c r="N352" s="725"/>
      <c r="O352" s="725"/>
      <c r="P352" s="725"/>
      <c r="Q352" s="725"/>
      <c r="R352" s="725"/>
      <c r="S352" s="725"/>
      <c r="T352" s="725"/>
      <c r="U352" s="725"/>
      <c r="V352" s="725"/>
      <c r="W352" s="725"/>
      <c r="X352" s="725"/>
      <c r="Y352" s="725"/>
      <c r="Z352" s="725"/>
      <c r="AA352" s="725"/>
      <c r="AB352" s="725"/>
      <c r="AC352" s="725"/>
      <c r="AD352" s="725"/>
      <c r="AE352" s="725"/>
      <c r="AF352" s="725"/>
      <c r="AG352" s="725"/>
      <c r="AH352" s="725"/>
      <c r="AI352" s="725"/>
      <c r="AJ352" s="725"/>
      <c r="AK352" s="725"/>
      <c r="AL352" s="725"/>
      <c r="AM352" s="725"/>
      <c r="AN352" s="725"/>
      <c r="AO352" s="726"/>
      <c r="AP352" s="625"/>
      <c r="AQ352" s="684"/>
      <c r="AR352" s="685"/>
      <c r="AS352" s="685"/>
      <c r="AT352" s="685"/>
      <c r="AU352" s="685"/>
      <c r="AV352" s="685"/>
      <c r="AW352" s="685"/>
      <c r="AX352" s="685"/>
      <c r="AY352" s="685"/>
      <c r="AZ352" s="685"/>
      <c r="BA352" s="685"/>
      <c r="BB352" s="685"/>
      <c r="BC352" s="685"/>
      <c r="BD352" s="685"/>
      <c r="BE352" s="685"/>
      <c r="BF352" s="685"/>
      <c r="BG352" s="685"/>
      <c r="BH352" s="685"/>
      <c r="BI352" s="685"/>
      <c r="BJ352" s="685"/>
      <c r="BK352" s="685"/>
      <c r="BL352" s="685"/>
      <c r="BM352" s="685"/>
      <c r="BN352" s="685"/>
      <c r="BO352" s="685"/>
      <c r="BP352" s="685"/>
      <c r="BQ352" s="685"/>
      <c r="BR352" s="685"/>
      <c r="BS352" s="685"/>
      <c r="BT352" s="686"/>
    </row>
    <row r="353" spans="2:72">
      <c r="B353" s="683"/>
      <c r="C353" s="683"/>
      <c r="D353" s="683"/>
      <c r="E353" s="683"/>
      <c r="F353" s="683"/>
      <c r="G353" s="683"/>
      <c r="H353" s="683"/>
      <c r="I353" s="635"/>
      <c r="J353" s="635"/>
      <c r="K353" s="625"/>
      <c r="L353" s="727"/>
      <c r="M353" s="725"/>
      <c r="N353" s="725"/>
      <c r="O353" s="725"/>
      <c r="P353" s="725"/>
      <c r="Q353" s="725"/>
      <c r="R353" s="725"/>
      <c r="S353" s="725"/>
      <c r="T353" s="725"/>
      <c r="U353" s="725"/>
      <c r="V353" s="725"/>
      <c r="W353" s="725"/>
      <c r="X353" s="725"/>
      <c r="Y353" s="725"/>
      <c r="Z353" s="725"/>
      <c r="AA353" s="725"/>
      <c r="AB353" s="725"/>
      <c r="AC353" s="725"/>
      <c r="AD353" s="725"/>
      <c r="AE353" s="725"/>
      <c r="AF353" s="725"/>
      <c r="AG353" s="725"/>
      <c r="AH353" s="725"/>
      <c r="AI353" s="725"/>
      <c r="AJ353" s="725"/>
      <c r="AK353" s="725"/>
      <c r="AL353" s="725"/>
      <c r="AM353" s="725"/>
      <c r="AN353" s="725"/>
      <c r="AO353" s="726"/>
      <c r="AP353" s="625"/>
      <c r="AQ353" s="684"/>
      <c r="AR353" s="685"/>
      <c r="AS353" s="685"/>
      <c r="AT353" s="685"/>
      <c r="AU353" s="685"/>
      <c r="AV353" s="685"/>
      <c r="AW353" s="685"/>
      <c r="AX353" s="685"/>
      <c r="AY353" s="685"/>
      <c r="AZ353" s="685"/>
      <c r="BA353" s="685"/>
      <c r="BB353" s="685"/>
      <c r="BC353" s="685"/>
      <c r="BD353" s="685"/>
      <c r="BE353" s="685"/>
      <c r="BF353" s="685"/>
      <c r="BG353" s="685"/>
      <c r="BH353" s="685"/>
      <c r="BI353" s="685"/>
      <c r="BJ353" s="685"/>
      <c r="BK353" s="685"/>
      <c r="BL353" s="685"/>
      <c r="BM353" s="685"/>
      <c r="BN353" s="685"/>
      <c r="BO353" s="685"/>
      <c r="BP353" s="685"/>
      <c r="BQ353" s="685"/>
      <c r="BR353" s="685"/>
      <c r="BS353" s="685"/>
      <c r="BT353" s="686"/>
    </row>
    <row r="354" spans="2:72">
      <c r="B354" s="683"/>
      <c r="C354" s="683"/>
      <c r="D354" s="683"/>
      <c r="E354" s="683"/>
      <c r="F354" s="683"/>
      <c r="G354" s="683"/>
      <c r="H354" s="683"/>
      <c r="I354" s="635"/>
      <c r="J354" s="635"/>
      <c r="K354" s="625"/>
      <c r="L354" s="727"/>
      <c r="M354" s="725"/>
      <c r="N354" s="725"/>
      <c r="O354" s="725"/>
      <c r="P354" s="725"/>
      <c r="Q354" s="725"/>
      <c r="R354" s="725"/>
      <c r="S354" s="725"/>
      <c r="T354" s="725"/>
      <c r="U354" s="725"/>
      <c r="V354" s="725"/>
      <c r="W354" s="725"/>
      <c r="X354" s="725"/>
      <c r="Y354" s="725"/>
      <c r="Z354" s="725"/>
      <c r="AA354" s="725"/>
      <c r="AB354" s="725"/>
      <c r="AC354" s="725"/>
      <c r="AD354" s="725"/>
      <c r="AE354" s="725"/>
      <c r="AF354" s="725"/>
      <c r="AG354" s="725"/>
      <c r="AH354" s="725"/>
      <c r="AI354" s="725"/>
      <c r="AJ354" s="725"/>
      <c r="AK354" s="725"/>
      <c r="AL354" s="725"/>
      <c r="AM354" s="725"/>
      <c r="AN354" s="725"/>
      <c r="AO354" s="726"/>
      <c r="AP354" s="625"/>
      <c r="AQ354" s="684"/>
      <c r="AR354" s="685"/>
      <c r="AS354" s="685"/>
      <c r="AT354" s="685"/>
      <c r="AU354" s="685"/>
      <c r="AV354" s="685"/>
      <c r="AW354" s="685"/>
      <c r="AX354" s="685"/>
      <c r="AY354" s="685"/>
      <c r="AZ354" s="685"/>
      <c r="BA354" s="685"/>
      <c r="BB354" s="685"/>
      <c r="BC354" s="685"/>
      <c r="BD354" s="685"/>
      <c r="BE354" s="685"/>
      <c r="BF354" s="685"/>
      <c r="BG354" s="685"/>
      <c r="BH354" s="685"/>
      <c r="BI354" s="685"/>
      <c r="BJ354" s="685"/>
      <c r="BK354" s="685"/>
      <c r="BL354" s="685"/>
      <c r="BM354" s="685"/>
      <c r="BN354" s="685"/>
      <c r="BO354" s="685"/>
      <c r="BP354" s="685"/>
      <c r="BQ354" s="685"/>
      <c r="BR354" s="685"/>
      <c r="BS354" s="685"/>
      <c r="BT354" s="686"/>
    </row>
    <row r="355" spans="2:72">
      <c r="B355" s="683"/>
      <c r="C355" s="683"/>
      <c r="D355" s="683"/>
      <c r="E355" s="683"/>
      <c r="F355" s="683"/>
      <c r="G355" s="683"/>
      <c r="H355" s="683"/>
      <c r="I355" s="635"/>
      <c r="J355" s="635"/>
      <c r="K355" s="625"/>
      <c r="L355" s="727"/>
      <c r="M355" s="725"/>
      <c r="N355" s="725"/>
      <c r="O355" s="725"/>
      <c r="P355" s="725"/>
      <c r="Q355" s="725"/>
      <c r="R355" s="725"/>
      <c r="S355" s="725"/>
      <c r="T355" s="725"/>
      <c r="U355" s="725"/>
      <c r="V355" s="725"/>
      <c r="W355" s="725"/>
      <c r="X355" s="725"/>
      <c r="Y355" s="725"/>
      <c r="Z355" s="725"/>
      <c r="AA355" s="725"/>
      <c r="AB355" s="725"/>
      <c r="AC355" s="725"/>
      <c r="AD355" s="725"/>
      <c r="AE355" s="725"/>
      <c r="AF355" s="725"/>
      <c r="AG355" s="725"/>
      <c r="AH355" s="725"/>
      <c r="AI355" s="725"/>
      <c r="AJ355" s="725"/>
      <c r="AK355" s="725"/>
      <c r="AL355" s="725"/>
      <c r="AM355" s="725"/>
      <c r="AN355" s="725"/>
      <c r="AO355" s="726"/>
      <c r="AP355" s="625"/>
      <c r="AQ355" s="684"/>
      <c r="AR355" s="685"/>
      <c r="AS355" s="685"/>
      <c r="AT355" s="685"/>
      <c r="AU355" s="685"/>
      <c r="AV355" s="685"/>
      <c r="AW355" s="685"/>
      <c r="AX355" s="685"/>
      <c r="AY355" s="685"/>
      <c r="AZ355" s="685"/>
      <c r="BA355" s="685"/>
      <c r="BB355" s="685"/>
      <c r="BC355" s="685"/>
      <c r="BD355" s="685"/>
      <c r="BE355" s="685"/>
      <c r="BF355" s="685"/>
      <c r="BG355" s="685"/>
      <c r="BH355" s="685"/>
      <c r="BI355" s="685"/>
      <c r="BJ355" s="685"/>
      <c r="BK355" s="685"/>
      <c r="BL355" s="685"/>
      <c r="BM355" s="685"/>
      <c r="BN355" s="685"/>
      <c r="BO355" s="685"/>
      <c r="BP355" s="685"/>
      <c r="BQ355" s="685"/>
      <c r="BR355" s="685"/>
      <c r="BS355" s="685"/>
      <c r="BT355" s="686"/>
    </row>
    <row r="356" spans="2:72">
      <c r="B356" s="683"/>
      <c r="C356" s="683"/>
      <c r="D356" s="683"/>
      <c r="E356" s="683"/>
      <c r="F356" s="683"/>
      <c r="G356" s="683"/>
      <c r="H356" s="683"/>
      <c r="I356" s="635"/>
      <c r="J356" s="635"/>
      <c r="K356" s="625"/>
      <c r="L356" s="727"/>
      <c r="M356" s="725"/>
      <c r="N356" s="725"/>
      <c r="O356" s="725"/>
      <c r="P356" s="725"/>
      <c r="Q356" s="725"/>
      <c r="R356" s="725"/>
      <c r="S356" s="725"/>
      <c r="T356" s="725"/>
      <c r="U356" s="725"/>
      <c r="V356" s="725"/>
      <c r="W356" s="725"/>
      <c r="X356" s="725"/>
      <c r="Y356" s="725"/>
      <c r="Z356" s="725"/>
      <c r="AA356" s="725"/>
      <c r="AB356" s="725"/>
      <c r="AC356" s="725"/>
      <c r="AD356" s="725"/>
      <c r="AE356" s="725"/>
      <c r="AF356" s="725"/>
      <c r="AG356" s="725"/>
      <c r="AH356" s="725"/>
      <c r="AI356" s="725"/>
      <c r="AJ356" s="725"/>
      <c r="AK356" s="725"/>
      <c r="AL356" s="725"/>
      <c r="AM356" s="725"/>
      <c r="AN356" s="725"/>
      <c r="AO356" s="726"/>
      <c r="AP356" s="625"/>
      <c r="AQ356" s="684"/>
      <c r="AR356" s="685"/>
      <c r="AS356" s="685"/>
      <c r="AT356" s="685"/>
      <c r="AU356" s="685"/>
      <c r="AV356" s="685"/>
      <c r="AW356" s="685"/>
      <c r="AX356" s="685"/>
      <c r="AY356" s="685"/>
      <c r="AZ356" s="685"/>
      <c r="BA356" s="685"/>
      <c r="BB356" s="685"/>
      <c r="BC356" s="685"/>
      <c r="BD356" s="685"/>
      <c r="BE356" s="685"/>
      <c r="BF356" s="685"/>
      <c r="BG356" s="685"/>
      <c r="BH356" s="685"/>
      <c r="BI356" s="685"/>
      <c r="BJ356" s="685"/>
      <c r="BK356" s="685"/>
      <c r="BL356" s="685"/>
      <c r="BM356" s="685"/>
      <c r="BN356" s="685"/>
      <c r="BO356" s="685"/>
      <c r="BP356" s="685"/>
      <c r="BQ356" s="685"/>
      <c r="BR356" s="685"/>
      <c r="BS356" s="685"/>
      <c r="BT356" s="686"/>
    </row>
    <row r="357" spans="2:72">
      <c r="B357" s="683"/>
      <c r="C357" s="683"/>
      <c r="D357" s="683"/>
      <c r="E357" s="683"/>
      <c r="F357" s="683"/>
      <c r="G357" s="683"/>
      <c r="H357" s="683"/>
      <c r="I357" s="635"/>
      <c r="J357" s="635"/>
      <c r="K357" s="625"/>
      <c r="L357" s="727"/>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725"/>
      <c r="AL357" s="725"/>
      <c r="AM357" s="725"/>
      <c r="AN357" s="725"/>
      <c r="AO357" s="726"/>
      <c r="AP357" s="625"/>
      <c r="AQ357" s="684"/>
      <c r="AR357" s="685"/>
      <c r="AS357" s="685"/>
      <c r="AT357" s="685"/>
      <c r="AU357" s="685"/>
      <c r="AV357" s="685"/>
      <c r="AW357" s="685"/>
      <c r="AX357" s="685"/>
      <c r="AY357" s="685"/>
      <c r="AZ357" s="685"/>
      <c r="BA357" s="685"/>
      <c r="BB357" s="685"/>
      <c r="BC357" s="685"/>
      <c r="BD357" s="685"/>
      <c r="BE357" s="685"/>
      <c r="BF357" s="685"/>
      <c r="BG357" s="685"/>
      <c r="BH357" s="685"/>
      <c r="BI357" s="685"/>
      <c r="BJ357" s="685"/>
      <c r="BK357" s="685"/>
      <c r="BL357" s="685"/>
      <c r="BM357" s="685"/>
      <c r="BN357" s="685"/>
      <c r="BO357" s="685"/>
      <c r="BP357" s="685"/>
      <c r="BQ357" s="685"/>
      <c r="BR357" s="685"/>
      <c r="BS357" s="685"/>
      <c r="BT357" s="686"/>
    </row>
    <row r="358" spans="2:72">
      <c r="B358" s="683"/>
      <c r="C358" s="683"/>
      <c r="D358" s="683"/>
      <c r="E358" s="683"/>
      <c r="F358" s="683"/>
      <c r="G358" s="683"/>
      <c r="H358" s="683"/>
      <c r="I358" s="635"/>
      <c r="J358" s="635"/>
      <c r="K358" s="625"/>
      <c r="L358" s="727"/>
      <c r="M358" s="725"/>
      <c r="N358" s="725"/>
      <c r="O358" s="725"/>
      <c r="P358" s="725"/>
      <c r="Q358" s="725"/>
      <c r="R358" s="725"/>
      <c r="S358" s="725"/>
      <c r="T358" s="725"/>
      <c r="U358" s="725"/>
      <c r="V358" s="725"/>
      <c r="W358" s="725"/>
      <c r="X358" s="725"/>
      <c r="Y358" s="725"/>
      <c r="Z358" s="725"/>
      <c r="AA358" s="725"/>
      <c r="AB358" s="725"/>
      <c r="AC358" s="725"/>
      <c r="AD358" s="725"/>
      <c r="AE358" s="725"/>
      <c r="AF358" s="725"/>
      <c r="AG358" s="725"/>
      <c r="AH358" s="725"/>
      <c r="AI358" s="725"/>
      <c r="AJ358" s="725"/>
      <c r="AK358" s="725"/>
      <c r="AL358" s="725"/>
      <c r="AM358" s="725"/>
      <c r="AN358" s="725"/>
      <c r="AO358" s="726"/>
      <c r="AP358" s="625"/>
      <c r="AQ358" s="684"/>
      <c r="AR358" s="685"/>
      <c r="AS358" s="685"/>
      <c r="AT358" s="685"/>
      <c r="AU358" s="685"/>
      <c r="AV358" s="685"/>
      <c r="AW358" s="685"/>
      <c r="AX358" s="685"/>
      <c r="AY358" s="685"/>
      <c r="AZ358" s="685"/>
      <c r="BA358" s="685"/>
      <c r="BB358" s="685"/>
      <c r="BC358" s="685"/>
      <c r="BD358" s="685"/>
      <c r="BE358" s="685"/>
      <c r="BF358" s="685"/>
      <c r="BG358" s="685"/>
      <c r="BH358" s="685"/>
      <c r="BI358" s="685"/>
      <c r="BJ358" s="685"/>
      <c r="BK358" s="685"/>
      <c r="BL358" s="685"/>
      <c r="BM358" s="685"/>
      <c r="BN358" s="685"/>
      <c r="BO358" s="685"/>
      <c r="BP358" s="685"/>
      <c r="BQ358" s="685"/>
      <c r="BR358" s="685"/>
      <c r="BS358" s="685"/>
      <c r="BT358" s="686"/>
    </row>
    <row r="359" spans="2:72">
      <c r="B359" s="683"/>
      <c r="C359" s="683"/>
      <c r="D359" s="683"/>
      <c r="E359" s="683"/>
      <c r="F359" s="683"/>
      <c r="G359" s="683"/>
      <c r="H359" s="683"/>
      <c r="I359" s="635"/>
      <c r="J359" s="635"/>
      <c r="K359" s="625"/>
      <c r="L359" s="727"/>
      <c r="M359" s="725"/>
      <c r="N359" s="725"/>
      <c r="O359" s="725"/>
      <c r="P359" s="725"/>
      <c r="Q359" s="725"/>
      <c r="R359" s="725"/>
      <c r="S359" s="725"/>
      <c r="T359" s="725"/>
      <c r="U359" s="725"/>
      <c r="V359" s="725"/>
      <c r="W359" s="725"/>
      <c r="X359" s="725"/>
      <c r="Y359" s="725"/>
      <c r="Z359" s="725"/>
      <c r="AA359" s="725"/>
      <c r="AB359" s="725"/>
      <c r="AC359" s="725"/>
      <c r="AD359" s="725"/>
      <c r="AE359" s="725"/>
      <c r="AF359" s="725"/>
      <c r="AG359" s="725"/>
      <c r="AH359" s="725"/>
      <c r="AI359" s="725"/>
      <c r="AJ359" s="725"/>
      <c r="AK359" s="725"/>
      <c r="AL359" s="725"/>
      <c r="AM359" s="725"/>
      <c r="AN359" s="725"/>
      <c r="AO359" s="726"/>
      <c r="AP359" s="625"/>
      <c r="AQ359" s="684"/>
      <c r="AR359" s="685"/>
      <c r="AS359" s="685"/>
      <c r="AT359" s="685"/>
      <c r="AU359" s="685"/>
      <c r="AV359" s="685"/>
      <c r="AW359" s="685"/>
      <c r="AX359" s="685"/>
      <c r="AY359" s="685"/>
      <c r="AZ359" s="685"/>
      <c r="BA359" s="685"/>
      <c r="BB359" s="685"/>
      <c r="BC359" s="685"/>
      <c r="BD359" s="685"/>
      <c r="BE359" s="685"/>
      <c r="BF359" s="685"/>
      <c r="BG359" s="685"/>
      <c r="BH359" s="685"/>
      <c r="BI359" s="685"/>
      <c r="BJ359" s="685"/>
      <c r="BK359" s="685"/>
      <c r="BL359" s="685"/>
      <c r="BM359" s="685"/>
      <c r="BN359" s="685"/>
      <c r="BO359" s="685"/>
      <c r="BP359" s="685"/>
      <c r="BQ359" s="685"/>
      <c r="BR359" s="685"/>
      <c r="BS359" s="685"/>
      <c r="BT359" s="686"/>
    </row>
    <row r="360" spans="2:72">
      <c r="B360" s="683"/>
      <c r="C360" s="683"/>
      <c r="D360" s="683"/>
      <c r="E360" s="683"/>
      <c r="F360" s="683"/>
      <c r="G360" s="683"/>
      <c r="H360" s="683"/>
      <c r="I360" s="635"/>
      <c r="J360" s="635"/>
      <c r="K360" s="625"/>
      <c r="L360" s="727"/>
      <c r="M360" s="725"/>
      <c r="N360" s="725"/>
      <c r="O360" s="725"/>
      <c r="P360" s="725"/>
      <c r="Q360" s="725"/>
      <c r="R360" s="725"/>
      <c r="S360" s="725"/>
      <c r="T360" s="725"/>
      <c r="U360" s="725"/>
      <c r="V360" s="725"/>
      <c r="W360" s="725"/>
      <c r="X360" s="725"/>
      <c r="Y360" s="725"/>
      <c r="Z360" s="725"/>
      <c r="AA360" s="725"/>
      <c r="AB360" s="725"/>
      <c r="AC360" s="725"/>
      <c r="AD360" s="725"/>
      <c r="AE360" s="725"/>
      <c r="AF360" s="725"/>
      <c r="AG360" s="725"/>
      <c r="AH360" s="725"/>
      <c r="AI360" s="725"/>
      <c r="AJ360" s="725"/>
      <c r="AK360" s="725"/>
      <c r="AL360" s="725"/>
      <c r="AM360" s="725"/>
      <c r="AN360" s="725"/>
      <c r="AO360" s="726"/>
      <c r="AP360" s="625"/>
      <c r="AQ360" s="684"/>
      <c r="AR360" s="685"/>
      <c r="AS360" s="685"/>
      <c r="AT360" s="685"/>
      <c r="AU360" s="685"/>
      <c r="AV360" s="685"/>
      <c r="AW360" s="685"/>
      <c r="AX360" s="685"/>
      <c r="AY360" s="685"/>
      <c r="AZ360" s="685"/>
      <c r="BA360" s="685"/>
      <c r="BB360" s="685"/>
      <c r="BC360" s="685"/>
      <c r="BD360" s="685"/>
      <c r="BE360" s="685"/>
      <c r="BF360" s="685"/>
      <c r="BG360" s="685"/>
      <c r="BH360" s="685"/>
      <c r="BI360" s="685"/>
      <c r="BJ360" s="685"/>
      <c r="BK360" s="685"/>
      <c r="BL360" s="685"/>
      <c r="BM360" s="685"/>
      <c r="BN360" s="685"/>
      <c r="BO360" s="685"/>
      <c r="BP360" s="685"/>
      <c r="BQ360" s="685"/>
      <c r="BR360" s="685"/>
      <c r="BS360" s="685"/>
      <c r="BT360" s="686"/>
    </row>
    <row r="361" spans="2:72">
      <c r="B361" s="683"/>
      <c r="C361" s="683"/>
      <c r="D361" s="683"/>
      <c r="E361" s="683"/>
      <c r="F361" s="683"/>
      <c r="G361" s="683"/>
      <c r="H361" s="683"/>
      <c r="I361" s="635"/>
      <c r="J361" s="635"/>
      <c r="K361" s="625"/>
      <c r="L361" s="727"/>
      <c r="M361" s="725"/>
      <c r="N361" s="725"/>
      <c r="O361" s="725"/>
      <c r="P361" s="725"/>
      <c r="Q361" s="725"/>
      <c r="R361" s="725"/>
      <c r="S361" s="725"/>
      <c r="T361" s="725"/>
      <c r="U361" s="725"/>
      <c r="V361" s="725"/>
      <c r="W361" s="725"/>
      <c r="X361" s="725"/>
      <c r="Y361" s="725"/>
      <c r="Z361" s="725"/>
      <c r="AA361" s="725"/>
      <c r="AB361" s="725"/>
      <c r="AC361" s="725"/>
      <c r="AD361" s="725"/>
      <c r="AE361" s="725"/>
      <c r="AF361" s="725"/>
      <c r="AG361" s="725"/>
      <c r="AH361" s="725"/>
      <c r="AI361" s="725"/>
      <c r="AJ361" s="725"/>
      <c r="AK361" s="725"/>
      <c r="AL361" s="725"/>
      <c r="AM361" s="725"/>
      <c r="AN361" s="725"/>
      <c r="AO361" s="726"/>
      <c r="AP361" s="625"/>
      <c r="AQ361" s="684"/>
      <c r="AR361" s="685"/>
      <c r="AS361" s="685"/>
      <c r="AT361" s="685"/>
      <c r="AU361" s="685"/>
      <c r="AV361" s="685"/>
      <c r="AW361" s="685"/>
      <c r="AX361" s="685"/>
      <c r="AY361" s="685"/>
      <c r="AZ361" s="685"/>
      <c r="BA361" s="685"/>
      <c r="BB361" s="685"/>
      <c r="BC361" s="685"/>
      <c r="BD361" s="685"/>
      <c r="BE361" s="685"/>
      <c r="BF361" s="685"/>
      <c r="BG361" s="685"/>
      <c r="BH361" s="685"/>
      <c r="BI361" s="685"/>
      <c r="BJ361" s="685"/>
      <c r="BK361" s="685"/>
      <c r="BL361" s="685"/>
      <c r="BM361" s="685"/>
      <c r="BN361" s="685"/>
      <c r="BO361" s="685"/>
      <c r="BP361" s="685"/>
      <c r="BQ361" s="685"/>
      <c r="BR361" s="685"/>
      <c r="BS361" s="685"/>
      <c r="BT361" s="686"/>
    </row>
    <row r="362" spans="2:72">
      <c r="B362" s="683"/>
      <c r="C362" s="683"/>
      <c r="D362" s="683"/>
      <c r="E362" s="683"/>
      <c r="F362" s="683"/>
      <c r="G362" s="683"/>
      <c r="H362" s="683"/>
      <c r="I362" s="635"/>
      <c r="J362" s="635"/>
      <c r="K362" s="625"/>
      <c r="L362" s="727"/>
      <c r="M362" s="725"/>
      <c r="N362" s="725"/>
      <c r="O362" s="725"/>
      <c r="P362" s="725"/>
      <c r="Q362" s="725"/>
      <c r="R362" s="725"/>
      <c r="S362" s="725"/>
      <c r="T362" s="725"/>
      <c r="U362" s="725"/>
      <c r="V362" s="725"/>
      <c r="W362" s="725"/>
      <c r="X362" s="725"/>
      <c r="Y362" s="725"/>
      <c r="Z362" s="725"/>
      <c r="AA362" s="725"/>
      <c r="AB362" s="725"/>
      <c r="AC362" s="725"/>
      <c r="AD362" s="725"/>
      <c r="AE362" s="725"/>
      <c r="AF362" s="725"/>
      <c r="AG362" s="725"/>
      <c r="AH362" s="725"/>
      <c r="AI362" s="725"/>
      <c r="AJ362" s="725"/>
      <c r="AK362" s="725"/>
      <c r="AL362" s="725"/>
      <c r="AM362" s="725"/>
      <c r="AN362" s="725"/>
      <c r="AO362" s="726"/>
      <c r="AP362" s="625"/>
      <c r="AQ362" s="684"/>
      <c r="AR362" s="685"/>
      <c r="AS362" s="685"/>
      <c r="AT362" s="685"/>
      <c r="AU362" s="685"/>
      <c r="AV362" s="685"/>
      <c r="AW362" s="685"/>
      <c r="AX362" s="685"/>
      <c r="AY362" s="685"/>
      <c r="AZ362" s="685"/>
      <c r="BA362" s="685"/>
      <c r="BB362" s="685"/>
      <c r="BC362" s="685"/>
      <c r="BD362" s="685"/>
      <c r="BE362" s="685"/>
      <c r="BF362" s="685"/>
      <c r="BG362" s="685"/>
      <c r="BH362" s="685"/>
      <c r="BI362" s="685"/>
      <c r="BJ362" s="685"/>
      <c r="BK362" s="685"/>
      <c r="BL362" s="685"/>
      <c r="BM362" s="685"/>
      <c r="BN362" s="685"/>
      <c r="BO362" s="685"/>
      <c r="BP362" s="685"/>
      <c r="BQ362" s="685"/>
      <c r="BR362" s="685"/>
      <c r="BS362" s="685"/>
      <c r="BT362" s="686"/>
    </row>
    <row r="363" spans="2:72">
      <c r="B363" s="683"/>
      <c r="C363" s="683"/>
      <c r="D363" s="683"/>
      <c r="E363" s="683"/>
      <c r="F363" s="683"/>
      <c r="G363" s="683"/>
      <c r="H363" s="683"/>
      <c r="I363" s="635"/>
      <c r="J363" s="635"/>
      <c r="K363" s="625"/>
      <c r="L363" s="727"/>
      <c r="M363" s="725"/>
      <c r="N363" s="725"/>
      <c r="O363" s="725"/>
      <c r="P363" s="725"/>
      <c r="Q363" s="725"/>
      <c r="R363" s="725"/>
      <c r="S363" s="725"/>
      <c r="T363" s="725"/>
      <c r="U363" s="725"/>
      <c r="V363" s="725"/>
      <c r="W363" s="725"/>
      <c r="X363" s="725"/>
      <c r="Y363" s="725"/>
      <c r="Z363" s="725"/>
      <c r="AA363" s="725"/>
      <c r="AB363" s="725"/>
      <c r="AC363" s="725"/>
      <c r="AD363" s="725"/>
      <c r="AE363" s="725"/>
      <c r="AF363" s="725"/>
      <c r="AG363" s="725"/>
      <c r="AH363" s="725"/>
      <c r="AI363" s="725"/>
      <c r="AJ363" s="725"/>
      <c r="AK363" s="725"/>
      <c r="AL363" s="725"/>
      <c r="AM363" s="725"/>
      <c r="AN363" s="725"/>
      <c r="AO363" s="726"/>
      <c r="AP363" s="625"/>
      <c r="AQ363" s="684"/>
      <c r="AR363" s="685"/>
      <c r="AS363" s="685"/>
      <c r="AT363" s="685"/>
      <c r="AU363" s="685"/>
      <c r="AV363" s="685"/>
      <c r="AW363" s="685"/>
      <c r="AX363" s="685"/>
      <c r="AY363" s="685"/>
      <c r="AZ363" s="685"/>
      <c r="BA363" s="685"/>
      <c r="BB363" s="685"/>
      <c r="BC363" s="685"/>
      <c r="BD363" s="685"/>
      <c r="BE363" s="685"/>
      <c r="BF363" s="685"/>
      <c r="BG363" s="685"/>
      <c r="BH363" s="685"/>
      <c r="BI363" s="685"/>
      <c r="BJ363" s="685"/>
      <c r="BK363" s="685"/>
      <c r="BL363" s="685"/>
      <c r="BM363" s="685"/>
      <c r="BN363" s="685"/>
      <c r="BO363" s="685"/>
      <c r="BP363" s="685"/>
      <c r="BQ363" s="685"/>
      <c r="BR363" s="685"/>
      <c r="BS363" s="685"/>
      <c r="BT363" s="686"/>
    </row>
    <row r="364" spans="2:72">
      <c r="B364" s="683"/>
      <c r="C364" s="683"/>
      <c r="D364" s="683"/>
      <c r="E364" s="683"/>
      <c r="F364" s="683"/>
      <c r="G364" s="683"/>
      <c r="H364" s="683"/>
      <c r="I364" s="635"/>
      <c r="J364" s="635"/>
      <c r="K364" s="625"/>
      <c r="L364" s="727"/>
      <c r="M364" s="725"/>
      <c r="N364" s="725"/>
      <c r="O364" s="725"/>
      <c r="P364" s="725"/>
      <c r="Q364" s="725"/>
      <c r="R364" s="725"/>
      <c r="S364" s="725"/>
      <c r="T364" s="725"/>
      <c r="U364" s="725"/>
      <c r="V364" s="725"/>
      <c r="W364" s="725"/>
      <c r="X364" s="725"/>
      <c r="Y364" s="725"/>
      <c r="Z364" s="725"/>
      <c r="AA364" s="725"/>
      <c r="AB364" s="725"/>
      <c r="AC364" s="725"/>
      <c r="AD364" s="725"/>
      <c r="AE364" s="725"/>
      <c r="AF364" s="725"/>
      <c r="AG364" s="725"/>
      <c r="AH364" s="725"/>
      <c r="AI364" s="725"/>
      <c r="AJ364" s="725"/>
      <c r="AK364" s="725"/>
      <c r="AL364" s="725"/>
      <c r="AM364" s="725"/>
      <c r="AN364" s="725"/>
      <c r="AO364" s="726"/>
      <c r="AP364" s="625"/>
      <c r="AQ364" s="684"/>
      <c r="AR364" s="685"/>
      <c r="AS364" s="685"/>
      <c r="AT364" s="685"/>
      <c r="AU364" s="685"/>
      <c r="AV364" s="685"/>
      <c r="AW364" s="685"/>
      <c r="AX364" s="685"/>
      <c r="AY364" s="685"/>
      <c r="AZ364" s="685"/>
      <c r="BA364" s="685"/>
      <c r="BB364" s="685"/>
      <c r="BC364" s="685"/>
      <c r="BD364" s="685"/>
      <c r="BE364" s="685"/>
      <c r="BF364" s="685"/>
      <c r="BG364" s="685"/>
      <c r="BH364" s="685"/>
      <c r="BI364" s="685"/>
      <c r="BJ364" s="685"/>
      <c r="BK364" s="685"/>
      <c r="BL364" s="685"/>
      <c r="BM364" s="685"/>
      <c r="BN364" s="685"/>
      <c r="BO364" s="685"/>
      <c r="BP364" s="685"/>
      <c r="BQ364" s="685"/>
      <c r="BR364" s="685"/>
      <c r="BS364" s="685"/>
      <c r="BT364" s="686"/>
    </row>
    <row r="365" spans="2:72">
      <c r="B365" s="683"/>
      <c r="C365" s="683"/>
      <c r="D365" s="683"/>
      <c r="E365" s="683"/>
      <c r="F365" s="683"/>
      <c r="G365" s="683"/>
      <c r="H365" s="683"/>
      <c r="I365" s="635"/>
      <c r="J365" s="635"/>
      <c r="K365" s="625"/>
      <c r="L365" s="727"/>
      <c r="M365" s="725"/>
      <c r="N365" s="725"/>
      <c r="O365" s="725"/>
      <c r="P365" s="725"/>
      <c r="Q365" s="725"/>
      <c r="R365" s="725"/>
      <c r="S365" s="725"/>
      <c r="T365" s="725"/>
      <c r="U365" s="725"/>
      <c r="V365" s="725"/>
      <c r="W365" s="725"/>
      <c r="X365" s="725"/>
      <c r="Y365" s="725"/>
      <c r="Z365" s="725"/>
      <c r="AA365" s="725"/>
      <c r="AB365" s="725"/>
      <c r="AC365" s="725"/>
      <c r="AD365" s="725"/>
      <c r="AE365" s="725"/>
      <c r="AF365" s="725"/>
      <c r="AG365" s="725"/>
      <c r="AH365" s="725"/>
      <c r="AI365" s="725"/>
      <c r="AJ365" s="725"/>
      <c r="AK365" s="725"/>
      <c r="AL365" s="725"/>
      <c r="AM365" s="725"/>
      <c r="AN365" s="725"/>
      <c r="AO365" s="726"/>
      <c r="AP365" s="625"/>
      <c r="AQ365" s="684"/>
      <c r="AR365" s="685"/>
      <c r="AS365" s="685"/>
      <c r="AT365" s="685"/>
      <c r="AU365" s="685"/>
      <c r="AV365" s="685"/>
      <c r="AW365" s="685"/>
      <c r="AX365" s="685"/>
      <c r="AY365" s="685"/>
      <c r="AZ365" s="685"/>
      <c r="BA365" s="685"/>
      <c r="BB365" s="685"/>
      <c r="BC365" s="685"/>
      <c r="BD365" s="685"/>
      <c r="BE365" s="685"/>
      <c r="BF365" s="685"/>
      <c r="BG365" s="685"/>
      <c r="BH365" s="685"/>
      <c r="BI365" s="685"/>
      <c r="BJ365" s="685"/>
      <c r="BK365" s="685"/>
      <c r="BL365" s="685"/>
      <c r="BM365" s="685"/>
      <c r="BN365" s="685"/>
      <c r="BO365" s="685"/>
      <c r="BP365" s="685"/>
      <c r="BQ365" s="685"/>
      <c r="BR365" s="685"/>
      <c r="BS365" s="685"/>
      <c r="BT365" s="686"/>
    </row>
    <row r="366" spans="2:72">
      <c r="B366" s="683"/>
      <c r="C366" s="683"/>
      <c r="D366" s="683"/>
      <c r="E366" s="683"/>
      <c r="F366" s="683"/>
      <c r="G366" s="683"/>
      <c r="H366" s="683"/>
      <c r="I366" s="635"/>
      <c r="J366" s="635"/>
      <c r="K366" s="625"/>
      <c r="L366" s="727"/>
      <c r="M366" s="725"/>
      <c r="N366" s="725"/>
      <c r="O366" s="725"/>
      <c r="P366" s="725"/>
      <c r="Q366" s="725"/>
      <c r="R366" s="725"/>
      <c r="S366" s="725"/>
      <c r="T366" s="725"/>
      <c r="U366" s="725"/>
      <c r="V366" s="725"/>
      <c r="W366" s="725"/>
      <c r="X366" s="725"/>
      <c r="Y366" s="725"/>
      <c r="Z366" s="725"/>
      <c r="AA366" s="725"/>
      <c r="AB366" s="725"/>
      <c r="AC366" s="725"/>
      <c r="AD366" s="725"/>
      <c r="AE366" s="725"/>
      <c r="AF366" s="725"/>
      <c r="AG366" s="725"/>
      <c r="AH366" s="725"/>
      <c r="AI366" s="725"/>
      <c r="AJ366" s="725"/>
      <c r="AK366" s="725"/>
      <c r="AL366" s="725"/>
      <c r="AM366" s="725"/>
      <c r="AN366" s="725"/>
      <c r="AO366" s="726"/>
      <c r="AP366" s="625"/>
      <c r="AQ366" s="684"/>
      <c r="AR366" s="685"/>
      <c r="AS366" s="685"/>
      <c r="AT366" s="685"/>
      <c r="AU366" s="685"/>
      <c r="AV366" s="685"/>
      <c r="AW366" s="685"/>
      <c r="AX366" s="685"/>
      <c r="AY366" s="685"/>
      <c r="AZ366" s="685"/>
      <c r="BA366" s="685"/>
      <c r="BB366" s="685"/>
      <c r="BC366" s="685"/>
      <c r="BD366" s="685"/>
      <c r="BE366" s="685"/>
      <c r="BF366" s="685"/>
      <c r="BG366" s="685"/>
      <c r="BH366" s="685"/>
      <c r="BI366" s="685"/>
      <c r="BJ366" s="685"/>
      <c r="BK366" s="685"/>
      <c r="BL366" s="685"/>
      <c r="BM366" s="685"/>
      <c r="BN366" s="685"/>
      <c r="BO366" s="685"/>
      <c r="BP366" s="685"/>
      <c r="BQ366" s="685"/>
      <c r="BR366" s="685"/>
      <c r="BS366" s="685"/>
      <c r="BT366" s="686"/>
    </row>
    <row r="367" spans="2:72">
      <c r="B367" s="683"/>
      <c r="C367" s="683"/>
      <c r="D367" s="683"/>
      <c r="E367" s="683"/>
      <c r="F367" s="683"/>
      <c r="G367" s="683"/>
      <c r="H367" s="683"/>
      <c r="I367" s="635"/>
      <c r="J367" s="635"/>
      <c r="K367" s="625"/>
      <c r="L367" s="727"/>
      <c r="M367" s="725"/>
      <c r="N367" s="725"/>
      <c r="O367" s="725"/>
      <c r="P367" s="725"/>
      <c r="Q367" s="725"/>
      <c r="R367" s="725"/>
      <c r="S367" s="725"/>
      <c r="T367" s="725"/>
      <c r="U367" s="725"/>
      <c r="V367" s="725"/>
      <c r="W367" s="725"/>
      <c r="X367" s="725"/>
      <c r="Y367" s="725"/>
      <c r="Z367" s="725"/>
      <c r="AA367" s="725"/>
      <c r="AB367" s="725"/>
      <c r="AC367" s="725"/>
      <c r="AD367" s="725"/>
      <c r="AE367" s="725"/>
      <c r="AF367" s="725"/>
      <c r="AG367" s="725"/>
      <c r="AH367" s="725"/>
      <c r="AI367" s="725"/>
      <c r="AJ367" s="725"/>
      <c r="AK367" s="725"/>
      <c r="AL367" s="725"/>
      <c r="AM367" s="725"/>
      <c r="AN367" s="725"/>
      <c r="AO367" s="726"/>
      <c r="AP367" s="625"/>
      <c r="AQ367" s="684"/>
      <c r="AR367" s="685"/>
      <c r="AS367" s="685"/>
      <c r="AT367" s="685"/>
      <c r="AU367" s="685"/>
      <c r="AV367" s="685"/>
      <c r="AW367" s="685"/>
      <c r="AX367" s="685"/>
      <c r="AY367" s="685"/>
      <c r="AZ367" s="685"/>
      <c r="BA367" s="685"/>
      <c r="BB367" s="685"/>
      <c r="BC367" s="685"/>
      <c r="BD367" s="685"/>
      <c r="BE367" s="685"/>
      <c r="BF367" s="685"/>
      <c r="BG367" s="685"/>
      <c r="BH367" s="685"/>
      <c r="BI367" s="685"/>
      <c r="BJ367" s="685"/>
      <c r="BK367" s="685"/>
      <c r="BL367" s="685"/>
      <c r="BM367" s="685"/>
      <c r="BN367" s="685"/>
      <c r="BO367" s="685"/>
      <c r="BP367" s="685"/>
      <c r="BQ367" s="685"/>
      <c r="BR367" s="685"/>
      <c r="BS367" s="685"/>
      <c r="BT367" s="686"/>
    </row>
    <row r="368" spans="2:72">
      <c r="B368" s="683"/>
      <c r="C368" s="683"/>
      <c r="D368" s="683"/>
      <c r="E368" s="683"/>
      <c r="F368" s="683"/>
      <c r="G368" s="683"/>
      <c r="H368" s="683"/>
      <c r="I368" s="635"/>
      <c r="J368" s="635"/>
      <c r="K368" s="625"/>
      <c r="L368" s="727"/>
      <c r="M368" s="725"/>
      <c r="N368" s="725"/>
      <c r="O368" s="725"/>
      <c r="P368" s="725"/>
      <c r="Q368" s="725"/>
      <c r="R368" s="725"/>
      <c r="S368" s="725"/>
      <c r="T368" s="725"/>
      <c r="U368" s="725"/>
      <c r="V368" s="725"/>
      <c r="W368" s="725"/>
      <c r="X368" s="725"/>
      <c r="Y368" s="725"/>
      <c r="Z368" s="725"/>
      <c r="AA368" s="725"/>
      <c r="AB368" s="725"/>
      <c r="AC368" s="725"/>
      <c r="AD368" s="725"/>
      <c r="AE368" s="725"/>
      <c r="AF368" s="725"/>
      <c r="AG368" s="725"/>
      <c r="AH368" s="725"/>
      <c r="AI368" s="725"/>
      <c r="AJ368" s="725"/>
      <c r="AK368" s="725"/>
      <c r="AL368" s="725"/>
      <c r="AM368" s="725"/>
      <c r="AN368" s="725"/>
      <c r="AO368" s="726"/>
      <c r="AP368" s="625"/>
      <c r="AQ368" s="684"/>
      <c r="AR368" s="685"/>
      <c r="AS368" s="685"/>
      <c r="AT368" s="685"/>
      <c r="AU368" s="685"/>
      <c r="AV368" s="685"/>
      <c r="AW368" s="685"/>
      <c r="AX368" s="685"/>
      <c r="AY368" s="685"/>
      <c r="AZ368" s="685"/>
      <c r="BA368" s="685"/>
      <c r="BB368" s="685"/>
      <c r="BC368" s="685"/>
      <c r="BD368" s="685"/>
      <c r="BE368" s="685"/>
      <c r="BF368" s="685"/>
      <c r="BG368" s="685"/>
      <c r="BH368" s="685"/>
      <c r="BI368" s="685"/>
      <c r="BJ368" s="685"/>
      <c r="BK368" s="685"/>
      <c r="BL368" s="685"/>
      <c r="BM368" s="685"/>
      <c r="BN368" s="685"/>
      <c r="BO368" s="685"/>
      <c r="BP368" s="685"/>
      <c r="BQ368" s="685"/>
      <c r="BR368" s="685"/>
      <c r="BS368" s="685"/>
      <c r="BT368" s="686"/>
    </row>
    <row r="369" spans="2:72">
      <c r="B369" s="683"/>
      <c r="C369" s="683"/>
      <c r="D369" s="683"/>
      <c r="E369" s="683"/>
      <c r="F369" s="683"/>
      <c r="G369" s="683"/>
      <c r="H369" s="683"/>
      <c r="I369" s="635"/>
      <c r="J369" s="635"/>
      <c r="K369" s="625"/>
      <c r="L369" s="727"/>
      <c r="M369" s="725"/>
      <c r="N369" s="725"/>
      <c r="O369" s="725"/>
      <c r="P369" s="725"/>
      <c r="Q369" s="725"/>
      <c r="R369" s="725"/>
      <c r="S369" s="725"/>
      <c r="T369" s="725"/>
      <c r="U369" s="725"/>
      <c r="V369" s="725"/>
      <c r="W369" s="725"/>
      <c r="X369" s="725"/>
      <c r="Y369" s="725"/>
      <c r="Z369" s="725"/>
      <c r="AA369" s="725"/>
      <c r="AB369" s="725"/>
      <c r="AC369" s="725"/>
      <c r="AD369" s="725"/>
      <c r="AE369" s="725"/>
      <c r="AF369" s="725"/>
      <c r="AG369" s="725"/>
      <c r="AH369" s="725"/>
      <c r="AI369" s="725"/>
      <c r="AJ369" s="725"/>
      <c r="AK369" s="725"/>
      <c r="AL369" s="725"/>
      <c r="AM369" s="725"/>
      <c r="AN369" s="725"/>
      <c r="AO369" s="726"/>
      <c r="AP369" s="625"/>
      <c r="AQ369" s="684"/>
      <c r="AR369" s="685"/>
      <c r="AS369" s="685"/>
      <c r="AT369" s="685"/>
      <c r="AU369" s="685"/>
      <c r="AV369" s="685"/>
      <c r="AW369" s="685"/>
      <c r="AX369" s="685"/>
      <c r="AY369" s="685"/>
      <c r="AZ369" s="685"/>
      <c r="BA369" s="685"/>
      <c r="BB369" s="685"/>
      <c r="BC369" s="685"/>
      <c r="BD369" s="685"/>
      <c r="BE369" s="685"/>
      <c r="BF369" s="685"/>
      <c r="BG369" s="685"/>
      <c r="BH369" s="685"/>
      <c r="BI369" s="685"/>
      <c r="BJ369" s="685"/>
      <c r="BK369" s="685"/>
      <c r="BL369" s="685"/>
      <c r="BM369" s="685"/>
      <c r="BN369" s="685"/>
      <c r="BO369" s="685"/>
      <c r="BP369" s="685"/>
      <c r="BQ369" s="685"/>
      <c r="BR369" s="685"/>
      <c r="BS369" s="685"/>
      <c r="BT369" s="686"/>
    </row>
    <row r="370" spans="2:72">
      <c r="B370" s="683"/>
      <c r="C370" s="683"/>
      <c r="D370" s="683"/>
      <c r="E370" s="683"/>
      <c r="F370" s="683"/>
      <c r="G370" s="683"/>
      <c r="H370" s="683"/>
      <c r="I370" s="635"/>
      <c r="J370" s="635"/>
      <c r="K370" s="625"/>
      <c r="L370" s="727"/>
      <c r="M370" s="725"/>
      <c r="N370" s="725"/>
      <c r="O370" s="725"/>
      <c r="P370" s="725"/>
      <c r="Q370" s="725"/>
      <c r="R370" s="725"/>
      <c r="S370" s="725"/>
      <c r="T370" s="725"/>
      <c r="U370" s="725"/>
      <c r="V370" s="725"/>
      <c r="W370" s="725"/>
      <c r="X370" s="725"/>
      <c r="Y370" s="725"/>
      <c r="Z370" s="725"/>
      <c r="AA370" s="725"/>
      <c r="AB370" s="725"/>
      <c r="AC370" s="725"/>
      <c r="AD370" s="725"/>
      <c r="AE370" s="725"/>
      <c r="AF370" s="725"/>
      <c r="AG370" s="725"/>
      <c r="AH370" s="725"/>
      <c r="AI370" s="725"/>
      <c r="AJ370" s="725"/>
      <c r="AK370" s="725"/>
      <c r="AL370" s="725"/>
      <c r="AM370" s="725"/>
      <c r="AN370" s="725"/>
      <c r="AO370" s="726"/>
      <c r="AP370" s="625"/>
      <c r="AQ370" s="684"/>
      <c r="AR370" s="685"/>
      <c r="AS370" s="685"/>
      <c r="AT370" s="685"/>
      <c r="AU370" s="685"/>
      <c r="AV370" s="685"/>
      <c r="AW370" s="685"/>
      <c r="AX370" s="685"/>
      <c r="AY370" s="685"/>
      <c r="AZ370" s="685"/>
      <c r="BA370" s="685"/>
      <c r="BB370" s="685"/>
      <c r="BC370" s="685"/>
      <c r="BD370" s="685"/>
      <c r="BE370" s="685"/>
      <c r="BF370" s="685"/>
      <c r="BG370" s="685"/>
      <c r="BH370" s="685"/>
      <c r="BI370" s="685"/>
      <c r="BJ370" s="685"/>
      <c r="BK370" s="685"/>
      <c r="BL370" s="685"/>
      <c r="BM370" s="685"/>
      <c r="BN370" s="685"/>
      <c r="BO370" s="685"/>
      <c r="BP370" s="685"/>
      <c r="BQ370" s="685"/>
      <c r="BR370" s="685"/>
      <c r="BS370" s="685"/>
      <c r="BT370" s="686"/>
    </row>
    <row r="371" spans="2:72">
      <c r="B371" s="683"/>
      <c r="C371" s="683"/>
      <c r="D371" s="683"/>
      <c r="E371" s="683"/>
      <c r="F371" s="683"/>
      <c r="G371" s="683"/>
      <c r="H371" s="683"/>
      <c r="I371" s="635"/>
      <c r="J371" s="635"/>
      <c r="K371" s="625"/>
      <c r="L371" s="727"/>
      <c r="M371" s="725"/>
      <c r="N371" s="725"/>
      <c r="O371" s="725"/>
      <c r="P371" s="725"/>
      <c r="Q371" s="725"/>
      <c r="R371" s="725"/>
      <c r="S371" s="725"/>
      <c r="T371" s="725"/>
      <c r="U371" s="725"/>
      <c r="V371" s="725"/>
      <c r="W371" s="725"/>
      <c r="X371" s="725"/>
      <c r="Y371" s="725"/>
      <c r="Z371" s="725"/>
      <c r="AA371" s="725"/>
      <c r="AB371" s="725"/>
      <c r="AC371" s="725"/>
      <c r="AD371" s="725"/>
      <c r="AE371" s="725"/>
      <c r="AF371" s="725"/>
      <c r="AG371" s="725"/>
      <c r="AH371" s="725"/>
      <c r="AI371" s="725"/>
      <c r="AJ371" s="725"/>
      <c r="AK371" s="725"/>
      <c r="AL371" s="725"/>
      <c r="AM371" s="725"/>
      <c r="AN371" s="725"/>
      <c r="AO371" s="726"/>
      <c r="AP371" s="625"/>
      <c r="AQ371" s="684"/>
      <c r="AR371" s="685"/>
      <c r="AS371" s="685"/>
      <c r="AT371" s="685"/>
      <c r="AU371" s="685"/>
      <c r="AV371" s="685"/>
      <c r="AW371" s="685"/>
      <c r="AX371" s="685"/>
      <c r="AY371" s="685"/>
      <c r="AZ371" s="685"/>
      <c r="BA371" s="685"/>
      <c r="BB371" s="685"/>
      <c r="BC371" s="685"/>
      <c r="BD371" s="685"/>
      <c r="BE371" s="685"/>
      <c r="BF371" s="685"/>
      <c r="BG371" s="685"/>
      <c r="BH371" s="685"/>
      <c r="BI371" s="685"/>
      <c r="BJ371" s="685"/>
      <c r="BK371" s="685"/>
      <c r="BL371" s="685"/>
      <c r="BM371" s="685"/>
      <c r="BN371" s="685"/>
      <c r="BO371" s="685"/>
      <c r="BP371" s="685"/>
      <c r="BQ371" s="685"/>
      <c r="BR371" s="685"/>
      <c r="BS371" s="685"/>
      <c r="BT371" s="686"/>
    </row>
    <row r="372" spans="2:72">
      <c r="B372" s="683"/>
      <c r="C372" s="683"/>
      <c r="D372" s="683"/>
      <c r="E372" s="683"/>
      <c r="F372" s="683"/>
      <c r="G372" s="683"/>
      <c r="H372" s="683"/>
      <c r="I372" s="635"/>
      <c r="J372" s="635"/>
      <c r="K372" s="625"/>
      <c r="L372" s="727"/>
      <c r="M372" s="725"/>
      <c r="N372" s="725"/>
      <c r="O372" s="725"/>
      <c r="P372" s="725"/>
      <c r="Q372" s="725"/>
      <c r="R372" s="725"/>
      <c r="S372" s="725"/>
      <c r="T372" s="725"/>
      <c r="U372" s="725"/>
      <c r="V372" s="725"/>
      <c r="W372" s="725"/>
      <c r="X372" s="725"/>
      <c r="Y372" s="725"/>
      <c r="Z372" s="725"/>
      <c r="AA372" s="725"/>
      <c r="AB372" s="725"/>
      <c r="AC372" s="725"/>
      <c r="AD372" s="725"/>
      <c r="AE372" s="725"/>
      <c r="AF372" s="725"/>
      <c r="AG372" s="725"/>
      <c r="AH372" s="725"/>
      <c r="AI372" s="725"/>
      <c r="AJ372" s="725"/>
      <c r="AK372" s="725"/>
      <c r="AL372" s="725"/>
      <c r="AM372" s="725"/>
      <c r="AN372" s="725"/>
      <c r="AO372" s="726"/>
      <c r="AP372" s="625"/>
      <c r="AQ372" s="684"/>
      <c r="AR372" s="685"/>
      <c r="AS372" s="685"/>
      <c r="AT372" s="685"/>
      <c r="AU372" s="685"/>
      <c r="AV372" s="685"/>
      <c r="AW372" s="685"/>
      <c r="AX372" s="685"/>
      <c r="AY372" s="685"/>
      <c r="AZ372" s="685"/>
      <c r="BA372" s="685"/>
      <c r="BB372" s="685"/>
      <c r="BC372" s="685"/>
      <c r="BD372" s="685"/>
      <c r="BE372" s="685"/>
      <c r="BF372" s="685"/>
      <c r="BG372" s="685"/>
      <c r="BH372" s="685"/>
      <c r="BI372" s="685"/>
      <c r="BJ372" s="685"/>
      <c r="BK372" s="685"/>
      <c r="BL372" s="685"/>
      <c r="BM372" s="685"/>
      <c r="BN372" s="685"/>
      <c r="BO372" s="685"/>
      <c r="BP372" s="685"/>
      <c r="BQ372" s="685"/>
      <c r="BR372" s="685"/>
      <c r="BS372" s="685"/>
      <c r="BT372" s="686"/>
    </row>
    <row r="373" spans="2:72">
      <c r="B373" s="683"/>
      <c r="C373" s="683"/>
      <c r="D373" s="683"/>
      <c r="E373" s="683"/>
      <c r="F373" s="683"/>
      <c r="G373" s="683"/>
      <c r="H373" s="683"/>
      <c r="I373" s="635"/>
      <c r="J373" s="635"/>
      <c r="K373" s="625"/>
      <c r="L373" s="727"/>
      <c r="M373" s="725"/>
      <c r="N373" s="725"/>
      <c r="O373" s="725"/>
      <c r="P373" s="725"/>
      <c r="Q373" s="725"/>
      <c r="R373" s="725"/>
      <c r="S373" s="725"/>
      <c r="T373" s="725"/>
      <c r="U373" s="725"/>
      <c r="V373" s="725"/>
      <c r="W373" s="725"/>
      <c r="X373" s="725"/>
      <c r="Y373" s="725"/>
      <c r="Z373" s="725"/>
      <c r="AA373" s="725"/>
      <c r="AB373" s="725"/>
      <c r="AC373" s="725"/>
      <c r="AD373" s="725"/>
      <c r="AE373" s="725"/>
      <c r="AF373" s="725"/>
      <c r="AG373" s="725"/>
      <c r="AH373" s="725"/>
      <c r="AI373" s="725"/>
      <c r="AJ373" s="725"/>
      <c r="AK373" s="725"/>
      <c r="AL373" s="725"/>
      <c r="AM373" s="725"/>
      <c r="AN373" s="725"/>
      <c r="AO373" s="726"/>
      <c r="AP373" s="625"/>
      <c r="AQ373" s="684"/>
      <c r="AR373" s="685"/>
      <c r="AS373" s="685"/>
      <c r="AT373" s="685"/>
      <c r="AU373" s="685"/>
      <c r="AV373" s="685"/>
      <c r="AW373" s="685"/>
      <c r="AX373" s="685"/>
      <c r="AY373" s="685"/>
      <c r="AZ373" s="685"/>
      <c r="BA373" s="685"/>
      <c r="BB373" s="685"/>
      <c r="BC373" s="685"/>
      <c r="BD373" s="685"/>
      <c r="BE373" s="685"/>
      <c r="BF373" s="685"/>
      <c r="BG373" s="685"/>
      <c r="BH373" s="685"/>
      <c r="BI373" s="685"/>
      <c r="BJ373" s="685"/>
      <c r="BK373" s="685"/>
      <c r="BL373" s="685"/>
      <c r="BM373" s="685"/>
      <c r="BN373" s="685"/>
      <c r="BO373" s="685"/>
      <c r="BP373" s="685"/>
      <c r="BQ373" s="685"/>
      <c r="BR373" s="685"/>
      <c r="BS373" s="685"/>
      <c r="BT373" s="686"/>
    </row>
    <row r="374" spans="2:72">
      <c r="B374" s="683"/>
      <c r="C374" s="683"/>
      <c r="D374" s="683"/>
      <c r="E374" s="683"/>
      <c r="F374" s="683"/>
      <c r="G374" s="683"/>
      <c r="H374" s="683"/>
      <c r="I374" s="635"/>
      <c r="J374" s="635"/>
      <c r="K374" s="625"/>
      <c r="L374" s="727"/>
      <c r="M374" s="725"/>
      <c r="N374" s="725"/>
      <c r="O374" s="725"/>
      <c r="P374" s="725"/>
      <c r="Q374" s="725"/>
      <c r="R374" s="725"/>
      <c r="S374" s="725"/>
      <c r="T374" s="725"/>
      <c r="U374" s="725"/>
      <c r="V374" s="725"/>
      <c r="W374" s="725"/>
      <c r="X374" s="725"/>
      <c r="Y374" s="725"/>
      <c r="Z374" s="725"/>
      <c r="AA374" s="725"/>
      <c r="AB374" s="725"/>
      <c r="AC374" s="725"/>
      <c r="AD374" s="725"/>
      <c r="AE374" s="725"/>
      <c r="AF374" s="725"/>
      <c r="AG374" s="725"/>
      <c r="AH374" s="725"/>
      <c r="AI374" s="725"/>
      <c r="AJ374" s="725"/>
      <c r="AK374" s="725"/>
      <c r="AL374" s="725"/>
      <c r="AM374" s="725"/>
      <c r="AN374" s="725"/>
      <c r="AO374" s="726"/>
      <c r="AP374" s="625"/>
      <c r="AQ374" s="684"/>
      <c r="AR374" s="685"/>
      <c r="AS374" s="685"/>
      <c r="AT374" s="685"/>
      <c r="AU374" s="685"/>
      <c r="AV374" s="685"/>
      <c r="AW374" s="685"/>
      <c r="AX374" s="685"/>
      <c r="AY374" s="685"/>
      <c r="AZ374" s="685"/>
      <c r="BA374" s="685"/>
      <c r="BB374" s="685"/>
      <c r="BC374" s="685"/>
      <c r="BD374" s="685"/>
      <c r="BE374" s="685"/>
      <c r="BF374" s="685"/>
      <c r="BG374" s="685"/>
      <c r="BH374" s="685"/>
      <c r="BI374" s="685"/>
      <c r="BJ374" s="685"/>
      <c r="BK374" s="685"/>
      <c r="BL374" s="685"/>
      <c r="BM374" s="685"/>
      <c r="BN374" s="685"/>
      <c r="BO374" s="685"/>
      <c r="BP374" s="685"/>
      <c r="BQ374" s="685"/>
      <c r="BR374" s="685"/>
      <c r="BS374" s="685"/>
      <c r="BT374" s="686"/>
    </row>
    <row r="375" spans="2:72">
      <c r="B375" s="683"/>
      <c r="C375" s="683"/>
      <c r="D375" s="683"/>
      <c r="E375" s="683"/>
      <c r="F375" s="683"/>
      <c r="G375" s="683"/>
      <c r="H375" s="683"/>
      <c r="I375" s="635"/>
      <c r="J375" s="635"/>
      <c r="K375" s="625"/>
      <c r="L375" s="727"/>
      <c r="M375" s="725"/>
      <c r="N375" s="725"/>
      <c r="O375" s="725"/>
      <c r="P375" s="725"/>
      <c r="Q375" s="725"/>
      <c r="R375" s="725"/>
      <c r="S375" s="725"/>
      <c r="T375" s="725"/>
      <c r="U375" s="725"/>
      <c r="V375" s="725"/>
      <c r="W375" s="725"/>
      <c r="X375" s="725"/>
      <c r="Y375" s="725"/>
      <c r="Z375" s="725"/>
      <c r="AA375" s="725"/>
      <c r="AB375" s="725"/>
      <c r="AC375" s="725"/>
      <c r="AD375" s="725"/>
      <c r="AE375" s="725"/>
      <c r="AF375" s="725"/>
      <c r="AG375" s="725"/>
      <c r="AH375" s="725"/>
      <c r="AI375" s="725"/>
      <c r="AJ375" s="725"/>
      <c r="AK375" s="725"/>
      <c r="AL375" s="725"/>
      <c r="AM375" s="725"/>
      <c r="AN375" s="725"/>
      <c r="AO375" s="726"/>
      <c r="AP375" s="625"/>
      <c r="AQ375" s="684"/>
      <c r="AR375" s="685"/>
      <c r="AS375" s="685"/>
      <c r="AT375" s="685"/>
      <c r="AU375" s="685"/>
      <c r="AV375" s="685"/>
      <c r="AW375" s="685"/>
      <c r="AX375" s="685"/>
      <c r="AY375" s="685"/>
      <c r="AZ375" s="685"/>
      <c r="BA375" s="685"/>
      <c r="BB375" s="685"/>
      <c r="BC375" s="685"/>
      <c r="BD375" s="685"/>
      <c r="BE375" s="685"/>
      <c r="BF375" s="685"/>
      <c r="BG375" s="685"/>
      <c r="BH375" s="685"/>
      <c r="BI375" s="685"/>
      <c r="BJ375" s="685"/>
      <c r="BK375" s="685"/>
      <c r="BL375" s="685"/>
      <c r="BM375" s="685"/>
      <c r="BN375" s="685"/>
      <c r="BO375" s="685"/>
      <c r="BP375" s="685"/>
      <c r="BQ375" s="685"/>
      <c r="BR375" s="685"/>
      <c r="BS375" s="685"/>
      <c r="BT375" s="686"/>
    </row>
    <row r="376" spans="2:72">
      <c r="B376" s="683"/>
      <c r="C376" s="683"/>
      <c r="D376" s="683"/>
      <c r="E376" s="683"/>
      <c r="F376" s="683"/>
      <c r="G376" s="683"/>
      <c r="H376" s="683"/>
      <c r="I376" s="635"/>
      <c r="J376" s="635"/>
      <c r="K376" s="625"/>
      <c r="L376" s="727"/>
      <c r="M376" s="725"/>
      <c r="N376" s="725"/>
      <c r="O376" s="725"/>
      <c r="P376" s="725"/>
      <c r="Q376" s="725"/>
      <c r="R376" s="725"/>
      <c r="S376" s="725"/>
      <c r="T376" s="725"/>
      <c r="U376" s="725"/>
      <c r="V376" s="725"/>
      <c r="W376" s="725"/>
      <c r="X376" s="725"/>
      <c r="Y376" s="725"/>
      <c r="Z376" s="725"/>
      <c r="AA376" s="725"/>
      <c r="AB376" s="725"/>
      <c r="AC376" s="725"/>
      <c r="AD376" s="725"/>
      <c r="AE376" s="725"/>
      <c r="AF376" s="725"/>
      <c r="AG376" s="725"/>
      <c r="AH376" s="725"/>
      <c r="AI376" s="725"/>
      <c r="AJ376" s="725"/>
      <c r="AK376" s="725"/>
      <c r="AL376" s="725"/>
      <c r="AM376" s="725"/>
      <c r="AN376" s="725"/>
      <c r="AO376" s="726"/>
      <c r="AP376" s="625"/>
      <c r="AQ376" s="684"/>
      <c r="AR376" s="685"/>
      <c r="AS376" s="685"/>
      <c r="AT376" s="685"/>
      <c r="AU376" s="685"/>
      <c r="AV376" s="685"/>
      <c r="AW376" s="685"/>
      <c r="AX376" s="685"/>
      <c r="AY376" s="685"/>
      <c r="AZ376" s="685"/>
      <c r="BA376" s="685"/>
      <c r="BB376" s="685"/>
      <c r="BC376" s="685"/>
      <c r="BD376" s="685"/>
      <c r="BE376" s="685"/>
      <c r="BF376" s="685"/>
      <c r="BG376" s="685"/>
      <c r="BH376" s="685"/>
      <c r="BI376" s="685"/>
      <c r="BJ376" s="685"/>
      <c r="BK376" s="685"/>
      <c r="BL376" s="685"/>
      <c r="BM376" s="685"/>
      <c r="BN376" s="685"/>
      <c r="BO376" s="685"/>
      <c r="BP376" s="685"/>
      <c r="BQ376" s="685"/>
      <c r="BR376" s="685"/>
      <c r="BS376" s="685"/>
      <c r="BT376" s="686"/>
    </row>
    <row r="377" spans="2:72">
      <c r="B377" s="683"/>
      <c r="C377" s="683"/>
      <c r="D377" s="683"/>
      <c r="E377" s="683"/>
      <c r="F377" s="683"/>
      <c r="G377" s="683"/>
      <c r="H377" s="683"/>
      <c r="I377" s="635"/>
      <c r="J377" s="635"/>
      <c r="K377" s="625"/>
      <c r="L377" s="727"/>
      <c r="M377" s="725"/>
      <c r="N377" s="725"/>
      <c r="O377" s="725"/>
      <c r="P377" s="725"/>
      <c r="Q377" s="725"/>
      <c r="R377" s="725"/>
      <c r="S377" s="725"/>
      <c r="T377" s="725"/>
      <c r="U377" s="725"/>
      <c r="V377" s="725"/>
      <c r="W377" s="725"/>
      <c r="X377" s="725"/>
      <c r="Y377" s="725"/>
      <c r="Z377" s="725"/>
      <c r="AA377" s="725"/>
      <c r="AB377" s="725"/>
      <c r="AC377" s="725"/>
      <c r="AD377" s="725"/>
      <c r="AE377" s="725"/>
      <c r="AF377" s="725"/>
      <c r="AG377" s="725"/>
      <c r="AH377" s="725"/>
      <c r="AI377" s="725"/>
      <c r="AJ377" s="725"/>
      <c r="AK377" s="725"/>
      <c r="AL377" s="725"/>
      <c r="AM377" s="725"/>
      <c r="AN377" s="725"/>
      <c r="AO377" s="726"/>
      <c r="AP377" s="625"/>
      <c r="AQ377" s="684"/>
      <c r="AR377" s="685"/>
      <c r="AS377" s="685"/>
      <c r="AT377" s="685"/>
      <c r="AU377" s="685"/>
      <c r="AV377" s="685"/>
      <c r="AW377" s="685"/>
      <c r="AX377" s="685"/>
      <c r="AY377" s="685"/>
      <c r="AZ377" s="685"/>
      <c r="BA377" s="685"/>
      <c r="BB377" s="685"/>
      <c r="BC377" s="685"/>
      <c r="BD377" s="685"/>
      <c r="BE377" s="685"/>
      <c r="BF377" s="685"/>
      <c r="BG377" s="685"/>
      <c r="BH377" s="685"/>
      <c r="BI377" s="685"/>
      <c r="BJ377" s="685"/>
      <c r="BK377" s="685"/>
      <c r="BL377" s="685"/>
      <c r="BM377" s="685"/>
      <c r="BN377" s="685"/>
      <c r="BO377" s="685"/>
      <c r="BP377" s="685"/>
      <c r="BQ377" s="685"/>
      <c r="BR377" s="685"/>
      <c r="BS377" s="685"/>
      <c r="BT377" s="686"/>
    </row>
    <row r="378" spans="2:72">
      <c r="B378" s="683"/>
      <c r="C378" s="683"/>
      <c r="D378" s="683"/>
      <c r="E378" s="683"/>
      <c r="F378" s="683"/>
      <c r="G378" s="683"/>
      <c r="H378" s="683"/>
      <c r="I378" s="635"/>
      <c r="J378" s="635"/>
      <c r="K378" s="625"/>
      <c r="L378" s="727"/>
      <c r="M378" s="725"/>
      <c r="N378" s="725"/>
      <c r="O378" s="725"/>
      <c r="P378" s="725"/>
      <c r="Q378" s="725"/>
      <c r="R378" s="725"/>
      <c r="S378" s="725"/>
      <c r="T378" s="725"/>
      <c r="U378" s="725"/>
      <c r="V378" s="725"/>
      <c r="W378" s="725"/>
      <c r="X378" s="725"/>
      <c r="Y378" s="725"/>
      <c r="Z378" s="725"/>
      <c r="AA378" s="725"/>
      <c r="AB378" s="725"/>
      <c r="AC378" s="725"/>
      <c r="AD378" s="725"/>
      <c r="AE378" s="725"/>
      <c r="AF378" s="725"/>
      <c r="AG378" s="725"/>
      <c r="AH378" s="725"/>
      <c r="AI378" s="725"/>
      <c r="AJ378" s="725"/>
      <c r="AK378" s="725"/>
      <c r="AL378" s="725"/>
      <c r="AM378" s="725"/>
      <c r="AN378" s="725"/>
      <c r="AO378" s="726"/>
      <c r="AP378" s="625"/>
      <c r="AQ378" s="684"/>
      <c r="AR378" s="685"/>
      <c r="AS378" s="685"/>
      <c r="AT378" s="685"/>
      <c r="AU378" s="685"/>
      <c r="AV378" s="685"/>
      <c r="AW378" s="685"/>
      <c r="AX378" s="685"/>
      <c r="AY378" s="685"/>
      <c r="AZ378" s="685"/>
      <c r="BA378" s="685"/>
      <c r="BB378" s="685"/>
      <c r="BC378" s="685"/>
      <c r="BD378" s="685"/>
      <c r="BE378" s="685"/>
      <c r="BF378" s="685"/>
      <c r="BG378" s="685"/>
      <c r="BH378" s="685"/>
      <c r="BI378" s="685"/>
      <c r="BJ378" s="685"/>
      <c r="BK378" s="685"/>
      <c r="BL378" s="685"/>
      <c r="BM378" s="685"/>
      <c r="BN378" s="685"/>
      <c r="BO378" s="685"/>
      <c r="BP378" s="685"/>
      <c r="BQ378" s="685"/>
      <c r="BR378" s="685"/>
      <c r="BS378" s="685"/>
      <c r="BT378" s="686"/>
    </row>
    <row r="379" spans="2:72">
      <c r="B379" s="683"/>
      <c r="C379" s="683"/>
      <c r="D379" s="683"/>
      <c r="E379" s="683"/>
      <c r="F379" s="683"/>
      <c r="G379" s="683"/>
      <c r="H379" s="683"/>
      <c r="I379" s="635"/>
      <c r="J379" s="635"/>
      <c r="K379" s="625"/>
      <c r="L379" s="727"/>
      <c r="M379" s="725"/>
      <c r="N379" s="725"/>
      <c r="O379" s="725"/>
      <c r="P379" s="725"/>
      <c r="Q379" s="725"/>
      <c r="R379" s="725"/>
      <c r="S379" s="725"/>
      <c r="T379" s="725"/>
      <c r="U379" s="725"/>
      <c r="V379" s="725"/>
      <c r="W379" s="725"/>
      <c r="X379" s="725"/>
      <c r="Y379" s="725"/>
      <c r="Z379" s="725"/>
      <c r="AA379" s="725"/>
      <c r="AB379" s="725"/>
      <c r="AC379" s="725"/>
      <c r="AD379" s="725"/>
      <c r="AE379" s="725"/>
      <c r="AF379" s="725"/>
      <c r="AG379" s="725"/>
      <c r="AH379" s="725"/>
      <c r="AI379" s="725"/>
      <c r="AJ379" s="725"/>
      <c r="AK379" s="725"/>
      <c r="AL379" s="725"/>
      <c r="AM379" s="725"/>
      <c r="AN379" s="725"/>
      <c r="AO379" s="726"/>
      <c r="AP379" s="625"/>
      <c r="AQ379" s="684"/>
      <c r="AR379" s="685"/>
      <c r="AS379" s="685"/>
      <c r="AT379" s="685"/>
      <c r="AU379" s="685"/>
      <c r="AV379" s="685"/>
      <c r="AW379" s="685"/>
      <c r="AX379" s="685"/>
      <c r="AY379" s="685"/>
      <c r="AZ379" s="685"/>
      <c r="BA379" s="685"/>
      <c r="BB379" s="685"/>
      <c r="BC379" s="685"/>
      <c r="BD379" s="685"/>
      <c r="BE379" s="685"/>
      <c r="BF379" s="685"/>
      <c r="BG379" s="685"/>
      <c r="BH379" s="685"/>
      <c r="BI379" s="685"/>
      <c r="BJ379" s="685"/>
      <c r="BK379" s="685"/>
      <c r="BL379" s="685"/>
      <c r="BM379" s="685"/>
      <c r="BN379" s="685"/>
      <c r="BO379" s="685"/>
      <c r="BP379" s="685"/>
      <c r="BQ379" s="685"/>
      <c r="BR379" s="685"/>
      <c r="BS379" s="685"/>
      <c r="BT379" s="686"/>
    </row>
    <row r="380" spans="2:72">
      <c r="B380" s="683"/>
      <c r="C380" s="683"/>
      <c r="D380" s="683"/>
      <c r="E380" s="683"/>
      <c r="F380" s="683"/>
      <c r="G380" s="683"/>
      <c r="H380" s="683"/>
      <c r="I380" s="635"/>
      <c r="J380" s="635"/>
      <c r="K380" s="625"/>
      <c r="L380" s="727"/>
      <c r="M380" s="725"/>
      <c r="N380" s="725"/>
      <c r="O380" s="725"/>
      <c r="P380" s="725"/>
      <c r="Q380" s="725"/>
      <c r="R380" s="725"/>
      <c r="S380" s="725"/>
      <c r="T380" s="725"/>
      <c r="U380" s="725"/>
      <c r="V380" s="725"/>
      <c r="W380" s="725"/>
      <c r="X380" s="725"/>
      <c r="Y380" s="725"/>
      <c r="Z380" s="725"/>
      <c r="AA380" s="725"/>
      <c r="AB380" s="725"/>
      <c r="AC380" s="725"/>
      <c r="AD380" s="725"/>
      <c r="AE380" s="725"/>
      <c r="AF380" s="725"/>
      <c r="AG380" s="725"/>
      <c r="AH380" s="725"/>
      <c r="AI380" s="725"/>
      <c r="AJ380" s="725"/>
      <c r="AK380" s="725"/>
      <c r="AL380" s="725"/>
      <c r="AM380" s="725"/>
      <c r="AN380" s="725"/>
      <c r="AO380" s="726"/>
      <c r="AP380" s="625"/>
      <c r="AQ380" s="684"/>
      <c r="AR380" s="685"/>
      <c r="AS380" s="685"/>
      <c r="AT380" s="685"/>
      <c r="AU380" s="685"/>
      <c r="AV380" s="685"/>
      <c r="AW380" s="685"/>
      <c r="AX380" s="685"/>
      <c r="AY380" s="685"/>
      <c r="AZ380" s="685"/>
      <c r="BA380" s="685"/>
      <c r="BB380" s="685"/>
      <c r="BC380" s="685"/>
      <c r="BD380" s="685"/>
      <c r="BE380" s="685"/>
      <c r="BF380" s="685"/>
      <c r="BG380" s="685"/>
      <c r="BH380" s="685"/>
      <c r="BI380" s="685"/>
      <c r="BJ380" s="685"/>
      <c r="BK380" s="685"/>
      <c r="BL380" s="685"/>
      <c r="BM380" s="685"/>
      <c r="BN380" s="685"/>
      <c r="BO380" s="685"/>
      <c r="BP380" s="685"/>
      <c r="BQ380" s="685"/>
      <c r="BR380" s="685"/>
      <c r="BS380" s="685"/>
      <c r="BT380" s="686"/>
    </row>
    <row r="381" spans="2:72">
      <c r="B381" s="683"/>
      <c r="C381" s="683"/>
      <c r="D381" s="683"/>
      <c r="E381" s="683"/>
      <c r="F381" s="683"/>
      <c r="G381" s="683"/>
      <c r="H381" s="683"/>
      <c r="I381" s="635"/>
      <c r="J381" s="635"/>
      <c r="K381" s="625"/>
      <c r="L381" s="727"/>
      <c r="M381" s="725"/>
      <c r="N381" s="725"/>
      <c r="O381" s="725"/>
      <c r="P381" s="725"/>
      <c r="Q381" s="725"/>
      <c r="R381" s="725"/>
      <c r="S381" s="725"/>
      <c r="T381" s="725"/>
      <c r="U381" s="725"/>
      <c r="V381" s="725"/>
      <c r="W381" s="725"/>
      <c r="X381" s="725"/>
      <c r="Y381" s="725"/>
      <c r="Z381" s="725"/>
      <c r="AA381" s="725"/>
      <c r="AB381" s="725"/>
      <c r="AC381" s="725"/>
      <c r="AD381" s="725"/>
      <c r="AE381" s="725"/>
      <c r="AF381" s="725"/>
      <c r="AG381" s="725"/>
      <c r="AH381" s="725"/>
      <c r="AI381" s="725"/>
      <c r="AJ381" s="725"/>
      <c r="AK381" s="725"/>
      <c r="AL381" s="725"/>
      <c r="AM381" s="725"/>
      <c r="AN381" s="725"/>
      <c r="AO381" s="726"/>
      <c r="AP381" s="625"/>
      <c r="AQ381" s="684"/>
      <c r="AR381" s="685"/>
      <c r="AS381" s="685"/>
      <c r="AT381" s="685"/>
      <c r="AU381" s="685"/>
      <c r="AV381" s="685"/>
      <c r="AW381" s="685"/>
      <c r="AX381" s="685"/>
      <c r="AY381" s="685"/>
      <c r="AZ381" s="685"/>
      <c r="BA381" s="685"/>
      <c r="BB381" s="685"/>
      <c r="BC381" s="685"/>
      <c r="BD381" s="685"/>
      <c r="BE381" s="685"/>
      <c r="BF381" s="685"/>
      <c r="BG381" s="685"/>
      <c r="BH381" s="685"/>
      <c r="BI381" s="685"/>
      <c r="BJ381" s="685"/>
      <c r="BK381" s="685"/>
      <c r="BL381" s="685"/>
      <c r="BM381" s="685"/>
      <c r="BN381" s="685"/>
      <c r="BO381" s="685"/>
      <c r="BP381" s="685"/>
      <c r="BQ381" s="685"/>
      <c r="BR381" s="685"/>
      <c r="BS381" s="685"/>
      <c r="BT381" s="686"/>
    </row>
    <row r="382" spans="2:72">
      <c r="B382" s="683"/>
      <c r="C382" s="683"/>
      <c r="D382" s="683"/>
      <c r="E382" s="683"/>
      <c r="F382" s="683"/>
      <c r="G382" s="683"/>
      <c r="H382" s="683"/>
      <c r="I382" s="635"/>
      <c r="J382" s="635"/>
      <c r="K382" s="625"/>
      <c r="L382" s="727"/>
      <c r="M382" s="725"/>
      <c r="N382" s="725"/>
      <c r="O382" s="725"/>
      <c r="P382" s="725"/>
      <c r="Q382" s="725"/>
      <c r="R382" s="725"/>
      <c r="S382" s="725"/>
      <c r="T382" s="725"/>
      <c r="U382" s="725"/>
      <c r="V382" s="725"/>
      <c r="W382" s="725"/>
      <c r="X382" s="725"/>
      <c r="Y382" s="725"/>
      <c r="Z382" s="725"/>
      <c r="AA382" s="725"/>
      <c r="AB382" s="725"/>
      <c r="AC382" s="725"/>
      <c r="AD382" s="725"/>
      <c r="AE382" s="725"/>
      <c r="AF382" s="725"/>
      <c r="AG382" s="725"/>
      <c r="AH382" s="725"/>
      <c r="AI382" s="725"/>
      <c r="AJ382" s="725"/>
      <c r="AK382" s="725"/>
      <c r="AL382" s="725"/>
      <c r="AM382" s="725"/>
      <c r="AN382" s="725"/>
      <c r="AO382" s="726"/>
      <c r="AP382" s="625"/>
      <c r="AQ382" s="684"/>
      <c r="AR382" s="685"/>
      <c r="AS382" s="685"/>
      <c r="AT382" s="685"/>
      <c r="AU382" s="685"/>
      <c r="AV382" s="685"/>
      <c r="AW382" s="685"/>
      <c r="AX382" s="685"/>
      <c r="AY382" s="685"/>
      <c r="AZ382" s="685"/>
      <c r="BA382" s="685"/>
      <c r="BB382" s="685"/>
      <c r="BC382" s="685"/>
      <c r="BD382" s="685"/>
      <c r="BE382" s="685"/>
      <c r="BF382" s="685"/>
      <c r="BG382" s="685"/>
      <c r="BH382" s="685"/>
      <c r="BI382" s="685"/>
      <c r="BJ382" s="685"/>
      <c r="BK382" s="685"/>
      <c r="BL382" s="685"/>
      <c r="BM382" s="685"/>
      <c r="BN382" s="685"/>
      <c r="BO382" s="685"/>
      <c r="BP382" s="685"/>
      <c r="BQ382" s="685"/>
      <c r="BR382" s="685"/>
      <c r="BS382" s="685"/>
      <c r="BT382" s="686"/>
    </row>
    <row r="383" spans="2:72">
      <c r="B383" s="683"/>
      <c r="C383" s="683"/>
      <c r="D383" s="683"/>
      <c r="E383" s="683"/>
      <c r="F383" s="683"/>
      <c r="G383" s="683"/>
      <c r="H383" s="683"/>
      <c r="I383" s="635"/>
      <c r="J383" s="635"/>
      <c r="K383" s="625"/>
      <c r="L383" s="727"/>
      <c r="M383" s="725"/>
      <c r="N383" s="725"/>
      <c r="O383" s="725"/>
      <c r="P383" s="725"/>
      <c r="Q383" s="725"/>
      <c r="R383" s="725"/>
      <c r="S383" s="725"/>
      <c r="T383" s="725"/>
      <c r="U383" s="725"/>
      <c r="V383" s="725"/>
      <c r="W383" s="725"/>
      <c r="X383" s="725"/>
      <c r="Y383" s="725"/>
      <c r="Z383" s="725"/>
      <c r="AA383" s="725"/>
      <c r="AB383" s="725"/>
      <c r="AC383" s="725"/>
      <c r="AD383" s="725"/>
      <c r="AE383" s="725"/>
      <c r="AF383" s="725"/>
      <c r="AG383" s="725"/>
      <c r="AH383" s="725"/>
      <c r="AI383" s="725"/>
      <c r="AJ383" s="725"/>
      <c r="AK383" s="725"/>
      <c r="AL383" s="725"/>
      <c r="AM383" s="725"/>
      <c r="AN383" s="725"/>
      <c r="AO383" s="726"/>
      <c r="AP383" s="625"/>
      <c r="AQ383" s="684"/>
      <c r="AR383" s="685"/>
      <c r="AS383" s="685"/>
      <c r="AT383" s="685"/>
      <c r="AU383" s="685"/>
      <c r="AV383" s="685"/>
      <c r="AW383" s="685"/>
      <c r="AX383" s="685"/>
      <c r="AY383" s="685"/>
      <c r="AZ383" s="685"/>
      <c r="BA383" s="685"/>
      <c r="BB383" s="685"/>
      <c r="BC383" s="685"/>
      <c r="BD383" s="685"/>
      <c r="BE383" s="685"/>
      <c r="BF383" s="685"/>
      <c r="BG383" s="685"/>
      <c r="BH383" s="685"/>
      <c r="BI383" s="685"/>
      <c r="BJ383" s="685"/>
      <c r="BK383" s="685"/>
      <c r="BL383" s="685"/>
      <c r="BM383" s="685"/>
      <c r="BN383" s="685"/>
      <c r="BO383" s="685"/>
      <c r="BP383" s="685"/>
      <c r="BQ383" s="685"/>
      <c r="BR383" s="685"/>
      <c r="BS383" s="685"/>
      <c r="BT383" s="686"/>
    </row>
    <row r="384" spans="2:72">
      <c r="B384" s="683"/>
      <c r="C384" s="683"/>
      <c r="D384" s="683"/>
      <c r="E384" s="683"/>
      <c r="F384" s="683"/>
      <c r="G384" s="683"/>
      <c r="H384" s="683"/>
      <c r="I384" s="635"/>
      <c r="J384" s="635"/>
      <c r="K384" s="625"/>
      <c r="L384" s="727"/>
      <c r="M384" s="725"/>
      <c r="N384" s="725"/>
      <c r="O384" s="725"/>
      <c r="P384" s="725"/>
      <c r="Q384" s="725"/>
      <c r="R384" s="725"/>
      <c r="S384" s="725"/>
      <c r="T384" s="725"/>
      <c r="U384" s="725"/>
      <c r="V384" s="725"/>
      <c r="W384" s="725"/>
      <c r="X384" s="725"/>
      <c r="Y384" s="725"/>
      <c r="Z384" s="725"/>
      <c r="AA384" s="725"/>
      <c r="AB384" s="725"/>
      <c r="AC384" s="725"/>
      <c r="AD384" s="725"/>
      <c r="AE384" s="725"/>
      <c r="AF384" s="725"/>
      <c r="AG384" s="725"/>
      <c r="AH384" s="725"/>
      <c r="AI384" s="725"/>
      <c r="AJ384" s="725"/>
      <c r="AK384" s="725"/>
      <c r="AL384" s="725"/>
      <c r="AM384" s="725"/>
      <c r="AN384" s="725"/>
      <c r="AO384" s="726"/>
      <c r="AP384" s="625"/>
      <c r="AQ384" s="684"/>
      <c r="AR384" s="685"/>
      <c r="AS384" s="685"/>
      <c r="AT384" s="685"/>
      <c r="AU384" s="685"/>
      <c r="AV384" s="685"/>
      <c r="AW384" s="685"/>
      <c r="AX384" s="685"/>
      <c r="AY384" s="685"/>
      <c r="AZ384" s="685"/>
      <c r="BA384" s="685"/>
      <c r="BB384" s="685"/>
      <c r="BC384" s="685"/>
      <c r="BD384" s="685"/>
      <c r="BE384" s="685"/>
      <c r="BF384" s="685"/>
      <c r="BG384" s="685"/>
      <c r="BH384" s="685"/>
      <c r="BI384" s="685"/>
      <c r="BJ384" s="685"/>
      <c r="BK384" s="685"/>
      <c r="BL384" s="685"/>
      <c r="BM384" s="685"/>
      <c r="BN384" s="685"/>
      <c r="BO384" s="685"/>
      <c r="BP384" s="685"/>
      <c r="BQ384" s="685"/>
      <c r="BR384" s="685"/>
      <c r="BS384" s="685"/>
      <c r="BT384" s="686"/>
    </row>
    <row r="385" spans="2:72">
      <c r="B385" s="683"/>
      <c r="C385" s="683"/>
      <c r="D385" s="683"/>
      <c r="E385" s="683"/>
      <c r="F385" s="683"/>
      <c r="G385" s="683"/>
      <c r="H385" s="683"/>
      <c r="I385" s="635"/>
      <c r="J385" s="635"/>
      <c r="K385" s="625"/>
      <c r="L385" s="727"/>
      <c r="M385" s="725"/>
      <c r="N385" s="725"/>
      <c r="O385" s="725"/>
      <c r="P385" s="725"/>
      <c r="Q385" s="725"/>
      <c r="R385" s="725"/>
      <c r="S385" s="725"/>
      <c r="T385" s="725"/>
      <c r="U385" s="725"/>
      <c r="V385" s="725"/>
      <c r="W385" s="725"/>
      <c r="X385" s="725"/>
      <c r="Y385" s="725"/>
      <c r="Z385" s="725"/>
      <c r="AA385" s="725"/>
      <c r="AB385" s="725"/>
      <c r="AC385" s="725"/>
      <c r="AD385" s="725"/>
      <c r="AE385" s="725"/>
      <c r="AF385" s="725"/>
      <c r="AG385" s="725"/>
      <c r="AH385" s="725"/>
      <c r="AI385" s="725"/>
      <c r="AJ385" s="725"/>
      <c r="AK385" s="725"/>
      <c r="AL385" s="725"/>
      <c r="AM385" s="725"/>
      <c r="AN385" s="725"/>
      <c r="AO385" s="726"/>
      <c r="AP385" s="625"/>
      <c r="AQ385" s="684"/>
      <c r="AR385" s="685"/>
      <c r="AS385" s="685"/>
      <c r="AT385" s="685"/>
      <c r="AU385" s="685"/>
      <c r="AV385" s="685"/>
      <c r="AW385" s="685"/>
      <c r="AX385" s="685"/>
      <c r="AY385" s="685"/>
      <c r="AZ385" s="685"/>
      <c r="BA385" s="685"/>
      <c r="BB385" s="685"/>
      <c r="BC385" s="685"/>
      <c r="BD385" s="685"/>
      <c r="BE385" s="685"/>
      <c r="BF385" s="685"/>
      <c r="BG385" s="685"/>
      <c r="BH385" s="685"/>
      <c r="BI385" s="685"/>
      <c r="BJ385" s="685"/>
      <c r="BK385" s="685"/>
      <c r="BL385" s="685"/>
      <c r="BM385" s="685"/>
      <c r="BN385" s="685"/>
      <c r="BO385" s="685"/>
      <c r="BP385" s="685"/>
      <c r="BQ385" s="685"/>
      <c r="BR385" s="685"/>
      <c r="BS385" s="685"/>
      <c r="BT385" s="686"/>
    </row>
    <row r="386" spans="2:72">
      <c r="B386" s="683"/>
      <c r="C386" s="683"/>
      <c r="D386" s="683"/>
      <c r="E386" s="683"/>
      <c r="F386" s="683"/>
      <c r="G386" s="683"/>
      <c r="H386" s="683"/>
      <c r="I386" s="635"/>
      <c r="J386" s="635"/>
      <c r="K386" s="625"/>
      <c r="L386" s="727"/>
      <c r="M386" s="725"/>
      <c r="N386" s="725"/>
      <c r="O386" s="725"/>
      <c r="P386" s="725"/>
      <c r="Q386" s="725"/>
      <c r="R386" s="725"/>
      <c r="S386" s="725"/>
      <c r="T386" s="725"/>
      <c r="U386" s="725"/>
      <c r="V386" s="725"/>
      <c r="W386" s="725"/>
      <c r="X386" s="725"/>
      <c r="Y386" s="725"/>
      <c r="Z386" s="725"/>
      <c r="AA386" s="725"/>
      <c r="AB386" s="725"/>
      <c r="AC386" s="725"/>
      <c r="AD386" s="725"/>
      <c r="AE386" s="725"/>
      <c r="AF386" s="725"/>
      <c r="AG386" s="725"/>
      <c r="AH386" s="725"/>
      <c r="AI386" s="725"/>
      <c r="AJ386" s="725"/>
      <c r="AK386" s="725"/>
      <c r="AL386" s="725"/>
      <c r="AM386" s="725"/>
      <c r="AN386" s="725"/>
      <c r="AO386" s="726"/>
      <c r="AP386" s="625"/>
      <c r="AQ386" s="684"/>
      <c r="AR386" s="685"/>
      <c r="AS386" s="685"/>
      <c r="AT386" s="685"/>
      <c r="AU386" s="685"/>
      <c r="AV386" s="685"/>
      <c r="AW386" s="685"/>
      <c r="AX386" s="685"/>
      <c r="AY386" s="685"/>
      <c r="AZ386" s="685"/>
      <c r="BA386" s="685"/>
      <c r="BB386" s="685"/>
      <c r="BC386" s="685"/>
      <c r="BD386" s="685"/>
      <c r="BE386" s="685"/>
      <c r="BF386" s="685"/>
      <c r="BG386" s="685"/>
      <c r="BH386" s="685"/>
      <c r="BI386" s="685"/>
      <c r="BJ386" s="685"/>
      <c r="BK386" s="685"/>
      <c r="BL386" s="685"/>
      <c r="BM386" s="685"/>
      <c r="BN386" s="685"/>
      <c r="BO386" s="685"/>
      <c r="BP386" s="685"/>
      <c r="BQ386" s="685"/>
      <c r="BR386" s="685"/>
      <c r="BS386" s="685"/>
      <c r="BT386" s="686"/>
    </row>
    <row r="387" spans="2:72">
      <c r="B387" s="683"/>
      <c r="C387" s="683"/>
      <c r="D387" s="683"/>
      <c r="E387" s="683"/>
      <c r="F387" s="683"/>
      <c r="G387" s="683"/>
      <c r="H387" s="683"/>
      <c r="I387" s="635"/>
      <c r="J387" s="635"/>
      <c r="K387" s="625"/>
      <c r="L387" s="727"/>
      <c r="M387" s="725"/>
      <c r="N387" s="725"/>
      <c r="O387" s="725"/>
      <c r="P387" s="725"/>
      <c r="Q387" s="725"/>
      <c r="R387" s="725"/>
      <c r="S387" s="725"/>
      <c r="T387" s="725"/>
      <c r="U387" s="725"/>
      <c r="V387" s="725"/>
      <c r="W387" s="725"/>
      <c r="X387" s="725"/>
      <c r="Y387" s="725"/>
      <c r="Z387" s="725"/>
      <c r="AA387" s="725"/>
      <c r="AB387" s="725"/>
      <c r="AC387" s="725"/>
      <c r="AD387" s="725"/>
      <c r="AE387" s="725"/>
      <c r="AF387" s="725"/>
      <c r="AG387" s="725"/>
      <c r="AH387" s="725"/>
      <c r="AI387" s="725"/>
      <c r="AJ387" s="725"/>
      <c r="AK387" s="725"/>
      <c r="AL387" s="725"/>
      <c r="AM387" s="725"/>
      <c r="AN387" s="725"/>
      <c r="AO387" s="726"/>
      <c r="AP387" s="625"/>
      <c r="AQ387" s="684"/>
      <c r="AR387" s="685"/>
      <c r="AS387" s="685"/>
      <c r="AT387" s="685"/>
      <c r="AU387" s="685"/>
      <c r="AV387" s="685"/>
      <c r="AW387" s="685"/>
      <c r="AX387" s="685"/>
      <c r="AY387" s="685"/>
      <c r="AZ387" s="685"/>
      <c r="BA387" s="685"/>
      <c r="BB387" s="685"/>
      <c r="BC387" s="685"/>
      <c r="BD387" s="685"/>
      <c r="BE387" s="685"/>
      <c r="BF387" s="685"/>
      <c r="BG387" s="685"/>
      <c r="BH387" s="685"/>
      <c r="BI387" s="685"/>
      <c r="BJ387" s="685"/>
      <c r="BK387" s="685"/>
      <c r="BL387" s="685"/>
      <c r="BM387" s="685"/>
      <c r="BN387" s="685"/>
      <c r="BO387" s="685"/>
      <c r="BP387" s="685"/>
      <c r="BQ387" s="685"/>
      <c r="BR387" s="685"/>
      <c r="BS387" s="685"/>
      <c r="BT387" s="686"/>
    </row>
    <row r="388" spans="2:72">
      <c r="B388" s="683"/>
      <c r="C388" s="683"/>
      <c r="D388" s="683"/>
      <c r="E388" s="683"/>
      <c r="F388" s="683"/>
      <c r="G388" s="683"/>
      <c r="H388" s="683"/>
      <c r="I388" s="635"/>
      <c r="J388" s="635"/>
      <c r="K388" s="625"/>
      <c r="L388" s="727"/>
      <c r="M388" s="725"/>
      <c r="N388" s="725"/>
      <c r="O388" s="725"/>
      <c r="P388" s="725"/>
      <c r="Q388" s="725"/>
      <c r="R388" s="725"/>
      <c r="S388" s="725"/>
      <c r="T388" s="725"/>
      <c r="U388" s="725"/>
      <c r="V388" s="725"/>
      <c r="W388" s="725"/>
      <c r="X388" s="725"/>
      <c r="Y388" s="725"/>
      <c r="Z388" s="725"/>
      <c r="AA388" s="725"/>
      <c r="AB388" s="725"/>
      <c r="AC388" s="725"/>
      <c r="AD388" s="725"/>
      <c r="AE388" s="725"/>
      <c r="AF388" s="725"/>
      <c r="AG388" s="725"/>
      <c r="AH388" s="725"/>
      <c r="AI388" s="725"/>
      <c r="AJ388" s="725"/>
      <c r="AK388" s="725"/>
      <c r="AL388" s="725"/>
      <c r="AM388" s="725"/>
      <c r="AN388" s="725"/>
      <c r="AO388" s="726"/>
      <c r="AP388" s="625"/>
      <c r="AQ388" s="684"/>
      <c r="AR388" s="685"/>
      <c r="AS388" s="685"/>
      <c r="AT388" s="685"/>
      <c r="AU388" s="685"/>
      <c r="AV388" s="685"/>
      <c r="AW388" s="685"/>
      <c r="AX388" s="685"/>
      <c r="AY388" s="685"/>
      <c r="AZ388" s="685"/>
      <c r="BA388" s="685"/>
      <c r="BB388" s="685"/>
      <c r="BC388" s="685"/>
      <c r="BD388" s="685"/>
      <c r="BE388" s="685"/>
      <c r="BF388" s="685"/>
      <c r="BG388" s="685"/>
      <c r="BH388" s="685"/>
      <c r="BI388" s="685"/>
      <c r="BJ388" s="685"/>
      <c r="BK388" s="685"/>
      <c r="BL388" s="685"/>
      <c r="BM388" s="685"/>
      <c r="BN388" s="685"/>
      <c r="BO388" s="685"/>
      <c r="BP388" s="685"/>
      <c r="BQ388" s="685"/>
      <c r="BR388" s="685"/>
      <c r="BS388" s="685"/>
      <c r="BT388" s="686"/>
    </row>
    <row r="389" spans="2:72">
      <c r="B389" s="683"/>
      <c r="C389" s="683"/>
      <c r="D389" s="683"/>
      <c r="E389" s="683"/>
      <c r="F389" s="683"/>
      <c r="G389" s="683"/>
      <c r="H389" s="683"/>
      <c r="I389" s="635"/>
      <c r="J389" s="635"/>
      <c r="K389" s="625"/>
      <c r="L389" s="727"/>
      <c r="M389" s="725"/>
      <c r="N389" s="725"/>
      <c r="O389" s="725"/>
      <c r="P389" s="725"/>
      <c r="Q389" s="725"/>
      <c r="R389" s="725"/>
      <c r="S389" s="725"/>
      <c r="T389" s="725"/>
      <c r="U389" s="725"/>
      <c r="V389" s="725"/>
      <c r="W389" s="725"/>
      <c r="X389" s="725"/>
      <c r="Y389" s="725"/>
      <c r="Z389" s="725"/>
      <c r="AA389" s="725"/>
      <c r="AB389" s="725"/>
      <c r="AC389" s="725"/>
      <c r="AD389" s="725"/>
      <c r="AE389" s="725"/>
      <c r="AF389" s="725"/>
      <c r="AG389" s="725"/>
      <c r="AH389" s="725"/>
      <c r="AI389" s="725"/>
      <c r="AJ389" s="725"/>
      <c r="AK389" s="725"/>
      <c r="AL389" s="725"/>
      <c r="AM389" s="725"/>
      <c r="AN389" s="725"/>
      <c r="AO389" s="726"/>
      <c r="AP389" s="625"/>
      <c r="AQ389" s="684"/>
      <c r="AR389" s="685"/>
      <c r="AS389" s="685"/>
      <c r="AT389" s="685"/>
      <c r="AU389" s="685"/>
      <c r="AV389" s="685"/>
      <c r="AW389" s="685"/>
      <c r="AX389" s="685"/>
      <c r="AY389" s="685"/>
      <c r="AZ389" s="685"/>
      <c r="BA389" s="685"/>
      <c r="BB389" s="685"/>
      <c r="BC389" s="685"/>
      <c r="BD389" s="685"/>
      <c r="BE389" s="685"/>
      <c r="BF389" s="685"/>
      <c r="BG389" s="685"/>
      <c r="BH389" s="685"/>
      <c r="BI389" s="685"/>
      <c r="BJ389" s="685"/>
      <c r="BK389" s="685"/>
      <c r="BL389" s="685"/>
      <c r="BM389" s="685"/>
      <c r="BN389" s="685"/>
      <c r="BO389" s="685"/>
      <c r="BP389" s="685"/>
      <c r="BQ389" s="685"/>
      <c r="BR389" s="685"/>
      <c r="BS389" s="685"/>
      <c r="BT389" s="686"/>
    </row>
    <row r="390" spans="2:72">
      <c r="B390" s="683"/>
      <c r="C390" s="683"/>
      <c r="D390" s="683"/>
      <c r="E390" s="683"/>
      <c r="F390" s="683"/>
      <c r="G390" s="683"/>
      <c r="H390" s="683"/>
      <c r="I390" s="635"/>
      <c r="J390" s="635"/>
      <c r="K390" s="625"/>
      <c r="L390" s="727"/>
      <c r="M390" s="725"/>
      <c r="N390" s="725"/>
      <c r="O390" s="725"/>
      <c r="P390" s="725"/>
      <c r="Q390" s="725"/>
      <c r="R390" s="725"/>
      <c r="S390" s="725"/>
      <c r="T390" s="725"/>
      <c r="U390" s="725"/>
      <c r="V390" s="725"/>
      <c r="W390" s="725"/>
      <c r="X390" s="725"/>
      <c r="Y390" s="725"/>
      <c r="Z390" s="725"/>
      <c r="AA390" s="725"/>
      <c r="AB390" s="725"/>
      <c r="AC390" s="725"/>
      <c r="AD390" s="725"/>
      <c r="AE390" s="725"/>
      <c r="AF390" s="725"/>
      <c r="AG390" s="725"/>
      <c r="AH390" s="725"/>
      <c r="AI390" s="725"/>
      <c r="AJ390" s="725"/>
      <c r="AK390" s="725"/>
      <c r="AL390" s="725"/>
      <c r="AM390" s="725"/>
      <c r="AN390" s="725"/>
      <c r="AO390" s="726"/>
      <c r="AP390" s="625"/>
      <c r="AQ390" s="684"/>
      <c r="AR390" s="685"/>
      <c r="AS390" s="685"/>
      <c r="AT390" s="685"/>
      <c r="AU390" s="685"/>
      <c r="AV390" s="685"/>
      <c r="AW390" s="685"/>
      <c r="AX390" s="685"/>
      <c r="AY390" s="685"/>
      <c r="AZ390" s="685"/>
      <c r="BA390" s="685"/>
      <c r="BB390" s="685"/>
      <c r="BC390" s="685"/>
      <c r="BD390" s="685"/>
      <c r="BE390" s="685"/>
      <c r="BF390" s="685"/>
      <c r="BG390" s="685"/>
      <c r="BH390" s="685"/>
      <c r="BI390" s="685"/>
      <c r="BJ390" s="685"/>
      <c r="BK390" s="685"/>
      <c r="BL390" s="685"/>
      <c r="BM390" s="685"/>
      <c r="BN390" s="685"/>
      <c r="BO390" s="685"/>
      <c r="BP390" s="685"/>
      <c r="BQ390" s="685"/>
      <c r="BR390" s="685"/>
      <c r="BS390" s="685"/>
      <c r="BT390" s="686"/>
    </row>
    <row r="391" spans="2:72">
      <c r="B391" s="683"/>
      <c r="C391" s="683"/>
      <c r="D391" s="683"/>
      <c r="E391" s="683"/>
      <c r="F391" s="683"/>
      <c r="G391" s="683"/>
      <c r="H391" s="683"/>
      <c r="I391" s="635"/>
      <c r="J391" s="635"/>
      <c r="K391" s="625"/>
      <c r="L391" s="727"/>
      <c r="M391" s="725"/>
      <c r="N391" s="725"/>
      <c r="O391" s="725"/>
      <c r="P391" s="725"/>
      <c r="Q391" s="725"/>
      <c r="R391" s="725"/>
      <c r="S391" s="725"/>
      <c r="T391" s="725"/>
      <c r="U391" s="725"/>
      <c r="V391" s="725"/>
      <c r="W391" s="725"/>
      <c r="X391" s="725"/>
      <c r="Y391" s="725"/>
      <c r="Z391" s="725"/>
      <c r="AA391" s="725"/>
      <c r="AB391" s="725"/>
      <c r="AC391" s="725"/>
      <c r="AD391" s="725"/>
      <c r="AE391" s="725"/>
      <c r="AF391" s="725"/>
      <c r="AG391" s="725"/>
      <c r="AH391" s="725"/>
      <c r="AI391" s="725"/>
      <c r="AJ391" s="725"/>
      <c r="AK391" s="725"/>
      <c r="AL391" s="725"/>
      <c r="AM391" s="725"/>
      <c r="AN391" s="725"/>
      <c r="AO391" s="726"/>
      <c r="AP391" s="625"/>
      <c r="AQ391" s="684"/>
      <c r="AR391" s="685"/>
      <c r="AS391" s="685"/>
      <c r="AT391" s="685"/>
      <c r="AU391" s="685"/>
      <c r="AV391" s="685"/>
      <c r="AW391" s="685"/>
      <c r="AX391" s="685"/>
      <c r="AY391" s="685"/>
      <c r="AZ391" s="685"/>
      <c r="BA391" s="685"/>
      <c r="BB391" s="685"/>
      <c r="BC391" s="685"/>
      <c r="BD391" s="685"/>
      <c r="BE391" s="685"/>
      <c r="BF391" s="685"/>
      <c r="BG391" s="685"/>
      <c r="BH391" s="685"/>
      <c r="BI391" s="685"/>
      <c r="BJ391" s="685"/>
      <c r="BK391" s="685"/>
      <c r="BL391" s="685"/>
      <c r="BM391" s="685"/>
      <c r="BN391" s="685"/>
      <c r="BO391" s="685"/>
      <c r="BP391" s="685"/>
      <c r="BQ391" s="685"/>
      <c r="BR391" s="685"/>
      <c r="BS391" s="685"/>
      <c r="BT391" s="686"/>
    </row>
    <row r="392" spans="2:72">
      <c r="B392" s="683"/>
      <c r="C392" s="683"/>
      <c r="D392" s="683"/>
      <c r="E392" s="683"/>
      <c r="F392" s="683"/>
      <c r="G392" s="683"/>
      <c r="H392" s="683"/>
      <c r="I392" s="635"/>
      <c r="J392" s="635"/>
      <c r="K392" s="625"/>
      <c r="L392" s="727"/>
      <c r="M392" s="725"/>
      <c r="N392" s="725"/>
      <c r="O392" s="725"/>
      <c r="P392" s="725"/>
      <c r="Q392" s="725"/>
      <c r="R392" s="725"/>
      <c r="S392" s="725"/>
      <c r="T392" s="725"/>
      <c r="U392" s="725"/>
      <c r="V392" s="725"/>
      <c r="W392" s="725"/>
      <c r="X392" s="725"/>
      <c r="Y392" s="725"/>
      <c r="Z392" s="725"/>
      <c r="AA392" s="725"/>
      <c r="AB392" s="725"/>
      <c r="AC392" s="725"/>
      <c r="AD392" s="725"/>
      <c r="AE392" s="725"/>
      <c r="AF392" s="725"/>
      <c r="AG392" s="725"/>
      <c r="AH392" s="725"/>
      <c r="AI392" s="725"/>
      <c r="AJ392" s="725"/>
      <c r="AK392" s="725"/>
      <c r="AL392" s="725"/>
      <c r="AM392" s="725"/>
      <c r="AN392" s="725"/>
      <c r="AO392" s="726"/>
      <c r="AP392" s="625"/>
      <c r="AQ392" s="684"/>
      <c r="AR392" s="685"/>
      <c r="AS392" s="685"/>
      <c r="AT392" s="685"/>
      <c r="AU392" s="685"/>
      <c r="AV392" s="685"/>
      <c r="AW392" s="685"/>
      <c r="AX392" s="685"/>
      <c r="AY392" s="685"/>
      <c r="AZ392" s="685"/>
      <c r="BA392" s="685"/>
      <c r="BB392" s="685"/>
      <c r="BC392" s="685"/>
      <c r="BD392" s="685"/>
      <c r="BE392" s="685"/>
      <c r="BF392" s="685"/>
      <c r="BG392" s="685"/>
      <c r="BH392" s="685"/>
      <c r="BI392" s="685"/>
      <c r="BJ392" s="685"/>
      <c r="BK392" s="685"/>
      <c r="BL392" s="685"/>
      <c r="BM392" s="685"/>
      <c r="BN392" s="685"/>
      <c r="BO392" s="685"/>
      <c r="BP392" s="685"/>
      <c r="BQ392" s="685"/>
      <c r="BR392" s="685"/>
      <c r="BS392" s="685"/>
      <c r="BT392" s="686"/>
    </row>
    <row r="393" spans="2:72">
      <c r="B393" s="683"/>
      <c r="C393" s="683"/>
      <c r="D393" s="683"/>
      <c r="E393" s="683"/>
      <c r="F393" s="683"/>
      <c r="G393" s="683"/>
      <c r="H393" s="683"/>
      <c r="I393" s="635"/>
      <c r="J393" s="635"/>
      <c r="K393" s="625"/>
      <c r="L393" s="727"/>
      <c r="M393" s="725"/>
      <c r="N393" s="725"/>
      <c r="O393" s="725"/>
      <c r="P393" s="725"/>
      <c r="Q393" s="725"/>
      <c r="R393" s="725"/>
      <c r="S393" s="725"/>
      <c r="T393" s="725"/>
      <c r="U393" s="725"/>
      <c r="V393" s="725"/>
      <c r="W393" s="725"/>
      <c r="X393" s="725"/>
      <c r="Y393" s="725"/>
      <c r="Z393" s="725"/>
      <c r="AA393" s="725"/>
      <c r="AB393" s="725"/>
      <c r="AC393" s="725"/>
      <c r="AD393" s="725"/>
      <c r="AE393" s="725"/>
      <c r="AF393" s="725"/>
      <c r="AG393" s="725"/>
      <c r="AH393" s="725"/>
      <c r="AI393" s="725"/>
      <c r="AJ393" s="725"/>
      <c r="AK393" s="725"/>
      <c r="AL393" s="725"/>
      <c r="AM393" s="725"/>
      <c r="AN393" s="725"/>
      <c r="AO393" s="726"/>
      <c r="AP393" s="625"/>
      <c r="AQ393" s="684"/>
      <c r="AR393" s="685"/>
      <c r="AS393" s="685"/>
      <c r="AT393" s="685"/>
      <c r="AU393" s="685"/>
      <c r="AV393" s="685"/>
      <c r="AW393" s="685"/>
      <c r="AX393" s="685"/>
      <c r="AY393" s="685"/>
      <c r="AZ393" s="685"/>
      <c r="BA393" s="685"/>
      <c r="BB393" s="685"/>
      <c r="BC393" s="685"/>
      <c r="BD393" s="685"/>
      <c r="BE393" s="685"/>
      <c r="BF393" s="685"/>
      <c r="BG393" s="685"/>
      <c r="BH393" s="685"/>
      <c r="BI393" s="685"/>
      <c r="BJ393" s="685"/>
      <c r="BK393" s="685"/>
      <c r="BL393" s="685"/>
      <c r="BM393" s="685"/>
      <c r="BN393" s="685"/>
      <c r="BO393" s="685"/>
      <c r="BP393" s="685"/>
      <c r="BQ393" s="685"/>
      <c r="BR393" s="685"/>
      <c r="BS393" s="685"/>
      <c r="BT393" s="686"/>
    </row>
    <row r="394" spans="2:72">
      <c r="B394" s="683"/>
      <c r="C394" s="683"/>
      <c r="D394" s="683"/>
      <c r="E394" s="683"/>
      <c r="F394" s="683"/>
      <c r="G394" s="683"/>
      <c r="H394" s="683"/>
      <c r="I394" s="635"/>
      <c r="J394" s="635"/>
      <c r="K394" s="625"/>
      <c r="L394" s="727"/>
      <c r="M394" s="725"/>
      <c r="N394" s="725"/>
      <c r="O394" s="725"/>
      <c r="P394" s="725"/>
      <c r="Q394" s="725"/>
      <c r="R394" s="725"/>
      <c r="S394" s="725"/>
      <c r="T394" s="725"/>
      <c r="U394" s="725"/>
      <c r="V394" s="725"/>
      <c r="W394" s="725"/>
      <c r="X394" s="725"/>
      <c r="Y394" s="725"/>
      <c r="Z394" s="725"/>
      <c r="AA394" s="725"/>
      <c r="AB394" s="725"/>
      <c r="AC394" s="725"/>
      <c r="AD394" s="725"/>
      <c r="AE394" s="725"/>
      <c r="AF394" s="725"/>
      <c r="AG394" s="725"/>
      <c r="AH394" s="725"/>
      <c r="AI394" s="725"/>
      <c r="AJ394" s="725"/>
      <c r="AK394" s="725"/>
      <c r="AL394" s="725"/>
      <c r="AM394" s="725"/>
      <c r="AN394" s="725"/>
      <c r="AO394" s="726"/>
      <c r="AP394" s="625"/>
      <c r="AQ394" s="684"/>
      <c r="AR394" s="685"/>
      <c r="AS394" s="685"/>
      <c r="AT394" s="685"/>
      <c r="AU394" s="685"/>
      <c r="AV394" s="685"/>
      <c r="AW394" s="685"/>
      <c r="AX394" s="685"/>
      <c r="AY394" s="685"/>
      <c r="AZ394" s="685"/>
      <c r="BA394" s="685"/>
      <c r="BB394" s="685"/>
      <c r="BC394" s="685"/>
      <c r="BD394" s="685"/>
      <c r="BE394" s="685"/>
      <c r="BF394" s="685"/>
      <c r="BG394" s="685"/>
      <c r="BH394" s="685"/>
      <c r="BI394" s="685"/>
      <c r="BJ394" s="685"/>
      <c r="BK394" s="685"/>
      <c r="BL394" s="685"/>
      <c r="BM394" s="685"/>
      <c r="BN394" s="685"/>
      <c r="BO394" s="685"/>
      <c r="BP394" s="685"/>
      <c r="BQ394" s="685"/>
      <c r="BR394" s="685"/>
      <c r="BS394" s="685"/>
      <c r="BT394" s="686"/>
    </row>
    <row r="395" spans="2:72">
      <c r="B395" s="683"/>
      <c r="C395" s="683"/>
      <c r="D395" s="683"/>
      <c r="E395" s="683"/>
      <c r="F395" s="683"/>
      <c r="G395" s="683"/>
      <c r="H395" s="683"/>
      <c r="I395" s="635"/>
      <c r="J395" s="635"/>
      <c r="K395" s="625"/>
      <c r="L395" s="727"/>
      <c r="M395" s="725"/>
      <c r="N395" s="725"/>
      <c r="O395" s="725"/>
      <c r="P395" s="725"/>
      <c r="Q395" s="725"/>
      <c r="R395" s="725"/>
      <c r="S395" s="725"/>
      <c r="T395" s="725"/>
      <c r="U395" s="725"/>
      <c r="V395" s="725"/>
      <c r="W395" s="725"/>
      <c r="X395" s="725"/>
      <c r="Y395" s="725"/>
      <c r="Z395" s="725"/>
      <c r="AA395" s="725"/>
      <c r="AB395" s="725"/>
      <c r="AC395" s="725"/>
      <c r="AD395" s="725"/>
      <c r="AE395" s="725"/>
      <c r="AF395" s="725"/>
      <c r="AG395" s="725"/>
      <c r="AH395" s="725"/>
      <c r="AI395" s="725"/>
      <c r="AJ395" s="725"/>
      <c r="AK395" s="725"/>
      <c r="AL395" s="725"/>
      <c r="AM395" s="725"/>
      <c r="AN395" s="725"/>
      <c r="AO395" s="726"/>
      <c r="AP395" s="625"/>
      <c r="AQ395" s="684"/>
      <c r="AR395" s="685"/>
      <c r="AS395" s="685"/>
      <c r="AT395" s="685"/>
      <c r="AU395" s="685"/>
      <c r="AV395" s="685"/>
      <c r="AW395" s="685"/>
      <c r="AX395" s="685"/>
      <c r="AY395" s="685"/>
      <c r="AZ395" s="685"/>
      <c r="BA395" s="685"/>
      <c r="BB395" s="685"/>
      <c r="BC395" s="685"/>
      <c r="BD395" s="685"/>
      <c r="BE395" s="685"/>
      <c r="BF395" s="685"/>
      <c r="BG395" s="685"/>
      <c r="BH395" s="685"/>
      <c r="BI395" s="685"/>
      <c r="BJ395" s="685"/>
      <c r="BK395" s="685"/>
      <c r="BL395" s="685"/>
      <c r="BM395" s="685"/>
      <c r="BN395" s="685"/>
      <c r="BO395" s="685"/>
      <c r="BP395" s="685"/>
      <c r="BQ395" s="685"/>
      <c r="BR395" s="685"/>
      <c r="BS395" s="685"/>
      <c r="BT395" s="686"/>
    </row>
    <row r="396" spans="2:72">
      <c r="B396" s="683"/>
      <c r="C396" s="683"/>
      <c r="D396" s="683"/>
      <c r="E396" s="683"/>
      <c r="F396" s="683"/>
      <c r="G396" s="683"/>
      <c r="H396" s="683"/>
      <c r="I396" s="635"/>
      <c r="J396" s="635"/>
      <c r="K396" s="625"/>
      <c r="L396" s="727"/>
      <c r="M396" s="725"/>
      <c r="N396" s="725"/>
      <c r="O396" s="725"/>
      <c r="P396" s="725"/>
      <c r="Q396" s="725"/>
      <c r="R396" s="725"/>
      <c r="S396" s="725"/>
      <c r="T396" s="725"/>
      <c r="U396" s="725"/>
      <c r="V396" s="725"/>
      <c r="W396" s="725"/>
      <c r="X396" s="725"/>
      <c r="Y396" s="725"/>
      <c r="Z396" s="725"/>
      <c r="AA396" s="725"/>
      <c r="AB396" s="725"/>
      <c r="AC396" s="725"/>
      <c r="AD396" s="725"/>
      <c r="AE396" s="725"/>
      <c r="AF396" s="725"/>
      <c r="AG396" s="725"/>
      <c r="AH396" s="725"/>
      <c r="AI396" s="725"/>
      <c r="AJ396" s="725"/>
      <c r="AK396" s="725"/>
      <c r="AL396" s="725"/>
      <c r="AM396" s="725"/>
      <c r="AN396" s="725"/>
      <c r="AO396" s="726"/>
      <c r="AP396" s="625"/>
      <c r="AQ396" s="684"/>
      <c r="AR396" s="685"/>
      <c r="AS396" s="685"/>
      <c r="AT396" s="685"/>
      <c r="AU396" s="685"/>
      <c r="AV396" s="685"/>
      <c r="AW396" s="685"/>
      <c r="AX396" s="685"/>
      <c r="AY396" s="685"/>
      <c r="AZ396" s="685"/>
      <c r="BA396" s="685"/>
      <c r="BB396" s="685"/>
      <c r="BC396" s="685"/>
      <c r="BD396" s="685"/>
      <c r="BE396" s="685"/>
      <c r="BF396" s="685"/>
      <c r="BG396" s="685"/>
      <c r="BH396" s="685"/>
      <c r="BI396" s="685"/>
      <c r="BJ396" s="685"/>
      <c r="BK396" s="685"/>
      <c r="BL396" s="685"/>
      <c r="BM396" s="685"/>
      <c r="BN396" s="685"/>
      <c r="BO396" s="685"/>
      <c r="BP396" s="685"/>
      <c r="BQ396" s="685"/>
      <c r="BR396" s="685"/>
      <c r="BS396" s="685"/>
      <c r="BT396" s="686"/>
    </row>
    <row r="397" spans="2:72">
      <c r="B397" s="683"/>
      <c r="C397" s="683"/>
      <c r="D397" s="683"/>
      <c r="E397" s="683"/>
      <c r="F397" s="683"/>
      <c r="G397" s="683"/>
      <c r="H397" s="683"/>
      <c r="I397" s="635"/>
      <c r="J397" s="635"/>
      <c r="K397" s="625"/>
      <c r="L397" s="727"/>
      <c r="M397" s="725"/>
      <c r="N397" s="725"/>
      <c r="O397" s="725"/>
      <c r="P397" s="725"/>
      <c r="Q397" s="725"/>
      <c r="R397" s="725"/>
      <c r="S397" s="725"/>
      <c r="T397" s="725"/>
      <c r="U397" s="725"/>
      <c r="V397" s="725"/>
      <c r="W397" s="725"/>
      <c r="X397" s="725"/>
      <c r="Y397" s="725"/>
      <c r="Z397" s="725"/>
      <c r="AA397" s="725"/>
      <c r="AB397" s="725"/>
      <c r="AC397" s="725"/>
      <c r="AD397" s="725"/>
      <c r="AE397" s="725"/>
      <c r="AF397" s="725"/>
      <c r="AG397" s="725"/>
      <c r="AH397" s="725"/>
      <c r="AI397" s="725"/>
      <c r="AJ397" s="725"/>
      <c r="AK397" s="725"/>
      <c r="AL397" s="725"/>
      <c r="AM397" s="725"/>
      <c r="AN397" s="725"/>
      <c r="AO397" s="726"/>
      <c r="AP397" s="625"/>
      <c r="AQ397" s="684"/>
      <c r="AR397" s="685"/>
      <c r="AS397" s="685"/>
      <c r="AT397" s="685"/>
      <c r="AU397" s="685"/>
      <c r="AV397" s="685"/>
      <c r="AW397" s="685"/>
      <c r="AX397" s="685"/>
      <c r="AY397" s="685"/>
      <c r="AZ397" s="685"/>
      <c r="BA397" s="685"/>
      <c r="BB397" s="685"/>
      <c r="BC397" s="685"/>
      <c r="BD397" s="685"/>
      <c r="BE397" s="685"/>
      <c r="BF397" s="685"/>
      <c r="BG397" s="685"/>
      <c r="BH397" s="685"/>
      <c r="BI397" s="685"/>
      <c r="BJ397" s="685"/>
      <c r="BK397" s="685"/>
      <c r="BL397" s="685"/>
      <c r="BM397" s="685"/>
      <c r="BN397" s="685"/>
      <c r="BO397" s="685"/>
      <c r="BP397" s="685"/>
      <c r="BQ397" s="685"/>
      <c r="BR397" s="685"/>
      <c r="BS397" s="685"/>
      <c r="BT397" s="686"/>
    </row>
    <row r="398" spans="2:72">
      <c r="B398" s="683"/>
      <c r="C398" s="683"/>
      <c r="D398" s="683"/>
      <c r="E398" s="683"/>
      <c r="F398" s="683"/>
      <c r="G398" s="683"/>
      <c r="H398" s="683"/>
      <c r="I398" s="635"/>
      <c r="J398" s="635"/>
      <c r="K398" s="625"/>
      <c r="L398" s="727"/>
      <c r="M398" s="725"/>
      <c r="N398" s="725"/>
      <c r="O398" s="725"/>
      <c r="P398" s="725"/>
      <c r="Q398" s="725"/>
      <c r="R398" s="725"/>
      <c r="S398" s="725"/>
      <c r="T398" s="725"/>
      <c r="U398" s="725"/>
      <c r="V398" s="725"/>
      <c r="W398" s="725"/>
      <c r="X398" s="725"/>
      <c r="Y398" s="725"/>
      <c r="Z398" s="725"/>
      <c r="AA398" s="725"/>
      <c r="AB398" s="725"/>
      <c r="AC398" s="725"/>
      <c r="AD398" s="725"/>
      <c r="AE398" s="725"/>
      <c r="AF398" s="725"/>
      <c r="AG398" s="725"/>
      <c r="AH398" s="725"/>
      <c r="AI398" s="725"/>
      <c r="AJ398" s="725"/>
      <c r="AK398" s="725"/>
      <c r="AL398" s="725"/>
      <c r="AM398" s="725"/>
      <c r="AN398" s="725"/>
      <c r="AO398" s="726"/>
      <c r="AP398" s="625"/>
      <c r="AQ398" s="684"/>
      <c r="AR398" s="685"/>
      <c r="AS398" s="685"/>
      <c r="AT398" s="685"/>
      <c r="AU398" s="685"/>
      <c r="AV398" s="685"/>
      <c r="AW398" s="685"/>
      <c r="AX398" s="685"/>
      <c r="AY398" s="685"/>
      <c r="AZ398" s="685"/>
      <c r="BA398" s="685"/>
      <c r="BB398" s="685"/>
      <c r="BC398" s="685"/>
      <c r="BD398" s="685"/>
      <c r="BE398" s="685"/>
      <c r="BF398" s="685"/>
      <c r="BG398" s="685"/>
      <c r="BH398" s="685"/>
      <c r="BI398" s="685"/>
      <c r="BJ398" s="685"/>
      <c r="BK398" s="685"/>
      <c r="BL398" s="685"/>
      <c r="BM398" s="685"/>
      <c r="BN398" s="685"/>
      <c r="BO398" s="685"/>
      <c r="BP398" s="685"/>
      <c r="BQ398" s="685"/>
      <c r="BR398" s="685"/>
      <c r="BS398" s="685"/>
      <c r="BT398" s="686"/>
    </row>
    <row r="399" spans="2:72">
      <c r="B399" s="683"/>
      <c r="C399" s="683"/>
      <c r="D399" s="683"/>
      <c r="E399" s="683"/>
      <c r="F399" s="683"/>
      <c r="G399" s="683"/>
      <c r="H399" s="683"/>
      <c r="I399" s="635"/>
      <c r="J399" s="635"/>
      <c r="K399" s="625"/>
      <c r="L399" s="727"/>
      <c r="M399" s="725"/>
      <c r="N399" s="725"/>
      <c r="O399" s="725"/>
      <c r="P399" s="725"/>
      <c r="Q399" s="725"/>
      <c r="R399" s="725"/>
      <c r="S399" s="725"/>
      <c r="T399" s="725"/>
      <c r="U399" s="725"/>
      <c r="V399" s="725"/>
      <c r="W399" s="725"/>
      <c r="X399" s="725"/>
      <c r="Y399" s="725"/>
      <c r="Z399" s="725"/>
      <c r="AA399" s="725"/>
      <c r="AB399" s="725"/>
      <c r="AC399" s="725"/>
      <c r="AD399" s="725"/>
      <c r="AE399" s="725"/>
      <c r="AF399" s="725"/>
      <c r="AG399" s="725"/>
      <c r="AH399" s="725"/>
      <c r="AI399" s="725"/>
      <c r="AJ399" s="725"/>
      <c r="AK399" s="725"/>
      <c r="AL399" s="725"/>
      <c r="AM399" s="725"/>
      <c r="AN399" s="725"/>
      <c r="AO399" s="726"/>
      <c r="AP399" s="625"/>
      <c r="AQ399" s="684"/>
      <c r="AR399" s="685"/>
      <c r="AS399" s="685"/>
      <c r="AT399" s="685"/>
      <c r="AU399" s="685"/>
      <c r="AV399" s="685"/>
      <c r="AW399" s="685"/>
      <c r="AX399" s="685"/>
      <c r="AY399" s="685"/>
      <c r="AZ399" s="685"/>
      <c r="BA399" s="685"/>
      <c r="BB399" s="685"/>
      <c r="BC399" s="685"/>
      <c r="BD399" s="685"/>
      <c r="BE399" s="685"/>
      <c r="BF399" s="685"/>
      <c r="BG399" s="685"/>
      <c r="BH399" s="685"/>
      <c r="BI399" s="685"/>
      <c r="BJ399" s="685"/>
      <c r="BK399" s="685"/>
      <c r="BL399" s="685"/>
      <c r="BM399" s="685"/>
      <c r="BN399" s="685"/>
      <c r="BO399" s="685"/>
      <c r="BP399" s="685"/>
      <c r="BQ399" s="685"/>
      <c r="BR399" s="685"/>
      <c r="BS399" s="685"/>
      <c r="BT399" s="686"/>
    </row>
    <row r="400" spans="2:72">
      <c r="B400" s="683"/>
      <c r="C400" s="683"/>
      <c r="D400" s="683"/>
      <c r="E400" s="683"/>
      <c r="F400" s="683"/>
      <c r="G400" s="683"/>
      <c r="H400" s="683"/>
      <c r="I400" s="635"/>
      <c r="J400" s="635"/>
      <c r="K400" s="625"/>
      <c r="L400" s="727"/>
      <c r="M400" s="725"/>
      <c r="N400" s="725"/>
      <c r="O400" s="725"/>
      <c r="P400" s="725"/>
      <c r="Q400" s="725"/>
      <c r="R400" s="725"/>
      <c r="S400" s="725"/>
      <c r="T400" s="725"/>
      <c r="U400" s="725"/>
      <c r="V400" s="725"/>
      <c r="W400" s="725"/>
      <c r="X400" s="725"/>
      <c r="Y400" s="725"/>
      <c r="Z400" s="725"/>
      <c r="AA400" s="725"/>
      <c r="AB400" s="725"/>
      <c r="AC400" s="725"/>
      <c r="AD400" s="725"/>
      <c r="AE400" s="725"/>
      <c r="AF400" s="725"/>
      <c r="AG400" s="725"/>
      <c r="AH400" s="725"/>
      <c r="AI400" s="725"/>
      <c r="AJ400" s="725"/>
      <c r="AK400" s="725"/>
      <c r="AL400" s="725"/>
      <c r="AM400" s="725"/>
      <c r="AN400" s="725"/>
      <c r="AO400" s="726"/>
      <c r="AP400" s="625"/>
      <c r="AQ400" s="684"/>
      <c r="AR400" s="685"/>
      <c r="AS400" s="685"/>
      <c r="AT400" s="685"/>
      <c r="AU400" s="685"/>
      <c r="AV400" s="685"/>
      <c r="AW400" s="685"/>
      <c r="AX400" s="685"/>
      <c r="AY400" s="685"/>
      <c r="AZ400" s="685"/>
      <c r="BA400" s="685"/>
      <c r="BB400" s="685"/>
      <c r="BC400" s="685"/>
      <c r="BD400" s="685"/>
      <c r="BE400" s="685"/>
      <c r="BF400" s="685"/>
      <c r="BG400" s="685"/>
      <c r="BH400" s="685"/>
      <c r="BI400" s="685"/>
      <c r="BJ400" s="685"/>
      <c r="BK400" s="685"/>
      <c r="BL400" s="685"/>
      <c r="BM400" s="685"/>
      <c r="BN400" s="685"/>
      <c r="BO400" s="685"/>
      <c r="BP400" s="685"/>
      <c r="BQ400" s="685"/>
      <c r="BR400" s="685"/>
      <c r="BS400" s="685"/>
      <c r="BT400" s="686"/>
    </row>
  </sheetData>
  <autoFilter ref="C26:BT321" xr:uid="{00000000-0009-0000-0000-00000C000000}">
    <filterColumn colId="5">
      <filters>
        <filter val="2016"/>
      </filters>
    </filterColumn>
  </autoFilter>
  <mergeCells count="1">
    <mergeCell ref="C24:G24"/>
  </mergeCells>
  <conditionalFormatting sqref="L27:AO69 AQ48:BT140 AQ27:AQ173 L27:L111">
    <cfRule type="cellIs" dxfId="11" priority="12" operator="equal">
      <formula>0</formula>
    </cfRule>
  </conditionalFormatting>
  <conditionalFormatting sqref="L110:AO400 AQ108:BT400">
    <cfRule type="cellIs" dxfId="10" priority="9" operator="equal">
      <formula>0</formula>
    </cfRule>
  </conditionalFormatting>
  <conditionalFormatting sqref="L74:AO86 AQ72:BT88">
    <cfRule type="cellIs" dxfId="9" priority="11" operator="equal">
      <formula>0</formula>
    </cfRule>
  </conditionalFormatting>
  <conditionalFormatting sqref="L91:AO105 AQ89:BT107">
    <cfRule type="cellIs" dxfId="8" priority="10" operator="equal">
      <formula>0</formula>
    </cfRule>
  </conditionalFormatting>
  <conditionalFormatting sqref="L27:AO32 L27:L111">
    <cfRule type="cellIs" dxfId="7" priority="8" operator="equal">
      <formula>0</formula>
    </cfRule>
  </conditionalFormatting>
  <conditionalFormatting sqref="L33:AO43">
    <cfRule type="cellIs" dxfId="6" priority="7" operator="equal">
      <formula>0</formula>
    </cfRule>
  </conditionalFormatting>
  <conditionalFormatting sqref="L70:AO73">
    <cfRule type="cellIs" dxfId="5" priority="6" operator="equal">
      <formula>0</formula>
    </cfRule>
  </conditionalFormatting>
  <conditionalFormatting sqref="L87:AO90">
    <cfRule type="cellIs" dxfId="4" priority="5" operator="equal">
      <formula>0</formula>
    </cfRule>
  </conditionalFormatting>
  <conditionalFormatting sqref="L106:AO109">
    <cfRule type="cellIs" dxfId="3" priority="4" operator="equal">
      <formula>0</formula>
    </cfRule>
  </conditionalFormatting>
  <conditionalFormatting sqref="AQ27:BT47">
    <cfRule type="cellIs" dxfId="2" priority="3" operator="equal">
      <formula>0</formula>
    </cfRule>
  </conditionalFormatting>
  <conditionalFormatting sqref="AQ27:BT32">
    <cfRule type="cellIs" dxfId="1" priority="2" operator="equal">
      <formula>0</formula>
    </cfRule>
  </conditionalFormatting>
  <conditionalFormatting sqref="AQ33:BT43">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2:V15"/>
  <sheetViews>
    <sheetView topLeftCell="A28" workbookViewId="0"/>
  </sheetViews>
  <sheetFormatPr defaultColWidth="9.140625" defaultRowHeight="15"/>
  <cols>
    <col min="1" max="16384" width="9.140625" style="12"/>
  </cols>
  <sheetData>
    <row r="12" spans="2:22" ht="24" customHeight="1"/>
    <row r="13" spans="2:22" ht="15.75">
      <c r="B13" s="581" t="s">
        <v>506</v>
      </c>
    </row>
    <row r="14" spans="2:22" ht="15.75">
      <c r="B14" s="581"/>
    </row>
    <row r="15" spans="2:22" s="659" customFormat="1" ht="27" customHeight="1">
      <c r="B15" s="657" t="s">
        <v>678</v>
      </c>
      <c r="C15" s="658"/>
      <c r="D15" s="658"/>
      <c r="E15" s="658"/>
      <c r="F15" s="658"/>
      <c r="G15" s="658"/>
      <c r="H15" s="658"/>
      <c r="I15" s="658"/>
      <c r="J15" s="658"/>
      <c r="K15" s="658"/>
      <c r="L15" s="658"/>
      <c r="M15" s="658"/>
      <c r="N15" s="658"/>
      <c r="O15" s="658"/>
      <c r="P15" s="658"/>
      <c r="Q15" s="658"/>
      <c r="R15" s="658"/>
      <c r="S15" s="658"/>
      <c r="T15" s="658"/>
      <c r="U15" s="658"/>
      <c r="V15" s="658"/>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H43"/>
  <sheetViews>
    <sheetView workbookViewId="0">
      <selection activeCell="D16" sqref="D16"/>
    </sheetView>
  </sheetViews>
  <sheetFormatPr defaultRowHeight="15"/>
  <cols>
    <col min="1" max="1" width="25.85546875" bestFit="1" customWidth="1"/>
    <col min="2" max="3" width="10.42578125" bestFit="1" customWidth="1"/>
    <col min="4" max="4" width="30.140625" bestFit="1" customWidth="1"/>
    <col min="5" max="5" width="9" bestFit="1" customWidth="1"/>
    <col min="6" max="6" width="8.28515625" bestFit="1" customWidth="1"/>
    <col min="7" max="7" width="10" bestFit="1" customWidth="1"/>
  </cols>
  <sheetData>
    <row r="1" spans="1:8" ht="51">
      <c r="A1" s="716" t="s">
        <v>750</v>
      </c>
      <c r="B1" s="716" t="s">
        <v>749</v>
      </c>
      <c r="C1" s="716" t="s">
        <v>748</v>
      </c>
      <c r="D1" s="717" t="s">
        <v>747</v>
      </c>
      <c r="E1" s="716" t="s">
        <v>746</v>
      </c>
      <c r="F1" s="716" t="s">
        <v>745</v>
      </c>
      <c r="G1" s="716" t="s">
        <v>744</v>
      </c>
      <c r="H1" s="716" t="s">
        <v>743</v>
      </c>
    </row>
    <row r="2" spans="1:8">
      <c r="A2" t="s">
        <v>682</v>
      </c>
      <c r="B2" s="715">
        <v>40299</v>
      </c>
      <c r="C2" s="715">
        <v>40299</v>
      </c>
      <c r="D2" t="s">
        <v>29</v>
      </c>
      <c r="E2">
        <v>1.6299999999999999E-2</v>
      </c>
      <c r="F2">
        <v>2010</v>
      </c>
      <c r="G2" t="str">
        <f t="shared" ref="G2:G43" si="0">IFERROR(IF(FIND("Large Use",D2),"LargeUse"),IFERROR(IF(FIND("Seas",D2),""),IFERROR(IF(FIND("R2",D2),""),IFERROR(IF(FIND("Res",D2),"Consumer"),IFERROR(IF(FIND("Less Than",D2),"Business"),IFERROR(IF(FIND("50 to",D2),"Industrial"),IFERROR(IF(FIND("Street Light",D2),"SL"),"")))))))</f>
        <v>Consumer</v>
      </c>
    </row>
    <row r="3" spans="1:8">
      <c r="A3" t="s">
        <v>742</v>
      </c>
      <c r="B3" s="715">
        <v>40299</v>
      </c>
      <c r="C3" s="715">
        <v>40299</v>
      </c>
      <c r="D3" t="s">
        <v>29</v>
      </c>
      <c r="E3">
        <v>1.2E-2</v>
      </c>
      <c r="F3">
        <v>2010</v>
      </c>
      <c r="G3" t="str">
        <f t="shared" si="0"/>
        <v>Consumer</v>
      </c>
    </row>
    <row r="4" spans="1:8">
      <c r="A4" t="s">
        <v>682</v>
      </c>
      <c r="B4" s="715">
        <v>40299</v>
      </c>
      <c r="C4" s="715">
        <v>40299</v>
      </c>
      <c r="D4" t="s">
        <v>741</v>
      </c>
      <c r="E4">
        <v>1.4500000000000001E-2</v>
      </c>
      <c r="F4">
        <v>2010</v>
      </c>
      <c r="G4" t="str">
        <f t="shared" si="0"/>
        <v>Business</v>
      </c>
    </row>
    <row r="5" spans="1:8">
      <c r="A5" t="s">
        <v>682</v>
      </c>
      <c r="B5" s="715">
        <v>40299</v>
      </c>
      <c r="C5" s="715">
        <v>40299</v>
      </c>
      <c r="D5" t="s">
        <v>384</v>
      </c>
      <c r="E5">
        <v>2.2578999999999998</v>
      </c>
      <c r="F5">
        <v>2010</v>
      </c>
      <c r="G5" t="str">
        <f t="shared" si="0"/>
        <v>Industrial</v>
      </c>
    </row>
    <row r="6" spans="1:8">
      <c r="A6" t="s">
        <v>682</v>
      </c>
      <c r="B6" s="715">
        <v>40664</v>
      </c>
      <c r="C6" s="715">
        <v>40664</v>
      </c>
      <c r="D6" t="s">
        <v>29</v>
      </c>
      <c r="E6">
        <v>1.6400000000000001E-2</v>
      </c>
      <c r="F6">
        <v>2011</v>
      </c>
      <c r="G6" t="str">
        <f t="shared" si="0"/>
        <v>Consumer</v>
      </c>
    </row>
    <row r="7" spans="1:8">
      <c r="A7" t="s">
        <v>742</v>
      </c>
      <c r="B7" s="715">
        <v>40664</v>
      </c>
      <c r="C7" s="715">
        <v>40664</v>
      </c>
      <c r="D7" t="s">
        <v>29</v>
      </c>
      <c r="E7">
        <v>1.34E-2</v>
      </c>
      <c r="F7">
        <v>2011</v>
      </c>
      <c r="G7" t="str">
        <f t="shared" si="0"/>
        <v>Consumer</v>
      </c>
    </row>
    <row r="8" spans="1:8">
      <c r="A8" t="s">
        <v>682</v>
      </c>
      <c r="B8" s="715">
        <v>40664</v>
      </c>
      <c r="C8" s="715">
        <v>40664</v>
      </c>
      <c r="D8" t="s">
        <v>741</v>
      </c>
      <c r="E8">
        <v>1.4500000000000001E-2</v>
      </c>
      <c r="F8">
        <v>2011</v>
      </c>
      <c r="G8" t="str">
        <f t="shared" si="0"/>
        <v>Business</v>
      </c>
    </row>
    <row r="9" spans="1:8">
      <c r="A9" t="s">
        <v>682</v>
      </c>
      <c r="B9" s="715">
        <v>40664</v>
      </c>
      <c r="C9" s="715">
        <v>40664</v>
      </c>
      <c r="D9" t="s">
        <v>384</v>
      </c>
      <c r="E9">
        <v>2.2665000000000002</v>
      </c>
      <c r="F9">
        <v>2011</v>
      </c>
      <c r="G9" t="str">
        <f t="shared" si="0"/>
        <v>Industrial</v>
      </c>
    </row>
    <row r="10" spans="1:8">
      <c r="A10" t="s">
        <v>682</v>
      </c>
      <c r="B10" s="715">
        <v>41214</v>
      </c>
      <c r="C10" s="715">
        <v>41214</v>
      </c>
      <c r="D10" t="s">
        <v>31</v>
      </c>
      <c r="E10">
        <v>4.9196999999999997</v>
      </c>
      <c r="F10">
        <v>2012</v>
      </c>
      <c r="G10" t="str">
        <f t="shared" si="0"/>
        <v>SL</v>
      </c>
    </row>
    <row r="11" spans="1:8">
      <c r="A11" t="s">
        <v>682</v>
      </c>
      <c r="B11" s="715">
        <v>41214</v>
      </c>
      <c r="C11" s="715">
        <v>41214</v>
      </c>
      <c r="D11" t="s">
        <v>30</v>
      </c>
      <c r="E11">
        <v>10.614000000000001</v>
      </c>
      <c r="F11">
        <v>2012</v>
      </c>
      <c r="G11" t="str">
        <f t="shared" si="0"/>
        <v/>
      </c>
    </row>
    <row r="12" spans="1:8">
      <c r="A12" t="s">
        <v>682</v>
      </c>
      <c r="B12" s="715">
        <v>41214</v>
      </c>
      <c r="C12" s="715">
        <v>41214</v>
      </c>
      <c r="D12" t="s">
        <v>29</v>
      </c>
      <c r="E12">
        <v>1.66E-2</v>
      </c>
      <c r="F12">
        <v>2012</v>
      </c>
      <c r="G12" t="str">
        <f t="shared" si="0"/>
        <v>Consumer</v>
      </c>
    </row>
    <row r="13" spans="1:8">
      <c r="A13" t="s">
        <v>742</v>
      </c>
      <c r="B13" s="715">
        <v>41214</v>
      </c>
      <c r="C13" s="715">
        <v>41214</v>
      </c>
      <c r="D13" t="s">
        <v>29</v>
      </c>
      <c r="E13">
        <v>1.49E-2</v>
      </c>
      <c r="F13">
        <v>2012</v>
      </c>
      <c r="G13" t="str">
        <f t="shared" si="0"/>
        <v>Consumer</v>
      </c>
    </row>
    <row r="14" spans="1:8">
      <c r="A14" t="s">
        <v>682</v>
      </c>
      <c r="B14" s="715">
        <v>41214</v>
      </c>
      <c r="C14" s="715">
        <v>41214</v>
      </c>
      <c r="D14" t="s">
        <v>398</v>
      </c>
      <c r="E14">
        <v>0.99080000000000001</v>
      </c>
      <c r="F14">
        <v>2012</v>
      </c>
      <c r="G14" t="str">
        <f t="shared" si="0"/>
        <v>LargeUse</v>
      </c>
    </row>
    <row r="15" spans="1:8">
      <c r="A15" t="s">
        <v>682</v>
      </c>
      <c r="B15" s="715">
        <v>41214</v>
      </c>
      <c r="C15" s="715">
        <v>41214</v>
      </c>
      <c r="D15" t="s">
        <v>741</v>
      </c>
      <c r="E15">
        <v>1.46E-2</v>
      </c>
      <c r="F15">
        <v>2012</v>
      </c>
      <c r="G15" t="str">
        <f t="shared" si="0"/>
        <v>Business</v>
      </c>
    </row>
    <row r="16" spans="1:8">
      <c r="A16" t="s">
        <v>682</v>
      </c>
      <c r="B16" s="715">
        <v>41214</v>
      </c>
      <c r="C16" s="715">
        <v>41214</v>
      </c>
      <c r="D16" t="s">
        <v>384</v>
      </c>
      <c r="E16">
        <v>2.2888999999999999</v>
      </c>
      <c r="F16">
        <v>2012</v>
      </c>
      <c r="G16" t="str">
        <f t="shared" si="0"/>
        <v>Industrial</v>
      </c>
    </row>
    <row r="17" spans="1:7">
      <c r="A17" t="s">
        <v>682</v>
      </c>
      <c r="B17" s="715">
        <v>41395</v>
      </c>
      <c r="C17" s="715">
        <v>41395</v>
      </c>
      <c r="D17" t="s">
        <v>31</v>
      </c>
      <c r="E17">
        <v>4.9531999999999998</v>
      </c>
      <c r="F17">
        <v>2013</v>
      </c>
      <c r="G17" t="str">
        <f t="shared" si="0"/>
        <v>SL</v>
      </c>
    </row>
    <row r="18" spans="1:7">
      <c r="A18" t="s">
        <v>682</v>
      </c>
      <c r="B18" s="715">
        <v>41395</v>
      </c>
      <c r="C18" s="715">
        <v>41395</v>
      </c>
      <c r="D18" t="s">
        <v>30</v>
      </c>
      <c r="E18">
        <v>10.686199999999999</v>
      </c>
      <c r="F18">
        <v>2013</v>
      </c>
      <c r="G18" t="str">
        <f t="shared" si="0"/>
        <v/>
      </c>
    </row>
    <row r="19" spans="1:7">
      <c r="A19" t="s">
        <v>682</v>
      </c>
      <c r="B19" s="715">
        <v>41395</v>
      </c>
      <c r="C19" s="715">
        <v>41395</v>
      </c>
      <c r="D19" t="s">
        <v>29</v>
      </c>
      <c r="E19">
        <v>1.67E-2</v>
      </c>
      <c r="F19">
        <v>2013</v>
      </c>
      <c r="G19" t="str">
        <f t="shared" si="0"/>
        <v>Consumer</v>
      </c>
    </row>
    <row r="20" spans="1:7">
      <c r="A20" t="s">
        <v>742</v>
      </c>
      <c r="B20" s="715">
        <v>41395</v>
      </c>
      <c r="C20" s="715">
        <v>41395</v>
      </c>
      <c r="D20" t="s">
        <v>29</v>
      </c>
      <c r="E20">
        <v>1.6199999999999999E-2</v>
      </c>
      <c r="F20">
        <v>2013</v>
      </c>
      <c r="G20" t="str">
        <f t="shared" si="0"/>
        <v>Consumer</v>
      </c>
    </row>
    <row r="21" spans="1:7">
      <c r="A21" t="s">
        <v>682</v>
      </c>
      <c r="B21" s="715">
        <v>41395</v>
      </c>
      <c r="C21" s="715">
        <v>41395</v>
      </c>
      <c r="D21" t="s">
        <v>398</v>
      </c>
      <c r="E21">
        <v>0.99750000000000005</v>
      </c>
      <c r="F21">
        <v>2013</v>
      </c>
      <c r="G21" t="str">
        <f t="shared" si="0"/>
        <v>LargeUse</v>
      </c>
    </row>
    <row r="22" spans="1:7">
      <c r="A22" t="s">
        <v>682</v>
      </c>
      <c r="B22" s="715">
        <v>41395</v>
      </c>
      <c r="C22" s="715">
        <v>41395</v>
      </c>
      <c r="D22" t="s">
        <v>741</v>
      </c>
      <c r="E22">
        <v>1.47E-2</v>
      </c>
      <c r="F22">
        <v>2013</v>
      </c>
      <c r="G22" t="str">
        <f t="shared" si="0"/>
        <v>Business</v>
      </c>
    </row>
    <row r="23" spans="1:7">
      <c r="A23" t="s">
        <v>682</v>
      </c>
      <c r="B23" s="715">
        <v>41395</v>
      </c>
      <c r="C23" s="715">
        <v>41395</v>
      </c>
      <c r="D23" t="s">
        <v>384</v>
      </c>
      <c r="E23">
        <v>2.3045</v>
      </c>
      <c r="F23">
        <v>2013</v>
      </c>
      <c r="G23" t="str">
        <f t="shared" si="0"/>
        <v>Industrial</v>
      </c>
    </row>
    <row r="24" spans="1:7">
      <c r="A24" t="s">
        <v>682</v>
      </c>
      <c r="B24" s="715">
        <v>41760</v>
      </c>
      <c r="C24" s="715">
        <v>41760</v>
      </c>
      <c r="D24" t="s">
        <v>31</v>
      </c>
      <c r="E24">
        <v>5.0151000000000003</v>
      </c>
      <c r="F24">
        <v>2014</v>
      </c>
      <c r="G24" t="str">
        <f t="shared" si="0"/>
        <v>SL</v>
      </c>
    </row>
    <row r="25" spans="1:7">
      <c r="A25" t="s">
        <v>682</v>
      </c>
      <c r="B25" s="715">
        <v>41760</v>
      </c>
      <c r="C25" s="715">
        <v>41760</v>
      </c>
      <c r="D25" t="s">
        <v>31</v>
      </c>
      <c r="E25">
        <v>5.0151000000000003</v>
      </c>
      <c r="F25">
        <v>2014</v>
      </c>
      <c r="G25" t="str">
        <f t="shared" si="0"/>
        <v>SL</v>
      </c>
    </row>
    <row r="26" spans="1:7">
      <c r="A26" t="s">
        <v>682</v>
      </c>
      <c r="B26" s="715">
        <v>41760</v>
      </c>
      <c r="C26" s="715">
        <v>41760</v>
      </c>
      <c r="D26" t="s">
        <v>30</v>
      </c>
      <c r="E26">
        <v>10.819800000000001</v>
      </c>
      <c r="F26">
        <v>2014</v>
      </c>
      <c r="G26" t="str">
        <f t="shared" si="0"/>
        <v/>
      </c>
    </row>
    <row r="27" spans="1:7">
      <c r="A27" t="s">
        <v>682</v>
      </c>
      <c r="B27" s="715">
        <v>41760</v>
      </c>
      <c r="C27" s="715">
        <v>41760</v>
      </c>
      <c r="D27" t="s">
        <v>29</v>
      </c>
      <c r="E27">
        <v>1.6899999999999998E-2</v>
      </c>
      <c r="F27">
        <v>2014</v>
      </c>
      <c r="G27" t="str">
        <f t="shared" si="0"/>
        <v>Consumer</v>
      </c>
    </row>
    <row r="28" spans="1:7">
      <c r="A28" t="s">
        <v>742</v>
      </c>
      <c r="B28" s="715">
        <v>41760</v>
      </c>
      <c r="C28" s="715">
        <v>41760</v>
      </c>
      <c r="D28" t="s">
        <v>29</v>
      </c>
      <c r="E28">
        <v>1.6400000000000001E-2</v>
      </c>
      <c r="F28">
        <v>2014</v>
      </c>
      <c r="G28" t="str">
        <f t="shared" si="0"/>
        <v>Consumer</v>
      </c>
    </row>
    <row r="29" spans="1:7">
      <c r="A29" t="s">
        <v>682</v>
      </c>
      <c r="B29" s="715">
        <v>41760</v>
      </c>
      <c r="C29" s="715">
        <v>41760</v>
      </c>
      <c r="D29" t="s">
        <v>398</v>
      </c>
      <c r="E29">
        <v>1.01</v>
      </c>
      <c r="F29">
        <v>2014</v>
      </c>
      <c r="G29" t="str">
        <f t="shared" si="0"/>
        <v>LargeUse</v>
      </c>
    </row>
    <row r="30" spans="1:7">
      <c r="A30" t="s">
        <v>682</v>
      </c>
      <c r="B30" s="715">
        <v>41760</v>
      </c>
      <c r="C30" s="715">
        <v>41760</v>
      </c>
      <c r="D30" t="s">
        <v>741</v>
      </c>
      <c r="E30">
        <v>1.49E-2</v>
      </c>
      <c r="F30">
        <v>2014</v>
      </c>
      <c r="G30" t="str">
        <f t="shared" si="0"/>
        <v>Business</v>
      </c>
    </row>
    <row r="31" spans="1:7">
      <c r="A31" t="s">
        <v>682</v>
      </c>
      <c r="B31" s="715">
        <v>41760</v>
      </c>
      <c r="C31" s="715">
        <v>41760</v>
      </c>
      <c r="D31" t="s">
        <v>384</v>
      </c>
      <c r="E31">
        <v>2.3332999999999999</v>
      </c>
      <c r="F31">
        <v>2014</v>
      </c>
      <c r="G31" t="str">
        <f t="shared" si="0"/>
        <v>Industrial</v>
      </c>
    </row>
    <row r="32" spans="1:7">
      <c r="A32" t="s">
        <v>682</v>
      </c>
      <c r="B32" s="715">
        <v>42125</v>
      </c>
      <c r="C32" s="715">
        <v>42156</v>
      </c>
      <c r="D32" t="s">
        <v>31</v>
      </c>
      <c r="E32">
        <v>3.3140000000000001</v>
      </c>
      <c r="F32">
        <v>2015</v>
      </c>
      <c r="G32" t="str">
        <f t="shared" si="0"/>
        <v>SL</v>
      </c>
    </row>
    <row r="33" spans="1:7">
      <c r="A33" t="s">
        <v>682</v>
      </c>
      <c r="B33" s="715">
        <v>42125</v>
      </c>
      <c r="C33" s="715">
        <v>42156</v>
      </c>
      <c r="D33" t="s">
        <v>29</v>
      </c>
      <c r="E33">
        <v>1.6400000000000001E-2</v>
      </c>
      <c r="F33">
        <v>2015</v>
      </c>
      <c r="G33" t="str">
        <f t="shared" si="0"/>
        <v>Consumer</v>
      </c>
    </row>
    <row r="34" spans="1:7">
      <c r="A34" t="s">
        <v>682</v>
      </c>
      <c r="B34" s="715">
        <v>42125</v>
      </c>
      <c r="C34" s="715">
        <v>42156</v>
      </c>
      <c r="D34" t="s">
        <v>398</v>
      </c>
      <c r="E34">
        <v>1.1323000000000001</v>
      </c>
      <c r="F34">
        <v>2015</v>
      </c>
      <c r="G34" t="str">
        <f t="shared" si="0"/>
        <v>LargeUse</v>
      </c>
    </row>
    <row r="35" spans="1:7">
      <c r="A35" t="s">
        <v>682</v>
      </c>
      <c r="B35" s="715">
        <v>42125</v>
      </c>
      <c r="C35" s="715">
        <v>42156</v>
      </c>
      <c r="D35" t="s">
        <v>741</v>
      </c>
      <c r="E35">
        <v>1.52E-2</v>
      </c>
      <c r="F35">
        <v>2015</v>
      </c>
      <c r="G35" t="str">
        <f t="shared" si="0"/>
        <v>Business</v>
      </c>
    </row>
    <row r="36" spans="1:7">
      <c r="A36" t="s">
        <v>682</v>
      </c>
      <c r="B36" s="715">
        <v>42125</v>
      </c>
      <c r="C36" s="715">
        <v>42156</v>
      </c>
      <c r="D36" t="s">
        <v>384</v>
      </c>
      <c r="E36">
        <v>2.4567000000000001</v>
      </c>
      <c r="F36">
        <v>2015</v>
      </c>
      <c r="G36" t="str">
        <f t="shared" si="0"/>
        <v>Industrial</v>
      </c>
    </row>
    <row r="37" spans="1:7">
      <c r="A37" t="s">
        <v>682</v>
      </c>
      <c r="B37" s="715">
        <v>42370</v>
      </c>
      <c r="C37" s="715">
        <v>42370</v>
      </c>
      <c r="D37" t="s">
        <v>31</v>
      </c>
      <c r="E37">
        <v>3.3687</v>
      </c>
      <c r="F37">
        <v>2016</v>
      </c>
      <c r="G37" t="str">
        <f t="shared" si="0"/>
        <v>SL</v>
      </c>
    </row>
    <row r="38" spans="1:7">
      <c r="A38" t="s">
        <v>682</v>
      </c>
      <c r="B38" s="715">
        <v>42370</v>
      </c>
      <c r="C38" s="715">
        <v>42370</v>
      </c>
      <c r="D38" t="s">
        <v>30</v>
      </c>
      <c r="E38">
        <v>12.052</v>
      </c>
      <c r="F38">
        <v>2016</v>
      </c>
      <c r="G38" t="str">
        <f t="shared" si="0"/>
        <v/>
      </c>
    </row>
    <row r="39" spans="1:7">
      <c r="A39" t="s">
        <v>682</v>
      </c>
      <c r="B39" s="715">
        <v>42370</v>
      </c>
      <c r="C39" s="715">
        <v>42370</v>
      </c>
      <c r="D39" t="s">
        <v>29</v>
      </c>
      <c r="E39">
        <v>1.2500000000000001E-2</v>
      </c>
      <c r="F39">
        <v>2016</v>
      </c>
      <c r="G39" t="str">
        <f t="shared" si="0"/>
        <v>Consumer</v>
      </c>
    </row>
    <row r="40" spans="1:7">
      <c r="A40" t="s">
        <v>682</v>
      </c>
      <c r="B40" s="715">
        <v>42370</v>
      </c>
      <c r="C40" s="715">
        <v>42370</v>
      </c>
      <c r="D40" t="s">
        <v>398</v>
      </c>
      <c r="E40">
        <v>1.151</v>
      </c>
      <c r="F40">
        <v>2016</v>
      </c>
      <c r="G40" t="str">
        <f t="shared" si="0"/>
        <v>LargeUse</v>
      </c>
    </row>
    <row r="41" spans="1:7">
      <c r="A41" t="s">
        <v>682</v>
      </c>
      <c r="B41" s="715">
        <v>42370</v>
      </c>
      <c r="C41" s="715">
        <v>42370</v>
      </c>
      <c r="D41" t="s">
        <v>741</v>
      </c>
      <c r="E41">
        <v>1.55E-2</v>
      </c>
      <c r="F41">
        <v>2016</v>
      </c>
      <c r="G41" t="str">
        <f t="shared" si="0"/>
        <v>Business</v>
      </c>
    </row>
    <row r="42" spans="1:7">
      <c r="A42" t="s">
        <v>682</v>
      </c>
      <c r="B42" s="715">
        <v>42370</v>
      </c>
      <c r="C42" s="715">
        <v>42370</v>
      </c>
      <c r="D42" t="s">
        <v>384</v>
      </c>
      <c r="E42">
        <v>2.4971999999999999</v>
      </c>
      <c r="F42">
        <v>2016</v>
      </c>
      <c r="G42" t="str">
        <f t="shared" si="0"/>
        <v>Industrial</v>
      </c>
    </row>
    <row r="43" spans="1:7">
      <c r="A43" t="s">
        <v>682</v>
      </c>
      <c r="B43" s="715">
        <v>42370</v>
      </c>
      <c r="C43" s="715">
        <v>42370</v>
      </c>
      <c r="D43" t="s">
        <v>32</v>
      </c>
      <c r="E43">
        <v>8.3999999999999995E-3</v>
      </c>
      <c r="F43">
        <v>2016</v>
      </c>
      <c r="G43" t="str">
        <f t="shared" si="0"/>
        <v/>
      </c>
    </row>
  </sheetData>
  <autoFilter ref="A1:H42" xr:uid="{00000000-0009-0000-0000-00000E000000}">
    <sortState xmlns:xlrd2="http://schemas.microsoft.com/office/spreadsheetml/2017/richdata2" ref="A2:H42">
      <sortCondition ref="F2:F42"/>
      <sortCondition descending="1" ref="D2:D42"/>
      <sortCondition ref="C2:C42"/>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4"/>
  <sheetViews>
    <sheetView workbookViewId="0">
      <selection activeCell="D10" sqref="D10"/>
    </sheetView>
  </sheetViews>
  <sheetFormatPr defaultRowHeight="15"/>
  <sheetData>
    <row r="1" spans="1:3">
      <c r="A1" t="s">
        <v>757</v>
      </c>
      <c r="C1" t="s">
        <v>1090</v>
      </c>
    </row>
    <row r="2" spans="1:3">
      <c r="A2">
        <v>1</v>
      </c>
      <c r="B2" t="s">
        <v>758</v>
      </c>
      <c r="C2" t="s">
        <v>417</v>
      </c>
    </row>
    <row r="3" spans="1:3">
      <c r="A3">
        <v>2</v>
      </c>
      <c r="B3" t="s">
        <v>758</v>
      </c>
      <c r="C3" t="s">
        <v>418</v>
      </c>
    </row>
    <row r="4" spans="1:3">
      <c r="A4">
        <v>3</v>
      </c>
      <c r="B4" t="s">
        <v>758</v>
      </c>
    </row>
    <row r="5" spans="1:3">
      <c r="A5">
        <v>4</v>
      </c>
      <c r="B5" t="s">
        <v>758</v>
      </c>
    </row>
    <row r="6" spans="1:3">
      <c r="A6">
        <v>5</v>
      </c>
      <c r="B6" t="s">
        <v>758</v>
      </c>
    </row>
    <row r="7" spans="1:3">
      <c r="A7">
        <v>6</v>
      </c>
      <c r="B7" t="s">
        <v>758</v>
      </c>
    </row>
    <row r="8" spans="1:3">
      <c r="A8">
        <v>7</v>
      </c>
      <c r="B8" t="s">
        <v>758</v>
      </c>
    </row>
    <row r="9" spans="1:3">
      <c r="A9">
        <v>8</v>
      </c>
      <c r="B9" t="s">
        <v>758</v>
      </c>
    </row>
    <row r="10" spans="1:3">
      <c r="A10">
        <v>9</v>
      </c>
      <c r="B10" t="s">
        <v>758</v>
      </c>
    </row>
    <row r="11" spans="1:3">
      <c r="A11">
        <v>10</v>
      </c>
      <c r="B11" t="s">
        <v>685</v>
      </c>
    </row>
    <row r="12" spans="1:3">
      <c r="A12">
        <v>11</v>
      </c>
      <c r="B12" t="s">
        <v>685</v>
      </c>
    </row>
    <row r="13" spans="1:3">
      <c r="A13">
        <v>12</v>
      </c>
      <c r="B13" t="s">
        <v>685</v>
      </c>
    </row>
    <row r="14" spans="1:3">
      <c r="A14">
        <v>13</v>
      </c>
      <c r="B14" t="s">
        <v>685</v>
      </c>
    </row>
    <row r="15" spans="1:3">
      <c r="A15">
        <v>14</v>
      </c>
      <c r="B15" t="s">
        <v>685</v>
      </c>
    </row>
    <row r="16" spans="1:3">
      <c r="A16">
        <v>15</v>
      </c>
      <c r="B16" t="s">
        <v>685</v>
      </c>
    </row>
    <row r="17" spans="1:2">
      <c r="A17">
        <v>16</v>
      </c>
      <c r="B17" t="s">
        <v>685</v>
      </c>
    </row>
    <row r="18" spans="1:2">
      <c r="A18">
        <v>17</v>
      </c>
      <c r="B18" t="s">
        <v>685</v>
      </c>
    </row>
    <row r="19" spans="1:2">
      <c r="A19">
        <v>18</v>
      </c>
      <c r="B19" t="s">
        <v>686</v>
      </c>
    </row>
    <row r="20" spans="1:2">
      <c r="A20">
        <v>19</v>
      </c>
      <c r="B20" t="s">
        <v>686</v>
      </c>
    </row>
    <row r="21" spans="1:2">
      <c r="A21">
        <v>20</v>
      </c>
      <c r="B21" t="s">
        <v>686</v>
      </c>
    </row>
    <row r="22" spans="1:2">
      <c r="A22">
        <v>21</v>
      </c>
      <c r="B22" t="s">
        <v>686</v>
      </c>
    </row>
    <row r="23" spans="1:2">
      <c r="A23">
        <v>22</v>
      </c>
      <c r="B23" t="s">
        <v>686</v>
      </c>
    </row>
    <row r="24" spans="1:2">
      <c r="A24">
        <v>23</v>
      </c>
      <c r="B24" t="s">
        <v>692</v>
      </c>
    </row>
    <row r="25" spans="1:2">
      <c r="A25">
        <v>24</v>
      </c>
      <c r="B25" t="s">
        <v>759</v>
      </c>
    </row>
    <row r="26" spans="1:2">
      <c r="A26">
        <v>25</v>
      </c>
      <c r="B26" t="s">
        <v>760</v>
      </c>
    </row>
    <row r="27" spans="1:2">
      <c r="A27">
        <v>26</v>
      </c>
      <c r="B27" t="s">
        <v>758</v>
      </c>
    </row>
    <row r="28" spans="1:2">
      <c r="A28">
        <v>27</v>
      </c>
      <c r="B28" t="s">
        <v>758</v>
      </c>
    </row>
    <row r="29" spans="1:2">
      <c r="A29">
        <v>28</v>
      </c>
      <c r="B29" t="s">
        <v>758</v>
      </c>
    </row>
    <row r="30" spans="1:2">
      <c r="A30">
        <v>29</v>
      </c>
      <c r="B30" t="s">
        <v>758</v>
      </c>
    </row>
    <row r="31" spans="1:2">
      <c r="A31">
        <v>30</v>
      </c>
      <c r="B31" t="s">
        <v>758</v>
      </c>
    </row>
    <row r="32" spans="1:2">
      <c r="A32">
        <v>31</v>
      </c>
      <c r="B32" t="s">
        <v>758</v>
      </c>
    </row>
    <row r="33" spans="1:2">
      <c r="A33">
        <v>32</v>
      </c>
      <c r="B33" t="s">
        <v>758</v>
      </c>
    </row>
    <row r="34" spans="1:2">
      <c r="A34">
        <v>33</v>
      </c>
      <c r="B34" t="s">
        <v>758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9"/>
  <sheetViews>
    <sheetView topLeftCell="A31" workbookViewId="0">
      <selection activeCell="C49" sqref="C49:U49"/>
    </sheetView>
  </sheetViews>
  <sheetFormatPr defaultColWidth="9.140625" defaultRowHeight="15"/>
  <cols>
    <col min="1" max="1" width="9.140625" style="12"/>
    <col min="2" max="2" width="36.85546875" style="689" customWidth="1"/>
    <col min="3" max="3" width="9.140625" style="10"/>
    <col min="4" max="16384" width="9.140625" style="12"/>
  </cols>
  <sheetData>
    <row r="16" spans="2:21" ht="26.25" customHeight="1">
      <c r="B16" s="690" t="s">
        <v>562</v>
      </c>
      <c r="C16" s="882" t="s">
        <v>506</v>
      </c>
      <c r="D16" s="883"/>
      <c r="E16" s="883"/>
      <c r="F16" s="883"/>
      <c r="G16" s="883"/>
      <c r="H16" s="883"/>
      <c r="I16" s="883"/>
      <c r="J16" s="883"/>
      <c r="K16" s="883"/>
      <c r="L16" s="883"/>
      <c r="M16" s="883"/>
      <c r="N16" s="883"/>
      <c r="O16" s="883"/>
      <c r="P16" s="883"/>
      <c r="Q16" s="883"/>
      <c r="R16" s="883"/>
      <c r="S16" s="883"/>
      <c r="T16" s="883"/>
      <c r="U16" s="883"/>
    </row>
    <row r="17" spans="2:21" ht="55.5" customHeight="1">
      <c r="B17" s="691" t="s">
        <v>644</v>
      </c>
      <c r="C17" s="884" t="s">
        <v>645</v>
      </c>
      <c r="D17" s="884"/>
      <c r="E17" s="884"/>
      <c r="F17" s="884"/>
      <c r="G17" s="884"/>
      <c r="H17" s="884"/>
      <c r="I17" s="884"/>
      <c r="J17" s="884"/>
      <c r="K17" s="884"/>
      <c r="L17" s="884"/>
      <c r="M17" s="884"/>
      <c r="N17" s="884"/>
      <c r="O17" s="884"/>
      <c r="P17" s="884"/>
      <c r="Q17" s="884"/>
      <c r="R17" s="884"/>
      <c r="S17" s="884"/>
      <c r="T17" s="884"/>
      <c r="U17" s="885"/>
    </row>
    <row r="18" spans="2:21" ht="15.75">
      <c r="B18" s="692"/>
      <c r="C18" s="693"/>
      <c r="D18" s="694"/>
      <c r="E18" s="694"/>
      <c r="F18" s="694"/>
      <c r="G18" s="694"/>
      <c r="H18" s="694"/>
      <c r="I18" s="694"/>
      <c r="J18" s="694"/>
      <c r="K18" s="694"/>
      <c r="L18" s="694"/>
      <c r="M18" s="694"/>
      <c r="N18" s="694"/>
      <c r="O18" s="694"/>
      <c r="P18" s="694"/>
      <c r="Q18" s="694"/>
      <c r="R18" s="694"/>
      <c r="S18" s="694"/>
      <c r="T18" s="694"/>
      <c r="U18" s="695"/>
    </row>
    <row r="19" spans="2:21" ht="15.75">
      <c r="B19" s="692"/>
      <c r="C19" s="693" t="s">
        <v>649</v>
      </c>
      <c r="D19" s="694"/>
      <c r="E19" s="694"/>
      <c r="F19" s="694"/>
      <c r="G19" s="694"/>
      <c r="H19" s="694"/>
      <c r="I19" s="694"/>
      <c r="J19" s="694"/>
      <c r="K19" s="694"/>
      <c r="L19" s="694"/>
      <c r="M19" s="694"/>
      <c r="N19" s="694"/>
      <c r="O19" s="694"/>
      <c r="P19" s="694"/>
      <c r="Q19" s="694"/>
      <c r="R19" s="694"/>
      <c r="S19" s="694"/>
      <c r="T19" s="694"/>
      <c r="U19" s="695"/>
    </row>
    <row r="20" spans="2:21" ht="15.75">
      <c r="B20" s="692"/>
      <c r="C20" s="693"/>
      <c r="D20" s="694"/>
      <c r="E20" s="694"/>
      <c r="F20" s="694"/>
      <c r="G20" s="694"/>
      <c r="H20" s="694"/>
      <c r="I20" s="694"/>
      <c r="J20" s="694"/>
      <c r="K20" s="694"/>
      <c r="L20" s="694"/>
      <c r="M20" s="694"/>
      <c r="N20" s="694"/>
      <c r="O20" s="694"/>
      <c r="P20" s="694"/>
      <c r="Q20" s="694"/>
      <c r="R20" s="694"/>
      <c r="S20" s="694"/>
      <c r="T20" s="694"/>
      <c r="U20" s="695"/>
    </row>
    <row r="21" spans="2:21" ht="15.75">
      <c r="B21" s="692"/>
      <c r="C21" s="693" t="s">
        <v>646</v>
      </c>
      <c r="D21" s="694"/>
      <c r="E21" s="694"/>
      <c r="F21" s="694"/>
      <c r="G21" s="694"/>
      <c r="H21" s="694"/>
      <c r="I21" s="694"/>
      <c r="J21" s="694"/>
      <c r="K21" s="694"/>
      <c r="L21" s="694"/>
      <c r="M21" s="694"/>
      <c r="N21" s="694"/>
      <c r="O21" s="694"/>
      <c r="P21" s="694"/>
      <c r="Q21" s="694"/>
      <c r="R21" s="694"/>
      <c r="S21" s="694"/>
      <c r="T21" s="694"/>
      <c r="U21" s="695"/>
    </row>
    <row r="22" spans="2:21" ht="15.75">
      <c r="B22" s="692"/>
      <c r="C22" s="693"/>
      <c r="D22" s="694"/>
      <c r="E22" s="694"/>
      <c r="F22" s="694"/>
      <c r="G22" s="694"/>
      <c r="H22" s="694"/>
      <c r="I22" s="694"/>
      <c r="J22" s="694"/>
      <c r="K22" s="694"/>
      <c r="L22" s="694"/>
      <c r="M22" s="694"/>
      <c r="N22" s="694"/>
      <c r="O22" s="694"/>
      <c r="P22" s="694"/>
      <c r="Q22" s="694"/>
      <c r="R22" s="694"/>
      <c r="S22" s="694"/>
      <c r="T22" s="694"/>
      <c r="U22" s="695"/>
    </row>
    <row r="23" spans="2:21" ht="30" customHeight="1">
      <c r="B23" s="692"/>
      <c r="C23" s="881" t="s">
        <v>647</v>
      </c>
      <c r="D23" s="881"/>
      <c r="E23" s="881"/>
      <c r="F23" s="881"/>
      <c r="G23" s="881"/>
      <c r="H23" s="881"/>
      <c r="I23" s="881"/>
      <c r="J23" s="881"/>
      <c r="K23" s="881"/>
      <c r="L23" s="881"/>
      <c r="M23" s="881"/>
      <c r="N23" s="881"/>
      <c r="O23" s="881"/>
      <c r="P23" s="881"/>
      <c r="Q23" s="881"/>
      <c r="R23" s="881"/>
      <c r="S23" s="881"/>
      <c r="T23" s="694"/>
      <c r="U23" s="695"/>
    </row>
    <row r="24" spans="2:21" ht="15.75">
      <c r="B24" s="692"/>
      <c r="C24" s="693"/>
      <c r="D24" s="694"/>
      <c r="E24" s="694"/>
      <c r="F24" s="694"/>
      <c r="G24" s="694"/>
      <c r="H24" s="694"/>
      <c r="I24" s="694"/>
      <c r="J24" s="694"/>
      <c r="K24" s="694"/>
      <c r="L24" s="694"/>
      <c r="M24" s="694"/>
      <c r="N24" s="694"/>
      <c r="O24" s="694"/>
      <c r="P24" s="694"/>
      <c r="Q24" s="694"/>
      <c r="R24" s="694"/>
      <c r="S24" s="694"/>
      <c r="T24" s="694"/>
      <c r="U24" s="695"/>
    </row>
    <row r="25" spans="2:21" ht="15.75">
      <c r="B25" s="692"/>
      <c r="C25" s="693" t="s">
        <v>650</v>
      </c>
      <c r="D25" s="694"/>
      <c r="E25" s="694"/>
      <c r="F25" s="694"/>
      <c r="G25" s="694"/>
      <c r="H25" s="694"/>
      <c r="I25" s="694"/>
      <c r="J25" s="694"/>
      <c r="K25" s="694"/>
      <c r="L25" s="694"/>
      <c r="M25" s="694"/>
      <c r="N25" s="694"/>
      <c r="O25" s="694"/>
      <c r="P25" s="694"/>
      <c r="Q25" s="694"/>
      <c r="R25" s="694"/>
      <c r="S25" s="694"/>
      <c r="T25" s="694"/>
      <c r="U25" s="695"/>
    </row>
    <row r="26" spans="2:21" ht="15.75">
      <c r="B26" s="692"/>
      <c r="C26" s="693"/>
      <c r="D26" s="694"/>
      <c r="E26" s="694"/>
      <c r="F26" s="694"/>
      <c r="G26" s="694"/>
      <c r="H26" s="694"/>
      <c r="I26" s="694"/>
      <c r="J26" s="694"/>
      <c r="K26" s="694"/>
      <c r="L26" s="694"/>
      <c r="M26" s="694"/>
      <c r="N26" s="694"/>
      <c r="O26" s="694"/>
      <c r="P26" s="694"/>
      <c r="Q26" s="694"/>
      <c r="R26" s="694"/>
      <c r="S26" s="694"/>
      <c r="T26" s="694"/>
      <c r="U26" s="695"/>
    </row>
    <row r="27" spans="2:21" ht="31.5" customHeight="1">
      <c r="B27" s="692"/>
      <c r="C27" s="881" t="s">
        <v>648</v>
      </c>
      <c r="D27" s="881"/>
      <c r="E27" s="881"/>
      <c r="F27" s="881"/>
      <c r="G27" s="881"/>
      <c r="H27" s="881"/>
      <c r="I27" s="881"/>
      <c r="J27" s="881"/>
      <c r="K27" s="881"/>
      <c r="L27" s="881"/>
      <c r="M27" s="881"/>
      <c r="N27" s="881"/>
      <c r="O27" s="881"/>
      <c r="P27" s="881"/>
      <c r="Q27" s="881"/>
      <c r="R27" s="881"/>
      <c r="S27" s="881"/>
      <c r="T27" s="881"/>
      <c r="U27" s="886"/>
    </row>
    <row r="28" spans="2:21" ht="15.75">
      <c r="B28" s="692"/>
      <c r="C28" s="693"/>
      <c r="D28" s="694"/>
      <c r="E28" s="694"/>
      <c r="F28" s="694"/>
      <c r="G28" s="694"/>
      <c r="H28" s="694"/>
      <c r="I28" s="694"/>
      <c r="J28" s="694"/>
      <c r="K28" s="694"/>
      <c r="L28" s="694"/>
      <c r="M28" s="694"/>
      <c r="N28" s="694"/>
      <c r="O28" s="694"/>
      <c r="P28" s="694"/>
      <c r="Q28" s="694"/>
      <c r="R28" s="694"/>
      <c r="S28" s="694"/>
      <c r="T28" s="694"/>
      <c r="U28" s="695"/>
    </row>
    <row r="29" spans="2:21" ht="31.5" customHeight="1">
      <c r="B29" s="692"/>
      <c r="C29" s="881" t="s">
        <v>651</v>
      </c>
      <c r="D29" s="881"/>
      <c r="E29" s="881"/>
      <c r="F29" s="881"/>
      <c r="G29" s="881"/>
      <c r="H29" s="881"/>
      <c r="I29" s="881"/>
      <c r="J29" s="881"/>
      <c r="K29" s="881"/>
      <c r="L29" s="881"/>
      <c r="M29" s="881"/>
      <c r="N29" s="881"/>
      <c r="O29" s="881"/>
      <c r="P29" s="881"/>
      <c r="Q29" s="881"/>
      <c r="R29" s="881"/>
      <c r="S29" s="881"/>
      <c r="T29" s="881"/>
      <c r="U29" s="886"/>
    </row>
    <row r="30" spans="2:21" ht="15.75">
      <c r="B30" s="692"/>
      <c r="C30" s="693"/>
      <c r="D30" s="694"/>
      <c r="E30" s="694"/>
      <c r="F30" s="694"/>
      <c r="G30" s="694"/>
      <c r="H30" s="694"/>
      <c r="I30" s="694"/>
      <c r="J30" s="694"/>
      <c r="K30" s="694"/>
      <c r="L30" s="694"/>
      <c r="M30" s="694"/>
      <c r="N30" s="694"/>
      <c r="O30" s="694"/>
      <c r="P30" s="694"/>
      <c r="Q30" s="694"/>
      <c r="R30" s="694"/>
      <c r="S30" s="694"/>
      <c r="T30" s="694"/>
      <c r="U30" s="695"/>
    </row>
    <row r="31" spans="2:21" ht="15.75">
      <c r="B31" s="692"/>
      <c r="C31" s="693" t="s">
        <v>652</v>
      </c>
      <c r="D31" s="694"/>
      <c r="E31" s="694"/>
      <c r="F31" s="694"/>
      <c r="G31" s="694"/>
      <c r="H31" s="694"/>
      <c r="I31" s="694"/>
      <c r="J31" s="694"/>
      <c r="K31" s="694"/>
      <c r="L31" s="694"/>
      <c r="M31" s="694"/>
      <c r="N31" s="694"/>
      <c r="O31" s="694"/>
      <c r="P31" s="694"/>
      <c r="Q31" s="694"/>
      <c r="R31" s="694"/>
      <c r="S31" s="694"/>
      <c r="T31" s="694"/>
      <c r="U31" s="695"/>
    </row>
    <row r="32" spans="2:21" ht="15.75">
      <c r="B32" s="696"/>
      <c r="C32" s="697"/>
      <c r="D32" s="698"/>
      <c r="E32" s="698"/>
      <c r="F32" s="698"/>
      <c r="G32" s="698"/>
      <c r="H32" s="698"/>
      <c r="I32" s="698"/>
      <c r="J32" s="698"/>
      <c r="K32" s="698"/>
      <c r="L32" s="698"/>
      <c r="M32" s="698"/>
      <c r="N32" s="698"/>
      <c r="O32" s="698"/>
      <c r="P32" s="698"/>
      <c r="Q32" s="698"/>
      <c r="R32" s="698"/>
      <c r="S32" s="698"/>
      <c r="T32" s="698"/>
      <c r="U32" s="699"/>
    </row>
    <row r="33" spans="2:21" ht="39" customHeight="1">
      <c r="B33" s="700" t="s">
        <v>653</v>
      </c>
      <c r="C33" s="887" t="s">
        <v>654</v>
      </c>
      <c r="D33" s="887"/>
      <c r="E33" s="887"/>
      <c r="F33" s="887"/>
      <c r="G33" s="887"/>
      <c r="H33" s="887"/>
      <c r="I33" s="887"/>
      <c r="J33" s="887"/>
      <c r="K33" s="887"/>
      <c r="L33" s="887"/>
      <c r="M33" s="887"/>
      <c r="N33" s="887"/>
      <c r="O33" s="887"/>
      <c r="P33" s="887"/>
      <c r="Q33" s="887"/>
      <c r="R33" s="887"/>
      <c r="S33" s="887"/>
      <c r="T33" s="887"/>
      <c r="U33" s="888"/>
    </row>
    <row r="34" spans="2:21">
      <c r="B34" s="701"/>
      <c r="C34" s="702"/>
      <c r="D34" s="702"/>
      <c r="E34" s="702"/>
      <c r="F34" s="702"/>
      <c r="G34" s="702"/>
      <c r="H34" s="702"/>
      <c r="I34" s="702"/>
      <c r="J34" s="702"/>
      <c r="K34" s="702"/>
      <c r="L34" s="702"/>
      <c r="M34" s="702"/>
      <c r="N34" s="702"/>
      <c r="O34" s="702"/>
      <c r="P34" s="702"/>
      <c r="Q34" s="702"/>
      <c r="R34" s="702"/>
      <c r="S34" s="702"/>
      <c r="T34" s="702"/>
      <c r="U34" s="703"/>
    </row>
    <row r="35" spans="2:21" ht="15.75">
      <c r="B35" s="704" t="s">
        <v>655</v>
      </c>
      <c r="C35" s="705" t="s">
        <v>656</v>
      </c>
      <c r="D35" s="694"/>
      <c r="E35" s="694"/>
      <c r="F35" s="694"/>
      <c r="G35" s="694"/>
      <c r="H35" s="694"/>
      <c r="I35" s="694"/>
      <c r="J35" s="694"/>
      <c r="K35" s="694"/>
      <c r="L35" s="694"/>
      <c r="M35" s="694"/>
      <c r="N35" s="694"/>
      <c r="O35" s="694"/>
      <c r="P35" s="694"/>
      <c r="Q35" s="694"/>
      <c r="R35" s="694"/>
      <c r="S35" s="694"/>
      <c r="T35" s="694"/>
      <c r="U35" s="695"/>
    </row>
    <row r="36" spans="2:21">
      <c r="B36" s="706"/>
      <c r="C36" s="698"/>
      <c r="D36" s="698"/>
      <c r="E36" s="698"/>
      <c r="F36" s="698"/>
      <c r="G36" s="698"/>
      <c r="H36" s="698"/>
      <c r="I36" s="698"/>
      <c r="J36" s="698"/>
      <c r="K36" s="698"/>
      <c r="L36" s="698"/>
      <c r="M36" s="698"/>
      <c r="N36" s="698"/>
      <c r="O36" s="698"/>
      <c r="P36" s="698"/>
      <c r="Q36" s="698"/>
      <c r="R36" s="698"/>
      <c r="S36" s="698"/>
      <c r="T36" s="698"/>
      <c r="U36" s="699"/>
    </row>
    <row r="37" spans="2:21" ht="34.5" customHeight="1">
      <c r="B37" s="691" t="s">
        <v>657</v>
      </c>
      <c r="C37" s="889" t="s">
        <v>658</v>
      </c>
      <c r="D37" s="889"/>
      <c r="E37" s="889"/>
      <c r="F37" s="889"/>
      <c r="G37" s="889"/>
      <c r="H37" s="889"/>
      <c r="I37" s="889"/>
      <c r="J37" s="889"/>
      <c r="K37" s="889"/>
      <c r="L37" s="889"/>
      <c r="M37" s="889"/>
      <c r="N37" s="889"/>
      <c r="O37" s="889"/>
      <c r="P37" s="889"/>
      <c r="Q37" s="889"/>
      <c r="R37" s="889"/>
      <c r="S37" s="889"/>
      <c r="T37" s="889"/>
      <c r="U37" s="890"/>
    </row>
    <row r="38" spans="2:21">
      <c r="B38" s="706"/>
      <c r="C38" s="698"/>
      <c r="D38" s="698"/>
      <c r="E38" s="698"/>
      <c r="F38" s="698"/>
      <c r="G38" s="698"/>
      <c r="H38" s="698"/>
      <c r="I38" s="698"/>
      <c r="J38" s="698"/>
      <c r="K38" s="698"/>
      <c r="L38" s="698"/>
      <c r="M38" s="698"/>
      <c r="N38" s="698"/>
      <c r="O38" s="698"/>
      <c r="P38" s="698"/>
      <c r="Q38" s="698"/>
      <c r="R38" s="698"/>
      <c r="S38" s="698"/>
      <c r="T38" s="698"/>
      <c r="U38" s="699"/>
    </row>
    <row r="39" spans="2:21" ht="15.75">
      <c r="B39" s="691" t="s">
        <v>659</v>
      </c>
      <c r="C39" s="707" t="s">
        <v>660</v>
      </c>
      <c r="D39" s="702"/>
      <c r="E39" s="702"/>
      <c r="F39" s="702"/>
      <c r="G39" s="702"/>
      <c r="H39" s="702"/>
      <c r="I39" s="702"/>
      <c r="J39" s="702"/>
      <c r="K39" s="702"/>
      <c r="L39" s="702"/>
      <c r="M39" s="702"/>
      <c r="N39" s="702"/>
      <c r="O39" s="702"/>
      <c r="P39" s="702"/>
      <c r="Q39" s="702"/>
      <c r="R39" s="702"/>
      <c r="S39" s="702"/>
      <c r="T39" s="702"/>
      <c r="U39" s="703"/>
    </row>
    <row r="40" spans="2:21">
      <c r="B40" s="706"/>
      <c r="C40" s="698"/>
      <c r="D40" s="698"/>
      <c r="E40" s="698"/>
      <c r="F40" s="698"/>
      <c r="G40" s="698"/>
      <c r="H40" s="698"/>
      <c r="I40" s="698"/>
      <c r="J40" s="698"/>
      <c r="K40" s="698"/>
      <c r="L40" s="698"/>
      <c r="M40" s="698"/>
      <c r="N40" s="698"/>
      <c r="O40" s="698"/>
      <c r="P40" s="698"/>
      <c r="Q40" s="698"/>
      <c r="R40" s="698"/>
      <c r="S40" s="698"/>
      <c r="T40" s="698"/>
      <c r="U40" s="699"/>
    </row>
    <row r="41" spans="2:21" ht="38.25" customHeight="1">
      <c r="B41" s="700" t="s">
        <v>661</v>
      </c>
      <c r="C41" s="891" t="s">
        <v>662</v>
      </c>
      <c r="D41" s="891"/>
      <c r="E41" s="891"/>
      <c r="F41" s="891"/>
      <c r="G41" s="891"/>
      <c r="H41" s="891"/>
      <c r="I41" s="891"/>
      <c r="J41" s="891"/>
      <c r="K41" s="891"/>
      <c r="L41" s="891"/>
      <c r="M41" s="891"/>
      <c r="N41" s="891"/>
      <c r="O41" s="891"/>
      <c r="P41" s="891"/>
      <c r="Q41" s="891"/>
      <c r="R41" s="891"/>
      <c r="S41" s="891"/>
      <c r="T41" s="891"/>
      <c r="U41" s="892"/>
    </row>
    <row r="42" spans="2:21">
      <c r="B42" s="708"/>
      <c r="C42" s="702"/>
      <c r="D42" s="702"/>
      <c r="E42" s="702"/>
      <c r="F42" s="702"/>
      <c r="G42" s="702"/>
      <c r="H42" s="702"/>
      <c r="I42" s="702"/>
      <c r="J42" s="702"/>
      <c r="K42" s="702"/>
      <c r="L42" s="702"/>
      <c r="M42" s="702"/>
      <c r="N42" s="702"/>
      <c r="O42" s="702"/>
      <c r="P42" s="702"/>
      <c r="Q42" s="702"/>
      <c r="R42" s="702"/>
      <c r="S42" s="702"/>
      <c r="T42" s="702"/>
      <c r="U42" s="703"/>
    </row>
    <row r="43" spans="2:21" ht="15.75">
      <c r="B43" s="704" t="s">
        <v>663</v>
      </c>
      <c r="C43" s="705" t="s">
        <v>664</v>
      </c>
      <c r="D43" s="694"/>
      <c r="E43" s="694"/>
      <c r="F43" s="694"/>
      <c r="G43" s="694"/>
      <c r="H43" s="694"/>
      <c r="I43" s="694"/>
      <c r="J43" s="694"/>
      <c r="K43" s="694"/>
      <c r="L43" s="694"/>
      <c r="M43" s="694"/>
      <c r="N43" s="694"/>
      <c r="O43" s="694"/>
      <c r="P43" s="694"/>
      <c r="Q43" s="694"/>
      <c r="R43" s="694"/>
      <c r="S43" s="694"/>
      <c r="T43" s="694"/>
      <c r="U43" s="695"/>
    </row>
    <row r="44" spans="2:21">
      <c r="B44" s="709"/>
      <c r="C44" s="694"/>
      <c r="D44" s="694"/>
      <c r="E44" s="694"/>
      <c r="F44" s="694"/>
      <c r="G44" s="694"/>
      <c r="H44" s="694"/>
      <c r="I44" s="694"/>
      <c r="J44" s="694"/>
      <c r="K44" s="694"/>
      <c r="L44" s="694"/>
      <c r="M44" s="694"/>
      <c r="N44" s="694"/>
      <c r="O44" s="694"/>
      <c r="P44" s="694"/>
      <c r="Q44" s="694"/>
      <c r="R44" s="694"/>
      <c r="S44" s="694"/>
      <c r="T44" s="694"/>
      <c r="U44" s="695"/>
    </row>
    <row r="45" spans="2:21" ht="36" customHeight="1">
      <c r="B45" s="709"/>
      <c r="C45" s="879" t="s">
        <v>668</v>
      </c>
      <c r="D45" s="879"/>
      <c r="E45" s="879"/>
      <c r="F45" s="879"/>
      <c r="G45" s="879"/>
      <c r="H45" s="879"/>
      <c r="I45" s="879"/>
      <c r="J45" s="879"/>
      <c r="K45" s="879"/>
      <c r="L45" s="879"/>
      <c r="M45" s="879"/>
      <c r="N45" s="879"/>
      <c r="O45" s="879"/>
      <c r="P45" s="879"/>
      <c r="Q45" s="879"/>
      <c r="R45" s="879"/>
      <c r="S45" s="879"/>
      <c r="T45" s="879"/>
      <c r="U45" s="880"/>
    </row>
    <row r="46" spans="2:21">
      <c r="B46" s="709"/>
      <c r="C46" s="710"/>
      <c r="D46" s="694"/>
      <c r="E46" s="694"/>
      <c r="F46" s="694"/>
      <c r="G46" s="694"/>
      <c r="H46" s="694"/>
      <c r="I46" s="694"/>
      <c r="J46" s="694"/>
      <c r="K46" s="694"/>
      <c r="L46" s="694"/>
      <c r="M46" s="694"/>
      <c r="N46" s="694"/>
      <c r="O46" s="694"/>
      <c r="P46" s="694"/>
      <c r="Q46" s="694"/>
      <c r="R46" s="694"/>
      <c r="S46" s="694"/>
      <c r="T46" s="694"/>
      <c r="U46" s="695"/>
    </row>
    <row r="47" spans="2:21" ht="35.25" customHeight="1">
      <c r="B47" s="709"/>
      <c r="C47" s="879" t="s">
        <v>665</v>
      </c>
      <c r="D47" s="879"/>
      <c r="E47" s="879"/>
      <c r="F47" s="879"/>
      <c r="G47" s="879"/>
      <c r="H47" s="879"/>
      <c r="I47" s="879"/>
      <c r="J47" s="879"/>
      <c r="K47" s="879"/>
      <c r="L47" s="879"/>
      <c r="M47" s="879"/>
      <c r="N47" s="879"/>
      <c r="O47" s="879"/>
      <c r="P47" s="879"/>
      <c r="Q47" s="879"/>
      <c r="R47" s="879"/>
      <c r="S47" s="879"/>
      <c r="T47" s="879"/>
      <c r="U47" s="880"/>
    </row>
    <row r="48" spans="2:21">
      <c r="B48" s="709"/>
      <c r="C48" s="710"/>
      <c r="D48" s="694"/>
      <c r="E48" s="694"/>
      <c r="F48" s="694"/>
      <c r="G48" s="694"/>
      <c r="H48" s="694"/>
      <c r="I48" s="694"/>
      <c r="J48" s="694"/>
      <c r="K48" s="694"/>
      <c r="L48" s="694"/>
      <c r="M48" s="694"/>
      <c r="N48" s="694"/>
      <c r="O48" s="694"/>
      <c r="P48" s="694"/>
      <c r="Q48" s="694"/>
      <c r="R48" s="694"/>
      <c r="S48" s="694"/>
      <c r="T48" s="694"/>
      <c r="U48" s="695"/>
    </row>
    <row r="49" spans="2:21" ht="40.5" customHeight="1">
      <c r="B49" s="709"/>
      <c r="C49" s="879" t="s">
        <v>666</v>
      </c>
      <c r="D49" s="879"/>
      <c r="E49" s="879"/>
      <c r="F49" s="879"/>
      <c r="G49" s="879"/>
      <c r="H49" s="879"/>
      <c r="I49" s="879"/>
      <c r="J49" s="879"/>
      <c r="K49" s="879"/>
      <c r="L49" s="879"/>
      <c r="M49" s="879"/>
      <c r="N49" s="879"/>
      <c r="O49" s="879"/>
      <c r="P49" s="879"/>
      <c r="Q49" s="879"/>
      <c r="R49" s="879"/>
      <c r="S49" s="879"/>
      <c r="T49" s="879"/>
      <c r="U49" s="880"/>
    </row>
    <row r="50" spans="2:21">
      <c r="B50" s="709"/>
      <c r="C50" s="710"/>
      <c r="D50" s="694"/>
      <c r="E50" s="694"/>
      <c r="F50" s="694"/>
      <c r="G50" s="694"/>
      <c r="H50" s="694"/>
      <c r="I50" s="694"/>
      <c r="J50" s="694"/>
      <c r="K50" s="694"/>
      <c r="L50" s="694"/>
      <c r="M50" s="694"/>
      <c r="N50" s="694"/>
      <c r="O50" s="694"/>
      <c r="P50" s="694"/>
      <c r="Q50" s="694"/>
      <c r="R50" s="694"/>
      <c r="S50" s="694"/>
      <c r="T50" s="694"/>
      <c r="U50" s="695"/>
    </row>
    <row r="51" spans="2:21" ht="30" customHeight="1">
      <c r="B51" s="709"/>
      <c r="C51" s="879" t="s">
        <v>667</v>
      </c>
      <c r="D51" s="879"/>
      <c r="E51" s="879"/>
      <c r="F51" s="879"/>
      <c r="G51" s="879"/>
      <c r="H51" s="879"/>
      <c r="I51" s="879"/>
      <c r="J51" s="879"/>
      <c r="K51" s="879"/>
      <c r="L51" s="879"/>
      <c r="M51" s="879"/>
      <c r="N51" s="879"/>
      <c r="O51" s="879"/>
      <c r="P51" s="879"/>
      <c r="Q51" s="879"/>
      <c r="R51" s="879"/>
      <c r="S51" s="879"/>
      <c r="T51" s="879"/>
      <c r="U51" s="880"/>
    </row>
    <row r="52" spans="2:21" ht="15.75">
      <c r="B52" s="709"/>
      <c r="C52" s="693"/>
      <c r="D52" s="694"/>
      <c r="E52" s="694"/>
      <c r="F52" s="694"/>
      <c r="G52" s="694"/>
      <c r="H52" s="694"/>
      <c r="I52" s="694"/>
      <c r="J52" s="694"/>
      <c r="K52" s="694"/>
      <c r="L52" s="694"/>
      <c r="M52" s="694"/>
      <c r="N52" s="694"/>
      <c r="O52" s="694"/>
      <c r="P52" s="694"/>
      <c r="Q52" s="694"/>
      <c r="R52" s="694"/>
      <c r="S52" s="694"/>
      <c r="T52" s="694"/>
      <c r="U52" s="695"/>
    </row>
    <row r="53" spans="2:21" ht="31.5" customHeight="1">
      <c r="B53" s="709"/>
      <c r="C53" s="881" t="s">
        <v>669</v>
      </c>
      <c r="D53" s="881"/>
      <c r="E53" s="881"/>
      <c r="F53" s="881"/>
      <c r="G53" s="881"/>
      <c r="H53" s="881"/>
      <c r="I53" s="881"/>
      <c r="J53" s="881"/>
      <c r="K53" s="881"/>
      <c r="L53" s="881"/>
      <c r="M53" s="881"/>
      <c r="N53" s="881"/>
      <c r="O53" s="881"/>
      <c r="P53" s="881"/>
      <c r="Q53" s="881"/>
      <c r="R53" s="881"/>
      <c r="S53" s="881"/>
      <c r="T53" s="881"/>
      <c r="U53" s="886"/>
    </row>
    <row r="54" spans="2:21">
      <c r="B54" s="706"/>
      <c r="C54" s="698"/>
      <c r="D54" s="698"/>
      <c r="E54" s="698"/>
      <c r="F54" s="698"/>
      <c r="G54" s="698"/>
      <c r="H54" s="698"/>
      <c r="I54" s="698"/>
      <c r="J54" s="698"/>
      <c r="K54" s="698"/>
      <c r="L54" s="698"/>
      <c r="M54" s="698"/>
      <c r="N54" s="698"/>
      <c r="O54" s="698"/>
      <c r="P54" s="698"/>
      <c r="Q54" s="698"/>
      <c r="R54" s="698"/>
      <c r="S54" s="698"/>
      <c r="T54" s="698"/>
      <c r="U54" s="699"/>
    </row>
    <row r="55" spans="2:21" ht="48" customHeight="1">
      <c r="B55" s="691" t="s">
        <v>670</v>
      </c>
      <c r="C55" s="889" t="s">
        <v>671</v>
      </c>
      <c r="D55" s="889"/>
      <c r="E55" s="889"/>
      <c r="F55" s="889"/>
      <c r="G55" s="889"/>
      <c r="H55" s="889"/>
      <c r="I55" s="889"/>
      <c r="J55" s="889"/>
      <c r="K55" s="889"/>
      <c r="L55" s="889"/>
      <c r="M55" s="889"/>
      <c r="N55" s="889"/>
      <c r="O55" s="889"/>
      <c r="P55" s="889"/>
      <c r="Q55" s="889"/>
      <c r="R55" s="889"/>
      <c r="S55" s="889"/>
      <c r="T55" s="889"/>
      <c r="U55" s="890"/>
    </row>
    <row r="56" spans="2:21">
      <c r="B56" s="706"/>
      <c r="C56" s="698"/>
      <c r="D56" s="698"/>
      <c r="E56" s="698"/>
      <c r="F56" s="698"/>
      <c r="G56" s="698"/>
      <c r="H56" s="698"/>
      <c r="I56" s="698"/>
      <c r="J56" s="698"/>
      <c r="K56" s="698"/>
      <c r="L56" s="698"/>
      <c r="M56" s="698"/>
      <c r="N56" s="698"/>
      <c r="O56" s="698"/>
      <c r="P56" s="698"/>
      <c r="Q56" s="698"/>
      <c r="R56" s="698"/>
      <c r="S56" s="698"/>
      <c r="T56" s="698"/>
      <c r="U56" s="699"/>
    </row>
    <row r="57" spans="2:21" ht="34.5" customHeight="1">
      <c r="B57" s="691" t="s">
        <v>672</v>
      </c>
      <c r="C57" s="889" t="s">
        <v>673</v>
      </c>
      <c r="D57" s="889"/>
      <c r="E57" s="889"/>
      <c r="F57" s="889"/>
      <c r="G57" s="889"/>
      <c r="H57" s="889"/>
      <c r="I57" s="889"/>
      <c r="J57" s="889"/>
      <c r="K57" s="889"/>
      <c r="L57" s="889"/>
      <c r="M57" s="889"/>
      <c r="N57" s="889"/>
      <c r="O57" s="889"/>
      <c r="P57" s="889"/>
      <c r="Q57" s="889"/>
      <c r="R57" s="889"/>
      <c r="S57" s="889"/>
      <c r="T57" s="889"/>
      <c r="U57" s="890"/>
    </row>
    <row r="58" spans="2:21">
      <c r="B58" s="711"/>
      <c r="C58" s="698"/>
      <c r="D58" s="698"/>
      <c r="E58" s="698"/>
      <c r="F58" s="698"/>
      <c r="G58" s="698"/>
      <c r="H58" s="698"/>
      <c r="I58" s="698"/>
      <c r="J58" s="698"/>
      <c r="K58" s="698"/>
      <c r="L58" s="698"/>
      <c r="M58" s="698"/>
      <c r="N58" s="698"/>
      <c r="O58" s="698"/>
      <c r="P58" s="698"/>
      <c r="Q58" s="698"/>
      <c r="R58" s="698"/>
      <c r="S58" s="698"/>
      <c r="T58" s="698"/>
      <c r="U58" s="699"/>
    </row>
    <row r="59" spans="2:21" ht="30.75" customHeight="1">
      <c r="B59" s="700" t="s">
        <v>674</v>
      </c>
      <c r="C59" s="712" t="s">
        <v>675</v>
      </c>
      <c r="D59" s="713"/>
      <c r="E59" s="713"/>
      <c r="F59" s="713"/>
      <c r="G59" s="713"/>
      <c r="H59" s="713"/>
      <c r="I59" s="713"/>
      <c r="J59" s="713"/>
      <c r="K59" s="713"/>
      <c r="L59" s="713"/>
      <c r="M59" s="713"/>
      <c r="N59" s="713"/>
      <c r="O59" s="713"/>
      <c r="P59" s="713"/>
      <c r="Q59" s="713"/>
      <c r="R59" s="713"/>
      <c r="S59" s="713"/>
      <c r="T59" s="713"/>
      <c r="U59" s="714"/>
    </row>
  </sheetData>
  <mergeCells count="15">
    <mergeCell ref="C49:U49"/>
    <mergeCell ref="C51:U51"/>
    <mergeCell ref="C53:U53"/>
    <mergeCell ref="C55:U55"/>
    <mergeCell ref="C57:U57"/>
    <mergeCell ref="C47:U47"/>
    <mergeCell ref="C23:S23"/>
    <mergeCell ref="C16:U16"/>
    <mergeCell ref="C17:U17"/>
    <mergeCell ref="C27:U27"/>
    <mergeCell ref="C29:U29"/>
    <mergeCell ref="C33:U33"/>
    <mergeCell ref="C37:U37"/>
    <mergeCell ref="C41:U41"/>
    <mergeCell ref="C45:U4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4"/>
  <sheetViews>
    <sheetView topLeftCell="A10" workbookViewId="0">
      <selection activeCell="C19" sqref="C19"/>
    </sheetView>
  </sheetViews>
  <sheetFormatPr defaultColWidth="9.140625" defaultRowHeight="15.75"/>
  <cols>
    <col min="1" max="1" width="3.140625" style="12" customWidth="1"/>
    <col min="2" max="2" width="61.7109375" style="10" customWidth="1"/>
    <col min="3" max="3" width="58.7109375" style="12" customWidth="1"/>
    <col min="4" max="4" width="62.5703125" style="12" customWidth="1"/>
    <col min="5" max="5" width="53.5703125"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894" t="s">
        <v>566</v>
      </c>
      <c r="C3" s="895"/>
      <c r="D3" s="895"/>
      <c r="E3" s="895"/>
      <c r="F3" s="896"/>
      <c r="G3" s="124"/>
    </row>
    <row r="4" spans="2:20" ht="16.5" customHeight="1">
      <c r="B4" s="897"/>
      <c r="C4" s="898"/>
      <c r="D4" s="898"/>
      <c r="E4" s="898"/>
      <c r="F4" s="899"/>
      <c r="G4" s="124"/>
    </row>
    <row r="5" spans="2:20" ht="71.25" customHeight="1">
      <c r="B5" s="897"/>
      <c r="C5" s="898"/>
      <c r="D5" s="898"/>
      <c r="E5" s="898"/>
      <c r="F5" s="899"/>
      <c r="G5" s="124"/>
    </row>
    <row r="6" spans="2:20" ht="21.75" customHeight="1">
      <c r="B6" s="900"/>
      <c r="C6" s="901"/>
      <c r="D6" s="901"/>
      <c r="E6" s="901"/>
      <c r="F6" s="902"/>
      <c r="G6" s="124"/>
    </row>
    <row r="8" spans="2:20" ht="21">
      <c r="B8" s="893" t="s">
        <v>482</v>
      </c>
      <c r="C8" s="893"/>
      <c r="D8" s="893"/>
      <c r="E8" s="893"/>
      <c r="F8" s="893"/>
      <c r="G8" s="893"/>
    </row>
    <row r="9" spans="2:20" ht="24.75" customHeight="1" thickBot="1">
      <c r="B9" s="116"/>
      <c r="C9" s="116"/>
      <c r="D9" s="116"/>
      <c r="E9" s="116"/>
      <c r="F9" s="116"/>
      <c r="G9" s="121"/>
    </row>
    <row r="10" spans="2:20" ht="27.75" customHeight="1" thickBot="1">
      <c r="B10" s="119" t="s">
        <v>172</v>
      </c>
      <c r="C10" s="104" t="s">
        <v>408</v>
      </c>
      <c r="D10" s="116"/>
      <c r="E10" s="116"/>
      <c r="F10" s="116"/>
      <c r="G10" s="121"/>
    </row>
    <row r="11" spans="2:20">
      <c r="B11" s="116"/>
      <c r="C11" s="116"/>
      <c r="D11" s="116"/>
      <c r="E11" s="116"/>
      <c r="F11" s="116"/>
      <c r="G11" s="121"/>
    </row>
    <row r="12" spans="2:20" s="9" customFormat="1" ht="31.5" customHeight="1" thickBot="1">
      <c r="B12" s="85" t="s">
        <v>594</v>
      </c>
      <c r="G12" s="28"/>
      <c r="L12" s="33"/>
      <c r="M12" s="33"/>
      <c r="N12" s="33"/>
      <c r="O12" s="33"/>
      <c r="P12" s="33"/>
      <c r="Q12" s="70"/>
      <c r="S12" s="8"/>
      <c r="T12" s="8"/>
    </row>
    <row r="13" spans="2:20" s="9" customFormat="1" ht="26.25" customHeight="1" thickBot="1">
      <c r="B13" s="104" t="s">
        <v>417</v>
      </c>
      <c r="C13" s="126" t="s">
        <v>635</v>
      </c>
      <c r="G13" s="111"/>
      <c r="L13" s="33"/>
      <c r="M13" s="33"/>
      <c r="N13" s="33"/>
      <c r="O13" s="33"/>
      <c r="P13" s="33"/>
      <c r="Q13" s="70"/>
      <c r="S13" s="8"/>
      <c r="T13" s="8"/>
    </row>
    <row r="14" spans="2:20" s="9" customFormat="1" ht="26.25" customHeight="1" thickBot="1">
      <c r="B14" s="104" t="s">
        <v>417</v>
      </c>
      <c r="C14" s="174" t="s">
        <v>630</v>
      </c>
      <c r="G14" s="125"/>
      <c r="L14" s="33"/>
      <c r="M14" s="33"/>
      <c r="N14" s="33"/>
      <c r="O14" s="33"/>
      <c r="P14" s="33"/>
      <c r="Q14" s="70"/>
      <c r="S14" s="8"/>
      <c r="T14" s="8"/>
    </row>
    <row r="15" spans="2:20" s="9" customFormat="1" ht="26.25" customHeight="1" thickBot="1">
      <c r="B15" s="104" t="s">
        <v>417</v>
      </c>
      <c r="C15" s="174" t="s">
        <v>631</v>
      </c>
      <c r="G15" s="125"/>
      <c r="L15" s="33"/>
      <c r="M15" s="33"/>
      <c r="N15" s="33"/>
      <c r="O15" s="33"/>
      <c r="P15" s="33"/>
      <c r="Q15" s="70"/>
      <c r="S15" s="8"/>
      <c r="T15" s="8"/>
    </row>
    <row r="16" spans="2:20" s="9" customFormat="1" ht="26.25" customHeight="1" thickBot="1">
      <c r="B16" s="104" t="s">
        <v>417</v>
      </c>
      <c r="C16" s="174" t="s">
        <v>632</v>
      </c>
      <c r="G16" s="125"/>
      <c r="L16" s="33"/>
      <c r="M16" s="33"/>
      <c r="N16" s="33"/>
      <c r="O16" s="33"/>
      <c r="P16" s="33"/>
      <c r="Q16" s="70"/>
      <c r="S16" s="8"/>
      <c r="T16" s="8"/>
    </row>
    <row r="17" spans="2:20" s="9" customFormat="1" ht="26.25" customHeight="1" thickBot="1">
      <c r="B17" s="104" t="s">
        <v>417</v>
      </c>
      <c r="C17" s="126" t="s">
        <v>633</v>
      </c>
      <c r="G17" s="111"/>
      <c r="L17" s="33"/>
      <c r="M17" s="33"/>
      <c r="N17" s="33"/>
      <c r="O17" s="33"/>
      <c r="P17" s="33"/>
      <c r="Q17" s="70"/>
      <c r="S17" s="8"/>
      <c r="T17" s="8"/>
    </row>
    <row r="18" spans="2:20" s="9" customFormat="1" ht="26.25" customHeight="1" thickBot="1">
      <c r="B18" s="104" t="s">
        <v>417</v>
      </c>
      <c r="C18" s="126" t="s">
        <v>634</v>
      </c>
      <c r="G18" s="125"/>
      <c r="L18" s="33"/>
      <c r="M18" s="33"/>
      <c r="N18" s="33"/>
      <c r="O18" s="33"/>
      <c r="P18" s="33"/>
      <c r="Q18" s="70"/>
      <c r="S18" s="8"/>
      <c r="T18" s="8"/>
    </row>
    <row r="19" spans="2:20" s="9" customFormat="1" ht="26.25" customHeight="1" thickBot="1">
      <c r="B19" s="104" t="s">
        <v>417</v>
      </c>
      <c r="C19" s="126" t="s">
        <v>636</v>
      </c>
      <c r="G19" s="125"/>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45" t="s">
        <v>541</v>
      </c>
      <c r="C21" s="245" t="s">
        <v>472</v>
      </c>
      <c r="D21" s="245" t="s">
        <v>448</v>
      </c>
      <c r="E21" s="245" t="s">
        <v>440</v>
      </c>
      <c r="F21" s="245" t="s">
        <v>554</v>
      </c>
      <c r="G21" s="40"/>
      <c r="M21" s="25"/>
      <c r="T21" s="25"/>
    </row>
    <row r="22" spans="2:20" s="105" customFormat="1" ht="36" customHeight="1">
      <c r="B22" s="638" t="s">
        <v>544</v>
      </c>
      <c r="C22" s="644" t="s">
        <v>438</v>
      </c>
      <c r="D22" s="647" t="s">
        <v>444</v>
      </c>
      <c r="E22" s="651" t="s">
        <v>593</v>
      </c>
      <c r="F22" s="647" t="s">
        <v>449</v>
      </c>
      <c r="G22" s="176"/>
      <c r="M22" s="636"/>
      <c r="T22" s="636"/>
    </row>
    <row r="23" spans="2:20" s="105" customFormat="1" ht="35.25" customHeight="1">
      <c r="B23" s="639" t="s">
        <v>459</v>
      </c>
      <c r="C23" s="645" t="s">
        <v>439</v>
      </c>
      <c r="D23" s="648" t="s">
        <v>445</v>
      </c>
      <c r="E23" s="652" t="s">
        <v>593</v>
      </c>
      <c r="F23" s="648" t="s">
        <v>449</v>
      </c>
      <c r="G23" s="176"/>
      <c r="M23" s="636"/>
      <c r="T23" s="636"/>
    </row>
    <row r="24" spans="2:20" s="105" customFormat="1" ht="34.5" customHeight="1">
      <c r="B24" s="639" t="s">
        <v>456</v>
      </c>
      <c r="C24" s="645" t="s">
        <v>439</v>
      </c>
      <c r="D24" s="648" t="s">
        <v>446</v>
      </c>
      <c r="E24" s="652" t="s">
        <v>593</v>
      </c>
      <c r="F24" s="648" t="s">
        <v>449</v>
      </c>
      <c r="G24" s="176"/>
      <c r="M24" s="636"/>
      <c r="T24" s="636"/>
    </row>
    <row r="25" spans="2:20" s="105" customFormat="1" ht="32.25" customHeight="1">
      <c r="B25" s="640" t="s">
        <v>457</v>
      </c>
      <c r="C25" s="645" t="s">
        <v>438</v>
      </c>
      <c r="D25" s="648" t="s">
        <v>447</v>
      </c>
      <c r="E25" s="653" t="s">
        <v>612</v>
      </c>
      <c r="F25" s="656"/>
      <c r="G25" s="176"/>
      <c r="M25" s="636"/>
      <c r="T25" s="636"/>
    </row>
    <row r="26" spans="2:20" s="105" customFormat="1" ht="30.75" customHeight="1">
      <c r="B26" s="641" t="s">
        <v>542</v>
      </c>
      <c r="C26" s="645" t="s">
        <v>438</v>
      </c>
      <c r="D26" s="648"/>
      <c r="E26" s="653"/>
      <c r="F26" s="656"/>
      <c r="G26" s="176"/>
      <c r="M26" s="636"/>
      <c r="T26" s="636"/>
    </row>
    <row r="27" spans="2:20" s="105" customFormat="1" ht="32.25" customHeight="1">
      <c r="B27" s="642" t="s">
        <v>543</v>
      </c>
      <c r="C27" s="645" t="s">
        <v>438</v>
      </c>
      <c r="D27" s="649" t="s">
        <v>539</v>
      </c>
      <c r="E27" s="653"/>
      <c r="F27" s="656"/>
      <c r="G27" s="176"/>
      <c r="M27" s="636"/>
      <c r="T27" s="636"/>
    </row>
    <row r="28" spans="2:20" s="105" customFormat="1" ht="27" customHeight="1">
      <c r="B28" s="640" t="s">
        <v>458</v>
      </c>
      <c r="C28" s="645" t="s">
        <v>441</v>
      </c>
      <c r="D28" s="648" t="s">
        <v>483</v>
      </c>
      <c r="E28" s="653" t="s">
        <v>460</v>
      </c>
      <c r="F28" s="656"/>
      <c r="G28" s="176"/>
      <c r="M28" s="636"/>
      <c r="T28" s="636"/>
    </row>
    <row r="29" spans="2:20" s="105" customFormat="1" ht="27" customHeight="1">
      <c r="B29" s="642" t="s">
        <v>453</v>
      </c>
      <c r="C29" s="645" t="s">
        <v>438</v>
      </c>
      <c r="D29" s="648"/>
      <c r="E29" s="653"/>
      <c r="F29" s="648" t="s">
        <v>409</v>
      </c>
      <c r="G29" s="176"/>
      <c r="M29" s="636"/>
      <c r="T29" s="636"/>
    </row>
    <row r="30" spans="2:20" s="105" customFormat="1" ht="32.25" customHeight="1">
      <c r="B30" s="640" t="s">
        <v>208</v>
      </c>
      <c r="C30" s="645" t="s">
        <v>443</v>
      </c>
      <c r="D30" s="648" t="s">
        <v>556</v>
      </c>
      <c r="E30" s="654"/>
      <c r="F30" s="648" t="s">
        <v>555</v>
      </c>
      <c r="G30" s="637"/>
      <c r="M30" s="636"/>
    </row>
    <row r="31" spans="2:20" s="105" customFormat="1" ht="27.75" customHeight="1">
      <c r="B31" s="643" t="s">
        <v>540</v>
      </c>
      <c r="C31" s="646" t="s">
        <v>442</v>
      </c>
      <c r="D31" s="650"/>
      <c r="E31" s="655"/>
      <c r="F31" s="650"/>
      <c r="G31" s="637"/>
      <c r="M31" s="636"/>
    </row>
    <row r="32" spans="2:20" s="105" customFormat="1" ht="23.25" customHeight="1">
      <c r="C32" s="177"/>
      <c r="D32" s="177"/>
      <c r="E32" s="177"/>
      <c r="G32" s="637"/>
      <c r="M32" s="636"/>
    </row>
    <row r="33" spans="2:13" s="17" customFormat="1">
      <c r="B33" s="177"/>
      <c r="C33" s="175"/>
      <c r="D33" s="175"/>
      <c r="E33" s="175"/>
      <c r="G33" s="165"/>
      <c r="M33" s="25"/>
    </row>
    <row r="34" spans="2:13">
      <c r="C34" s="10"/>
      <c r="D34" s="10"/>
      <c r="E34"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workbookViewId="0"/>
  </sheetViews>
  <sheetFormatPr defaultColWidth="9.140625"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7" width="32" style="12" customWidth="1"/>
    <col min="8" max="8" width="14.7109375" style="12" customWidth="1"/>
    <col min="9" max="16384" width="9.140625" style="12"/>
  </cols>
  <sheetData>
    <row r="1" spans="1:8">
      <c r="A1" s="8" t="s">
        <v>412</v>
      </c>
      <c r="B1" s="8" t="s">
        <v>41</v>
      </c>
      <c r="C1" s="122" t="s">
        <v>235</v>
      </c>
      <c r="D1" s="8" t="s">
        <v>416</v>
      </c>
      <c r="E1" s="122" t="s">
        <v>451</v>
      </c>
      <c r="F1" s="122" t="s">
        <v>550</v>
      </c>
      <c r="G1" s="122" t="s">
        <v>576</v>
      </c>
      <c r="H1" s="122" t="s">
        <v>587</v>
      </c>
    </row>
    <row r="2" spans="1:8">
      <c r="A2" s="12" t="s">
        <v>29</v>
      </c>
      <c r="B2" s="12" t="s">
        <v>27</v>
      </c>
      <c r="C2" s="10">
        <v>2006</v>
      </c>
      <c r="D2" s="12" t="s">
        <v>417</v>
      </c>
      <c r="E2" s="10">
        <f>'2. LRAMVA Threshold'!D9</f>
        <v>2015</v>
      </c>
      <c r="F2" s="26" t="s">
        <v>171</v>
      </c>
      <c r="G2" s="12" t="s">
        <v>577</v>
      </c>
      <c r="H2" s="12" t="s">
        <v>595</v>
      </c>
    </row>
    <row r="3" spans="1:8">
      <c r="A3" s="12" t="s">
        <v>373</v>
      </c>
      <c r="B3" s="12" t="s">
        <v>27</v>
      </c>
      <c r="C3" s="10">
        <v>2007</v>
      </c>
      <c r="D3" s="12" t="s">
        <v>418</v>
      </c>
      <c r="E3" s="10">
        <f>'2. LRAMVA Threshold'!D24</f>
        <v>2016</v>
      </c>
      <c r="F3" s="12" t="s">
        <v>551</v>
      </c>
      <c r="G3" s="12" t="s">
        <v>578</v>
      </c>
      <c r="H3" s="12" t="s">
        <v>588</v>
      </c>
    </row>
    <row r="4" spans="1:8">
      <c r="A4" s="12" t="s">
        <v>374</v>
      </c>
      <c r="B4" s="12" t="s">
        <v>28</v>
      </c>
      <c r="C4" s="10">
        <v>2008</v>
      </c>
      <c r="D4" s="12" t="s">
        <v>419</v>
      </c>
      <c r="F4" s="12" t="s">
        <v>170</v>
      </c>
      <c r="G4" s="12" t="s">
        <v>579</v>
      </c>
    </row>
    <row r="5" spans="1:8">
      <c r="A5" s="12" t="s">
        <v>375</v>
      </c>
      <c r="B5" s="12" t="s">
        <v>28</v>
      </c>
      <c r="C5" s="10">
        <v>2009</v>
      </c>
      <c r="F5" s="12" t="s">
        <v>370</v>
      </c>
      <c r="G5" s="12" t="s">
        <v>580</v>
      </c>
    </row>
    <row r="6" spans="1:8">
      <c r="A6" s="12" t="s">
        <v>376</v>
      </c>
      <c r="B6" s="12" t="s">
        <v>28</v>
      </c>
      <c r="C6" s="10">
        <v>2010</v>
      </c>
      <c r="F6" s="12" t="s">
        <v>371</v>
      </c>
      <c r="G6" s="12" t="s">
        <v>581</v>
      </c>
    </row>
    <row r="7" spans="1:8">
      <c r="A7" s="12" t="s">
        <v>377</v>
      </c>
      <c r="B7" s="12" t="s">
        <v>28</v>
      </c>
      <c r="C7" s="10">
        <v>2011</v>
      </c>
      <c r="F7" s="12" t="s">
        <v>372</v>
      </c>
      <c r="G7" s="12" t="s">
        <v>582</v>
      </c>
    </row>
    <row r="8" spans="1:8">
      <c r="A8" s="12" t="s">
        <v>378</v>
      </c>
      <c r="B8" s="12" t="s">
        <v>28</v>
      </c>
      <c r="C8" s="10">
        <v>2012</v>
      </c>
      <c r="F8" s="12" t="s">
        <v>559</v>
      </c>
      <c r="G8" s="12" t="s">
        <v>583</v>
      </c>
    </row>
    <row r="9" spans="1:8">
      <c r="A9" s="12" t="s">
        <v>379</v>
      </c>
      <c r="B9" s="12" t="s">
        <v>28</v>
      </c>
      <c r="C9" s="10">
        <v>2013</v>
      </c>
      <c r="G9" s="12" t="s">
        <v>584</v>
      </c>
    </row>
    <row r="10" spans="1:8">
      <c r="A10" s="12" t="s">
        <v>380</v>
      </c>
      <c r="B10" s="12" t="s">
        <v>28</v>
      </c>
      <c r="C10" s="10">
        <v>2014</v>
      </c>
      <c r="G10" s="12" t="s">
        <v>585</v>
      </c>
    </row>
    <row r="11" spans="1:8">
      <c r="A11" s="12" t="s">
        <v>381</v>
      </c>
      <c r="B11" s="12" t="s">
        <v>28</v>
      </c>
      <c r="C11" s="10">
        <v>2015</v>
      </c>
      <c r="G11" s="12" t="s">
        <v>586</v>
      </c>
    </row>
    <row r="12" spans="1:8">
      <c r="A12" s="12" t="s">
        <v>382</v>
      </c>
      <c r="B12" s="12" t="s">
        <v>28</v>
      </c>
      <c r="C12" s="10">
        <v>2016</v>
      </c>
    </row>
    <row r="13" spans="1:8">
      <c r="A13" s="12" t="s">
        <v>383</v>
      </c>
      <c r="B13" s="12" t="s">
        <v>28</v>
      </c>
      <c r="C13" s="10">
        <v>2017</v>
      </c>
    </row>
    <row r="14" spans="1:8">
      <c r="A14" s="12" t="s">
        <v>384</v>
      </c>
      <c r="B14" s="12" t="s">
        <v>28</v>
      </c>
      <c r="C14" s="10">
        <v>2018</v>
      </c>
    </row>
    <row r="15" spans="1:8">
      <c r="A15" s="12" t="s">
        <v>385</v>
      </c>
      <c r="B15" s="12" t="s">
        <v>28</v>
      </c>
      <c r="C15" s="10">
        <v>2019</v>
      </c>
    </row>
    <row r="16" spans="1:8">
      <c r="A16" s="12" t="s">
        <v>386</v>
      </c>
      <c r="B16" s="12" t="s">
        <v>28</v>
      </c>
      <c r="C16" s="10">
        <v>2020</v>
      </c>
    </row>
    <row r="17" spans="1:2">
      <c r="A17" s="12" t="s">
        <v>387</v>
      </c>
      <c r="B17" s="12" t="s">
        <v>28</v>
      </c>
    </row>
    <row r="18" spans="1:2">
      <c r="A18" s="12" t="s">
        <v>388</v>
      </c>
      <c r="B18" s="12" t="s">
        <v>28</v>
      </c>
    </row>
    <row r="19" spans="1:2">
      <c r="A19" s="12" t="s">
        <v>389</v>
      </c>
      <c r="B19" s="12" t="s">
        <v>28</v>
      </c>
    </row>
    <row r="20" spans="1:2">
      <c r="A20" s="12" t="s">
        <v>390</v>
      </c>
      <c r="B20" s="12" t="s">
        <v>28</v>
      </c>
    </row>
    <row r="21" spans="1:2">
      <c r="A21" s="12" t="s">
        <v>391</v>
      </c>
      <c r="B21" s="12" t="s">
        <v>28</v>
      </c>
    </row>
    <row r="22" spans="1:2">
      <c r="A22" s="12" t="s">
        <v>392</v>
      </c>
      <c r="B22" s="12" t="s">
        <v>28</v>
      </c>
    </row>
    <row r="23" spans="1:2">
      <c r="A23" s="12" t="s">
        <v>393</v>
      </c>
      <c r="B23" s="12" t="s">
        <v>28</v>
      </c>
    </row>
    <row r="24" spans="1:2">
      <c r="A24" s="12" t="s">
        <v>394</v>
      </c>
      <c r="B24" s="12" t="s">
        <v>28</v>
      </c>
    </row>
    <row r="25" spans="1:2">
      <c r="A25" s="12" t="s">
        <v>395</v>
      </c>
      <c r="B25" s="12" t="s">
        <v>28</v>
      </c>
    </row>
    <row r="26" spans="1:2">
      <c r="A26" s="12" t="s">
        <v>32</v>
      </c>
      <c r="B26" s="12" t="s">
        <v>27</v>
      </c>
    </row>
    <row r="27" spans="1:2">
      <c r="A27" s="12" t="s">
        <v>396</v>
      </c>
      <c r="B27" s="12" t="s">
        <v>28</v>
      </c>
    </row>
    <row r="28" spans="1:2">
      <c r="A28" s="12" t="s">
        <v>397</v>
      </c>
      <c r="B28" s="12" t="s">
        <v>28</v>
      </c>
    </row>
    <row r="29" spans="1:2">
      <c r="A29" s="12" t="s">
        <v>398</v>
      </c>
      <c r="B29" s="12" t="s">
        <v>28</v>
      </c>
    </row>
    <row r="30" spans="1:2">
      <c r="A30" s="12" t="s">
        <v>30</v>
      </c>
      <c r="B30" s="12" t="s">
        <v>28</v>
      </c>
    </row>
    <row r="31" spans="1:2">
      <c r="A31" s="12" t="s">
        <v>399</v>
      </c>
      <c r="B31" s="12" t="s">
        <v>28</v>
      </c>
    </row>
    <row r="32" spans="1:2">
      <c r="A32" s="12" t="s">
        <v>400</v>
      </c>
      <c r="B32" s="12" t="s">
        <v>28</v>
      </c>
    </row>
    <row r="33" spans="1:2">
      <c r="A33" s="12" t="s">
        <v>401</v>
      </c>
      <c r="B33" s="12" t="s">
        <v>28</v>
      </c>
    </row>
    <row r="34" spans="1:2">
      <c r="A34" s="12" t="s">
        <v>402</v>
      </c>
      <c r="B34" s="12" t="s">
        <v>28</v>
      </c>
    </row>
    <row r="35" spans="1:2">
      <c r="A35" s="12" t="s">
        <v>403</v>
      </c>
      <c r="B35" s="12" t="s">
        <v>28</v>
      </c>
    </row>
    <row r="36" spans="1:2">
      <c r="A36" s="12" t="s">
        <v>404</v>
      </c>
      <c r="B36" s="12" t="s">
        <v>28</v>
      </c>
    </row>
    <row r="37" spans="1:2">
      <c r="A37" s="12" t="s">
        <v>405</v>
      </c>
      <c r="B37" s="12" t="s">
        <v>28</v>
      </c>
    </row>
    <row r="38" spans="1:2">
      <c r="A38" s="12" t="s">
        <v>406</v>
      </c>
      <c r="B38" s="12" t="s">
        <v>28</v>
      </c>
    </row>
    <row r="39" spans="1:2">
      <c r="A39" s="12" t="s">
        <v>407</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06"/>
  <sheetViews>
    <sheetView topLeftCell="B22" zoomScale="55" zoomScaleNormal="55" workbookViewId="0">
      <selection activeCell="B16" sqref="B16"/>
    </sheetView>
  </sheetViews>
  <sheetFormatPr defaultColWidth="9.140625" defaultRowHeight="15.75"/>
  <cols>
    <col min="1" max="1" width="2.7109375" style="9" customWidth="1"/>
    <col min="2" max="2" width="33.5703125" style="9" customWidth="1"/>
    <col min="3" max="4" width="29.5703125" style="9" customWidth="1"/>
    <col min="5" max="5" width="24.42578125" style="17" customWidth="1"/>
    <col min="6" max="6" width="34.42578125" style="9" customWidth="1"/>
    <col min="7" max="7" width="27.5703125" style="9" customWidth="1"/>
    <col min="8" max="8" width="28.85546875" style="9" customWidth="1"/>
    <col min="9" max="9" width="23.140625" style="9" customWidth="1"/>
    <col min="10" max="10" width="22" style="9" customWidth="1"/>
    <col min="11" max="11" width="19.7109375" style="9" customWidth="1"/>
    <col min="12" max="12" width="21.7109375" style="9" customWidth="1"/>
    <col min="13" max="13" width="24" style="9" customWidth="1"/>
    <col min="14" max="14" width="24.140625" style="9" customWidth="1"/>
    <col min="15" max="15" width="21.42578125" style="9" customWidth="1"/>
    <col min="16" max="16" width="22.140625" style="9" customWidth="1"/>
    <col min="17" max="17" width="16.42578125" style="9" customWidth="1"/>
    <col min="18" max="18" width="15.5703125" style="9" customWidth="1"/>
    <col min="19" max="19" width="17.140625" style="9" customWidth="1"/>
    <col min="20" max="20" width="13.7109375" style="8" customWidth="1"/>
    <col min="21" max="21" width="6.28515625" style="8" customWidth="1"/>
    <col min="22" max="22" width="13.5703125" style="9" customWidth="1"/>
    <col min="23" max="23" width="15.28515625" style="9" customWidth="1"/>
    <col min="24" max="16384" width="9.14062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8" t="s">
        <v>176</v>
      </c>
      <c r="E4" s="9"/>
      <c r="T4" s="9"/>
      <c r="V4" s="8"/>
    </row>
    <row r="5" spans="2:22" ht="26.25" customHeight="1" thickBot="1">
      <c r="C5" s="131" t="s">
        <v>173</v>
      </c>
      <c r="E5" s="9"/>
      <c r="T5" s="9"/>
      <c r="V5" s="8"/>
    </row>
    <row r="6" spans="2:22" ht="27" customHeight="1" thickBot="1">
      <c r="B6" s="85"/>
      <c r="C6" s="562" t="s">
        <v>552</v>
      </c>
      <c r="D6" s="17"/>
      <c r="E6" s="9"/>
      <c r="T6" s="9"/>
      <c r="V6" s="8"/>
    </row>
    <row r="7" spans="2:22" ht="21" customHeight="1">
      <c r="B7" s="530"/>
      <c r="C7" s="17"/>
      <c r="D7" s="17"/>
      <c r="E7" s="9"/>
      <c r="T7" s="9"/>
      <c r="V7" s="8"/>
    </row>
    <row r="8" spans="2:22" ht="24.75" customHeight="1">
      <c r="B8" s="119" t="s">
        <v>240</v>
      </c>
      <c r="C8" s="191" t="s">
        <v>682</v>
      </c>
      <c r="D8" s="594"/>
      <c r="E8" s="9"/>
      <c r="T8" s="9"/>
      <c r="V8" s="8"/>
    </row>
    <row r="9" spans="2:22" ht="41.25" customHeight="1">
      <c r="B9" s="544" t="s">
        <v>521</v>
      </c>
      <c r="C9" s="540"/>
      <c r="D9" s="538"/>
      <c r="E9" s="538"/>
      <c r="F9" s="538"/>
      <c r="G9" s="538"/>
      <c r="H9" s="538"/>
      <c r="I9" s="538"/>
      <c r="J9" s="539"/>
      <c r="K9" s="539"/>
      <c r="L9" s="539"/>
      <c r="M9" s="18"/>
      <c r="T9" s="9"/>
      <c r="V9" s="8"/>
    </row>
    <row r="10" spans="2:22" ht="10.5" customHeight="1">
      <c r="B10" s="544"/>
      <c r="C10" s="540"/>
      <c r="D10" s="538"/>
      <c r="E10" s="538"/>
      <c r="F10" s="538"/>
      <c r="G10" s="538"/>
      <c r="H10" s="538"/>
      <c r="I10" s="538"/>
      <c r="J10" s="539"/>
      <c r="K10" s="539"/>
      <c r="L10" s="539"/>
      <c r="M10" s="18"/>
      <c r="T10" s="9"/>
      <c r="V10" s="8"/>
    </row>
    <row r="11" spans="2:22" s="542" customFormat="1" ht="26.25" customHeight="1">
      <c r="B11" s="561" t="s">
        <v>557</v>
      </c>
      <c r="C11" s="560"/>
      <c r="D11" s="560"/>
      <c r="E11" s="560"/>
      <c r="F11" s="560"/>
      <c r="G11" s="560"/>
      <c r="H11" s="560"/>
      <c r="T11" s="543"/>
      <c r="U11" s="543"/>
    </row>
    <row r="12" spans="2:22" s="32" customFormat="1" ht="18.75" customHeight="1">
      <c r="B12" s="537"/>
      <c r="T12" s="188"/>
      <c r="U12" s="188"/>
    </row>
    <row r="13" spans="2:22" s="32" customFormat="1" ht="22.5" customHeight="1" thickBot="1">
      <c r="B13" s="187" t="s">
        <v>509</v>
      </c>
      <c r="C13" s="17"/>
      <c r="F13" s="187" t="s">
        <v>510</v>
      </c>
      <c r="G13" s="36"/>
      <c r="H13" s="31"/>
      <c r="I13" s="9"/>
      <c r="J13" s="186" t="s">
        <v>507</v>
      </c>
      <c r="N13" s="105"/>
      <c r="P13" s="9"/>
      <c r="Q13" s="189"/>
      <c r="R13" s="42"/>
      <c r="T13" s="188"/>
      <c r="U13" s="188"/>
    </row>
    <row r="14" spans="2:22" ht="29.25" customHeight="1" thickBot="1">
      <c r="B14" s="126" t="s">
        <v>548</v>
      </c>
      <c r="D14" s="535" t="s">
        <v>1082</v>
      </c>
      <c r="E14" s="132"/>
      <c r="F14" s="126" t="s">
        <v>549</v>
      </c>
      <c r="H14" s="535" t="s">
        <v>1085</v>
      </c>
      <c r="J14" s="126" t="s">
        <v>516</v>
      </c>
      <c r="L14" s="134"/>
      <c r="N14" s="105"/>
      <c r="Q14" s="101"/>
      <c r="R14" s="98"/>
    </row>
    <row r="15" spans="2:22" ht="26.25" customHeight="1" thickBot="1">
      <c r="B15" s="126" t="s">
        <v>425</v>
      </c>
      <c r="C15" s="108"/>
      <c r="D15" s="535" t="s">
        <v>1083</v>
      </c>
      <c r="F15" s="126" t="s">
        <v>415</v>
      </c>
      <c r="G15" s="129"/>
      <c r="H15" s="535" t="s">
        <v>1086</v>
      </c>
      <c r="I15" s="17"/>
      <c r="J15" s="126" t="s">
        <v>517</v>
      </c>
      <c r="L15" s="134"/>
      <c r="M15" s="105"/>
      <c r="Q15" s="110"/>
      <c r="R15" s="98"/>
    </row>
    <row r="16" spans="2:22" ht="28.5" customHeight="1" thickBot="1">
      <c r="B16" s="126" t="s">
        <v>455</v>
      </c>
      <c r="C16" s="108"/>
      <c r="D16" s="536" t="s">
        <v>1084</v>
      </c>
      <c r="E16" s="105"/>
      <c r="F16" s="126" t="s">
        <v>435</v>
      </c>
      <c r="G16" s="127"/>
      <c r="H16" s="536" t="s">
        <v>1087</v>
      </c>
      <c r="I16" s="105"/>
      <c r="K16" s="197"/>
      <c r="L16" s="197"/>
      <c r="M16" s="197"/>
      <c r="N16" s="197"/>
      <c r="Q16" s="117"/>
      <c r="R16" s="98"/>
    </row>
    <row r="17" spans="1:21" ht="29.25" customHeight="1" thickBot="1">
      <c r="B17" s="126" t="s">
        <v>422</v>
      </c>
      <c r="C17" s="108"/>
      <c r="D17" s="134">
        <v>131487</v>
      </c>
      <c r="E17" s="123"/>
      <c r="F17" s="126" t="s">
        <v>436</v>
      </c>
      <c r="G17" s="596" t="s">
        <v>364</v>
      </c>
      <c r="H17" s="244">
        <v>180602.71</v>
      </c>
      <c r="I17" s="17"/>
      <c r="K17" s="197"/>
      <c r="L17" s="197"/>
      <c r="M17" s="197"/>
      <c r="N17" s="197"/>
      <c r="P17" s="101"/>
      <c r="Q17" s="101"/>
      <c r="R17" s="98"/>
    </row>
    <row r="18" spans="1:21" ht="27.75" customHeight="1" thickBot="1">
      <c r="E18" s="9"/>
      <c r="F18" s="126" t="s">
        <v>437</v>
      </c>
      <c r="G18" s="596" t="s">
        <v>365</v>
      </c>
      <c r="H18" s="133">
        <v>40451.870000000003</v>
      </c>
      <c r="I18" s="17"/>
      <c r="J18" s="117"/>
      <c r="K18" s="117"/>
      <c r="L18" s="117"/>
      <c r="M18" s="117"/>
      <c r="N18" s="117"/>
      <c r="P18" s="117"/>
      <c r="Q18" s="117"/>
      <c r="R18" s="98"/>
    </row>
    <row r="19" spans="1:21" ht="27.75" customHeight="1" thickBot="1">
      <c r="E19" s="9"/>
      <c r="F19" s="126" t="s">
        <v>410</v>
      </c>
      <c r="G19" s="596" t="s">
        <v>366</v>
      </c>
      <c r="H19" s="190">
        <f>707+1682</f>
        <v>2389</v>
      </c>
      <c r="I19" s="17"/>
      <c r="J19" s="117"/>
      <c r="P19" s="117"/>
      <c r="Q19" s="117"/>
      <c r="R19" s="98"/>
    </row>
    <row r="20" spans="1:21" ht="27.75" customHeight="1">
      <c r="C20" s="32"/>
      <c r="D20" s="32"/>
      <c r="E20" s="32"/>
      <c r="F20" s="126" t="s">
        <v>511</v>
      </c>
      <c r="G20" s="596" t="s">
        <v>450</v>
      </c>
      <c r="H20" s="190">
        <f>H17-H18+H19</f>
        <v>142539.84</v>
      </c>
      <c r="I20" s="105"/>
      <c r="P20" s="117"/>
      <c r="Q20" s="117"/>
      <c r="R20" s="98"/>
    </row>
    <row r="21" spans="1:21" ht="22.5" customHeight="1">
      <c r="A21" s="28"/>
      <c r="E21" s="9"/>
    </row>
    <row r="22" spans="1:21" ht="13.5" customHeight="1">
      <c r="A22" s="28"/>
      <c r="B22" s="120" t="s">
        <v>420</v>
      </c>
      <c r="C22" s="35"/>
      <c r="E22" s="9"/>
    </row>
    <row r="23" spans="1:21" ht="13.5" customHeight="1">
      <c r="A23" s="28"/>
      <c r="B23" s="120"/>
      <c r="C23" s="35"/>
      <c r="E23" s="9"/>
    </row>
    <row r="24" spans="1:21" ht="138" customHeight="1">
      <c r="A24" s="28"/>
      <c r="B24" s="903" t="s">
        <v>639</v>
      </c>
      <c r="C24" s="903"/>
      <c r="D24" s="903"/>
      <c r="E24" s="903"/>
      <c r="F24" s="903"/>
      <c r="G24" s="903"/>
    </row>
    <row r="25" spans="1:21" ht="14.25" customHeight="1">
      <c r="A25" s="28"/>
      <c r="B25" s="541"/>
      <c r="C25" s="541"/>
      <c r="D25" s="531"/>
      <c r="E25" s="531"/>
      <c r="F25" s="531"/>
      <c r="G25" s="541"/>
    </row>
    <row r="26" spans="1:21" s="17" customFormat="1" ht="27" customHeight="1">
      <c r="B26" s="906" t="s">
        <v>508</v>
      </c>
      <c r="C26" s="907"/>
      <c r="D26" s="135" t="s">
        <v>41</v>
      </c>
      <c r="E26" s="136" t="s">
        <v>568</v>
      </c>
      <c r="F26" s="136" t="s">
        <v>410</v>
      </c>
      <c r="G26" s="137" t="s">
        <v>411</v>
      </c>
      <c r="T26" s="138"/>
      <c r="U26" s="138"/>
    </row>
    <row r="27" spans="1:21" ht="20.25" customHeight="1">
      <c r="B27" s="720" t="str">
        <f t="array" ref="B27">IFERROR(IF(INDEX('Rate Database'!$D$2:$D$999,MATCH(0,COUNTIF('Rate Database'!$D$2:$D$999,"&lt;"&amp;'Rate Database'!$D$2:$D$999)-SUM(COUNTIF('Rate Database'!$D$2:$D$999,"="&amp;$B$26:B26)),0))&lt;&gt;0,INDEX('Rate Database'!$D$2:$D$999,MATCH(0,COUNTIF('Rate Database'!$D$2:$D$999,"&lt;"&amp;'Rate Database'!$D$2:$D$999)-SUM(COUNTIF('Rate Database'!$D$2:$D$999,"="&amp;$B$26:B26)),0)),""),"")</f>
        <v>General Service 50 to 4,999 kW</v>
      </c>
      <c r="C27" s="721"/>
      <c r="D27" s="630" t="str">
        <f t="shared" ref="D27:D32" si="0">IF(B27&lt;&gt;"",IF(IFERROR(FIND("resid",LOWER(B27)),IFERROR(FIND("less than",LOWER(B27)),IFERROR(FIND("scattered",LOWER(B27)),FALSE)))&lt;&gt;FALSE,"kWh","kW"),"")</f>
        <v>kW</v>
      </c>
      <c r="E27" s="140">
        <f ca="1">SUM(D52:D81)</f>
        <v>51804.5177401861</v>
      </c>
      <c r="F27" s="141">
        <f ca="1">D82</f>
        <v>261.17948072867478</v>
      </c>
      <c r="G27" s="140">
        <f t="shared" ref="G27:G33" ca="1" si="1">E27+F27</f>
        <v>52065.697220914772</v>
      </c>
    </row>
    <row r="28" spans="1:21" ht="20.25" customHeight="1">
      <c r="B28" s="720" t="str">
        <f t="array" ref="B28">IFERROR(IF(INDEX('Rate Database'!$D$2:$D$999,MATCH(0,COUNTIF('Rate Database'!$D$2:$D$999,"&lt;"&amp;'Rate Database'!$D$2:$D$999)-SUM(COUNTIF('Rate Database'!$D$2:$D$999,"="&amp;$B$26:B27)),0))&lt;&gt;0,INDEX('Rate Database'!$D$2:$D$999,MATCH(0,COUNTIF('Rate Database'!$D$2:$D$999,"&lt;"&amp;'Rate Database'!$D$2:$D$999)-SUM(COUNTIF('Rate Database'!$D$2:$D$999,"="&amp;$B$26:B27)),0)),""),"")</f>
        <v>General Service Less Than 50 kW</v>
      </c>
      <c r="C28" s="719"/>
      <c r="D28" s="630" t="str">
        <f t="shared" si="0"/>
        <v>kWh</v>
      </c>
      <c r="E28" s="142">
        <f ca="1">SUM(E52:E81)</f>
        <v>55541.798509123131</v>
      </c>
      <c r="F28" s="143">
        <f ca="1">E82</f>
        <v>280.02760605579874</v>
      </c>
      <c r="G28" s="142">
        <f t="shared" ca="1" si="1"/>
        <v>55821.826115178927</v>
      </c>
    </row>
    <row r="29" spans="1:21" ht="20.25" customHeight="1">
      <c r="B29" s="720" t="str">
        <f t="array" ref="B29">IFERROR(IF(INDEX('Rate Database'!$D$2:$D$999,MATCH(0,COUNTIF('Rate Database'!$D$2:$D$999,"&lt;"&amp;'Rate Database'!$D$2:$D$999)-SUM(COUNTIF('Rate Database'!$D$2:$D$999,"="&amp;$B$26:B28)),0))&lt;&gt;0,INDEX('Rate Database'!$D$2:$D$999,MATCH(0,COUNTIF('Rate Database'!$D$2:$D$999,"&lt;"&amp;'Rate Database'!$D$2:$D$999)-SUM(COUNTIF('Rate Database'!$D$2:$D$999,"="&amp;$B$26:B28)),0)),""),"")</f>
        <v>Large Use</v>
      </c>
      <c r="C29" s="719"/>
      <c r="D29" s="630" t="str">
        <f t="shared" si="0"/>
        <v>kW</v>
      </c>
      <c r="E29" s="142">
        <f ca="1">SUM(F52:F81)</f>
        <v>-317.37956089239805</v>
      </c>
      <c r="F29" s="143">
        <f ca="1">F82</f>
        <v>-1.5981687844766368</v>
      </c>
      <c r="G29" s="142">
        <f t="shared" ca="1" si="1"/>
        <v>-318.97772967687467</v>
      </c>
    </row>
    <row r="30" spans="1:21" ht="20.25" customHeight="1">
      <c r="B30" s="720" t="str">
        <f t="array" ref="B30">IFERROR(IF(INDEX('Rate Database'!$D$2:$D$999,MATCH(0,COUNTIF('Rate Database'!$D$2:$D$999,"&lt;"&amp;'Rate Database'!$D$2:$D$999)-SUM(COUNTIF('Rate Database'!$D$2:$D$999,"="&amp;$B$26:B29)),0))&lt;&gt;0,INDEX('Rate Database'!$D$2:$D$999,MATCH(0,COUNTIF('Rate Database'!$D$2:$D$999,"&lt;"&amp;'Rate Database'!$D$2:$D$999)-SUM(COUNTIF('Rate Database'!$D$2:$D$999,"="&amp;$B$26:B29)),0)),""),"")</f>
        <v>Residential</v>
      </c>
      <c r="C30" s="719"/>
      <c r="D30" s="630" t="str">
        <f t="shared" si="0"/>
        <v>kWh</v>
      </c>
      <c r="E30" s="142">
        <f ca="1">SUM(G52:G81)</f>
        <v>33493.001544980885</v>
      </c>
      <c r="F30" s="143">
        <f ca="1">G82</f>
        <v>168.8557035747699</v>
      </c>
      <c r="G30" s="142">
        <f t="shared" ca="1" si="1"/>
        <v>33661.857248555658</v>
      </c>
    </row>
    <row r="31" spans="1:21" ht="20.25" customHeight="1">
      <c r="B31" s="720" t="str">
        <f t="array" ref="B31">IFERROR(IF(INDEX('Rate Database'!$D$2:$D$999,MATCH(0,COUNTIF('Rate Database'!$D$2:$D$999,"&lt;"&amp;'Rate Database'!$D$2:$D$999)-SUM(COUNTIF('Rate Database'!$D$2:$D$999,"="&amp;$B$26:B30)),0))&lt;&gt;0,INDEX('Rate Database'!$D$2:$D$999,MATCH(0,COUNTIF('Rate Database'!$D$2:$D$999,"&lt;"&amp;'Rate Database'!$D$2:$D$999)-SUM(COUNTIF('Rate Database'!$D$2:$D$999,"="&amp;$B$26:B30)),0)),""),"")</f>
        <v>Sentinel Lighting</v>
      </c>
      <c r="C31" s="719"/>
      <c r="D31" s="630" t="str">
        <f t="shared" si="0"/>
        <v>kW</v>
      </c>
      <c r="E31" s="142">
        <f ca="1">SUM(H52:H81)</f>
        <v>-24.107199999999999</v>
      </c>
      <c r="F31" s="143">
        <f ca="1">H82</f>
        <v>-0.12309722583333332</v>
      </c>
      <c r="G31" s="142">
        <f t="shared" ca="1" si="1"/>
        <v>-24.230297225833333</v>
      </c>
    </row>
    <row r="32" spans="1:21" ht="20.25" customHeight="1">
      <c r="B32" s="720" t="str">
        <f t="array" ref="B32">IFERROR(IF(INDEX('Rate Database'!$D$2:$D$999,MATCH(0,COUNTIF('Rate Database'!$D$2:$D$999,"&lt;"&amp;'Rate Database'!$D$2:$D$999)-SUM(COUNTIF('Rate Database'!$D$2:$D$999,"="&amp;$B$26:B31)),0))&lt;&gt;0,INDEX('Rate Database'!$D$2:$D$999,MATCH(0,COUNTIF('Rate Database'!$D$2:$D$999,"&lt;"&amp;'Rate Database'!$D$2:$D$999)-SUM(COUNTIF('Rate Database'!$D$2:$D$999,"="&amp;$B$26:B31)),0)),""),"")</f>
        <v>Street Lighting</v>
      </c>
      <c r="C32" s="719"/>
      <c r="D32" s="630" t="str">
        <f t="shared" si="0"/>
        <v>kW</v>
      </c>
      <c r="E32" s="142">
        <f ca="1">SUM(I52:I81)</f>
        <v>-309.92239999999953</v>
      </c>
      <c r="F32" s="143">
        <f ca="1">I82</f>
        <v>-1.5673038374999906</v>
      </c>
      <c r="G32" s="142">
        <f t="shared" ca="1" si="1"/>
        <v>-311.48970383749952</v>
      </c>
    </row>
    <row r="33" spans="2:22" ht="20.25" customHeight="1">
      <c r="B33" s="720" t="str">
        <f t="array" ref="B33">IFERROR(IF(INDEX('Rate Database'!$D$2:$D$999,MATCH(0,COUNTIF('Rate Database'!$D$2:$D$999,"&lt;"&amp;'Rate Database'!$D$2:$D$999)-SUM(COUNTIF('Rate Database'!$D$2:$D$999,"="&amp;$B$26:B32)),0))&lt;&gt;0,INDEX('Rate Database'!$D$2:$D$999,MATCH(0,COUNTIF('Rate Database'!$D$2:$D$999,"&lt;"&amp;'Rate Database'!$D$2:$D$999)-SUM(COUNTIF('Rate Database'!$D$2:$D$999,"="&amp;$B$26:B32)),0)),""),"")</f>
        <v>Unmetered Scattered Load</v>
      </c>
      <c r="C33" s="719"/>
      <c r="D33" s="630" t="str">
        <f>IF(B33&lt;&gt;"",IF(IFERROR(FIND("resid",LOWER(B33)),IFERROR(FIND("less than",LOWER(B33)),IFERROR(FIND("scattered",LOWER(B33)),FALSE)))&lt;&gt;FALSE,"kWh","kW"),"")</f>
        <v>kWh</v>
      </c>
      <c r="E33" s="142">
        <f ca="1">SUM(J52:J81)</f>
        <v>-37.077599999999997</v>
      </c>
      <c r="F33" s="143">
        <f ca="1">J82</f>
        <v>-0.18693290000000001</v>
      </c>
      <c r="G33" s="142">
        <f t="shared" ca="1" si="1"/>
        <v>-37.264532899999999</v>
      </c>
    </row>
    <row r="34" spans="2:22" ht="20.25" customHeight="1">
      <c r="B34" s="720" t="str">
        <f t="array" ref="B34">IFERROR(IF(INDEX('Rate Database'!$D$2:$D$999,MATCH(0,COUNTIF('Rate Database'!$D$2:$D$999,"&lt;"&amp;'Rate Database'!$D$2:$D$999)-SUM(COUNTIF('Rate Database'!$D$2:$D$999,"="&amp;$B$26:B33)),0))&lt;&gt;0,INDEX('Rate Database'!$D$2:$D$999,MATCH(0,COUNTIF('Rate Database'!$D$2:$D$999,"&lt;"&amp;'Rate Database'!$D$2:$D$999)-SUM(COUNTIF('Rate Database'!$D$2:$D$999,"="&amp;$B$26:B33)),0)),""),"")</f>
        <v/>
      </c>
      <c r="C34" s="719"/>
      <c r="D34" s="630" t="str">
        <f t="shared" ref="D34:D40" si="2">IF(B34&lt;&gt;"",IF(IFERROR(FIND("resid",LOWER(B34)),IFERROR(FIND("less than",LOWER(B34)),IFERROR(FIND("scattered",LOWER(B34)),FALSE)))&lt;&gt;FALSE,"kWh","kW"),"")</f>
        <v/>
      </c>
      <c r="E34" s="142">
        <f ca="1">SUM(K52:K81)</f>
        <v>0</v>
      </c>
      <c r="F34" s="143">
        <f ca="1">K82</f>
        <v>0</v>
      </c>
      <c r="G34" s="142">
        <f t="shared" ref="G34:G40" ca="1" si="3">E34+F34</f>
        <v>0</v>
      </c>
    </row>
    <row r="35" spans="2:22" ht="20.25" customHeight="1">
      <c r="B35" s="720" t="str">
        <f t="array" ref="B35">IFERROR(IF(INDEX('Rate Database'!$D$2:$D$999,MATCH(0,COUNTIF('Rate Database'!$D$2:$D$999,"&lt;"&amp;'Rate Database'!$D$2:$D$999)-SUM(COUNTIF('Rate Database'!$D$2:$D$999,"="&amp;$B$26:B34)),0))&lt;&gt;0,INDEX('Rate Database'!$D$2:$D$999,MATCH(0,COUNTIF('Rate Database'!$D$2:$D$999,"&lt;"&amp;'Rate Database'!$D$2:$D$999)-SUM(COUNTIF('Rate Database'!$D$2:$D$999,"="&amp;$B$26:B34)),0)),""),"")</f>
        <v/>
      </c>
      <c r="C35" s="719"/>
      <c r="D35" s="630" t="str">
        <f t="shared" si="2"/>
        <v/>
      </c>
      <c r="E35" s="142">
        <f ca="1">SUM(L52:L81)</f>
        <v>0</v>
      </c>
      <c r="F35" s="143">
        <f ca="1">L82</f>
        <v>0</v>
      </c>
      <c r="G35" s="142">
        <f t="shared" ca="1" si="3"/>
        <v>0</v>
      </c>
    </row>
    <row r="36" spans="2:22" ht="20.25" customHeight="1">
      <c r="B36" s="720" t="str">
        <f t="array" ref="B36">IFERROR(IF(INDEX('Rate Database'!$D$2:$D$999,MATCH(0,COUNTIF('Rate Database'!$D$2:$D$999,"&lt;"&amp;'Rate Database'!$D$2:$D$999)-SUM(COUNTIF('Rate Database'!$D$2:$D$999,"="&amp;$B$26:B35)),0))&lt;&gt;0,INDEX('Rate Database'!$D$2:$D$999,MATCH(0,COUNTIF('Rate Database'!$D$2:$D$999,"&lt;"&amp;'Rate Database'!$D$2:$D$999)-SUM(COUNTIF('Rate Database'!$D$2:$D$999,"="&amp;$B$26:B35)),0)),""),"")</f>
        <v/>
      </c>
      <c r="C36" s="719"/>
      <c r="D36" s="630" t="str">
        <f t="shared" si="2"/>
        <v/>
      </c>
      <c r="E36" s="142">
        <f ca="1">SUM(M52:M81)</f>
        <v>0</v>
      </c>
      <c r="F36" s="143">
        <f ca="1">M82</f>
        <v>0</v>
      </c>
      <c r="G36" s="142">
        <f t="shared" ca="1" si="3"/>
        <v>0</v>
      </c>
    </row>
    <row r="37" spans="2:22" ht="20.25" customHeight="1">
      <c r="B37" s="720" t="str">
        <f t="array" ref="B37">IFERROR(IF(INDEX('Rate Database'!$D$2:$D$999,MATCH(0,COUNTIF('Rate Database'!$D$2:$D$999,"&lt;"&amp;'Rate Database'!$D$2:$D$999)-SUM(COUNTIF('Rate Database'!$D$2:$D$999,"="&amp;$B$26:B36)),0))&lt;&gt;0,INDEX('Rate Database'!$D$2:$D$999,MATCH(0,COUNTIF('Rate Database'!$D$2:$D$999,"&lt;"&amp;'Rate Database'!$D$2:$D$999)-SUM(COUNTIF('Rate Database'!$D$2:$D$999,"="&amp;$B$26:B36)),0)),""),"")</f>
        <v/>
      </c>
      <c r="C37" s="719"/>
      <c r="D37" s="630" t="str">
        <f t="shared" si="2"/>
        <v/>
      </c>
      <c r="E37" s="142">
        <f ca="1">SUM(N52:N81)</f>
        <v>0</v>
      </c>
      <c r="F37" s="143">
        <f ca="1">N82</f>
        <v>0</v>
      </c>
      <c r="G37" s="142">
        <f t="shared" ca="1" si="3"/>
        <v>0</v>
      </c>
    </row>
    <row r="38" spans="2:22" ht="20.25" customHeight="1">
      <c r="B38" s="720" t="str">
        <f t="array" ref="B38">IFERROR(IF(INDEX('Rate Database'!$D$2:$D$999,MATCH(0,COUNTIF('Rate Database'!$D$2:$D$999,"&lt;"&amp;'Rate Database'!$D$2:$D$999)-SUM(COUNTIF('Rate Database'!$D$2:$D$999,"="&amp;$B$26:B37)),0))&lt;&gt;0,INDEX('Rate Database'!$D$2:$D$999,MATCH(0,COUNTIF('Rate Database'!$D$2:$D$999,"&lt;"&amp;'Rate Database'!$D$2:$D$999)-SUM(COUNTIF('Rate Database'!$D$2:$D$999,"="&amp;$B$26:B37)),0)),""),"")</f>
        <v/>
      </c>
      <c r="C38" s="719"/>
      <c r="D38" s="630" t="str">
        <f t="shared" si="2"/>
        <v/>
      </c>
      <c r="E38" s="142">
        <f ca="1">SUM(O52:O81)</f>
        <v>0</v>
      </c>
      <c r="F38" s="143">
        <f ca="1">O82</f>
        <v>0</v>
      </c>
      <c r="G38" s="142">
        <f t="shared" ca="1" si="3"/>
        <v>0</v>
      </c>
    </row>
    <row r="39" spans="2:22" ht="20.25" customHeight="1">
      <c r="B39" s="720" t="str">
        <f t="array" ref="B39">IFERROR(IF(INDEX('Rate Database'!$D$2:$D$999,MATCH(0,COUNTIF('Rate Database'!$D$2:$D$999,"&lt;"&amp;'Rate Database'!$D$2:$D$999)-SUM(COUNTIF('Rate Database'!$D$2:$D$999,"="&amp;$B$26:B38)),0))&lt;&gt;0,INDEX('Rate Database'!$D$2:$D$999,MATCH(0,COUNTIF('Rate Database'!$D$2:$D$999,"&lt;"&amp;'Rate Database'!$D$2:$D$999)-SUM(COUNTIF('Rate Database'!$D$2:$D$999,"="&amp;$B$26:B38)),0)),""),"")</f>
        <v/>
      </c>
      <c r="C39" s="719"/>
      <c r="D39" s="630" t="str">
        <f t="shared" si="2"/>
        <v/>
      </c>
      <c r="E39" s="142">
        <f ca="1">SUM(P52:P81)</f>
        <v>0</v>
      </c>
      <c r="F39" s="143">
        <f ca="1">P82</f>
        <v>0</v>
      </c>
      <c r="G39" s="142">
        <f t="shared" ca="1" si="3"/>
        <v>0</v>
      </c>
    </row>
    <row r="40" spans="2:22" ht="20.25" customHeight="1">
      <c r="B40" s="720" t="str">
        <f t="array" ref="B40">IFERROR(IF(INDEX('Rate Database'!$D$2:$D$999,MATCH(0,COUNTIF('Rate Database'!$D$2:$D$999,"&lt;"&amp;'Rate Database'!$D$2:$D$999)-SUM(COUNTIF('Rate Database'!$D$2:$D$999,"="&amp;$B$26:B39)),0))&lt;&gt;0,INDEX('Rate Database'!$D$2:$D$999,MATCH(0,COUNTIF('Rate Database'!$D$2:$D$999,"&lt;"&amp;'Rate Database'!$D$2:$D$999)-SUM(COUNTIF('Rate Database'!$D$2:$D$999,"="&amp;$B$26:B39)),0)),""),"")</f>
        <v/>
      </c>
      <c r="C40" s="719"/>
      <c r="D40" s="630" t="str">
        <f t="shared" si="2"/>
        <v/>
      </c>
      <c r="E40" s="144">
        <f ca="1">SUM(Q52:Q81)</f>
        <v>0</v>
      </c>
      <c r="F40" s="145">
        <f ca="1">Q82</f>
        <v>0</v>
      </c>
      <c r="G40" s="144">
        <f t="shared" ca="1" si="3"/>
        <v>0</v>
      </c>
    </row>
    <row r="41" spans="2:22" s="8" customFormat="1" ht="21" customHeight="1">
      <c r="B41" s="904" t="s">
        <v>26</v>
      </c>
      <c r="C41" s="905"/>
      <c r="D41" s="139"/>
      <c r="E41" s="146">
        <f ca="1">SUM(E27:E40)</f>
        <v>140150.83103339773</v>
      </c>
      <c r="F41" s="146">
        <f ca="1">SUM(F27:F40)</f>
        <v>706.58728761143345</v>
      </c>
      <c r="G41" s="146">
        <f ca="1">SUM(G27:G40)</f>
        <v>140857.41832100914</v>
      </c>
      <c r="H41" s="202"/>
    </row>
    <row r="42" spans="2:22" ht="18" customHeight="1">
      <c r="D42" s="96"/>
      <c r="E42" s="9"/>
      <c r="F42" s="17"/>
    </row>
    <row r="43" spans="2:22" s="28" customFormat="1" ht="21">
      <c r="C43" s="35"/>
      <c r="D43" s="36"/>
      <c r="E43" s="36"/>
      <c r="F43" s="36"/>
      <c r="G43" s="36"/>
      <c r="H43" s="36"/>
      <c r="I43" s="36"/>
      <c r="J43" s="36"/>
      <c r="K43" s="36"/>
      <c r="L43" s="36"/>
      <c r="M43" s="109"/>
      <c r="N43" s="36"/>
      <c r="O43" s="36"/>
      <c r="P43" s="36"/>
      <c r="Q43" s="36"/>
      <c r="R43" s="36"/>
      <c r="T43" s="37"/>
      <c r="U43" s="19"/>
      <c r="V43" s="38"/>
    </row>
    <row r="44" spans="2:22" ht="12" customHeight="1">
      <c r="B44" s="120" t="s">
        <v>461</v>
      </c>
      <c r="C44" s="31"/>
      <c r="D44" s="31"/>
      <c r="E44" s="590"/>
      <c r="F44" s="31"/>
      <c r="G44" s="31"/>
      <c r="H44" s="31"/>
      <c r="I44" s="31"/>
      <c r="J44" s="31"/>
      <c r="K44" s="31"/>
      <c r="L44" s="31"/>
      <c r="M44" s="31"/>
      <c r="N44" s="31"/>
      <c r="O44" s="31"/>
      <c r="P44" s="31"/>
      <c r="Q44" s="31"/>
      <c r="R44" s="31"/>
      <c r="U44" s="19"/>
      <c r="V44" s="13"/>
    </row>
    <row r="45" spans="2:22" ht="12" customHeight="1">
      <c r="B45" s="120"/>
      <c r="C45" s="31"/>
      <c r="D45" s="31"/>
      <c r="E45" s="31"/>
      <c r="F45" s="31"/>
      <c r="G45" s="31"/>
      <c r="H45" s="31"/>
      <c r="I45" s="31"/>
      <c r="J45" s="31"/>
      <c r="K45" s="31"/>
      <c r="L45" s="31"/>
      <c r="M45" s="31"/>
      <c r="N45" s="31"/>
      <c r="O45" s="31"/>
      <c r="P45" s="31"/>
      <c r="Q45" s="31"/>
      <c r="R45" s="31"/>
      <c r="U45" s="19"/>
      <c r="V45" s="13"/>
    </row>
    <row r="46" spans="2:22" s="28" customFormat="1" ht="41.25" customHeight="1">
      <c r="B46" s="903" t="s">
        <v>615</v>
      </c>
      <c r="C46" s="903"/>
      <c r="D46" s="903"/>
      <c r="E46" s="903"/>
      <c r="F46" s="903"/>
      <c r="G46" s="903"/>
      <c r="H46" s="903"/>
      <c r="I46" s="903"/>
      <c r="J46" s="903"/>
      <c r="K46" s="903"/>
      <c r="L46" s="903"/>
      <c r="M46" s="609"/>
      <c r="N46" s="107"/>
      <c r="O46" s="107"/>
      <c r="P46" s="107"/>
      <c r="Q46" s="107"/>
      <c r="R46" s="107"/>
      <c r="T46" s="37"/>
      <c r="U46" s="19"/>
      <c r="V46" s="38"/>
    </row>
    <row r="47" spans="2:22" s="28" customFormat="1" ht="48" customHeight="1">
      <c r="B47" s="903" t="s">
        <v>567</v>
      </c>
      <c r="C47" s="903"/>
      <c r="D47" s="903"/>
      <c r="E47" s="903"/>
      <c r="F47" s="903"/>
      <c r="G47" s="903"/>
      <c r="H47" s="903"/>
      <c r="I47" s="903"/>
      <c r="J47" s="903"/>
      <c r="K47" s="903"/>
      <c r="L47" s="903"/>
      <c r="M47" s="609"/>
      <c r="N47" s="107"/>
      <c r="O47" s="107"/>
      <c r="P47" s="107"/>
      <c r="Q47" s="107"/>
      <c r="R47" s="107"/>
      <c r="T47" s="37"/>
      <c r="U47" s="19"/>
      <c r="V47" s="38"/>
    </row>
    <row r="48" spans="2:22" s="28" customFormat="1" ht="26.25" customHeight="1">
      <c r="B48" s="903" t="s">
        <v>624</v>
      </c>
      <c r="C48" s="903"/>
      <c r="D48" s="903"/>
      <c r="E48" s="903"/>
      <c r="F48" s="903"/>
      <c r="G48" s="903"/>
      <c r="H48" s="903"/>
      <c r="I48" s="903"/>
      <c r="J48" s="903"/>
      <c r="K48" s="903"/>
      <c r="L48" s="903"/>
      <c r="M48" s="609"/>
      <c r="N48" s="107"/>
      <c r="O48" s="107"/>
      <c r="P48" s="107"/>
      <c r="Q48" s="107"/>
      <c r="R48" s="107"/>
      <c r="T48" s="37"/>
      <c r="U48" s="19"/>
      <c r="V48" s="38"/>
    </row>
    <row r="49" spans="2:22" ht="15" customHeight="1">
      <c r="B49" s="605"/>
      <c r="C49" s="31"/>
      <c r="D49" s="31"/>
      <c r="E49" s="31"/>
      <c r="F49" s="31"/>
      <c r="G49" s="31"/>
      <c r="H49" s="31"/>
      <c r="I49" s="31"/>
      <c r="J49" s="31"/>
      <c r="K49" s="31"/>
      <c r="L49" s="31"/>
      <c r="M49" s="31"/>
      <c r="N49" s="31"/>
      <c r="O49" s="31"/>
      <c r="P49" s="31"/>
      <c r="Q49" s="31"/>
      <c r="R49" s="31"/>
      <c r="U49" s="19"/>
      <c r="V49" s="13"/>
    </row>
    <row r="50" spans="2:22" s="17" customFormat="1" ht="63" customHeight="1">
      <c r="B50" s="245" t="s">
        <v>34</v>
      </c>
      <c r="C50" s="245" t="s">
        <v>518</v>
      </c>
      <c r="D50" s="137" t="str">
        <f>IF($B27&lt;&gt;"",$B27,"")</f>
        <v>General Service 50 to 4,999 kW</v>
      </c>
      <c r="E50" s="137" t="str">
        <f>IF($B28&lt;&gt;"",$B28,"")</f>
        <v>General Service Less Than 50 kW</v>
      </c>
      <c r="F50" s="137" t="str">
        <f>IF($B29&lt;&gt;"",$B29,"")</f>
        <v>Large Use</v>
      </c>
      <c r="G50" s="137" t="str">
        <f>IF($B30&lt;&gt;"",$B30,"")</f>
        <v>Residential</v>
      </c>
      <c r="H50" s="137" t="str">
        <f>IF($B31&lt;&gt;"",$B31,"")</f>
        <v>Sentinel Lighting</v>
      </c>
      <c r="I50" s="137" t="str">
        <f>IF($B32&lt;&gt;"",$B32,"")</f>
        <v>Street Lighting</v>
      </c>
      <c r="J50" s="137" t="str">
        <f>IF($B33&lt;&gt;"",$B33,"")</f>
        <v>Unmetered Scattered Load</v>
      </c>
      <c r="K50" s="137" t="str">
        <f>IF($B34&lt;&gt;"",$B34,"")</f>
        <v/>
      </c>
      <c r="L50" s="137" t="str">
        <f>IF($B35&lt;&gt;"",$B35,"")</f>
        <v/>
      </c>
      <c r="M50" s="137" t="str">
        <f>IF($B36&lt;&gt;"",$B36,"")</f>
        <v/>
      </c>
      <c r="N50" s="137" t="str">
        <f>IF($B37&lt;&gt;"",$B37,"")</f>
        <v/>
      </c>
      <c r="O50" s="137" t="str">
        <f>IF($B38&lt;&gt;"",$B38,"")</f>
        <v/>
      </c>
      <c r="P50" s="137" t="str">
        <f>IF($B39&lt;&gt;"",$B39,"")</f>
        <v/>
      </c>
      <c r="Q50" s="137" t="str">
        <f>IF($B40&lt;&gt;"",$B40,"")</f>
        <v/>
      </c>
      <c r="R50" s="245" t="s">
        <v>26</v>
      </c>
      <c r="T50" s="138"/>
      <c r="U50" s="147"/>
    </row>
    <row r="51" spans="2:22" s="148" customFormat="1" ht="15.75" customHeight="1">
      <c r="B51" s="568"/>
      <c r="C51" s="569"/>
      <c r="D51" s="569" t="str">
        <f>D27</f>
        <v>kW</v>
      </c>
      <c r="E51" s="569" t="str">
        <f>D28</f>
        <v>kWh</v>
      </c>
      <c r="F51" s="569" t="str">
        <f>D29</f>
        <v>kW</v>
      </c>
      <c r="G51" s="569" t="str">
        <f>D30</f>
        <v>kWh</v>
      </c>
      <c r="H51" s="569" t="str">
        <f>D31</f>
        <v>kW</v>
      </c>
      <c r="I51" s="569" t="str">
        <f>D32</f>
        <v>kW</v>
      </c>
      <c r="J51" s="569" t="str">
        <f>D33</f>
        <v>kWh</v>
      </c>
      <c r="K51" s="569" t="str">
        <f>D34</f>
        <v/>
      </c>
      <c r="L51" s="569" t="str">
        <f>D35</f>
        <v/>
      </c>
      <c r="M51" s="569" t="str">
        <f>D36</f>
        <v/>
      </c>
      <c r="N51" s="569" t="str">
        <f>D37</f>
        <v/>
      </c>
      <c r="O51" s="569" t="str">
        <f>D38</f>
        <v/>
      </c>
      <c r="P51" s="569" t="str">
        <f>D39</f>
        <v/>
      </c>
      <c r="Q51" s="569" t="str">
        <f>D40</f>
        <v/>
      </c>
      <c r="R51" s="570"/>
      <c r="U51" s="149"/>
    </row>
    <row r="52" spans="2:22" s="17" customFormat="1">
      <c r="B52" s="150" t="s">
        <v>143</v>
      </c>
      <c r="C52" s="151"/>
      <c r="D52" s="152">
        <f ca="1">'4.  2011-2014 LRAM'!Y131</f>
        <v>11792.172049354191</v>
      </c>
      <c r="E52" s="152">
        <f ca="1">'4.  2011-2014 LRAM'!Z131</f>
        <v>10781.480610681307</v>
      </c>
      <c r="F52" s="152">
        <f ca="1">'4.  2011-2014 LRAM'!AA131</f>
        <v>0</v>
      </c>
      <c r="G52" s="152">
        <f ca="1">'4.  2011-2014 LRAM'!AB131</f>
        <v>8002.6476893414274</v>
      </c>
      <c r="H52" s="152">
        <f ca="1">'4.  2011-2014 LRAM'!AC131</f>
        <v>0</v>
      </c>
      <c r="I52" s="152">
        <f ca="1">'4.  2011-2014 LRAM'!AD131</f>
        <v>0</v>
      </c>
      <c r="J52" s="152">
        <f ca="1">'4.  2011-2014 LRAM'!AE131</f>
        <v>0</v>
      </c>
      <c r="K52" s="152">
        <f ca="1">'4.  2011-2014 LRAM'!AF131</f>
        <v>0</v>
      </c>
      <c r="L52" s="152">
        <f ca="1">'4.  2011-2014 LRAM'!AG131</f>
        <v>0</v>
      </c>
      <c r="M52" s="152">
        <f ca="1">'4.  2011-2014 LRAM'!AH131</f>
        <v>0</v>
      </c>
      <c r="N52" s="152">
        <f ca="1">'4.  2011-2014 LRAM'!AI131</f>
        <v>0</v>
      </c>
      <c r="O52" s="152">
        <f ca="1">'4.  2011-2014 LRAM'!AJ131</f>
        <v>0</v>
      </c>
      <c r="P52" s="152">
        <f ca="1">'4.  2011-2014 LRAM'!AK131</f>
        <v>0</v>
      </c>
      <c r="Q52" s="152">
        <f ca="1">'4.  2011-2014 LRAM'!AL131</f>
        <v>0</v>
      </c>
      <c r="R52" s="153">
        <f ca="1">SUM(D52:Q52)</f>
        <v>30576.300349376928</v>
      </c>
      <c r="U52" s="154"/>
      <c r="V52" s="155"/>
    </row>
    <row r="53" spans="2:22" s="17" customFormat="1">
      <c r="B53" s="156" t="s">
        <v>35</v>
      </c>
      <c r="C53" s="157"/>
      <c r="D53" s="158">
        <f>-'4.  2011-2014 LRAM'!Y132</f>
        <v>0</v>
      </c>
      <c r="E53" s="158">
        <f>-'4.  2011-2014 LRAM'!Z132</f>
        <v>0</v>
      </c>
      <c r="F53" s="158">
        <f>-'4.  2011-2014 LRAM'!AA132</f>
        <v>0</v>
      </c>
      <c r="G53" s="158">
        <f>-'4.  2011-2014 LRAM'!AB132</f>
        <v>0</v>
      </c>
      <c r="H53" s="158">
        <f>-'4.  2011-2014 LRAM'!AC132</f>
        <v>0</v>
      </c>
      <c r="I53" s="158">
        <f>-'4.  2011-2014 LRAM'!AD132</f>
        <v>0</v>
      </c>
      <c r="J53" s="158">
        <f>-'4.  2011-2014 LRAM'!AE132</f>
        <v>0</v>
      </c>
      <c r="K53" s="158">
        <f>-'4.  2011-2014 LRAM'!AF132</f>
        <v>0</v>
      </c>
      <c r="L53" s="158">
        <f>-'4.  2011-2014 LRAM'!AG132</f>
        <v>0</v>
      </c>
      <c r="M53" s="158">
        <f>-'4.  2011-2014 LRAM'!AH132</f>
        <v>0</v>
      </c>
      <c r="N53" s="158">
        <f>-'4.  2011-2014 LRAM'!AI132</f>
        <v>0</v>
      </c>
      <c r="O53" s="158">
        <f>-'4.  2011-2014 LRAM'!AJ132</f>
        <v>0</v>
      </c>
      <c r="P53" s="158">
        <f>-'4.  2011-2014 LRAM'!AK132</f>
        <v>0</v>
      </c>
      <c r="Q53" s="158">
        <f>-'4.  2011-2014 LRAM'!AL132</f>
        <v>0</v>
      </c>
      <c r="R53" s="159">
        <f>SUM(D53:Q53)</f>
        <v>0</v>
      </c>
      <c r="S53" s="160"/>
      <c r="T53" s="138"/>
      <c r="U53" s="161"/>
      <c r="V53" s="155"/>
    </row>
    <row r="54" spans="2:22" s="138" customFormat="1">
      <c r="B54" s="617" t="s">
        <v>67</v>
      </c>
      <c r="C54" s="613"/>
      <c r="D54" s="162">
        <v>-11792.17</v>
      </c>
      <c r="E54" s="162">
        <v>-10781.48</v>
      </c>
      <c r="F54" s="162"/>
      <c r="G54" s="162">
        <v>-8002.65</v>
      </c>
      <c r="H54" s="162"/>
      <c r="I54" s="162"/>
      <c r="J54" s="162"/>
      <c r="K54" s="163"/>
      <c r="L54" s="163"/>
      <c r="M54" s="163"/>
      <c r="N54" s="163"/>
      <c r="O54" s="163"/>
      <c r="P54" s="163"/>
      <c r="Q54" s="163"/>
      <c r="R54" s="164">
        <v>-30576.3</v>
      </c>
      <c r="U54" s="161"/>
      <c r="V54" s="155"/>
    </row>
    <row r="55" spans="2:22" s="17" customFormat="1">
      <c r="B55" s="156" t="s">
        <v>144</v>
      </c>
      <c r="C55" s="157"/>
      <c r="D55" s="158">
        <f ca="1">'4.  2011-2014 LRAM'!Y261</f>
        <v>23615.112189549414</v>
      </c>
      <c r="E55" s="158">
        <f ca="1">'4.  2011-2014 LRAM'!Z261</f>
        <v>17170.70226432351</v>
      </c>
      <c r="F55" s="158">
        <f ca="1">'4.  2011-2014 LRAM'!AA261</f>
        <v>1088.6073180520768</v>
      </c>
      <c r="G55" s="158">
        <f ca="1">'4.  2011-2014 LRAM'!AB261</f>
        <v>13593.24590714477</v>
      </c>
      <c r="H55" s="158">
        <f ca="1">'4.  2011-2014 LRAM'!AC261</f>
        <v>0</v>
      </c>
      <c r="I55" s="158">
        <f ca="1">'4.  2011-2014 LRAM'!AD261</f>
        <v>0</v>
      </c>
      <c r="J55" s="158">
        <f ca="1">'4.  2011-2014 LRAM'!AE261</f>
        <v>0</v>
      </c>
      <c r="K55" s="158">
        <f ca="1">'4.  2011-2014 LRAM'!AF261</f>
        <v>0</v>
      </c>
      <c r="L55" s="158">
        <f ca="1">'4.  2011-2014 LRAM'!AG261</f>
        <v>0</v>
      </c>
      <c r="M55" s="158">
        <f ca="1">'4.  2011-2014 LRAM'!AH261</f>
        <v>0</v>
      </c>
      <c r="N55" s="158">
        <f ca="1">'4.  2011-2014 LRAM'!AI261</f>
        <v>0</v>
      </c>
      <c r="O55" s="158">
        <f ca="1">'4.  2011-2014 LRAM'!AJ261</f>
        <v>0</v>
      </c>
      <c r="P55" s="158">
        <f ca="1">'4.  2011-2014 LRAM'!AK261</f>
        <v>0</v>
      </c>
      <c r="Q55" s="158">
        <f ca="1">'4.  2011-2014 LRAM'!AL261</f>
        <v>0</v>
      </c>
      <c r="R55" s="159">
        <f ca="1">SUM(D55:Q55)</f>
        <v>55467.667679069767</v>
      </c>
      <c r="U55" s="154"/>
      <c r="V55" s="155"/>
    </row>
    <row r="56" spans="2:22" s="17" customFormat="1">
      <c r="B56" s="156" t="s">
        <v>36</v>
      </c>
      <c r="C56" s="157"/>
      <c r="D56" s="158">
        <f>-'4.  2011-2014 LRAM'!Y262</f>
        <v>0</v>
      </c>
      <c r="E56" s="158">
        <f>-'4.  2011-2014 LRAM'!Z262</f>
        <v>0</v>
      </c>
      <c r="F56" s="158">
        <f>-'4.  2011-2014 LRAM'!AA262</f>
        <v>0</v>
      </c>
      <c r="G56" s="158">
        <f>-'4.  2011-2014 LRAM'!AB262</f>
        <v>0</v>
      </c>
      <c r="H56" s="158">
        <f>-'4.  2011-2014 LRAM'!AC262</f>
        <v>0</v>
      </c>
      <c r="I56" s="158">
        <f>-'4.  2011-2014 LRAM'!AD262</f>
        <v>0</v>
      </c>
      <c r="J56" s="158">
        <f>-'4.  2011-2014 LRAM'!AE262</f>
        <v>0</v>
      </c>
      <c r="K56" s="158">
        <f>-'4.  2011-2014 LRAM'!AF262</f>
        <v>0</v>
      </c>
      <c r="L56" s="158">
        <f>-'4.  2011-2014 LRAM'!AG262</f>
        <v>0</v>
      </c>
      <c r="M56" s="158">
        <f>-'4.  2011-2014 LRAM'!AH262</f>
        <v>0</v>
      </c>
      <c r="N56" s="158">
        <f>-'4.  2011-2014 LRAM'!AI262</f>
        <v>0</v>
      </c>
      <c r="O56" s="158">
        <f>-'4.  2011-2014 LRAM'!AJ262</f>
        <v>0</v>
      </c>
      <c r="P56" s="158">
        <f>-'4.  2011-2014 LRAM'!AK262</f>
        <v>0</v>
      </c>
      <c r="Q56" s="158">
        <f>-'4.  2011-2014 LRAM'!AL262</f>
        <v>0</v>
      </c>
      <c r="R56" s="159">
        <f>SUM(D56:Q56)</f>
        <v>0</v>
      </c>
      <c r="S56" s="160"/>
      <c r="U56" s="154"/>
      <c r="V56" s="155"/>
    </row>
    <row r="57" spans="2:22" s="138" customFormat="1">
      <c r="B57" s="617" t="s">
        <v>67</v>
      </c>
      <c r="C57" s="613"/>
      <c r="D57" s="162">
        <v>-23615.11</v>
      </c>
      <c r="E57" s="162">
        <v>-17170.7</v>
      </c>
      <c r="F57" s="162">
        <v>-1088.6099999999999</v>
      </c>
      <c r="G57" s="162">
        <v>-13593.25</v>
      </c>
      <c r="H57" s="162"/>
      <c r="I57" s="162"/>
      <c r="J57" s="162"/>
      <c r="K57" s="163"/>
      <c r="L57" s="163"/>
      <c r="M57" s="163"/>
      <c r="N57" s="163"/>
      <c r="O57" s="163"/>
      <c r="P57" s="163"/>
      <c r="Q57" s="163"/>
      <c r="R57" s="164">
        <v>-55467.67</v>
      </c>
      <c r="U57" s="161"/>
      <c r="V57" s="155"/>
    </row>
    <row r="58" spans="2:22" s="165" customFormat="1">
      <c r="B58" s="156" t="s">
        <v>38</v>
      </c>
      <c r="C58" s="157"/>
      <c r="D58" s="158">
        <f ca="1">'4.  2011-2014 LRAM'!Y391</f>
        <v>34908.001289048421</v>
      </c>
      <c r="E58" s="158">
        <f ca="1">'4.  2011-2014 LRAM'!Z391</f>
        <v>31771.955614128601</v>
      </c>
      <c r="F58" s="158">
        <f ca="1">'4.  2011-2014 LRAM'!AA391</f>
        <v>6562.6339409886859</v>
      </c>
      <c r="G58" s="158">
        <f ca="1">'4.  2011-2014 LRAM'!AB391</f>
        <v>23493.554367895282</v>
      </c>
      <c r="H58" s="158">
        <f ca="1">'4.  2011-2014 LRAM'!AC391</f>
        <v>0</v>
      </c>
      <c r="I58" s="158">
        <f ca="1">'4.  2011-2014 LRAM'!AD391</f>
        <v>0</v>
      </c>
      <c r="J58" s="158">
        <f ca="1">'4.  2011-2014 LRAM'!AE391</f>
        <v>0</v>
      </c>
      <c r="K58" s="158">
        <f ca="1">'4.  2011-2014 LRAM'!AF391</f>
        <v>0</v>
      </c>
      <c r="L58" s="158">
        <f ca="1">'4.  2011-2014 LRAM'!AG391</f>
        <v>0</v>
      </c>
      <c r="M58" s="158">
        <f ca="1">'4.  2011-2014 LRAM'!AH391</f>
        <v>0</v>
      </c>
      <c r="N58" s="158">
        <f ca="1">'4.  2011-2014 LRAM'!AI391</f>
        <v>0</v>
      </c>
      <c r="O58" s="158">
        <f ca="1">'4.  2011-2014 LRAM'!AJ391</f>
        <v>0</v>
      </c>
      <c r="P58" s="158">
        <f ca="1">'4.  2011-2014 LRAM'!AK391</f>
        <v>0</v>
      </c>
      <c r="Q58" s="158">
        <f ca="1">'4.  2011-2014 LRAM'!AL391</f>
        <v>0</v>
      </c>
      <c r="R58" s="159">
        <f ca="1">SUM(D58:Q58)</f>
        <v>96736.14521206099</v>
      </c>
      <c r="U58" s="154"/>
      <c r="V58" s="155"/>
    </row>
    <row r="59" spans="2:22" s="165" customFormat="1">
      <c r="B59" s="156" t="s">
        <v>37</v>
      </c>
      <c r="C59" s="157"/>
      <c r="D59" s="158">
        <f>-'4.  2011-2014 LRAM'!Y392</f>
        <v>0</v>
      </c>
      <c r="E59" s="158">
        <f>-'4.  2011-2014 LRAM'!Z392</f>
        <v>0</v>
      </c>
      <c r="F59" s="158">
        <f>-'4.  2011-2014 LRAM'!AA392</f>
        <v>0</v>
      </c>
      <c r="G59" s="158">
        <f>-'4.  2011-2014 LRAM'!AB392</f>
        <v>0</v>
      </c>
      <c r="H59" s="158">
        <f>-'4.  2011-2014 LRAM'!AC392</f>
        <v>0</v>
      </c>
      <c r="I59" s="158">
        <f>-'4.  2011-2014 LRAM'!AD392</f>
        <v>0</v>
      </c>
      <c r="J59" s="158">
        <f>-'4.  2011-2014 LRAM'!AE392</f>
        <v>0</v>
      </c>
      <c r="K59" s="158">
        <f>-'4.  2011-2014 LRAM'!AF392</f>
        <v>0</v>
      </c>
      <c r="L59" s="158">
        <f>-'4.  2011-2014 LRAM'!AG392</f>
        <v>0</v>
      </c>
      <c r="M59" s="158">
        <f>-'4.  2011-2014 LRAM'!AH392</f>
        <v>0</v>
      </c>
      <c r="N59" s="158">
        <f>-'4.  2011-2014 LRAM'!AI392</f>
        <v>0</v>
      </c>
      <c r="O59" s="158">
        <f>-'4.  2011-2014 LRAM'!AJ392</f>
        <v>0</v>
      </c>
      <c r="P59" s="158">
        <f>-'4.  2011-2014 LRAM'!AK392</f>
        <v>0</v>
      </c>
      <c r="Q59" s="158">
        <f>-'4.  2011-2014 LRAM'!AL392</f>
        <v>0</v>
      </c>
      <c r="R59" s="159">
        <f>SUM(D59:Q59)</f>
        <v>0</v>
      </c>
      <c r="S59" s="160"/>
      <c r="U59" s="154"/>
      <c r="V59" s="155"/>
    </row>
    <row r="60" spans="2:22" s="138" customFormat="1">
      <c r="B60" s="617" t="s">
        <v>67</v>
      </c>
      <c r="C60" s="613"/>
      <c r="D60" s="162">
        <v>-34908</v>
      </c>
      <c r="E60" s="162">
        <v>-31771.96</v>
      </c>
      <c r="F60" s="162">
        <v>-6562.63</v>
      </c>
      <c r="G60" s="162">
        <v>-23493.55</v>
      </c>
      <c r="H60" s="162"/>
      <c r="I60" s="162"/>
      <c r="J60" s="162"/>
      <c r="K60" s="163"/>
      <c r="L60" s="163"/>
      <c r="M60" s="163"/>
      <c r="N60" s="163"/>
      <c r="O60" s="163"/>
      <c r="P60" s="163"/>
      <c r="Q60" s="163"/>
      <c r="R60" s="164">
        <v>-96736.15</v>
      </c>
      <c r="U60" s="161"/>
      <c r="V60" s="155"/>
    </row>
    <row r="61" spans="2:22" s="165" customFormat="1">
      <c r="B61" s="156" t="s">
        <v>40</v>
      </c>
      <c r="C61" s="157"/>
      <c r="D61" s="158">
        <v>46025</v>
      </c>
      <c r="E61" s="158">
        <v>74066</v>
      </c>
      <c r="F61" s="158">
        <v>6632</v>
      </c>
      <c r="G61" s="158">
        <v>29156</v>
      </c>
      <c r="H61" s="158">
        <f ca="1">'4.  2011-2014 LRAM'!AC521</f>
        <v>0</v>
      </c>
      <c r="I61" s="158">
        <f ca="1">'4.  2011-2014 LRAM'!AD521</f>
        <v>0</v>
      </c>
      <c r="J61" s="158">
        <f ca="1">'4.  2011-2014 LRAM'!AE521</f>
        <v>0</v>
      </c>
      <c r="K61" s="158">
        <f ca="1">'4.  2011-2014 LRAM'!AF521</f>
        <v>0</v>
      </c>
      <c r="L61" s="158">
        <f ca="1">'4.  2011-2014 LRAM'!AG521</f>
        <v>0</v>
      </c>
      <c r="M61" s="158">
        <f ca="1">'4.  2011-2014 LRAM'!AH521</f>
        <v>0</v>
      </c>
      <c r="N61" s="158">
        <f ca="1">'4.  2011-2014 LRAM'!AI521</f>
        <v>0</v>
      </c>
      <c r="O61" s="158">
        <f ca="1">'4.  2011-2014 LRAM'!AJ521</f>
        <v>0</v>
      </c>
      <c r="P61" s="158">
        <f ca="1">'4.  2011-2014 LRAM'!AK521</f>
        <v>0</v>
      </c>
      <c r="Q61" s="158">
        <f ca="1">'4.  2011-2014 LRAM'!AL521</f>
        <v>0</v>
      </c>
      <c r="R61" s="159">
        <f ca="1">SUM(D61:Q61)</f>
        <v>155879</v>
      </c>
      <c r="U61" s="154"/>
      <c r="V61" s="155"/>
    </row>
    <row r="62" spans="2:22" s="165" customFormat="1">
      <c r="B62" s="156" t="s">
        <v>39</v>
      </c>
      <c r="C62" s="157"/>
      <c r="D62" s="158">
        <f>-'4.  2011-2014 LRAM'!Y522</f>
        <v>0</v>
      </c>
      <c r="E62" s="158">
        <f>-'4.  2011-2014 LRAM'!Z522</f>
        <v>0</v>
      </c>
      <c r="F62" s="158">
        <f>-'4.  2011-2014 LRAM'!AA522</f>
        <v>0</v>
      </c>
      <c r="G62" s="158">
        <f>-'4.  2011-2014 LRAM'!AB522</f>
        <v>0</v>
      </c>
      <c r="H62" s="158">
        <f>-'4.  2011-2014 LRAM'!AC522</f>
        <v>0</v>
      </c>
      <c r="I62" s="158">
        <f>-'4.  2011-2014 LRAM'!AD522</f>
        <v>0</v>
      </c>
      <c r="J62" s="158">
        <f>-'4.  2011-2014 LRAM'!AE522</f>
        <v>0</v>
      </c>
      <c r="K62" s="158">
        <f>-'4.  2011-2014 LRAM'!AF522</f>
        <v>0</v>
      </c>
      <c r="L62" s="158">
        <f>-'4.  2011-2014 LRAM'!AG522</f>
        <v>0</v>
      </c>
      <c r="M62" s="158">
        <f>-'4.  2011-2014 LRAM'!AH522</f>
        <v>0</v>
      </c>
      <c r="N62" s="158">
        <f>-'4.  2011-2014 LRAM'!AI522</f>
        <v>0</v>
      </c>
      <c r="O62" s="158">
        <f>-'4.  2011-2014 LRAM'!AJ522</f>
        <v>0</v>
      </c>
      <c r="P62" s="158">
        <f>-'4.  2011-2014 LRAM'!AK522</f>
        <v>0</v>
      </c>
      <c r="Q62" s="158">
        <f>-'4.  2011-2014 LRAM'!AL522</f>
        <v>0</v>
      </c>
      <c r="R62" s="159">
        <f>SUM(D62:Q62)</f>
        <v>0</v>
      </c>
      <c r="S62" s="160"/>
      <c r="U62" s="154"/>
      <c r="V62" s="155"/>
    </row>
    <row r="63" spans="2:22" s="138" customFormat="1">
      <c r="B63" s="617" t="s">
        <v>67</v>
      </c>
      <c r="C63" s="613"/>
      <c r="D63" s="162">
        <v>-46025</v>
      </c>
      <c r="E63" s="162">
        <v>-74066</v>
      </c>
      <c r="F63" s="162">
        <v>-6632</v>
      </c>
      <c r="G63" s="162">
        <v>-29156</v>
      </c>
      <c r="H63" s="162"/>
      <c r="I63" s="162"/>
      <c r="J63" s="162"/>
      <c r="K63" s="163"/>
      <c r="L63" s="163"/>
      <c r="M63" s="163"/>
      <c r="N63" s="163"/>
      <c r="O63" s="163"/>
      <c r="P63" s="163"/>
      <c r="Q63" s="163"/>
      <c r="R63" s="164">
        <v>-155879</v>
      </c>
      <c r="U63" s="161"/>
      <c r="V63" s="155"/>
    </row>
    <row r="64" spans="2:22" s="165" customFormat="1">
      <c r="B64" s="156" t="s">
        <v>94</v>
      </c>
      <c r="C64" s="528"/>
      <c r="D64" s="166">
        <v>67700.210000000006</v>
      </c>
      <c r="E64" s="166">
        <v>49633.63</v>
      </c>
      <c r="F64" s="166">
        <v>6881</v>
      </c>
      <c r="G64" s="166">
        <v>48732.23</v>
      </c>
      <c r="H64" s="166">
        <v>10.82</v>
      </c>
      <c r="I64" s="166">
        <v>4738.05</v>
      </c>
      <c r="J64" s="166">
        <f ca="1">'5.  2015-2020 LRAM'!AE204</f>
        <v>0</v>
      </c>
      <c r="K64" s="166">
        <f ca="1">'5.  2015-2020 LRAM'!AF204</f>
        <v>0</v>
      </c>
      <c r="L64" s="166">
        <f ca="1">'5.  2015-2020 LRAM'!AG204</f>
        <v>0</v>
      </c>
      <c r="M64" s="166">
        <f ca="1">'5.  2015-2020 LRAM'!AH204</f>
        <v>0</v>
      </c>
      <c r="N64" s="166">
        <f ca="1">'5.  2015-2020 LRAM'!AI204</f>
        <v>0</v>
      </c>
      <c r="O64" s="166">
        <f ca="1">'5.  2015-2020 LRAM'!AJ204</f>
        <v>0</v>
      </c>
      <c r="P64" s="166">
        <f ca="1">'5.  2015-2020 LRAM'!AK204</f>
        <v>0</v>
      </c>
      <c r="Q64" s="166">
        <f ca="1">'5.  2015-2020 LRAM'!AL204</f>
        <v>0</v>
      </c>
      <c r="R64" s="159">
        <f ca="1">SUM(D64:Q64)</f>
        <v>177695.94</v>
      </c>
      <c r="U64" s="154"/>
      <c r="V64" s="155"/>
    </row>
    <row r="65" spans="2:22" s="165" customFormat="1">
      <c r="B65" s="156" t="s">
        <v>93</v>
      </c>
      <c r="C65" s="157"/>
      <c r="D65" s="166">
        <f>-'5.  2015-2020 LRAM'!Y205</f>
        <v>-19034.928</v>
      </c>
      <c r="E65" s="166">
        <f>-'5.  2015-2020 LRAM'!Z205</f>
        <v>-7058.1325999999999</v>
      </c>
      <c r="F65" s="166">
        <f>-'5.  2015-2020 LRAM'!AA205</f>
        <v>-313.26049999999998</v>
      </c>
      <c r="G65" s="166">
        <f>-'5.  2015-2020 LRAM'!AB205</f>
        <v>-16932.1515</v>
      </c>
      <c r="H65" s="166">
        <f>-'5.  2015-2020 LRAM'!AC205</f>
        <v>-7.2131999999999996</v>
      </c>
      <c r="I65" s="166">
        <f>-'5.  2015-2020 LRAM'!AD205</f>
        <v>-357.05199999999996</v>
      </c>
      <c r="J65" s="166">
        <f>-'5.  2015-2020 LRAM'!AE205</f>
        <v>0</v>
      </c>
      <c r="K65" s="166">
        <f>-'5.  2015-2020 LRAM'!AF205</f>
        <v>0</v>
      </c>
      <c r="L65" s="166">
        <f>-'5.  2015-2020 LRAM'!AG205</f>
        <v>0</v>
      </c>
      <c r="M65" s="166">
        <f>-'5.  2015-2020 LRAM'!AH205</f>
        <v>0</v>
      </c>
      <c r="N65" s="166">
        <f>-'5.  2015-2020 LRAM'!AI205</f>
        <v>0</v>
      </c>
      <c r="O65" s="166">
        <f>-'5.  2015-2020 LRAM'!AJ205</f>
        <v>0</v>
      </c>
      <c r="P65" s="166">
        <f>-'5.  2015-2020 LRAM'!AK205</f>
        <v>0</v>
      </c>
      <c r="Q65" s="166">
        <f>-'5.  2015-2020 LRAM'!AL205</f>
        <v>0</v>
      </c>
      <c r="R65" s="159">
        <f>SUM(D65:Q65)</f>
        <v>-43702.737800000003</v>
      </c>
      <c r="S65" s="160"/>
      <c r="U65" s="154"/>
      <c r="V65" s="155"/>
    </row>
    <row r="66" spans="2:22" s="138" customFormat="1">
      <c r="B66" s="617" t="s">
        <v>67</v>
      </c>
      <c r="C66" s="613"/>
      <c r="D66" s="162">
        <v>-48665.279999999999</v>
      </c>
      <c r="E66" s="162">
        <v>-42575.5</v>
      </c>
      <c r="F66" s="162">
        <v>-6567.74</v>
      </c>
      <c r="G66" s="162">
        <v>-31800.080000000002</v>
      </c>
      <c r="H66" s="162">
        <v>-3.61</v>
      </c>
      <c r="I66" s="162">
        <v>-4381</v>
      </c>
      <c r="J66" s="162"/>
      <c r="K66" s="163"/>
      <c r="L66" s="163"/>
      <c r="M66" s="163"/>
      <c r="N66" s="163"/>
      <c r="O66" s="163"/>
      <c r="P66" s="163"/>
      <c r="Q66" s="163"/>
      <c r="R66" s="164">
        <v>-133993.20000000001</v>
      </c>
      <c r="U66" s="161"/>
      <c r="V66" s="155"/>
    </row>
    <row r="67" spans="2:22" s="165" customFormat="1">
      <c r="B67" s="156" t="s">
        <v>226</v>
      </c>
      <c r="C67" s="157"/>
      <c r="D67" s="158">
        <f ca="1">'5.  2015-2020 LRAM'!Y388</f>
        <v>71482.446212234063</v>
      </c>
      <c r="E67" s="158">
        <f ca="1">'5.  2015-2020 LRAM'!Z388</f>
        <v>62786.905619989717</v>
      </c>
      <c r="F67" s="158">
        <f ca="1">'5.  2015-2020 LRAM'!AA388</f>
        <v>12.956680066838818</v>
      </c>
      <c r="G67" s="158">
        <f ca="1">'5.  2015-2020 LRAM'!AB388</f>
        <v>46320.392580599408</v>
      </c>
      <c r="H67" s="158">
        <f ca="1">'5.  2015-2020 LRAM'!AC388</f>
        <v>0</v>
      </c>
      <c r="I67" s="158">
        <f ca="1">'5.  2015-2020 LRAM'!AD388</f>
        <v>0</v>
      </c>
      <c r="J67" s="158">
        <f ca="1">'5.  2015-2020 LRAM'!AE388</f>
        <v>0</v>
      </c>
      <c r="K67" s="158">
        <f ca="1">'5.  2015-2020 LRAM'!AF388</f>
        <v>0</v>
      </c>
      <c r="L67" s="158">
        <f ca="1">'5.  2015-2020 LRAM'!AG388</f>
        <v>0</v>
      </c>
      <c r="M67" s="158">
        <f ca="1">'5.  2015-2020 LRAM'!AH388</f>
        <v>0</v>
      </c>
      <c r="N67" s="158">
        <f ca="1">'5.  2015-2020 LRAM'!AI388</f>
        <v>0</v>
      </c>
      <c r="O67" s="158">
        <f ca="1">'5.  2015-2020 LRAM'!AJ388</f>
        <v>0</v>
      </c>
      <c r="P67" s="158">
        <f ca="1">'5.  2015-2020 LRAM'!AK388</f>
        <v>0</v>
      </c>
      <c r="Q67" s="158">
        <f ca="1">'5.  2015-2020 LRAM'!AL388</f>
        <v>0</v>
      </c>
      <c r="R67" s="159">
        <f ca="1">SUM(D67:Q67)</f>
        <v>180602.70109289</v>
      </c>
      <c r="U67" s="154"/>
      <c r="V67" s="155"/>
    </row>
    <row r="68" spans="2:22" s="165" customFormat="1">
      <c r="B68" s="156" t="s">
        <v>225</v>
      </c>
      <c r="C68" s="157"/>
      <c r="D68" s="158">
        <f>-'5.  2015-2020 LRAM'!Y389</f>
        <v>-19677.935999999998</v>
      </c>
      <c r="E68" s="158">
        <f>-'5.  2015-2020 LRAM'!Z389</f>
        <v>-7245.1030000000001</v>
      </c>
      <c r="F68" s="158">
        <f>-'5.  2015-2020 LRAM'!AA389</f>
        <v>-330.33699999999999</v>
      </c>
      <c r="G68" s="158">
        <f>-'5.  2015-2020 LRAM'!AB389</f>
        <v>-12827.387500000001</v>
      </c>
      <c r="H68" s="158">
        <f>-'5.  2015-2020 LRAM'!AC389</f>
        <v>-24.103999999999999</v>
      </c>
      <c r="I68" s="158">
        <f>-'5.  2015-2020 LRAM'!AD389</f>
        <v>-309.92040000000003</v>
      </c>
      <c r="J68" s="158">
        <f>-'5.  2015-2020 LRAM'!AE389</f>
        <v>-37.077599999999997</v>
      </c>
      <c r="K68" s="158">
        <f>-'5.  2015-2020 LRAM'!AF389</f>
        <v>0</v>
      </c>
      <c r="L68" s="158">
        <f>-'5.  2015-2020 LRAM'!AG389</f>
        <v>0</v>
      </c>
      <c r="M68" s="158">
        <f>-'5.  2015-2020 LRAM'!AH389</f>
        <v>0</v>
      </c>
      <c r="N68" s="158">
        <f>-'5.  2015-2020 LRAM'!AI389</f>
        <v>0</v>
      </c>
      <c r="O68" s="158">
        <f>-'5.  2015-2020 LRAM'!AJ389</f>
        <v>0</v>
      </c>
      <c r="P68" s="158">
        <f>-'5.  2015-2020 LRAM'!AK389</f>
        <v>0</v>
      </c>
      <c r="Q68" s="158">
        <f>-'5.  2015-2020 LRAM'!AL389</f>
        <v>0</v>
      </c>
      <c r="R68" s="159">
        <f>SUM(D68:Q68)</f>
        <v>-40451.8655</v>
      </c>
      <c r="S68" s="160"/>
      <c r="U68" s="154"/>
      <c r="V68" s="155"/>
    </row>
    <row r="69" spans="2:22" s="138" customFormat="1">
      <c r="B69" s="617" t="s">
        <v>67</v>
      </c>
      <c r="C69" s="613"/>
      <c r="D69" s="162"/>
      <c r="E69" s="162"/>
      <c r="F69" s="162"/>
      <c r="G69" s="162"/>
      <c r="H69" s="162"/>
      <c r="I69" s="162"/>
      <c r="J69" s="162"/>
      <c r="K69" s="163"/>
      <c r="L69" s="163"/>
      <c r="M69" s="163"/>
      <c r="N69" s="163"/>
      <c r="O69" s="163"/>
      <c r="P69" s="163"/>
      <c r="Q69" s="163"/>
      <c r="R69" s="164"/>
      <c r="U69" s="161"/>
      <c r="V69" s="155"/>
    </row>
    <row r="70" spans="2:22" s="165" customFormat="1" hidden="1">
      <c r="B70" s="156" t="s">
        <v>228</v>
      </c>
      <c r="C70" s="528"/>
      <c r="D70" s="158">
        <f ca="1">'5.  2015-2020 LRAM'!Y572</f>
        <v>0</v>
      </c>
      <c r="E70" s="158">
        <f ca="1">'5.  2015-2020 LRAM'!Z572</f>
        <v>0</v>
      </c>
      <c r="F70" s="158">
        <f ca="1">'5.  2015-2020 LRAM'!AA572</f>
        <v>0</v>
      </c>
      <c r="G70" s="158">
        <f ca="1">'5.  2015-2020 LRAM'!AB572</f>
        <v>0</v>
      </c>
      <c r="H70" s="158">
        <f ca="1">'5.  2015-2020 LRAM'!AC572</f>
        <v>0</v>
      </c>
      <c r="I70" s="158">
        <f ca="1">'5.  2015-2020 LRAM'!AD572</f>
        <v>0</v>
      </c>
      <c r="J70" s="158">
        <f ca="1">'5.  2015-2020 LRAM'!AE572</f>
        <v>0</v>
      </c>
      <c r="K70" s="158">
        <f ca="1">'5.  2015-2020 LRAM'!AF572</f>
        <v>0</v>
      </c>
      <c r="L70" s="158">
        <f ca="1">'5.  2015-2020 LRAM'!AG572</f>
        <v>0</v>
      </c>
      <c r="M70" s="158">
        <f ca="1">'5.  2015-2020 LRAM'!AH572</f>
        <v>0</v>
      </c>
      <c r="N70" s="158">
        <f ca="1">'5.  2015-2020 LRAM'!AI572</f>
        <v>0</v>
      </c>
      <c r="O70" s="158">
        <f ca="1">'5.  2015-2020 LRAM'!AJ572</f>
        <v>0</v>
      </c>
      <c r="P70" s="158">
        <f ca="1">'5.  2015-2020 LRAM'!AK572</f>
        <v>0</v>
      </c>
      <c r="Q70" s="158">
        <f ca="1">'5.  2015-2020 LRAM'!AL572</f>
        <v>0</v>
      </c>
      <c r="R70" s="159">
        <f ca="1">SUM(D70:Q70)</f>
        <v>0</v>
      </c>
      <c r="U70" s="154"/>
      <c r="V70" s="155"/>
    </row>
    <row r="71" spans="2:22" s="165" customFormat="1" hidden="1">
      <c r="B71" s="156" t="s">
        <v>227</v>
      </c>
      <c r="C71" s="157"/>
      <c r="D71" s="158">
        <f>-'5.  2015-2020 LRAM'!Y573</f>
        <v>0</v>
      </c>
      <c r="E71" s="158">
        <f>-'5.  2015-2020 LRAM'!Z573</f>
        <v>0</v>
      </c>
      <c r="F71" s="158">
        <f>-'5.  2015-2020 LRAM'!AA573</f>
        <v>0</v>
      </c>
      <c r="G71" s="158">
        <f>-'5.  2015-2020 LRAM'!AB573</f>
        <v>0</v>
      </c>
      <c r="H71" s="158">
        <f>-'5.  2015-2020 LRAM'!AC573</f>
        <v>0</v>
      </c>
      <c r="I71" s="158">
        <f>-'5.  2015-2020 LRAM'!AD573</f>
        <v>0</v>
      </c>
      <c r="J71" s="158">
        <f>-'5.  2015-2020 LRAM'!AE573</f>
        <v>0</v>
      </c>
      <c r="K71" s="158">
        <f>-'5.  2015-2020 LRAM'!AF573</f>
        <v>0</v>
      </c>
      <c r="L71" s="158">
        <f>-'5.  2015-2020 LRAM'!AG573</f>
        <v>0</v>
      </c>
      <c r="M71" s="158">
        <f>-'5.  2015-2020 LRAM'!AH573</f>
        <v>0</v>
      </c>
      <c r="N71" s="158">
        <f>-'5.  2015-2020 LRAM'!AI573</f>
        <v>0</v>
      </c>
      <c r="O71" s="158">
        <f>-'5.  2015-2020 LRAM'!AJ573</f>
        <v>0</v>
      </c>
      <c r="P71" s="158">
        <f>-'5.  2015-2020 LRAM'!AK573</f>
        <v>0</v>
      </c>
      <c r="Q71" s="158">
        <f>-'5.  2015-2020 LRAM'!AL573</f>
        <v>0</v>
      </c>
      <c r="R71" s="159">
        <f>SUM(D71:Q71)</f>
        <v>0</v>
      </c>
      <c r="S71" s="160"/>
      <c r="U71" s="154"/>
      <c r="V71" s="155"/>
    </row>
    <row r="72" spans="2:22" s="138" customFormat="1" hidden="1">
      <c r="B72" s="617" t="s">
        <v>67</v>
      </c>
      <c r="C72" s="613"/>
      <c r="D72" s="162"/>
      <c r="E72" s="162"/>
      <c r="F72" s="162"/>
      <c r="G72" s="162"/>
      <c r="H72" s="162"/>
      <c r="I72" s="162"/>
      <c r="J72" s="162"/>
      <c r="K72" s="163"/>
      <c r="L72" s="163"/>
      <c r="M72" s="163"/>
      <c r="N72" s="163"/>
      <c r="O72" s="163"/>
      <c r="P72" s="163"/>
      <c r="Q72" s="163"/>
      <c r="R72" s="164"/>
      <c r="U72" s="161"/>
      <c r="V72" s="155"/>
    </row>
    <row r="73" spans="2:22" s="165" customFormat="1" hidden="1">
      <c r="B73" s="156" t="s">
        <v>230</v>
      </c>
      <c r="C73" s="528"/>
      <c r="D73" s="158">
        <f ca="1">'5.  2015-2020 LRAM'!Y756</f>
        <v>0</v>
      </c>
      <c r="E73" s="158">
        <f ca="1">'5.  2015-2020 LRAM'!Z756</f>
        <v>0</v>
      </c>
      <c r="F73" s="158">
        <f ca="1">'5.  2015-2020 LRAM'!AA756</f>
        <v>0</v>
      </c>
      <c r="G73" s="158">
        <f ca="1">'5.  2015-2020 LRAM'!AB756</f>
        <v>0</v>
      </c>
      <c r="H73" s="158">
        <f ca="1">'5.  2015-2020 LRAM'!AC756</f>
        <v>0</v>
      </c>
      <c r="I73" s="158">
        <f ca="1">'5.  2015-2020 LRAM'!AD756</f>
        <v>0</v>
      </c>
      <c r="J73" s="158">
        <f ca="1">'5.  2015-2020 LRAM'!AE756</f>
        <v>0</v>
      </c>
      <c r="K73" s="158">
        <f ca="1">'5.  2015-2020 LRAM'!AF756</f>
        <v>0</v>
      </c>
      <c r="L73" s="158">
        <f ca="1">'5.  2015-2020 LRAM'!AG756</f>
        <v>0</v>
      </c>
      <c r="M73" s="158">
        <f ca="1">'5.  2015-2020 LRAM'!AH756</f>
        <v>0</v>
      </c>
      <c r="N73" s="158">
        <f ca="1">'5.  2015-2020 LRAM'!AI756</f>
        <v>0</v>
      </c>
      <c r="O73" s="158">
        <f ca="1">'5.  2015-2020 LRAM'!AJ756</f>
        <v>0</v>
      </c>
      <c r="P73" s="158">
        <f ca="1">'5.  2015-2020 LRAM'!AK756</f>
        <v>0</v>
      </c>
      <c r="Q73" s="158">
        <f ca="1">'5.  2015-2020 LRAM'!AL756</f>
        <v>0</v>
      </c>
      <c r="R73" s="159">
        <f ca="1">SUM(D73:Q73)</f>
        <v>0</v>
      </c>
      <c r="U73" s="154"/>
      <c r="V73" s="155"/>
    </row>
    <row r="74" spans="2:22" s="165" customFormat="1" ht="16.5" hidden="1" customHeight="1">
      <c r="B74" s="156" t="s">
        <v>229</v>
      </c>
      <c r="C74" s="157"/>
      <c r="D74" s="158">
        <f>-'5.  2015-2020 LRAM'!Y757</f>
        <v>0</v>
      </c>
      <c r="E74" s="158">
        <f>-'5.  2015-2020 LRAM'!Z757</f>
        <v>0</v>
      </c>
      <c r="F74" s="158">
        <f>-'5.  2015-2020 LRAM'!AA757</f>
        <v>0</v>
      </c>
      <c r="G74" s="158">
        <f>-'5.  2015-2020 LRAM'!AB757</f>
        <v>0</v>
      </c>
      <c r="H74" s="158">
        <f>-'5.  2015-2020 LRAM'!AC757</f>
        <v>0</v>
      </c>
      <c r="I74" s="158">
        <f>-'5.  2015-2020 LRAM'!AD757</f>
        <v>0</v>
      </c>
      <c r="J74" s="158">
        <f>-'5.  2015-2020 LRAM'!AE757</f>
        <v>0</v>
      </c>
      <c r="K74" s="158">
        <f>-'5.  2015-2020 LRAM'!AF757</f>
        <v>0</v>
      </c>
      <c r="L74" s="158">
        <f>-'5.  2015-2020 LRAM'!AG757</f>
        <v>0</v>
      </c>
      <c r="M74" s="158">
        <f>-'5.  2015-2020 LRAM'!AH757</f>
        <v>0</v>
      </c>
      <c r="N74" s="158">
        <f>-'5.  2015-2020 LRAM'!AI757</f>
        <v>0</v>
      </c>
      <c r="O74" s="158">
        <f>-'5.  2015-2020 LRAM'!AJ757</f>
        <v>0</v>
      </c>
      <c r="P74" s="158">
        <f>-'5.  2015-2020 LRAM'!AK757</f>
        <v>0</v>
      </c>
      <c r="Q74" s="158">
        <f>-'5.  2015-2020 LRAM'!AL757</f>
        <v>0</v>
      </c>
      <c r="R74" s="159">
        <f>SUM(D74:Q74)</f>
        <v>0</v>
      </c>
      <c r="S74" s="160"/>
      <c r="U74" s="154"/>
      <c r="V74" s="155"/>
    </row>
    <row r="75" spans="2:22" s="138" customFormat="1" hidden="1">
      <c r="B75" s="617" t="s">
        <v>67</v>
      </c>
      <c r="C75" s="613"/>
      <c r="D75" s="162"/>
      <c r="E75" s="162"/>
      <c r="F75" s="162"/>
      <c r="G75" s="162"/>
      <c r="H75" s="162"/>
      <c r="I75" s="162"/>
      <c r="J75" s="162"/>
      <c r="K75" s="163"/>
      <c r="L75" s="163"/>
      <c r="M75" s="163"/>
      <c r="N75" s="163"/>
      <c r="O75" s="163"/>
      <c r="P75" s="163"/>
      <c r="Q75" s="163"/>
      <c r="R75" s="164"/>
      <c r="U75" s="161"/>
      <c r="V75" s="155"/>
    </row>
    <row r="76" spans="2:22" s="165" customFormat="1" hidden="1">
      <c r="B76" s="156" t="s">
        <v>232</v>
      </c>
      <c r="C76" s="157"/>
      <c r="D76" s="158">
        <f ca="1">'5.  2015-2020 LRAM'!Y940</f>
        <v>0</v>
      </c>
      <c r="E76" s="158">
        <f ca="1">'5.  2015-2020 LRAM'!Z940</f>
        <v>0</v>
      </c>
      <c r="F76" s="158">
        <f ca="1">'5.  2015-2020 LRAM'!AA940</f>
        <v>0</v>
      </c>
      <c r="G76" s="158">
        <f ca="1">'5.  2015-2020 LRAM'!AB940</f>
        <v>0</v>
      </c>
      <c r="H76" s="158">
        <f ca="1">'5.  2015-2020 LRAM'!AC940</f>
        <v>0</v>
      </c>
      <c r="I76" s="158">
        <f ca="1">'5.  2015-2020 LRAM'!AD940</f>
        <v>0</v>
      </c>
      <c r="J76" s="158">
        <f ca="1">'5.  2015-2020 LRAM'!AE940</f>
        <v>0</v>
      </c>
      <c r="K76" s="158">
        <f ca="1">'5.  2015-2020 LRAM'!AF940</f>
        <v>0</v>
      </c>
      <c r="L76" s="158">
        <f ca="1">'5.  2015-2020 LRAM'!AG940</f>
        <v>0</v>
      </c>
      <c r="M76" s="158">
        <f ca="1">'5.  2015-2020 LRAM'!AH940</f>
        <v>0</v>
      </c>
      <c r="N76" s="158">
        <f ca="1">'5.  2015-2020 LRAM'!AI940</f>
        <v>0</v>
      </c>
      <c r="O76" s="158">
        <f ca="1">'5.  2015-2020 LRAM'!AJ940</f>
        <v>0</v>
      </c>
      <c r="P76" s="158">
        <f ca="1">'5.  2015-2020 LRAM'!AK940</f>
        <v>0</v>
      </c>
      <c r="Q76" s="158">
        <f ca="1">'5.  2015-2020 LRAM'!AL940</f>
        <v>0</v>
      </c>
      <c r="R76" s="159">
        <f ca="1">SUM(D76:Q76)</f>
        <v>0</v>
      </c>
      <c r="U76" s="154"/>
      <c r="V76" s="155"/>
    </row>
    <row r="77" spans="2:22" s="165" customFormat="1" hidden="1">
      <c r="B77" s="156" t="s">
        <v>231</v>
      </c>
      <c r="C77" s="157"/>
      <c r="D77" s="158">
        <f>-'5.  2015-2020 LRAM'!Y941</f>
        <v>0</v>
      </c>
      <c r="E77" s="158">
        <f>-'5.  2015-2020 LRAM'!Z941</f>
        <v>0</v>
      </c>
      <c r="F77" s="158">
        <f>-'5.  2015-2020 LRAM'!AA941</f>
        <v>0</v>
      </c>
      <c r="G77" s="158">
        <f>-'5.  2015-2020 LRAM'!AB941</f>
        <v>0</v>
      </c>
      <c r="H77" s="158">
        <f>-'5.  2015-2020 LRAM'!AC941</f>
        <v>0</v>
      </c>
      <c r="I77" s="158">
        <f>-'5.  2015-2020 LRAM'!AD941</f>
        <v>0</v>
      </c>
      <c r="J77" s="158">
        <f>-'5.  2015-2020 LRAM'!AE941</f>
        <v>0</v>
      </c>
      <c r="K77" s="158">
        <f>-'5.  2015-2020 LRAM'!AF941</f>
        <v>0</v>
      </c>
      <c r="L77" s="158">
        <f>-'5.  2015-2020 LRAM'!AG941</f>
        <v>0</v>
      </c>
      <c r="M77" s="158">
        <f>-'5.  2015-2020 LRAM'!AH941</f>
        <v>0</v>
      </c>
      <c r="N77" s="158">
        <f>-'5.  2015-2020 LRAM'!AI941</f>
        <v>0</v>
      </c>
      <c r="O77" s="158">
        <f>-'5.  2015-2020 LRAM'!AJ941</f>
        <v>0</v>
      </c>
      <c r="P77" s="158">
        <f>-'5.  2015-2020 LRAM'!AK941</f>
        <v>0</v>
      </c>
      <c r="Q77" s="158">
        <f>-'5.  2015-2020 LRAM'!AL941</f>
        <v>0</v>
      </c>
      <c r="R77" s="159">
        <f>SUM(D77:Q77)</f>
        <v>0</v>
      </c>
      <c r="S77" s="160"/>
      <c r="U77" s="154"/>
      <c r="V77" s="155"/>
    </row>
    <row r="78" spans="2:22" s="138" customFormat="1" hidden="1">
      <c r="B78" s="617" t="s">
        <v>67</v>
      </c>
      <c r="C78" s="613"/>
      <c r="D78" s="162"/>
      <c r="E78" s="162"/>
      <c r="F78" s="162"/>
      <c r="G78" s="162"/>
      <c r="H78" s="162"/>
      <c r="I78" s="162"/>
      <c r="J78" s="162"/>
      <c r="K78" s="163"/>
      <c r="L78" s="163"/>
      <c r="M78" s="163"/>
      <c r="N78" s="163"/>
      <c r="O78" s="163"/>
      <c r="P78" s="163"/>
      <c r="Q78" s="163"/>
      <c r="R78" s="164"/>
      <c r="U78" s="161"/>
      <c r="V78" s="155"/>
    </row>
    <row r="79" spans="2:22" s="165" customFormat="1" hidden="1">
      <c r="B79" s="156" t="s">
        <v>234</v>
      </c>
      <c r="C79" s="528"/>
      <c r="D79" s="158">
        <f ca="1">'5.  2015-2020 LRAM'!Y1124</f>
        <v>0</v>
      </c>
      <c r="E79" s="158">
        <f ca="1">'5.  2015-2020 LRAM'!Z1124</f>
        <v>0</v>
      </c>
      <c r="F79" s="158">
        <f ca="1">'5.  2015-2020 LRAM'!AA1124</f>
        <v>0</v>
      </c>
      <c r="G79" s="158">
        <f ca="1">'5.  2015-2020 LRAM'!AB1124</f>
        <v>0</v>
      </c>
      <c r="H79" s="158">
        <f ca="1">'5.  2015-2020 LRAM'!AC1124</f>
        <v>0</v>
      </c>
      <c r="I79" s="158">
        <f ca="1">'5.  2015-2020 LRAM'!AD1124</f>
        <v>0</v>
      </c>
      <c r="J79" s="158">
        <f ca="1">'5.  2015-2020 LRAM'!AE1124</f>
        <v>0</v>
      </c>
      <c r="K79" s="158">
        <f ca="1">'5.  2015-2020 LRAM'!AF1124</f>
        <v>0</v>
      </c>
      <c r="L79" s="158">
        <f ca="1">'5.  2015-2020 LRAM'!AG1124</f>
        <v>0</v>
      </c>
      <c r="M79" s="158">
        <f ca="1">'5.  2015-2020 LRAM'!AH1124</f>
        <v>0</v>
      </c>
      <c r="N79" s="158">
        <f ca="1">'5.  2015-2020 LRAM'!AI1124</f>
        <v>0</v>
      </c>
      <c r="O79" s="158">
        <f ca="1">'5.  2015-2020 LRAM'!AJ1124</f>
        <v>0</v>
      </c>
      <c r="P79" s="158">
        <f ca="1">'5.  2015-2020 LRAM'!AK1124</f>
        <v>0</v>
      </c>
      <c r="Q79" s="158">
        <f ca="1">'5.  2015-2020 LRAM'!AL1124</f>
        <v>0</v>
      </c>
      <c r="R79" s="159">
        <f ca="1">SUM(D79:Q79)</f>
        <v>0</v>
      </c>
      <c r="U79" s="154"/>
      <c r="V79" s="155"/>
    </row>
    <row r="80" spans="2:22" s="165" customFormat="1" hidden="1">
      <c r="B80" s="156" t="s">
        <v>233</v>
      </c>
      <c r="C80" s="157"/>
      <c r="D80" s="158">
        <f>-'5.  2015-2020 LRAM'!Y1125</f>
        <v>0</v>
      </c>
      <c r="E80" s="158">
        <f>-'5.  2015-2020 LRAM'!Z1125</f>
        <v>0</v>
      </c>
      <c r="F80" s="158">
        <f>-'5.  2015-2020 LRAM'!AA1125</f>
        <v>0</v>
      </c>
      <c r="G80" s="158">
        <f>-'5.  2015-2020 LRAM'!AB1125</f>
        <v>0</v>
      </c>
      <c r="H80" s="158">
        <f>-'5.  2015-2020 LRAM'!AC1125</f>
        <v>0</v>
      </c>
      <c r="I80" s="158">
        <f>-'5.  2015-2020 LRAM'!AD1125</f>
        <v>0</v>
      </c>
      <c r="J80" s="158">
        <f>-'5.  2015-2020 LRAM'!AE1125</f>
        <v>0</v>
      </c>
      <c r="K80" s="158">
        <f>-'5.  2015-2020 LRAM'!AF1125</f>
        <v>0</v>
      </c>
      <c r="L80" s="158">
        <f>-'5.  2015-2020 LRAM'!AG1125</f>
        <v>0</v>
      </c>
      <c r="M80" s="158">
        <f>-'5.  2015-2020 LRAM'!AH1125</f>
        <v>0</v>
      </c>
      <c r="N80" s="158">
        <f>-'5.  2015-2020 LRAM'!AI1125</f>
        <v>0</v>
      </c>
      <c r="O80" s="158">
        <f>-'5.  2015-2020 LRAM'!AJ1125</f>
        <v>0</v>
      </c>
      <c r="P80" s="158">
        <f>-'5.  2015-2020 LRAM'!AK1125</f>
        <v>0</v>
      </c>
      <c r="Q80" s="158">
        <f>-'5.  2015-2020 LRAM'!AL1125</f>
        <v>0</v>
      </c>
      <c r="R80" s="159">
        <f>SUM(D80:Q80)</f>
        <v>0</v>
      </c>
      <c r="S80" s="160"/>
      <c r="U80" s="154"/>
      <c r="V80" s="155"/>
    </row>
    <row r="81" spans="2:22" s="138" customFormat="1" hidden="1">
      <c r="B81" s="617" t="s">
        <v>67</v>
      </c>
      <c r="C81" s="613"/>
      <c r="D81" s="162"/>
      <c r="E81" s="162"/>
      <c r="F81" s="162"/>
      <c r="G81" s="162"/>
      <c r="H81" s="162"/>
      <c r="I81" s="162"/>
      <c r="J81" s="162"/>
      <c r="K81" s="163"/>
      <c r="L81" s="163"/>
      <c r="M81" s="163"/>
      <c r="N81" s="163"/>
      <c r="O81" s="163"/>
      <c r="P81" s="163"/>
      <c r="Q81" s="163"/>
      <c r="R81" s="164"/>
      <c r="U81" s="161"/>
      <c r="V81" s="155"/>
    </row>
    <row r="82" spans="2:22" s="17" customFormat="1" ht="20.25" customHeight="1">
      <c r="B82" s="614" t="s">
        <v>43</v>
      </c>
      <c r="C82" s="613"/>
      <c r="D82" s="670">
        <f ca="1">'6.  Carrying Charges'!I102</f>
        <v>261.17948072867478</v>
      </c>
      <c r="E82" s="670">
        <f ca="1">'6.  Carrying Charges'!J102</f>
        <v>280.02760605579874</v>
      </c>
      <c r="F82" s="670">
        <f ca="1">'6.  Carrying Charges'!K102</f>
        <v>-1.5981687844766368</v>
      </c>
      <c r="G82" s="670">
        <f ca="1">'6.  Carrying Charges'!L102</f>
        <v>168.8557035747699</v>
      </c>
      <c r="H82" s="670">
        <f ca="1">'6.  Carrying Charges'!M102</f>
        <v>-0.12309722583333332</v>
      </c>
      <c r="I82" s="670">
        <f ca="1">'6.  Carrying Charges'!N102</f>
        <v>-1.5673038374999906</v>
      </c>
      <c r="J82" s="670">
        <f ca="1">'6.  Carrying Charges'!O102</f>
        <v>-0.18693290000000001</v>
      </c>
      <c r="K82" s="670">
        <f ca="1">'6.  Carrying Charges'!P102</f>
        <v>0</v>
      </c>
      <c r="L82" s="670">
        <f ca="1">'6.  Carrying Charges'!Q102</f>
        <v>0</v>
      </c>
      <c r="M82" s="670">
        <f ca="1">'6.  Carrying Charges'!R102</f>
        <v>0</v>
      </c>
      <c r="N82" s="670">
        <f ca="1">'6.  Carrying Charges'!S102</f>
        <v>0</v>
      </c>
      <c r="O82" s="670">
        <f ca="1">'6.  Carrying Charges'!T102</f>
        <v>0</v>
      </c>
      <c r="P82" s="670">
        <f ca="1">'6.  Carrying Charges'!U102</f>
        <v>0</v>
      </c>
      <c r="Q82" s="670">
        <f ca="1">'6.  Carrying Charges'!V102</f>
        <v>0</v>
      </c>
      <c r="R82" s="671">
        <f ca="1">SUM(D82:Q82)</f>
        <v>706.58728761143345</v>
      </c>
      <c r="U82" s="154"/>
      <c r="V82" s="155"/>
    </row>
    <row r="83" spans="2:22" s="165" customFormat="1" ht="21.75" customHeight="1">
      <c r="B83" s="615" t="s">
        <v>241</v>
      </c>
      <c r="C83" s="616"/>
      <c r="D83" s="615">
        <f ca="1">SUM(D52:D69)+D82</f>
        <v>52065.697220914772</v>
      </c>
      <c r="E83" s="615">
        <f t="shared" ref="E83:Q83" ca="1" si="4">SUM(E52:E69)+E82</f>
        <v>55821.826115178927</v>
      </c>
      <c r="F83" s="615">
        <f t="shared" ca="1" si="4"/>
        <v>-318.97772967687467</v>
      </c>
      <c r="G83" s="615">
        <f t="shared" ca="1" si="4"/>
        <v>33661.857248555658</v>
      </c>
      <c r="H83" s="615">
        <f t="shared" ca="1" si="4"/>
        <v>-24.230297225833333</v>
      </c>
      <c r="I83" s="615">
        <f t="shared" ca="1" si="4"/>
        <v>-311.48970383749952</v>
      </c>
      <c r="J83" s="615">
        <f t="shared" ca="1" si="4"/>
        <v>-37.264532899999999</v>
      </c>
      <c r="K83" s="615">
        <f t="shared" ca="1" si="4"/>
        <v>0</v>
      </c>
      <c r="L83" s="615">
        <f t="shared" ca="1" si="4"/>
        <v>0</v>
      </c>
      <c r="M83" s="615">
        <f t="shared" ca="1" si="4"/>
        <v>0</v>
      </c>
      <c r="N83" s="615">
        <f t="shared" ca="1" si="4"/>
        <v>0</v>
      </c>
      <c r="O83" s="615">
        <f t="shared" ca="1" si="4"/>
        <v>0</v>
      </c>
      <c r="P83" s="615">
        <f t="shared" ca="1" si="4"/>
        <v>0</v>
      </c>
      <c r="Q83" s="615">
        <f t="shared" ca="1" si="4"/>
        <v>0</v>
      </c>
      <c r="R83" s="615">
        <f ca="1">SUM(R52:R69)+R82</f>
        <v>140857.41832100914</v>
      </c>
      <c r="U83" s="154"/>
      <c r="V83" s="155"/>
    </row>
    <row r="84" spans="2:22" ht="20.25" customHeight="1">
      <c r="B84" s="454" t="s">
        <v>537</v>
      </c>
      <c r="C84" s="595"/>
      <c r="D84" s="594"/>
      <c r="E84" s="594"/>
      <c r="F84" s="594"/>
      <c r="G84" s="594"/>
      <c r="H84" s="594"/>
      <c r="I84" s="594"/>
      <c r="J84" s="594"/>
      <c r="K84" s="594"/>
      <c r="L84" s="594"/>
      <c r="M84" s="594"/>
      <c r="N84" s="594"/>
      <c r="O84" s="594"/>
      <c r="P84" s="594"/>
      <c r="Q84" s="594"/>
      <c r="R84" s="594"/>
      <c r="V84" s="13"/>
    </row>
    <row r="85" spans="2:22" ht="20.25" customHeight="1">
      <c r="B85" s="612"/>
      <c r="C85" s="68"/>
      <c r="E85" s="9"/>
      <c r="V85" s="13"/>
    </row>
    <row r="86" spans="2:22" ht="15">
      <c r="E86" s="9"/>
    </row>
    <row r="87" spans="2:22" ht="21" hidden="1" customHeight="1">
      <c r="B87" s="120" t="s">
        <v>538</v>
      </c>
      <c r="F87" s="582"/>
    </row>
    <row r="88" spans="2:22" s="542" customFormat="1" ht="27.75" hidden="1" customHeight="1">
      <c r="B88" s="563" t="s">
        <v>558</v>
      </c>
      <c r="C88" s="559"/>
      <c r="D88" s="559"/>
      <c r="E88" s="566"/>
      <c r="F88" s="559"/>
      <c r="G88" s="559"/>
      <c r="H88" s="559"/>
      <c r="I88" s="559"/>
      <c r="J88" s="559"/>
      <c r="T88" s="543"/>
      <c r="U88" s="543"/>
    </row>
    <row r="89" spans="2:22" ht="11.25" hidden="1" customHeight="1">
      <c r="B89" s="112"/>
    </row>
    <row r="90" spans="2:22" s="555" customFormat="1" ht="25.5" hidden="1" customHeight="1">
      <c r="B90" s="557"/>
      <c r="C90" s="553">
        <v>2011</v>
      </c>
      <c r="D90" s="553">
        <v>2012</v>
      </c>
      <c r="E90" s="553">
        <v>2013</v>
      </c>
      <c r="F90" s="553">
        <v>2014</v>
      </c>
      <c r="G90" s="553">
        <v>2015</v>
      </c>
      <c r="H90" s="553">
        <v>2016</v>
      </c>
      <c r="I90" s="553">
        <v>2017</v>
      </c>
      <c r="J90" s="553">
        <v>2018</v>
      </c>
      <c r="K90" s="553">
        <v>2019</v>
      </c>
      <c r="L90" s="553">
        <v>2020</v>
      </c>
      <c r="M90" s="554" t="s">
        <v>26</v>
      </c>
      <c r="T90" s="556"/>
      <c r="U90" s="556"/>
    </row>
    <row r="91" spans="2:22" s="92" customFormat="1" ht="23.25" hidden="1" customHeight="1">
      <c r="B91" s="200">
        <v>2011</v>
      </c>
      <c r="C91" s="548">
        <f ca="1">'4.  2011-2014 LRAM'!AM131</f>
        <v>30576.300349376928</v>
      </c>
      <c r="D91" s="549">
        <f ca="1">SUM('4.  2011-2014 LRAM'!Y259:AL259)</f>
        <v>31823.964677971671</v>
      </c>
      <c r="E91" s="549">
        <f ca="1">SUM('4.  2011-2014 LRAM'!Y388:AL388)</f>
        <v>38228.712975618204</v>
      </c>
      <c r="F91" s="550">
        <f ca="1">SUM('4.  2011-2014 LRAM'!Y517:AL517)</f>
        <v>37569.441365444138</v>
      </c>
      <c r="G91" s="550">
        <f ca="1">SUM('5.  2015-2020 LRAM'!Y199:AL199)</f>
        <v>37777.178662610786</v>
      </c>
      <c r="H91" s="549">
        <f ca="1">SUM('5.  2015-2020 LRAM'!Y382:AL382)</f>
        <v>0</v>
      </c>
      <c r="I91" s="550">
        <f ca="1">SUM('5.  2015-2020 LRAM'!Y565:AL565)</f>
        <v>0</v>
      </c>
      <c r="J91" s="549">
        <f ca="1">SUM('5.  2015-2020 LRAM'!Y748:AL748)</f>
        <v>0</v>
      </c>
      <c r="K91" s="549">
        <f ca="1">SUM('5.  2015-2020 LRAM'!Y931:AL931)</f>
        <v>0</v>
      </c>
      <c r="L91" s="549">
        <f ca="1">SUM('5.  2015-2020 LRAM'!Y1114:AL1114)</f>
        <v>0</v>
      </c>
      <c r="M91" s="549">
        <f ca="1">SUM(C91:L91)</f>
        <v>175975.59803102174</v>
      </c>
      <c r="T91" s="199"/>
      <c r="U91" s="199"/>
    </row>
    <row r="92" spans="2:22" s="92" customFormat="1" ht="23.25" hidden="1" customHeight="1">
      <c r="B92" s="200">
        <v>2012</v>
      </c>
      <c r="C92" s="551"/>
      <c r="D92" s="550">
        <f ca="1">SUM('4.  2011-2014 LRAM'!Y260:AL260)</f>
        <v>23643.703001098096</v>
      </c>
      <c r="E92" s="549">
        <f ca="1">SUM('4.  2011-2014 LRAM'!Y389:AL389)</f>
        <v>24287.571082005787</v>
      </c>
      <c r="F92" s="550">
        <f ca="1">SUM('4.  2011-2014 LRAM'!Y518:AL518)</f>
        <v>24532.593341500338</v>
      </c>
      <c r="G92" s="550">
        <f ca="1">SUM('5.  2015-2020 LRAM'!Y200:AL200)</f>
        <v>23314.14837735736</v>
      </c>
      <c r="H92" s="549">
        <f ca="1">SUM('5.  2015-2020 LRAM'!Y383:AL383)</f>
        <v>0</v>
      </c>
      <c r="I92" s="550">
        <f ca="1">SUM('5.  2015-2020 LRAM'!Y566:AL566)</f>
        <v>0</v>
      </c>
      <c r="J92" s="549">
        <f ca="1">SUM('5.  2015-2020 LRAM'!Y749:AL749)</f>
        <v>0</v>
      </c>
      <c r="K92" s="549">
        <f ca="1">SUM('5.  2015-2020 LRAM'!Y932:AL932)</f>
        <v>0</v>
      </c>
      <c r="L92" s="549">
        <f ca="1">SUM('5.  2015-2020 LRAM'!Y1115:AL1115)</f>
        <v>0</v>
      </c>
      <c r="M92" s="549">
        <f ca="1">SUM(D92:L92)</f>
        <v>95778.015801961577</v>
      </c>
      <c r="T92" s="199"/>
      <c r="U92" s="199"/>
    </row>
    <row r="93" spans="2:22" s="92" customFormat="1" ht="23.25" hidden="1" customHeight="1">
      <c r="B93" s="200">
        <v>2013</v>
      </c>
      <c r="C93" s="552"/>
      <c r="D93" s="552"/>
      <c r="E93" s="550">
        <f ca="1">SUM('4.  2011-2014 LRAM'!Y390:AL390)</f>
        <v>34219.861154437007</v>
      </c>
      <c r="F93" s="550">
        <f ca="1">SUM('4.  2011-2014 LRAM'!Y519:AL519)</f>
        <v>34567.789230364266</v>
      </c>
      <c r="G93" s="550">
        <f ca="1">SUM('5.  2015-2020 LRAM'!Y201:AL201)</f>
        <v>35133.818069746842</v>
      </c>
      <c r="H93" s="549">
        <f ca="1">SUM('5.  2015-2020 LRAM'!Y384:AL384)</f>
        <v>32606.151739251334</v>
      </c>
      <c r="I93" s="550">
        <f ca="1">SUM('5.  2015-2020 LRAM'!Y567:AL567)</f>
        <v>0</v>
      </c>
      <c r="J93" s="549">
        <f ca="1">SUM('5.  2015-2020 LRAM'!Y750:AL750)</f>
        <v>0</v>
      </c>
      <c r="K93" s="549">
        <f ca="1">SUM('5.  2015-2020 LRAM'!Y933:AL933)</f>
        <v>0</v>
      </c>
      <c r="L93" s="549">
        <f ca="1">SUM('5.  2015-2020 LRAM'!Y1116:AL1116)</f>
        <v>0</v>
      </c>
      <c r="M93" s="549">
        <f ca="1">SUM(C93:L93)</f>
        <v>136527.62019379943</v>
      </c>
      <c r="T93" s="199"/>
      <c r="U93" s="199"/>
    </row>
    <row r="94" spans="2:22" s="92" customFormat="1" ht="23.25" hidden="1" customHeight="1">
      <c r="B94" s="200">
        <v>2014</v>
      </c>
      <c r="C94" s="552"/>
      <c r="D94" s="552"/>
      <c r="E94" s="552"/>
      <c r="F94" s="550">
        <f ca="1">SUM('4.  2011-2014 LRAM'!Y520:AL520)</f>
        <v>40450.379266973585</v>
      </c>
      <c r="G94" s="550">
        <f ca="1">SUM('5.  2015-2020 LRAM'!Y202:AL202)</f>
        <v>39950.954822211221</v>
      </c>
      <c r="H94" s="549">
        <f ca="1">SUM('5.  2015-2020 LRAM'!Y385:AL385)</f>
        <v>36902.577612238165</v>
      </c>
      <c r="I94" s="550">
        <f ca="1">SUM('5.  2015-2020 LRAM'!Y568:AL568)</f>
        <v>0</v>
      </c>
      <c r="J94" s="549">
        <f ca="1">SUM('5.  2015-2020 LRAM'!Y751:AL751)</f>
        <v>0</v>
      </c>
      <c r="K94" s="549">
        <f ca="1">SUM('5.  2015-2020 LRAM'!Y934:AL934)</f>
        <v>0</v>
      </c>
      <c r="L94" s="549">
        <f ca="1">SUM('5.  2015-2020 LRAM'!Y1117:AL1117)</f>
        <v>0</v>
      </c>
      <c r="M94" s="549">
        <f ca="1">SUM(F94:L94)</f>
        <v>117303.91170142297</v>
      </c>
      <c r="T94" s="199"/>
      <c r="U94" s="199"/>
    </row>
    <row r="95" spans="2:22" s="92" customFormat="1" ht="23.25" hidden="1" customHeight="1">
      <c r="B95" s="200">
        <v>2015</v>
      </c>
      <c r="C95" s="552"/>
      <c r="D95" s="552"/>
      <c r="E95" s="552"/>
      <c r="F95" s="552"/>
      <c r="G95" s="550">
        <f ca="1">SUM('5.  2015-2020 LRAM'!Y203:AL203)</f>
        <v>42617.217736319129</v>
      </c>
      <c r="H95" s="549">
        <f ca="1">SUM('5.  2015-2020 LRAM'!Y386:AL386)</f>
        <v>39565.963354850493</v>
      </c>
      <c r="I95" s="550">
        <f ca="1">SUM('5.  2015-2020 LRAM'!Y569:AL569)</f>
        <v>0</v>
      </c>
      <c r="J95" s="549">
        <f ca="1">SUM('5.  2015-2020 LRAM'!Y752:AL752)</f>
        <v>0</v>
      </c>
      <c r="K95" s="549">
        <f ca="1">SUM('5.  2015-2020 LRAM'!Y935:AL935)</f>
        <v>0</v>
      </c>
      <c r="L95" s="549">
        <f ca="1">SUM('5.  2015-2020 LRAM'!Y1118:AL1118)</f>
        <v>0</v>
      </c>
      <c r="M95" s="549">
        <f ca="1">SUM(G95:L95)</f>
        <v>82183.181091169623</v>
      </c>
      <c r="T95" s="199"/>
      <c r="U95" s="199"/>
    </row>
    <row r="96" spans="2:22" s="92" customFormat="1" ht="23.25" hidden="1" customHeight="1">
      <c r="B96" s="200">
        <v>2016</v>
      </c>
      <c r="C96" s="552"/>
      <c r="D96" s="552"/>
      <c r="E96" s="552"/>
      <c r="F96" s="552"/>
      <c r="G96" s="552"/>
      <c r="H96" s="549">
        <f ca="1">SUM('5.  2015-2020 LRAM'!Y387:AL387)</f>
        <v>71528.008386550035</v>
      </c>
      <c r="I96" s="550">
        <f ca="1">SUM('5.  2015-2020 LRAM'!Y570:AL570)</f>
        <v>0</v>
      </c>
      <c r="J96" s="549">
        <f ca="1">SUM('5.  2015-2020 LRAM'!Y753:AL753)</f>
        <v>0</v>
      </c>
      <c r="K96" s="549">
        <f ca="1">SUM('5.  2015-2020 LRAM'!Y936:AL936)</f>
        <v>0</v>
      </c>
      <c r="L96" s="549">
        <f ca="1">SUM('5.  2015-2020 LRAM'!Y1119:AL1119)</f>
        <v>0</v>
      </c>
      <c r="M96" s="549">
        <f ca="1">SUM(H96:L96)</f>
        <v>71528.008386550035</v>
      </c>
      <c r="T96" s="199"/>
      <c r="U96" s="199"/>
    </row>
    <row r="97" spans="2:21" s="92" customFormat="1" ht="23.25" hidden="1" customHeight="1">
      <c r="B97" s="200">
        <v>2017</v>
      </c>
      <c r="C97" s="552"/>
      <c r="D97" s="552"/>
      <c r="E97" s="552"/>
      <c r="F97" s="552"/>
      <c r="G97" s="552"/>
      <c r="H97" s="552"/>
      <c r="I97" s="549">
        <f>SUM('5.  2015-2020 LRAM'!Y571:AL571)</f>
        <v>0</v>
      </c>
      <c r="J97" s="549">
        <f>SUM('5.  2015-2020 LRAM'!Y754:AL754)</f>
        <v>0</v>
      </c>
      <c r="K97" s="549">
        <f>SUM('5.  2015-2020 LRAM'!Y937:AL937)</f>
        <v>0</v>
      </c>
      <c r="L97" s="549">
        <f>SUM('5.  2015-2020 LRAM'!Y1120:AL1120)</f>
        <v>0</v>
      </c>
      <c r="M97" s="549">
        <f>SUM(I97:L97)</f>
        <v>0</v>
      </c>
      <c r="T97" s="199"/>
      <c r="U97" s="199"/>
    </row>
    <row r="98" spans="2:21" s="92" customFormat="1" ht="23.25" hidden="1" customHeight="1">
      <c r="B98" s="200">
        <v>2018</v>
      </c>
      <c r="C98" s="552"/>
      <c r="D98" s="552"/>
      <c r="E98" s="552"/>
      <c r="F98" s="552"/>
      <c r="G98" s="552"/>
      <c r="H98" s="552"/>
      <c r="I98" s="552"/>
      <c r="J98" s="549">
        <f>SUM('5.  2015-2020 LRAM'!Y755:AL755)</f>
        <v>0</v>
      </c>
      <c r="K98" s="549">
        <f>SUM('5.  2015-2020 LRAM'!Y938:AL938)</f>
        <v>0</v>
      </c>
      <c r="L98" s="549">
        <f>SUM('5.  2015-2020 LRAM'!Y1121:AL1121)</f>
        <v>0</v>
      </c>
      <c r="M98" s="549">
        <f>SUM(J98:L98)</f>
        <v>0</v>
      </c>
      <c r="T98" s="199"/>
      <c r="U98" s="199"/>
    </row>
    <row r="99" spans="2:21" s="92" customFormat="1" ht="23.25" hidden="1" customHeight="1">
      <c r="B99" s="200">
        <v>2019</v>
      </c>
      <c r="C99" s="552"/>
      <c r="D99" s="552"/>
      <c r="E99" s="552"/>
      <c r="F99" s="552"/>
      <c r="G99" s="552"/>
      <c r="H99" s="552"/>
      <c r="I99" s="552"/>
      <c r="J99" s="552"/>
      <c r="K99" s="549">
        <f>SUM('5.  2015-2020 LRAM'!Y939:AL939)</f>
        <v>0</v>
      </c>
      <c r="L99" s="549">
        <f>SUM('5.  2015-2020 LRAM'!Y1122:AL1122)</f>
        <v>0</v>
      </c>
      <c r="M99" s="549">
        <f>SUM(K99:L99)</f>
        <v>0</v>
      </c>
      <c r="T99" s="199"/>
      <c r="U99" s="199"/>
    </row>
    <row r="100" spans="2:21" s="92" customFormat="1" ht="23.25" hidden="1" customHeight="1">
      <c r="B100" s="200">
        <v>2020</v>
      </c>
      <c r="C100" s="552"/>
      <c r="D100" s="552"/>
      <c r="E100" s="552"/>
      <c r="F100" s="552"/>
      <c r="G100" s="552"/>
      <c r="H100" s="552"/>
      <c r="I100" s="552"/>
      <c r="J100" s="552"/>
      <c r="K100" s="552"/>
      <c r="L100" s="551">
        <f>SUM('5.  2015-2020 LRAM'!Y1123:AL1123)</f>
        <v>0</v>
      </c>
      <c r="M100" s="551">
        <f>L100</f>
        <v>0</v>
      </c>
      <c r="T100" s="199"/>
      <c r="U100" s="199"/>
    </row>
    <row r="101" spans="2:21" s="198" customFormat="1" ht="24" hidden="1" customHeight="1">
      <c r="B101" s="564" t="s">
        <v>520</v>
      </c>
      <c r="C101" s="548">
        <f ca="1">C91</f>
        <v>30576.300349376928</v>
      </c>
      <c r="D101" s="549">
        <f ca="1">D91+D92</f>
        <v>55467.667679069767</v>
      </c>
      <c r="E101" s="549">
        <f ca="1">E91+E92+E93</f>
        <v>96736.145212061005</v>
      </c>
      <c r="F101" s="549">
        <f ca="1">F91+F92+F93+F94</f>
        <v>137120.20320428233</v>
      </c>
      <c r="G101" s="549">
        <f ca="1">G91+G92+G93+G94+G95</f>
        <v>178793.31766824535</v>
      </c>
      <c r="H101" s="549">
        <f ca="1">H91+H92+H93+H94+H95+H96</f>
        <v>180602.70109289003</v>
      </c>
      <c r="I101" s="549">
        <f ca="1">I91+I92+I93+I94+I95+I96+I97</f>
        <v>0</v>
      </c>
      <c r="J101" s="549">
        <f ca="1">J91+J92+J93+J94+J95+J96+J97+J98</f>
        <v>0</v>
      </c>
      <c r="K101" s="549">
        <f ca="1">K91+K92+K93+K94+K95+K96+K97+K98+K99</f>
        <v>0</v>
      </c>
      <c r="L101" s="549">
        <f ca="1">SUM(L91:L100)</f>
        <v>0</v>
      </c>
      <c r="M101" s="549">
        <f ca="1">SUM(M91:M100)</f>
        <v>679296.33520592528</v>
      </c>
      <c r="T101" s="201"/>
      <c r="U101" s="201"/>
    </row>
    <row r="102" spans="2:21" s="27" customFormat="1" ht="24.75" hidden="1" customHeight="1">
      <c r="B102" s="565" t="s">
        <v>519</v>
      </c>
      <c r="C102" s="547">
        <f>'4.  2011-2014 LRAM'!AM132</f>
        <v>0</v>
      </c>
      <c r="D102" s="547">
        <f>'4.  2011-2014 LRAM'!AM262</f>
        <v>0</v>
      </c>
      <c r="E102" s="547">
        <f>'4.  2011-2014 LRAM'!AM392</f>
        <v>0</v>
      </c>
      <c r="F102" s="547">
        <f>'4.  2011-2014 LRAM'!AM522</f>
        <v>0</v>
      </c>
      <c r="G102" s="547">
        <f>'5.  2015-2020 LRAM'!AM205</f>
        <v>43702.737800000003</v>
      </c>
      <c r="H102" s="547">
        <f>'5.  2015-2020 LRAM'!AM389</f>
        <v>40451.8655</v>
      </c>
      <c r="I102" s="547">
        <f>'5.  2015-2020 LRAM'!AM573</f>
        <v>0</v>
      </c>
      <c r="J102" s="547">
        <f>'5.  2015-2020 LRAM'!AM757</f>
        <v>0</v>
      </c>
      <c r="K102" s="547">
        <f>'5.  2015-2020 LRAM'!AM941</f>
        <v>0</v>
      </c>
      <c r="L102" s="547">
        <f>'5.  2015-2020 LRAM'!AM1125</f>
        <v>0</v>
      </c>
      <c r="M102" s="549">
        <f>SUM(C102:L102)</f>
        <v>84154.603300000002</v>
      </c>
      <c r="T102" s="91"/>
      <c r="U102" s="91"/>
    </row>
    <row r="103" spans="2:21" ht="24.75" hidden="1" customHeight="1">
      <c r="B103" s="565" t="s">
        <v>43</v>
      </c>
      <c r="C103" s="547">
        <f ca="1">'6.  Carrying Charges'!W27</f>
        <v>206.00782360392702</v>
      </c>
      <c r="D103" s="547">
        <f ca="1">'6.  Carrying Charges'!W42</f>
        <v>373.71123972750036</v>
      </c>
      <c r="E103" s="547">
        <f ca="1">'6.  Carrying Charges'!W57</f>
        <v>651.76098911192776</v>
      </c>
      <c r="F103" s="547">
        <f ca="1">'6.  Carrying Charges'!W72</f>
        <v>1050.2357992473908</v>
      </c>
      <c r="G103" s="547">
        <f ca="1">'6.  Carrying Charges'!W87</f>
        <v>685.87354165169495</v>
      </c>
      <c r="H103" s="547">
        <f ca="1">'6.  Carrying Charges'!W102</f>
        <v>706.59728761143356</v>
      </c>
      <c r="I103" s="547">
        <f ca="1">'6.  Carrying Charges'!W117</f>
        <v>2388.4072600122058</v>
      </c>
      <c r="J103" s="547">
        <f ca="1">'6.  Carrying Charges'!W132</f>
        <v>2388.4072600122058</v>
      </c>
      <c r="K103" s="547">
        <f ca="1">'6.  Carrying Charges'!W147</f>
        <v>2388.4072600122058</v>
      </c>
      <c r="L103" s="547">
        <f ca="1">'6.  Carrying Charges'!W162</f>
        <v>2388.4072600122058</v>
      </c>
      <c r="M103" s="549">
        <f ca="1">SUM(C103:L103)</f>
        <v>13227.815721002697</v>
      </c>
    </row>
    <row r="104" spans="2:21" ht="23.25" hidden="1" customHeight="1">
      <c r="B104" s="564" t="s">
        <v>26</v>
      </c>
      <c r="C104" s="547">
        <f ca="1">C101-C102+C103</f>
        <v>30782.308172980855</v>
      </c>
      <c r="D104" s="547">
        <f t="shared" ref="D104:J104" ca="1" si="5">D101-D102+D103</f>
        <v>55841.378918797265</v>
      </c>
      <c r="E104" s="547">
        <f t="shared" ca="1" si="5"/>
        <v>97387.906201172926</v>
      </c>
      <c r="F104" s="547">
        <f t="shared" ca="1" si="5"/>
        <v>138170.43900352973</v>
      </c>
      <c r="G104" s="547">
        <f t="shared" ca="1" si="5"/>
        <v>135776.45340989705</v>
      </c>
      <c r="H104" s="547">
        <f t="shared" ca="1" si="5"/>
        <v>140857.43288050147</v>
      </c>
      <c r="I104" s="547">
        <f t="shared" ca="1" si="5"/>
        <v>2388.4072600122058</v>
      </c>
      <c r="J104" s="547">
        <f t="shared" ca="1" si="5"/>
        <v>2388.4072600122058</v>
      </c>
      <c r="K104" s="547">
        <f ca="1">K101-K102+K103</f>
        <v>2388.4072600122058</v>
      </c>
      <c r="L104" s="547">
        <f ca="1">L101-L102+L103</f>
        <v>2388.4072600122058</v>
      </c>
      <c r="M104" s="547">
        <f ca="1">M101-M102+M103</f>
        <v>608369.54762692796</v>
      </c>
    </row>
    <row r="105" spans="2:21" hidden="1"/>
    <row r="106" spans="2:21">
      <c r="B106" s="582" t="s">
        <v>527</v>
      </c>
    </row>
  </sheetData>
  <mergeCells count="6">
    <mergeCell ref="B46:L46"/>
    <mergeCell ref="B47:L47"/>
    <mergeCell ref="B48:L48"/>
    <mergeCell ref="B41:C41"/>
    <mergeCell ref="B24:G24"/>
    <mergeCell ref="B26:C26"/>
  </mergeCells>
  <hyperlinks>
    <hyperlink ref="B82" location="'6.  Carrying Charges'!A1" display="Carrying Charges" xr:uid="{00000000-0004-0000-0400-000000000000}"/>
    <hyperlink ref="B106" location="'1.  LRAMVA Summary'!A1" display="Return to top" xr:uid="{00000000-0004-0000-0400-000001000000}"/>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51</xdr:row>
                    <xdr:rowOff>19050</xdr:rowOff>
                  </from>
                  <to>
                    <xdr:col>2</xdr:col>
                    <xdr:colOff>1381125</xdr:colOff>
                    <xdr:row>52</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54</xdr:row>
                    <xdr:rowOff>19050</xdr:rowOff>
                  </from>
                  <to>
                    <xdr:col>2</xdr:col>
                    <xdr:colOff>1381125</xdr:colOff>
                    <xdr:row>55</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57</xdr:row>
                    <xdr:rowOff>19050</xdr:rowOff>
                  </from>
                  <to>
                    <xdr:col>2</xdr:col>
                    <xdr:colOff>1381125</xdr:colOff>
                    <xdr:row>58</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60</xdr:row>
                    <xdr:rowOff>19050</xdr:rowOff>
                  </from>
                  <to>
                    <xdr:col>2</xdr:col>
                    <xdr:colOff>1381125</xdr:colOff>
                    <xdr:row>61</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63</xdr:row>
                    <xdr:rowOff>19050</xdr:rowOff>
                  </from>
                  <to>
                    <xdr:col>2</xdr:col>
                    <xdr:colOff>1381125</xdr:colOff>
                    <xdr:row>64</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D34" workbookViewId="0">
      <selection activeCell="B41" sqref="B41"/>
    </sheetView>
  </sheetViews>
  <sheetFormatPr defaultColWidth="9.140625" defaultRowHeight="15"/>
  <cols>
    <col min="1" max="1" width="5.42578125" style="12" customWidth="1"/>
    <col min="2" max="2" width="27" style="12" customWidth="1"/>
    <col min="3" max="3" width="24.28515625" style="12" customWidth="1"/>
    <col min="4" max="4" width="23.42578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30" t="s">
        <v>172</v>
      </c>
      <c r="C14" s="128" t="s">
        <v>176</v>
      </c>
    </row>
    <row r="15" spans="2:3" ht="26.25" customHeight="1" thickBot="1">
      <c r="C15" s="130" t="s">
        <v>408</v>
      </c>
    </row>
    <row r="16" spans="2:3" ht="27" customHeight="1" thickBot="1">
      <c r="C16" s="562" t="s">
        <v>552</v>
      </c>
    </row>
    <row r="19" spans="2:8" ht="15.75">
      <c r="B19" s="530" t="s">
        <v>621</v>
      </c>
    </row>
    <row r="20" spans="2:8" ht="13.5" customHeight="1"/>
    <row r="21" spans="2:8" ht="57.75" customHeight="1">
      <c r="B21" s="903" t="s">
        <v>638</v>
      </c>
      <c r="C21" s="903"/>
      <c r="D21" s="903"/>
      <c r="E21" s="903"/>
      <c r="F21" s="903"/>
      <c r="G21" s="903"/>
      <c r="H21" s="903"/>
    </row>
    <row r="23" spans="2:8" s="601" customFormat="1" ht="15.75">
      <c r="B23" s="611" t="s">
        <v>547</v>
      </c>
      <c r="C23" s="611" t="s">
        <v>562</v>
      </c>
      <c r="D23" s="611" t="s">
        <v>546</v>
      </c>
      <c r="E23" s="910" t="s">
        <v>34</v>
      </c>
      <c r="F23" s="911"/>
      <c r="G23" s="910" t="s">
        <v>545</v>
      </c>
      <c r="H23" s="911"/>
    </row>
    <row r="24" spans="2:8">
      <c r="B24" s="600">
        <v>1</v>
      </c>
      <c r="C24" s="635"/>
      <c r="D24" s="599"/>
      <c r="E24" s="908" t="s">
        <v>752</v>
      </c>
      <c r="F24" s="909"/>
      <c r="G24" s="912" t="s">
        <v>751</v>
      </c>
      <c r="H24" s="913"/>
    </row>
    <row r="25" spans="2:8">
      <c r="B25" s="600">
        <v>2</v>
      </c>
      <c r="C25" s="635" t="s">
        <v>371</v>
      </c>
      <c r="D25" s="599" t="str">
        <f ca="1">MID(CELL("address",'5.  2015-2020 LRAM'!B47),FIND("!",CELL("address",'5.  2015-2020 LRAM'!B47))+1,999)</f>
        <v>$B$47</v>
      </c>
      <c r="E25" s="908" t="s">
        <v>753</v>
      </c>
      <c r="F25" s="909"/>
      <c r="G25" s="912" t="s">
        <v>754</v>
      </c>
      <c r="H25" s="913"/>
    </row>
    <row r="26" spans="2:8">
      <c r="B26" s="600">
        <v>3</v>
      </c>
      <c r="C26" s="635" t="s">
        <v>371</v>
      </c>
      <c r="D26" s="599" t="str">
        <f ca="1">MID(CELL("address",'5.  2015-2020 LRAM'!B291),FIND("!",CELL("address",'5.  2015-2020 LRAM'!B291))+1,999)</f>
        <v>$B$291</v>
      </c>
      <c r="E26" s="908" t="s">
        <v>756</v>
      </c>
      <c r="F26" s="909"/>
      <c r="G26" s="912" t="s">
        <v>755</v>
      </c>
      <c r="H26" s="913"/>
    </row>
    <row r="27" spans="2:8">
      <c r="B27" s="600">
        <v>4</v>
      </c>
      <c r="C27" s="635" t="s">
        <v>371</v>
      </c>
      <c r="D27" s="599" t="str">
        <f ca="1">MID(CELL("address",'5.  2015-2020 LRAM'!$C$381),FIND("!",CELL("address",'5.  2015-2020 LRAM'!$C$381))+1,999)</f>
        <v>$C$381</v>
      </c>
      <c r="E27" s="908" t="s">
        <v>1091</v>
      </c>
      <c r="F27" s="909"/>
      <c r="G27" s="912" t="s">
        <v>1092</v>
      </c>
      <c r="H27" s="913"/>
    </row>
    <row r="28" spans="2:8">
      <c r="B28" s="600">
        <v>5</v>
      </c>
      <c r="C28" s="635"/>
      <c r="D28" s="599"/>
      <c r="E28" s="908"/>
      <c r="F28" s="909"/>
      <c r="G28" s="912"/>
      <c r="H28" s="913"/>
    </row>
    <row r="29" spans="2:8">
      <c r="B29" s="600">
        <v>6</v>
      </c>
      <c r="C29" s="635"/>
      <c r="D29" s="599"/>
      <c r="E29" s="908"/>
      <c r="F29" s="909"/>
      <c r="G29" s="912"/>
      <c r="H29" s="913"/>
    </row>
    <row r="30" spans="2:8">
      <c r="B30" s="600">
        <v>7</v>
      </c>
      <c r="C30" s="635"/>
      <c r="D30" s="599"/>
      <c r="E30" s="908"/>
      <c r="F30" s="909"/>
      <c r="G30" s="912"/>
      <c r="H30" s="913"/>
    </row>
    <row r="31" spans="2:8">
      <c r="B31" s="600">
        <v>8</v>
      </c>
      <c r="C31" s="635"/>
      <c r="D31" s="599"/>
      <c r="E31" s="908"/>
      <c r="F31" s="909"/>
      <c r="G31" s="912"/>
      <c r="H31" s="913"/>
    </row>
    <row r="32" spans="2:8">
      <c r="B32" s="600">
        <v>9</v>
      </c>
      <c r="C32" s="635"/>
      <c r="D32" s="599"/>
      <c r="E32" s="908"/>
      <c r="F32" s="909"/>
      <c r="G32" s="912"/>
      <c r="H32" s="913"/>
    </row>
    <row r="33" spans="2:8">
      <c r="B33" s="600">
        <v>10</v>
      </c>
      <c r="C33" s="635"/>
      <c r="D33" s="599"/>
      <c r="E33" s="908"/>
      <c r="F33" s="909"/>
      <c r="G33" s="912"/>
      <c r="H33" s="913"/>
    </row>
    <row r="34" spans="2:8">
      <c r="B34" s="600" t="s">
        <v>481</v>
      </c>
      <c r="C34" s="635"/>
      <c r="D34" s="599"/>
      <c r="E34" s="908"/>
      <c r="F34" s="909"/>
      <c r="G34" s="912"/>
      <c r="H34" s="913"/>
    </row>
    <row r="36" spans="2:8" ht="30.75" customHeight="1">
      <c r="B36" s="530" t="s">
        <v>616</v>
      </c>
    </row>
    <row r="37" spans="2:8" ht="23.25" customHeight="1">
      <c r="B37" s="561" t="s">
        <v>622</v>
      </c>
      <c r="C37" s="597"/>
      <c r="D37" s="597"/>
      <c r="E37" s="597"/>
      <c r="F37" s="597"/>
      <c r="G37" s="597"/>
      <c r="H37" s="597"/>
    </row>
    <row r="39" spans="2:8" s="92" customFormat="1" ht="15.75">
      <c r="B39" s="611" t="s">
        <v>547</v>
      </c>
      <c r="C39" s="611" t="s">
        <v>562</v>
      </c>
      <c r="D39" s="611" t="s">
        <v>546</v>
      </c>
      <c r="E39" s="910" t="s">
        <v>34</v>
      </c>
      <c r="F39" s="911"/>
      <c r="G39" s="910" t="s">
        <v>545</v>
      </c>
      <c r="H39" s="911"/>
    </row>
    <row r="40" spans="2:8">
      <c r="B40" s="600">
        <v>1</v>
      </c>
      <c r="C40" s="635"/>
      <c r="D40" s="599"/>
      <c r="E40" s="908"/>
      <c r="F40" s="909"/>
      <c r="G40" s="912"/>
      <c r="H40" s="913"/>
    </row>
    <row r="41" spans="2:8">
      <c r="B41" s="600">
        <v>2</v>
      </c>
      <c r="C41" s="635"/>
      <c r="D41" s="599"/>
      <c r="E41" s="908"/>
      <c r="F41" s="909"/>
      <c r="G41" s="912"/>
      <c r="H41" s="913"/>
    </row>
    <row r="42" spans="2:8">
      <c r="B42" s="600">
        <v>3</v>
      </c>
      <c r="C42" s="635"/>
      <c r="D42" s="599"/>
      <c r="E42" s="908"/>
      <c r="F42" s="909"/>
      <c r="G42" s="912"/>
      <c r="H42" s="913"/>
    </row>
    <row r="43" spans="2:8">
      <c r="B43" s="600">
        <v>4</v>
      </c>
      <c r="C43" s="635"/>
      <c r="D43" s="599"/>
      <c r="E43" s="908"/>
      <c r="F43" s="909"/>
      <c r="G43" s="912"/>
      <c r="H43" s="913"/>
    </row>
    <row r="44" spans="2:8">
      <c r="B44" s="600">
        <v>5</v>
      </c>
      <c r="C44" s="635"/>
      <c r="D44" s="599"/>
      <c r="E44" s="908"/>
      <c r="F44" s="909"/>
      <c r="G44" s="912"/>
      <c r="H44" s="913"/>
    </row>
    <row r="45" spans="2:8">
      <c r="B45" s="600">
        <v>6</v>
      </c>
      <c r="C45" s="635"/>
      <c r="D45" s="599"/>
      <c r="E45" s="908"/>
      <c r="F45" s="909"/>
      <c r="G45" s="912"/>
      <c r="H45" s="913"/>
    </row>
    <row r="46" spans="2:8">
      <c r="B46" s="600">
        <v>7</v>
      </c>
      <c r="C46" s="635"/>
      <c r="D46" s="599"/>
      <c r="E46" s="908"/>
      <c r="F46" s="909"/>
      <c r="G46" s="912"/>
      <c r="H46" s="913"/>
    </row>
    <row r="47" spans="2:8">
      <c r="B47" s="600">
        <v>8</v>
      </c>
      <c r="C47" s="635"/>
      <c r="D47" s="599"/>
      <c r="E47" s="908"/>
      <c r="F47" s="909"/>
      <c r="G47" s="912"/>
      <c r="H47" s="913"/>
    </row>
    <row r="48" spans="2:8">
      <c r="B48" s="600">
        <v>9</v>
      </c>
      <c r="C48" s="635"/>
      <c r="D48" s="599"/>
      <c r="E48" s="908"/>
      <c r="F48" s="909"/>
      <c r="G48" s="912"/>
      <c r="H48" s="913"/>
    </row>
    <row r="49" spans="2:8">
      <c r="B49" s="600">
        <v>10</v>
      </c>
      <c r="C49" s="635"/>
      <c r="D49" s="599"/>
      <c r="E49" s="908"/>
      <c r="F49" s="909"/>
      <c r="G49" s="912"/>
      <c r="H49" s="913"/>
    </row>
    <row r="50" spans="2:8">
      <c r="B50" s="600" t="s">
        <v>481</v>
      </c>
      <c r="C50" s="635"/>
      <c r="D50" s="599"/>
      <c r="E50" s="908"/>
      <c r="F50" s="909"/>
      <c r="G50" s="912"/>
      <c r="H50" s="913"/>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C40:C50 C24:C34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6"/>
  <sheetViews>
    <sheetView zoomScale="55" zoomScaleNormal="55" workbookViewId="0">
      <selection activeCell="C15" sqref="C15"/>
    </sheetView>
  </sheetViews>
  <sheetFormatPr defaultColWidth="9.140625"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285156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67"/>
      <c r="F3" s="17"/>
      <c r="G3" s="17"/>
      <c r="H3" s="69"/>
      <c r="I3" s="167"/>
      <c r="J3" s="167"/>
      <c r="K3" s="167"/>
      <c r="L3" s="167"/>
      <c r="M3" s="167"/>
      <c r="N3" s="167"/>
      <c r="O3" s="167"/>
      <c r="P3" s="167"/>
      <c r="Q3" s="167"/>
    </row>
    <row r="4" spans="2:17" s="2" customFormat="1" ht="27" customHeight="1" thickBot="1">
      <c r="B4" s="275" t="s">
        <v>172</v>
      </c>
      <c r="C4" s="457"/>
      <c r="D4" s="259" t="s">
        <v>176</v>
      </c>
      <c r="E4" s="439"/>
      <c r="F4" s="439"/>
      <c r="G4" s="439"/>
      <c r="H4" s="439"/>
      <c r="I4" s="439"/>
      <c r="J4" s="439"/>
      <c r="K4" s="439"/>
      <c r="L4" s="439"/>
      <c r="M4" s="439"/>
      <c r="N4" s="439"/>
      <c r="O4" s="439"/>
      <c r="P4" s="439"/>
      <c r="Q4" s="458"/>
    </row>
    <row r="5" spans="2:17" s="2" customFormat="1" ht="24" customHeight="1" thickBot="1">
      <c r="B5" s="459"/>
      <c r="C5" s="457"/>
      <c r="D5" s="460" t="s">
        <v>408</v>
      </c>
      <c r="F5" s="439"/>
      <c r="G5" s="439"/>
      <c r="H5" s="439"/>
      <c r="I5" s="439"/>
      <c r="J5" s="439"/>
      <c r="K5" s="439"/>
      <c r="L5" s="439"/>
      <c r="M5" s="439"/>
      <c r="N5" s="439"/>
      <c r="O5" s="439"/>
      <c r="P5" s="439"/>
      <c r="Q5" s="458"/>
    </row>
    <row r="6" spans="2:17" s="2" customFormat="1" ht="28.5" customHeight="1" thickBot="1">
      <c r="B6" s="459"/>
      <c r="C6" s="457"/>
      <c r="D6" s="263" t="s">
        <v>173</v>
      </c>
      <c r="E6" s="439"/>
      <c r="F6" s="439"/>
      <c r="G6" s="439"/>
      <c r="H6" s="439"/>
      <c r="I6" s="439"/>
      <c r="J6" s="439"/>
      <c r="K6" s="439"/>
      <c r="L6" s="439"/>
      <c r="M6" s="439"/>
      <c r="N6" s="439"/>
      <c r="O6" s="439"/>
      <c r="P6" s="439"/>
      <c r="Q6" s="458"/>
    </row>
    <row r="7" spans="2:17" s="106" customFormat="1" ht="29.25" customHeight="1" thickBot="1">
      <c r="D7" s="562" t="s">
        <v>552</v>
      </c>
      <c r="P7" s="107"/>
      <c r="Q7" s="107"/>
    </row>
    <row r="8" spans="2:17" s="106" customFormat="1" ht="30" customHeight="1">
      <c r="D8" s="567"/>
      <c r="P8" s="107"/>
      <c r="Q8" s="107"/>
    </row>
    <row r="9" spans="2:17" s="2" customFormat="1" ht="24.75" customHeight="1">
      <c r="B9" s="120" t="s">
        <v>413</v>
      </c>
      <c r="C9" s="17"/>
      <c r="D9" s="456">
        <v>2015</v>
      </c>
    </row>
    <row r="10" spans="2:17" s="17" customFormat="1" ht="16.5" customHeight="1"/>
    <row r="11" spans="2:17" s="17" customFormat="1" ht="36.75" customHeight="1">
      <c r="B11" s="914" t="s">
        <v>564</v>
      </c>
      <c r="C11" s="914"/>
      <c r="D11" s="914"/>
      <c r="E11" s="914"/>
      <c r="F11" s="914"/>
      <c r="G11" s="914"/>
      <c r="H11" s="914"/>
      <c r="I11" s="914"/>
      <c r="J11" s="914"/>
      <c r="K11" s="914"/>
      <c r="L11" s="914"/>
      <c r="M11" s="914"/>
      <c r="N11" s="606"/>
      <c r="O11" s="606"/>
      <c r="P11" s="606"/>
      <c r="Q11" s="606"/>
    </row>
    <row r="12" spans="2:17" s="2" customFormat="1" ht="15.75" customHeight="1">
      <c r="D12" s="20"/>
    </row>
    <row r="13" spans="2:17" s="17" customFormat="1" ht="48" customHeight="1">
      <c r="C13" s="245" t="str">
        <f>'1.  LRAMVA Summary'!R50</f>
        <v>Total</v>
      </c>
      <c r="D13" s="245" t="str">
        <f>'1.  LRAMVA Summary'!D50</f>
        <v>General Service 50 to 4,999 kW</v>
      </c>
      <c r="E13" s="245" t="str">
        <f>'1.  LRAMVA Summary'!E50</f>
        <v>General Service Less Than 50 kW</v>
      </c>
      <c r="F13" s="245" t="str">
        <f>'1.  LRAMVA Summary'!F50</f>
        <v>Large Use</v>
      </c>
      <c r="G13" s="245" t="str">
        <f>'1.  LRAMVA Summary'!G50</f>
        <v>Residential</v>
      </c>
      <c r="H13" s="245" t="str">
        <f>'1.  LRAMVA Summary'!H50</f>
        <v>Sentinel Lighting</v>
      </c>
      <c r="I13" s="245" t="str">
        <f>'1.  LRAMVA Summary'!I50</f>
        <v>Street Lighting</v>
      </c>
      <c r="J13" s="245" t="str">
        <f>'1.  LRAMVA Summary'!J50</f>
        <v>Unmetered Scattered Load</v>
      </c>
      <c r="K13" s="245" t="str">
        <f>'1.  LRAMVA Summary'!K50</f>
        <v/>
      </c>
      <c r="L13" s="245" t="str">
        <f>'1.  LRAMVA Summary'!L50</f>
        <v/>
      </c>
      <c r="M13" s="245" t="str">
        <f>'1.  LRAMVA Summary'!M50</f>
        <v/>
      </c>
      <c r="N13" s="245" t="str">
        <f>'1.  LRAMVA Summary'!N50</f>
        <v/>
      </c>
      <c r="O13" s="245" t="str">
        <f>'1.  LRAMVA Summary'!O50</f>
        <v/>
      </c>
      <c r="P13" s="245" t="str">
        <f>'1.  LRAMVA Summary'!P50</f>
        <v/>
      </c>
      <c r="Q13" s="245" t="str">
        <f>'1.  LRAMVA Summary'!Q50</f>
        <v/>
      </c>
    </row>
    <row r="14" spans="2:17" s="2" customFormat="1" ht="15.75" customHeight="1">
      <c r="B14" s="84"/>
      <c r="C14" s="571"/>
      <c r="D14" s="572" t="str">
        <f>'1.  LRAMVA Summary'!D51</f>
        <v>kW</v>
      </c>
      <c r="E14" s="572" t="str">
        <f>'1.  LRAMVA Summary'!E51</f>
        <v>kWh</v>
      </c>
      <c r="F14" s="572" t="str">
        <f>'1.  LRAMVA Summary'!F51</f>
        <v>kW</v>
      </c>
      <c r="G14" s="572" t="str">
        <f>'1.  LRAMVA Summary'!G51</f>
        <v>kWh</v>
      </c>
      <c r="H14" s="572" t="str">
        <f>'1.  LRAMVA Summary'!H51</f>
        <v>kW</v>
      </c>
      <c r="I14" s="572" t="str">
        <f>'1.  LRAMVA Summary'!I51</f>
        <v>kW</v>
      </c>
      <c r="J14" s="572" t="str">
        <f>'1.  LRAMVA Summary'!J51</f>
        <v>kWh</v>
      </c>
      <c r="K14" s="572" t="str">
        <f>'1.  LRAMVA Summary'!K51</f>
        <v/>
      </c>
      <c r="L14" s="572" t="str">
        <f>'1.  LRAMVA Summary'!L51</f>
        <v/>
      </c>
      <c r="M14" s="572" t="str">
        <f>'1.  LRAMVA Summary'!M51</f>
        <v/>
      </c>
      <c r="N14" s="572" t="str">
        <f>'1.  LRAMVA Summary'!N51</f>
        <v/>
      </c>
      <c r="O14" s="572" t="str">
        <f>'1.  LRAMVA Summary'!O51</f>
        <v/>
      </c>
      <c r="P14" s="572" t="str">
        <f>'1.  LRAMVA Summary'!P51</f>
        <v/>
      </c>
      <c r="Q14" s="573" t="str">
        <f>'1.  LRAMVA Summary'!Q51</f>
        <v/>
      </c>
    </row>
    <row r="15" spans="2:17" s="457" customFormat="1" ht="15.75" customHeight="1">
      <c r="B15" s="462" t="s">
        <v>27</v>
      </c>
      <c r="C15" s="618">
        <f>SUM(D15:Q15)</f>
        <v>4320150</v>
      </c>
      <c r="D15" s="452">
        <v>2629410</v>
      </c>
      <c r="E15" s="452">
        <v>467426</v>
      </c>
      <c r="F15" s="452">
        <v>161263</v>
      </c>
      <c r="G15" s="452">
        <v>1026191</v>
      </c>
      <c r="H15" s="452">
        <v>1002</v>
      </c>
      <c r="I15" s="452">
        <v>30444</v>
      </c>
      <c r="J15" s="452">
        <v>4414</v>
      </c>
      <c r="K15" s="452"/>
      <c r="L15" s="452"/>
      <c r="M15" s="452"/>
      <c r="N15" s="452"/>
      <c r="O15" s="452"/>
      <c r="P15" s="453"/>
      <c r="Q15" s="453"/>
    </row>
    <row r="16" spans="2:17" s="457" customFormat="1" ht="15.75" customHeight="1">
      <c r="B16" s="462" t="s">
        <v>28</v>
      </c>
      <c r="C16" s="618">
        <f>SUM(D16:Q16)</f>
        <v>8261</v>
      </c>
      <c r="D16" s="451">
        <v>7880</v>
      </c>
      <c r="E16" s="451"/>
      <c r="F16" s="451">
        <v>287</v>
      </c>
      <c r="G16" s="451"/>
      <c r="H16" s="451">
        <v>2</v>
      </c>
      <c r="I16" s="451">
        <v>92</v>
      </c>
      <c r="J16" s="451"/>
      <c r="K16" s="453"/>
      <c r="L16" s="453"/>
      <c r="M16" s="453"/>
      <c r="N16" s="453"/>
      <c r="O16" s="453"/>
      <c r="P16" s="453"/>
      <c r="Q16" s="453"/>
    </row>
    <row r="17" spans="2:17" s="17" customFormat="1" ht="15.75" customHeight="1"/>
    <row r="18" spans="2:17" s="25" customFormat="1" ht="15.75" customHeight="1">
      <c r="B18" s="193" t="s">
        <v>452</v>
      </c>
      <c r="C18" s="194"/>
      <c r="D18" s="194">
        <f>IF(D14="kw",HLOOKUP(D14,D14:D16,3,FALSE),HLOOKUP(D14,D14:D16,2,FALSE))</f>
        <v>7880</v>
      </c>
      <c r="E18" s="194">
        <f>IF(E14="kw",HLOOKUP(E14,E14:E16,3,FALSE),HLOOKUP(E14,E14:E16,2,FALSE))</f>
        <v>467426</v>
      </c>
      <c r="F18" s="194">
        <f>IF(F14="kw",HLOOKUP(F14,F14:F16,3,FALSE),HLOOKUP(F14,F14:F16,2,FALSE))</f>
        <v>287</v>
      </c>
      <c r="G18" s="194">
        <f t="shared" ref="G18:Q18" si="0">IF(G14="kw",HLOOKUP(G14,G14:G16,3,FALSE),HLOOKUP(G14,G14:G16,2,FALSE))</f>
        <v>1026191</v>
      </c>
      <c r="H18" s="194">
        <f t="shared" si="0"/>
        <v>2</v>
      </c>
      <c r="I18" s="194">
        <f t="shared" si="0"/>
        <v>92</v>
      </c>
      <c r="J18" s="194">
        <f t="shared" si="0"/>
        <v>4414</v>
      </c>
      <c r="K18" s="194">
        <f t="shared" si="0"/>
        <v>0</v>
      </c>
      <c r="L18" s="194">
        <f t="shared" si="0"/>
        <v>0</v>
      </c>
      <c r="M18" s="194">
        <f t="shared" si="0"/>
        <v>0</v>
      </c>
      <c r="N18" s="194">
        <f t="shared" si="0"/>
        <v>0</v>
      </c>
      <c r="O18" s="194">
        <f t="shared" si="0"/>
        <v>0</v>
      </c>
      <c r="P18" s="194">
        <f t="shared" si="0"/>
        <v>0</v>
      </c>
      <c r="Q18" s="194">
        <f t="shared" si="0"/>
        <v>0</v>
      </c>
    </row>
    <row r="19" spans="2:17" s="2" customFormat="1" ht="15.75" customHeight="1">
      <c r="B19" s="97"/>
      <c r="C19" s="95"/>
      <c r="D19" s="95"/>
      <c r="E19" s="95"/>
      <c r="F19" s="95"/>
      <c r="G19" s="95"/>
      <c r="H19" s="95"/>
      <c r="I19" s="95"/>
      <c r="J19" s="95"/>
      <c r="K19" s="95"/>
      <c r="L19" s="95"/>
      <c r="M19" s="95"/>
      <c r="N19" s="95"/>
      <c r="O19" s="95"/>
      <c r="P19" s="95"/>
      <c r="Q19" s="95"/>
    </row>
    <row r="20" spans="2:17" s="439" customFormat="1" ht="21" customHeight="1">
      <c r="B20" s="461" t="s">
        <v>367</v>
      </c>
      <c r="C20" s="454"/>
      <c r="D20" s="455"/>
    </row>
    <row r="21" spans="2:17" s="439" customFormat="1" ht="21" customHeight="1">
      <c r="B21" s="461" t="s">
        <v>368</v>
      </c>
      <c r="C21" s="454" t="s">
        <v>1088</v>
      </c>
      <c r="D21" s="455"/>
    </row>
    <row r="22" spans="2:17" s="17" customFormat="1" ht="15.75" customHeight="1">
      <c r="B22" s="168"/>
      <c r="C22" s="169"/>
      <c r="D22" s="165"/>
    </row>
    <row r="23" spans="2:17" s="17" customFormat="1" ht="23.25" customHeight="1">
      <c r="B23" s="170"/>
      <c r="C23" s="170"/>
      <c r="D23" s="165"/>
    </row>
    <row r="24" spans="2:17" s="17" customFormat="1" ht="22.5" customHeight="1">
      <c r="B24" s="120" t="s">
        <v>414</v>
      </c>
      <c r="C24" s="120"/>
      <c r="D24" s="456">
        <v>2016</v>
      </c>
    </row>
    <row r="25" spans="2:17" s="2" customFormat="1" ht="15.75" customHeight="1">
      <c r="D25" s="20"/>
    </row>
    <row r="26" spans="2:17" s="2" customFormat="1" ht="42" customHeight="1">
      <c r="B26" s="914" t="s">
        <v>563</v>
      </c>
      <c r="C26" s="914"/>
      <c r="D26" s="914"/>
      <c r="E26" s="914"/>
      <c r="F26" s="914"/>
      <c r="G26" s="914"/>
      <c r="H26" s="914"/>
      <c r="I26" s="914"/>
      <c r="J26" s="914"/>
      <c r="K26" s="914"/>
      <c r="L26" s="914"/>
      <c r="M26" s="914"/>
      <c r="N26" s="606"/>
      <c r="O26" s="606"/>
      <c r="P26" s="606"/>
      <c r="Q26" s="606"/>
    </row>
    <row r="27" spans="2:17" s="2" customFormat="1" ht="15.75" customHeight="1">
      <c r="D27" s="20"/>
    </row>
    <row r="28" spans="2:17" s="17" customFormat="1" ht="44.25" customHeight="1">
      <c r="C28" s="245" t="str">
        <f>'1.  LRAMVA Summary'!R50</f>
        <v>Total</v>
      </c>
      <c r="D28" s="245" t="str">
        <f>'1.  LRAMVA Summary'!D50</f>
        <v>General Service 50 to 4,999 kW</v>
      </c>
      <c r="E28" s="245" t="str">
        <f>'1.  LRAMVA Summary'!E50</f>
        <v>General Service Less Than 50 kW</v>
      </c>
      <c r="F28" s="245" t="str">
        <f>'1.  LRAMVA Summary'!F50</f>
        <v>Large Use</v>
      </c>
      <c r="G28" s="245" t="str">
        <f>'1.  LRAMVA Summary'!G50</f>
        <v>Residential</v>
      </c>
      <c r="H28" s="245" t="str">
        <f>'1.  LRAMVA Summary'!H50</f>
        <v>Sentinel Lighting</v>
      </c>
      <c r="I28" s="245" t="str">
        <f>'1.  LRAMVA Summary'!I50</f>
        <v>Street Lighting</v>
      </c>
      <c r="J28" s="245" t="str">
        <f>'1.  LRAMVA Summary'!J50</f>
        <v>Unmetered Scattered Load</v>
      </c>
      <c r="K28" s="245" t="str">
        <f>'1.  LRAMVA Summary'!K50</f>
        <v/>
      </c>
      <c r="L28" s="245" t="str">
        <f>'1.  LRAMVA Summary'!L50</f>
        <v/>
      </c>
      <c r="M28" s="245" t="str">
        <f>'1.  LRAMVA Summary'!M50</f>
        <v/>
      </c>
      <c r="N28" s="245" t="str">
        <f>'1.  LRAMVA Summary'!N50</f>
        <v/>
      </c>
      <c r="O28" s="245" t="str">
        <f>'1.  LRAMVA Summary'!O50</f>
        <v/>
      </c>
      <c r="P28" s="245" t="str">
        <f>'1.  LRAMVA Summary'!P50</f>
        <v/>
      </c>
      <c r="Q28" s="245" t="str">
        <f>'1.  LRAMVA Summary'!Q50</f>
        <v/>
      </c>
    </row>
    <row r="29" spans="2:17" s="2" customFormat="1" ht="15.75" customHeight="1">
      <c r="B29" s="84"/>
      <c r="C29" s="571"/>
      <c r="D29" s="572" t="str">
        <f>'1.  LRAMVA Summary'!D51</f>
        <v>kW</v>
      </c>
      <c r="E29" s="572" t="str">
        <f>'1.  LRAMVA Summary'!E51</f>
        <v>kWh</v>
      </c>
      <c r="F29" s="572" t="str">
        <f>'1.  LRAMVA Summary'!F51</f>
        <v>kW</v>
      </c>
      <c r="G29" s="572" t="str">
        <f>'1.  LRAMVA Summary'!G51</f>
        <v>kWh</v>
      </c>
      <c r="H29" s="572" t="str">
        <f>'1.  LRAMVA Summary'!H51</f>
        <v>kW</v>
      </c>
      <c r="I29" s="572" t="str">
        <f>'1.  LRAMVA Summary'!I51</f>
        <v>kW</v>
      </c>
      <c r="J29" s="572" t="str">
        <f>'1.  LRAMVA Summary'!J51</f>
        <v>kWh</v>
      </c>
      <c r="K29" s="572" t="str">
        <f>'1.  LRAMVA Summary'!K51</f>
        <v/>
      </c>
      <c r="L29" s="572" t="str">
        <f>'1.  LRAMVA Summary'!L51</f>
        <v/>
      </c>
      <c r="M29" s="572" t="str">
        <f>'1.  LRAMVA Summary'!M51</f>
        <v/>
      </c>
      <c r="N29" s="572" t="str">
        <f>'1.  LRAMVA Summary'!N51</f>
        <v/>
      </c>
      <c r="O29" s="572" t="str">
        <f>'1.  LRAMVA Summary'!O51</f>
        <v/>
      </c>
      <c r="P29" s="572" t="str">
        <f>'1.  LRAMVA Summary'!P51</f>
        <v/>
      </c>
      <c r="Q29" s="573" t="str">
        <f>'1.  LRAMVA Summary'!Q51</f>
        <v/>
      </c>
    </row>
    <row r="30" spans="2:17" s="457" customFormat="1" ht="15.75" customHeight="1">
      <c r="B30" s="462" t="s">
        <v>27</v>
      </c>
      <c r="C30" s="618">
        <f>SUM(D30:Q30)</f>
        <v>4320150</v>
      </c>
      <c r="D30" s="463">
        <f>D15</f>
        <v>2629410</v>
      </c>
      <c r="E30" s="463">
        <f t="shared" ref="E30:J30" si="1">E15</f>
        <v>467426</v>
      </c>
      <c r="F30" s="463">
        <f t="shared" si="1"/>
        <v>161263</v>
      </c>
      <c r="G30" s="463">
        <f t="shared" si="1"/>
        <v>1026191</v>
      </c>
      <c r="H30" s="463">
        <f t="shared" si="1"/>
        <v>1002</v>
      </c>
      <c r="I30" s="463">
        <f t="shared" si="1"/>
        <v>30444</v>
      </c>
      <c r="J30" s="463">
        <f t="shared" si="1"/>
        <v>4414</v>
      </c>
      <c r="K30" s="463"/>
      <c r="L30" s="463"/>
      <c r="M30" s="463"/>
      <c r="N30" s="463"/>
      <c r="O30" s="463"/>
      <c r="P30" s="463"/>
      <c r="Q30" s="453"/>
    </row>
    <row r="31" spans="2:17" s="464" customFormat="1" ht="15" customHeight="1">
      <c r="B31" s="462" t="s">
        <v>28</v>
      </c>
      <c r="C31" s="618">
        <f>SUM(D31:Q31)</f>
        <v>8261</v>
      </c>
      <c r="D31" s="451">
        <f>D16</f>
        <v>7880</v>
      </c>
      <c r="E31" s="451">
        <f t="shared" ref="E31:J31" si="2">E16</f>
        <v>0</v>
      </c>
      <c r="F31" s="451">
        <f t="shared" si="2"/>
        <v>287</v>
      </c>
      <c r="G31" s="451">
        <f t="shared" si="2"/>
        <v>0</v>
      </c>
      <c r="H31" s="451">
        <f t="shared" si="2"/>
        <v>2</v>
      </c>
      <c r="I31" s="451">
        <f t="shared" si="2"/>
        <v>92</v>
      </c>
      <c r="J31" s="451">
        <f t="shared" si="2"/>
        <v>0</v>
      </c>
      <c r="K31" s="453"/>
      <c r="L31" s="453"/>
      <c r="M31" s="453"/>
      <c r="N31" s="453"/>
      <c r="O31" s="453"/>
      <c r="P31" s="453"/>
      <c r="Q31" s="453"/>
    </row>
    <row r="32" spans="2:17" s="17" customFormat="1" ht="15.75" customHeight="1"/>
    <row r="33" spans="2:32" s="25" customFormat="1" ht="15.75" customHeight="1">
      <c r="B33" s="193" t="s">
        <v>452</v>
      </c>
      <c r="C33" s="194"/>
      <c r="D33" s="194">
        <f>IF(D29="kw",HLOOKUP(D29,D29:D31,3,FALSE),HLOOKUP(D29,D29:D31,2,FALSE))</f>
        <v>7880</v>
      </c>
      <c r="E33" s="194">
        <f>IF(E29="kw",HLOOKUP(E29,E29:E31,3,FALSE),HLOOKUP(E29,E29:E31,2,FALSE))</f>
        <v>467426</v>
      </c>
      <c r="F33" s="194">
        <f>IF(F29="kw",HLOOKUP(F29,F29:F31,3,FALSE),HLOOKUP(F29,F29:F31,2,FALSE))</f>
        <v>287</v>
      </c>
      <c r="G33" s="194">
        <f>IF(G29="kw",HLOOKUP(G29,G29:G31,3,FALSE),HLOOKUP(G29,G29:G31,2,FALSE))</f>
        <v>1026191</v>
      </c>
      <c r="H33" s="194">
        <f t="shared" ref="H33:Q33" si="3">IF(H29="kw",HLOOKUP(H29,H29:H31,3,FALSE),HLOOKUP(H29,H29:H31,2,FALSE))</f>
        <v>2</v>
      </c>
      <c r="I33" s="194">
        <f t="shared" si="3"/>
        <v>92</v>
      </c>
      <c r="J33" s="194">
        <f t="shared" si="3"/>
        <v>4414</v>
      </c>
      <c r="K33" s="194">
        <f t="shared" si="3"/>
        <v>0</v>
      </c>
      <c r="L33" s="194">
        <f t="shared" si="3"/>
        <v>0</v>
      </c>
      <c r="M33" s="194">
        <f t="shared" si="3"/>
        <v>0</v>
      </c>
      <c r="N33" s="194">
        <f t="shared" si="3"/>
        <v>0</v>
      </c>
      <c r="O33" s="194">
        <f t="shared" si="3"/>
        <v>0</v>
      </c>
      <c r="P33" s="194">
        <f t="shared" si="3"/>
        <v>0</v>
      </c>
      <c r="Q33" s="194">
        <f t="shared" si="3"/>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61" t="s">
        <v>367</v>
      </c>
      <c r="C35" s="454"/>
      <c r="D35" s="455"/>
      <c r="E35" s="95"/>
      <c r="F35" s="95"/>
      <c r="G35" s="95"/>
      <c r="H35" s="95"/>
      <c r="I35" s="95"/>
      <c r="J35" s="95"/>
      <c r="K35" s="95"/>
      <c r="L35" s="95"/>
      <c r="M35" s="95"/>
      <c r="N35" s="95"/>
      <c r="O35" s="95"/>
      <c r="P35" s="95"/>
      <c r="Q35" s="95"/>
    </row>
    <row r="36" spans="2:32" s="439" customFormat="1" ht="21" customHeight="1">
      <c r="B36" s="461" t="s">
        <v>368</v>
      </c>
      <c r="C36" s="454" t="s">
        <v>1088</v>
      </c>
      <c r="D36" s="455"/>
    </row>
    <row r="37" spans="2:32" s="17" customFormat="1" ht="15.75" customHeight="1">
      <c r="B37" s="168"/>
      <c r="C37" s="169"/>
      <c r="D37" s="165"/>
      <c r="R37" s="165"/>
    </row>
    <row r="38" spans="2:32" s="17" customFormat="1" ht="15.75" customHeight="1">
      <c r="B38" s="168"/>
      <c r="C38" s="168"/>
      <c r="D38" s="165"/>
      <c r="R38" s="165"/>
    </row>
    <row r="39" spans="2:32" s="20" customFormat="1" ht="15.75">
      <c r="B39" s="120" t="s">
        <v>454</v>
      </c>
      <c r="C39" s="35"/>
      <c r="D39" s="34"/>
      <c r="E39" s="39"/>
      <c r="F39" s="40"/>
    </row>
    <row r="40" spans="2:32" s="72" customFormat="1" ht="39" customHeight="1">
      <c r="B40" s="914" t="s">
        <v>614</v>
      </c>
      <c r="C40" s="914"/>
      <c r="D40" s="914"/>
      <c r="E40" s="914"/>
      <c r="F40" s="914"/>
      <c r="G40" s="914"/>
      <c r="H40" s="914"/>
      <c r="I40" s="914"/>
      <c r="J40" s="914"/>
      <c r="K40" s="914"/>
      <c r="L40" s="914"/>
      <c r="M40" s="914"/>
      <c r="N40" s="606"/>
      <c r="O40" s="606"/>
      <c r="P40" s="606"/>
      <c r="Q40" s="606"/>
    </row>
    <row r="41" spans="2:32" s="2" customFormat="1" ht="16.5" customHeight="1">
      <c r="B41" s="10"/>
      <c r="C41" s="10"/>
      <c r="D41" s="22"/>
      <c r="E41" s="20"/>
      <c r="F41" s="20"/>
      <c r="G41" s="20"/>
      <c r="R41" s="20"/>
    </row>
    <row r="42" spans="2:32" s="17" customFormat="1" ht="56.25" customHeight="1">
      <c r="B42" s="245" t="s">
        <v>235</v>
      </c>
      <c r="C42" s="245" t="s">
        <v>611</v>
      </c>
      <c r="D42" s="245" t="str">
        <f>'1.  LRAMVA Summary'!D50</f>
        <v>General Service 50 to 4,999 kW</v>
      </c>
      <c r="E42" s="245" t="str">
        <f>'1.  LRAMVA Summary'!E50</f>
        <v>General Service Less Than 50 kW</v>
      </c>
      <c r="F42" s="245" t="str">
        <f>'1.  LRAMVA Summary'!F50</f>
        <v>Large Use</v>
      </c>
      <c r="G42" s="245" t="str">
        <f>'1.  LRAMVA Summary'!G50</f>
        <v>Residential</v>
      </c>
      <c r="H42" s="245" t="str">
        <f>'1.  LRAMVA Summary'!H50</f>
        <v>Sentinel Lighting</v>
      </c>
      <c r="I42" s="245" t="str">
        <f>'1.  LRAMVA Summary'!I50</f>
        <v>Street Lighting</v>
      </c>
      <c r="J42" s="245" t="str">
        <f>'1.  LRAMVA Summary'!J50</f>
        <v>Unmetered Scattered Load</v>
      </c>
      <c r="K42" s="245" t="str">
        <f>'1.  LRAMVA Summary'!K50</f>
        <v/>
      </c>
      <c r="L42" s="245" t="str">
        <f>'1.  LRAMVA Summary'!L50</f>
        <v/>
      </c>
      <c r="M42" s="245" t="str">
        <f>'1.  LRAMVA Summary'!M50</f>
        <v/>
      </c>
      <c r="N42" s="245" t="str">
        <f>'1.  LRAMVA Summary'!N50</f>
        <v/>
      </c>
      <c r="O42" s="245" t="str">
        <f>'1.  LRAMVA Summary'!O50</f>
        <v/>
      </c>
      <c r="P42" s="245" t="str">
        <f>'1.  LRAMVA Summary'!P50</f>
        <v/>
      </c>
      <c r="Q42" s="245" t="str">
        <f>'1.  LRAMVA Summary'!Q50</f>
        <v/>
      </c>
      <c r="R42" s="195"/>
    </row>
    <row r="43" spans="2:32" s="148" customFormat="1" ht="18" customHeight="1">
      <c r="B43" s="574"/>
      <c r="C43" s="575"/>
      <c r="D43" s="576" t="str">
        <f>'1.  LRAMVA Summary'!D51</f>
        <v>kW</v>
      </c>
      <c r="E43" s="576" t="str">
        <f>'1.  LRAMVA Summary'!E51</f>
        <v>kWh</v>
      </c>
      <c r="F43" s="576" t="str">
        <f>'1.  LRAMVA Summary'!F51</f>
        <v>kW</v>
      </c>
      <c r="G43" s="576" t="str">
        <f>'1.  LRAMVA Summary'!G51</f>
        <v>kWh</v>
      </c>
      <c r="H43" s="576" t="str">
        <f>'1.  LRAMVA Summary'!H51</f>
        <v>kW</v>
      </c>
      <c r="I43" s="576" t="str">
        <f>'1.  LRAMVA Summary'!I51</f>
        <v>kW</v>
      </c>
      <c r="J43" s="576" t="str">
        <f>'1.  LRAMVA Summary'!J51</f>
        <v>kWh</v>
      </c>
      <c r="K43" s="576" t="str">
        <f>'1.  LRAMVA Summary'!K51</f>
        <v/>
      </c>
      <c r="L43" s="576" t="str">
        <f>'1.  LRAMVA Summary'!L51</f>
        <v/>
      </c>
      <c r="M43" s="576" t="str">
        <f>'1.  LRAMVA Summary'!M51</f>
        <v/>
      </c>
      <c r="N43" s="576" t="str">
        <f>'1.  LRAMVA Summary'!N51</f>
        <v/>
      </c>
      <c r="O43" s="576" t="str">
        <f>'1.  LRAMVA Summary'!O51</f>
        <v/>
      </c>
      <c r="P43" s="576" t="str">
        <f>'1.  LRAMVA Summary'!P51</f>
        <v/>
      </c>
      <c r="Q43" s="577" t="str">
        <f>'1.  LRAMVA Summary'!Q51</f>
        <v/>
      </c>
      <c r="R43" s="171"/>
    </row>
    <row r="44" spans="2:32" s="17" customFormat="1" ht="15.75">
      <c r="B44" s="172">
        <v>2011</v>
      </c>
      <c r="C44" s="527"/>
      <c r="D44" s="192">
        <f t="shared" ref="D44:Q44" si="4">IF(ISBLANK($C$44),0,IF($C44=$D$9,HLOOKUP(D43,D14:D18,5,FALSE),HLOOKUP(D43,D29:D33,5,FALSE)))</f>
        <v>0</v>
      </c>
      <c r="E44" s="192">
        <f>IF(ISBLANK($C$44),0,IF($C44=$D$9,HLOOKUP(E43,E14:E18,5,FALSE),HLOOKUP(E43,E29:E33,5,FALSE)))</f>
        <v>0</v>
      </c>
      <c r="F44" s="192">
        <f t="shared" si="4"/>
        <v>0</v>
      </c>
      <c r="G44" s="192">
        <f t="shared" si="4"/>
        <v>0</v>
      </c>
      <c r="H44" s="192">
        <f t="shared" si="4"/>
        <v>0</v>
      </c>
      <c r="I44" s="192">
        <f t="shared" si="4"/>
        <v>0</v>
      </c>
      <c r="J44" s="192">
        <f t="shared" si="4"/>
        <v>0</v>
      </c>
      <c r="K44" s="192">
        <f t="shared" si="4"/>
        <v>0</v>
      </c>
      <c r="L44" s="192">
        <f t="shared" si="4"/>
        <v>0</v>
      </c>
      <c r="M44" s="192">
        <f t="shared" si="4"/>
        <v>0</v>
      </c>
      <c r="N44" s="192">
        <f t="shared" si="4"/>
        <v>0</v>
      </c>
      <c r="O44" s="192">
        <f t="shared" si="4"/>
        <v>0</v>
      </c>
      <c r="P44" s="192">
        <f t="shared" si="4"/>
        <v>0</v>
      </c>
      <c r="Q44" s="192">
        <f t="shared" si="4"/>
        <v>0</v>
      </c>
      <c r="R44" s="196"/>
    </row>
    <row r="45" spans="2:32" s="17" customFormat="1" ht="15.75">
      <c r="B45" s="172">
        <v>2012</v>
      </c>
      <c r="C45" s="527"/>
      <c r="D45" s="192">
        <f t="shared" ref="D45:Q45" si="5">IF(ISBLANK($C$45),0,IF($C$45=$D$9,HLOOKUP(D43,D14:D18,5,FALSE),HLOOKUP(D43,D29:D33,5,FALSE)))</f>
        <v>0</v>
      </c>
      <c r="E45" s="192">
        <f t="shared" si="5"/>
        <v>0</v>
      </c>
      <c r="F45" s="192">
        <f t="shared" si="5"/>
        <v>0</v>
      </c>
      <c r="G45" s="192">
        <f t="shared" si="5"/>
        <v>0</v>
      </c>
      <c r="H45" s="192">
        <f t="shared" si="5"/>
        <v>0</v>
      </c>
      <c r="I45" s="192">
        <f t="shared" si="5"/>
        <v>0</v>
      </c>
      <c r="J45" s="192">
        <f t="shared" si="5"/>
        <v>0</v>
      </c>
      <c r="K45" s="192">
        <f t="shared" si="5"/>
        <v>0</v>
      </c>
      <c r="L45" s="192">
        <f t="shared" si="5"/>
        <v>0</v>
      </c>
      <c r="M45" s="192">
        <f t="shared" si="5"/>
        <v>0</v>
      </c>
      <c r="N45" s="192">
        <f t="shared" si="5"/>
        <v>0</v>
      </c>
      <c r="O45" s="192">
        <f t="shared" si="5"/>
        <v>0</v>
      </c>
      <c r="P45" s="192">
        <f t="shared" si="5"/>
        <v>0</v>
      </c>
      <c r="Q45" s="192">
        <f t="shared" si="5"/>
        <v>0</v>
      </c>
      <c r="R45" s="165"/>
    </row>
    <row r="46" spans="2:32" s="17" customFormat="1" ht="15.75">
      <c r="B46" s="173">
        <v>2013</v>
      </c>
      <c r="C46" s="527"/>
      <c r="D46" s="192">
        <f t="shared" ref="D46:Q46" si="6">IF(ISBLANK($C$46),0,IF($C$46=$D$9,HLOOKUP(D43,D14:D18,5,FALSE),HLOOKUP(D43,D29:D33,5,FALSE)))</f>
        <v>0</v>
      </c>
      <c r="E46" s="192">
        <f t="shared" si="6"/>
        <v>0</v>
      </c>
      <c r="F46" s="192">
        <f t="shared" si="6"/>
        <v>0</v>
      </c>
      <c r="G46" s="192">
        <f t="shared" si="6"/>
        <v>0</v>
      </c>
      <c r="H46" s="192">
        <f t="shared" si="6"/>
        <v>0</v>
      </c>
      <c r="I46" s="192">
        <f t="shared" si="6"/>
        <v>0</v>
      </c>
      <c r="J46" s="192">
        <f t="shared" si="6"/>
        <v>0</v>
      </c>
      <c r="K46" s="192">
        <f t="shared" si="6"/>
        <v>0</v>
      </c>
      <c r="L46" s="192">
        <f t="shared" si="6"/>
        <v>0</v>
      </c>
      <c r="M46" s="192">
        <f t="shared" si="6"/>
        <v>0</v>
      </c>
      <c r="N46" s="192">
        <f t="shared" si="6"/>
        <v>0</v>
      </c>
      <c r="O46" s="192">
        <f t="shared" si="6"/>
        <v>0</v>
      </c>
      <c r="P46" s="192">
        <f t="shared" si="6"/>
        <v>0</v>
      </c>
      <c r="Q46" s="192">
        <f t="shared" si="6"/>
        <v>0</v>
      </c>
      <c r="R46" s="165"/>
    </row>
    <row r="47" spans="2:32" s="17" customFormat="1" ht="15.75">
      <c r="B47" s="173">
        <v>2014</v>
      </c>
      <c r="C47" s="527"/>
      <c r="D47" s="192">
        <f t="shared" ref="D47:Q47" si="7">IF(ISBLANK($C$47),0,IF($C$47=$D$9,HLOOKUP(D43,D14:D18,5,FALSE),HLOOKUP(D43,D29:D33,5,FALSE)))</f>
        <v>0</v>
      </c>
      <c r="E47" s="192">
        <f t="shared" si="7"/>
        <v>0</v>
      </c>
      <c r="F47" s="192">
        <f t="shared" si="7"/>
        <v>0</v>
      </c>
      <c r="G47" s="192">
        <f t="shared" si="7"/>
        <v>0</v>
      </c>
      <c r="H47" s="192">
        <f t="shared" si="7"/>
        <v>0</v>
      </c>
      <c r="I47" s="192">
        <f t="shared" si="7"/>
        <v>0</v>
      </c>
      <c r="J47" s="192">
        <f t="shared" si="7"/>
        <v>0</v>
      </c>
      <c r="K47" s="192">
        <f t="shared" si="7"/>
        <v>0</v>
      </c>
      <c r="L47" s="192">
        <f t="shared" si="7"/>
        <v>0</v>
      </c>
      <c r="M47" s="192">
        <f t="shared" si="7"/>
        <v>0</v>
      </c>
      <c r="N47" s="192">
        <f t="shared" si="7"/>
        <v>0</v>
      </c>
      <c r="O47" s="192">
        <f t="shared" si="7"/>
        <v>0</v>
      </c>
      <c r="P47" s="192">
        <f t="shared" si="7"/>
        <v>0</v>
      </c>
      <c r="Q47" s="192">
        <f t="shared" si="7"/>
        <v>0</v>
      </c>
      <c r="R47" s="165"/>
    </row>
    <row r="48" spans="2:32" s="17" customFormat="1" ht="15.75">
      <c r="B48" s="173">
        <v>2015</v>
      </c>
      <c r="C48" s="527">
        <v>2015</v>
      </c>
      <c r="D48" s="192">
        <f t="shared" ref="D48:Q48" si="8">IF(ISBLANK($C$48),0,IF($C$48=$D$9,HLOOKUP(D43,D14:D18,5,FALSE),HLOOKUP(D43,D29:D33,5,FALSE)))</f>
        <v>7880</v>
      </c>
      <c r="E48" s="192">
        <f t="shared" si="8"/>
        <v>467426</v>
      </c>
      <c r="F48" s="192">
        <f t="shared" si="8"/>
        <v>287</v>
      </c>
      <c r="G48" s="192">
        <f t="shared" si="8"/>
        <v>1026191</v>
      </c>
      <c r="H48" s="192">
        <f t="shared" si="8"/>
        <v>2</v>
      </c>
      <c r="I48" s="192">
        <f t="shared" si="8"/>
        <v>92</v>
      </c>
      <c r="J48" s="192">
        <f t="shared" si="8"/>
        <v>4414</v>
      </c>
      <c r="K48" s="192">
        <f t="shared" si="8"/>
        <v>0</v>
      </c>
      <c r="L48" s="192">
        <f t="shared" si="8"/>
        <v>0</v>
      </c>
      <c r="M48" s="192">
        <f t="shared" si="8"/>
        <v>0</v>
      </c>
      <c r="N48" s="192">
        <f t="shared" si="8"/>
        <v>0</v>
      </c>
      <c r="O48" s="192">
        <f t="shared" si="8"/>
        <v>0</v>
      </c>
      <c r="P48" s="192">
        <f t="shared" si="8"/>
        <v>0</v>
      </c>
      <c r="Q48" s="192">
        <f t="shared" si="8"/>
        <v>0</v>
      </c>
      <c r="R48" s="165"/>
      <c r="AF48" s="165"/>
    </row>
    <row r="49" spans="2:32" s="17" customFormat="1" ht="15.75">
      <c r="B49" s="173">
        <v>2016</v>
      </c>
      <c r="C49" s="527">
        <v>2016</v>
      </c>
      <c r="D49" s="192">
        <f t="shared" ref="D49:Q49" si="9">IF(ISBLANK($C$49),0,IF($C$49=$D$9,HLOOKUP(D43,D14:D18,5,FALSE),HLOOKUP(D43,D29:D33,5,FALSE)))</f>
        <v>7880</v>
      </c>
      <c r="E49" s="192">
        <f t="shared" si="9"/>
        <v>467426</v>
      </c>
      <c r="F49" s="192">
        <f t="shared" si="9"/>
        <v>287</v>
      </c>
      <c r="G49" s="192">
        <f t="shared" si="9"/>
        <v>1026191</v>
      </c>
      <c r="H49" s="192">
        <f t="shared" si="9"/>
        <v>2</v>
      </c>
      <c r="I49" s="192">
        <f t="shared" si="9"/>
        <v>92</v>
      </c>
      <c r="J49" s="192">
        <f t="shared" si="9"/>
        <v>4414</v>
      </c>
      <c r="K49" s="192">
        <f t="shared" si="9"/>
        <v>0</v>
      </c>
      <c r="L49" s="192">
        <f t="shared" si="9"/>
        <v>0</v>
      </c>
      <c r="M49" s="192">
        <f t="shared" si="9"/>
        <v>0</v>
      </c>
      <c r="N49" s="192">
        <f t="shared" si="9"/>
        <v>0</v>
      </c>
      <c r="O49" s="192">
        <f t="shared" si="9"/>
        <v>0</v>
      </c>
      <c r="P49" s="192">
        <f t="shared" si="9"/>
        <v>0</v>
      </c>
      <c r="Q49" s="192">
        <f t="shared" si="9"/>
        <v>0</v>
      </c>
      <c r="R49" s="165"/>
      <c r="AF49" s="165"/>
    </row>
    <row r="50" spans="2:32" s="17" customFormat="1" ht="15.75" hidden="1">
      <c r="B50" s="173">
        <v>2017</v>
      </c>
      <c r="C50" s="527"/>
      <c r="D50" s="192">
        <f t="shared" ref="D50:Q50" si="10">IF(ISBLANK($C$50),0,IF($C$50=$D$9,HLOOKUP(D43,D14:D18,5,FALSE),HLOOKUP(D43,D29:D33,5,FALSE)))</f>
        <v>0</v>
      </c>
      <c r="E50" s="192">
        <f t="shared" si="10"/>
        <v>0</v>
      </c>
      <c r="F50" s="192">
        <f t="shared" si="10"/>
        <v>0</v>
      </c>
      <c r="G50" s="192">
        <f t="shared" si="10"/>
        <v>0</v>
      </c>
      <c r="H50" s="192">
        <f t="shared" si="10"/>
        <v>0</v>
      </c>
      <c r="I50" s="192">
        <f t="shared" si="10"/>
        <v>0</v>
      </c>
      <c r="J50" s="192">
        <f t="shared" si="10"/>
        <v>0</v>
      </c>
      <c r="K50" s="192">
        <f t="shared" si="10"/>
        <v>0</v>
      </c>
      <c r="L50" s="192">
        <f t="shared" si="10"/>
        <v>0</v>
      </c>
      <c r="M50" s="192">
        <f t="shared" si="10"/>
        <v>0</v>
      </c>
      <c r="N50" s="192">
        <f t="shared" si="10"/>
        <v>0</v>
      </c>
      <c r="O50" s="192">
        <f t="shared" si="10"/>
        <v>0</v>
      </c>
      <c r="P50" s="192">
        <f t="shared" si="10"/>
        <v>0</v>
      </c>
      <c r="Q50" s="192">
        <f t="shared" si="10"/>
        <v>0</v>
      </c>
      <c r="R50" s="165"/>
      <c r="AF50" s="165"/>
    </row>
    <row r="51" spans="2:32" s="17" customFormat="1" ht="15.75" hidden="1">
      <c r="B51" s="173">
        <v>2018</v>
      </c>
      <c r="C51" s="527"/>
      <c r="D51" s="192">
        <f t="shared" ref="D51:Q51" si="11">IF(ISBLANK($C$51),0,IF($C$51=$D$9,HLOOKUP(D43,D14:D18,5,FALSE),HLOOKUP(D43,D29:D33,5,FALSE)))</f>
        <v>0</v>
      </c>
      <c r="E51" s="192">
        <f t="shared" si="11"/>
        <v>0</v>
      </c>
      <c r="F51" s="192">
        <f t="shared" si="11"/>
        <v>0</v>
      </c>
      <c r="G51" s="192">
        <f t="shared" si="11"/>
        <v>0</v>
      </c>
      <c r="H51" s="192">
        <f t="shared" si="11"/>
        <v>0</v>
      </c>
      <c r="I51" s="192">
        <f t="shared" si="11"/>
        <v>0</v>
      </c>
      <c r="J51" s="192">
        <f t="shared" si="11"/>
        <v>0</v>
      </c>
      <c r="K51" s="192">
        <f t="shared" si="11"/>
        <v>0</v>
      </c>
      <c r="L51" s="192">
        <f t="shared" si="11"/>
        <v>0</v>
      </c>
      <c r="M51" s="192">
        <f t="shared" si="11"/>
        <v>0</v>
      </c>
      <c r="N51" s="192">
        <f t="shared" si="11"/>
        <v>0</v>
      </c>
      <c r="O51" s="192">
        <f t="shared" si="11"/>
        <v>0</v>
      </c>
      <c r="P51" s="192">
        <f t="shared" si="11"/>
        <v>0</v>
      </c>
      <c r="Q51" s="192">
        <f t="shared" si="11"/>
        <v>0</v>
      </c>
      <c r="R51" s="165"/>
      <c r="AF51" s="165"/>
    </row>
    <row r="52" spans="2:32" s="17" customFormat="1" ht="15.75" hidden="1">
      <c r="B52" s="173">
        <v>2019</v>
      </c>
      <c r="C52" s="527"/>
      <c r="D52" s="192">
        <f t="shared" ref="D52:Q52" si="12">IF(ISBLANK($C$52),0,IF($C$52=$D$9,HLOOKUP(D43,D14:D18,5,FALSE),HLOOKUP(D43,D29:D33,5,FALSE)))</f>
        <v>0</v>
      </c>
      <c r="E52" s="192">
        <f t="shared" si="12"/>
        <v>0</v>
      </c>
      <c r="F52" s="192">
        <f t="shared" si="12"/>
        <v>0</v>
      </c>
      <c r="G52" s="192">
        <f t="shared" si="12"/>
        <v>0</v>
      </c>
      <c r="H52" s="192">
        <f t="shared" si="12"/>
        <v>0</v>
      </c>
      <c r="I52" s="192">
        <f t="shared" si="12"/>
        <v>0</v>
      </c>
      <c r="J52" s="192">
        <f t="shared" si="12"/>
        <v>0</v>
      </c>
      <c r="K52" s="192">
        <f t="shared" si="12"/>
        <v>0</v>
      </c>
      <c r="L52" s="192">
        <f t="shared" si="12"/>
        <v>0</v>
      </c>
      <c r="M52" s="192">
        <f t="shared" si="12"/>
        <v>0</v>
      </c>
      <c r="N52" s="192">
        <f t="shared" si="12"/>
        <v>0</v>
      </c>
      <c r="O52" s="192">
        <f t="shared" si="12"/>
        <v>0</v>
      </c>
      <c r="P52" s="192">
        <f t="shared" si="12"/>
        <v>0</v>
      </c>
      <c r="Q52" s="192">
        <f t="shared" si="12"/>
        <v>0</v>
      </c>
      <c r="R52" s="165"/>
      <c r="AF52" s="165"/>
    </row>
    <row r="53" spans="2:32" s="17" customFormat="1" ht="15.75" hidden="1">
      <c r="B53" s="173">
        <v>2020</v>
      </c>
      <c r="C53" s="527"/>
      <c r="D53" s="192">
        <f t="shared" ref="D53:Q53" si="13">IF(ISBLANK($C$53),0,IF($C$53=$D$9,HLOOKUP(D43,D14:D18,5,FALSE),HLOOKUP(D43,D29:D33,5,FALSE)))</f>
        <v>0</v>
      </c>
      <c r="E53" s="192">
        <f t="shared" si="13"/>
        <v>0</v>
      </c>
      <c r="F53" s="192">
        <f t="shared" si="13"/>
        <v>0</v>
      </c>
      <c r="G53" s="192">
        <f t="shared" si="13"/>
        <v>0</v>
      </c>
      <c r="H53" s="192">
        <f t="shared" si="13"/>
        <v>0</v>
      </c>
      <c r="I53" s="192">
        <f t="shared" si="13"/>
        <v>0</v>
      </c>
      <c r="J53" s="192">
        <f t="shared" si="13"/>
        <v>0</v>
      </c>
      <c r="K53" s="192">
        <f t="shared" si="13"/>
        <v>0</v>
      </c>
      <c r="L53" s="192">
        <f t="shared" si="13"/>
        <v>0</v>
      </c>
      <c r="M53" s="192">
        <f t="shared" si="13"/>
        <v>0</v>
      </c>
      <c r="N53" s="192">
        <f t="shared" si="13"/>
        <v>0</v>
      </c>
      <c r="O53" s="192">
        <f t="shared" si="13"/>
        <v>0</v>
      </c>
      <c r="P53" s="192">
        <f t="shared" si="13"/>
        <v>0</v>
      </c>
      <c r="Q53" s="192">
        <f t="shared" si="13"/>
        <v>0</v>
      </c>
      <c r="R53" s="165"/>
      <c r="AF53" s="165"/>
    </row>
    <row r="54" spans="2:32" s="439" customFormat="1" ht="21" customHeight="1">
      <c r="B54" s="454" t="s">
        <v>537</v>
      </c>
      <c r="C54" s="465"/>
      <c r="D54" s="466"/>
      <c r="E54" s="467"/>
      <c r="F54" s="467"/>
      <c r="G54" s="467"/>
      <c r="H54" s="467"/>
      <c r="I54" s="467"/>
      <c r="J54" s="467"/>
      <c r="K54" s="467"/>
      <c r="L54" s="467"/>
      <c r="M54" s="467"/>
      <c r="N54" s="467"/>
      <c r="O54" s="467"/>
      <c r="P54" s="467"/>
      <c r="Q54" s="466"/>
      <c r="R54" s="458"/>
    </row>
    <row r="55" spans="2:32" s="17" customFormat="1" ht="15.75" customHeight="1">
      <c r="B55" s="170"/>
      <c r="C55" s="170"/>
      <c r="D55" s="165"/>
    </row>
    <row r="56" spans="2:32" s="17" customFormat="1" ht="15.75" customHeight="1">
      <c r="B56" s="170"/>
      <c r="C56" s="170"/>
      <c r="D56" s="165"/>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6"/>
  <sheetViews>
    <sheetView topLeftCell="A64" zoomScale="85" zoomScaleNormal="85" workbookViewId="0">
      <selection activeCell="J71" sqref="J71"/>
    </sheetView>
  </sheetViews>
  <sheetFormatPr defaultColWidth="9.140625" defaultRowHeight="15" outlineLevelRow="1"/>
  <cols>
    <col min="1" max="1" width="6.5703125" style="4" customWidth="1"/>
    <col min="2" max="2" width="36.5703125" style="5" customWidth="1"/>
    <col min="3" max="3" width="16.85546875" style="80" customWidth="1"/>
    <col min="4" max="5" width="17.85546875" style="5" customWidth="1"/>
    <col min="6" max="6" width="18.7109375" style="5" customWidth="1"/>
    <col min="7" max="8" width="15.42578125" style="5" customWidth="1"/>
    <col min="9" max="9" width="17.28515625" style="5" customWidth="1"/>
    <col min="10"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hidden="1" customHeight="1" outlineLevel="1" thickBot="1">
      <c r="A3" s="4"/>
      <c r="B3" s="48"/>
      <c r="C3" s="81"/>
      <c r="D3" s="48"/>
      <c r="E3" s="48"/>
      <c r="F3" s="48"/>
      <c r="G3" s="48"/>
      <c r="H3" s="48"/>
      <c r="I3" s="48"/>
      <c r="J3" s="48"/>
      <c r="K3" s="48"/>
    </row>
    <row r="4" spans="1:26" s="18" customFormat="1" ht="26.25" hidden="1" customHeight="1" outlineLevel="1" thickBot="1">
      <c r="A4" s="4"/>
      <c r="B4" s="915" t="s">
        <v>172</v>
      </c>
      <c r="C4" s="87" t="s">
        <v>176</v>
      </c>
      <c r="D4" s="87"/>
      <c r="E4" s="50"/>
    </row>
    <row r="5" spans="1:26" s="18" customFormat="1" ht="26.25" hidden="1" customHeight="1" outlineLevel="1" thickBot="1">
      <c r="A5" s="4"/>
      <c r="B5" s="915"/>
      <c r="C5" s="88" t="s">
        <v>173</v>
      </c>
      <c r="D5" s="88"/>
      <c r="E5" s="50"/>
    </row>
    <row r="6" spans="1:26" ht="26.25" hidden="1" customHeight="1" outlineLevel="1" thickBot="1">
      <c r="B6" s="915"/>
      <c r="C6" s="922" t="s">
        <v>552</v>
      </c>
      <c r="D6" s="923"/>
      <c r="F6" s="18"/>
      <c r="M6" s="6"/>
      <c r="N6" s="6"/>
      <c r="O6" s="6"/>
      <c r="P6" s="6"/>
      <c r="Q6" s="6"/>
      <c r="R6" s="6"/>
      <c r="S6" s="6"/>
      <c r="T6" s="6"/>
      <c r="U6" s="6"/>
      <c r="V6" s="6"/>
      <c r="W6" s="6"/>
      <c r="X6" s="6"/>
      <c r="Y6" s="6"/>
      <c r="Z6" s="6"/>
    </row>
    <row r="7" spans="1:26" s="18" customFormat="1" ht="26.25" hidden="1" customHeight="1" outlineLevel="1">
      <c r="A7" s="4"/>
      <c r="B7" s="533"/>
      <c r="M7" s="6"/>
      <c r="N7" s="6"/>
      <c r="O7" s="6"/>
      <c r="P7" s="6"/>
      <c r="Q7" s="6"/>
      <c r="R7" s="6"/>
      <c r="S7" s="6"/>
      <c r="T7" s="6"/>
      <c r="U7" s="6"/>
      <c r="V7" s="6"/>
      <c r="W7" s="6"/>
      <c r="X7" s="6"/>
      <c r="Y7" s="6"/>
      <c r="Z7" s="6"/>
    </row>
    <row r="8" spans="1:26" s="18" customFormat="1" ht="19.5" hidden="1" customHeight="1" outlineLevel="1">
      <c r="A8" s="4"/>
      <c r="B8" s="533" t="s">
        <v>528</v>
      </c>
      <c r="C8" s="587" t="s">
        <v>483</v>
      </c>
      <c r="D8" s="586"/>
      <c r="M8" s="6"/>
      <c r="N8" s="6"/>
      <c r="O8" s="6"/>
      <c r="P8" s="6"/>
      <c r="Q8" s="6"/>
      <c r="R8" s="6"/>
      <c r="S8" s="6"/>
      <c r="T8" s="6"/>
      <c r="U8" s="6"/>
      <c r="V8" s="6"/>
      <c r="W8" s="6"/>
      <c r="X8" s="6"/>
      <c r="Y8" s="6"/>
      <c r="Z8" s="6"/>
    </row>
    <row r="9" spans="1:26" s="18" customFormat="1" ht="19.5" hidden="1" customHeight="1" outlineLevel="1">
      <c r="A9" s="4"/>
      <c r="B9" s="533"/>
      <c r="C9" s="587" t="s">
        <v>529</v>
      </c>
      <c r="D9" s="586"/>
      <c r="M9" s="6"/>
      <c r="N9" s="6"/>
      <c r="O9" s="6"/>
      <c r="P9" s="6"/>
      <c r="Q9" s="6"/>
      <c r="R9" s="6"/>
      <c r="S9" s="6"/>
      <c r="T9" s="6"/>
      <c r="U9" s="6"/>
      <c r="V9" s="6"/>
      <c r="W9" s="6"/>
      <c r="X9" s="6"/>
      <c r="Y9" s="6"/>
      <c r="Z9" s="6"/>
    </row>
    <row r="10" spans="1:26" s="18" customFormat="1" hidden="1" outlineLevel="1">
      <c r="A10" s="4"/>
      <c r="B10" s="103"/>
      <c r="C10" s="89"/>
      <c r="D10" s="89"/>
      <c r="E10" s="89"/>
      <c r="M10" s="6"/>
      <c r="N10" s="6"/>
      <c r="O10" s="6"/>
      <c r="P10" s="6"/>
      <c r="Q10" s="6"/>
      <c r="R10" s="6"/>
      <c r="S10" s="6"/>
      <c r="T10" s="6"/>
      <c r="U10" s="6"/>
      <c r="V10" s="6"/>
      <c r="W10" s="6"/>
      <c r="X10" s="6"/>
      <c r="Y10" s="6"/>
      <c r="Z10" s="6"/>
    </row>
    <row r="11" spans="1:26" s="18" customFormat="1" ht="32.25" customHeight="1" collapsed="1">
      <c r="A11" s="15"/>
      <c r="B11" s="120" t="s">
        <v>484</v>
      </c>
      <c r="O11" s="545"/>
    </row>
    <row r="12" spans="1:26" ht="58.5" customHeight="1">
      <c r="B12" s="924" t="s">
        <v>623</v>
      </c>
      <c r="C12" s="924"/>
      <c r="D12" s="924"/>
      <c r="E12" s="924"/>
      <c r="F12" s="924"/>
      <c r="G12" s="924"/>
      <c r="H12" s="924"/>
      <c r="I12" s="924"/>
      <c r="J12" s="924"/>
      <c r="K12" s="924"/>
      <c r="L12" s="924"/>
      <c r="M12" s="924"/>
      <c r="N12" s="924"/>
      <c r="O12" s="924"/>
    </row>
    <row r="13" spans="1:26" s="14" customFormat="1" ht="15.75" customHeight="1">
      <c r="A13" s="41"/>
      <c r="O13" s="18"/>
      <c r="P13" s="7"/>
      <c r="Q13" s="41"/>
      <c r="R13" s="41"/>
      <c r="S13" s="41"/>
      <c r="T13" s="41"/>
      <c r="U13" s="41"/>
      <c r="V13" s="41"/>
      <c r="W13" s="41"/>
      <c r="X13" s="41"/>
      <c r="Y13" s="41"/>
      <c r="Z13" s="41"/>
    </row>
    <row r="14" spans="1:26" s="56" customFormat="1" ht="46.5" customHeight="1">
      <c r="A14" s="55"/>
      <c r="B14" s="546"/>
      <c r="C14" s="469" t="s">
        <v>41</v>
      </c>
      <c r="D14" s="470" t="s">
        <v>1075</v>
      </c>
      <c r="E14" s="470" t="s">
        <v>1076</v>
      </c>
      <c r="F14" s="470" t="s">
        <v>1077</v>
      </c>
      <c r="G14" s="470" t="s">
        <v>1078</v>
      </c>
      <c r="H14" s="470" t="s">
        <v>1079</v>
      </c>
      <c r="I14" s="470" t="s">
        <v>1080</v>
      </c>
      <c r="J14" s="470" t="s">
        <v>1081</v>
      </c>
      <c r="K14" s="470" t="s">
        <v>1082</v>
      </c>
      <c r="L14" s="470" t="s">
        <v>569</v>
      </c>
      <c r="M14" s="470" t="s">
        <v>570</v>
      </c>
      <c r="N14" s="470" t="s">
        <v>571</v>
      </c>
      <c r="O14" s="470" t="s">
        <v>572</v>
      </c>
      <c r="P14" s="7"/>
    </row>
    <row r="15" spans="1:26" s="7" customFormat="1" ht="18.75" customHeight="1">
      <c r="B15" s="471" t="s">
        <v>189</v>
      </c>
      <c r="C15" s="916">
        <v>0</v>
      </c>
      <c r="D15" s="472">
        <v>2010</v>
      </c>
      <c r="E15" s="472">
        <v>2011</v>
      </c>
      <c r="F15" s="472">
        <v>2012</v>
      </c>
      <c r="G15" s="472">
        <v>2013</v>
      </c>
      <c r="H15" s="472">
        <v>2014</v>
      </c>
      <c r="I15" s="472">
        <v>2015</v>
      </c>
      <c r="J15" s="472">
        <v>2016</v>
      </c>
      <c r="K15" s="472">
        <v>2017</v>
      </c>
      <c r="L15" s="472">
        <v>2018</v>
      </c>
      <c r="M15" s="472">
        <v>2019</v>
      </c>
      <c r="N15" s="472">
        <v>2020</v>
      </c>
      <c r="O15" s="473">
        <v>2021</v>
      </c>
    </row>
    <row r="16" spans="1:26" s="113" customFormat="1" ht="18" customHeight="1">
      <c r="B16" s="474" t="s">
        <v>560</v>
      </c>
      <c r="C16" s="917"/>
      <c r="D16" s="718">
        <f>IFERROR(ROUND(((AVERAGEIFS('Rate Database'!$B:$B,'Rate Database'!$F:$F,D$15) - DATE(YEAR(AVERAGEIFS('Rate Database'!$B:$B,'Rate Database'!$F:$F,D$15)),1,0))/365)*12,$C$15),0)</f>
        <v>4</v>
      </c>
      <c r="E16" s="718">
        <f>IFERROR(ROUND(((AVERAGEIFS('Rate Database'!$B:$B,'Rate Database'!$F:$F,E$15) - DATE(YEAR(AVERAGEIFS('Rate Database'!$B:$B,'Rate Database'!$F:$F,E$15)),1,0))/365)*12,$C$15),0)</f>
        <v>4</v>
      </c>
      <c r="F16" s="718">
        <f>IFERROR(ROUND(((AVERAGEIFS('Rate Database'!$B:$B,'Rate Database'!$F:$F,F$15) - DATE(YEAR(AVERAGEIFS('Rate Database'!$B:$B,'Rate Database'!$F:$F,F$15)),1,0))/365)*12,$C$15),0)</f>
        <v>10</v>
      </c>
      <c r="G16" s="718">
        <f>IFERROR(ROUND(((AVERAGEIFS('Rate Database'!$B:$B,'Rate Database'!$F:$F,G$15) - DATE(YEAR(AVERAGEIFS('Rate Database'!$B:$B,'Rate Database'!$F:$F,G$15)),1,0))/365)*12,$C$15),0)</f>
        <v>4</v>
      </c>
      <c r="H16" s="718">
        <f>IFERROR(ROUND(((AVERAGEIFS('Rate Database'!$B:$B,'Rate Database'!$F:$F,H$15) - DATE(YEAR(AVERAGEIFS('Rate Database'!$B:$B,'Rate Database'!$F:$F,H$15)),1,0))/365)*12,$C$15),0)</f>
        <v>4</v>
      </c>
      <c r="I16" s="718">
        <f>IFERROR(ROUND(((AVERAGEIFS('Rate Database'!$B:$B,'Rate Database'!$F:$F,I$15) - DATE(YEAR(AVERAGEIFS('Rate Database'!$B:$B,'Rate Database'!$F:$F,I$15)),1,0))/365)*12,$C$15),0)</f>
        <v>4</v>
      </c>
      <c r="J16" s="718">
        <f>IFERROR(ROUND(((AVERAGEIFS('Rate Database'!$B:$B,'Rate Database'!$F:$F,J$15) - DATE(YEAR(AVERAGEIFS('Rate Database'!$B:$B,'Rate Database'!$F:$F,J$15)),1,0))/365)*12,$C$15),0)</f>
        <v>0</v>
      </c>
      <c r="K16" s="718">
        <f>IFERROR(ROUND(((AVERAGEIFS('Rate Database'!$B:$B,'Rate Database'!$F:$F,K$15) - DATE(YEAR(AVERAGEIFS('Rate Database'!$B:$B,'Rate Database'!$F:$F,K$15)),1,0))/365)*12,$C$15),0)</f>
        <v>0</v>
      </c>
      <c r="L16" s="718">
        <f>IFERROR(ROUND(((AVERAGEIFS('Rate Database'!$B:$B,'Rate Database'!$F:$F,L$15) - DATE(YEAR(AVERAGEIFS('Rate Database'!$B:$B,'Rate Database'!$F:$F,L$15)),1,0))/365)*12,$C$15),0)</f>
        <v>0</v>
      </c>
      <c r="M16" s="718">
        <f>IFERROR(ROUND(((AVERAGEIFS('Rate Database'!$B:$B,'Rate Database'!$F:$F,M$15) - DATE(YEAR(AVERAGEIFS('Rate Database'!$B:$B,'Rate Database'!$F:$F,M$15)),1,0))/365)*12,$C$15),0)</f>
        <v>0</v>
      </c>
      <c r="N16" s="718">
        <f>IFERROR(ROUND(((AVERAGEIFS('Rate Database'!$B:$B,'Rate Database'!$F:$F,N$15) - DATE(YEAR(AVERAGEIFS('Rate Database'!$B:$B,'Rate Database'!$F:$F,N$15)),1,0))/365)*12,$C$15),0)</f>
        <v>0</v>
      </c>
      <c r="O16" s="718">
        <f>IFERROR(ROUND(((AVERAGEIFS('Rate Database'!$B:$B,'Rate Database'!$F:$F,O$15) - DATE(YEAR(AVERAGEIFS('Rate Database'!$B:$B,'Rate Database'!$F:$F,O$15)),1,0))/365)*12,$C$15),0)</f>
        <v>0</v>
      </c>
    </row>
    <row r="17" spans="1:15" s="113" customFormat="1" ht="17.25" customHeight="1">
      <c r="B17" s="475" t="s">
        <v>561</v>
      </c>
      <c r="C17" s="918"/>
      <c r="D17" s="114">
        <f>12-D16</f>
        <v>8</v>
      </c>
      <c r="E17" s="114">
        <f>12-E16</f>
        <v>8</v>
      </c>
      <c r="F17" s="114">
        <f t="shared" ref="F17:K17" si="0">12-F16</f>
        <v>2</v>
      </c>
      <c r="G17" s="114">
        <f t="shared" si="0"/>
        <v>8</v>
      </c>
      <c r="H17" s="114">
        <f t="shared" si="0"/>
        <v>8</v>
      </c>
      <c r="I17" s="114">
        <f t="shared" si="0"/>
        <v>8</v>
      </c>
      <c r="J17" s="114">
        <f t="shared" si="0"/>
        <v>12</v>
      </c>
      <c r="K17" s="114">
        <f t="shared" si="0"/>
        <v>12</v>
      </c>
      <c r="L17" s="114">
        <f>12-L16</f>
        <v>12</v>
      </c>
      <c r="M17" s="114">
        <f>12-M16</f>
        <v>12</v>
      </c>
      <c r="N17" s="114">
        <f>12-N16</f>
        <v>12</v>
      </c>
      <c r="O17" s="115">
        <f>12-O16</f>
        <v>12</v>
      </c>
    </row>
    <row r="18" spans="1:15" s="7" customFormat="1" ht="17.25" customHeight="1">
      <c r="B18" s="722" t="str">
        <f>'1.  LRAMVA Summary'!B27</f>
        <v>General Service 50 to 4,999 kW</v>
      </c>
      <c r="C18" s="919" t="str">
        <f>'2. LRAMVA Threshold'!D43</f>
        <v>kW</v>
      </c>
      <c r="D18" s="47">
        <f>IFERROR(IF(B18&lt;&gt;"",AVERAGEIFS('Rate Database'!$E:$E,'Rate Database'!$D:$D,$B18,'Rate Database'!$F:$F,D$15),0),0)</f>
        <v>2.2578999999999998</v>
      </c>
      <c r="E18" s="47">
        <f>IFERROR(IF(C18&lt;&gt;"",AVERAGEIFS('Rate Database'!$E:$E,'Rate Database'!$D:$D,$B18,'Rate Database'!$F:$F,E$15),0),0)</f>
        <v>2.2665000000000002</v>
      </c>
      <c r="F18" s="47">
        <f>IFERROR(IF(D18&lt;&gt;"",AVERAGEIFS('Rate Database'!$E:$E,'Rate Database'!$D:$D,$B18,'Rate Database'!$F:$F,F$15),0),0)</f>
        <v>2.2888999999999999</v>
      </c>
      <c r="G18" s="47">
        <f>IFERROR(IF(E18&lt;&gt;"",AVERAGEIFS('Rate Database'!$E:$E,'Rate Database'!$D:$D,$B18,'Rate Database'!$F:$F,G$15),0),0)</f>
        <v>2.3045</v>
      </c>
      <c r="H18" s="47">
        <f>IFERROR(IF(F18&lt;&gt;"",AVERAGEIFS('Rate Database'!$E:$E,'Rate Database'!$D:$D,$B18,'Rate Database'!$F:$F,H$15),0),0)</f>
        <v>2.3332999999999999</v>
      </c>
      <c r="I18" s="47">
        <f>IFERROR(IF(G18&lt;&gt;"",AVERAGEIFS('Rate Database'!$E:$E,'Rate Database'!$D:$D,$B18,'Rate Database'!$F:$F,I$15),0),0)</f>
        <v>2.4567000000000001</v>
      </c>
      <c r="J18" s="47">
        <f>IFERROR(IF(H18&lt;&gt;"",AVERAGEIFS('Rate Database'!$E:$E,'Rate Database'!$D:$D,$B18,'Rate Database'!$F:$F,J$15),0),0)</f>
        <v>2.4971999999999999</v>
      </c>
      <c r="K18" s="47">
        <f>IFERROR(IF(I18&lt;&gt;"",AVERAGEIFS('Rate Database'!$E:$E,'Rate Database'!$D:$D,$B18,'Rate Database'!$F:$F,K$15),0),0)</f>
        <v>0</v>
      </c>
      <c r="L18" s="47">
        <f>IFERROR(IF(J18&lt;&gt;"",AVERAGEIFS('Rate Database'!$E:$E,'Rate Database'!$D:$D,$B18,'Rate Database'!$F:$F,L$15),0),0)</f>
        <v>0</v>
      </c>
      <c r="M18" s="47">
        <f>IFERROR(IF(K18&lt;&gt;"",AVERAGEIFS('Rate Database'!$E:$E,'Rate Database'!$D:$D,$B18,'Rate Database'!$F:$F,M$15),0),0)</f>
        <v>0</v>
      </c>
      <c r="N18" s="47">
        <f>IFERROR(IF(L18&lt;&gt;"",AVERAGEIFS('Rate Database'!$E:$E,'Rate Database'!$D:$D,$B18,'Rate Database'!$F:$F,N$15),0),0)</f>
        <v>0</v>
      </c>
      <c r="O18" s="47">
        <f>IFERROR(IF(M18&lt;&gt;"",AVERAGEIFS('Rate Database'!$E:$E,'Rate Database'!$D:$D,$B18,'Rate Database'!$F:$F,O$15),0),0)</f>
        <v>0</v>
      </c>
    </row>
    <row r="19" spans="1:15" s="7" customFormat="1" ht="15" hidden="1" customHeight="1" outlineLevel="1">
      <c r="B19" s="529" t="s">
        <v>512</v>
      </c>
      <c r="C19" s="920"/>
      <c r="D19" s="47"/>
      <c r="E19" s="47"/>
      <c r="F19" s="47"/>
      <c r="G19" s="47"/>
      <c r="H19" s="47"/>
      <c r="I19" s="47"/>
      <c r="J19" s="47"/>
      <c r="K19" s="47"/>
      <c r="L19" s="47"/>
      <c r="M19" s="47"/>
      <c r="N19" s="47"/>
      <c r="O19" s="71"/>
    </row>
    <row r="20" spans="1:15" s="7" customFormat="1" ht="15" hidden="1" customHeight="1" outlineLevel="1">
      <c r="B20" s="529" t="s">
        <v>513</v>
      </c>
      <c r="C20" s="920"/>
      <c r="D20" s="47"/>
      <c r="E20" s="47"/>
      <c r="F20" s="47"/>
      <c r="G20" s="47"/>
      <c r="H20" s="47"/>
      <c r="I20" s="47"/>
      <c r="J20" s="47"/>
      <c r="K20" s="47"/>
      <c r="L20" s="47"/>
      <c r="M20" s="47"/>
      <c r="N20" s="47"/>
      <c r="O20" s="71"/>
    </row>
    <row r="21" spans="1:15" s="7" customFormat="1" ht="15" hidden="1" customHeight="1" outlineLevel="1">
      <c r="B21" s="529" t="s">
        <v>491</v>
      </c>
      <c r="C21" s="920"/>
      <c r="D21" s="47"/>
      <c r="E21" s="47"/>
      <c r="F21" s="47"/>
      <c r="G21" s="47"/>
      <c r="H21" s="47"/>
      <c r="I21" s="47"/>
      <c r="J21" s="47"/>
      <c r="K21" s="47"/>
      <c r="L21" s="47"/>
      <c r="M21" s="47"/>
      <c r="N21" s="47"/>
      <c r="O21" s="71"/>
    </row>
    <row r="22" spans="1:15" s="7" customFormat="1" ht="14.25" customHeight="1" collapsed="1">
      <c r="B22" s="529" t="s">
        <v>514</v>
      </c>
      <c r="C22" s="921"/>
      <c r="D22" s="67">
        <f>SUM(D18:D21)</f>
        <v>2.2578999999999998</v>
      </c>
      <c r="E22" s="67">
        <f>SUM(E18:E21)</f>
        <v>2.2665000000000002</v>
      </c>
      <c r="F22" s="67">
        <f>SUM(F18:F21)</f>
        <v>2.2888999999999999</v>
      </c>
      <c r="G22" s="67">
        <f t="shared" ref="G22:N22" si="1">SUM(G18:G21)</f>
        <v>2.3045</v>
      </c>
      <c r="H22" s="67">
        <f t="shared" si="1"/>
        <v>2.3332999999999999</v>
      </c>
      <c r="I22" s="67">
        <f t="shared" si="1"/>
        <v>2.4567000000000001</v>
      </c>
      <c r="J22" s="67">
        <f t="shared" si="1"/>
        <v>2.4971999999999999</v>
      </c>
      <c r="K22" s="67">
        <f t="shared" si="1"/>
        <v>0</v>
      </c>
      <c r="L22" s="67">
        <f t="shared" si="1"/>
        <v>0</v>
      </c>
      <c r="M22" s="67">
        <f t="shared" si="1"/>
        <v>0</v>
      </c>
      <c r="N22" s="67">
        <f t="shared" si="1"/>
        <v>0</v>
      </c>
      <c r="O22" s="78"/>
    </row>
    <row r="23" spans="1:15" s="65" customFormat="1">
      <c r="A23" s="64"/>
      <c r="B23" s="487" t="s">
        <v>515</v>
      </c>
      <c r="C23" s="477"/>
      <c r="D23" s="478"/>
      <c r="E23" s="479">
        <f t="shared" ref="E23:N23" si="2">ROUND(SUM(D22*E16+E22*E17)/12,4)</f>
        <v>2.2635999999999998</v>
      </c>
      <c r="F23" s="479">
        <f t="shared" si="2"/>
        <v>2.2702</v>
      </c>
      <c r="G23" s="479">
        <f t="shared" si="2"/>
        <v>2.2993000000000001</v>
      </c>
      <c r="H23" s="479">
        <f t="shared" si="2"/>
        <v>2.3237000000000001</v>
      </c>
      <c r="I23" s="479">
        <f t="shared" si="2"/>
        <v>2.4156</v>
      </c>
      <c r="J23" s="479">
        <f t="shared" si="2"/>
        <v>2.4971999999999999</v>
      </c>
      <c r="K23" s="479">
        <f t="shared" si="2"/>
        <v>0</v>
      </c>
      <c r="L23" s="479">
        <f t="shared" si="2"/>
        <v>0</v>
      </c>
      <c r="M23" s="479">
        <f t="shared" si="2"/>
        <v>0</v>
      </c>
      <c r="N23" s="479">
        <f t="shared" si="2"/>
        <v>0</v>
      </c>
      <c r="O23" s="480"/>
    </row>
    <row r="24" spans="1:15" s="65" customFormat="1">
      <c r="A24" s="64"/>
      <c r="B24" s="476"/>
      <c r="C24" s="481"/>
      <c r="D24" s="478"/>
      <c r="E24" s="479"/>
      <c r="F24" s="479"/>
      <c r="G24" s="479"/>
      <c r="H24" s="479"/>
      <c r="I24" s="479"/>
      <c r="J24" s="479"/>
      <c r="K24" s="479"/>
      <c r="L24" s="482"/>
      <c r="M24" s="482"/>
      <c r="N24" s="482"/>
      <c r="O24" s="480"/>
    </row>
    <row r="25" spans="1:15" s="65" customFormat="1" ht="15.75" customHeight="1">
      <c r="A25" s="64"/>
      <c r="B25" s="723" t="str">
        <f>'1.  LRAMVA Summary'!B28</f>
        <v>General Service Less Than 50 kW</v>
      </c>
      <c r="C25" s="919" t="str">
        <f>'2. LRAMVA Threshold'!E43</f>
        <v>kWh</v>
      </c>
      <c r="D25" s="47">
        <f>IFERROR(IF(B25&lt;&gt;"",AVERAGEIFS('Rate Database'!$E:$E,'Rate Database'!$D:$D,$B25,'Rate Database'!$F:$F,D$15),0),0)</f>
        <v>1.4500000000000001E-2</v>
      </c>
      <c r="E25" s="47">
        <f>IFERROR(IF(C25&lt;&gt;"",AVERAGEIFS('Rate Database'!$E:$E,'Rate Database'!$D:$D,$B25,'Rate Database'!$F:$F,E$15),0),0)</f>
        <v>1.4500000000000001E-2</v>
      </c>
      <c r="F25" s="47">
        <f>IFERROR(IF(D25&lt;&gt;"",AVERAGEIFS('Rate Database'!$E:$E,'Rate Database'!$D:$D,$B25,'Rate Database'!$F:$F,F$15),0),0)</f>
        <v>1.46E-2</v>
      </c>
      <c r="G25" s="47">
        <f>IFERROR(IF(E25&lt;&gt;"",AVERAGEIFS('Rate Database'!$E:$E,'Rate Database'!$D:$D,$B25,'Rate Database'!$F:$F,G$15),0),0)</f>
        <v>1.47E-2</v>
      </c>
      <c r="H25" s="47">
        <f>IFERROR(IF(F25&lt;&gt;"",AVERAGEIFS('Rate Database'!$E:$E,'Rate Database'!$D:$D,$B25,'Rate Database'!$F:$F,H$15),0),0)</f>
        <v>1.49E-2</v>
      </c>
      <c r="I25" s="47">
        <f>IFERROR(IF(G25&lt;&gt;"",AVERAGEIFS('Rate Database'!$E:$E,'Rate Database'!$D:$D,$B25,'Rate Database'!$F:$F,I$15),0),0)</f>
        <v>1.52E-2</v>
      </c>
      <c r="J25" s="47">
        <f>IFERROR(IF(H25&lt;&gt;"",AVERAGEIFS('Rate Database'!$E:$E,'Rate Database'!$D:$D,$B25,'Rate Database'!$F:$F,J$15),0),0)</f>
        <v>1.55E-2</v>
      </c>
      <c r="K25" s="47">
        <f>IFERROR(IF(I25&lt;&gt;"",AVERAGEIFS('Rate Database'!$E:$E,'Rate Database'!$D:$D,$B25,'Rate Database'!$F:$F,K$15),0),0)</f>
        <v>0</v>
      </c>
      <c r="L25" s="47">
        <f>IFERROR(IF(J25&lt;&gt;"",AVERAGEIFS('Rate Database'!$E:$E,'Rate Database'!$D:$D,$B25,'Rate Database'!$F:$F,L$15),0),0)</f>
        <v>0</v>
      </c>
      <c r="M25" s="47">
        <f>IFERROR(IF(K25&lt;&gt;"",AVERAGEIFS('Rate Database'!$E:$E,'Rate Database'!$D:$D,$B25,'Rate Database'!$F:$F,M$15),0),0)</f>
        <v>0</v>
      </c>
      <c r="N25" s="47">
        <f>IFERROR(IF(L25&lt;&gt;"",AVERAGEIFS('Rate Database'!$E:$E,'Rate Database'!$D:$D,$B25,'Rate Database'!$F:$F,N$15),0),0)</f>
        <v>0</v>
      </c>
      <c r="O25" s="47">
        <f>IFERROR(IF(M25&lt;&gt;"",AVERAGEIFS('Rate Database'!$E:$E,'Rate Database'!$D:$D,$B25,'Rate Database'!$F:$F,O$15),0),0)</f>
        <v>0</v>
      </c>
    </row>
    <row r="26" spans="1:15" s="18" customFormat="1" hidden="1" outlineLevel="1">
      <c r="A26" s="4"/>
      <c r="B26" s="529" t="s">
        <v>512</v>
      </c>
      <c r="C26" s="920"/>
      <c r="D26" s="47"/>
      <c r="E26" s="47"/>
      <c r="F26" s="47"/>
      <c r="G26" s="47"/>
      <c r="H26" s="47"/>
      <c r="I26" s="47"/>
      <c r="J26" s="47"/>
      <c r="K26" s="47"/>
      <c r="L26" s="47"/>
      <c r="M26" s="47"/>
      <c r="N26" s="47"/>
      <c r="O26" s="71"/>
    </row>
    <row r="27" spans="1:15" s="18" customFormat="1" hidden="1" outlineLevel="1">
      <c r="A27" s="4"/>
      <c r="B27" s="529" t="s">
        <v>513</v>
      </c>
      <c r="C27" s="920"/>
      <c r="D27" s="47"/>
      <c r="E27" s="47"/>
      <c r="F27" s="47"/>
      <c r="G27" s="47"/>
      <c r="H27" s="47"/>
      <c r="I27" s="47"/>
      <c r="J27" s="47"/>
      <c r="K27" s="47"/>
      <c r="L27" s="47"/>
      <c r="M27" s="47"/>
      <c r="N27" s="47"/>
      <c r="O27" s="71"/>
    </row>
    <row r="28" spans="1:15" s="18" customFormat="1" hidden="1" outlineLevel="1">
      <c r="A28" s="4"/>
      <c r="B28" s="529" t="s">
        <v>491</v>
      </c>
      <c r="C28" s="920"/>
      <c r="D28" s="47"/>
      <c r="E28" s="47"/>
      <c r="F28" s="47"/>
      <c r="G28" s="47"/>
      <c r="H28" s="47"/>
      <c r="I28" s="47"/>
      <c r="J28" s="47"/>
      <c r="K28" s="47"/>
      <c r="L28" s="47"/>
      <c r="M28" s="47"/>
      <c r="N28" s="47"/>
      <c r="O28" s="71"/>
    </row>
    <row r="29" spans="1:15" s="18" customFormat="1" collapsed="1">
      <c r="A29" s="4"/>
      <c r="B29" s="529" t="s">
        <v>514</v>
      </c>
      <c r="C29" s="921"/>
      <c r="D29" s="67">
        <f>SUM(D25:D28)</f>
        <v>1.4500000000000001E-2</v>
      </c>
      <c r="E29" s="67">
        <f t="shared" ref="E29:N29" si="3">SUM(E25:E28)</f>
        <v>1.4500000000000001E-2</v>
      </c>
      <c r="F29" s="67">
        <f t="shared" si="3"/>
        <v>1.46E-2</v>
      </c>
      <c r="G29" s="67">
        <f t="shared" si="3"/>
        <v>1.47E-2</v>
      </c>
      <c r="H29" s="67">
        <f t="shared" si="3"/>
        <v>1.49E-2</v>
      </c>
      <c r="I29" s="67">
        <f t="shared" si="3"/>
        <v>1.52E-2</v>
      </c>
      <c r="J29" s="67">
        <f t="shared" si="3"/>
        <v>1.55E-2</v>
      </c>
      <c r="K29" s="67">
        <f t="shared" si="3"/>
        <v>0</v>
      </c>
      <c r="L29" s="67">
        <f t="shared" si="3"/>
        <v>0</v>
      </c>
      <c r="M29" s="67">
        <f t="shared" si="3"/>
        <v>0</v>
      </c>
      <c r="N29" s="67">
        <f t="shared" si="3"/>
        <v>0</v>
      </c>
      <c r="O29" s="78"/>
    </row>
    <row r="30" spans="1:15" s="18" customFormat="1">
      <c r="A30" s="4"/>
      <c r="B30" s="487" t="s">
        <v>515</v>
      </c>
      <c r="C30" s="483"/>
      <c r="D30" s="73"/>
      <c r="E30" s="479">
        <f>ROUND(SUM(D29*E16+E29*E17)/12,4)</f>
        <v>1.4500000000000001E-2</v>
      </c>
      <c r="F30" s="479">
        <f t="shared" ref="F30:N30" si="4">ROUND(SUM(E29*F16+F29*F17)/12,4)</f>
        <v>1.4500000000000001E-2</v>
      </c>
      <c r="G30" s="479">
        <f t="shared" si="4"/>
        <v>1.47E-2</v>
      </c>
      <c r="H30" s="479">
        <f t="shared" si="4"/>
        <v>1.4800000000000001E-2</v>
      </c>
      <c r="I30" s="479">
        <f t="shared" si="4"/>
        <v>1.5100000000000001E-2</v>
      </c>
      <c r="J30" s="479">
        <f>ROUND(SUM(I29*J16+J29*J17)/12,4)</f>
        <v>1.55E-2</v>
      </c>
      <c r="K30" s="479">
        <f t="shared" si="4"/>
        <v>0</v>
      </c>
      <c r="L30" s="479">
        <f t="shared" si="4"/>
        <v>0</v>
      </c>
      <c r="M30" s="479">
        <f t="shared" si="4"/>
        <v>0</v>
      </c>
      <c r="N30" s="479">
        <f t="shared" si="4"/>
        <v>0</v>
      </c>
      <c r="O30" s="484"/>
    </row>
    <row r="31" spans="1:15" s="18" customFormat="1">
      <c r="A31" s="4"/>
      <c r="B31" s="476"/>
      <c r="C31" s="485"/>
      <c r="D31" s="486"/>
      <c r="E31" s="486"/>
      <c r="F31" s="486"/>
      <c r="G31" s="486"/>
      <c r="H31" s="486"/>
      <c r="I31" s="486"/>
      <c r="J31" s="486"/>
      <c r="K31" s="486"/>
      <c r="L31" s="486"/>
      <c r="M31" s="486"/>
      <c r="N31" s="482"/>
      <c r="O31" s="484"/>
    </row>
    <row r="32" spans="1:15" s="66" customFormat="1" ht="14.25">
      <c r="B32" s="723" t="str">
        <f>'1.  LRAMVA Summary'!B29</f>
        <v>Large Use</v>
      </c>
      <c r="C32" s="919" t="str">
        <f>'2. LRAMVA Threshold'!F43</f>
        <v>kW</v>
      </c>
      <c r="D32" s="47">
        <f>IFERROR(IF(B32&lt;&gt;"",AVERAGEIFS('Rate Database'!$E:$E,'Rate Database'!$D:$D,$B32,'Rate Database'!$F:$F,D$15),0),0)</f>
        <v>0</v>
      </c>
      <c r="E32" s="47">
        <f>IFERROR(IF(C32&lt;&gt;"",AVERAGEIFS('Rate Database'!$E:$E,'Rate Database'!$D:$D,$B32,'Rate Database'!$F:$F,E$15),0),0)</f>
        <v>0</v>
      </c>
      <c r="F32" s="47">
        <f>IFERROR(IF(D32&lt;&gt;"",AVERAGEIFS('Rate Database'!$E:$E,'Rate Database'!$D:$D,$B32,'Rate Database'!$F:$F,F$15),0),0)</f>
        <v>0.99080000000000001</v>
      </c>
      <c r="G32" s="47">
        <f>IFERROR(IF(E32&lt;&gt;"",AVERAGEIFS('Rate Database'!$E:$E,'Rate Database'!$D:$D,$B32,'Rate Database'!$F:$F,G$15),0),0)</f>
        <v>0.99750000000000005</v>
      </c>
      <c r="H32" s="47">
        <f>IFERROR(IF(F32&lt;&gt;"",AVERAGEIFS('Rate Database'!$E:$E,'Rate Database'!$D:$D,$B32,'Rate Database'!$F:$F,H$15),0),0)</f>
        <v>1.01</v>
      </c>
      <c r="I32" s="47">
        <f>IFERROR(IF(G32&lt;&gt;"",AVERAGEIFS('Rate Database'!$E:$E,'Rate Database'!$D:$D,$B32,'Rate Database'!$F:$F,I$15),0),0)</f>
        <v>1.1323000000000001</v>
      </c>
      <c r="J32" s="47">
        <f>IFERROR(IF(H32&lt;&gt;"",AVERAGEIFS('Rate Database'!$E:$E,'Rate Database'!$D:$D,$B32,'Rate Database'!$F:$F,J$15),0),0)</f>
        <v>1.151</v>
      </c>
      <c r="K32" s="47">
        <f>IFERROR(IF(I32&lt;&gt;"",AVERAGEIFS('Rate Database'!$E:$E,'Rate Database'!$D:$D,$B32,'Rate Database'!$F:$F,K$15),0),0)</f>
        <v>0</v>
      </c>
      <c r="L32" s="47">
        <f>IFERROR(IF(J32&lt;&gt;"",AVERAGEIFS('Rate Database'!$E:$E,'Rate Database'!$D:$D,$B32,'Rate Database'!$F:$F,L$15),0),0)</f>
        <v>0</v>
      </c>
      <c r="M32" s="47">
        <f>IFERROR(IF(K32&lt;&gt;"",AVERAGEIFS('Rate Database'!$E:$E,'Rate Database'!$D:$D,$B32,'Rate Database'!$F:$F,M$15),0),0)</f>
        <v>0</v>
      </c>
      <c r="N32" s="47">
        <f>IFERROR(IF(L32&lt;&gt;"",AVERAGEIFS('Rate Database'!$E:$E,'Rate Database'!$D:$D,$B32,'Rate Database'!$F:$F,N$15),0),0)</f>
        <v>0</v>
      </c>
      <c r="O32" s="47">
        <f>IFERROR(IF(M32&lt;&gt;"",AVERAGEIFS('Rate Database'!$E:$E,'Rate Database'!$D:$D,$B32,'Rate Database'!$F:$F,O$15),0),0)</f>
        <v>0</v>
      </c>
    </row>
    <row r="33" spans="1:15" s="18" customFormat="1" hidden="1" outlineLevel="1">
      <c r="A33" s="4"/>
      <c r="B33" s="529" t="s">
        <v>512</v>
      </c>
      <c r="C33" s="920"/>
      <c r="D33" s="47"/>
      <c r="E33" s="47"/>
      <c r="F33" s="47"/>
      <c r="G33" s="47"/>
      <c r="H33" s="47"/>
      <c r="I33" s="47"/>
      <c r="J33" s="47"/>
      <c r="K33" s="47"/>
      <c r="L33" s="47"/>
      <c r="M33" s="47"/>
      <c r="N33" s="47"/>
      <c r="O33" s="71"/>
    </row>
    <row r="34" spans="1:15" s="18" customFormat="1" hidden="1" outlineLevel="1">
      <c r="A34" s="4"/>
      <c r="B34" s="529" t="s">
        <v>513</v>
      </c>
      <c r="C34" s="920"/>
      <c r="D34" s="47"/>
      <c r="E34" s="47"/>
      <c r="F34" s="47"/>
      <c r="G34" s="47"/>
      <c r="H34" s="47"/>
      <c r="I34" s="47"/>
      <c r="J34" s="47"/>
      <c r="K34" s="47"/>
      <c r="L34" s="47"/>
      <c r="M34" s="47"/>
      <c r="N34" s="47"/>
      <c r="O34" s="71"/>
    </row>
    <row r="35" spans="1:15" s="18" customFormat="1" hidden="1" outlineLevel="1">
      <c r="A35" s="4"/>
      <c r="B35" s="529" t="s">
        <v>491</v>
      </c>
      <c r="C35" s="920"/>
      <c r="D35" s="47"/>
      <c r="E35" s="47"/>
      <c r="F35" s="47"/>
      <c r="G35" s="47"/>
      <c r="H35" s="47"/>
      <c r="I35" s="47"/>
      <c r="J35" s="47"/>
      <c r="K35" s="47"/>
      <c r="L35" s="47"/>
      <c r="M35" s="47"/>
      <c r="N35" s="47"/>
      <c r="O35" s="71"/>
    </row>
    <row r="36" spans="1:15" s="18" customFormat="1" collapsed="1">
      <c r="A36" s="4"/>
      <c r="B36" s="529" t="s">
        <v>514</v>
      </c>
      <c r="C36" s="921"/>
      <c r="D36" s="67">
        <f>SUM(D32:D35)</f>
        <v>0</v>
      </c>
      <c r="E36" s="67">
        <f>SUM(E32:E35)</f>
        <v>0</v>
      </c>
      <c r="F36" s="67">
        <f t="shared" ref="F36:M36" si="5">SUM(F32:F35)</f>
        <v>0.99080000000000001</v>
      </c>
      <c r="G36" s="67">
        <f t="shared" si="5"/>
        <v>0.99750000000000005</v>
      </c>
      <c r="H36" s="67">
        <f t="shared" si="5"/>
        <v>1.01</v>
      </c>
      <c r="I36" s="67">
        <f t="shared" si="5"/>
        <v>1.1323000000000001</v>
      </c>
      <c r="J36" s="67">
        <f t="shared" si="5"/>
        <v>1.151</v>
      </c>
      <c r="K36" s="67">
        <f t="shared" si="5"/>
        <v>0</v>
      </c>
      <c r="L36" s="67">
        <f t="shared" si="5"/>
        <v>0</v>
      </c>
      <c r="M36" s="67">
        <f t="shared" si="5"/>
        <v>0</v>
      </c>
      <c r="N36" s="67">
        <f>SUM(N32:N35)</f>
        <v>0</v>
      </c>
      <c r="O36" s="78"/>
    </row>
    <row r="37" spans="1:15" s="18" customFormat="1">
      <c r="A37" s="4"/>
      <c r="B37" s="487" t="s">
        <v>515</v>
      </c>
      <c r="C37" s="483"/>
      <c r="D37" s="73"/>
      <c r="E37" s="479">
        <f t="shared" ref="E37:N37" si="6">ROUND(SUM(D36*E16+E36*E17)/12,4)</f>
        <v>0</v>
      </c>
      <c r="F37" s="479">
        <f t="shared" si="6"/>
        <v>0.1651</v>
      </c>
      <c r="G37" s="479">
        <f t="shared" si="6"/>
        <v>0.99529999999999996</v>
      </c>
      <c r="H37" s="479">
        <f t="shared" si="6"/>
        <v>1.0058</v>
      </c>
      <c r="I37" s="479">
        <f t="shared" si="6"/>
        <v>1.0914999999999999</v>
      </c>
      <c r="J37" s="479">
        <f t="shared" si="6"/>
        <v>1.151</v>
      </c>
      <c r="K37" s="479">
        <f t="shared" si="6"/>
        <v>0</v>
      </c>
      <c r="L37" s="479">
        <f t="shared" si="6"/>
        <v>0</v>
      </c>
      <c r="M37" s="479">
        <f t="shared" si="6"/>
        <v>0</v>
      </c>
      <c r="N37" s="479">
        <f t="shared" si="6"/>
        <v>0</v>
      </c>
      <c r="O37" s="484"/>
    </row>
    <row r="38" spans="1:15" s="72" customFormat="1" ht="15.75" customHeight="1">
      <c r="B38" s="487"/>
      <c r="C38" s="483"/>
      <c r="D38" s="73"/>
      <c r="E38" s="73"/>
      <c r="F38" s="73"/>
      <c r="G38" s="73"/>
      <c r="H38" s="73"/>
      <c r="I38" s="73"/>
      <c r="J38" s="73"/>
      <c r="K38" s="73"/>
      <c r="L38" s="482"/>
      <c r="M38" s="482"/>
      <c r="N38" s="482"/>
      <c r="O38" s="488"/>
    </row>
    <row r="39" spans="1:15" s="66" customFormat="1" ht="14.25">
      <c r="A39" s="64"/>
      <c r="B39" s="723" t="str">
        <f>'1.  LRAMVA Summary'!B30</f>
        <v>Residential</v>
      </c>
      <c r="C39" s="919" t="str">
        <f>'2. LRAMVA Threshold'!G43</f>
        <v>kWh</v>
      </c>
      <c r="D39" s="47">
        <f>IFERROR(IF(B39&lt;&gt;"",AVERAGEIFS('Rate Database'!$E:$E,'Rate Database'!$D:$D,$B39,'Rate Database'!$F:$F,D$15),0),0)</f>
        <v>1.4149999999999999E-2</v>
      </c>
      <c r="E39" s="47">
        <f>IFERROR(IF(C39&lt;&gt;"",AVERAGEIFS('Rate Database'!$E:$E,'Rate Database'!$D:$D,$B39,'Rate Database'!$F:$F,E$15),0),0)</f>
        <v>1.49E-2</v>
      </c>
      <c r="F39" s="47">
        <f>IFERROR(IF(D39&lt;&gt;"",AVERAGEIFS('Rate Database'!$E:$E,'Rate Database'!$D:$D,$B39,'Rate Database'!$F:$F,F$15),0),0)</f>
        <v>1.575E-2</v>
      </c>
      <c r="G39" s="47">
        <f>IFERROR(IF(E39&lt;&gt;"",AVERAGEIFS('Rate Database'!$E:$E,'Rate Database'!$D:$D,$B39,'Rate Database'!$F:$F,G$15),0),0)</f>
        <v>1.6449999999999999E-2</v>
      </c>
      <c r="H39" s="47">
        <f>IFERROR(IF(F39&lt;&gt;"",AVERAGEIFS('Rate Database'!$E:$E,'Rate Database'!$D:$D,$B39,'Rate Database'!$F:$F,H$15),0),0)</f>
        <v>1.6649999999999998E-2</v>
      </c>
      <c r="I39" s="47">
        <f>IFERROR(IF(G39&lt;&gt;"",AVERAGEIFS('Rate Database'!$E:$E,'Rate Database'!$D:$D,$B39,'Rate Database'!$F:$F,I$15),0),0)</f>
        <v>1.6400000000000001E-2</v>
      </c>
      <c r="J39" s="47">
        <f>IFERROR(IF(H39&lt;&gt;"",AVERAGEIFS('Rate Database'!$E:$E,'Rate Database'!$D:$D,$B39,'Rate Database'!$F:$F,J$15),0),0)</f>
        <v>1.2500000000000001E-2</v>
      </c>
      <c r="K39" s="47">
        <f>IFERROR(IF(I39&lt;&gt;"",AVERAGEIFS('Rate Database'!$E:$E,'Rate Database'!$D:$D,$B39,'Rate Database'!$F:$F,K$15),0),0)</f>
        <v>0</v>
      </c>
      <c r="L39" s="47">
        <f>IFERROR(IF(J39&lt;&gt;"",AVERAGEIFS('Rate Database'!$E:$E,'Rate Database'!$D:$D,$B39,'Rate Database'!$F:$F,L$15),0),0)</f>
        <v>0</v>
      </c>
      <c r="M39" s="47">
        <f>IFERROR(IF(K39&lt;&gt;"",AVERAGEIFS('Rate Database'!$E:$E,'Rate Database'!$D:$D,$B39,'Rate Database'!$F:$F,M$15),0),0)</f>
        <v>0</v>
      </c>
      <c r="N39" s="47">
        <f>IFERROR(IF(L39&lt;&gt;"",AVERAGEIFS('Rate Database'!$E:$E,'Rate Database'!$D:$D,$B39,'Rate Database'!$F:$F,N$15),0),0)</f>
        <v>0</v>
      </c>
      <c r="O39" s="47">
        <f>IFERROR(IF(M39&lt;&gt;"",AVERAGEIFS('Rate Database'!$E:$E,'Rate Database'!$D:$D,$B39,'Rate Database'!$F:$F,O$15),0),0)</f>
        <v>0</v>
      </c>
    </row>
    <row r="40" spans="1:15" s="18" customFormat="1" hidden="1" outlineLevel="1">
      <c r="A40" s="4"/>
      <c r="B40" s="529" t="s">
        <v>512</v>
      </c>
      <c r="C40" s="920"/>
      <c r="D40" s="47"/>
      <c r="E40" s="47"/>
      <c r="F40" s="47"/>
      <c r="G40" s="47"/>
      <c r="H40" s="47"/>
      <c r="I40" s="47"/>
      <c r="J40" s="47"/>
      <c r="K40" s="47"/>
      <c r="L40" s="47"/>
      <c r="M40" s="47"/>
      <c r="N40" s="47"/>
      <c r="O40" s="71"/>
    </row>
    <row r="41" spans="1:15" s="18" customFormat="1" hidden="1" outlineLevel="1">
      <c r="A41" s="4"/>
      <c r="B41" s="529" t="s">
        <v>513</v>
      </c>
      <c r="C41" s="920"/>
      <c r="D41" s="47"/>
      <c r="E41" s="47"/>
      <c r="F41" s="47"/>
      <c r="G41" s="47"/>
      <c r="H41" s="47"/>
      <c r="I41" s="47"/>
      <c r="J41" s="47"/>
      <c r="K41" s="47"/>
      <c r="L41" s="47"/>
      <c r="M41" s="47"/>
      <c r="N41" s="47"/>
      <c r="O41" s="71"/>
    </row>
    <row r="42" spans="1:15" s="18" customFormat="1" hidden="1" outlineLevel="1">
      <c r="A42" s="4"/>
      <c r="B42" s="529" t="s">
        <v>491</v>
      </c>
      <c r="C42" s="920"/>
      <c r="D42" s="47"/>
      <c r="E42" s="47"/>
      <c r="F42" s="47"/>
      <c r="G42" s="47"/>
      <c r="H42" s="47"/>
      <c r="I42" s="47"/>
      <c r="J42" s="47"/>
      <c r="K42" s="47"/>
      <c r="L42" s="47"/>
      <c r="M42" s="47"/>
      <c r="N42" s="47"/>
      <c r="O42" s="71"/>
    </row>
    <row r="43" spans="1:15" s="18" customFormat="1" collapsed="1">
      <c r="A43" s="4"/>
      <c r="B43" s="529" t="s">
        <v>514</v>
      </c>
      <c r="C43" s="921"/>
      <c r="D43" s="67">
        <f>SUM(D39:D42)</f>
        <v>1.4149999999999999E-2</v>
      </c>
      <c r="E43" s="67">
        <f t="shared" ref="E43:N43" si="7">SUM(E39:E42)</f>
        <v>1.49E-2</v>
      </c>
      <c r="F43" s="67">
        <f t="shared" si="7"/>
        <v>1.575E-2</v>
      </c>
      <c r="G43" s="67">
        <f t="shared" si="7"/>
        <v>1.6449999999999999E-2</v>
      </c>
      <c r="H43" s="67">
        <f t="shared" si="7"/>
        <v>1.6649999999999998E-2</v>
      </c>
      <c r="I43" s="67">
        <f t="shared" si="7"/>
        <v>1.6400000000000001E-2</v>
      </c>
      <c r="J43" s="67">
        <f t="shared" si="7"/>
        <v>1.2500000000000001E-2</v>
      </c>
      <c r="K43" s="67">
        <f t="shared" si="7"/>
        <v>0</v>
      </c>
      <c r="L43" s="67">
        <f t="shared" si="7"/>
        <v>0</v>
      </c>
      <c r="M43" s="67">
        <f t="shared" si="7"/>
        <v>0</v>
      </c>
      <c r="N43" s="67">
        <f t="shared" si="7"/>
        <v>0</v>
      </c>
      <c r="O43" s="78"/>
    </row>
    <row r="44" spans="1:15" s="14" customFormat="1">
      <c r="A44" s="74"/>
      <c r="B44" s="487" t="s">
        <v>515</v>
      </c>
      <c r="C44" s="483"/>
      <c r="D44" s="73"/>
      <c r="E44" s="479">
        <f t="shared" ref="E44:N44" si="8">ROUND(SUM(D43*E16+E43*E17)/12,4)</f>
        <v>1.47E-2</v>
      </c>
      <c r="F44" s="479">
        <f t="shared" si="8"/>
        <v>1.4999999999999999E-2</v>
      </c>
      <c r="G44" s="479">
        <f t="shared" si="8"/>
        <v>1.6199999999999999E-2</v>
      </c>
      <c r="H44" s="479">
        <f t="shared" si="8"/>
        <v>1.66E-2</v>
      </c>
      <c r="I44" s="479">
        <f t="shared" si="8"/>
        <v>1.6500000000000001E-2</v>
      </c>
      <c r="J44" s="479">
        <f t="shared" si="8"/>
        <v>1.2500000000000001E-2</v>
      </c>
      <c r="K44" s="479">
        <f t="shared" si="8"/>
        <v>0</v>
      </c>
      <c r="L44" s="479">
        <f t="shared" si="8"/>
        <v>0</v>
      </c>
      <c r="M44" s="479">
        <f t="shared" si="8"/>
        <v>0</v>
      </c>
      <c r="N44" s="479">
        <f t="shared" si="8"/>
        <v>0</v>
      </c>
      <c r="O44" s="484"/>
    </row>
    <row r="45" spans="1:15" s="72" customFormat="1" ht="14.25">
      <c r="A45" s="74"/>
      <c r="B45" s="487"/>
      <c r="C45" s="483"/>
      <c r="D45" s="73"/>
      <c r="E45" s="73"/>
      <c r="F45" s="73"/>
      <c r="G45" s="73"/>
      <c r="H45" s="73"/>
      <c r="I45" s="73"/>
      <c r="J45" s="73"/>
      <c r="K45" s="73"/>
      <c r="L45" s="482"/>
      <c r="M45" s="482"/>
      <c r="N45" s="482"/>
      <c r="O45" s="488"/>
    </row>
    <row r="46" spans="1:15" s="66" customFormat="1" ht="14.25">
      <c r="A46" s="64"/>
      <c r="B46" s="723" t="str">
        <f>'1.  LRAMVA Summary'!B31</f>
        <v>Sentinel Lighting</v>
      </c>
      <c r="C46" s="919" t="str">
        <f>'2. LRAMVA Threshold'!H43</f>
        <v>kW</v>
      </c>
      <c r="D46" s="47">
        <f>IFERROR(IF(B46&lt;&gt;"",AVERAGEIFS('Rate Database'!$E:$E,'Rate Database'!$D:$D,$B46,'Rate Database'!$F:$F,D$15),0),0)</f>
        <v>0</v>
      </c>
      <c r="E46" s="47">
        <f>IFERROR(IF(C46&lt;&gt;"",AVERAGEIFS('Rate Database'!$E:$E,'Rate Database'!$D:$D,$B46,'Rate Database'!$F:$F,E$15),0),0)</f>
        <v>0</v>
      </c>
      <c r="F46" s="47">
        <f>IFERROR(IF(D46&lt;&gt;"",AVERAGEIFS('Rate Database'!$E:$E,'Rate Database'!$D:$D,$B46,'Rate Database'!$F:$F,F$15),0),0)</f>
        <v>10.614000000000001</v>
      </c>
      <c r="G46" s="47">
        <f>IFERROR(IF(E46&lt;&gt;"",AVERAGEIFS('Rate Database'!$E:$E,'Rate Database'!$D:$D,$B46,'Rate Database'!$F:$F,G$15),0),0)</f>
        <v>10.686199999999999</v>
      </c>
      <c r="H46" s="47">
        <f>IFERROR(IF(F46&lt;&gt;"",AVERAGEIFS('Rate Database'!$E:$E,'Rate Database'!$D:$D,$B46,'Rate Database'!$F:$F,H$15),0),0)</f>
        <v>10.819800000000001</v>
      </c>
      <c r="I46" s="47">
        <f>IFERROR(IF(G46&lt;&gt;"",AVERAGEIFS('Rate Database'!$E:$E,'Rate Database'!$D:$D,$B46,'Rate Database'!$F:$F,I$15),0),0)</f>
        <v>0</v>
      </c>
      <c r="J46" s="47">
        <f>IFERROR(IF(H46&lt;&gt;"",AVERAGEIFS('Rate Database'!$E:$E,'Rate Database'!$D:$D,$B46,'Rate Database'!$F:$F,J$15),0),0)</f>
        <v>12.052</v>
      </c>
      <c r="K46" s="47">
        <f>IFERROR(IF(I46&lt;&gt;"",AVERAGEIFS('Rate Database'!$E:$E,'Rate Database'!$D:$D,$B46,'Rate Database'!$F:$F,K$15),0),0)</f>
        <v>0</v>
      </c>
      <c r="L46" s="47">
        <f>IFERROR(IF(J46&lt;&gt;"",AVERAGEIFS('Rate Database'!$E:$E,'Rate Database'!$D:$D,$B46,'Rate Database'!$F:$F,L$15),0),0)</f>
        <v>0</v>
      </c>
      <c r="M46" s="47">
        <f>IFERROR(IF(K46&lt;&gt;"",AVERAGEIFS('Rate Database'!$E:$E,'Rate Database'!$D:$D,$B46,'Rate Database'!$F:$F,M$15),0),0)</f>
        <v>0</v>
      </c>
      <c r="N46" s="47">
        <f>IFERROR(IF(L46&lt;&gt;"",AVERAGEIFS('Rate Database'!$E:$E,'Rate Database'!$D:$D,$B46,'Rate Database'!$F:$F,N$15),0),0)</f>
        <v>0</v>
      </c>
      <c r="O46" s="47">
        <f>IFERROR(IF(M46&lt;&gt;"",AVERAGEIFS('Rate Database'!$E:$E,'Rate Database'!$D:$D,$B46,'Rate Database'!$F:$F,O$15),0),0)</f>
        <v>0</v>
      </c>
    </row>
    <row r="47" spans="1:15" s="18" customFormat="1" hidden="1" outlineLevel="1">
      <c r="A47" s="4"/>
      <c r="B47" s="529" t="s">
        <v>512</v>
      </c>
      <c r="C47" s="920"/>
      <c r="D47" s="47"/>
      <c r="E47" s="47"/>
      <c r="F47" s="47"/>
      <c r="G47" s="47"/>
      <c r="H47" s="47"/>
      <c r="I47" s="47"/>
      <c r="J47" s="47"/>
      <c r="K47" s="47"/>
      <c r="L47" s="47"/>
      <c r="M47" s="47"/>
      <c r="N47" s="47"/>
      <c r="O47" s="71"/>
    </row>
    <row r="48" spans="1:15" s="18" customFormat="1" hidden="1" outlineLevel="1">
      <c r="A48" s="4"/>
      <c r="B48" s="529" t="s">
        <v>513</v>
      </c>
      <c r="C48" s="920"/>
      <c r="D48" s="47"/>
      <c r="E48" s="47"/>
      <c r="F48" s="47"/>
      <c r="G48" s="47"/>
      <c r="H48" s="47"/>
      <c r="I48" s="47"/>
      <c r="J48" s="47"/>
      <c r="K48" s="47"/>
      <c r="L48" s="47"/>
      <c r="M48" s="47"/>
      <c r="N48" s="47"/>
      <c r="O48" s="71"/>
    </row>
    <row r="49" spans="1:15" s="18" customFormat="1" hidden="1" outlineLevel="1">
      <c r="A49" s="4"/>
      <c r="B49" s="529" t="s">
        <v>491</v>
      </c>
      <c r="C49" s="920"/>
      <c r="D49" s="47"/>
      <c r="E49" s="47"/>
      <c r="F49" s="47"/>
      <c r="G49" s="47"/>
      <c r="H49" s="47"/>
      <c r="I49" s="47"/>
      <c r="J49" s="47"/>
      <c r="K49" s="47"/>
      <c r="L49" s="47"/>
      <c r="M49" s="47"/>
      <c r="N49" s="47"/>
      <c r="O49" s="71"/>
    </row>
    <row r="50" spans="1:15" s="18" customFormat="1" collapsed="1">
      <c r="A50" s="4"/>
      <c r="B50" s="529" t="s">
        <v>514</v>
      </c>
      <c r="C50" s="921"/>
      <c r="D50" s="67">
        <f>SUM(D46:D49)</f>
        <v>0</v>
      </c>
      <c r="E50" s="67">
        <f t="shared" ref="E50:N50" si="9">SUM(E46:E49)</f>
        <v>0</v>
      </c>
      <c r="F50" s="67">
        <f t="shared" si="9"/>
        <v>10.614000000000001</v>
      </c>
      <c r="G50" s="67">
        <f t="shared" si="9"/>
        <v>10.686199999999999</v>
      </c>
      <c r="H50" s="67">
        <f t="shared" si="9"/>
        <v>10.819800000000001</v>
      </c>
      <c r="I50" s="67">
        <f t="shared" si="9"/>
        <v>0</v>
      </c>
      <c r="J50" s="67">
        <f t="shared" si="9"/>
        <v>12.052</v>
      </c>
      <c r="K50" s="67">
        <f t="shared" si="9"/>
        <v>0</v>
      </c>
      <c r="L50" s="67">
        <f t="shared" si="9"/>
        <v>0</v>
      </c>
      <c r="M50" s="67">
        <f t="shared" si="9"/>
        <v>0</v>
      </c>
      <c r="N50" s="67">
        <f t="shared" si="9"/>
        <v>0</v>
      </c>
      <c r="O50" s="78"/>
    </row>
    <row r="51" spans="1:15" s="14" customFormat="1">
      <c r="A51" s="74"/>
      <c r="B51" s="487" t="s">
        <v>515</v>
      </c>
      <c r="C51" s="483"/>
      <c r="D51" s="73"/>
      <c r="E51" s="479">
        <f t="shared" ref="E51:N51" si="10">ROUND(SUM(D50*E16+E50*E17)/12,4)</f>
        <v>0</v>
      </c>
      <c r="F51" s="479">
        <f t="shared" si="10"/>
        <v>1.7689999999999999</v>
      </c>
      <c r="G51" s="479">
        <f t="shared" si="10"/>
        <v>10.662100000000001</v>
      </c>
      <c r="H51" s="479">
        <f t="shared" si="10"/>
        <v>10.7753</v>
      </c>
      <c r="I51" s="479">
        <f t="shared" si="10"/>
        <v>3.6065999999999998</v>
      </c>
      <c r="J51" s="479">
        <f t="shared" si="10"/>
        <v>12.052</v>
      </c>
      <c r="K51" s="479">
        <f t="shared" si="10"/>
        <v>0</v>
      </c>
      <c r="L51" s="479">
        <f t="shared" si="10"/>
        <v>0</v>
      </c>
      <c r="M51" s="479">
        <f t="shared" si="10"/>
        <v>0</v>
      </c>
      <c r="N51" s="479">
        <f t="shared" si="10"/>
        <v>0</v>
      </c>
      <c r="O51" s="484"/>
    </row>
    <row r="52" spans="1:15" s="72" customFormat="1" ht="14.25">
      <c r="A52" s="74"/>
      <c r="B52" s="487"/>
      <c r="C52" s="483"/>
      <c r="D52" s="73"/>
      <c r="E52" s="73"/>
      <c r="F52" s="73"/>
      <c r="G52" s="73"/>
      <c r="H52" s="73"/>
      <c r="I52" s="73"/>
      <c r="J52" s="73"/>
      <c r="K52" s="73"/>
      <c r="L52" s="489"/>
      <c r="M52" s="489"/>
      <c r="N52" s="489"/>
      <c r="O52" s="488"/>
    </row>
    <row r="53" spans="1:15" s="66" customFormat="1" ht="14.25">
      <c r="A53" s="64"/>
      <c r="B53" s="723" t="str">
        <f>'1.  LRAMVA Summary'!B32</f>
        <v>Street Lighting</v>
      </c>
      <c r="C53" s="919" t="str">
        <f>'2. LRAMVA Threshold'!I43</f>
        <v>kW</v>
      </c>
      <c r="D53" s="47">
        <f>IFERROR(IF(B53&lt;&gt;"",AVERAGEIFS('Rate Database'!$E:$E,'Rate Database'!$D:$D,$B53,'Rate Database'!$F:$F,D$15),0),0)</f>
        <v>0</v>
      </c>
      <c r="E53" s="47">
        <f>IFERROR(IF(C53&lt;&gt;"",AVERAGEIFS('Rate Database'!$E:$E,'Rate Database'!$D:$D,$B53,'Rate Database'!$F:$F,E$15),0),0)</f>
        <v>0</v>
      </c>
      <c r="F53" s="47">
        <f>IFERROR(IF(D53&lt;&gt;"",AVERAGEIFS('Rate Database'!$E:$E,'Rate Database'!$D:$D,$B53,'Rate Database'!$F:$F,F$15),0),0)</f>
        <v>4.9196999999999997</v>
      </c>
      <c r="G53" s="47">
        <f>IFERROR(IF(E53&lt;&gt;"",AVERAGEIFS('Rate Database'!$E:$E,'Rate Database'!$D:$D,$B53,'Rate Database'!$F:$F,G$15),0),0)</f>
        <v>4.9531999999999998</v>
      </c>
      <c r="H53" s="47">
        <f>IFERROR(IF(F53&lt;&gt;"",AVERAGEIFS('Rate Database'!$E:$E,'Rate Database'!$D:$D,$B53,'Rate Database'!$F:$F,H$15),0),0)</f>
        <v>5.0151000000000003</v>
      </c>
      <c r="I53" s="47">
        <f>IFERROR(IF(G53&lt;&gt;"",AVERAGEIFS('Rate Database'!$E:$E,'Rate Database'!$D:$D,$B53,'Rate Database'!$F:$F,I$15),0),0)</f>
        <v>3.3140000000000001</v>
      </c>
      <c r="J53" s="47">
        <f>IFERROR(IF(H53&lt;&gt;"",AVERAGEIFS('Rate Database'!$E:$E,'Rate Database'!$D:$D,$B53,'Rate Database'!$F:$F,J$15),0),0)</f>
        <v>3.3687</v>
      </c>
      <c r="K53" s="47">
        <f>IFERROR(IF(I53&lt;&gt;"",AVERAGEIFS('Rate Database'!$E:$E,'Rate Database'!$D:$D,$B53,'Rate Database'!$F:$F,K$15),0),0)</f>
        <v>0</v>
      </c>
      <c r="L53" s="47">
        <f>IFERROR(IF(J53&lt;&gt;"",AVERAGEIFS('Rate Database'!$E:$E,'Rate Database'!$D:$D,$B53,'Rate Database'!$F:$F,L$15),0),0)</f>
        <v>0</v>
      </c>
      <c r="M53" s="47">
        <f>IFERROR(IF(K53&lt;&gt;"",AVERAGEIFS('Rate Database'!$E:$E,'Rate Database'!$D:$D,$B53,'Rate Database'!$F:$F,M$15),0),0)</f>
        <v>0</v>
      </c>
      <c r="N53" s="47">
        <f>IFERROR(IF(L53&lt;&gt;"",AVERAGEIFS('Rate Database'!$E:$E,'Rate Database'!$D:$D,$B53,'Rate Database'!$F:$F,N$15),0),0)</f>
        <v>0</v>
      </c>
      <c r="O53" s="47">
        <f>IFERROR(IF(M53&lt;&gt;"",AVERAGEIFS('Rate Database'!$E:$E,'Rate Database'!$D:$D,$B53,'Rate Database'!$F:$F,O$15),0),0)</f>
        <v>0</v>
      </c>
    </row>
    <row r="54" spans="1:15" s="18" customFormat="1" hidden="1" outlineLevel="1">
      <c r="A54" s="4"/>
      <c r="B54" s="529" t="s">
        <v>512</v>
      </c>
      <c r="C54" s="920"/>
      <c r="D54" s="47"/>
      <c r="E54" s="47"/>
      <c r="F54" s="47"/>
      <c r="G54" s="47"/>
      <c r="H54" s="47"/>
      <c r="I54" s="47"/>
      <c r="J54" s="47"/>
      <c r="K54" s="47"/>
      <c r="L54" s="47"/>
      <c r="M54" s="47"/>
      <c r="N54" s="47"/>
      <c r="O54" s="71"/>
    </row>
    <row r="55" spans="1:15" s="18" customFormat="1" hidden="1" outlineLevel="1">
      <c r="A55" s="4"/>
      <c r="B55" s="529" t="s">
        <v>513</v>
      </c>
      <c r="C55" s="920"/>
      <c r="D55" s="47"/>
      <c r="E55" s="47"/>
      <c r="F55" s="47"/>
      <c r="G55" s="47"/>
      <c r="H55" s="47"/>
      <c r="I55" s="47"/>
      <c r="J55" s="47"/>
      <c r="K55" s="47"/>
      <c r="L55" s="47"/>
      <c r="M55" s="47"/>
      <c r="N55" s="47"/>
      <c r="O55" s="71"/>
    </row>
    <row r="56" spans="1:15" s="18" customFormat="1" hidden="1" outlineLevel="1">
      <c r="A56" s="4"/>
      <c r="B56" s="529" t="s">
        <v>491</v>
      </c>
      <c r="C56" s="920"/>
      <c r="D56" s="47"/>
      <c r="E56" s="47"/>
      <c r="F56" s="47"/>
      <c r="G56" s="47"/>
      <c r="H56" s="47"/>
      <c r="I56" s="47"/>
      <c r="J56" s="47"/>
      <c r="K56" s="47"/>
      <c r="L56" s="47"/>
      <c r="M56" s="47"/>
      <c r="N56" s="47"/>
      <c r="O56" s="71"/>
    </row>
    <row r="57" spans="1:15" s="18" customFormat="1" collapsed="1">
      <c r="A57" s="4"/>
      <c r="B57" s="529" t="s">
        <v>514</v>
      </c>
      <c r="C57" s="921"/>
      <c r="D57" s="67">
        <f>SUM(D53:D56)</f>
        <v>0</v>
      </c>
      <c r="E57" s="67">
        <f t="shared" ref="E57:N57" si="11">SUM(E53:E56)</f>
        <v>0</v>
      </c>
      <c r="F57" s="67">
        <f t="shared" si="11"/>
        <v>4.9196999999999997</v>
      </c>
      <c r="G57" s="67">
        <f t="shared" si="11"/>
        <v>4.9531999999999998</v>
      </c>
      <c r="H57" s="67">
        <f t="shared" si="11"/>
        <v>5.0151000000000003</v>
      </c>
      <c r="I57" s="67">
        <f t="shared" si="11"/>
        <v>3.3140000000000001</v>
      </c>
      <c r="J57" s="67">
        <f t="shared" si="11"/>
        <v>3.3687</v>
      </c>
      <c r="K57" s="67">
        <f t="shared" si="11"/>
        <v>0</v>
      </c>
      <c r="L57" s="67">
        <f t="shared" si="11"/>
        <v>0</v>
      </c>
      <c r="M57" s="67">
        <f t="shared" si="11"/>
        <v>0</v>
      </c>
      <c r="N57" s="67">
        <f t="shared" si="11"/>
        <v>0</v>
      </c>
      <c r="O57" s="79"/>
    </row>
    <row r="58" spans="1:15" s="14" customFormat="1">
      <c r="A58" s="74"/>
      <c r="B58" s="487" t="s">
        <v>515</v>
      </c>
      <c r="C58" s="483"/>
      <c r="D58" s="73"/>
      <c r="E58" s="479">
        <f t="shared" ref="E58:N58" si="12">ROUND(SUM(D57*E16+E57*E17)/12,4)</f>
        <v>0</v>
      </c>
      <c r="F58" s="479">
        <f t="shared" si="12"/>
        <v>0.82</v>
      </c>
      <c r="G58" s="479">
        <f t="shared" si="12"/>
        <v>4.9420000000000002</v>
      </c>
      <c r="H58" s="479">
        <f t="shared" si="12"/>
        <v>4.9945000000000004</v>
      </c>
      <c r="I58" s="479">
        <f t="shared" si="12"/>
        <v>3.8809999999999998</v>
      </c>
      <c r="J58" s="479">
        <f t="shared" si="12"/>
        <v>3.3687</v>
      </c>
      <c r="K58" s="479">
        <f t="shared" si="12"/>
        <v>0</v>
      </c>
      <c r="L58" s="479">
        <f t="shared" si="12"/>
        <v>0</v>
      </c>
      <c r="M58" s="479">
        <f t="shared" si="12"/>
        <v>0</v>
      </c>
      <c r="N58" s="479">
        <f t="shared" si="12"/>
        <v>0</v>
      </c>
      <c r="O58" s="484"/>
    </row>
    <row r="59" spans="1:15" s="72" customFormat="1" ht="14.25">
      <c r="A59" s="74"/>
      <c r="B59" s="487"/>
      <c r="C59" s="483"/>
      <c r="D59" s="73"/>
      <c r="E59" s="73"/>
      <c r="F59" s="73"/>
      <c r="G59" s="73"/>
      <c r="H59" s="73"/>
      <c r="I59" s="73"/>
      <c r="J59" s="73"/>
      <c r="K59" s="73"/>
      <c r="L59" s="489"/>
      <c r="M59" s="489"/>
      <c r="N59" s="489"/>
      <c r="O59" s="488"/>
    </row>
    <row r="60" spans="1:15" s="66" customFormat="1" ht="14.25">
      <c r="A60" s="64"/>
      <c r="B60" s="723" t="str">
        <f>'1.  LRAMVA Summary'!B33</f>
        <v>Unmetered Scattered Load</v>
      </c>
      <c r="C60" s="919" t="str">
        <f>'2. LRAMVA Threshold'!J43</f>
        <v>kWh</v>
      </c>
      <c r="D60" s="47">
        <f>IFERROR(IF(B60&lt;&gt;"",AVERAGEIFS('Rate Database'!$E:$E,'Rate Database'!$D:$D,$B60,'Rate Database'!$F:$F,D$15),0),0)</f>
        <v>0</v>
      </c>
      <c r="E60" s="47">
        <f>IFERROR(IF(C60&lt;&gt;"",AVERAGEIFS('Rate Database'!$E:$E,'Rate Database'!$D:$D,$B60,'Rate Database'!$F:$F,E$15),0),0)</f>
        <v>0</v>
      </c>
      <c r="F60" s="47">
        <f>IFERROR(IF(D60&lt;&gt;"",AVERAGEIFS('Rate Database'!$E:$E,'Rate Database'!$D:$D,$B60,'Rate Database'!$F:$F,F$15),0),0)</f>
        <v>0</v>
      </c>
      <c r="G60" s="47">
        <f>IFERROR(IF(E60&lt;&gt;"",AVERAGEIFS('Rate Database'!$E:$E,'Rate Database'!$D:$D,$B60,'Rate Database'!$F:$F,G$15),0),0)</f>
        <v>0</v>
      </c>
      <c r="H60" s="47">
        <f>IFERROR(IF(F60&lt;&gt;"",AVERAGEIFS('Rate Database'!$E:$E,'Rate Database'!$D:$D,$B60,'Rate Database'!$F:$F,H$15),0),0)</f>
        <v>0</v>
      </c>
      <c r="I60" s="47">
        <f>IFERROR(IF(G60&lt;&gt;"",AVERAGEIFS('Rate Database'!$E:$E,'Rate Database'!$D:$D,$B60,'Rate Database'!$F:$F,I$15),0),0)</f>
        <v>0</v>
      </c>
      <c r="J60" s="47">
        <f>IFERROR(IF(H60&lt;&gt;"",AVERAGEIFS('Rate Database'!$E:$E,'Rate Database'!$D:$D,$B60,'Rate Database'!$F:$F,J$15),0),0)</f>
        <v>8.3999999999999995E-3</v>
      </c>
      <c r="K60" s="47">
        <f>IFERROR(IF(I60&lt;&gt;"",AVERAGEIFS('Rate Database'!$E:$E,'Rate Database'!$D:$D,$B60,'Rate Database'!$F:$F,K$15),0),0)</f>
        <v>0</v>
      </c>
      <c r="L60" s="47">
        <f>IFERROR(IF(J60&lt;&gt;"",AVERAGEIFS('Rate Database'!$E:$E,'Rate Database'!$D:$D,$B60,'Rate Database'!$F:$F,L$15),0),0)</f>
        <v>0</v>
      </c>
      <c r="M60" s="47">
        <f>IFERROR(IF(K60&lt;&gt;"",AVERAGEIFS('Rate Database'!$E:$E,'Rate Database'!$D:$D,$B60,'Rate Database'!$F:$F,M$15),0),0)</f>
        <v>0</v>
      </c>
      <c r="N60" s="47">
        <f>IFERROR(IF(L60&lt;&gt;"",AVERAGEIFS('Rate Database'!$E:$E,'Rate Database'!$D:$D,$B60,'Rate Database'!$F:$F,N$15),0),0)</f>
        <v>0</v>
      </c>
      <c r="O60" s="47">
        <f>IFERROR(IF(M60&lt;&gt;"",AVERAGEIFS('Rate Database'!$E:$E,'Rate Database'!$D:$D,$B60,'Rate Database'!$F:$F,O$15),0),0)</f>
        <v>0</v>
      </c>
    </row>
    <row r="61" spans="1:15" s="18" customFormat="1" hidden="1" outlineLevel="1">
      <c r="A61" s="4"/>
      <c r="B61" s="529" t="s">
        <v>512</v>
      </c>
      <c r="C61" s="920"/>
      <c r="D61" s="47"/>
      <c r="E61" s="47"/>
      <c r="F61" s="47"/>
      <c r="G61" s="47"/>
      <c r="H61" s="47"/>
      <c r="I61" s="47"/>
      <c r="J61" s="47"/>
      <c r="K61" s="47"/>
      <c r="L61" s="47"/>
      <c r="M61" s="47"/>
      <c r="N61" s="47"/>
      <c r="O61" s="71"/>
    </row>
    <row r="62" spans="1:15" s="18" customFormat="1" hidden="1" outlineLevel="1">
      <c r="A62" s="4"/>
      <c r="B62" s="529" t="s">
        <v>513</v>
      </c>
      <c r="C62" s="920"/>
      <c r="D62" s="47"/>
      <c r="E62" s="47"/>
      <c r="F62" s="47"/>
      <c r="G62" s="47"/>
      <c r="H62" s="47"/>
      <c r="I62" s="47"/>
      <c r="J62" s="47"/>
      <c r="K62" s="47"/>
      <c r="L62" s="47"/>
      <c r="M62" s="47"/>
      <c r="N62" s="47"/>
      <c r="O62" s="71"/>
    </row>
    <row r="63" spans="1:15" s="18" customFormat="1" hidden="1" outlineLevel="1">
      <c r="A63" s="4"/>
      <c r="B63" s="529" t="s">
        <v>491</v>
      </c>
      <c r="C63" s="920"/>
      <c r="D63" s="47"/>
      <c r="E63" s="47"/>
      <c r="F63" s="47"/>
      <c r="G63" s="47"/>
      <c r="H63" s="47"/>
      <c r="I63" s="47"/>
      <c r="J63" s="47"/>
      <c r="K63" s="47"/>
      <c r="L63" s="47"/>
      <c r="M63" s="47"/>
      <c r="N63" s="47"/>
      <c r="O63" s="71"/>
    </row>
    <row r="64" spans="1:15" s="18" customFormat="1" collapsed="1">
      <c r="A64" s="4"/>
      <c r="B64" s="529" t="s">
        <v>514</v>
      </c>
      <c r="C64" s="921"/>
      <c r="D64" s="67">
        <f>SUM(D60:D63)</f>
        <v>0</v>
      </c>
      <c r="E64" s="67">
        <f t="shared" ref="E64:N64" si="13">SUM(E60:E63)</f>
        <v>0</v>
      </c>
      <c r="F64" s="67">
        <f t="shared" si="13"/>
        <v>0</v>
      </c>
      <c r="G64" s="67">
        <f t="shared" si="13"/>
        <v>0</v>
      </c>
      <c r="H64" s="67">
        <f t="shared" si="13"/>
        <v>0</v>
      </c>
      <c r="I64" s="67">
        <f t="shared" si="13"/>
        <v>0</v>
      </c>
      <c r="J64" s="67">
        <f t="shared" si="13"/>
        <v>8.3999999999999995E-3</v>
      </c>
      <c r="K64" s="67">
        <f t="shared" si="13"/>
        <v>0</v>
      </c>
      <c r="L64" s="67">
        <f t="shared" si="13"/>
        <v>0</v>
      </c>
      <c r="M64" s="67">
        <f t="shared" si="13"/>
        <v>0</v>
      </c>
      <c r="N64" s="67">
        <f t="shared" si="13"/>
        <v>0</v>
      </c>
      <c r="O64" s="79"/>
    </row>
    <row r="65" spans="1:15" s="14" customFormat="1">
      <c r="A65" s="74"/>
      <c r="B65" s="487" t="s">
        <v>515</v>
      </c>
      <c r="C65" s="483"/>
      <c r="D65" s="73"/>
      <c r="E65" s="479">
        <f t="shared" ref="E65:N65" si="14">ROUND(SUM(D64*E16+E64*E17)/12,4)</f>
        <v>0</v>
      </c>
      <c r="F65" s="479">
        <f t="shared" si="14"/>
        <v>0</v>
      </c>
      <c r="G65" s="479">
        <f t="shared" si="14"/>
        <v>0</v>
      </c>
      <c r="H65" s="479">
        <f t="shared" si="14"/>
        <v>0</v>
      </c>
      <c r="I65" s="479">
        <f>ROUND(SUM(H64*I16+I64*I17)/12,4)</f>
        <v>0</v>
      </c>
      <c r="J65" s="479">
        <f t="shared" si="14"/>
        <v>8.3999999999999995E-3</v>
      </c>
      <c r="K65" s="479">
        <f t="shared" si="14"/>
        <v>0</v>
      </c>
      <c r="L65" s="479">
        <f t="shared" si="14"/>
        <v>0</v>
      </c>
      <c r="M65" s="479">
        <f t="shared" si="14"/>
        <v>0</v>
      </c>
      <c r="N65" s="479">
        <f t="shared" si="14"/>
        <v>0</v>
      </c>
      <c r="O65" s="484"/>
    </row>
    <row r="66" spans="1:15" s="14" customFormat="1">
      <c r="A66" s="74"/>
      <c r="B66" s="75"/>
      <c r="C66" s="82"/>
      <c r="D66" s="73"/>
      <c r="E66" s="73"/>
      <c r="F66" s="73"/>
      <c r="G66" s="73"/>
      <c r="H66" s="73"/>
      <c r="I66" s="73"/>
      <c r="J66" s="73"/>
      <c r="K66" s="73"/>
      <c r="L66" s="482"/>
      <c r="M66" s="482"/>
      <c r="N66" s="482"/>
      <c r="O66" s="484"/>
    </row>
    <row r="67" spans="1:15" s="66" customFormat="1" ht="14.25">
      <c r="A67" s="64"/>
      <c r="B67" s="723" t="str">
        <f>'1.  LRAMVA Summary'!B34</f>
        <v/>
      </c>
      <c r="C67" s="919" t="str">
        <f>'2. LRAMVA Threshold'!K43</f>
        <v/>
      </c>
      <c r="D67" s="47">
        <f>IFERROR(IF(B67&lt;&gt;"",AVERAGEIFS('Rate Database'!$E:$E,'Rate Database'!$D:$D,$B67,'Rate Database'!$F:$F,D$15),0),0)</f>
        <v>0</v>
      </c>
      <c r="E67" s="47">
        <f>IFERROR(IF(C67&lt;&gt;"",AVERAGEIFS('Rate Database'!$E:$E,'Rate Database'!$D:$D,$B67,'Rate Database'!$F:$F,E$15),0),0)</f>
        <v>0</v>
      </c>
      <c r="F67" s="47">
        <f>IFERROR(IF(D67&lt;&gt;"",AVERAGEIFS('Rate Database'!$E:$E,'Rate Database'!$D:$D,$B67,'Rate Database'!$F:$F,F$15),0),0)</f>
        <v>0</v>
      </c>
      <c r="G67" s="47">
        <f>IFERROR(IF(E67&lt;&gt;"",AVERAGEIFS('Rate Database'!$E:$E,'Rate Database'!$D:$D,$B67,'Rate Database'!$F:$F,G$15),0),0)</f>
        <v>0</v>
      </c>
      <c r="H67" s="47">
        <f>IFERROR(IF(F67&lt;&gt;"",AVERAGEIFS('Rate Database'!$E:$E,'Rate Database'!$D:$D,$B67,'Rate Database'!$F:$F,H$15),0),0)</f>
        <v>0</v>
      </c>
      <c r="I67" s="47">
        <f>IFERROR(IF(G67&lt;&gt;"",AVERAGEIFS('Rate Database'!$E:$E,'Rate Database'!$D:$D,$B67,'Rate Database'!$F:$F,I$15),0),0)</f>
        <v>0</v>
      </c>
      <c r="J67" s="47">
        <f>IFERROR(IF(H67&lt;&gt;"",AVERAGEIFS('Rate Database'!$E:$E,'Rate Database'!$D:$D,$B67,'Rate Database'!$F:$F,J$15),0),0)</f>
        <v>0</v>
      </c>
      <c r="K67" s="47">
        <f>IFERROR(IF(I67&lt;&gt;"",AVERAGEIFS('Rate Database'!$E:$E,'Rate Database'!$D:$D,$B67,'Rate Database'!$F:$F,K$15),0),0)</f>
        <v>0</v>
      </c>
      <c r="L67" s="47">
        <f>IFERROR(IF(J67&lt;&gt;"",AVERAGEIFS('Rate Database'!$E:$E,'Rate Database'!$D:$D,$B67,'Rate Database'!$F:$F,L$15),0),0)</f>
        <v>0</v>
      </c>
      <c r="M67" s="47">
        <f>IFERROR(IF(K67&lt;&gt;"",AVERAGEIFS('Rate Database'!$E:$E,'Rate Database'!$D:$D,$B67,'Rate Database'!$F:$F,M$15),0),0)</f>
        <v>0</v>
      </c>
      <c r="N67" s="47">
        <f>IFERROR(IF(L67&lt;&gt;"",AVERAGEIFS('Rate Database'!$E:$E,'Rate Database'!$D:$D,$B67,'Rate Database'!$F:$F,N$15),0),0)</f>
        <v>0</v>
      </c>
      <c r="O67" s="47">
        <f>IFERROR(IF(M67&lt;&gt;"",AVERAGEIFS('Rate Database'!$E:$E,'Rate Database'!$D:$D,$B67,'Rate Database'!$F:$F,O$15),0),0)</f>
        <v>0</v>
      </c>
    </row>
    <row r="68" spans="1:15" s="18" customFormat="1" hidden="1" outlineLevel="1">
      <c r="A68" s="4"/>
      <c r="B68" s="529" t="s">
        <v>512</v>
      </c>
      <c r="C68" s="920"/>
      <c r="D68" s="47"/>
      <c r="E68" s="47"/>
      <c r="F68" s="47"/>
      <c r="G68" s="47"/>
      <c r="H68" s="47"/>
      <c r="I68" s="47"/>
      <c r="J68" s="47"/>
      <c r="K68" s="47"/>
      <c r="L68" s="47"/>
      <c r="M68" s="47"/>
      <c r="N68" s="47"/>
      <c r="O68" s="71"/>
    </row>
    <row r="69" spans="1:15" s="18" customFormat="1" hidden="1" outlineLevel="1">
      <c r="A69" s="4"/>
      <c r="B69" s="529" t="s">
        <v>513</v>
      </c>
      <c r="C69" s="920"/>
      <c r="D69" s="47"/>
      <c r="E69" s="47"/>
      <c r="F69" s="47"/>
      <c r="G69" s="47"/>
      <c r="H69" s="47"/>
      <c r="I69" s="47"/>
      <c r="J69" s="47"/>
      <c r="K69" s="47"/>
      <c r="L69" s="47"/>
      <c r="M69" s="47"/>
      <c r="N69" s="47"/>
      <c r="O69" s="71"/>
    </row>
    <row r="70" spans="1:15" s="18" customFormat="1" hidden="1" outlineLevel="1">
      <c r="A70" s="4"/>
      <c r="B70" s="529" t="s">
        <v>491</v>
      </c>
      <c r="C70" s="920"/>
      <c r="D70" s="47"/>
      <c r="E70" s="47"/>
      <c r="F70" s="47"/>
      <c r="G70" s="47"/>
      <c r="H70" s="47"/>
      <c r="I70" s="47"/>
      <c r="J70" s="47"/>
      <c r="K70" s="47"/>
      <c r="L70" s="47"/>
      <c r="M70" s="47"/>
      <c r="N70" s="47"/>
      <c r="O70" s="71"/>
    </row>
    <row r="71" spans="1:15" s="18" customFormat="1" collapsed="1">
      <c r="A71" s="4"/>
      <c r="B71" s="529" t="s">
        <v>514</v>
      </c>
      <c r="C71" s="921"/>
      <c r="D71" s="67">
        <f>SUM(D67:D70)</f>
        <v>0</v>
      </c>
      <c r="E71" s="67">
        <f t="shared" ref="E71:N71" si="15">SUM(E67:E70)</f>
        <v>0</v>
      </c>
      <c r="F71" s="67">
        <f>SUM(F67:F70)</f>
        <v>0</v>
      </c>
      <c r="G71" s="67">
        <f t="shared" si="15"/>
        <v>0</v>
      </c>
      <c r="H71" s="67">
        <f t="shared" si="15"/>
        <v>0</v>
      </c>
      <c r="I71" s="67">
        <f t="shared" si="15"/>
        <v>0</v>
      </c>
      <c r="J71" s="67">
        <f t="shared" si="15"/>
        <v>0</v>
      </c>
      <c r="K71" s="67">
        <f t="shared" si="15"/>
        <v>0</v>
      </c>
      <c r="L71" s="67">
        <f t="shared" si="15"/>
        <v>0</v>
      </c>
      <c r="M71" s="67">
        <f t="shared" si="15"/>
        <v>0</v>
      </c>
      <c r="N71" s="67">
        <f t="shared" si="15"/>
        <v>0</v>
      </c>
      <c r="O71" s="79"/>
    </row>
    <row r="72" spans="1:15" s="14" customFormat="1">
      <c r="A72" s="74"/>
      <c r="B72" s="487" t="s">
        <v>515</v>
      </c>
      <c r="C72" s="483"/>
      <c r="D72" s="73"/>
      <c r="E72" s="479">
        <f t="shared" ref="E72:N72" si="16">ROUND(SUM(D71*E16+E71*E17)/12,4)</f>
        <v>0</v>
      </c>
      <c r="F72" s="479">
        <f t="shared" si="16"/>
        <v>0</v>
      </c>
      <c r="G72" s="479">
        <f t="shared" si="16"/>
        <v>0</v>
      </c>
      <c r="H72" s="479">
        <f t="shared" si="16"/>
        <v>0</v>
      </c>
      <c r="I72" s="479">
        <f t="shared" si="16"/>
        <v>0</v>
      </c>
      <c r="J72" s="479">
        <f t="shared" si="16"/>
        <v>0</v>
      </c>
      <c r="K72" s="479">
        <f t="shared" si="16"/>
        <v>0</v>
      </c>
      <c r="L72" s="479">
        <f t="shared" si="16"/>
        <v>0</v>
      </c>
      <c r="M72" s="479">
        <f t="shared" si="16"/>
        <v>0</v>
      </c>
      <c r="N72" s="479">
        <f t="shared" si="16"/>
        <v>0</v>
      </c>
      <c r="O72" s="484"/>
    </row>
    <row r="73" spans="1:15" s="14" customFormat="1">
      <c r="A73" s="74"/>
      <c r="B73" s="476"/>
      <c r="C73" s="483"/>
      <c r="D73" s="73"/>
      <c r="E73" s="479"/>
      <c r="F73" s="479"/>
      <c r="G73" s="479"/>
      <c r="H73" s="479"/>
      <c r="I73" s="479"/>
      <c r="J73" s="479"/>
      <c r="K73" s="479"/>
      <c r="L73" s="479"/>
      <c r="M73" s="479"/>
      <c r="N73" s="479"/>
      <c r="O73" s="484"/>
    </row>
    <row r="74" spans="1:15" s="66" customFormat="1" ht="14.25">
      <c r="A74" s="64"/>
      <c r="B74" s="723" t="str">
        <f>'1.  LRAMVA Summary'!B35</f>
        <v/>
      </c>
      <c r="C74" s="919" t="str">
        <f>'2. LRAMVA Threshold'!L43</f>
        <v/>
      </c>
      <c r="D74" s="47">
        <f>IFERROR(IF(B74&lt;&gt;"",AVERAGEIFS('Rate Database'!$E:$E,'Rate Database'!$D:$D,$B74,'Rate Database'!$F:$F,D$15),0),0)</f>
        <v>0</v>
      </c>
      <c r="E74" s="47">
        <f>IFERROR(IF(C74&lt;&gt;"",AVERAGEIFS('Rate Database'!$E:$E,'Rate Database'!$D:$D,$B74,'Rate Database'!$F:$F,E$15),0),0)</f>
        <v>0</v>
      </c>
      <c r="F74" s="47">
        <f>IFERROR(IF(D74&lt;&gt;"",AVERAGEIFS('Rate Database'!$E:$E,'Rate Database'!$D:$D,$B74,'Rate Database'!$F:$F,F$15),0),0)</f>
        <v>0</v>
      </c>
      <c r="G74" s="47">
        <f>IFERROR(IF(E74&lt;&gt;"",AVERAGEIFS('Rate Database'!$E:$E,'Rate Database'!$D:$D,$B74,'Rate Database'!$F:$F,G$15),0),0)</f>
        <v>0</v>
      </c>
      <c r="H74" s="47">
        <f>IFERROR(IF(F74&lt;&gt;"",AVERAGEIFS('Rate Database'!$E:$E,'Rate Database'!$D:$D,$B74,'Rate Database'!$F:$F,H$15),0),0)</f>
        <v>0</v>
      </c>
      <c r="I74" s="47">
        <f>IFERROR(IF(G74&lt;&gt;"",AVERAGEIFS('Rate Database'!$E:$E,'Rate Database'!$D:$D,$B74,'Rate Database'!$F:$F,I$15),0),0)</f>
        <v>0</v>
      </c>
      <c r="J74" s="47">
        <f>IFERROR(IF(H74&lt;&gt;"",AVERAGEIFS('Rate Database'!$E:$E,'Rate Database'!$D:$D,$B74,'Rate Database'!$F:$F,J$15),0),0)</f>
        <v>0</v>
      </c>
      <c r="K74" s="47">
        <f>IFERROR(IF(I74&lt;&gt;"",AVERAGEIFS('Rate Database'!$E:$E,'Rate Database'!$D:$D,$B74,'Rate Database'!$F:$F,K$15),0),0)</f>
        <v>0</v>
      </c>
      <c r="L74" s="47">
        <f>IFERROR(IF(J74&lt;&gt;"",AVERAGEIFS('Rate Database'!$E:$E,'Rate Database'!$D:$D,$B74,'Rate Database'!$F:$F,L$15),0),0)</f>
        <v>0</v>
      </c>
      <c r="M74" s="47">
        <f>IFERROR(IF(K74&lt;&gt;"",AVERAGEIFS('Rate Database'!$E:$E,'Rate Database'!$D:$D,$B74,'Rate Database'!$F:$F,M$15),0),0)</f>
        <v>0</v>
      </c>
      <c r="N74" s="47">
        <f>IFERROR(IF(L74&lt;&gt;"",AVERAGEIFS('Rate Database'!$E:$E,'Rate Database'!$D:$D,$B74,'Rate Database'!$F:$F,N$15),0),0)</f>
        <v>0</v>
      </c>
      <c r="O74" s="47">
        <f>IFERROR(IF(M74&lt;&gt;"",AVERAGEIFS('Rate Database'!$E:$E,'Rate Database'!$D:$D,$B74,'Rate Database'!$F:$F,O$15),0),0)</f>
        <v>0</v>
      </c>
    </row>
    <row r="75" spans="1:15" s="18" customFormat="1" hidden="1" outlineLevel="1">
      <c r="A75" s="4"/>
      <c r="B75" s="529" t="s">
        <v>512</v>
      </c>
      <c r="C75" s="920"/>
      <c r="D75" s="47"/>
      <c r="E75" s="47"/>
      <c r="F75" s="47"/>
      <c r="G75" s="47"/>
      <c r="H75" s="47"/>
      <c r="I75" s="47"/>
      <c r="J75" s="47"/>
      <c r="K75" s="47"/>
      <c r="L75" s="47"/>
      <c r="M75" s="47"/>
      <c r="N75" s="47"/>
      <c r="O75" s="71"/>
    </row>
    <row r="76" spans="1:15" s="18" customFormat="1" hidden="1" outlineLevel="1">
      <c r="A76" s="4"/>
      <c r="B76" s="529" t="s">
        <v>513</v>
      </c>
      <c r="C76" s="920"/>
      <c r="D76" s="47"/>
      <c r="E76" s="47"/>
      <c r="F76" s="47"/>
      <c r="G76" s="47"/>
      <c r="H76" s="47"/>
      <c r="I76" s="47"/>
      <c r="J76" s="47"/>
      <c r="K76" s="47"/>
      <c r="L76" s="47"/>
      <c r="M76" s="47"/>
      <c r="N76" s="47"/>
      <c r="O76" s="71"/>
    </row>
    <row r="77" spans="1:15" s="18" customFormat="1" hidden="1" outlineLevel="1">
      <c r="A77" s="4"/>
      <c r="B77" s="529" t="s">
        <v>491</v>
      </c>
      <c r="C77" s="920"/>
      <c r="D77" s="47"/>
      <c r="E77" s="47"/>
      <c r="F77" s="47"/>
      <c r="G77" s="47"/>
      <c r="H77" s="47"/>
      <c r="I77" s="47"/>
      <c r="J77" s="47"/>
      <c r="K77" s="47"/>
      <c r="L77" s="47"/>
      <c r="M77" s="47"/>
      <c r="N77" s="47"/>
      <c r="O77" s="71"/>
    </row>
    <row r="78" spans="1:15" s="18" customFormat="1" collapsed="1">
      <c r="A78" s="4"/>
      <c r="B78" s="529" t="s">
        <v>514</v>
      </c>
      <c r="C78" s="921"/>
      <c r="D78" s="67">
        <f>SUM(D74:D77)</f>
        <v>0</v>
      </c>
      <c r="E78" s="67">
        <f>SUM(E74:E77)</f>
        <v>0</v>
      </c>
      <c r="F78" s="67">
        <f t="shared" ref="F78:N78" si="17">SUM(F74:F77)</f>
        <v>0</v>
      </c>
      <c r="G78" s="67">
        <f t="shared" si="17"/>
        <v>0</v>
      </c>
      <c r="H78" s="67">
        <f t="shared" si="17"/>
        <v>0</v>
      </c>
      <c r="I78" s="67">
        <f t="shared" si="17"/>
        <v>0</v>
      </c>
      <c r="J78" s="67">
        <f t="shared" si="17"/>
        <v>0</v>
      </c>
      <c r="K78" s="67">
        <f t="shared" si="17"/>
        <v>0</v>
      </c>
      <c r="L78" s="67">
        <f t="shared" si="17"/>
        <v>0</v>
      </c>
      <c r="M78" s="67">
        <f t="shared" si="17"/>
        <v>0</v>
      </c>
      <c r="N78" s="67">
        <f t="shared" si="17"/>
        <v>0</v>
      </c>
      <c r="O78" s="79"/>
    </row>
    <row r="79" spans="1:15" s="14" customFormat="1">
      <c r="A79" s="74"/>
      <c r="B79" s="487" t="s">
        <v>515</v>
      </c>
      <c r="C79" s="483"/>
      <c r="D79" s="73"/>
      <c r="E79" s="479">
        <f t="shared" ref="E79:N79" si="18">ROUND(SUM(D78*E16+E78*E17)/12,4)</f>
        <v>0</v>
      </c>
      <c r="F79" s="479">
        <f t="shared" si="18"/>
        <v>0</v>
      </c>
      <c r="G79" s="479">
        <f t="shared" si="18"/>
        <v>0</v>
      </c>
      <c r="H79" s="479">
        <f t="shared" si="18"/>
        <v>0</v>
      </c>
      <c r="I79" s="479">
        <f t="shared" si="18"/>
        <v>0</v>
      </c>
      <c r="J79" s="479">
        <f t="shared" si="18"/>
        <v>0</v>
      </c>
      <c r="K79" s="479">
        <f t="shared" si="18"/>
        <v>0</v>
      </c>
      <c r="L79" s="479">
        <f t="shared" si="18"/>
        <v>0</v>
      </c>
      <c r="M79" s="479">
        <f t="shared" si="18"/>
        <v>0</v>
      </c>
      <c r="N79" s="479">
        <f t="shared" si="18"/>
        <v>0</v>
      </c>
      <c r="O79" s="484"/>
    </row>
    <row r="80" spans="1:15" s="14" customFormat="1">
      <c r="A80" s="74"/>
      <c r="B80" s="476"/>
      <c r="C80" s="483"/>
      <c r="D80" s="73"/>
      <c r="E80" s="479"/>
      <c r="F80" s="479"/>
      <c r="G80" s="479"/>
      <c r="H80" s="479"/>
      <c r="I80" s="479"/>
      <c r="J80" s="479"/>
      <c r="K80" s="479"/>
      <c r="L80" s="479"/>
      <c r="M80" s="479"/>
      <c r="N80" s="479"/>
      <c r="O80" s="484"/>
    </row>
    <row r="81" spans="1:15" s="66" customFormat="1" ht="14.25">
      <c r="A81" s="64"/>
      <c r="B81" s="723" t="str">
        <f>'1.  LRAMVA Summary'!B36</f>
        <v/>
      </c>
      <c r="C81" s="919" t="str">
        <f>'2. LRAMVA Threshold'!M43</f>
        <v/>
      </c>
      <c r="D81" s="47">
        <f>IFERROR(IF(B81&lt;&gt;"",AVERAGEIFS('Rate Database'!$E:$E,'Rate Database'!$D:$D,$B81,'Rate Database'!$F:$F,D$15),0),0)</f>
        <v>0</v>
      </c>
      <c r="E81" s="47">
        <f>IFERROR(IF(C81&lt;&gt;"",AVERAGEIFS('Rate Database'!$E:$E,'Rate Database'!$D:$D,$B81,'Rate Database'!$F:$F,E$15),0),0)</f>
        <v>0</v>
      </c>
      <c r="F81" s="47">
        <f>IFERROR(IF(D81&lt;&gt;"",AVERAGEIFS('Rate Database'!$E:$E,'Rate Database'!$D:$D,$B81,'Rate Database'!$F:$F,F$15),0),0)</f>
        <v>0</v>
      </c>
      <c r="G81" s="47">
        <f>IFERROR(IF(E81&lt;&gt;"",AVERAGEIFS('Rate Database'!$E:$E,'Rate Database'!$D:$D,$B81,'Rate Database'!$F:$F,G$15),0),0)</f>
        <v>0</v>
      </c>
      <c r="H81" s="47">
        <f>IFERROR(IF(F81&lt;&gt;"",AVERAGEIFS('Rate Database'!$E:$E,'Rate Database'!$D:$D,$B81,'Rate Database'!$F:$F,H$15),0),0)</f>
        <v>0</v>
      </c>
      <c r="I81" s="47">
        <f>IFERROR(IF(G81&lt;&gt;"",AVERAGEIFS('Rate Database'!$E:$E,'Rate Database'!$D:$D,$B81,'Rate Database'!$F:$F,I$15),0),0)</f>
        <v>0</v>
      </c>
      <c r="J81" s="47">
        <f>IFERROR(IF(H81&lt;&gt;"",AVERAGEIFS('Rate Database'!$E:$E,'Rate Database'!$D:$D,$B81,'Rate Database'!$F:$F,J$15),0),0)</f>
        <v>0</v>
      </c>
      <c r="K81" s="47">
        <f>IFERROR(IF(I81&lt;&gt;"",AVERAGEIFS('Rate Database'!$E:$E,'Rate Database'!$D:$D,$B81,'Rate Database'!$F:$F,K$15),0),0)</f>
        <v>0</v>
      </c>
      <c r="L81" s="47">
        <f>IFERROR(IF(J81&lt;&gt;"",AVERAGEIFS('Rate Database'!$E:$E,'Rate Database'!$D:$D,$B81,'Rate Database'!$F:$F,L$15),0),0)</f>
        <v>0</v>
      </c>
      <c r="M81" s="47">
        <f>IFERROR(IF(K81&lt;&gt;"",AVERAGEIFS('Rate Database'!$E:$E,'Rate Database'!$D:$D,$B81,'Rate Database'!$F:$F,M$15),0),0)</f>
        <v>0</v>
      </c>
      <c r="N81" s="47">
        <f>IFERROR(IF(L81&lt;&gt;"",AVERAGEIFS('Rate Database'!$E:$E,'Rate Database'!$D:$D,$B81,'Rate Database'!$F:$F,N$15),0),0)</f>
        <v>0</v>
      </c>
      <c r="O81" s="47">
        <f>IFERROR(IF(M81&lt;&gt;"",AVERAGEIFS('Rate Database'!$E:$E,'Rate Database'!$D:$D,$B81,'Rate Database'!$F:$F,O$15),0),0)</f>
        <v>0</v>
      </c>
    </row>
    <row r="82" spans="1:15" s="18" customFormat="1" hidden="1" outlineLevel="1">
      <c r="A82" s="4"/>
      <c r="B82" s="529" t="s">
        <v>512</v>
      </c>
      <c r="C82" s="920"/>
      <c r="D82" s="47"/>
      <c r="E82" s="47"/>
      <c r="F82" s="47"/>
      <c r="G82" s="47"/>
      <c r="H82" s="47"/>
      <c r="I82" s="47"/>
      <c r="J82" s="47"/>
      <c r="K82" s="47"/>
      <c r="L82" s="47"/>
      <c r="M82" s="47"/>
      <c r="N82" s="47"/>
      <c r="O82" s="71"/>
    </row>
    <row r="83" spans="1:15" s="18" customFormat="1" hidden="1" outlineLevel="1">
      <c r="A83" s="4"/>
      <c r="B83" s="529" t="s">
        <v>513</v>
      </c>
      <c r="C83" s="920"/>
      <c r="D83" s="47"/>
      <c r="E83" s="47"/>
      <c r="F83" s="47"/>
      <c r="G83" s="47"/>
      <c r="H83" s="47"/>
      <c r="I83" s="47"/>
      <c r="J83" s="47"/>
      <c r="K83" s="47"/>
      <c r="L83" s="47"/>
      <c r="M83" s="47"/>
      <c r="N83" s="47"/>
      <c r="O83" s="71"/>
    </row>
    <row r="84" spans="1:15" s="18" customFormat="1" hidden="1" outlineLevel="1">
      <c r="A84" s="4"/>
      <c r="B84" s="529" t="s">
        <v>491</v>
      </c>
      <c r="C84" s="920"/>
      <c r="D84" s="47"/>
      <c r="E84" s="47"/>
      <c r="F84" s="47"/>
      <c r="G84" s="47"/>
      <c r="H84" s="47"/>
      <c r="I84" s="47"/>
      <c r="J84" s="47"/>
      <c r="K84" s="47"/>
      <c r="L84" s="47"/>
      <c r="M84" s="47"/>
      <c r="N84" s="47"/>
      <c r="O84" s="71"/>
    </row>
    <row r="85" spans="1:15" s="18" customFormat="1" collapsed="1">
      <c r="A85" s="4"/>
      <c r="B85" s="529" t="s">
        <v>514</v>
      </c>
      <c r="C85" s="921"/>
      <c r="D85" s="67">
        <f>SUM(D81:D84)</f>
        <v>0</v>
      </c>
      <c r="E85" s="67">
        <f>SUM(E81:E84)</f>
        <v>0</v>
      </c>
      <c r="F85" s="67">
        <f t="shared" ref="F85:N85" si="19">SUM(F81:F84)</f>
        <v>0</v>
      </c>
      <c r="G85" s="67">
        <f t="shared" si="19"/>
        <v>0</v>
      </c>
      <c r="H85" s="67">
        <f t="shared" si="19"/>
        <v>0</v>
      </c>
      <c r="I85" s="67">
        <f t="shared" si="19"/>
        <v>0</v>
      </c>
      <c r="J85" s="67">
        <f t="shared" si="19"/>
        <v>0</v>
      </c>
      <c r="K85" s="67">
        <f t="shared" si="19"/>
        <v>0</v>
      </c>
      <c r="L85" s="67">
        <f t="shared" si="19"/>
        <v>0</v>
      </c>
      <c r="M85" s="67">
        <f t="shared" si="19"/>
        <v>0</v>
      </c>
      <c r="N85" s="67">
        <f t="shared" si="19"/>
        <v>0</v>
      </c>
      <c r="O85" s="79"/>
    </row>
    <row r="86" spans="1:15" s="14" customFormat="1">
      <c r="A86" s="74"/>
      <c r="B86" s="487" t="s">
        <v>515</v>
      </c>
      <c r="C86" s="483"/>
      <c r="D86" s="73"/>
      <c r="E86" s="479">
        <f t="shared" ref="E86:N86" si="20">ROUND(SUM(D85*E16+E85*E17)/12,4)</f>
        <v>0</v>
      </c>
      <c r="F86" s="479">
        <f t="shared" si="20"/>
        <v>0</v>
      </c>
      <c r="G86" s="479">
        <f t="shared" si="20"/>
        <v>0</v>
      </c>
      <c r="H86" s="479">
        <f t="shared" si="20"/>
        <v>0</v>
      </c>
      <c r="I86" s="479">
        <f t="shared" si="20"/>
        <v>0</v>
      </c>
      <c r="J86" s="479">
        <f t="shared" si="20"/>
        <v>0</v>
      </c>
      <c r="K86" s="479">
        <f t="shared" si="20"/>
        <v>0</v>
      </c>
      <c r="L86" s="479">
        <f t="shared" si="20"/>
        <v>0</v>
      </c>
      <c r="M86" s="479">
        <f t="shared" si="20"/>
        <v>0</v>
      </c>
      <c r="N86" s="479">
        <f t="shared" si="20"/>
        <v>0</v>
      </c>
      <c r="O86" s="484"/>
    </row>
    <row r="87" spans="1:15" s="14" customFormat="1">
      <c r="A87" s="74"/>
      <c r="B87" s="476"/>
      <c r="C87" s="483"/>
      <c r="D87" s="73"/>
      <c r="E87" s="479"/>
      <c r="F87" s="479"/>
      <c r="G87" s="479"/>
      <c r="H87" s="479"/>
      <c r="I87" s="479"/>
      <c r="J87" s="479"/>
      <c r="K87" s="479"/>
      <c r="L87" s="479"/>
      <c r="M87" s="479"/>
      <c r="N87" s="479"/>
      <c r="O87" s="484"/>
    </row>
    <row r="88" spans="1:15" s="66" customFormat="1" ht="14.25">
      <c r="A88" s="64"/>
      <c r="B88" s="723" t="str">
        <f>'1.  LRAMVA Summary'!B37</f>
        <v/>
      </c>
      <c r="C88" s="919" t="str">
        <f>'2. LRAMVA Threshold'!N43</f>
        <v/>
      </c>
      <c r="D88" s="47">
        <f>IFERROR(IF(B88&lt;&gt;"",AVERAGEIFS('Rate Database'!$E:$E,'Rate Database'!$D:$D,$B88,'Rate Database'!$F:$F,D$15),0),0)</f>
        <v>0</v>
      </c>
      <c r="E88" s="47">
        <f>IFERROR(IF(C88&lt;&gt;"",AVERAGEIFS('Rate Database'!$E:$E,'Rate Database'!$D:$D,$B88,'Rate Database'!$F:$F,E$15),0),0)</f>
        <v>0</v>
      </c>
      <c r="F88" s="47">
        <f>IFERROR(IF(D88&lt;&gt;"",AVERAGEIFS('Rate Database'!$E:$E,'Rate Database'!$D:$D,$B88,'Rate Database'!$F:$F,F$15),0),0)</f>
        <v>0</v>
      </c>
      <c r="G88" s="47">
        <f>IFERROR(IF(E88&lt;&gt;"",AVERAGEIFS('Rate Database'!$E:$E,'Rate Database'!$D:$D,$B88,'Rate Database'!$F:$F,G$15),0),0)</f>
        <v>0</v>
      </c>
      <c r="H88" s="47">
        <f>IFERROR(IF(F88&lt;&gt;"",AVERAGEIFS('Rate Database'!$E:$E,'Rate Database'!$D:$D,$B88,'Rate Database'!$F:$F,H$15),0),0)</f>
        <v>0</v>
      </c>
      <c r="I88" s="47">
        <f>IFERROR(IF(G88&lt;&gt;"",AVERAGEIFS('Rate Database'!$E:$E,'Rate Database'!$D:$D,$B88,'Rate Database'!$F:$F,I$15),0),0)</f>
        <v>0</v>
      </c>
      <c r="J88" s="47">
        <f>IFERROR(IF(H88&lt;&gt;"",AVERAGEIFS('Rate Database'!$E:$E,'Rate Database'!$D:$D,$B88,'Rate Database'!$F:$F,J$15),0),0)</f>
        <v>0</v>
      </c>
      <c r="K88" s="47">
        <f>IFERROR(IF(I88&lt;&gt;"",AVERAGEIFS('Rate Database'!$E:$E,'Rate Database'!$D:$D,$B88,'Rate Database'!$F:$F,K$15),0),0)</f>
        <v>0</v>
      </c>
      <c r="L88" s="47">
        <f>IFERROR(IF(J88&lt;&gt;"",AVERAGEIFS('Rate Database'!$E:$E,'Rate Database'!$D:$D,$B88,'Rate Database'!$F:$F,L$15),0),0)</f>
        <v>0</v>
      </c>
      <c r="M88" s="47">
        <f>IFERROR(IF(K88&lt;&gt;"",AVERAGEIFS('Rate Database'!$E:$E,'Rate Database'!$D:$D,$B88,'Rate Database'!$F:$F,M$15),0),0)</f>
        <v>0</v>
      </c>
      <c r="N88" s="47">
        <f>IFERROR(IF(L88&lt;&gt;"",AVERAGEIFS('Rate Database'!$E:$E,'Rate Database'!$D:$D,$B88,'Rate Database'!$F:$F,N$15),0),0)</f>
        <v>0</v>
      </c>
      <c r="O88" s="47">
        <f>IFERROR(IF(M88&lt;&gt;"",AVERAGEIFS('Rate Database'!$E:$E,'Rate Database'!$D:$D,$B88,'Rate Database'!$F:$F,O$15),0),0)</f>
        <v>0</v>
      </c>
    </row>
    <row r="89" spans="1:15" s="18" customFormat="1" hidden="1" outlineLevel="1">
      <c r="A89" s="4"/>
      <c r="B89" s="529" t="s">
        <v>512</v>
      </c>
      <c r="C89" s="920"/>
      <c r="D89" s="47"/>
      <c r="E89" s="47"/>
      <c r="F89" s="47"/>
      <c r="G89" s="47"/>
      <c r="H89" s="47"/>
      <c r="I89" s="47"/>
      <c r="J89" s="47"/>
      <c r="K89" s="47"/>
      <c r="L89" s="47"/>
      <c r="M89" s="47"/>
      <c r="N89" s="47"/>
      <c r="O89" s="71"/>
    </row>
    <row r="90" spans="1:15" s="18" customFormat="1" hidden="1" outlineLevel="1">
      <c r="A90" s="4"/>
      <c r="B90" s="529" t="s">
        <v>513</v>
      </c>
      <c r="C90" s="920"/>
      <c r="D90" s="47"/>
      <c r="E90" s="47"/>
      <c r="F90" s="47"/>
      <c r="G90" s="47"/>
      <c r="H90" s="47"/>
      <c r="I90" s="47"/>
      <c r="J90" s="47"/>
      <c r="K90" s="47"/>
      <c r="L90" s="47"/>
      <c r="M90" s="47"/>
      <c r="N90" s="47"/>
      <c r="O90" s="71"/>
    </row>
    <row r="91" spans="1:15" s="18" customFormat="1" hidden="1" outlineLevel="1">
      <c r="A91" s="4"/>
      <c r="B91" s="529" t="s">
        <v>491</v>
      </c>
      <c r="C91" s="920"/>
      <c r="D91" s="47"/>
      <c r="E91" s="47"/>
      <c r="F91" s="47"/>
      <c r="G91" s="47"/>
      <c r="H91" s="47"/>
      <c r="I91" s="47"/>
      <c r="J91" s="47"/>
      <c r="K91" s="47"/>
      <c r="L91" s="47"/>
      <c r="M91" s="47"/>
      <c r="N91" s="47"/>
      <c r="O91" s="71"/>
    </row>
    <row r="92" spans="1:15" s="18" customFormat="1" collapsed="1">
      <c r="A92" s="4"/>
      <c r="B92" s="529" t="s">
        <v>514</v>
      </c>
      <c r="C92" s="921"/>
      <c r="D92" s="67">
        <f>SUM(D88:D91)</f>
        <v>0</v>
      </c>
      <c r="E92" s="67">
        <f>SUM(E88:E91)</f>
        <v>0</v>
      </c>
      <c r="F92" s="67">
        <f t="shared" ref="F92:N92" si="21">SUM(F88:F91)</f>
        <v>0</v>
      </c>
      <c r="G92" s="67">
        <f t="shared" si="21"/>
        <v>0</v>
      </c>
      <c r="H92" s="67">
        <f t="shared" si="21"/>
        <v>0</v>
      </c>
      <c r="I92" s="67">
        <f t="shared" si="21"/>
        <v>0</v>
      </c>
      <c r="J92" s="67">
        <f t="shared" si="21"/>
        <v>0</v>
      </c>
      <c r="K92" s="67">
        <f t="shared" si="21"/>
        <v>0</v>
      </c>
      <c r="L92" s="67">
        <f t="shared" si="21"/>
        <v>0</v>
      </c>
      <c r="M92" s="67">
        <f t="shared" si="21"/>
        <v>0</v>
      </c>
      <c r="N92" s="67">
        <f t="shared" si="21"/>
        <v>0</v>
      </c>
      <c r="O92" s="79"/>
    </row>
    <row r="93" spans="1:15" s="14" customFormat="1">
      <c r="A93" s="74"/>
      <c r="B93" s="487" t="s">
        <v>515</v>
      </c>
      <c r="C93" s="483"/>
      <c r="D93" s="73"/>
      <c r="E93" s="479">
        <f t="shared" ref="E93:N93" si="22">ROUND(SUM(D92*E16+E92*E17)/12,4)</f>
        <v>0</v>
      </c>
      <c r="F93" s="479">
        <f t="shared" si="22"/>
        <v>0</v>
      </c>
      <c r="G93" s="479">
        <f t="shared" si="22"/>
        <v>0</v>
      </c>
      <c r="H93" s="479">
        <f t="shared" si="22"/>
        <v>0</v>
      </c>
      <c r="I93" s="479">
        <f t="shared" si="22"/>
        <v>0</v>
      </c>
      <c r="J93" s="479">
        <f t="shared" si="22"/>
        <v>0</v>
      </c>
      <c r="K93" s="479">
        <f t="shared" si="22"/>
        <v>0</v>
      </c>
      <c r="L93" s="479">
        <f t="shared" si="22"/>
        <v>0</v>
      </c>
      <c r="M93" s="479">
        <f t="shared" si="22"/>
        <v>0</v>
      </c>
      <c r="N93" s="479">
        <f t="shared" si="22"/>
        <v>0</v>
      </c>
      <c r="O93" s="484"/>
    </row>
    <row r="94" spans="1:15" s="14" customFormat="1">
      <c r="A94" s="74"/>
      <c r="B94" s="476"/>
      <c r="C94" s="483"/>
      <c r="D94" s="73"/>
      <c r="E94" s="479"/>
      <c r="F94" s="479"/>
      <c r="G94" s="479"/>
      <c r="H94" s="479"/>
      <c r="I94" s="479"/>
      <c r="J94" s="479"/>
      <c r="K94" s="479"/>
      <c r="L94" s="479"/>
      <c r="M94" s="479"/>
      <c r="N94" s="479"/>
      <c r="O94" s="484"/>
    </row>
    <row r="95" spans="1:15" s="66" customFormat="1" ht="14.25">
      <c r="A95" s="64"/>
      <c r="B95" s="723" t="str">
        <f>'1.  LRAMVA Summary'!B38</f>
        <v/>
      </c>
      <c r="C95" s="919" t="str">
        <f>'2. LRAMVA Threshold'!O43</f>
        <v/>
      </c>
      <c r="D95" s="47">
        <f>IFERROR(IF(B95&lt;&gt;"",AVERAGEIFS('Rate Database'!$E:$E,'Rate Database'!$D:$D,$B95,'Rate Database'!$F:$F,D$15),0),0)</f>
        <v>0</v>
      </c>
      <c r="E95" s="47">
        <f>IFERROR(IF(C95&lt;&gt;"",AVERAGEIFS('Rate Database'!$E:$E,'Rate Database'!$D:$D,$B95,'Rate Database'!$F:$F,E$15),0),0)</f>
        <v>0</v>
      </c>
      <c r="F95" s="47">
        <f>IFERROR(IF(D95&lt;&gt;"",AVERAGEIFS('Rate Database'!$E:$E,'Rate Database'!$D:$D,$B95,'Rate Database'!$F:$F,F$15),0),0)</f>
        <v>0</v>
      </c>
      <c r="G95" s="47">
        <f>IFERROR(IF(E95&lt;&gt;"",AVERAGEIFS('Rate Database'!$E:$E,'Rate Database'!$D:$D,$B95,'Rate Database'!$F:$F,G$15),0),0)</f>
        <v>0</v>
      </c>
      <c r="H95" s="47">
        <f>IFERROR(IF(F95&lt;&gt;"",AVERAGEIFS('Rate Database'!$E:$E,'Rate Database'!$D:$D,$B95,'Rate Database'!$F:$F,H$15),0),0)</f>
        <v>0</v>
      </c>
      <c r="I95" s="47">
        <f>IFERROR(IF(G95&lt;&gt;"",AVERAGEIFS('Rate Database'!$E:$E,'Rate Database'!$D:$D,$B95,'Rate Database'!$F:$F,I$15),0),0)</f>
        <v>0</v>
      </c>
      <c r="J95" s="47">
        <f>IFERROR(IF(H95&lt;&gt;"",AVERAGEIFS('Rate Database'!$E:$E,'Rate Database'!$D:$D,$B95,'Rate Database'!$F:$F,J$15),0),0)</f>
        <v>0</v>
      </c>
      <c r="K95" s="47">
        <f>IFERROR(IF(I95&lt;&gt;"",AVERAGEIFS('Rate Database'!$E:$E,'Rate Database'!$D:$D,$B95,'Rate Database'!$F:$F,K$15),0),0)</f>
        <v>0</v>
      </c>
      <c r="L95" s="47">
        <f>IFERROR(IF(J95&lt;&gt;"",AVERAGEIFS('Rate Database'!$E:$E,'Rate Database'!$D:$D,$B95,'Rate Database'!$F:$F,L$15),0),0)</f>
        <v>0</v>
      </c>
      <c r="M95" s="47">
        <f>IFERROR(IF(K95&lt;&gt;"",AVERAGEIFS('Rate Database'!$E:$E,'Rate Database'!$D:$D,$B95,'Rate Database'!$F:$F,M$15),0),0)</f>
        <v>0</v>
      </c>
      <c r="N95" s="47">
        <f>IFERROR(IF(L95&lt;&gt;"",AVERAGEIFS('Rate Database'!$E:$E,'Rate Database'!$D:$D,$B95,'Rate Database'!$F:$F,N$15),0),0)</f>
        <v>0</v>
      </c>
      <c r="O95" s="47">
        <f>IFERROR(IF(M95&lt;&gt;"",AVERAGEIFS('Rate Database'!$E:$E,'Rate Database'!$D:$D,$B95,'Rate Database'!$F:$F,O$15),0),0)</f>
        <v>0</v>
      </c>
    </row>
    <row r="96" spans="1:15" s="18" customFormat="1" hidden="1" outlineLevel="1">
      <c r="A96" s="4"/>
      <c r="B96" s="529" t="s">
        <v>512</v>
      </c>
      <c r="C96" s="920"/>
      <c r="D96" s="47"/>
      <c r="E96" s="47"/>
      <c r="F96" s="47"/>
      <c r="G96" s="47"/>
      <c r="H96" s="47"/>
      <c r="I96" s="47"/>
      <c r="J96" s="47"/>
      <c r="K96" s="47"/>
      <c r="L96" s="47"/>
      <c r="M96" s="47"/>
      <c r="N96" s="47"/>
      <c r="O96" s="71"/>
    </row>
    <row r="97" spans="1:15" s="18" customFormat="1" hidden="1" outlineLevel="1">
      <c r="A97" s="4"/>
      <c r="B97" s="529" t="s">
        <v>513</v>
      </c>
      <c r="C97" s="920"/>
      <c r="D97" s="47"/>
      <c r="E97" s="47"/>
      <c r="F97" s="47"/>
      <c r="G97" s="47"/>
      <c r="H97" s="47"/>
      <c r="I97" s="47"/>
      <c r="J97" s="47"/>
      <c r="K97" s="47"/>
      <c r="L97" s="47"/>
      <c r="M97" s="47"/>
      <c r="N97" s="47"/>
      <c r="O97" s="71"/>
    </row>
    <row r="98" spans="1:15" s="18" customFormat="1" hidden="1" outlineLevel="1">
      <c r="A98" s="4"/>
      <c r="B98" s="529" t="s">
        <v>491</v>
      </c>
      <c r="C98" s="920"/>
      <c r="D98" s="47"/>
      <c r="E98" s="47"/>
      <c r="F98" s="47"/>
      <c r="G98" s="47"/>
      <c r="H98" s="47"/>
      <c r="I98" s="47"/>
      <c r="J98" s="47"/>
      <c r="K98" s="47"/>
      <c r="L98" s="47"/>
      <c r="M98" s="47"/>
      <c r="N98" s="47"/>
      <c r="O98" s="71"/>
    </row>
    <row r="99" spans="1:15" s="18" customFormat="1" collapsed="1">
      <c r="A99" s="4"/>
      <c r="B99" s="529" t="s">
        <v>514</v>
      </c>
      <c r="C99" s="921"/>
      <c r="D99" s="67">
        <f>SUM(D95:D98)</f>
        <v>0</v>
      </c>
      <c r="E99" s="67">
        <f>SUM(E95:E98)</f>
        <v>0</v>
      </c>
      <c r="F99" s="67">
        <f t="shared" ref="F99:N99" si="23">SUM(F95:F98)</f>
        <v>0</v>
      </c>
      <c r="G99" s="67">
        <f t="shared" si="23"/>
        <v>0</v>
      </c>
      <c r="H99" s="67">
        <f t="shared" si="23"/>
        <v>0</v>
      </c>
      <c r="I99" s="67">
        <f t="shared" si="23"/>
        <v>0</v>
      </c>
      <c r="J99" s="67">
        <f t="shared" si="23"/>
        <v>0</v>
      </c>
      <c r="K99" s="67">
        <f t="shared" si="23"/>
        <v>0</v>
      </c>
      <c r="L99" s="67">
        <f t="shared" si="23"/>
        <v>0</v>
      </c>
      <c r="M99" s="67">
        <f t="shared" si="23"/>
        <v>0</v>
      </c>
      <c r="N99" s="67">
        <f t="shared" si="23"/>
        <v>0</v>
      </c>
      <c r="O99" s="79"/>
    </row>
    <row r="100" spans="1:15" s="14" customFormat="1">
      <c r="A100" s="74"/>
      <c r="B100" s="487" t="s">
        <v>515</v>
      </c>
      <c r="C100" s="483"/>
      <c r="D100" s="73"/>
      <c r="E100" s="479">
        <f t="shared" ref="E100:N100" si="24">ROUND(SUM(D99*E16+E99*E17)/12,4)</f>
        <v>0</v>
      </c>
      <c r="F100" s="479">
        <f t="shared" si="24"/>
        <v>0</v>
      </c>
      <c r="G100" s="479">
        <f t="shared" si="24"/>
        <v>0</v>
      </c>
      <c r="H100" s="479">
        <f t="shared" si="24"/>
        <v>0</v>
      </c>
      <c r="I100" s="479">
        <f t="shared" si="24"/>
        <v>0</v>
      </c>
      <c r="J100" s="479">
        <f t="shared" si="24"/>
        <v>0</v>
      </c>
      <c r="K100" s="479">
        <f t="shared" si="24"/>
        <v>0</v>
      </c>
      <c r="L100" s="479">
        <f t="shared" si="24"/>
        <v>0</v>
      </c>
      <c r="M100" s="479">
        <f t="shared" si="24"/>
        <v>0</v>
      </c>
      <c r="N100" s="479">
        <f t="shared" si="24"/>
        <v>0</v>
      </c>
      <c r="O100" s="484"/>
    </row>
    <row r="101" spans="1:15" s="14" customFormat="1">
      <c r="A101" s="74"/>
      <c r="B101" s="476"/>
      <c r="C101" s="483"/>
      <c r="D101" s="73"/>
      <c r="E101" s="479"/>
      <c r="F101" s="479"/>
      <c r="G101" s="479"/>
      <c r="H101" s="479"/>
      <c r="I101" s="479"/>
      <c r="J101" s="479"/>
      <c r="K101" s="479"/>
      <c r="L101" s="479"/>
      <c r="M101" s="479"/>
      <c r="N101" s="479"/>
      <c r="O101" s="484"/>
    </row>
    <row r="102" spans="1:15" s="66" customFormat="1" ht="14.25">
      <c r="A102" s="64"/>
      <c r="B102" s="723" t="str">
        <f>'1.  LRAMVA Summary'!B39</f>
        <v/>
      </c>
      <c r="C102" s="919" t="str">
        <f>'2. LRAMVA Threshold'!P43</f>
        <v/>
      </c>
      <c r="D102" s="47">
        <f>IFERROR(IF(B102&lt;&gt;"",AVERAGEIFS('Rate Database'!$E:$E,'Rate Database'!$D:$D,$B102,'Rate Database'!$F:$F,D$15),0),0)</f>
        <v>0</v>
      </c>
      <c r="E102" s="47">
        <f>IFERROR(IF(C102&lt;&gt;"",AVERAGEIFS('Rate Database'!$E:$E,'Rate Database'!$D:$D,$B102,'Rate Database'!$F:$F,E$15),0),0)</f>
        <v>0</v>
      </c>
      <c r="F102" s="47">
        <f>IFERROR(IF(D102&lt;&gt;"",AVERAGEIFS('Rate Database'!$E:$E,'Rate Database'!$D:$D,$B102,'Rate Database'!$F:$F,F$15),0),0)</f>
        <v>0</v>
      </c>
      <c r="G102" s="47">
        <f>IFERROR(IF(E102&lt;&gt;"",AVERAGEIFS('Rate Database'!$E:$E,'Rate Database'!$D:$D,$B102,'Rate Database'!$F:$F,G$15),0),0)</f>
        <v>0</v>
      </c>
      <c r="H102" s="47">
        <f>IFERROR(IF(F102&lt;&gt;"",AVERAGEIFS('Rate Database'!$E:$E,'Rate Database'!$D:$D,$B102,'Rate Database'!$F:$F,H$15),0),0)</f>
        <v>0</v>
      </c>
      <c r="I102" s="47">
        <f>IFERROR(IF(G102&lt;&gt;"",AVERAGEIFS('Rate Database'!$E:$E,'Rate Database'!$D:$D,$B102,'Rate Database'!$F:$F,I$15),0),0)</f>
        <v>0</v>
      </c>
      <c r="J102" s="47">
        <f>IFERROR(IF(H102&lt;&gt;"",AVERAGEIFS('Rate Database'!$E:$E,'Rate Database'!$D:$D,$B102,'Rate Database'!$F:$F,J$15),0),0)</f>
        <v>0</v>
      </c>
      <c r="K102" s="47">
        <f>IFERROR(IF(I102&lt;&gt;"",AVERAGEIFS('Rate Database'!$E:$E,'Rate Database'!$D:$D,$B102,'Rate Database'!$F:$F,K$15),0),0)</f>
        <v>0</v>
      </c>
      <c r="L102" s="47">
        <f>IFERROR(IF(J102&lt;&gt;"",AVERAGEIFS('Rate Database'!$E:$E,'Rate Database'!$D:$D,$B102,'Rate Database'!$F:$F,L$15),0),0)</f>
        <v>0</v>
      </c>
      <c r="M102" s="47">
        <f>IFERROR(IF(K102&lt;&gt;"",AVERAGEIFS('Rate Database'!$E:$E,'Rate Database'!$D:$D,$B102,'Rate Database'!$F:$F,M$15),0),0)</f>
        <v>0</v>
      </c>
      <c r="N102" s="47">
        <f>IFERROR(IF(L102&lt;&gt;"",AVERAGEIFS('Rate Database'!$E:$E,'Rate Database'!$D:$D,$B102,'Rate Database'!$F:$F,N$15),0),0)</f>
        <v>0</v>
      </c>
      <c r="O102" s="47">
        <f>IFERROR(IF(M102&lt;&gt;"",AVERAGEIFS('Rate Database'!$E:$E,'Rate Database'!$D:$D,$B102,'Rate Database'!$F:$F,O$15),0),0)</f>
        <v>0</v>
      </c>
    </row>
    <row r="103" spans="1:15" s="18" customFormat="1" hidden="1" outlineLevel="1">
      <c r="A103" s="4"/>
      <c r="B103" s="529" t="s">
        <v>512</v>
      </c>
      <c r="C103" s="920"/>
      <c r="D103" s="47"/>
      <c r="E103" s="47"/>
      <c r="F103" s="47"/>
      <c r="G103" s="47"/>
      <c r="H103" s="47"/>
      <c r="I103" s="47"/>
      <c r="J103" s="47"/>
      <c r="K103" s="47"/>
      <c r="L103" s="47"/>
      <c r="M103" s="47"/>
      <c r="N103" s="47"/>
      <c r="O103" s="71"/>
    </row>
    <row r="104" spans="1:15" s="18" customFormat="1" hidden="1" outlineLevel="1">
      <c r="A104" s="4"/>
      <c r="B104" s="529" t="s">
        <v>513</v>
      </c>
      <c r="C104" s="920"/>
      <c r="D104" s="47"/>
      <c r="E104" s="47"/>
      <c r="F104" s="47"/>
      <c r="G104" s="47"/>
      <c r="H104" s="47"/>
      <c r="I104" s="47"/>
      <c r="J104" s="47"/>
      <c r="K104" s="47"/>
      <c r="L104" s="47"/>
      <c r="M104" s="47"/>
      <c r="N104" s="47"/>
      <c r="O104" s="71"/>
    </row>
    <row r="105" spans="1:15" s="18" customFormat="1" hidden="1" outlineLevel="1">
      <c r="A105" s="4"/>
      <c r="B105" s="529" t="s">
        <v>491</v>
      </c>
      <c r="C105" s="920"/>
      <c r="D105" s="47"/>
      <c r="E105" s="47"/>
      <c r="F105" s="47"/>
      <c r="G105" s="47"/>
      <c r="H105" s="47"/>
      <c r="I105" s="47"/>
      <c r="J105" s="47"/>
      <c r="K105" s="47"/>
      <c r="L105" s="47"/>
      <c r="M105" s="47"/>
      <c r="N105" s="47"/>
      <c r="O105" s="71"/>
    </row>
    <row r="106" spans="1:15" s="18" customFormat="1" collapsed="1">
      <c r="A106" s="4"/>
      <c r="B106" s="529" t="s">
        <v>514</v>
      </c>
      <c r="C106" s="921"/>
      <c r="D106" s="67">
        <f>SUM(D102:D105)</f>
        <v>0</v>
      </c>
      <c r="E106" s="67">
        <f>SUM(E102:E105)</f>
        <v>0</v>
      </c>
      <c r="F106" s="67">
        <f>SUM(F102:F105)</f>
        <v>0</v>
      </c>
      <c r="G106" s="67">
        <f t="shared" ref="G106:N106" si="25">SUM(G102:G105)</f>
        <v>0</v>
      </c>
      <c r="H106" s="67">
        <f t="shared" si="25"/>
        <v>0</v>
      </c>
      <c r="I106" s="67">
        <f t="shared" si="25"/>
        <v>0</v>
      </c>
      <c r="J106" s="67">
        <f t="shared" si="25"/>
        <v>0</v>
      </c>
      <c r="K106" s="67">
        <f t="shared" si="25"/>
        <v>0</v>
      </c>
      <c r="L106" s="67">
        <f t="shared" si="25"/>
        <v>0</v>
      </c>
      <c r="M106" s="67">
        <f t="shared" si="25"/>
        <v>0</v>
      </c>
      <c r="N106" s="67">
        <f t="shared" si="25"/>
        <v>0</v>
      </c>
      <c r="O106" s="79"/>
    </row>
    <row r="107" spans="1:15" s="14" customFormat="1">
      <c r="A107" s="74"/>
      <c r="B107" s="487" t="s">
        <v>515</v>
      </c>
      <c r="C107" s="483"/>
      <c r="D107" s="73"/>
      <c r="E107" s="479">
        <f t="shared" ref="E107:N107" si="26">ROUND(SUM(D106*E16+E106*E17)/12,4)</f>
        <v>0</v>
      </c>
      <c r="F107" s="479">
        <f t="shared" si="26"/>
        <v>0</v>
      </c>
      <c r="G107" s="479">
        <f t="shared" si="26"/>
        <v>0</v>
      </c>
      <c r="H107" s="479">
        <f t="shared" si="26"/>
        <v>0</v>
      </c>
      <c r="I107" s="479">
        <f t="shared" si="26"/>
        <v>0</v>
      </c>
      <c r="J107" s="479">
        <f t="shared" si="26"/>
        <v>0</v>
      </c>
      <c r="K107" s="479">
        <f t="shared" si="26"/>
        <v>0</v>
      </c>
      <c r="L107" s="479">
        <f t="shared" si="26"/>
        <v>0</v>
      </c>
      <c r="M107" s="479">
        <f t="shared" si="26"/>
        <v>0</v>
      </c>
      <c r="N107" s="479">
        <f t="shared" si="26"/>
        <v>0</v>
      </c>
      <c r="O107" s="484"/>
    </row>
    <row r="108" spans="1:15" s="14" customFormat="1">
      <c r="A108" s="74"/>
      <c r="B108" s="476"/>
      <c r="C108" s="483"/>
      <c r="D108" s="73"/>
      <c r="E108" s="479"/>
      <c r="F108" s="479"/>
      <c r="G108" s="479"/>
      <c r="H108" s="479"/>
      <c r="I108" s="479"/>
      <c r="J108" s="479"/>
      <c r="K108" s="479"/>
      <c r="L108" s="479"/>
      <c r="M108" s="479"/>
      <c r="N108" s="479"/>
      <c r="O108" s="484"/>
    </row>
    <row r="109" spans="1:15" s="66" customFormat="1" ht="14.25">
      <c r="A109" s="64"/>
      <c r="B109" s="723" t="str">
        <f>'1.  LRAMVA Summary'!B40</f>
        <v/>
      </c>
      <c r="C109" s="919" t="str">
        <f>'2. LRAMVA Threshold'!Q43</f>
        <v/>
      </c>
      <c r="D109" s="47">
        <f>IFERROR(IF(B109&lt;&gt;"",AVERAGEIFS('Rate Database'!$E:$E,'Rate Database'!$D:$D,$B109,'Rate Database'!$F:$F,D$15),0),0)</f>
        <v>0</v>
      </c>
      <c r="E109" s="47">
        <f>IFERROR(IF(C109&lt;&gt;"",AVERAGEIFS('Rate Database'!$E:$E,'Rate Database'!$D:$D,$B109,'Rate Database'!$F:$F,E$15),0),0)</f>
        <v>0</v>
      </c>
      <c r="F109" s="47">
        <f>IFERROR(IF(D109&lt;&gt;"",AVERAGEIFS('Rate Database'!$E:$E,'Rate Database'!$D:$D,$B109,'Rate Database'!$F:$F,F$15),0),0)</f>
        <v>0</v>
      </c>
      <c r="G109" s="47">
        <f>IFERROR(IF(E109&lt;&gt;"",AVERAGEIFS('Rate Database'!$E:$E,'Rate Database'!$D:$D,$B109,'Rate Database'!$F:$F,G$15),0),0)</f>
        <v>0</v>
      </c>
      <c r="H109" s="47">
        <f>IFERROR(IF(F109&lt;&gt;"",AVERAGEIFS('Rate Database'!$E:$E,'Rate Database'!$D:$D,$B109,'Rate Database'!$F:$F,H$15),0),0)</f>
        <v>0</v>
      </c>
      <c r="I109" s="47">
        <f>IFERROR(IF(G109&lt;&gt;"",AVERAGEIFS('Rate Database'!$E:$E,'Rate Database'!$D:$D,$B109,'Rate Database'!$F:$F,I$15),0),0)</f>
        <v>0</v>
      </c>
      <c r="J109" s="47">
        <f>IFERROR(IF(H109&lt;&gt;"",AVERAGEIFS('Rate Database'!$E:$E,'Rate Database'!$D:$D,$B109,'Rate Database'!$F:$F,J$15),0),0)</f>
        <v>0</v>
      </c>
      <c r="K109" s="47">
        <f>IFERROR(IF(I109&lt;&gt;"",AVERAGEIFS('Rate Database'!$E:$E,'Rate Database'!$D:$D,$B109,'Rate Database'!$F:$F,K$15),0),0)</f>
        <v>0</v>
      </c>
      <c r="L109" s="47">
        <f>IFERROR(IF(J109&lt;&gt;"",AVERAGEIFS('Rate Database'!$E:$E,'Rate Database'!$D:$D,$B109,'Rate Database'!$F:$F,L$15),0),0)</f>
        <v>0</v>
      </c>
      <c r="M109" s="47">
        <f>IFERROR(IF(K109&lt;&gt;"",AVERAGEIFS('Rate Database'!$E:$E,'Rate Database'!$D:$D,$B109,'Rate Database'!$F:$F,M$15),0),0)</f>
        <v>0</v>
      </c>
      <c r="N109" s="47">
        <f>IFERROR(IF(L109&lt;&gt;"",AVERAGEIFS('Rate Database'!$E:$E,'Rate Database'!$D:$D,$B109,'Rate Database'!$F:$F,N$15),0),0)</f>
        <v>0</v>
      </c>
      <c r="O109" s="47">
        <f>IFERROR(IF(M109&lt;&gt;"",AVERAGEIFS('Rate Database'!$E:$E,'Rate Database'!$D:$D,$B109,'Rate Database'!$F:$F,O$15),0),0)</f>
        <v>0</v>
      </c>
    </row>
    <row r="110" spans="1:15" s="18" customFormat="1" hidden="1" outlineLevel="1">
      <c r="A110" s="4"/>
      <c r="B110" s="529" t="s">
        <v>512</v>
      </c>
      <c r="C110" s="920"/>
      <c r="D110" s="47"/>
      <c r="E110" s="47"/>
      <c r="F110" s="47"/>
      <c r="G110" s="47"/>
      <c r="H110" s="47"/>
      <c r="I110" s="47"/>
      <c r="J110" s="47"/>
      <c r="K110" s="47"/>
      <c r="L110" s="47"/>
      <c r="M110" s="47"/>
      <c r="N110" s="47"/>
      <c r="O110" s="71"/>
    </row>
    <row r="111" spans="1:15" s="18" customFormat="1" hidden="1" outlineLevel="1">
      <c r="A111" s="4"/>
      <c r="B111" s="529" t="s">
        <v>513</v>
      </c>
      <c r="C111" s="920"/>
      <c r="D111" s="47"/>
      <c r="E111" s="47"/>
      <c r="F111" s="47"/>
      <c r="G111" s="47"/>
      <c r="H111" s="47"/>
      <c r="I111" s="47"/>
      <c r="J111" s="47"/>
      <c r="K111" s="47"/>
      <c r="L111" s="47"/>
      <c r="M111" s="47"/>
      <c r="N111" s="47"/>
      <c r="O111" s="71"/>
    </row>
    <row r="112" spans="1:15" s="18" customFormat="1" hidden="1" outlineLevel="1">
      <c r="A112" s="4"/>
      <c r="B112" s="529" t="s">
        <v>491</v>
      </c>
      <c r="C112" s="920"/>
      <c r="D112" s="47"/>
      <c r="E112" s="47"/>
      <c r="F112" s="47"/>
      <c r="G112" s="47"/>
      <c r="H112" s="47"/>
      <c r="I112" s="47"/>
      <c r="J112" s="47"/>
      <c r="K112" s="47"/>
      <c r="L112" s="47"/>
      <c r="M112" s="47"/>
      <c r="N112" s="47"/>
      <c r="O112" s="71"/>
    </row>
    <row r="113" spans="1:17" s="18" customFormat="1" collapsed="1">
      <c r="A113" s="4"/>
      <c r="B113" s="529" t="s">
        <v>514</v>
      </c>
      <c r="C113" s="921"/>
      <c r="D113" s="67">
        <f>SUM(D109:D112)</f>
        <v>0</v>
      </c>
      <c r="E113" s="67">
        <f>SUM(E109:E112)</f>
        <v>0</v>
      </c>
      <c r="F113" s="67">
        <f>SUM(F109:F112)</f>
        <v>0</v>
      </c>
      <c r="G113" s="67">
        <f>SUM(G109:G112)</f>
        <v>0</v>
      </c>
      <c r="H113" s="67">
        <f t="shared" ref="H113:N113" si="27">SUM(H109:H112)</f>
        <v>0</v>
      </c>
      <c r="I113" s="67">
        <f t="shared" si="27"/>
        <v>0</v>
      </c>
      <c r="J113" s="67">
        <f t="shared" si="27"/>
        <v>0</v>
      </c>
      <c r="K113" s="67">
        <f t="shared" si="27"/>
        <v>0</v>
      </c>
      <c r="L113" s="67">
        <f t="shared" si="27"/>
        <v>0</v>
      </c>
      <c r="M113" s="67">
        <f t="shared" si="27"/>
        <v>0</v>
      </c>
      <c r="N113" s="67">
        <f t="shared" si="27"/>
        <v>0</v>
      </c>
      <c r="O113" s="79"/>
    </row>
    <row r="114" spans="1:17" s="14" customFormat="1">
      <c r="A114" s="74"/>
      <c r="B114" s="487" t="s">
        <v>515</v>
      </c>
      <c r="C114" s="483"/>
      <c r="D114" s="73"/>
      <c r="E114" s="479">
        <f t="shared" ref="E114:N114" si="28">ROUND(SUM(D113*E16+E113*E17)/12,4)</f>
        <v>0</v>
      </c>
      <c r="F114" s="479">
        <f t="shared" si="28"/>
        <v>0</v>
      </c>
      <c r="G114" s="479">
        <f t="shared" si="28"/>
        <v>0</v>
      </c>
      <c r="H114" s="479">
        <f t="shared" si="28"/>
        <v>0</v>
      </c>
      <c r="I114" s="479">
        <f t="shared" si="28"/>
        <v>0</v>
      </c>
      <c r="J114" s="479">
        <f t="shared" si="28"/>
        <v>0</v>
      </c>
      <c r="K114" s="479">
        <f t="shared" si="28"/>
        <v>0</v>
      </c>
      <c r="L114" s="479">
        <f t="shared" si="28"/>
        <v>0</v>
      </c>
      <c r="M114" s="479">
        <f t="shared" si="28"/>
        <v>0</v>
      </c>
      <c r="N114" s="479">
        <f t="shared" si="28"/>
        <v>0</v>
      </c>
      <c r="O114" s="484"/>
    </row>
    <row r="115" spans="1:17" s="72" customFormat="1" ht="14.25">
      <c r="A115" s="74"/>
      <c r="B115" s="76"/>
      <c r="C115" s="83"/>
      <c r="D115" s="77"/>
      <c r="E115" s="77"/>
      <c r="F115" s="77"/>
      <c r="G115" s="77"/>
      <c r="H115" s="77"/>
      <c r="I115" s="77"/>
      <c r="J115" s="77"/>
      <c r="K115" s="490"/>
      <c r="L115" s="491"/>
      <c r="M115" s="491"/>
      <c r="N115" s="491"/>
      <c r="O115" s="492"/>
    </row>
    <row r="116" spans="1:17" s="3" customFormat="1" ht="21" customHeight="1">
      <c r="A116" s="4"/>
      <c r="B116" s="493" t="s">
        <v>618</v>
      </c>
      <c r="C116" s="100"/>
      <c r="D116" s="494"/>
      <c r="E116" s="494"/>
      <c r="F116" s="494"/>
      <c r="G116" s="494"/>
      <c r="H116" s="494"/>
      <c r="I116" s="494"/>
      <c r="J116" s="494"/>
      <c r="K116" s="494"/>
      <c r="L116" s="494"/>
      <c r="M116" s="494"/>
      <c r="N116" s="494"/>
      <c r="O116" s="494"/>
    </row>
    <row r="119" spans="1:17" ht="15.75">
      <c r="B119" s="120" t="s">
        <v>485</v>
      </c>
      <c r="J119" s="18"/>
    </row>
    <row r="120" spans="1:17" s="14" customFormat="1" ht="55.5" customHeight="1">
      <c r="A120" s="74"/>
      <c r="B120" s="925" t="s">
        <v>620</v>
      </c>
      <c r="C120" s="925"/>
      <c r="D120" s="925"/>
      <c r="E120" s="925"/>
      <c r="F120" s="925"/>
      <c r="G120" s="925"/>
      <c r="H120" s="925"/>
      <c r="I120" s="925"/>
      <c r="J120" s="925"/>
      <c r="K120" s="925"/>
      <c r="L120" s="925"/>
      <c r="M120" s="925"/>
      <c r="N120" s="925"/>
      <c r="O120" s="925"/>
      <c r="P120" s="925"/>
    </row>
    <row r="121" spans="1:17" s="18" customFormat="1" ht="9" customHeight="1">
      <c r="A121" s="4"/>
      <c r="B121" s="120"/>
      <c r="C121" s="80"/>
    </row>
    <row r="122" spans="1:17" ht="63.75" customHeight="1">
      <c r="B122" s="246" t="s">
        <v>235</v>
      </c>
      <c r="C122" s="246" t="str">
        <f>'1.  LRAMVA Summary'!D50</f>
        <v>General Service 50 to 4,999 kW</v>
      </c>
      <c r="D122" s="246" t="str">
        <f>'1.  LRAMVA Summary'!E50</f>
        <v>General Service Less Than 50 kW</v>
      </c>
      <c r="E122" s="246" t="str">
        <f>'1.  LRAMVA Summary'!F50</f>
        <v>Large Use</v>
      </c>
      <c r="F122" s="246" t="str">
        <f>'1.  LRAMVA Summary'!G50</f>
        <v>Residential</v>
      </c>
      <c r="G122" s="246" t="str">
        <f>'1.  LRAMVA Summary'!H50</f>
        <v>Sentinel Lighting</v>
      </c>
      <c r="H122" s="246" t="str">
        <f>'1.  LRAMVA Summary'!I50</f>
        <v>Street Lighting</v>
      </c>
      <c r="I122" s="246" t="str">
        <f>'1.  LRAMVA Summary'!J50</f>
        <v>Unmetered Scattered Load</v>
      </c>
      <c r="J122" s="246" t="str">
        <f>'1.  LRAMVA Summary'!K50</f>
        <v/>
      </c>
      <c r="K122" s="246" t="str">
        <f>'1.  LRAMVA Summary'!L50</f>
        <v/>
      </c>
      <c r="L122" s="246" t="str">
        <f>'1.  LRAMVA Summary'!M50</f>
        <v/>
      </c>
      <c r="M122" s="246" t="str">
        <f>'1.  LRAMVA Summary'!N50</f>
        <v/>
      </c>
      <c r="N122" s="246" t="str">
        <f>'1.  LRAMVA Summary'!O50</f>
        <v/>
      </c>
      <c r="O122" s="246" t="str">
        <f>'1.  LRAMVA Summary'!P50</f>
        <v/>
      </c>
      <c r="P122" s="246" t="str">
        <f>'1.  LRAMVA Summary'!Q50</f>
        <v/>
      </c>
      <c r="Q122" s="18"/>
    </row>
    <row r="123" spans="1:17" s="18" customFormat="1">
      <c r="A123" s="93"/>
      <c r="B123" s="578"/>
      <c r="C123" s="579" t="str">
        <f>'1.  LRAMVA Summary'!D51</f>
        <v>kW</v>
      </c>
      <c r="D123" s="579" t="str">
        <f>'1.  LRAMVA Summary'!E51</f>
        <v>kWh</v>
      </c>
      <c r="E123" s="579" t="str">
        <f>'1.  LRAMVA Summary'!F51</f>
        <v>kW</v>
      </c>
      <c r="F123" s="579" t="str">
        <f>'1.  LRAMVA Summary'!G51</f>
        <v>kWh</v>
      </c>
      <c r="G123" s="579" t="str">
        <f>'1.  LRAMVA Summary'!H51</f>
        <v>kW</v>
      </c>
      <c r="H123" s="579" t="str">
        <f>'1.  LRAMVA Summary'!I51</f>
        <v>kW</v>
      </c>
      <c r="I123" s="579" t="str">
        <f>'1.  LRAMVA Summary'!J51</f>
        <v>kWh</v>
      </c>
      <c r="J123" s="579" t="str">
        <f>'1.  LRAMVA Summary'!K51</f>
        <v/>
      </c>
      <c r="K123" s="579" t="str">
        <f>'1.  LRAMVA Summary'!L51</f>
        <v/>
      </c>
      <c r="L123" s="579" t="str">
        <f>'1.  LRAMVA Summary'!M51</f>
        <v/>
      </c>
      <c r="M123" s="579" t="str">
        <f>'1.  LRAMVA Summary'!N51</f>
        <v/>
      </c>
      <c r="N123" s="579" t="str">
        <f>'1.  LRAMVA Summary'!O51</f>
        <v/>
      </c>
      <c r="O123" s="579" t="str">
        <f>'1.  LRAMVA Summary'!P51</f>
        <v/>
      </c>
      <c r="P123" s="580" t="str">
        <f>'1.  LRAMVA Summary'!Q51</f>
        <v/>
      </c>
    </row>
    <row r="124" spans="1:17">
      <c r="B124" s="495">
        <v>2011</v>
      </c>
      <c r="C124" s="672">
        <f t="shared" ref="C124:C129" si="29">HLOOKUP(B124,$E$15:$O$114,9,FALSE)</f>
        <v>2.2635999999999998</v>
      </c>
      <c r="D124" s="673">
        <f>HLOOKUP(B124,$E$15:$O$114,16,FALSE)</f>
        <v>1.4500000000000001E-2</v>
      </c>
      <c r="E124" s="674">
        <f>HLOOKUP(B124,$E$15:$O$114,23,FALSE)</f>
        <v>0</v>
      </c>
      <c r="F124" s="673">
        <f>HLOOKUP(B124,$E$15:$O$114,30,FALSE)</f>
        <v>1.47E-2</v>
      </c>
      <c r="G124" s="674">
        <f>HLOOKUP(B124,$E$15:$O$114,37,FALSE)</f>
        <v>0</v>
      </c>
      <c r="H124" s="673">
        <f>HLOOKUP(B124,$E$15:$O$114,44,FALSE)</f>
        <v>0</v>
      </c>
      <c r="I124" s="674">
        <f>HLOOKUP(B124,$E$15:$O$114,51,FALSE)</f>
        <v>0</v>
      </c>
      <c r="J124" s="674">
        <f>HLOOKUP(B124,$E$15:$O$114,58,FALSE)</f>
        <v>0</v>
      </c>
      <c r="K124" s="674">
        <f>HLOOKUP(B124,$E$15:$O$114,65,FALSE)</f>
        <v>0</v>
      </c>
      <c r="L124" s="674">
        <f>HLOOKUP(B124,$E$15:$O$114,72,FALSE)</f>
        <v>0</v>
      </c>
      <c r="M124" s="674">
        <f>HLOOKUP(B124,$E$15:$O$114,79,FALSE)</f>
        <v>0</v>
      </c>
      <c r="N124" s="674">
        <f>HLOOKUP(B124,$E$15:$O$114,86,FALSE)</f>
        <v>0</v>
      </c>
      <c r="O124" s="674">
        <f>HLOOKUP(B124,$E$15:$O$114,93,FALSE)</f>
        <v>0</v>
      </c>
      <c r="P124" s="674">
        <f>HLOOKUP(B124,$E$15:$O$114,100,FALSE)</f>
        <v>0</v>
      </c>
    </row>
    <row r="125" spans="1:17">
      <c r="B125" s="496">
        <v>2012</v>
      </c>
      <c r="C125" s="675">
        <f t="shared" si="29"/>
        <v>2.2702</v>
      </c>
      <c r="D125" s="676">
        <f>HLOOKUP(B125,$E$15:$O$114,16,FALSE)</f>
        <v>1.4500000000000001E-2</v>
      </c>
      <c r="E125" s="677">
        <f>HLOOKUP(B125,$E$15:$O$114,23,FALSE)</f>
        <v>0.1651</v>
      </c>
      <c r="F125" s="676">
        <f>HLOOKUP(B125,$E$15:$O$114,30,FALSE)</f>
        <v>1.4999999999999999E-2</v>
      </c>
      <c r="G125" s="677">
        <f>HLOOKUP(B125,$E$15:$O$114,37,FALSE)</f>
        <v>1.7689999999999999</v>
      </c>
      <c r="H125" s="676">
        <f>HLOOKUP(B125,$E$15:$O$114,44,FALSE)</f>
        <v>0.82</v>
      </c>
      <c r="I125" s="677">
        <f>HLOOKUP(B125,$E$15:$O$114,51,FALSE)</f>
        <v>0</v>
      </c>
      <c r="J125" s="677">
        <f>HLOOKUP(B125,$E$15:$O$114,58,FALSE)</f>
        <v>0</v>
      </c>
      <c r="K125" s="677">
        <f>HLOOKUP(B125,$E$15:$O$114,65,FALSE)</f>
        <v>0</v>
      </c>
      <c r="L125" s="677">
        <f>HLOOKUP(B125,$E$15:$O$114,72,FALSE)</f>
        <v>0</v>
      </c>
      <c r="M125" s="677">
        <f>HLOOKUP(B125,$E$15:$O$114,79,FALSE)</f>
        <v>0</v>
      </c>
      <c r="N125" s="677">
        <f>HLOOKUP(B125,$E$15:$O$114,86,FALSE)</f>
        <v>0</v>
      </c>
      <c r="O125" s="677">
        <f>HLOOKUP(B125,$E$15:$O$114,93,FALSE)</f>
        <v>0</v>
      </c>
      <c r="P125" s="677">
        <f t="shared" ref="P125:P133" si="30">HLOOKUP(B125,$E$15:$O$114,100,FALSE)</f>
        <v>0</v>
      </c>
    </row>
    <row r="126" spans="1:17">
      <c r="B126" s="496">
        <v>2013</v>
      </c>
      <c r="C126" s="675">
        <f t="shared" si="29"/>
        <v>2.2993000000000001</v>
      </c>
      <c r="D126" s="676">
        <f t="shared" ref="D126:D133" si="31">HLOOKUP(B126,$E$15:$O$114,16,FALSE)</f>
        <v>1.47E-2</v>
      </c>
      <c r="E126" s="677">
        <f t="shared" ref="E126:E133" si="32">HLOOKUP(B126,$E$15:$O$114,23,FALSE)</f>
        <v>0.99529999999999996</v>
      </c>
      <c r="F126" s="676">
        <f t="shared" ref="F126:F133" si="33">HLOOKUP(B126,$E$15:$O$114,30,FALSE)</f>
        <v>1.6199999999999999E-2</v>
      </c>
      <c r="G126" s="677">
        <f t="shared" ref="G126:G132" si="34">HLOOKUP(B126,$E$15:$O$114,37,FALSE)</f>
        <v>10.662100000000001</v>
      </c>
      <c r="H126" s="676">
        <f t="shared" ref="H126:H133" si="35">HLOOKUP(B126,$E$15:$O$114,44,FALSE)</f>
        <v>4.9420000000000002</v>
      </c>
      <c r="I126" s="677">
        <f t="shared" ref="I126:I133" si="36">HLOOKUP(B126,$E$15:$O$114,51,FALSE)</f>
        <v>0</v>
      </c>
      <c r="J126" s="677">
        <f t="shared" ref="J126:J133" si="37">HLOOKUP(B126,$E$15:$O$114,58,FALSE)</f>
        <v>0</v>
      </c>
      <c r="K126" s="677">
        <f t="shared" ref="K126:K133" si="38">HLOOKUP(B126,$E$15:$O$114,65,FALSE)</f>
        <v>0</v>
      </c>
      <c r="L126" s="677">
        <f>HLOOKUP(B126,$E$15:$O$114,72,FALSE)</f>
        <v>0</v>
      </c>
      <c r="M126" s="677">
        <f t="shared" ref="M126:M133" si="39">HLOOKUP(B126,$E$15:$O$114,79,FALSE)</f>
        <v>0</v>
      </c>
      <c r="N126" s="677">
        <f t="shared" ref="N126:N133" si="40">HLOOKUP(B126,$E$15:$O$114,86,FALSE)</f>
        <v>0</v>
      </c>
      <c r="O126" s="677">
        <f t="shared" ref="O126:O133" si="41">HLOOKUP(B126,$E$15:$O$114,93,FALSE)</f>
        <v>0</v>
      </c>
      <c r="P126" s="677">
        <f t="shared" si="30"/>
        <v>0</v>
      </c>
    </row>
    <row r="127" spans="1:17">
      <c r="B127" s="496">
        <v>2014</v>
      </c>
      <c r="C127" s="675">
        <f t="shared" si="29"/>
        <v>2.3237000000000001</v>
      </c>
      <c r="D127" s="676">
        <f>HLOOKUP(B127,$E$15:$O$114,16,FALSE)</f>
        <v>1.4800000000000001E-2</v>
      </c>
      <c r="E127" s="677">
        <f>HLOOKUP(B127,$E$15:$O$114,23,FALSE)</f>
        <v>1.0058</v>
      </c>
      <c r="F127" s="676">
        <f>HLOOKUP(B127,$E$15:$O$114,30,FALSE)</f>
        <v>1.66E-2</v>
      </c>
      <c r="G127" s="677">
        <f>HLOOKUP(B127,$E$15:$O$114,37,FALSE)</f>
        <v>10.7753</v>
      </c>
      <c r="H127" s="676">
        <f>HLOOKUP(B127,$E$15:$O$114,44,FALSE)</f>
        <v>4.9945000000000004</v>
      </c>
      <c r="I127" s="677">
        <f>HLOOKUP(B127,$E$15:$O$114,51,FALSE)</f>
        <v>0</v>
      </c>
      <c r="J127" s="677">
        <f>HLOOKUP(B127,$E$15:$O$114,58,FALSE)</f>
        <v>0</v>
      </c>
      <c r="K127" s="677">
        <f>HLOOKUP(B127,$E$15:$O$114,65,FALSE)</f>
        <v>0</v>
      </c>
      <c r="L127" s="677">
        <f>HLOOKUP(B127,$E$15:$O$114,72,FALSE)</f>
        <v>0</v>
      </c>
      <c r="M127" s="677">
        <f>HLOOKUP(B127,$E$15:$O$114,79,FALSE)</f>
        <v>0</v>
      </c>
      <c r="N127" s="677">
        <f>HLOOKUP(B127,$E$15:$O$114,86,FALSE)</f>
        <v>0</v>
      </c>
      <c r="O127" s="677">
        <f>HLOOKUP(B127,$E$15:$O$114,93,FALSE)</f>
        <v>0</v>
      </c>
      <c r="P127" s="677">
        <f>HLOOKUP(B127,$E$15:$O$114,100,FALSE)</f>
        <v>0</v>
      </c>
    </row>
    <row r="128" spans="1:17">
      <c r="B128" s="496">
        <v>2015</v>
      </c>
      <c r="C128" s="675">
        <f t="shared" si="29"/>
        <v>2.4156</v>
      </c>
      <c r="D128" s="676">
        <f t="shared" si="31"/>
        <v>1.5100000000000001E-2</v>
      </c>
      <c r="E128" s="677">
        <f t="shared" si="32"/>
        <v>1.0914999999999999</v>
      </c>
      <c r="F128" s="676">
        <f t="shared" si="33"/>
        <v>1.6500000000000001E-2</v>
      </c>
      <c r="G128" s="677">
        <f t="shared" si="34"/>
        <v>3.6065999999999998</v>
      </c>
      <c r="H128" s="676">
        <f t="shared" si="35"/>
        <v>3.8809999999999998</v>
      </c>
      <c r="I128" s="677">
        <f t="shared" si="36"/>
        <v>0</v>
      </c>
      <c r="J128" s="677">
        <f t="shared" si="37"/>
        <v>0</v>
      </c>
      <c r="K128" s="677">
        <f t="shared" si="38"/>
        <v>0</v>
      </c>
      <c r="L128" s="677">
        <f t="shared" ref="L128:L133" si="42">HLOOKUP(B128,$E$15:$O$114,72,FALSE)</f>
        <v>0</v>
      </c>
      <c r="M128" s="677">
        <f t="shared" si="39"/>
        <v>0</v>
      </c>
      <c r="N128" s="677">
        <f t="shared" si="40"/>
        <v>0</v>
      </c>
      <c r="O128" s="677">
        <f t="shared" si="41"/>
        <v>0</v>
      </c>
      <c r="P128" s="677">
        <f t="shared" si="30"/>
        <v>0</v>
      </c>
    </row>
    <row r="129" spans="2:16">
      <c r="B129" s="496">
        <v>2016</v>
      </c>
      <c r="C129" s="675">
        <f t="shared" si="29"/>
        <v>2.4971999999999999</v>
      </c>
      <c r="D129" s="676">
        <f t="shared" si="31"/>
        <v>1.55E-2</v>
      </c>
      <c r="E129" s="677">
        <f t="shared" si="32"/>
        <v>1.151</v>
      </c>
      <c r="F129" s="676">
        <f t="shared" si="33"/>
        <v>1.2500000000000001E-2</v>
      </c>
      <c r="G129" s="677">
        <f t="shared" si="34"/>
        <v>12.052</v>
      </c>
      <c r="H129" s="676">
        <f t="shared" si="35"/>
        <v>3.3687</v>
      </c>
      <c r="I129" s="677">
        <f t="shared" si="36"/>
        <v>8.3999999999999995E-3</v>
      </c>
      <c r="J129" s="677">
        <f t="shared" si="37"/>
        <v>0</v>
      </c>
      <c r="K129" s="677">
        <f t="shared" si="38"/>
        <v>0</v>
      </c>
      <c r="L129" s="677">
        <f t="shared" si="42"/>
        <v>0</v>
      </c>
      <c r="M129" s="677">
        <f t="shared" si="39"/>
        <v>0</v>
      </c>
      <c r="N129" s="677">
        <f t="shared" si="40"/>
        <v>0</v>
      </c>
      <c r="O129" s="677">
        <f t="shared" si="41"/>
        <v>0</v>
      </c>
      <c r="P129" s="677">
        <f t="shared" si="30"/>
        <v>0</v>
      </c>
    </row>
    <row r="130" spans="2:16" hidden="1">
      <c r="B130" s="496">
        <v>2017</v>
      </c>
      <c r="C130" s="675">
        <f>HLOOKUP(B130,$E$15:$O$114,9,FALSE)</f>
        <v>0</v>
      </c>
      <c r="D130" s="676">
        <f t="shared" si="31"/>
        <v>0</v>
      </c>
      <c r="E130" s="677">
        <f t="shared" si="32"/>
        <v>0</v>
      </c>
      <c r="F130" s="676">
        <f t="shared" si="33"/>
        <v>0</v>
      </c>
      <c r="G130" s="677">
        <f t="shared" si="34"/>
        <v>0</v>
      </c>
      <c r="H130" s="676">
        <f t="shared" si="35"/>
        <v>0</v>
      </c>
      <c r="I130" s="677">
        <f t="shared" si="36"/>
        <v>0</v>
      </c>
      <c r="J130" s="677">
        <f t="shared" si="37"/>
        <v>0</v>
      </c>
      <c r="K130" s="677">
        <f t="shared" si="38"/>
        <v>0</v>
      </c>
      <c r="L130" s="677">
        <f t="shared" si="42"/>
        <v>0</v>
      </c>
      <c r="M130" s="677">
        <f t="shared" si="39"/>
        <v>0</v>
      </c>
      <c r="N130" s="677">
        <f t="shared" si="40"/>
        <v>0</v>
      </c>
      <c r="O130" s="677">
        <f t="shared" si="41"/>
        <v>0</v>
      </c>
      <c r="P130" s="677">
        <f t="shared" si="30"/>
        <v>0</v>
      </c>
    </row>
    <row r="131" spans="2:16" hidden="1">
      <c r="B131" s="496">
        <v>2018</v>
      </c>
      <c r="C131" s="675">
        <f>HLOOKUP(B131,$E$15:$O$114,9,FALSE)</f>
        <v>0</v>
      </c>
      <c r="D131" s="676">
        <f t="shared" si="31"/>
        <v>0</v>
      </c>
      <c r="E131" s="677">
        <f t="shared" si="32"/>
        <v>0</v>
      </c>
      <c r="F131" s="676">
        <f t="shared" si="33"/>
        <v>0</v>
      </c>
      <c r="G131" s="677">
        <f t="shared" si="34"/>
        <v>0</v>
      </c>
      <c r="H131" s="676">
        <f t="shared" si="35"/>
        <v>0</v>
      </c>
      <c r="I131" s="677">
        <f t="shared" si="36"/>
        <v>0</v>
      </c>
      <c r="J131" s="677">
        <f t="shared" si="37"/>
        <v>0</v>
      </c>
      <c r="K131" s="677">
        <f t="shared" si="38"/>
        <v>0</v>
      </c>
      <c r="L131" s="677">
        <f t="shared" si="42"/>
        <v>0</v>
      </c>
      <c r="M131" s="677">
        <f t="shared" si="39"/>
        <v>0</v>
      </c>
      <c r="N131" s="677">
        <f t="shared" si="40"/>
        <v>0</v>
      </c>
      <c r="O131" s="677">
        <f t="shared" si="41"/>
        <v>0</v>
      </c>
      <c r="P131" s="677">
        <f t="shared" si="30"/>
        <v>0</v>
      </c>
    </row>
    <row r="132" spans="2:16" hidden="1">
      <c r="B132" s="496">
        <v>2019</v>
      </c>
      <c r="C132" s="675">
        <f>HLOOKUP(B132,$E$15:$O$114,9,FALSE)</f>
        <v>0</v>
      </c>
      <c r="D132" s="676">
        <f t="shared" si="31"/>
        <v>0</v>
      </c>
      <c r="E132" s="677">
        <f t="shared" si="32"/>
        <v>0</v>
      </c>
      <c r="F132" s="676">
        <f t="shared" si="33"/>
        <v>0</v>
      </c>
      <c r="G132" s="677">
        <f t="shared" si="34"/>
        <v>0</v>
      </c>
      <c r="H132" s="676">
        <f t="shared" si="35"/>
        <v>0</v>
      </c>
      <c r="I132" s="677">
        <f t="shared" si="36"/>
        <v>0</v>
      </c>
      <c r="J132" s="677">
        <f t="shared" si="37"/>
        <v>0</v>
      </c>
      <c r="K132" s="677">
        <f t="shared" si="38"/>
        <v>0</v>
      </c>
      <c r="L132" s="677">
        <f t="shared" si="42"/>
        <v>0</v>
      </c>
      <c r="M132" s="677">
        <f t="shared" si="39"/>
        <v>0</v>
      </c>
      <c r="N132" s="677">
        <f t="shared" si="40"/>
        <v>0</v>
      </c>
      <c r="O132" s="677">
        <f t="shared" si="41"/>
        <v>0</v>
      </c>
      <c r="P132" s="677">
        <f t="shared" si="30"/>
        <v>0</v>
      </c>
    </row>
    <row r="133" spans="2:16" hidden="1">
      <c r="B133" s="497">
        <v>2020</v>
      </c>
      <c r="C133" s="678">
        <f>HLOOKUP(B133,$E$15:$O$114,9,FALSE)</f>
        <v>0</v>
      </c>
      <c r="D133" s="679">
        <f t="shared" si="31"/>
        <v>0</v>
      </c>
      <c r="E133" s="680">
        <f t="shared" si="32"/>
        <v>0</v>
      </c>
      <c r="F133" s="679">
        <f t="shared" si="33"/>
        <v>0</v>
      </c>
      <c r="G133" s="680">
        <f>HLOOKUP(B133,$E$15:$O$114,37,FALSE)</f>
        <v>0</v>
      </c>
      <c r="H133" s="679">
        <f t="shared" si="35"/>
        <v>0</v>
      </c>
      <c r="I133" s="680">
        <f t="shared" si="36"/>
        <v>0</v>
      </c>
      <c r="J133" s="680">
        <f t="shared" si="37"/>
        <v>0</v>
      </c>
      <c r="K133" s="680">
        <f t="shared" si="38"/>
        <v>0</v>
      </c>
      <c r="L133" s="680">
        <f t="shared" si="42"/>
        <v>0</v>
      </c>
      <c r="M133" s="680">
        <f t="shared" si="39"/>
        <v>0</v>
      </c>
      <c r="N133" s="680">
        <f t="shared" si="40"/>
        <v>0</v>
      </c>
      <c r="O133" s="680">
        <f t="shared" si="41"/>
        <v>0</v>
      </c>
      <c r="P133" s="680">
        <f t="shared" si="30"/>
        <v>0</v>
      </c>
    </row>
    <row r="134" spans="2:16" ht="18.75" customHeight="1">
      <c r="B134" s="493" t="s">
        <v>637</v>
      </c>
      <c r="C134" s="591"/>
      <c r="D134" s="592"/>
      <c r="E134" s="593"/>
      <c r="F134" s="592"/>
      <c r="G134" s="592"/>
      <c r="H134" s="592"/>
      <c r="I134" s="592"/>
      <c r="J134" s="592"/>
      <c r="K134" s="592"/>
      <c r="L134" s="592"/>
      <c r="M134" s="592"/>
      <c r="N134" s="592"/>
      <c r="O134" s="592"/>
      <c r="P134" s="592"/>
    </row>
    <row r="136" spans="2:16">
      <c r="B136" s="585" t="s">
        <v>527</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6"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4:DA921"/>
  <sheetViews>
    <sheetView tabSelected="1" topLeftCell="C1" workbookViewId="0">
      <selection activeCell="D13" sqref="D13"/>
    </sheetView>
  </sheetViews>
  <sheetFormatPr defaultColWidth="9.140625" defaultRowHeight="15"/>
  <cols>
    <col min="1" max="1" width="9.140625" style="12"/>
    <col min="2" max="2" width="18.140625" style="12" bestFit="1" customWidth="1"/>
    <col min="3" max="3" width="11" style="12" bestFit="1" customWidth="1"/>
    <col min="4" max="4" width="15" style="12" bestFit="1" customWidth="1"/>
    <col min="5" max="5" width="15.28515625" style="12" bestFit="1" customWidth="1"/>
    <col min="6" max="6" width="5.7109375" style="12" bestFit="1" customWidth="1"/>
    <col min="7" max="7" width="8.85546875" style="12" bestFit="1" customWidth="1"/>
    <col min="8" max="8" width="8.42578125" style="12" bestFit="1" customWidth="1"/>
    <col min="9" max="9" width="1.140625" style="12" customWidth="1"/>
    <col min="10" max="11" width="9.140625" style="12"/>
    <col min="12" max="12" width="22.140625" style="12" bestFit="1" customWidth="1"/>
    <col min="13" max="18" width="9.140625" style="12"/>
    <col min="19" max="19" width="1.140625" style="12" customWidth="1"/>
    <col min="20" max="26" width="9.140625" style="12"/>
    <col min="27" max="27" width="12.85546875" style="12" bestFit="1" customWidth="1"/>
    <col min="28" max="29" width="9.140625" style="12"/>
    <col min="30" max="30" width="1.140625" style="12" customWidth="1"/>
    <col min="31" max="33" width="9.140625" style="12"/>
    <col min="34" max="34" width="1.140625" style="12" customWidth="1"/>
    <col min="35" max="36" width="9.140625" style="12"/>
    <col min="37" max="37" width="1.140625" style="12" customWidth="1"/>
    <col min="38" max="41" width="9.140625" style="12"/>
    <col min="42" max="42" width="1.140625" style="12" customWidth="1"/>
    <col min="43" max="46" width="9.140625" style="12"/>
    <col min="47" max="47" width="1.140625" style="12" customWidth="1"/>
    <col min="48" max="51" width="9.140625" style="12"/>
    <col min="52" max="52" width="1.140625" style="12" customWidth="1"/>
    <col min="53" max="78" width="9.140625" style="12"/>
    <col min="79" max="79" width="1.140625" style="12" customWidth="1"/>
    <col min="80" max="16384" width="9.140625" style="12"/>
  </cols>
  <sheetData>
    <row r="14" spans="2:24" ht="15.75">
      <c r="B14" s="581" t="s">
        <v>506</v>
      </c>
    </row>
    <row r="15" spans="2:24" ht="15.75">
      <c r="B15" s="581"/>
    </row>
    <row r="16" spans="2:24" s="659" customFormat="1" ht="28.5" customHeight="1">
      <c r="B16" s="926" t="s">
        <v>642</v>
      </c>
      <c r="C16" s="926"/>
      <c r="D16" s="926"/>
      <c r="E16" s="926"/>
      <c r="F16" s="926"/>
      <c r="G16" s="926"/>
      <c r="H16" s="926"/>
      <c r="I16" s="926"/>
      <c r="J16" s="926"/>
      <c r="K16" s="926"/>
      <c r="L16" s="926"/>
      <c r="M16" s="926"/>
      <c r="N16" s="926"/>
      <c r="O16" s="926"/>
      <c r="P16" s="926"/>
      <c r="Q16" s="926"/>
      <c r="R16" s="926"/>
      <c r="S16" s="926"/>
      <c r="T16" s="926"/>
      <c r="U16" s="926"/>
      <c r="V16" s="926"/>
      <c r="W16" s="926"/>
      <c r="X16" s="926"/>
    </row>
    <row r="18" spans="2:105">
      <c r="B18" s="8"/>
    </row>
    <row r="19" spans="2:105">
      <c r="B19" s="927" t="s">
        <v>779</v>
      </c>
      <c r="C19" s="927" t="s">
        <v>780</v>
      </c>
      <c r="D19" s="927" t="s">
        <v>781</v>
      </c>
      <c r="E19" s="927" t="s">
        <v>782</v>
      </c>
      <c r="F19" s="927" t="s">
        <v>783</v>
      </c>
      <c r="G19" s="927" t="s">
        <v>784</v>
      </c>
      <c r="H19" s="927" t="s">
        <v>785</v>
      </c>
      <c r="I19" s="746"/>
      <c r="J19" s="927" t="s">
        <v>786</v>
      </c>
      <c r="K19" s="927" t="s">
        <v>761</v>
      </c>
      <c r="L19" s="747" t="s">
        <v>762</v>
      </c>
      <c r="M19" s="927" t="s">
        <v>787</v>
      </c>
      <c r="N19" s="927" t="s">
        <v>788</v>
      </c>
      <c r="O19" s="927" t="s">
        <v>789</v>
      </c>
      <c r="P19" s="927" t="s">
        <v>790</v>
      </c>
      <c r="Q19" s="927" t="s">
        <v>791</v>
      </c>
      <c r="R19" s="927" t="s">
        <v>792</v>
      </c>
      <c r="S19" s="746"/>
      <c r="T19" s="927" t="s">
        <v>793</v>
      </c>
      <c r="U19" s="927" t="s">
        <v>794</v>
      </c>
      <c r="V19" s="927" t="s">
        <v>795</v>
      </c>
      <c r="W19" s="927" t="s">
        <v>796</v>
      </c>
      <c r="X19" s="927" t="s">
        <v>797</v>
      </c>
      <c r="Y19" s="927" t="s">
        <v>798</v>
      </c>
      <c r="Z19" s="927" t="s">
        <v>799</v>
      </c>
      <c r="AA19" s="747" t="s">
        <v>800</v>
      </c>
      <c r="AB19" s="927" t="s">
        <v>801</v>
      </c>
      <c r="AC19" s="927" t="s">
        <v>802</v>
      </c>
      <c r="AD19" s="746"/>
      <c r="AE19" s="927" t="s">
        <v>803</v>
      </c>
      <c r="AF19" s="927" t="s">
        <v>804</v>
      </c>
      <c r="AG19" s="927" t="s">
        <v>805</v>
      </c>
      <c r="AH19" s="746"/>
      <c r="AI19" s="929" t="s">
        <v>806</v>
      </c>
      <c r="AJ19" s="930"/>
      <c r="AK19" s="748"/>
      <c r="AL19" s="929" t="s">
        <v>807</v>
      </c>
      <c r="AM19" s="931"/>
      <c r="AN19" s="931"/>
      <c r="AO19" s="931"/>
      <c r="AP19" s="931"/>
      <c r="AQ19" s="931"/>
      <c r="AR19" s="931"/>
      <c r="AS19" s="931"/>
      <c r="AT19" s="931"/>
      <c r="AU19" s="931"/>
      <c r="AV19" s="931"/>
      <c r="AW19" s="931"/>
      <c r="AX19" s="931"/>
      <c r="AY19" s="931"/>
      <c r="AZ19" s="931"/>
      <c r="BA19" s="931"/>
      <c r="BB19" s="931"/>
      <c r="BC19" s="931"/>
      <c r="BD19" s="931"/>
      <c r="BE19" s="931"/>
      <c r="BF19" s="931"/>
      <c r="BG19" s="931"/>
      <c r="BH19" s="931"/>
      <c r="BI19" s="931"/>
      <c r="BJ19" s="931"/>
      <c r="BK19" s="931"/>
      <c r="BL19" s="931"/>
      <c r="BM19" s="931"/>
      <c r="BN19" s="931"/>
      <c r="BO19" s="931"/>
      <c r="BP19" s="931"/>
      <c r="BQ19" s="931"/>
      <c r="BR19" s="931"/>
      <c r="BS19" s="931"/>
      <c r="BT19" s="931"/>
      <c r="BU19" s="931"/>
      <c r="BV19" s="931"/>
      <c r="BW19" s="931"/>
      <c r="BX19" s="931"/>
      <c r="BY19" s="931"/>
      <c r="BZ19" s="931"/>
      <c r="CA19" s="931"/>
      <c r="CB19" s="931"/>
      <c r="CC19" s="931"/>
      <c r="CD19" s="931"/>
      <c r="CE19" s="931"/>
      <c r="CF19" s="931"/>
      <c r="CG19" s="931"/>
      <c r="CH19" s="931"/>
      <c r="CI19" s="931"/>
      <c r="CJ19" s="931"/>
      <c r="CK19" s="931"/>
      <c r="CL19" s="931"/>
      <c r="CM19" s="931"/>
      <c r="CN19" s="931"/>
      <c r="CO19" s="931"/>
      <c r="CP19" s="931"/>
      <c r="CQ19" s="931"/>
      <c r="CR19" s="931"/>
      <c r="CS19" s="931"/>
      <c r="CT19" s="931"/>
      <c r="CU19" s="931"/>
      <c r="CV19" s="931"/>
      <c r="CW19" s="931"/>
      <c r="CX19" s="931"/>
      <c r="CY19" s="931"/>
      <c r="CZ19" s="931"/>
      <c r="DA19" s="930"/>
    </row>
    <row r="20" spans="2:105">
      <c r="B20" s="928"/>
      <c r="C20" s="928"/>
      <c r="D20" s="928"/>
      <c r="E20" s="928"/>
      <c r="F20" s="928"/>
      <c r="G20" s="928"/>
      <c r="H20" s="928"/>
      <c r="I20" s="746"/>
      <c r="J20" s="928"/>
      <c r="K20" s="928"/>
      <c r="L20" s="749"/>
      <c r="M20" s="928"/>
      <c r="N20" s="928"/>
      <c r="O20" s="928"/>
      <c r="P20" s="928"/>
      <c r="Q20" s="928"/>
      <c r="R20" s="928"/>
      <c r="S20" s="746"/>
      <c r="T20" s="928"/>
      <c r="U20" s="928"/>
      <c r="V20" s="928"/>
      <c r="W20" s="928"/>
      <c r="X20" s="928"/>
      <c r="Y20" s="928"/>
      <c r="Z20" s="928"/>
      <c r="AA20" s="750"/>
      <c r="AB20" s="928"/>
      <c r="AC20" s="928"/>
      <c r="AD20" s="746"/>
      <c r="AE20" s="928"/>
      <c r="AF20" s="928"/>
      <c r="AG20" s="928"/>
      <c r="AH20" s="746"/>
      <c r="AI20" s="932" t="s">
        <v>808</v>
      </c>
      <c r="AJ20" s="933"/>
      <c r="AK20" s="748"/>
      <c r="AL20" s="932" t="s">
        <v>809</v>
      </c>
      <c r="AM20" s="933"/>
      <c r="AN20" s="932" t="s">
        <v>810</v>
      </c>
      <c r="AO20" s="933"/>
      <c r="AP20" s="751"/>
      <c r="AQ20" s="932" t="s">
        <v>808</v>
      </c>
      <c r="AR20" s="933"/>
      <c r="AS20" s="932" t="s">
        <v>811</v>
      </c>
      <c r="AT20" s="933"/>
      <c r="AU20" s="751"/>
      <c r="AV20" s="932" t="s">
        <v>812</v>
      </c>
      <c r="AW20" s="933"/>
      <c r="AX20" s="932" t="s">
        <v>813</v>
      </c>
      <c r="AY20" s="933"/>
      <c r="AZ20" s="751"/>
      <c r="BA20" s="752" t="s">
        <v>480</v>
      </c>
      <c r="BB20" s="753"/>
      <c r="BC20" s="753"/>
      <c r="BD20" s="753"/>
      <c r="BE20" s="753"/>
      <c r="BF20" s="753"/>
      <c r="BG20" s="753"/>
      <c r="BH20" s="753"/>
      <c r="BI20" s="753"/>
      <c r="BJ20" s="753"/>
      <c r="BK20" s="753"/>
      <c r="BL20" s="753"/>
      <c r="BM20" s="753"/>
      <c r="BN20" s="753"/>
      <c r="BO20" s="753"/>
      <c r="BP20" s="753"/>
      <c r="BQ20" s="753"/>
      <c r="BR20" s="753"/>
      <c r="BS20" s="753"/>
      <c r="BT20" s="753"/>
      <c r="BU20" s="753"/>
      <c r="BV20" s="753"/>
      <c r="BW20" s="753"/>
      <c r="BX20" s="753"/>
      <c r="BY20" s="753"/>
      <c r="BZ20" s="754"/>
      <c r="CA20" s="751"/>
      <c r="CB20" s="752" t="s">
        <v>479</v>
      </c>
      <c r="CC20" s="753"/>
      <c r="CD20" s="753"/>
      <c r="CE20" s="753"/>
      <c r="CF20" s="753"/>
      <c r="CG20" s="753"/>
      <c r="CH20" s="753"/>
      <c r="CI20" s="753"/>
      <c r="CJ20" s="753"/>
      <c r="CK20" s="753"/>
      <c r="CL20" s="753"/>
      <c r="CM20" s="753"/>
      <c r="CN20" s="753"/>
      <c r="CO20" s="753"/>
      <c r="CP20" s="753"/>
      <c r="CQ20" s="753"/>
      <c r="CR20" s="753"/>
      <c r="CS20" s="753"/>
      <c r="CT20" s="753"/>
      <c r="CU20" s="753"/>
      <c r="CV20" s="753"/>
      <c r="CW20" s="753"/>
      <c r="CX20" s="753"/>
      <c r="CY20" s="753"/>
      <c r="CZ20" s="753"/>
      <c r="DA20" s="754"/>
    </row>
    <row r="21" spans="2:105" ht="33.75">
      <c r="B21" s="750"/>
      <c r="C21" s="750"/>
      <c r="D21" s="750"/>
      <c r="E21" s="750"/>
      <c r="F21" s="750"/>
      <c r="G21" s="750"/>
      <c r="H21" s="750"/>
      <c r="I21" s="755"/>
      <c r="J21" s="756"/>
      <c r="K21" s="756"/>
      <c r="L21" s="756"/>
      <c r="M21" s="756"/>
      <c r="N21" s="756"/>
      <c r="O21" s="756"/>
      <c r="P21" s="756"/>
      <c r="Q21" s="756"/>
      <c r="R21" s="756"/>
      <c r="S21" s="755"/>
      <c r="T21" s="756"/>
      <c r="U21" s="756"/>
      <c r="V21" s="756"/>
      <c r="W21" s="756"/>
      <c r="X21" s="756"/>
      <c r="Y21" s="756"/>
      <c r="Z21" s="756"/>
      <c r="AA21" s="756" t="s">
        <v>814</v>
      </c>
      <c r="AB21" s="750"/>
      <c r="AC21" s="756"/>
      <c r="AD21" s="755"/>
      <c r="AE21" s="756"/>
      <c r="AF21" s="756"/>
      <c r="AG21" s="756"/>
      <c r="AH21" s="755"/>
      <c r="AI21" s="757" t="s">
        <v>815</v>
      </c>
      <c r="AJ21" s="757" t="s">
        <v>816</v>
      </c>
      <c r="AK21" s="748"/>
      <c r="AL21" s="757" t="s">
        <v>817</v>
      </c>
      <c r="AM21" s="757" t="s">
        <v>818</v>
      </c>
      <c r="AN21" s="757" t="s">
        <v>817</v>
      </c>
      <c r="AO21" s="757" t="s">
        <v>818</v>
      </c>
      <c r="AP21" s="748"/>
      <c r="AQ21" s="757" t="s">
        <v>815</v>
      </c>
      <c r="AR21" s="757" t="s">
        <v>816</v>
      </c>
      <c r="AS21" s="757" t="s">
        <v>815</v>
      </c>
      <c r="AT21" s="757" t="s">
        <v>816</v>
      </c>
      <c r="AU21" s="748"/>
      <c r="AV21" s="757" t="s">
        <v>815</v>
      </c>
      <c r="AW21" s="757" t="s">
        <v>816</v>
      </c>
      <c r="AX21" s="757" t="s">
        <v>815</v>
      </c>
      <c r="AY21" s="757" t="s">
        <v>816</v>
      </c>
      <c r="AZ21" s="748"/>
      <c r="BA21" s="758">
        <v>2015</v>
      </c>
      <c r="BB21" s="758">
        <v>2016</v>
      </c>
      <c r="BC21" s="758">
        <v>2017</v>
      </c>
      <c r="BD21" s="758">
        <v>2018</v>
      </c>
      <c r="BE21" s="758">
        <v>2019</v>
      </c>
      <c r="BF21" s="758">
        <v>2020</v>
      </c>
      <c r="BG21" s="758">
        <v>2021</v>
      </c>
      <c r="BH21" s="758">
        <v>2022</v>
      </c>
      <c r="BI21" s="758">
        <v>2023</v>
      </c>
      <c r="BJ21" s="758">
        <v>2024</v>
      </c>
      <c r="BK21" s="758">
        <v>2025</v>
      </c>
      <c r="BL21" s="758">
        <v>2026</v>
      </c>
      <c r="BM21" s="758">
        <v>2027</v>
      </c>
      <c r="BN21" s="758">
        <v>2028</v>
      </c>
      <c r="BO21" s="758">
        <v>2029</v>
      </c>
      <c r="BP21" s="758">
        <v>2030</v>
      </c>
      <c r="BQ21" s="758">
        <v>2031</v>
      </c>
      <c r="BR21" s="758">
        <v>2032</v>
      </c>
      <c r="BS21" s="758">
        <v>2033</v>
      </c>
      <c r="BT21" s="758">
        <v>2034</v>
      </c>
      <c r="BU21" s="758">
        <v>2035</v>
      </c>
      <c r="BV21" s="758">
        <v>2036</v>
      </c>
      <c r="BW21" s="758">
        <v>2037</v>
      </c>
      <c r="BX21" s="758">
        <v>2038</v>
      </c>
      <c r="BY21" s="758">
        <v>2039</v>
      </c>
      <c r="BZ21" s="758">
        <v>2040</v>
      </c>
      <c r="CA21" s="748"/>
      <c r="CB21" s="758">
        <v>2015</v>
      </c>
      <c r="CC21" s="758">
        <v>2016</v>
      </c>
      <c r="CD21" s="758">
        <v>2017</v>
      </c>
      <c r="CE21" s="758">
        <v>2018</v>
      </c>
      <c r="CF21" s="758">
        <v>2019</v>
      </c>
      <c r="CG21" s="758">
        <v>2020</v>
      </c>
      <c r="CH21" s="758">
        <v>2021</v>
      </c>
      <c r="CI21" s="758">
        <v>2022</v>
      </c>
      <c r="CJ21" s="758">
        <v>2023</v>
      </c>
      <c r="CK21" s="758">
        <v>2024</v>
      </c>
      <c r="CL21" s="758">
        <v>2025</v>
      </c>
      <c r="CM21" s="758">
        <v>2026</v>
      </c>
      <c r="CN21" s="758">
        <v>2027</v>
      </c>
      <c r="CO21" s="758">
        <v>2028</v>
      </c>
      <c r="CP21" s="758">
        <v>2029</v>
      </c>
      <c r="CQ21" s="758">
        <v>2030</v>
      </c>
      <c r="CR21" s="758">
        <v>2031</v>
      </c>
      <c r="CS21" s="758">
        <v>2032</v>
      </c>
      <c r="CT21" s="758">
        <v>2033</v>
      </c>
      <c r="CU21" s="758">
        <v>2034</v>
      </c>
      <c r="CV21" s="758">
        <v>2035</v>
      </c>
      <c r="CW21" s="758">
        <v>2036</v>
      </c>
      <c r="CX21" s="758">
        <v>2037</v>
      </c>
      <c r="CY21" s="758">
        <v>2038</v>
      </c>
      <c r="CZ21" s="758">
        <v>2039</v>
      </c>
      <c r="DA21" s="758">
        <v>2040</v>
      </c>
    </row>
    <row r="22" spans="2:105">
      <c r="B22" s="759">
        <v>19488</v>
      </c>
      <c r="C22" s="760" t="s">
        <v>682</v>
      </c>
      <c r="D22" s="760" t="s">
        <v>819</v>
      </c>
      <c r="E22" s="760" t="s">
        <v>119</v>
      </c>
      <c r="F22" s="760" t="s">
        <v>820</v>
      </c>
      <c r="G22" s="760" t="s">
        <v>821</v>
      </c>
      <c r="H22" s="761">
        <v>2015</v>
      </c>
      <c r="I22" s="762"/>
      <c r="J22" s="763">
        <v>150950</v>
      </c>
      <c r="K22" s="763"/>
      <c r="L22" s="764" t="s">
        <v>741</v>
      </c>
      <c r="M22" s="760"/>
      <c r="N22" s="760"/>
      <c r="O22" s="760"/>
      <c r="P22" s="760"/>
      <c r="Q22" s="760"/>
      <c r="R22" s="760"/>
      <c r="S22" s="762"/>
      <c r="T22" s="760"/>
      <c r="U22" s="760" t="s">
        <v>823</v>
      </c>
      <c r="V22" s="765">
        <v>42308.646620370368</v>
      </c>
      <c r="W22" s="765">
        <v>42338</v>
      </c>
      <c r="X22" s="765">
        <v>42346</v>
      </c>
      <c r="Y22" s="766" t="s">
        <v>824</v>
      </c>
      <c r="Z22" s="767">
        <v>3</v>
      </c>
      <c r="AA22" s="766"/>
      <c r="AB22" s="768">
        <v>123</v>
      </c>
      <c r="AC22" s="769">
        <v>42582</v>
      </c>
      <c r="AD22" s="762"/>
      <c r="AE22" s="760" t="s">
        <v>825</v>
      </c>
      <c r="AF22" s="760"/>
      <c r="AG22" s="760" t="s">
        <v>822</v>
      </c>
      <c r="AH22" s="770"/>
      <c r="AI22" s="771">
        <v>819</v>
      </c>
      <c r="AJ22" s="772">
        <v>0</v>
      </c>
      <c r="AK22" s="762"/>
      <c r="AL22" s="773">
        <v>1.1043377452592225</v>
      </c>
      <c r="AM22" s="774">
        <v>1</v>
      </c>
      <c r="AN22" s="774">
        <v>0.88820224284466698</v>
      </c>
      <c r="AO22" s="775">
        <v>1</v>
      </c>
      <c r="AP22" s="762"/>
      <c r="AQ22" s="776">
        <v>904.45261336730312</v>
      </c>
      <c r="AR22" s="777">
        <v>0</v>
      </c>
      <c r="AS22" s="777">
        <v>904.45261336730312</v>
      </c>
      <c r="AT22" s="777">
        <v>0</v>
      </c>
      <c r="AU22" s="762"/>
      <c r="AV22" s="777">
        <v>803.33683973955908</v>
      </c>
      <c r="AW22" s="777">
        <v>0</v>
      </c>
      <c r="AX22" s="777">
        <v>803.33683973955908</v>
      </c>
      <c r="AY22" s="777">
        <v>0</v>
      </c>
      <c r="AZ22" s="762"/>
      <c r="BA22" s="778">
        <v>803.33683973955908</v>
      </c>
      <c r="BB22" s="778">
        <v>803.33683973955908</v>
      </c>
      <c r="BC22" s="778">
        <v>803.33683973955908</v>
      </c>
      <c r="BD22" s="778">
        <v>803.33683973955908</v>
      </c>
      <c r="BE22" s="778">
        <v>803.33683973955908</v>
      </c>
      <c r="BF22" s="778">
        <v>803.33683973955908</v>
      </c>
      <c r="BG22" s="778">
        <v>803.33683973955908</v>
      </c>
      <c r="BH22" s="778">
        <v>803.33683973955908</v>
      </c>
      <c r="BI22" s="778">
        <v>803.33683973955908</v>
      </c>
      <c r="BJ22" s="778">
        <v>803.33683973955908</v>
      </c>
      <c r="BK22" s="778">
        <v>803.33683973955908</v>
      </c>
      <c r="BL22" s="778">
        <v>803.33683973955908</v>
      </c>
      <c r="BM22" s="778">
        <v>0</v>
      </c>
      <c r="BN22" s="778">
        <v>0</v>
      </c>
      <c r="BO22" s="778">
        <v>0</v>
      </c>
      <c r="BP22" s="778">
        <v>0</v>
      </c>
      <c r="BQ22" s="778">
        <v>0</v>
      </c>
      <c r="BR22" s="778">
        <v>0</v>
      </c>
      <c r="BS22" s="778">
        <v>0</v>
      </c>
      <c r="BT22" s="778">
        <v>0</v>
      </c>
      <c r="BU22" s="778">
        <v>0</v>
      </c>
      <c r="BV22" s="778">
        <v>0</v>
      </c>
      <c r="BW22" s="778">
        <v>0</v>
      </c>
      <c r="BX22" s="778">
        <v>0</v>
      </c>
      <c r="BY22" s="778">
        <v>0</v>
      </c>
      <c r="BZ22" s="778">
        <v>0</v>
      </c>
      <c r="CA22" s="762"/>
      <c r="CB22" s="777">
        <v>0</v>
      </c>
      <c r="CC22" s="777">
        <v>0</v>
      </c>
      <c r="CD22" s="777">
        <v>0</v>
      </c>
      <c r="CE22" s="777">
        <v>0</v>
      </c>
      <c r="CF22" s="777">
        <v>0</v>
      </c>
      <c r="CG22" s="777">
        <v>0</v>
      </c>
      <c r="CH22" s="777">
        <v>0</v>
      </c>
      <c r="CI22" s="777">
        <v>0</v>
      </c>
      <c r="CJ22" s="777">
        <v>0</v>
      </c>
      <c r="CK22" s="777">
        <v>0</v>
      </c>
      <c r="CL22" s="777">
        <v>0</v>
      </c>
      <c r="CM22" s="777">
        <v>0</v>
      </c>
      <c r="CN22" s="777">
        <v>0</v>
      </c>
      <c r="CO22" s="777">
        <v>0</v>
      </c>
      <c r="CP22" s="777">
        <v>0</v>
      </c>
      <c r="CQ22" s="777">
        <v>0</v>
      </c>
      <c r="CR22" s="777">
        <v>0</v>
      </c>
      <c r="CS22" s="777">
        <v>0</v>
      </c>
      <c r="CT22" s="777">
        <v>0</v>
      </c>
      <c r="CU22" s="777">
        <v>0</v>
      </c>
      <c r="CV22" s="777">
        <v>0</v>
      </c>
      <c r="CW22" s="777">
        <v>0</v>
      </c>
      <c r="CX22" s="777">
        <v>0</v>
      </c>
      <c r="CY22" s="777">
        <v>0</v>
      </c>
      <c r="CZ22" s="777">
        <v>0</v>
      </c>
      <c r="DA22" s="779">
        <v>0</v>
      </c>
    </row>
    <row r="23" spans="2:105">
      <c r="B23" s="759">
        <v>19489</v>
      </c>
      <c r="C23" s="760" t="s">
        <v>682</v>
      </c>
      <c r="D23" s="760" t="s">
        <v>826</v>
      </c>
      <c r="E23" s="760" t="s">
        <v>119</v>
      </c>
      <c r="F23" s="760" t="s">
        <v>820</v>
      </c>
      <c r="G23" s="760" t="s">
        <v>821</v>
      </c>
      <c r="H23" s="761">
        <v>2016</v>
      </c>
      <c r="I23" s="762"/>
      <c r="J23" s="763">
        <v>145140</v>
      </c>
      <c r="K23" s="763"/>
      <c r="L23" s="764" t="s">
        <v>384</v>
      </c>
      <c r="M23" s="760"/>
      <c r="N23" s="760"/>
      <c r="O23" s="760"/>
      <c r="P23" s="760"/>
      <c r="Q23" s="760"/>
      <c r="R23" s="760"/>
      <c r="S23" s="762"/>
      <c r="T23" s="760"/>
      <c r="U23" s="760" t="s">
        <v>827</v>
      </c>
      <c r="V23" s="765">
        <v>42170.582094907404</v>
      </c>
      <c r="W23" s="765">
        <v>42310</v>
      </c>
      <c r="X23" s="765">
        <v>42460</v>
      </c>
      <c r="Y23" s="766" t="s">
        <v>824</v>
      </c>
      <c r="Z23" s="767">
        <v>1</v>
      </c>
      <c r="AA23" s="766"/>
      <c r="AB23" s="768">
        <v>6040</v>
      </c>
      <c r="AC23" s="769">
        <v>42551</v>
      </c>
      <c r="AD23" s="762"/>
      <c r="AE23" s="760" t="s">
        <v>825</v>
      </c>
      <c r="AF23" s="760"/>
      <c r="AG23" s="760" t="s">
        <v>822</v>
      </c>
      <c r="AH23" s="770"/>
      <c r="AI23" s="771">
        <v>56264</v>
      </c>
      <c r="AJ23" s="772">
        <v>15.1</v>
      </c>
      <c r="AK23" s="762"/>
      <c r="AL23" s="773">
        <v>0.86225999654008056</v>
      </c>
      <c r="AM23" s="774">
        <v>0.78486731519862851</v>
      </c>
      <c r="AN23" s="774">
        <v>0.79396845615304434</v>
      </c>
      <c r="AO23" s="775">
        <v>0.79978556579113191</v>
      </c>
      <c r="AP23" s="762"/>
      <c r="AQ23" s="776">
        <v>48514.196445331094</v>
      </c>
      <c r="AR23" s="777">
        <v>11.851496459499291</v>
      </c>
      <c r="AS23" s="777">
        <v>46396.479910470647</v>
      </c>
      <c r="AT23" s="777">
        <v>11.334161084411633</v>
      </c>
      <c r="AU23" s="762"/>
      <c r="AV23" s="777">
        <v>38518.741653205041</v>
      </c>
      <c r="AW23" s="777">
        <v>9.4786558013322377</v>
      </c>
      <c r="AX23" s="777">
        <v>36837.341525452124</v>
      </c>
      <c r="AY23" s="777">
        <v>9.0648984356639897</v>
      </c>
      <c r="AZ23" s="762"/>
      <c r="BA23" s="778">
        <v>0</v>
      </c>
      <c r="BB23" s="778">
        <v>38518.741653205041</v>
      </c>
      <c r="BC23" s="778">
        <v>36837.341525452124</v>
      </c>
      <c r="BD23" s="778">
        <v>36837.341525452124</v>
      </c>
      <c r="BE23" s="778">
        <v>36837.341525452124</v>
      </c>
      <c r="BF23" s="778">
        <v>36837.341525452124</v>
      </c>
      <c r="BG23" s="778">
        <v>36837.341525452124</v>
      </c>
      <c r="BH23" s="778">
        <v>36837.341525452124</v>
      </c>
      <c r="BI23" s="778">
        <v>36837.341525452124</v>
      </c>
      <c r="BJ23" s="778">
        <v>36837.341525452124</v>
      </c>
      <c r="BK23" s="778">
        <v>36837.341525452124</v>
      </c>
      <c r="BL23" s="778">
        <v>36837.341525452124</v>
      </c>
      <c r="BM23" s="778">
        <v>22329.687561210536</v>
      </c>
      <c r="BN23" s="778">
        <v>0</v>
      </c>
      <c r="BO23" s="778">
        <v>0</v>
      </c>
      <c r="BP23" s="778">
        <v>0</v>
      </c>
      <c r="BQ23" s="778">
        <v>0</v>
      </c>
      <c r="BR23" s="778">
        <v>0</v>
      </c>
      <c r="BS23" s="778">
        <v>0</v>
      </c>
      <c r="BT23" s="778">
        <v>0</v>
      </c>
      <c r="BU23" s="778">
        <v>0</v>
      </c>
      <c r="BV23" s="778">
        <v>0</v>
      </c>
      <c r="BW23" s="778">
        <v>0</v>
      </c>
      <c r="BX23" s="778">
        <v>0</v>
      </c>
      <c r="BY23" s="778">
        <v>0</v>
      </c>
      <c r="BZ23" s="778">
        <v>0</v>
      </c>
      <c r="CA23" s="762"/>
      <c r="CB23" s="777">
        <v>0</v>
      </c>
      <c r="CC23" s="777">
        <v>9.4786558013322377</v>
      </c>
      <c r="CD23" s="777">
        <v>9.0648984356639897</v>
      </c>
      <c r="CE23" s="777">
        <v>9.0648984356639897</v>
      </c>
      <c r="CF23" s="777">
        <v>9.0648984356639897</v>
      </c>
      <c r="CG23" s="777">
        <v>9.0648984356639897</v>
      </c>
      <c r="CH23" s="777">
        <v>9.0648984356639897</v>
      </c>
      <c r="CI23" s="777">
        <v>9.0648984356639897</v>
      </c>
      <c r="CJ23" s="777">
        <v>9.0648984356639897</v>
      </c>
      <c r="CK23" s="777">
        <v>9.0648984356639897</v>
      </c>
      <c r="CL23" s="777">
        <v>9.0648984356639897</v>
      </c>
      <c r="CM23" s="777">
        <v>9.0648984356639897</v>
      </c>
      <c r="CN23" s="777">
        <v>5.4948685616367552</v>
      </c>
      <c r="CO23" s="777">
        <v>0</v>
      </c>
      <c r="CP23" s="777">
        <v>0</v>
      </c>
      <c r="CQ23" s="777">
        <v>0</v>
      </c>
      <c r="CR23" s="777">
        <v>0</v>
      </c>
      <c r="CS23" s="777">
        <v>0</v>
      </c>
      <c r="CT23" s="777">
        <v>0</v>
      </c>
      <c r="CU23" s="777">
        <v>0</v>
      </c>
      <c r="CV23" s="777">
        <v>0</v>
      </c>
      <c r="CW23" s="777">
        <v>0</v>
      </c>
      <c r="CX23" s="777">
        <v>0</v>
      </c>
      <c r="CY23" s="777">
        <v>0</v>
      </c>
      <c r="CZ23" s="777">
        <v>0</v>
      </c>
      <c r="DA23" s="779">
        <v>0</v>
      </c>
    </row>
    <row r="24" spans="2:105">
      <c r="B24" s="759">
        <v>19490</v>
      </c>
      <c r="C24" s="760" t="s">
        <v>682</v>
      </c>
      <c r="D24" s="760" t="s">
        <v>826</v>
      </c>
      <c r="E24" s="760" t="s">
        <v>119</v>
      </c>
      <c r="F24" s="760" t="s">
        <v>820</v>
      </c>
      <c r="G24" s="760" t="s">
        <v>821</v>
      </c>
      <c r="H24" s="761">
        <v>2016</v>
      </c>
      <c r="I24" s="762"/>
      <c r="J24" s="763">
        <v>151587</v>
      </c>
      <c r="K24" s="763"/>
      <c r="L24" s="764" t="s">
        <v>384</v>
      </c>
      <c r="M24" s="760"/>
      <c r="N24" s="760"/>
      <c r="O24" s="760"/>
      <c r="P24" s="760"/>
      <c r="Q24" s="760"/>
      <c r="R24" s="760"/>
      <c r="S24" s="762"/>
      <c r="T24" s="760"/>
      <c r="U24" s="760" t="s">
        <v>823</v>
      </c>
      <c r="V24" s="765">
        <v>42320.519699074073</v>
      </c>
      <c r="W24" s="765">
        <v>42307</v>
      </c>
      <c r="X24" s="765">
        <v>42395</v>
      </c>
      <c r="Y24" s="766" t="s">
        <v>824</v>
      </c>
      <c r="Z24" s="767">
        <v>2</v>
      </c>
      <c r="AA24" s="766"/>
      <c r="AB24" s="768">
        <v>1341</v>
      </c>
      <c r="AC24" s="769">
        <v>42643</v>
      </c>
      <c r="AD24" s="762"/>
      <c r="AE24" s="760" t="s">
        <v>825</v>
      </c>
      <c r="AF24" s="760"/>
      <c r="AG24" s="760" t="s">
        <v>822</v>
      </c>
      <c r="AH24" s="770"/>
      <c r="AI24" s="771">
        <v>8910</v>
      </c>
      <c r="AJ24" s="772">
        <v>0</v>
      </c>
      <c r="AK24" s="762"/>
      <c r="AL24" s="773">
        <v>0.80333691333369117</v>
      </c>
      <c r="AM24" s="774">
        <v>1</v>
      </c>
      <c r="AN24" s="774">
        <v>0.79396845615304446</v>
      </c>
      <c r="AO24" s="775">
        <v>1</v>
      </c>
      <c r="AP24" s="762"/>
      <c r="AQ24" s="776">
        <v>7157.7318978031881</v>
      </c>
      <c r="AR24" s="777">
        <v>0</v>
      </c>
      <c r="AS24" s="777">
        <v>7157.7318978031881</v>
      </c>
      <c r="AT24" s="777">
        <v>0</v>
      </c>
      <c r="AU24" s="762"/>
      <c r="AV24" s="777">
        <v>5683.013344456198</v>
      </c>
      <c r="AW24" s="777">
        <v>0</v>
      </c>
      <c r="AX24" s="777">
        <v>5683.013344456198</v>
      </c>
      <c r="AY24" s="777">
        <v>0</v>
      </c>
      <c r="AZ24" s="762"/>
      <c r="BA24" s="778">
        <v>0</v>
      </c>
      <c r="BB24" s="778">
        <v>5683.013344456198</v>
      </c>
      <c r="BC24" s="778">
        <v>5683.013344456198</v>
      </c>
      <c r="BD24" s="778">
        <v>5683.013344456198</v>
      </c>
      <c r="BE24" s="778">
        <v>5683.013344456198</v>
      </c>
      <c r="BF24" s="778">
        <v>5683.013344456198</v>
      </c>
      <c r="BG24" s="778">
        <v>5683.013344456198</v>
      </c>
      <c r="BH24" s="778">
        <v>5683.013344456198</v>
      </c>
      <c r="BI24" s="778">
        <v>5683.013344456198</v>
      </c>
      <c r="BJ24" s="778">
        <v>5683.013344456198</v>
      </c>
      <c r="BK24" s="778">
        <v>5683.013344456198</v>
      </c>
      <c r="BL24" s="778">
        <v>5683.013344456198</v>
      </c>
      <c r="BM24" s="778">
        <v>5683.013344456198</v>
      </c>
      <c r="BN24" s="778">
        <v>0</v>
      </c>
      <c r="BO24" s="778">
        <v>0</v>
      </c>
      <c r="BP24" s="778">
        <v>0</v>
      </c>
      <c r="BQ24" s="778">
        <v>0</v>
      </c>
      <c r="BR24" s="778">
        <v>0</v>
      </c>
      <c r="BS24" s="778">
        <v>0</v>
      </c>
      <c r="BT24" s="778">
        <v>0</v>
      </c>
      <c r="BU24" s="778">
        <v>0</v>
      </c>
      <c r="BV24" s="778">
        <v>0</v>
      </c>
      <c r="BW24" s="778">
        <v>0</v>
      </c>
      <c r="BX24" s="778">
        <v>0</v>
      </c>
      <c r="BY24" s="778">
        <v>0</v>
      </c>
      <c r="BZ24" s="778">
        <v>0</v>
      </c>
      <c r="CA24" s="762"/>
      <c r="CB24" s="777">
        <v>0</v>
      </c>
      <c r="CC24" s="777">
        <v>0</v>
      </c>
      <c r="CD24" s="777">
        <v>0</v>
      </c>
      <c r="CE24" s="777">
        <v>0</v>
      </c>
      <c r="CF24" s="777">
        <v>0</v>
      </c>
      <c r="CG24" s="777">
        <v>0</v>
      </c>
      <c r="CH24" s="777">
        <v>0</v>
      </c>
      <c r="CI24" s="777">
        <v>0</v>
      </c>
      <c r="CJ24" s="777">
        <v>0</v>
      </c>
      <c r="CK24" s="777">
        <v>0</v>
      </c>
      <c r="CL24" s="777">
        <v>0</v>
      </c>
      <c r="CM24" s="777">
        <v>0</v>
      </c>
      <c r="CN24" s="777">
        <v>0</v>
      </c>
      <c r="CO24" s="777">
        <v>0</v>
      </c>
      <c r="CP24" s="777">
        <v>0</v>
      </c>
      <c r="CQ24" s="777">
        <v>0</v>
      </c>
      <c r="CR24" s="777">
        <v>0</v>
      </c>
      <c r="CS24" s="777">
        <v>0</v>
      </c>
      <c r="CT24" s="777">
        <v>0</v>
      </c>
      <c r="CU24" s="777">
        <v>0</v>
      </c>
      <c r="CV24" s="777">
        <v>0</v>
      </c>
      <c r="CW24" s="777">
        <v>0</v>
      </c>
      <c r="CX24" s="777">
        <v>0</v>
      </c>
      <c r="CY24" s="777">
        <v>0</v>
      </c>
      <c r="CZ24" s="777">
        <v>0</v>
      </c>
      <c r="DA24" s="779">
        <v>0</v>
      </c>
    </row>
    <row r="25" spans="2:105">
      <c r="B25" s="780">
        <v>19104</v>
      </c>
      <c r="C25" s="781" t="s">
        <v>682</v>
      </c>
      <c r="D25" s="781" t="s">
        <v>819</v>
      </c>
      <c r="E25" s="782" t="s">
        <v>101</v>
      </c>
      <c r="F25" s="781" t="s">
        <v>828</v>
      </c>
      <c r="G25" s="781" t="s">
        <v>821</v>
      </c>
      <c r="H25" s="783">
        <v>2015</v>
      </c>
      <c r="I25" s="784"/>
      <c r="J25" s="785">
        <v>149008</v>
      </c>
      <c r="K25" s="785"/>
      <c r="L25" s="764" t="s">
        <v>741</v>
      </c>
      <c r="M25" s="781"/>
      <c r="N25" s="781"/>
      <c r="O25" s="781"/>
      <c r="P25" s="781"/>
      <c r="Q25" s="781"/>
      <c r="R25" s="781"/>
      <c r="S25" s="784"/>
      <c r="T25" s="781" t="s">
        <v>829</v>
      </c>
      <c r="U25" s="781" t="s">
        <v>823</v>
      </c>
      <c r="V25" s="786" t="s">
        <v>830</v>
      </c>
      <c r="W25" s="786" t="s">
        <v>831</v>
      </c>
      <c r="X25" s="786" t="s">
        <v>832</v>
      </c>
      <c r="Y25" s="787" t="s">
        <v>824</v>
      </c>
      <c r="Z25" s="788">
        <v>18</v>
      </c>
      <c r="AA25" s="787">
        <v>0</v>
      </c>
      <c r="AB25" s="789">
        <v>1350</v>
      </c>
      <c r="AC25" s="790" t="s">
        <v>833</v>
      </c>
      <c r="AD25" s="784"/>
      <c r="AE25" s="781" t="s">
        <v>825</v>
      </c>
      <c r="AF25" s="781"/>
      <c r="AG25" s="781"/>
      <c r="AH25" s="791"/>
      <c r="AI25" s="792">
        <v>3974</v>
      </c>
      <c r="AJ25" s="793">
        <v>0.83</v>
      </c>
      <c r="AK25" s="784"/>
      <c r="AL25" s="794">
        <v>1.2091418423056524</v>
      </c>
      <c r="AM25" s="795">
        <v>1.0159505452026785</v>
      </c>
      <c r="AN25" s="795">
        <v>0.7337677827498762</v>
      </c>
      <c r="AO25" s="796">
        <v>0.7231266820766411</v>
      </c>
      <c r="AP25" s="784"/>
      <c r="AQ25" s="797">
        <v>4805.1296813226627</v>
      </c>
      <c r="AR25" s="798">
        <v>0.84323895251822312</v>
      </c>
      <c r="AS25" s="798">
        <v>4805.1296813226627</v>
      </c>
      <c r="AT25" s="798">
        <v>0.84323895251822312</v>
      </c>
      <c r="AU25" s="784"/>
      <c r="AV25" s="798">
        <v>3525.8493520897496</v>
      </c>
      <c r="AW25" s="798">
        <v>0.609768585932285</v>
      </c>
      <c r="AX25" s="798">
        <v>3525.8493520897496</v>
      </c>
      <c r="AY25" s="798">
        <v>0.609768585932285</v>
      </c>
      <c r="AZ25" s="784"/>
      <c r="BA25" s="798">
        <v>3525.8493520897496</v>
      </c>
      <c r="BB25" s="798">
        <v>3525.8493520897496</v>
      </c>
      <c r="BC25" s="798">
        <v>3525.8493520897496</v>
      </c>
      <c r="BD25" s="798">
        <v>3525.8493520897496</v>
      </c>
      <c r="BE25" s="798">
        <v>3525.8493520897496</v>
      </c>
      <c r="BF25" s="798">
        <v>3525.8493520897496</v>
      </c>
      <c r="BG25" s="798">
        <v>3525.8493520897496</v>
      </c>
      <c r="BH25" s="798">
        <v>3525.8493520897496</v>
      </c>
      <c r="BI25" s="798">
        <v>3525.8493520897496</v>
      </c>
      <c r="BJ25" s="798">
        <v>3525.8493520897496</v>
      </c>
      <c r="BK25" s="798">
        <v>3525.8493520897496</v>
      </c>
      <c r="BL25" s="798">
        <v>3525.8493520897496</v>
      </c>
      <c r="BM25" s="798">
        <v>0</v>
      </c>
      <c r="BN25" s="798">
        <v>0</v>
      </c>
      <c r="BO25" s="798">
        <v>0</v>
      </c>
      <c r="BP25" s="798">
        <v>0</v>
      </c>
      <c r="BQ25" s="798">
        <v>0</v>
      </c>
      <c r="BR25" s="798">
        <v>0</v>
      </c>
      <c r="BS25" s="798">
        <v>0</v>
      </c>
      <c r="BT25" s="798">
        <v>0</v>
      </c>
      <c r="BU25" s="798">
        <v>0</v>
      </c>
      <c r="BV25" s="798">
        <v>0</v>
      </c>
      <c r="BW25" s="798">
        <v>0</v>
      </c>
      <c r="BX25" s="798">
        <v>0</v>
      </c>
      <c r="BY25" s="798">
        <v>0</v>
      </c>
      <c r="BZ25" s="798">
        <v>0</v>
      </c>
      <c r="CA25" s="784"/>
      <c r="CB25" s="798">
        <v>0.609768585932285</v>
      </c>
      <c r="CC25" s="798">
        <v>0.609768585932285</v>
      </c>
      <c r="CD25" s="798">
        <v>0.609768585932285</v>
      </c>
      <c r="CE25" s="798">
        <v>0.609768585932285</v>
      </c>
      <c r="CF25" s="798">
        <v>0.609768585932285</v>
      </c>
      <c r="CG25" s="798">
        <v>0.609768585932285</v>
      </c>
      <c r="CH25" s="798">
        <v>0.609768585932285</v>
      </c>
      <c r="CI25" s="798">
        <v>0.609768585932285</v>
      </c>
      <c r="CJ25" s="798">
        <v>0.609768585932285</v>
      </c>
      <c r="CK25" s="798">
        <v>0.609768585932285</v>
      </c>
      <c r="CL25" s="798">
        <v>0.609768585932285</v>
      </c>
      <c r="CM25" s="798">
        <v>0.609768585932285</v>
      </c>
      <c r="CN25" s="798">
        <v>0</v>
      </c>
      <c r="CO25" s="798">
        <v>0</v>
      </c>
      <c r="CP25" s="798">
        <v>0</v>
      </c>
      <c r="CQ25" s="798">
        <v>0</v>
      </c>
      <c r="CR25" s="798">
        <v>0</v>
      </c>
      <c r="CS25" s="798">
        <v>0</v>
      </c>
      <c r="CT25" s="798">
        <v>0</v>
      </c>
      <c r="CU25" s="798">
        <v>0</v>
      </c>
      <c r="CV25" s="798">
        <v>0</v>
      </c>
      <c r="CW25" s="798">
        <v>0</v>
      </c>
      <c r="CX25" s="798">
        <v>0</v>
      </c>
      <c r="CY25" s="798">
        <v>0</v>
      </c>
      <c r="CZ25" s="798">
        <v>0</v>
      </c>
      <c r="DA25" s="799">
        <v>0</v>
      </c>
    </row>
    <row r="26" spans="2:105">
      <c r="B26" s="780">
        <v>19097</v>
      </c>
      <c r="C26" s="781" t="s">
        <v>682</v>
      </c>
      <c r="D26" s="781" t="s">
        <v>819</v>
      </c>
      <c r="E26" s="782" t="s">
        <v>101</v>
      </c>
      <c r="F26" s="781" t="s">
        <v>828</v>
      </c>
      <c r="G26" s="781" t="s">
        <v>821</v>
      </c>
      <c r="H26" s="783">
        <v>2015</v>
      </c>
      <c r="I26" s="784"/>
      <c r="J26" s="785">
        <v>149463</v>
      </c>
      <c r="K26" s="785"/>
      <c r="L26" s="764" t="s">
        <v>384</v>
      </c>
      <c r="M26" s="781"/>
      <c r="N26" s="781"/>
      <c r="O26" s="781"/>
      <c r="P26" s="781"/>
      <c r="Q26" s="781"/>
      <c r="R26" s="781"/>
      <c r="S26" s="784"/>
      <c r="T26" s="781" t="s">
        <v>829</v>
      </c>
      <c r="U26" s="781" t="s">
        <v>827</v>
      </c>
      <c r="V26" s="786" t="s">
        <v>834</v>
      </c>
      <c r="W26" s="786" t="s">
        <v>835</v>
      </c>
      <c r="X26" s="786" t="s">
        <v>836</v>
      </c>
      <c r="Y26" s="787" t="s">
        <v>824</v>
      </c>
      <c r="Z26" s="788">
        <v>1</v>
      </c>
      <c r="AA26" s="787">
        <v>0</v>
      </c>
      <c r="AB26" s="789">
        <v>47360</v>
      </c>
      <c r="AC26" s="790" t="s">
        <v>833</v>
      </c>
      <c r="AD26" s="784"/>
      <c r="AE26" s="781" t="s">
        <v>825</v>
      </c>
      <c r="AF26" s="781"/>
      <c r="AG26" s="781"/>
      <c r="AH26" s="791"/>
      <c r="AI26" s="792">
        <v>707558</v>
      </c>
      <c r="AJ26" s="793">
        <v>118.4</v>
      </c>
      <c r="AK26" s="784"/>
      <c r="AL26" s="794">
        <v>0.95337169258112053</v>
      </c>
      <c r="AM26" s="795">
        <v>0.92281983610549601</v>
      </c>
      <c r="AN26" s="795">
        <v>0.73279301756927995</v>
      </c>
      <c r="AO26" s="796">
        <v>0.73863595557592765</v>
      </c>
      <c r="AP26" s="784"/>
      <c r="AQ26" s="797">
        <v>674565.76805931248</v>
      </c>
      <c r="AR26" s="798">
        <v>109.26186859489073</v>
      </c>
      <c r="AS26" s="798">
        <v>674565.76805931248</v>
      </c>
      <c r="AT26" s="798">
        <v>109.26186859489073</v>
      </c>
      <c r="AU26" s="784"/>
      <c r="AV26" s="798">
        <v>494317.08472512261</v>
      </c>
      <c r="AW26" s="798">
        <v>80.704744717598558</v>
      </c>
      <c r="AX26" s="798">
        <v>494317.08472512261</v>
      </c>
      <c r="AY26" s="798">
        <v>80.704744717598558</v>
      </c>
      <c r="AZ26" s="784"/>
      <c r="BA26" s="798">
        <v>494317.08472512261</v>
      </c>
      <c r="BB26" s="798">
        <v>494317.08472512261</v>
      </c>
      <c r="BC26" s="798">
        <v>494317.08472512261</v>
      </c>
      <c r="BD26" s="798">
        <v>494317.08472512261</v>
      </c>
      <c r="BE26" s="798">
        <v>494317.08472512261</v>
      </c>
      <c r="BF26" s="798">
        <v>494317.08472512261</v>
      </c>
      <c r="BG26" s="798">
        <v>441633.5970603996</v>
      </c>
      <c r="BH26" s="798">
        <v>441633.5970603996</v>
      </c>
      <c r="BI26" s="798">
        <v>441633.5970603996</v>
      </c>
      <c r="BJ26" s="798">
        <v>218440.75832853804</v>
      </c>
      <c r="BK26" s="798">
        <v>0</v>
      </c>
      <c r="BL26" s="798">
        <v>0</v>
      </c>
      <c r="BM26" s="798">
        <v>0</v>
      </c>
      <c r="BN26" s="798">
        <v>0</v>
      </c>
      <c r="BO26" s="798">
        <v>0</v>
      </c>
      <c r="BP26" s="798">
        <v>0</v>
      </c>
      <c r="BQ26" s="798">
        <v>0</v>
      </c>
      <c r="BR26" s="798">
        <v>0</v>
      </c>
      <c r="BS26" s="798">
        <v>0</v>
      </c>
      <c r="BT26" s="798">
        <v>0</v>
      </c>
      <c r="BU26" s="798">
        <v>0</v>
      </c>
      <c r="BV26" s="798">
        <v>0</v>
      </c>
      <c r="BW26" s="798">
        <v>0</v>
      </c>
      <c r="BX26" s="798">
        <v>0</v>
      </c>
      <c r="BY26" s="798">
        <v>0</v>
      </c>
      <c r="BZ26" s="798">
        <v>0</v>
      </c>
      <c r="CA26" s="784"/>
      <c r="CB26" s="798">
        <v>80.704744717598558</v>
      </c>
      <c r="CC26" s="798">
        <v>80.704744717598558</v>
      </c>
      <c r="CD26" s="798">
        <v>80.704744717598558</v>
      </c>
      <c r="CE26" s="798">
        <v>80.704744717598558</v>
      </c>
      <c r="CF26" s="798">
        <v>80.704744717598558</v>
      </c>
      <c r="CG26" s="798">
        <v>80.704744717598558</v>
      </c>
      <c r="CH26" s="798">
        <v>72.103368082642589</v>
      </c>
      <c r="CI26" s="798">
        <v>72.103368082642589</v>
      </c>
      <c r="CJ26" s="798">
        <v>72.103368082642589</v>
      </c>
      <c r="CK26" s="798">
        <v>35.663759521130984</v>
      </c>
      <c r="CL26" s="798">
        <v>0</v>
      </c>
      <c r="CM26" s="798">
        <v>0</v>
      </c>
      <c r="CN26" s="798">
        <v>0</v>
      </c>
      <c r="CO26" s="798">
        <v>0</v>
      </c>
      <c r="CP26" s="798">
        <v>0</v>
      </c>
      <c r="CQ26" s="798">
        <v>0</v>
      </c>
      <c r="CR26" s="798">
        <v>0</v>
      </c>
      <c r="CS26" s="798">
        <v>0</v>
      </c>
      <c r="CT26" s="798">
        <v>0</v>
      </c>
      <c r="CU26" s="798">
        <v>0</v>
      </c>
      <c r="CV26" s="798">
        <v>0</v>
      </c>
      <c r="CW26" s="798">
        <v>0</v>
      </c>
      <c r="CX26" s="798">
        <v>0</v>
      </c>
      <c r="CY26" s="798">
        <v>0</v>
      </c>
      <c r="CZ26" s="798">
        <v>0</v>
      </c>
      <c r="DA26" s="799">
        <v>0</v>
      </c>
    </row>
    <row r="27" spans="2:105">
      <c r="B27" s="780">
        <v>19098</v>
      </c>
      <c r="C27" s="781" t="s">
        <v>682</v>
      </c>
      <c r="D27" s="781" t="s">
        <v>819</v>
      </c>
      <c r="E27" s="782" t="s">
        <v>101</v>
      </c>
      <c r="F27" s="781" t="s">
        <v>828</v>
      </c>
      <c r="G27" s="781" t="s">
        <v>821</v>
      </c>
      <c r="H27" s="783">
        <v>2015</v>
      </c>
      <c r="I27" s="784"/>
      <c r="J27" s="785">
        <v>154080</v>
      </c>
      <c r="K27" s="785"/>
      <c r="L27" s="764" t="s">
        <v>384</v>
      </c>
      <c r="M27" s="781"/>
      <c r="N27" s="781"/>
      <c r="O27" s="781"/>
      <c r="P27" s="781"/>
      <c r="Q27" s="781"/>
      <c r="R27" s="781"/>
      <c r="S27" s="784"/>
      <c r="T27" s="781" t="s">
        <v>829</v>
      </c>
      <c r="U27" s="781" t="s">
        <v>837</v>
      </c>
      <c r="V27" s="786" t="s">
        <v>838</v>
      </c>
      <c r="W27" s="786" t="s">
        <v>839</v>
      </c>
      <c r="X27" s="786" t="s">
        <v>840</v>
      </c>
      <c r="Y27" s="787" t="s">
        <v>824</v>
      </c>
      <c r="Z27" s="788">
        <v>1</v>
      </c>
      <c r="AA27" s="787">
        <v>0</v>
      </c>
      <c r="AB27" s="789">
        <v>28079.5</v>
      </c>
      <c r="AC27" s="790" t="s">
        <v>833</v>
      </c>
      <c r="AD27" s="784"/>
      <c r="AE27" s="781" t="s">
        <v>825</v>
      </c>
      <c r="AF27" s="781"/>
      <c r="AG27" s="781"/>
      <c r="AH27" s="791"/>
      <c r="AI27" s="792">
        <v>280795</v>
      </c>
      <c r="AJ27" s="793">
        <v>0</v>
      </c>
      <c r="AK27" s="784"/>
      <c r="AL27" s="794">
        <v>0.91419177697322873</v>
      </c>
      <c r="AM27" s="795">
        <v>1</v>
      </c>
      <c r="AN27" s="795">
        <v>0.63286316220461802</v>
      </c>
      <c r="AO27" s="796">
        <v>1</v>
      </c>
      <c r="AP27" s="784"/>
      <c r="AQ27" s="797">
        <v>256700.48001519777</v>
      </c>
      <c r="AR27" s="798">
        <v>0</v>
      </c>
      <c r="AS27" s="798">
        <v>256700.48001519777</v>
      </c>
      <c r="AT27" s="798">
        <v>0</v>
      </c>
      <c r="AU27" s="784"/>
      <c r="AV27" s="798">
        <v>162456.27752186143</v>
      </c>
      <c r="AW27" s="798">
        <v>0</v>
      </c>
      <c r="AX27" s="798">
        <v>162456.27752186143</v>
      </c>
      <c r="AY27" s="798">
        <v>0</v>
      </c>
      <c r="AZ27" s="784"/>
      <c r="BA27" s="798">
        <v>162456.27752186143</v>
      </c>
      <c r="BB27" s="798">
        <v>162456.27752186143</v>
      </c>
      <c r="BC27" s="798">
        <v>162456.27752186143</v>
      </c>
      <c r="BD27" s="798">
        <v>162456.27752186143</v>
      </c>
      <c r="BE27" s="798">
        <v>162456.27752186143</v>
      </c>
      <c r="BF27" s="798">
        <v>162456.27752186143</v>
      </c>
      <c r="BG27" s="798">
        <v>162456.27752186143</v>
      </c>
      <c r="BH27" s="798">
        <v>162456.27752186143</v>
      </c>
      <c r="BI27" s="798">
        <v>162456.27752186143</v>
      </c>
      <c r="BJ27" s="798">
        <v>162456.27752186143</v>
      </c>
      <c r="BK27" s="798">
        <v>162456.27752186143</v>
      </c>
      <c r="BL27" s="798">
        <v>162456.27752186143</v>
      </c>
      <c r="BM27" s="798">
        <v>162456.27752186143</v>
      </c>
      <c r="BN27" s="798">
        <v>162456.27752186143</v>
      </c>
      <c r="BO27" s="798">
        <v>162456.27752186143</v>
      </c>
      <c r="BP27" s="798">
        <v>127572.91572355015</v>
      </c>
      <c r="BQ27" s="798">
        <v>0</v>
      </c>
      <c r="BR27" s="798">
        <v>0</v>
      </c>
      <c r="BS27" s="798">
        <v>0</v>
      </c>
      <c r="BT27" s="798">
        <v>0</v>
      </c>
      <c r="BU27" s="798">
        <v>0</v>
      </c>
      <c r="BV27" s="798">
        <v>0</v>
      </c>
      <c r="BW27" s="798">
        <v>0</v>
      </c>
      <c r="BX27" s="798">
        <v>0</v>
      </c>
      <c r="BY27" s="798">
        <v>0</v>
      </c>
      <c r="BZ27" s="798">
        <v>0</v>
      </c>
      <c r="CA27" s="784"/>
      <c r="CB27" s="798">
        <v>0</v>
      </c>
      <c r="CC27" s="798">
        <v>0</v>
      </c>
      <c r="CD27" s="798">
        <v>0</v>
      </c>
      <c r="CE27" s="798">
        <v>0</v>
      </c>
      <c r="CF27" s="798">
        <v>0</v>
      </c>
      <c r="CG27" s="798">
        <v>0</v>
      </c>
      <c r="CH27" s="798">
        <v>0</v>
      </c>
      <c r="CI27" s="798">
        <v>0</v>
      </c>
      <c r="CJ27" s="798">
        <v>0</v>
      </c>
      <c r="CK27" s="798">
        <v>0</v>
      </c>
      <c r="CL27" s="798">
        <v>0</v>
      </c>
      <c r="CM27" s="798">
        <v>0</v>
      </c>
      <c r="CN27" s="798">
        <v>0</v>
      </c>
      <c r="CO27" s="798">
        <v>0</v>
      </c>
      <c r="CP27" s="798">
        <v>0</v>
      </c>
      <c r="CQ27" s="798">
        <v>0</v>
      </c>
      <c r="CR27" s="798">
        <v>0</v>
      </c>
      <c r="CS27" s="798">
        <v>0</v>
      </c>
      <c r="CT27" s="798">
        <v>0</v>
      </c>
      <c r="CU27" s="798">
        <v>0</v>
      </c>
      <c r="CV27" s="798">
        <v>0</v>
      </c>
      <c r="CW27" s="798">
        <v>0</v>
      </c>
      <c r="CX27" s="798">
        <v>0</v>
      </c>
      <c r="CY27" s="798">
        <v>0</v>
      </c>
      <c r="CZ27" s="798">
        <v>0</v>
      </c>
      <c r="DA27" s="799">
        <v>0</v>
      </c>
    </row>
    <row r="28" spans="2:105">
      <c r="B28" s="759">
        <v>19494</v>
      </c>
      <c r="C28" s="760" t="s">
        <v>682</v>
      </c>
      <c r="D28" s="760" t="s">
        <v>826</v>
      </c>
      <c r="E28" s="760" t="s">
        <v>119</v>
      </c>
      <c r="F28" s="760" t="s">
        <v>820</v>
      </c>
      <c r="G28" s="760" t="s">
        <v>821</v>
      </c>
      <c r="H28" s="761">
        <v>2016</v>
      </c>
      <c r="I28" s="762"/>
      <c r="J28" s="763">
        <v>154477</v>
      </c>
      <c r="K28" s="763"/>
      <c r="L28" s="764" t="s">
        <v>741</v>
      </c>
      <c r="M28" s="760"/>
      <c r="N28" s="760"/>
      <c r="O28" s="760"/>
      <c r="P28" s="760"/>
      <c r="Q28" s="760"/>
      <c r="R28" s="760"/>
      <c r="S28" s="762"/>
      <c r="T28" s="760"/>
      <c r="U28" s="760" t="s">
        <v>827</v>
      </c>
      <c r="V28" s="765">
        <v>42376.429062499999</v>
      </c>
      <c r="W28" s="765">
        <v>42422</v>
      </c>
      <c r="X28" s="765">
        <v>42426</v>
      </c>
      <c r="Y28" s="766" t="s">
        <v>824</v>
      </c>
      <c r="Z28" s="767">
        <v>1</v>
      </c>
      <c r="AA28" s="766"/>
      <c r="AB28" s="768">
        <v>986.00172082864515</v>
      </c>
      <c r="AC28" s="769">
        <v>42643</v>
      </c>
      <c r="AD28" s="762"/>
      <c r="AE28" s="760" t="s">
        <v>825</v>
      </c>
      <c r="AF28" s="760"/>
      <c r="AG28" s="760" t="s">
        <v>822</v>
      </c>
      <c r="AH28" s="770"/>
      <c r="AI28" s="771">
        <v>10100</v>
      </c>
      <c r="AJ28" s="772">
        <v>1.2</v>
      </c>
      <c r="AK28" s="762"/>
      <c r="AL28" s="773">
        <v>0.8622599965400809</v>
      </c>
      <c r="AM28" s="774">
        <v>0.78486731519862851</v>
      </c>
      <c r="AN28" s="774">
        <v>0.79396845615304434</v>
      </c>
      <c r="AO28" s="775">
        <v>0.79978556579113214</v>
      </c>
      <c r="AP28" s="762"/>
      <c r="AQ28" s="776">
        <v>8708.8259650548171</v>
      </c>
      <c r="AR28" s="777">
        <v>0.94184077823835421</v>
      </c>
      <c r="AS28" s="777">
        <v>8328.672812024628</v>
      </c>
      <c r="AT28" s="777">
        <v>0.90072803319827544</v>
      </c>
      <c r="AU28" s="762"/>
      <c r="AV28" s="777">
        <v>6914.5331063801195</v>
      </c>
      <c r="AW28" s="777">
        <v>0.75327065970852236</v>
      </c>
      <c r="AX28" s="777">
        <v>6612.7034943670287</v>
      </c>
      <c r="AY28" s="777">
        <v>0.72038927965541633</v>
      </c>
      <c r="AZ28" s="762"/>
      <c r="BA28" s="778">
        <v>0</v>
      </c>
      <c r="BB28" s="778">
        <v>6914.5331063801195</v>
      </c>
      <c r="BC28" s="778">
        <v>6612.7034943670287</v>
      </c>
      <c r="BD28" s="778">
        <v>6612.7034943670287</v>
      </c>
      <c r="BE28" s="778">
        <v>6612.7034943670287</v>
      </c>
      <c r="BF28" s="778">
        <v>6612.7034943670287</v>
      </c>
      <c r="BG28" s="778">
        <v>6612.7034943670287</v>
      </c>
      <c r="BH28" s="778">
        <v>6612.7034943670287</v>
      </c>
      <c r="BI28" s="778">
        <v>6612.7034943670287</v>
      </c>
      <c r="BJ28" s="778">
        <v>6612.7034943670287</v>
      </c>
      <c r="BK28" s="778">
        <v>6612.7034943670287</v>
      </c>
      <c r="BL28" s="778">
        <v>6612.7034943670287</v>
      </c>
      <c r="BM28" s="778">
        <v>4008.4218037861947</v>
      </c>
      <c r="BN28" s="778">
        <v>0</v>
      </c>
      <c r="BO28" s="778">
        <v>0</v>
      </c>
      <c r="BP28" s="778">
        <v>0</v>
      </c>
      <c r="BQ28" s="778">
        <v>0</v>
      </c>
      <c r="BR28" s="778">
        <v>0</v>
      </c>
      <c r="BS28" s="778">
        <v>0</v>
      </c>
      <c r="BT28" s="778">
        <v>0</v>
      </c>
      <c r="BU28" s="778">
        <v>0</v>
      </c>
      <c r="BV28" s="778">
        <v>0</v>
      </c>
      <c r="BW28" s="778">
        <v>0</v>
      </c>
      <c r="BX28" s="778">
        <v>0</v>
      </c>
      <c r="BY28" s="778">
        <v>0</v>
      </c>
      <c r="BZ28" s="778">
        <v>0</v>
      </c>
      <c r="CA28" s="762"/>
      <c r="CB28" s="777">
        <v>0</v>
      </c>
      <c r="CC28" s="777">
        <v>0.75327065970852236</v>
      </c>
      <c r="CD28" s="777">
        <v>0.72038927965541633</v>
      </c>
      <c r="CE28" s="777">
        <v>0.72038927965541633</v>
      </c>
      <c r="CF28" s="777">
        <v>0.72038927965541633</v>
      </c>
      <c r="CG28" s="777">
        <v>0.72038927965541633</v>
      </c>
      <c r="CH28" s="777">
        <v>0.72038927965541633</v>
      </c>
      <c r="CI28" s="777">
        <v>0.72038927965541633</v>
      </c>
      <c r="CJ28" s="777">
        <v>0.72038927965541633</v>
      </c>
      <c r="CK28" s="777">
        <v>0.72038927965541633</v>
      </c>
      <c r="CL28" s="777">
        <v>0.72038927965541633</v>
      </c>
      <c r="CM28" s="777">
        <v>0.72038927965541633</v>
      </c>
      <c r="CN28" s="777">
        <v>0.43667829628901367</v>
      </c>
      <c r="CO28" s="777">
        <v>0</v>
      </c>
      <c r="CP28" s="777">
        <v>0</v>
      </c>
      <c r="CQ28" s="777">
        <v>0</v>
      </c>
      <c r="CR28" s="777">
        <v>0</v>
      </c>
      <c r="CS28" s="777">
        <v>0</v>
      </c>
      <c r="CT28" s="777">
        <v>0</v>
      </c>
      <c r="CU28" s="777">
        <v>0</v>
      </c>
      <c r="CV28" s="777">
        <v>0</v>
      </c>
      <c r="CW28" s="777">
        <v>0</v>
      </c>
      <c r="CX28" s="777">
        <v>0</v>
      </c>
      <c r="CY28" s="777">
        <v>0</v>
      </c>
      <c r="CZ28" s="777">
        <v>0</v>
      </c>
      <c r="DA28" s="779">
        <v>0</v>
      </c>
    </row>
    <row r="29" spans="2:105">
      <c r="B29" s="759">
        <v>19495</v>
      </c>
      <c r="C29" s="760" t="s">
        <v>682</v>
      </c>
      <c r="D29" s="760" t="s">
        <v>826</v>
      </c>
      <c r="E29" s="760" t="s">
        <v>119</v>
      </c>
      <c r="F29" s="760" t="s">
        <v>820</v>
      </c>
      <c r="G29" s="760" t="s">
        <v>821</v>
      </c>
      <c r="H29" s="761">
        <v>2016</v>
      </c>
      <c r="I29" s="762"/>
      <c r="J29" s="763">
        <v>154477</v>
      </c>
      <c r="K29" s="763"/>
      <c r="L29" s="764" t="s">
        <v>741</v>
      </c>
      <c r="M29" s="760"/>
      <c r="N29" s="760"/>
      <c r="O29" s="760"/>
      <c r="P29" s="760"/>
      <c r="Q29" s="760"/>
      <c r="R29" s="760"/>
      <c r="S29" s="762"/>
      <c r="T29" s="760"/>
      <c r="U29" s="760" t="s">
        <v>823</v>
      </c>
      <c r="V29" s="765">
        <v>42376.429062499999</v>
      </c>
      <c r="W29" s="765">
        <v>42422</v>
      </c>
      <c r="X29" s="765">
        <v>42426</v>
      </c>
      <c r="Y29" s="766" t="s">
        <v>824</v>
      </c>
      <c r="Z29" s="767">
        <v>1</v>
      </c>
      <c r="AA29" s="766"/>
      <c r="AB29" s="768">
        <v>193.9982791713548</v>
      </c>
      <c r="AC29" s="769">
        <v>42643</v>
      </c>
      <c r="AD29" s="762"/>
      <c r="AE29" s="760" t="s">
        <v>825</v>
      </c>
      <c r="AF29" s="760"/>
      <c r="AG29" s="760" t="s">
        <v>822</v>
      </c>
      <c r="AH29" s="770"/>
      <c r="AI29" s="771">
        <v>1987.2</v>
      </c>
      <c r="AJ29" s="772">
        <v>0.41399999999999998</v>
      </c>
      <c r="AK29" s="762"/>
      <c r="AL29" s="773">
        <v>0.80333691333369106</v>
      </c>
      <c r="AM29" s="774">
        <v>0.23972950827633788</v>
      </c>
      <c r="AN29" s="774">
        <v>0.79396845615304446</v>
      </c>
      <c r="AO29" s="775">
        <v>0.79978556579113202</v>
      </c>
      <c r="AP29" s="762"/>
      <c r="AQ29" s="776">
        <v>1596.391114176711</v>
      </c>
      <c r="AR29" s="777">
        <v>9.9248016426403879E-2</v>
      </c>
      <c r="AS29" s="777">
        <v>1596.391114176711</v>
      </c>
      <c r="AT29" s="777">
        <v>9.9248016426403879E-2</v>
      </c>
      <c r="AU29" s="762"/>
      <c r="AV29" s="777">
        <v>1267.4841883393217</v>
      </c>
      <c r="AW29" s="777">
        <v>7.9377130971238996E-2</v>
      </c>
      <c r="AX29" s="777">
        <v>1267.4841883393217</v>
      </c>
      <c r="AY29" s="777">
        <v>7.9377130971238996E-2</v>
      </c>
      <c r="AZ29" s="762"/>
      <c r="BA29" s="778">
        <v>0</v>
      </c>
      <c r="BB29" s="778">
        <v>1267.4841883393217</v>
      </c>
      <c r="BC29" s="778">
        <v>1267.4841883393217</v>
      </c>
      <c r="BD29" s="778">
        <v>1267.4841883393217</v>
      </c>
      <c r="BE29" s="778">
        <v>1267.4841883393217</v>
      </c>
      <c r="BF29" s="778">
        <v>1267.4841883393217</v>
      </c>
      <c r="BG29" s="778">
        <v>1267.4841883393217</v>
      </c>
      <c r="BH29" s="778">
        <v>1267.4841883393217</v>
      </c>
      <c r="BI29" s="778">
        <v>1267.4841883393217</v>
      </c>
      <c r="BJ29" s="778">
        <v>1267.4841883393217</v>
      </c>
      <c r="BK29" s="778">
        <v>1267.4841883393217</v>
      </c>
      <c r="BL29" s="778">
        <v>1267.4841883393217</v>
      </c>
      <c r="BM29" s="778">
        <v>1267.4841883393217</v>
      </c>
      <c r="BN29" s="778">
        <v>0</v>
      </c>
      <c r="BO29" s="778">
        <v>0</v>
      </c>
      <c r="BP29" s="778">
        <v>0</v>
      </c>
      <c r="BQ29" s="778">
        <v>0</v>
      </c>
      <c r="BR29" s="778">
        <v>0</v>
      </c>
      <c r="BS29" s="778">
        <v>0</v>
      </c>
      <c r="BT29" s="778">
        <v>0</v>
      </c>
      <c r="BU29" s="778">
        <v>0</v>
      </c>
      <c r="BV29" s="778">
        <v>0</v>
      </c>
      <c r="BW29" s="778">
        <v>0</v>
      </c>
      <c r="BX29" s="778">
        <v>0</v>
      </c>
      <c r="BY29" s="778">
        <v>0</v>
      </c>
      <c r="BZ29" s="778">
        <v>0</v>
      </c>
      <c r="CA29" s="762"/>
      <c r="CB29" s="777">
        <v>0</v>
      </c>
      <c r="CC29" s="777">
        <v>7.9377130971238996E-2</v>
      </c>
      <c r="CD29" s="777">
        <v>7.9377130971238996E-2</v>
      </c>
      <c r="CE29" s="777">
        <v>7.9377130971238996E-2</v>
      </c>
      <c r="CF29" s="777">
        <v>7.9377130971238996E-2</v>
      </c>
      <c r="CG29" s="777">
        <v>7.9377130971238996E-2</v>
      </c>
      <c r="CH29" s="777">
        <v>7.9377130971238996E-2</v>
      </c>
      <c r="CI29" s="777">
        <v>7.9377130971238996E-2</v>
      </c>
      <c r="CJ29" s="777">
        <v>7.9377130971238996E-2</v>
      </c>
      <c r="CK29" s="777">
        <v>7.9377130971238996E-2</v>
      </c>
      <c r="CL29" s="777">
        <v>7.9377130971238996E-2</v>
      </c>
      <c r="CM29" s="777">
        <v>7.9377130971238996E-2</v>
      </c>
      <c r="CN29" s="777">
        <v>7.9377130971238996E-2</v>
      </c>
      <c r="CO29" s="777">
        <v>0</v>
      </c>
      <c r="CP29" s="777">
        <v>0</v>
      </c>
      <c r="CQ29" s="777">
        <v>0</v>
      </c>
      <c r="CR29" s="777">
        <v>0</v>
      </c>
      <c r="CS29" s="777">
        <v>0</v>
      </c>
      <c r="CT29" s="777">
        <v>0</v>
      </c>
      <c r="CU29" s="777">
        <v>0</v>
      </c>
      <c r="CV29" s="777">
        <v>0</v>
      </c>
      <c r="CW29" s="777">
        <v>0</v>
      </c>
      <c r="CX29" s="777">
        <v>0</v>
      </c>
      <c r="CY29" s="777">
        <v>0</v>
      </c>
      <c r="CZ29" s="777">
        <v>0</v>
      </c>
      <c r="DA29" s="779">
        <v>0</v>
      </c>
    </row>
    <row r="30" spans="2:105">
      <c r="B30" s="759">
        <v>19496</v>
      </c>
      <c r="C30" s="760" t="s">
        <v>682</v>
      </c>
      <c r="D30" s="760" t="s">
        <v>826</v>
      </c>
      <c r="E30" s="760" t="s">
        <v>119</v>
      </c>
      <c r="F30" s="760" t="s">
        <v>820</v>
      </c>
      <c r="G30" s="760" t="s">
        <v>821</v>
      </c>
      <c r="H30" s="761">
        <v>2016</v>
      </c>
      <c r="I30" s="762"/>
      <c r="J30" s="763">
        <v>154902</v>
      </c>
      <c r="K30" s="763"/>
      <c r="L30" s="764" t="s">
        <v>384</v>
      </c>
      <c r="M30" s="760"/>
      <c r="N30" s="760"/>
      <c r="O30" s="760"/>
      <c r="P30" s="760"/>
      <c r="Q30" s="760"/>
      <c r="R30" s="760"/>
      <c r="S30" s="762"/>
      <c r="T30" s="760"/>
      <c r="U30" s="760" t="s">
        <v>823</v>
      </c>
      <c r="V30" s="765">
        <v>42387.671296296299</v>
      </c>
      <c r="W30" s="765">
        <v>42450</v>
      </c>
      <c r="X30" s="765">
        <v>42452</v>
      </c>
      <c r="Y30" s="766" t="s">
        <v>824</v>
      </c>
      <c r="Z30" s="767">
        <v>3</v>
      </c>
      <c r="AA30" s="766"/>
      <c r="AB30" s="768">
        <v>2164.1999999999998</v>
      </c>
      <c r="AC30" s="769">
        <v>42551</v>
      </c>
      <c r="AD30" s="762"/>
      <c r="AE30" s="760" t="s">
        <v>825</v>
      </c>
      <c r="AF30" s="760"/>
      <c r="AG30" s="760" t="s">
        <v>822</v>
      </c>
      <c r="AH30" s="770"/>
      <c r="AI30" s="771">
        <v>19530</v>
      </c>
      <c r="AJ30" s="772">
        <v>0</v>
      </c>
      <c r="AK30" s="762"/>
      <c r="AL30" s="773">
        <v>0.80333691333369106</v>
      </c>
      <c r="AM30" s="774">
        <v>1</v>
      </c>
      <c r="AN30" s="774">
        <v>0.79396845615304457</v>
      </c>
      <c r="AO30" s="775">
        <v>1</v>
      </c>
      <c r="AP30" s="762"/>
      <c r="AQ30" s="776">
        <v>15689.169917406987</v>
      </c>
      <c r="AR30" s="777">
        <v>0</v>
      </c>
      <c r="AS30" s="777">
        <v>15689.169917406987</v>
      </c>
      <c r="AT30" s="777">
        <v>0</v>
      </c>
      <c r="AU30" s="762"/>
      <c r="AV30" s="777">
        <v>12456.706017646415</v>
      </c>
      <c r="AW30" s="777">
        <v>0</v>
      </c>
      <c r="AX30" s="777">
        <v>12456.706017646415</v>
      </c>
      <c r="AY30" s="777">
        <v>0</v>
      </c>
      <c r="AZ30" s="762"/>
      <c r="BA30" s="778">
        <v>0</v>
      </c>
      <c r="BB30" s="778">
        <v>12456.706017646415</v>
      </c>
      <c r="BC30" s="778">
        <v>12456.706017646415</v>
      </c>
      <c r="BD30" s="778">
        <v>12456.706017646415</v>
      </c>
      <c r="BE30" s="778">
        <v>12456.706017646415</v>
      </c>
      <c r="BF30" s="778">
        <v>12456.706017646415</v>
      </c>
      <c r="BG30" s="778">
        <v>12456.706017646415</v>
      </c>
      <c r="BH30" s="778">
        <v>12456.706017646415</v>
      </c>
      <c r="BI30" s="778">
        <v>12456.706017646415</v>
      </c>
      <c r="BJ30" s="778">
        <v>12456.706017646415</v>
      </c>
      <c r="BK30" s="778">
        <v>12456.706017646415</v>
      </c>
      <c r="BL30" s="778">
        <v>12456.706017646415</v>
      </c>
      <c r="BM30" s="778">
        <v>12456.706017646415</v>
      </c>
      <c r="BN30" s="778">
        <v>0</v>
      </c>
      <c r="BO30" s="778">
        <v>0</v>
      </c>
      <c r="BP30" s="778">
        <v>0</v>
      </c>
      <c r="BQ30" s="778">
        <v>0</v>
      </c>
      <c r="BR30" s="778">
        <v>0</v>
      </c>
      <c r="BS30" s="778">
        <v>0</v>
      </c>
      <c r="BT30" s="778">
        <v>0</v>
      </c>
      <c r="BU30" s="778">
        <v>0</v>
      </c>
      <c r="BV30" s="778">
        <v>0</v>
      </c>
      <c r="BW30" s="778">
        <v>0</v>
      </c>
      <c r="BX30" s="778">
        <v>0</v>
      </c>
      <c r="BY30" s="778">
        <v>0</v>
      </c>
      <c r="BZ30" s="778">
        <v>0</v>
      </c>
      <c r="CA30" s="762"/>
      <c r="CB30" s="777">
        <v>0</v>
      </c>
      <c r="CC30" s="777">
        <v>0</v>
      </c>
      <c r="CD30" s="777">
        <v>0</v>
      </c>
      <c r="CE30" s="777">
        <v>0</v>
      </c>
      <c r="CF30" s="777">
        <v>0</v>
      </c>
      <c r="CG30" s="777">
        <v>0</v>
      </c>
      <c r="CH30" s="777">
        <v>0</v>
      </c>
      <c r="CI30" s="777">
        <v>0</v>
      </c>
      <c r="CJ30" s="777">
        <v>0</v>
      </c>
      <c r="CK30" s="777">
        <v>0</v>
      </c>
      <c r="CL30" s="777">
        <v>0</v>
      </c>
      <c r="CM30" s="777">
        <v>0</v>
      </c>
      <c r="CN30" s="777">
        <v>0</v>
      </c>
      <c r="CO30" s="777">
        <v>0</v>
      </c>
      <c r="CP30" s="777">
        <v>0</v>
      </c>
      <c r="CQ30" s="777">
        <v>0</v>
      </c>
      <c r="CR30" s="777">
        <v>0</v>
      </c>
      <c r="CS30" s="777">
        <v>0</v>
      </c>
      <c r="CT30" s="777">
        <v>0</v>
      </c>
      <c r="CU30" s="777">
        <v>0</v>
      </c>
      <c r="CV30" s="777">
        <v>0</v>
      </c>
      <c r="CW30" s="777">
        <v>0</v>
      </c>
      <c r="CX30" s="777">
        <v>0</v>
      </c>
      <c r="CY30" s="777">
        <v>0</v>
      </c>
      <c r="CZ30" s="777">
        <v>0</v>
      </c>
      <c r="DA30" s="779">
        <v>0</v>
      </c>
    </row>
    <row r="31" spans="2:105">
      <c r="B31" s="780">
        <v>19099</v>
      </c>
      <c r="C31" s="781" t="s">
        <v>682</v>
      </c>
      <c r="D31" s="781" t="s">
        <v>819</v>
      </c>
      <c r="E31" s="782" t="s">
        <v>101</v>
      </c>
      <c r="F31" s="781" t="s">
        <v>828</v>
      </c>
      <c r="G31" s="781" t="s">
        <v>821</v>
      </c>
      <c r="H31" s="783">
        <v>2015</v>
      </c>
      <c r="I31" s="784"/>
      <c r="J31" s="785">
        <v>154080</v>
      </c>
      <c r="K31" s="785"/>
      <c r="L31" s="764" t="s">
        <v>384</v>
      </c>
      <c r="M31" s="781"/>
      <c r="N31" s="781"/>
      <c r="O31" s="781"/>
      <c r="P31" s="781"/>
      <c r="Q31" s="781"/>
      <c r="R31" s="781"/>
      <c r="S31" s="784"/>
      <c r="T31" s="781" t="s">
        <v>829</v>
      </c>
      <c r="U31" s="781" t="s">
        <v>841</v>
      </c>
      <c r="V31" s="786" t="s">
        <v>838</v>
      </c>
      <c r="W31" s="786" t="s">
        <v>839</v>
      </c>
      <c r="X31" s="786" t="s">
        <v>840</v>
      </c>
      <c r="Y31" s="787" t="s">
        <v>824</v>
      </c>
      <c r="Z31" s="788">
        <v>5</v>
      </c>
      <c r="AA31" s="787">
        <v>0</v>
      </c>
      <c r="AB31" s="789">
        <v>8075</v>
      </c>
      <c r="AC31" s="790" t="s">
        <v>833</v>
      </c>
      <c r="AD31" s="784"/>
      <c r="AE31" s="781" t="s">
        <v>825</v>
      </c>
      <c r="AF31" s="781"/>
      <c r="AG31" s="781"/>
      <c r="AH31" s="791"/>
      <c r="AI31" s="792">
        <v>41626</v>
      </c>
      <c r="AJ31" s="793">
        <v>10.41</v>
      </c>
      <c r="AK31" s="784"/>
      <c r="AL31" s="794">
        <v>0.73611459918841937</v>
      </c>
      <c r="AM31" s="795">
        <v>1.0877372206886198</v>
      </c>
      <c r="AN31" s="795">
        <v>0.69115917831415075</v>
      </c>
      <c r="AO31" s="796">
        <v>0.67662347556914515</v>
      </c>
      <c r="AP31" s="784"/>
      <c r="AQ31" s="797">
        <v>30641.506305817144</v>
      </c>
      <c r="AR31" s="798">
        <v>11.323344467368532</v>
      </c>
      <c r="AS31" s="798">
        <v>30641.506305817144</v>
      </c>
      <c r="AT31" s="798">
        <v>11.323344467368532</v>
      </c>
      <c r="AU31" s="784"/>
      <c r="AV31" s="798">
        <v>21178.158320636445</v>
      </c>
      <c r="AW31" s="798">
        <v>7.6616406885775472</v>
      </c>
      <c r="AX31" s="798">
        <v>21178.158320636445</v>
      </c>
      <c r="AY31" s="798">
        <v>7.6616406885775472</v>
      </c>
      <c r="AZ31" s="784"/>
      <c r="BA31" s="798">
        <v>21178.158320636445</v>
      </c>
      <c r="BB31" s="798">
        <v>21178.158320636445</v>
      </c>
      <c r="BC31" s="798">
        <v>21178.158320636445</v>
      </c>
      <c r="BD31" s="798">
        <v>21178.158320636445</v>
      </c>
      <c r="BE31" s="798">
        <v>21178.158320636445</v>
      </c>
      <c r="BF31" s="798">
        <v>21178.158320636445</v>
      </c>
      <c r="BG31" s="798">
        <v>21178.158320636445</v>
      </c>
      <c r="BH31" s="798">
        <v>21178.158320636445</v>
      </c>
      <c r="BI31" s="798">
        <v>21178.158320636445</v>
      </c>
      <c r="BJ31" s="798">
        <v>21178.158320636445</v>
      </c>
      <c r="BK31" s="798">
        <v>21178.158320636445</v>
      </c>
      <c r="BL31" s="798">
        <v>21178.158320636445</v>
      </c>
      <c r="BM31" s="798">
        <v>21178.158320636445</v>
      </c>
      <c r="BN31" s="798">
        <v>21178.158320636445</v>
      </c>
      <c r="BO31" s="798">
        <v>21178.158320636445</v>
      </c>
      <c r="BP31" s="798">
        <v>9842.1022367127243</v>
      </c>
      <c r="BQ31" s="798">
        <v>0</v>
      </c>
      <c r="BR31" s="798">
        <v>0</v>
      </c>
      <c r="BS31" s="798">
        <v>0</v>
      </c>
      <c r="BT31" s="798">
        <v>0</v>
      </c>
      <c r="BU31" s="798">
        <v>0</v>
      </c>
      <c r="BV31" s="798">
        <v>0</v>
      </c>
      <c r="BW31" s="798">
        <v>0</v>
      </c>
      <c r="BX31" s="798">
        <v>0</v>
      </c>
      <c r="BY31" s="798">
        <v>0</v>
      </c>
      <c r="BZ31" s="798">
        <v>0</v>
      </c>
      <c r="CA31" s="784"/>
      <c r="CB31" s="798">
        <v>7.6616406885775472</v>
      </c>
      <c r="CC31" s="798">
        <v>7.6616406885775472</v>
      </c>
      <c r="CD31" s="798">
        <v>7.6616406885775472</v>
      </c>
      <c r="CE31" s="798">
        <v>7.6616406885775472</v>
      </c>
      <c r="CF31" s="798">
        <v>7.6616406885775472</v>
      </c>
      <c r="CG31" s="798">
        <v>7.6616406885775472</v>
      </c>
      <c r="CH31" s="798">
        <v>7.6616406885775472</v>
      </c>
      <c r="CI31" s="798">
        <v>7.6616406885775472</v>
      </c>
      <c r="CJ31" s="798">
        <v>7.6616406885775472</v>
      </c>
      <c r="CK31" s="798">
        <v>7.6616406885775472</v>
      </c>
      <c r="CL31" s="798">
        <v>7.6616406885775472</v>
      </c>
      <c r="CM31" s="798">
        <v>7.6616406885775472</v>
      </c>
      <c r="CN31" s="798">
        <v>7.6616406885775472</v>
      </c>
      <c r="CO31" s="798">
        <v>7.6616406885775472</v>
      </c>
      <c r="CP31" s="798">
        <v>7.6616406885775472</v>
      </c>
      <c r="CQ31" s="798">
        <v>3.5605858553083185</v>
      </c>
      <c r="CR31" s="798">
        <v>0</v>
      </c>
      <c r="CS31" s="798">
        <v>0</v>
      </c>
      <c r="CT31" s="798">
        <v>0</v>
      </c>
      <c r="CU31" s="798">
        <v>0</v>
      </c>
      <c r="CV31" s="798">
        <v>0</v>
      </c>
      <c r="CW31" s="798">
        <v>0</v>
      </c>
      <c r="CX31" s="798">
        <v>0</v>
      </c>
      <c r="CY31" s="798">
        <v>0</v>
      </c>
      <c r="CZ31" s="798">
        <v>0</v>
      </c>
      <c r="DA31" s="799">
        <v>0</v>
      </c>
    </row>
    <row r="32" spans="2:105">
      <c r="B32" s="780">
        <v>19102</v>
      </c>
      <c r="C32" s="781" t="s">
        <v>682</v>
      </c>
      <c r="D32" s="781" t="s">
        <v>819</v>
      </c>
      <c r="E32" s="782" t="s">
        <v>101</v>
      </c>
      <c r="F32" s="781" t="s">
        <v>828</v>
      </c>
      <c r="G32" s="781" t="s">
        <v>821</v>
      </c>
      <c r="H32" s="783">
        <v>2015</v>
      </c>
      <c r="I32" s="784"/>
      <c r="J32" s="785">
        <v>145051</v>
      </c>
      <c r="K32" s="785"/>
      <c r="L32" s="764" t="s">
        <v>384</v>
      </c>
      <c r="M32" s="781"/>
      <c r="N32" s="781"/>
      <c r="O32" s="781"/>
      <c r="P32" s="781"/>
      <c r="Q32" s="781"/>
      <c r="R32" s="781"/>
      <c r="S32" s="784"/>
      <c r="T32" s="781" t="s">
        <v>829</v>
      </c>
      <c r="U32" s="781" t="s">
        <v>837</v>
      </c>
      <c r="V32" s="786" t="s">
        <v>842</v>
      </c>
      <c r="W32" s="786" t="s">
        <v>842</v>
      </c>
      <c r="X32" s="786" t="s">
        <v>843</v>
      </c>
      <c r="Y32" s="787" t="s">
        <v>824</v>
      </c>
      <c r="Z32" s="788">
        <v>1</v>
      </c>
      <c r="AA32" s="787">
        <v>0</v>
      </c>
      <c r="AB32" s="789">
        <v>19968.52</v>
      </c>
      <c r="AC32" s="790" t="s">
        <v>833</v>
      </c>
      <c r="AD32" s="784"/>
      <c r="AE32" s="781" t="s">
        <v>825</v>
      </c>
      <c r="AF32" s="781"/>
      <c r="AG32" s="781"/>
      <c r="AH32" s="791"/>
      <c r="AI32" s="792">
        <v>199685</v>
      </c>
      <c r="AJ32" s="793">
        <v>0</v>
      </c>
      <c r="AK32" s="784"/>
      <c r="AL32" s="794">
        <v>0.91419177697322862</v>
      </c>
      <c r="AM32" s="795">
        <v>1</v>
      </c>
      <c r="AN32" s="795">
        <v>0.63286316220461802</v>
      </c>
      <c r="AO32" s="796">
        <v>1</v>
      </c>
      <c r="AP32" s="784"/>
      <c r="AQ32" s="797">
        <v>182550.38498489917</v>
      </c>
      <c r="AR32" s="798">
        <v>0</v>
      </c>
      <c r="AS32" s="798">
        <v>182550.38498489917</v>
      </c>
      <c r="AT32" s="798">
        <v>0</v>
      </c>
      <c r="AU32" s="784"/>
      <c r="AV32" s="798">
        <v>115529.4139032137</v>
      </c>
      <c r="AW32" s="798">
        <v>0</v>
      </c>
      <c r="AX32" s="798">
        <v>115529.4139032137</v>
      </c>
      <c r="AY32" s="798">
        <v>0</v>
      </c>
      <c r="AZ32" s="784"/>
      <c r="BA32" s="798">
        <v>115529.4139032137</v>
      </c>
      <c r="BB32" s="798">
        <v>115529.4139032137</v>
      </c>
      <c r="BC32" s="798">
        <v>115529.4139032137</v>
      </c>
      <c r="BD32" s="798">
        <v>115529.4139032137</v>
      </c>
      <c r="BE32" s="798">
        <v>115529.4139032137</v>
      </c>
      <c r="BF32" s="798">
        <v>115529.4139032137</v>
      </c>
      <c r="BG32" s="798">
        <v>115529.4139032137</v>
      </c>
      <c r="BH32" s="798">
        <v>115529.4139032137</v>
      </c>
      <c r="BI32" s="798">
        <v>115529.4139032137</v>
      </c>
      <c r="BJ32" s="798">
        <v>115529.4139032137</v>
      </c>
      <c r="BK32" s="798">
        <v>115529.4139032137</v>
      </c>
      <c r="BL32" s="798">
        <v>115529.4139032137</v>
      </c>
      <c r="BM32" s="798">
        <v>115529.4139032137</v>
      </c>
      <c r="BN32" s="798">
        <v>115529.4139032137</v>
      </c>
      <c r="BO32" s="798">
        <v>115529.4139032137</v>
      </c>
      <c r="BP32" s="798">
        <v>90722.404872797255</v>
      </c>
      <c r="BQ32" s="798">
        <v>0</v>
      </c>
      <c r="BR32" s="798">
        <v>0</v>
      </c>
      <c r="BS32" s="798">
        <v>0</v>
      </c>
      <c r="BT32" s="798">
        <v>0</v>
      </c>
      <c r="BU32" s="798">
        <v>0</v>
      </c>
      <c r="BV32" s="798">
        <v>0</v>
      </c>
      <c r="BW32" s="798">
        <v>0</v>
      </c>
      <c r="BX32" s="798">
        <v>0</v>
      </c>
      <c r="BY32" s="798">
        <v>0</v>
      </c>
      <c r="BZ32" s="798">
        <v>0</v>
      </c>
      <c r="CA32" s="784"/>
      <c r="CB32" s="798">
        <v>0</v>
      </c>
      <c r="CC32" s="798">
        <v>0</v>
      </c>
      <c r="CD32" s="798">
        <v>0</v>
      </c>
      <c r="CE32" s="798">
        <v>0</v>
      </c>
      <c r="CF32" s="798">
        <v>0</v>
      </c>
      <c r="CG32" s="798">
        <v>0</v>
      </c>
      <c r="CH32" s="798">
        <v>0</v>
      </c>
      <c r="CI32" s="798">
        <v>0</v>
      </c>
      <c r="CJ32" s="798">
        <v>0</v>
      </c>
      <c r="CK32" s="798">
        <v>0</v>
      </c>
      <c r="CL32" s="798">
        <v>0</v>
      </c>
      <c r="CM32" s="798">
        <v>0</v>
      </c>
      <c r="CN32" s="798">
        <v>0</v>
      </c>
      <c r="CO32" s="798">
        <v>0</v>
      </c>
      <c r="CP32" s="798">
        <v>0</v>
      </c>
      <c r="CQ32" s="798">
        <v>0</v>
      </c>
      <c r="CR32" s="798">
        <v>0</v>
      </c>
      <c r="CS32" s="798">
        <v>0</v>
      </c>
      <c r="CT32" s="798">
        <v>0</v>
      </c>
      <c r="CU32" s="798">
        <v>0</v>
      </c>
      <c r="CV32" s="798">
        <v>0</v>
      </c>
      <c r="CW32" s="798">
        <v>0</v>
      </c>
      <c r="CX32" s="798">
        <v>0</v>
      </c>
      <c r="CY32" s="798">
        <v>0</v>
      </c>
      <c r="CZ32" s="798">
        <v>0</v>
      </c>
      <c r="DA32" s="799">
        <v>0</v>
      </c>
    </row>
    <row r="33" spans="2:105">
      <c r="B33" s="780">
        <v>19103</v>
      </c>
      <c r="C33" s="781" t="s">
        <v>682</v>
      </c>
      <c r="D33" s="781" t="s">
        <v>819</v>
      </c>
      <c r="E33" s="782" t="s">
        <v>101</v>
      </c>
      <c r="F33" s="781" t="s">
        <v>828</v>
      </c>
      <c r="G33" s="781" t="s">
        <v>821</v>
      </c>
      <c r="H33" s="783">
        <v>2015</v>
      </c>
      <c r="I33" s="784"/>
      <c r="J33" s="785">
        <v>158251</v>
      </c>
      <c r="K33" s="785"/>
      <c r="L33" s="764" t="s">
        <v>384</v>
      </c>
      <c r="M33" s="781"/>
      <c r="N33" s="781"/>
      <c r="O33" s="781"/>
      <c r="P33" s="781"/>
      <c r="Q33" s="781"/>
      <c r="R33" s="781"/>
      <c r="S33" s="784"/>
      <c r="T33" s="781" t="s">
        <v>829</v>
      </c>
      <c r="U33" s="781" t="s">
        <v>837</v>
      </c>
      <c r="V33" s="786" t="s">
        <v>844</v>
      </c>
      <c r="W33" s="786" t="s">
        <v>845</v>
      </c>
      <c r="X33" s="786" t="s">
        <v>846</v>
      </c>
      <c r="Y33" s="787" t="s">
        <v>824</v>
      </c>
      <c r="Z33" s="788">
        <v>1</v>
      </c>
      <c r="AA33" s="787">
        <v>0</v>
      </c>
      <c r="AB33" s="789">
        <v>2990.09</v>
      </c>
      <c r="AC33" s="790" t="s">
        <v>833</v>
      </c>
      <c r="AD33" s="784"/>
      <c r="AE33" s="781" t="s">
        <v>825</v>
      </c>
      <c r="AF33" s="781"/>
      <c r="AG33" s="781"/>
      <c r="AH33" s="791"/>
      <c r="AI33" s="792">
        <v>29901</v>
      </c>
      <c r="AJ33" s="793">
        <v>0</v>
      </c>
      <c r="AK33" s="784"/>
      <c r="AL33" s="794">
        <v>0.98193581480253511</v>
      </c>
      <c r="AM33" s="795">
        <v>1</v>
      </c>
      <c r="AN33" s="795">
        <v>0.72246102475297458</v>
      </c>
      <c r="AO33" s="796">
        <v>1</v>
      </c>
      <c r="AP33" s="784"/>
      <c r="AQ33" s="797">
        <v>29360.862798410602</v>
      </c>
      <c r="AR33" s="798">
        <v>0</v>
      </c>
      <c r="AS33" s="798">
        <v>29360.862798410602</v>
      </c>
      <c r="AT33" s="798">
        <v>0</v>
      </c>
      <c r="AU33" s="784"/>
      <c r="AV33" s="798">
        <v>21212.079024971212</v>
      </c>
      <c r="AW33" s="798">
        <v>0</v>
      </c>
      <c r="AX33" s="798">
        <v>21212.079024971212</v>
      </c>
      <c r="AY33" s="798">
        <v>0</v>
      </c>
      <c r="AZ33" s="784"/>
      <c r="BA33" s="798">
        <v>21212.079024971212</v>
      </c>
      <c r="BB33" s="798">
        <v>21212.079024971212</v>
      </c>
      <c r="BC33" s="798">
        <v>21212.079024971212</v>
      </c>
      <c r="BD33" s="798">
        <v>21212.079024971212</v>
      </c>
      <c r="BE33" s="798">
        <v>21212.079024971212</v>
      </c>
      <c r="BF33" s="798">
        <v>21212.079024971212</v>
      </c>
      <c r="BG33" s="798">
        <v>21212.079024971212</v>
      </c>
      <c r="BH33" s="798">
        <v>21212.079024971212</v>
      </c>
      <c r="BI33" s="798">
        <v>21212.079024971212</v>
      </c>
      <c r="BJ33" s="798">
        <v>21212.079024971212</v>
      </c>
      <c r="BK33" s="798">
        <v>21212.079024971212</v>
      </c>
      <c r="BL33" s="798">
        <v>21212.079024971212</v>
      </c>
      <c r="BM33" s="798">
        <v>21212.079024971212</v>
      </c>
      <c r="BN33" s="798">
        <v>21212.079024971212</v>
      </c>
      <c r="BO33" s="798">
        <v>21212.079024971212</v>
      </c>
      <c r="BP33" s="798">
        <v>16657.323502994739</v>
      </c>
      <c r="BQ33" s="798">
        <v>0</v>
      </c>
      <c r="BR33" s="798">
        <v>0</v>
      </c>
      <c r="BS33" s="798">
        <v>0</v>
      </c>
      <c r="BT33" s="798">
        <v>0</v>
      </c>
      <c r="BU33" s="798">
        <v>0</v>
      </c>
      <c r="BV33" s="798">
        <v>0</v>
      </c>
      <c r="BW33" s="798">
        <v>0</v>
      </c>
      <c r="BX33" s="798">
        <v>0</v>
      </c>
      <c r="BY33" s="798">
        <v>0</v>
      </c>
      <c r="BZ33" s="798">
        <v>0</v>
      </c>
      <c r="CA33" s="784"/>
      <c r="CB33" s="798">
        <v>0</v>
      </c>
      <c r="CC33" s="798">
        <v>0</v>
      </c>
      <c r="CD33" s="798">
        <v>0</v>
      </c>
      <c r="CE33" s="798">
        <v>0</v>
      </c>
      <c r="CF33" s="798">
        <v>0</v>
      </c>
      <c r="CG33" s="798">
        <v>0</v>
      </c>
      <c r="CH33" s="798">
        <v>0</v>
      </c>
      <c r="CI33" s="798">
        <v>0</v>
      </c>
      <c r="CJ33" s="798">
        <v>0</v>
      </c>
      <c r="CK33" s="798">
        <v>0</v>
      </c>
      <c r="CL33" s="798">
        <v>0</v>
      </c>
      <c r="CM33" s="798">
        <v>0</v>
      </c>
      <c r="CN33" s="798">
        <v>0</v>
      </c>
      <c r="CO33" s="798">
        <v>0</v>
      </c>
      <c r="CP33" s="798">
        <v>0</v>
      </c>
      <c r="CQ33" s="798">
        <v>0</v>
      </c>
      <c r="CR33" s="798">
        <v>0</v>
      </c>
      <c r="CS33" s="798">
        <v>0</v>
      </c>
      <c r="CT33" s="798">
        <v>0</v>
      </c>
      <c r="CU33" s="798">
        <v>0</v>
      </c>
      <c r="CV33" s="798">
        <v>0</v>
      </c>
      <c r="CW33" s="798">
        <v>0</v>
      </c>
      <c r="CX33" s="798">
        <v>0</v>
      </c>
      <c r="CY33" s="798">
        <v>0</v>
      </c>
      <c r="CZ33" s="798">
        <v>0</v>
      </c>
      <c r="DA33" s="799">
        <v>0</v>
      </c>
    </row>
    <row r="34" spans="2:105">
      <c r="B34" s="780">
        <v>19105</v>
      </c>
      <c r="C34" s="781" t="s">
        <v>682</v>
      </c>
      <c r="D34" s="781" t="s">
        <v>819</v>
      </c>
      <c r="E34" s="782" t="s">
        <v>101</v>
      </c>
      <c r="F34" s="781" t="s">
        <v>828</v>
      </c>
      <c r="G34" s="781" t="s">
        <v>821</v>
      </c>
      <c r="H34" s="783">
        <v>2015</v>
      </c>
      <c r="I34" s="784"/>
      <c r="J34" s="785">
        <v>145391</v>
      </c>
      <c r="K34" s="785"/>
      <c r="L34" s="764" t="s">
        <v>384</v>
      </c>
      <c r="M34" s="781"/>
      <c r="N34" s="781"/>
      <c r="O34" s="781"/>
      <c r="P34" s="781"/>
      <c r="Q34" s="781"/>
      <c r="R34" s="781"/>
      <c r="S34" s="784"/>
      <c r="T34" s="781" t="s">
        <v>829</v>
      </c>
      <c r="U34" s="781" t="s">
        <v>827</v>
      </c>
      <c r="V34" s="786" t="s">
        <v>847</v>
      </c>
      <c r="W34" s="786" t="s">
        <v>848</v>
      </c>
      <c r="X34" s="786" t="s">
        <v>849</v>
      </c>
      <c r="Y34" s="787" t="s">
        <v>824</v>
      </c>
      <c r="Z34" s="788">
        <v>2</v>
      </c>
      <c r="AA34" s="787">
        <v>0</v>
      </c>
      <c r="AB34" s="789">
        <v>6598.35</v>
      </c>
      <c r="AC34" s="790" t="s">
        <v>833</v>
      </c>
      <c r="AD34" s="784"/>
      <c r="AE34" s="781" t="s">
        <v>825</v>
      </c>
      <c r="AF34" s="781"/>
      <c r="AG34" s="781"/>
      <c r="AH34" s="791"/>
      <c r="AI34" s="792">
        <v>131967</v>
      </c>
      <c r="AJ34" s="793">
        <v>6.5</v>
      </c>
      <c r="AK34" s="784"/>
      <c r="AL34" s="794">
        <v>0.98636653083905512</v>
      </c>
      <c r="AM34" s="795">
        <v>0.99451912190714076</v>
      </c>
      <c r="AN34" s="795">
        <v>0.76650555199515624</v>
      </c>
      <c r="AO34" s="796">
        <v>0.72303794105303376</v>
      </c>
      <c r="AP34" s="784"/>
      <c r="AQ34" s="797">
        <v>130167.83197523758</v>
      </c>
      <c r="AR34" s="798">
        <v>6.4643742923964149</v>
      </c>
      <c r="AS34" s="798">
        <v>130167.83197523758</v>
      </c>
      <c r="AT34" s="798">
        <v>6.4643742923964149</v>
      </c>
      <c r="AU34" s="784"/>
      <c r="AV34" s="798">
        <v>99774.365900192235</v>
      </c>
      <c r="AW34" s="798">
        <v>4.6739878785704656</v>
      </c>
      <c r="AX34" s="798">
        <v>99774.365900192235</v>
      </c>
      <c r="AY34" s="798">
        <v>4.6739878785704656</v>
      </c>
      <c r="AZ34" s="784"/>
      <c r="BA34" s="798">
        <v>99774.365900192235</v>
      </c>
      <c r="BB34" s="798">
        <v>99774.365900192235</v>
      </c>
      <c r="BC34" s="798">
        <v>99774.365900192235</v>
      </c>
      <c r="BD34" s="798">
        <v>99774.365900192235</v>
      </c>
      <c r="BE34" s="798">
        <v>99774.365900192235</v>
      </c>
      <c r="BF34" s="798">
        <v>99774.365900192235</v>
      </c>
      <c r="BG34" s="798">
        <v>89140.580952052464</v>
      </c>
      <c r="BH34" s="798">
        <v>89140.580952052464</v>
      </c>
      <c r="BI34" s="798">
        <v>89140.580952052464</v>
      </c>
      <c r="BJ34" s="798">
        <v>44090.703765795508</v>
      </c>
      <c r="BK34" s="798">
        <v>0</v>
      </c>
      <c r="BL34" s="798">
        <v>0</v>
      </c>
      <c r="BM34" s="798">
        <v>0</v>
      </c>
      <c r="BN34" s="798">
        <v>0</v>
      </c>
      <c r="BO34" s="798">
        <v>0</v>
      </c>
      <c r="BP34" s="798">
        <v>0</v>
      </c>
      <c r="BQ34" s="798">
        <v>0</v>
      </c>
      <c r="BR34" s="798">
        <v>0</v>
      </c>
      <c r="BS34" s="798">
        <v>0</v>
      </c>
      <c r="BT34" s="798">
        <v>0</v>
      </c>
      <c r="BU34" s="798">
        <v>0</v>
      </c>
      <c r="BV34" s="798">
        <v>0</v>
      </c>
      <c r="BW34" s="798">
        <v>0</v>
      </c>
      <c r="BX34" s="798">
        <v>0</v>
      </c>
      <c r="BY34" s="798">
        <v>0</v>
      </c>
      <c r="BZ34" s="798">
        <v>0</v>
      </c>
      <c r="CA34" s="784"/>
      <c r="CB34" s="798">
        <v>4.6739878785704656</v>
      </c>
      <c r="CC34" s="798">
        <v>4.6739878785704656</v>
      </c>
      <c r="CD34" s="798">
        <v>4.6739878785704656</v>
      </c>
      <c r="CE34" s="798">
        <v>4.6739878785704656</v>
      </c>
      <c r="CF34" s="798">
        <v>4.6739878785704656</v>
      </c>
      <c r="CG34" s="798">
        <v>4.6739878785704656</v>
      </c>
      <c r="CH34" s="798">
        <v>4.1758420722553531</v>
      </c>
      <c r="CI34" s="798">
        <v>4.1758420722553531</v>
      </c>
      <c r="CJ34" s="798">
        <v>4.1758420722553531</v>
      </c>
      <c r="CK34" s="798">
        <v>2.0654545193012579</v>
      </c>
      <c r="CL34" s="798">
        <v>0</v>
      </c>
      <c r="CM34" s="798">
        <v>0</v>
      </c>
      <c r="CN34" s="798">
        <v>0</v>
      </c>
      <c r="CO34" s="798">
        <v>0</v>
      </c>
      <c r="CP34" s="798">
        <v>0</v>
      </c>
      <c r="CQ34" s="798">
        <v>0</v>
      </c>
      <c r="CR34" s="798">
        <v>0</v>
      </c>
      <c r="CS34" s="798">
        <v>0</v>
      </c>
      <c r="CT34" s="798">
        <v>0</v>
      </c>
      <c r="CU34" s="798">
        <v>0</v>
      </c>
      <c r="CV34" s="798">
        <v>0</v>
      </c>
      <c r="CW34" s="798">
        <v>0</v>
      </c>
      <c r="CX34" s="798">
        <v>0</v>
      </c>
      <c r="CY34" s="798">
        <v>0</v>
      </c>
      <c r="CZ34" s="798">
        <v>0</v>
      </c>
      <c r="DA34" s="799">
        <v>0</v>
      </c>
    </row>
    <row r="35" spans="2:105">
      <c r="B35" s="780">
        <v>19096</v>
      </c>
      <c r="C35" s="781" t="s">
        <v>682</v>
      </c>
      <c r="D35" s="781" t="s">
        <v>819</v>
      </c>
      <c r="E35" s="782" t="s">
        <v>101</v>
      </c>
      <c r="F35" s="781" t="s">
        <v>828</v>
      </c>
      <c r="G35" s="781" t="s">
        <v>821</v>
      </c>
      <c r="H35" s="783">
        <v>2015</v>
      </c>
      <c r="I35" s="784"/>
      <c r="J35" s="785">
        <v>152533</v>
      </c>
      <c r="K35" s="785"/>
      <c r="L35" s="764" t="s">
        <v>384</v>
      </c>
      <c r="M35" s="781"/>
      <c r="N35" s="781"/>
      <c r="O35" s="781"/>
      <c r="P35" s="781"/>
      <c r="Q35" s="781"/>
      <c r="R35" s="781"/>
      <c r="S35" s="784"/>
      <c r="T35" s="781" t="s">
        <v>829</v>
      </c>
      <c r="U35" s="781" t="s">
        <v>841</v>
      </c>
      <c r="V35" s="786" t="s">
        <v>840</v>
      </c>
      <c r="W35" s="786" t="s">
        <v>850</v>
      </c>
      <c r="X35" s="786" t="s">
        <v>847</v>
      </c>
      <c r="Y35" s="787" t="s">
        <v>824</v>
      </c>
      <c r="Z35" s="788">
        <v>2</v>
      </c>
      <c r="AA35" s="787">
        <v>0</v>
      </c>
      <c r="AB35" s="789">
        <v>937.6</v>
      </c>
      <c r="AC35" s="790" t="s">
        <v>833</v>
      </c>
      <c r="AD35" s="784"/>
      <c r="AE35" s="781" t="s">
        <v>825</v>
      </c>
      <c r="AF35" s="781"/>
      <c r="AG35" s="781"/>
      <c r="AH35" s="791"/>
      <c r="AI35" s="792">
        <v>1172</v>
      </c>
      <c r="AJ35" s="793">
        <v>1.17</v>
      </c>
      <c r="AK35" s="784"/>
      <c r="AL35" s="794">
        <v>0.73611459918841937</v>
      </c>
      <c r="AM35" s="795">
        <v>1.0877372206886198</v>
      </c>
      <c r="AN35" s="795">
        <v>0.69115917831415064</v>
      </c>
      <c r="AO35" s="796">
        <v>0.67662347556914526</v>
      </c>
      <c r="AP35" s="784"/>
      <c r="AQ35" s="797">
        <v>862.72631024882753</v>
      </c>
      <c r="AR35" s="798">
        <v>1.272652548205685</v>
      </c>
      <c r="AS35" s="798">
        <v>862.72631024882753</v>
      </c>
      <c r="AT35" s="798">
        <v>1.272652548205685</v>
      </c>
      <c r="AU35" s="784"/>
      <c r="AV35" s="798">
        <v>596.28120770157864</v>
      </c>
      <c r="AW35" s="798">
        <v>0.86110659035885972</v>
      </c>
      <c r="AX35" s="798">
        <v>596.28120770157864</v>
      </c>
      <c r="AY35" s="798">
        <v>0.86110659035885972</v>
      </c>
      <c r="AZ35" s="784"/>
      <c r="BA35" s="798">
        <v>596.28120770157864</v>
      </c>
      <c r="BB35" s="798">
        <v>596.28120770157864</v>
      </c>
      <c r="BC35" s="798">
        <v>596.28120770157864</v>
      </c>
      <c r="BD35" s="798">
        <v>596.28120770157864</v>
      </c>
      <c r="BE35" s="798">
        <v>596.28120770157864</v>
      </c>
      <c r="BF35" s="798">
        <v>596.28120770157864</v>
      </c>
      <c r="BG35" s="798">
        <v>596.28120770157864</v>
      </c>
      <c r="BH35" s="798">
        <v>596.28120770157864</v>
      </c>
      <c r="BI35" s="798">
        <v>596.28120770157864</v>
      </c>
      <c r="BJ35" s="798">
        <v>596.28120770157864</v>
      </c>
      <c r="BK35" s="798">
        <v>596.28120770157864</v>
      </c>
      <c r="BL35" s="798">
        <v>596.28120770157864</v>
      </c>
      <c r="BM35" s="798">
        <v>596.28120770157864</v>
      </c>
      <c r="BN35" s="798">
        <v>596.28120770157864</v>
      </c>
      <c r="BO35" s="798">
        <v>596.28120770157864</v>
      </c>
      <c r="BP35" s="798">
        <v>277.10911020581636</v>
      </c>
      <c r="BQ35" s="798">
        <v>0</v>
      </c>
      <c r="BR35" s="798">
        <v>0</v>
      </c>
      <c r="BS35" s="798">
        <v>0</v>
      </c>
      <c r="BT35" s="798">
        <v>0</v>
      </c>
      <c r="BU35" s="798">
        <v>0</v>
      </c>
      <c r="BV35" s="798">
        <v>0</v>
      </c>
      <c r="BW35" s="798">
        <v>0</v>
      </c>
      <c r="BX35" s="798">
        <v>0</v>
      </c>
      <c r="BY35" s="798">
        <v>0</v>
      </c>
      <c r="BZ35" s="798">
        <v>0</v>
      </c>
      <c r="CA35" s="784"/>
      <c r="CB35" s="798">
        <v>0.86110659035885972</v>
      </c>
      <c r="CC35" s="798">
        <v>0.86110659035885972</v>
      </c>
      <c r="CD35" s="798">
        <v>0.86110659035885972</v>
      </c>
      <c r="CE35" s="798">
        <v>0.86110659035885972</v>
      </c>
      <c r="CF35" s="798">
        <v>0.86110659035885972</v>
      </c>
      <c r="CG35" s="798">
        <v>0.86110659035885972</v>
      </c>
      <c r="CH35" s="798">
        <v>0.86110659035885972</v>
      </c>
      <c r="CI35" s="798">
        <v>0.86110659035885972</v>
      </c>
      <c r="CJ35" s="798">
        <v>0.86110659035885972</v>
      </c>
      <c r="CK35" s="798">
        <v>0.86110659035885972</v>
      </c>
      <c r="CL35" s="798">
        <v>0.86110659035885972</v>
      </c>
      <c r="CM35" s="798">
        <v>0.86110659035885972</v>
      </c>
      <c r="CN35" s="798">
        <v>0.86110659035885972</v>
      </c>
      <c r="CO35" s="798">
        <v>0.86110659035885972</v>
      </c>
      <c r="CP35" s="798">
        <v>0.86110659035885972</v>
      </c>
      <c r="CQ35" s="798">
        <v>0.40018111918450838</v>
      </c>
      <c r="CR35" s="798">
        <v>0</v>
      </c>
      <c r="CS35" s="798">
        <v>0</v>
      </c>
      <c r="CT35" s="798">
        <v>0</v>
      </c>
      <c r="CU35" s="798">
        <v>0</v>
      </c>
      <c r="CV35" s="798">
        <v>0</v>
      </c>
      <c r="CW35" s="798">
        <v>0</v>
      </c>
      <c r="CX35" s="798">
        <v>0</v>
      </c>
      <c r="CY35" s="798">
        <v>0</v>
      </c>
      <c r="CZ35" s="798">
        <v>0</v>
      </c>
      <c r="DA35" s="799">
        <v>0</v>
      </c>
    </row>
    <row r="36" spans="2:105">
      <c r="B36" s="780">
        <v>19095</v>
      </c>
      <c r="C36" s="781" t="s">
        <v>682</v>
      </c>
      <c r="D36" s="781" t="s">
        <v>819</v>
      </c>
      <c r="E36" s="782" t="s">
        <v>101</v>
      </c>
      <c r="F36" s="781" t="s">
        <v>828</v>
      </c>
      <c r="G36" s="781" t="s">
        <v>821</v>
      </c>
      <c r="H36" s="783">
        <v>2015</v>
      </c>
      <c r="I36" s="784"/>
      <c r="J36" s="785">
        <v>150996</v>
      </c>
      <c r="K36" s="785"/>
      <c r="L36" s="764" t="s">
        <v>384</v>
      </c>
      <c r="M36" s="781"/>
      <c r="N36" s="781"/>
      <c r="O36" s="781"/>
      <c r="P36" s="781"/>
      <c r="Q36" s="781"/>
      <c r="R36" s="781"/>
      <c r="S36" s="784"/>
      <c r="T36" s="781" t="s">
        <v>829</v>
      </c>
      <c r="U36" s="781" t="s">
        <v>837</v>
      </c>
      <c r="V36" s="786" t="s">
        <v>851</v>
      </c>
      <c r="W36" s="786" t="s">
        <v>832</v>
      </c>
      <c r="X36" s="786" t="s">
        <v>846</v>
      </c>
      <c r="Y36" s="787" t="s">
        <v>824</v>
      </c>
      <c r="Z36" s="788">
        <v>1</v>
      </c>
      <c r="AA36" s="787">
        <v>0</v>
      </c>
      <c r="AB36" s="789">
        <v>28304.2</v>
      </c>
      <c r="AC36" s="790" t="s">
        <v>833</v>
      </c>
      <c r="AD36" s="784"/>
      <c r="AE36" s="781" t="s">
        <v>825</v>
      </c>
      <c r="AF36" s="781"/>
      <c r="AG36" s="781"/>
      <c r="AH36" s="791"/>
      <c r="AI36" s="792">
        <v>283042</v>
      </c>
      <c r="AJ36" s="793">
        <v>0</v>
      </c>
      <c r="AK36" s="784"/>
      <c r="AL36" s="794">
        <v>0.91419177697322873</v>
      </c>
      <c r="AM36" s="795">
        <v>1</v>
      </c>
      <c r="AN36" s="795">
        <v>0.63286316220461802</v>
      </c>
      <c r="AO36" s="796">
        <v>1</v>
      </c>
      <c r="AP36" s="784"/>
      <c r="AQ36" s="797">
        <v>258754.66893805659</v>
      </c>
      <c r="AR36" s="798">
        <v>0</v>
      </c>
      <c r="AS36" s="798">
        <v>258754.66893805659</v>
      </c>
      <c r="AT36" s="798">
        <v>0</v>
      </c>
      <c r="AU36" s="784"/>
      <c r="AV36" s="798">
        <v>163756.29801934754</v>
      </c>
      <c r="AW36" s="798">
        <v>0</v>
      </c>
      <c r="AX36" s="798">
        <v>163756.29801934754</v>
      </c>
      <c r="AY36" s="798">
        <v>0</v>
      </c>
      <c r="AZ36" s="784"/>
      <c r="BA36" s="798">
        <v>163756.29801934754</v>
      </c>
      <c r="BB36" s="798">
        <v>163756.29801934754</v>
      </c>
      <c r="BC36" s="798">
        <v>163756.29801934754</v>
      </c>
      <c r="BD36" s="798">
        <v>163756.29801934754</v>
      </c>
      <c r="BE36" s="798">
        <v>163756.29801934754</v>
      </c>
      <c r="BF36" s="798">
        <v>163756.29801934754</v>
      </c>
      <c r="BG36" s="798">
        <v>163756.29801934754</v>
      </c>
      <c r="BH36" s="798">
        <v>163756.29801934754</v>
      </c>
      <c r="BI36" s="798">
        <v>163756.29801934754</v>
      </c>
      <c r="BJ36" s="798">
        <v>163756.29801934754</v>
      </c>
      <c r="BK36" s="798">
        <v>163756.29801934754</v>
      </c>
      <c r="BL36" s="798">
        <v>163756.29801934754</v>
      </c>
      <c r="BM36" s="798">
        <v>163756.29801934754</v>
      </c>
      <c r="BN36" s="798">
        <v>163756.29801934754</v>
      </c>
      <c r="BO36" s="798">
        <v>163756.29801934754</v>
      </c>
      <c r="BP36" s="798">
        <v>128593.78981899632</v>
      </c>
      <c r="BQ36" s="798">
        <v>0</v>
      </c>
      <c r="BR36" s="798">
        <v>0</v>
      </c>
      <c r="BS36" s="798">
        <v>0</v>
      </c>
      <c r="BT36" s="798">
        <v>0</v>
      </c>
      <c r="BU36" s="798">
        <v>0</v>
      </c>
      <c r="BV36" s="798">
        <v>0</v>
      </c>
      <c r="BW36" s="798">
        <v>0</v>
      </c>
      <c r="BX36" s="798">
        <v>0</v>
      </c>
      <c r="BY36" s="798">
        <v>0</v>
      </c>
      <c r="BZ36" s="798">
        <v>0</v>
      </c>
      <c r="CA36" s="784"/>
      <c r="CB36" s="798">
        <v>0</v>
      </c>
      <c r="CC36" s="798">
        <v>0</v>
      </c>
      <c r="CD36" s="798">
        <v>0</v>
      </c>
      <c r="CE36" s="798">
        <v>0</v>
      </c>
      <c r="CF36" s="798">
        <v>0</v>
      </c>
      <c r="CG36" s="798">
        <v>0</v>
      </c>
      <c r="CH36" s="798">
        <v>0</v>
      </c>
      <c r="CI36" s="798">
        <v>0</v>
      </c>
      <c r="CJ36" s="798">
        <v>0</v>
      </c>
      <c r="CK36" s="798">
        <v>0</v>
      </c>
      <c r="CL36" s="798">
        <v>0</v>
      </c>
      <c r="CM36" s="798">
        <v>0</v>
      </c>
      <c r="CN36" s="798">
        <v>0</v>
      </c>
      <c r="CO36" s="798">
        <v>0</v>
      </c>
      <c r="CP36" s="798">
        <v>0</v>
      </c>
      <c r="CQ36" s="798">
        <v>0</v>
      </c>
      <c r="CR36" s="798">
        <v>0</v>
      </c>
      <c r="CS36" s="798">
        <v>0</v>
      </c>
      <c r="CT36" s="798">
        <v>0</v>
      </c>
      <c r="CU36" s="798">
        <v>0</v>
      </c>
      <c r="CV36" s="798">
        <v>0</v>
      </c>
      <c r="CW36" s="798">
        <v>0</v>
      </c>
      <c r="CX36" s="798">
        <v>0</v>
      </c>
      <c r="CY36" s="798">
        <v>0</v>
      </c>
      <c r="CZ36" s="798">
        <v>0</v>
      </c>
      <c r="DA36" s="799">
        <v>0</v>
      </c>
    </row>
    <row r="37" spans="2:105">
      <c r="B37" s="759">
        <v>19503</v>
      </c>
      <c r="C37" s="760" t="s">
        <v>682</v>
      </c>
      <c r="D37" s="760" t="s">
        <v>826</v>
      </c>
      <c r="E37" s="760" t="s">
        <v>119</v>
      </c>
      <c r="F37" s="760" t="s">
        <v>820</v>
      </c>
      <c r="G37" s="760" t="s">
        <v>821</v>
      </c>
      <c r="H37" s="761">
        <v>2016</v>
      </c>
      <c r="I37" s="762"/>
      <c r="J37" s="763">
        <v>155627</v>
      </c>
      <c r="K37" s="763"/>
      <c r="L37" s="764" t="s">
        <v>384</v>
      </c>
      <c r="M37" s="760"/>
      <c r="N37" s="760"/>
      <c r="O37" s="760"/>
      <c r="P37" s="760"/>
      <c r="Q37" s="760"/>
      <c r="R37" s="760"/>
      <c r="S37" s="762"/>
      <c r="T37" s="760"/>
      <c r="U37" s="760" t="s">
        <v>827</v>
      </c>
      <c r="V37" s="765">
        <v>42403.349849537037</v>
      </c>
      <c r="W37" s="765">
        <v>42445</v>
      </c>
      <c r="X37" s="765">
        <v>42446</v>
      </c>
      <c r="Y37" s="766" t="s">
        <v>824</v>
      </c>
      <c r="Z37" s="767">
        <v>1</v>
      </c>
      <c r="AA37" s="766"/>
      <c r="AB37" s="768">
        <v>1000</v>
      </c>
      <c r="AC37" s="769">
        <v>42551</v>
      </c>
      <c r="AD37" s="762"/>
      <c r="AE37" s="760" t="s">
        <v>825</v>
      </c>
      <c r="AF37" s="760"/>
      <c r="AG37" s="760" t="s">
        <v>822</v>
      </c>
      <c r="AH37" s="770"/>
      <c r="AI37" s="771">
        <v>7362</v>
      </c>
      <c r="AJ37" s="772">
        <v>2.5</v>
      </c>
      <c r="AK37" s="762"/>
      <c r="AL37" s="773">
        <v>0.86225999654008079</v>
      </c>
      <c r="AM37" s="774">
        <v>0.78486731519862851</v>
      </c>
      <c r="AN37" s="774">
        <v>0.79396845615304446</v>
      </c>
      <c r="AO37" s="775">
        <v>0.79978556579113214</v>
      </c>
      <c r="AP37" s="762"/>
      <c r="AQ37" s="776">
        <v>6347.958094528075</v>
      </c>
      <c r="AR37" s="777">
        <v>1.9621682879965712</v>
      </c>
      <c r="AS37" s="777">
        <v>6070.8603210025058</v>
      </c>
      <c r="AT37" s="777">
        <v>1.8765167358297405</v>
      </c>
      <c r="AU37" s="762"/>
      <c r="AV37" s="777">
        <v>5040.0784880366773</v>
      </c>
      <c r="AW37" s="777">
        <v>1.5693138743927548</v>
      </c>
      <c r="AX37" s="777">
        <v>4820.0715965871359</v>
      </c>
      <c r="AY37" s="777">
        <v>1.5008109992821175</v>
      </c>
      <c r="AZ37" s="762"/>
      <c r="BA37" s="778">
        <v>0</v>
      </c>
      <c r="BB37" s="778">
        <v>5040.0784880366773</v>
      </c>
      <c r="BC37" s="778">
        <v>4820.0715965871359</v>
      </c>
      <c r="BD37" s="778">
        <v>4820.0715965871359</v>
      </c>
      <c r="BE37" s="778">
        <v>4820.0715965871359</v>
      </c>
      <c r="BF37" s="778">
        <v>4820.0715965871359</v>
      </c>
      <c r="BG37" s="778">
        <v>4820.0715965871359</v>
      </c>
      <c r="BH37" s="778">
        <v>4820.0715965871359</v>
      </c>
      <c r="BI37" s="778">
        <v>4820.0715965871359</v>
      </c>
      <c r="BJ37" s="778">
        <v>4820.0715965871359</v>
      </c>
      <c r="BK37" s="778">
        <v>4820.0715965871359</v>
      </c>
      <c r="BL37" s="778">
        <v>4820.0715965871359</v>
      </c>
      <c r="BM37" s="778">
        <v>2921.7823088588088</v>
      </c>
      <c r="BN37" s="778">
        <v>0</v>
      </c>
      <c r="BO37" s="778">
        <v>0</v>
      </c>
      <c r="BP37" s="778">
        <v>0</v>
      </c>
      <c r="BQ37" s="778">
        <v>0</v>
      </c>
      <c r="BR37" s="778">
        <v>0</v>
      </c>
      <c r="BS37" s="778">
        <v>0</v>
      </c>
      <c r="BT37" s="778">
        <v>0</v>
      </c>
      <c r="BU37" s="778">
        <v>0</v>
      </c>
      <c r="BV37" s="778">
        <v>0</v>
      </c>
      <c r="BW37" s="778">
        <v>0</v>
      </c>
      <c r="BX37" s="778">
        <v>0</v>
      </c>
      <c r="BY37" s="778">
        <v>0</v>
      </c>
      <c r="BZ37" s="778">
        <v>0</v>
      </c>
      <c r="CA37" s="762"/>
      <c r="CB37" s="777">
        <v>0</v>
      </c>
      <c r="CC37" s="777">
        <v>1.5693138743927548</v>
      </c>
      <c r="CD37" s="777">
        <v>1.5008109992821175</v>
      </c>
      <c r="CE37" s="777">
        <v>1.5008109992821175</v>
      </c>
      <c r="CF37" s="777">
        <v>1.5008109992821175</v>
      </c>
      <c r="CG37" s="777">
        <v>1.5008109992821175</v>
      </c>
      <c r="CH37" s="777">
        <v>1.5008109992821175</v>
      </c>
      <c r="CI37" s="777">
        <v>1.5008109992821175</v>
      </c>
      <c r="CJ37" s="777">
        <v>1.5008109992821175</v>
      </c>
      <c r="CK37" s="777">
        <v>1.5008109992821175</v>
      </c>
      <c r="CL37" s="777">
        <v>1.5008109992821175</v>
      </c>
      <c r="CM37" s="777">
        <v>1.5008109992821175</v>
      </c>
      <c r="CN37" s="777">
        <v>0.9097464506021119</v>
      </c>
      <c r="CO37" s="777">
        <v>0</v>
      </c>
      <c r="CP37" s="777">
        <v>0</v>
      </c>
      <c r="CQ37" s="777">
        <v>0</v>
      </c>
      <c r="CR37" s="777">
        <v>0</v>
      </c>
      <c r="CS37" s="777">
        <v>0</v>
      </c>
      <c r="CT37" s="777">
        <v>0</v>
      </c>
      <c r="CU37" s="777">
        <v>0</v>
      </c>
      <c r="CV37" s="777">
        <v>0</v>
      </c>
      <c r="CW37" s="777">
        <v>0</v>
      </c>
      <c r="CX37" s="777">
        <v>0</v>
      </c>
      <c r="CY37" s="777">
        <v>0</v>
      </c>
      <c r="CZ37" s="777">
        <v>0</v>
      </c>
      <c r="DA37" s="779">
        <v>0</v>
      </c>
    </row>
    <row r="38" spans="2:105">
      <c r="B38" s="780">
        <v>19101</v>
      </c>
      <c r="C38" s="781" t="s">
        <v>682</v>
      </c>
      <c r="D38" s="781" t="s">
        <v>819</v>
      </c>
      <c r="E38" s="782" t="s">
        <v>101</v>
      </c>
      <c r="F38" s="781" t="s">
        <v>828</v>
      </c>
      <c r="G38" s="781" t="s">
        <v>821</v>
      </c>
      <c r="H38" s="783">
        <v>2015</v>
      </c>
      <c r="I38" s="784"/>
      <c r="J38" s="785">
        <v>153617</v>
      </c>
      <c r="K38" s="785"/>
      <c r="L38" s="764" t="s">
        <v>384</v>
      </c>
      <c r="M38" s="781"/>
      <c r="N38" s="781"/>
      <c r="O38" s="781"/>
      <c r="P38" s="781"/>
      <c r="Q38" s="781"/>
      <c r="R38" s="781"/>
      <c r="S38" s="784"/>
      <c r="T38" s="781" t="s">
        <v>829</v>
      </c>
      <c r="U38" s="781" t="s">
        <v>841</v>
      </c>
      <c r="V38" s="786" t="s">
        <v>852</v>
      </c>
      <c r="W38" s="786" t="s">
        <v>840</v>
      </c>
      <c r="X38" s="786" t="s">
        <v>846</v>
      </c>
      <c r="Y38" s="787" t="s">
        <v>824</v>
      </c>
      <c r="Z38" s="788">
        <v>1</v>
      </c>
      <c r="AA38" s="787">
        <v>0</v>
      </c>
      <c r="AB38" s="789">
        <v>2565</v>
      </c>
      <c r="AC38" s="790" t="s">
        <v>833</v>
      </c>
      <c r="AD38" s="784"/>
      <c r="AE38" s="781" t="s">
        <v>825</v>
      </c>
      <c r="AF38" s="781"/>
      <c r="AG38" s="781"/>
      <c r="AH38" s="791"/>
      <c r="AI38" s="792">
        <v>13428</v>
      </c>
      <c r="AJ38" s="793">
        <v>3.36</v>
      </c>
      <c r="AK38" s="784"/>
      <c r="AL38" s="794">
        <v>0.73611459918841937</v>
      </c>
      <c r="AM38" s="795">
        <v>1.0877372206886198</v>
      </c>
      <c r="AN38" s="795">
        <v>0.69115917831415064</v>
      </c>
      <c r="AO38" s="796">
        <v>0.67662347556914526</v>
      </c>
      <c r="AP38" s="784"/>
      <c r="AQ38" s="797">
        <v>9884.5468379020949</v>
      </c>
      <c r="AR38" s="798">
        <v>3.6547970615137624</v>
      </c>
      <c r="AS38" s="798">
        <v>9884.5468379020949</v>
      </c>
      <c r="AT38" s="798">
        <v>3.6547970615137624</v>
      </c>
      <c r="AU38" s="784"/>
      <c r="AV38" s="798">
        <v>6831.7952704921481</v>
      </c>
      <c r="AW38" s="798">
        <v>2.4729214902613412</v>
      </c>
      <c r="AX38" s="798">
        <v>6831.7952704921481</v>
      </c>
      <c r="AY38" s="798">
        <v>2.4729214902613412</v>
      </c>
      <c r="AZ38" s="784"/>
      <c r="BA38" s="798">
        <v>6831.7952704921481</v>
      </c>
      <c r="BB38" s="798">
        <v>6831.7952704921481</v>
      </c>
      <c r="BC38" s="798">
        <v>6831.7952704921481</v>
      </c>
      <c r="BD38" s="798">
        <v>6831.7952704921481</v>
      </c>
      <c r="BE38" s="798">
        <v>6831.7952704921481</v>
      </c>
      <c r="BF38" s="798">
        <v>6831.7952704921481</v>
      </c>
      <c r="BG38" s="798">
        <v>6831.7952704921481</v>
      </c>
      <c r="BH38" s="798">
        <v>6831.7952704921481</v>
      </c>
      <c r="BI38" s="798">
        <v>6831.7952704921481</v>
      </c>
      <c r="BJ38" s="798">
        <v>6831.7952704921481</v>
      </c>
      <c r="BK38" s="798">
        <v>6831.7952704921481</v>
      </c>
      <c r="BL38" s="798">
        <v>6831.7952704921481</v>
      </c>
      <c r="BM38" s="798">
        <v>6831.7952704921481</v>
      </c>
      <c r="BN38" s="798">
        <v>6831.7952704921481</v>
      </c>
      <c r="BO38" s="798">
        <v>6831.7952704921481</v>
      </c>
      <c r="BP38" s="798">
        <v>3174.9327063512819</v>
      </c>
      <c r="BQ38" s="798">
        <v>0</v>
      </c>
      <c r="BR38" s="798">
        <v>0</v>
      </c>
      <c r="BS38" s="798">
        <v>0</v>
      </c>
      <c r="BT38" s="798">
        <v>0</v>
      </c>
      <c r="BU38" s="798">
        <v>0</v>
      </c>
      <c r="BV38" s="798">
        <v>0</v>
      </c>
      <c r="BW38" s="798">
        <v>0</v>
      </c>
      <c r="BX38" s="798">
        <v>0</v>
      </c>
      <c r="BY38" s="798">
        <v>0</v>
      </c>
      <c r="BZ38" s="798">
        <v>0</v>
      </c>
      <c r="CA38" s="784"/>
      <c r="CB38" s="798">
        <v>2.4729214902613412</v>
      </c>
      <c r="CC38" s="798">
        <v>2.4729214902613412</v>
      </c>
      <c r="CD38" s="798">
        <v>2.4729214902613412</v>
      </c>
      <c r="CE38" s="798">
        <v>2.4729214902613412</v>
      </c>
      <c r="CF38" s="798">
        <v>2.4729214902613412</v>
      </c>
      <c r="CG38" s="798">
        <v>2.4729214902613412</v>
      </c>
      <c r="CH38" s="798">
        <v>2.4729214902613412</v>
      </c>
      <c r="CI38" s="798">
        <v>2.4729214902613412</v>
      </c>
      <c r="CJ38" s="798">
        <v>2.4729214902613412</v>
      </c>
      <c r="CK38" s="798">
        <v>2.4729214902613412</v>
      </c>
      <c r="CL38" s="798">
        <v>2.4729214902613412</v>
      </c>
      <c r="CM38" s="798">
        <v>2.4729214902613412</v>
      </c>
      <c r="CN38" s="798">
        <v>2.4729214902613412</v>
      </c>
      <c r="CO38" s="798">
        <v>2.4729214902613412</v>
      </c>
      <c r="CP38" s="798">
        <v>2.4729214902613412</v>
      </c>
      <c r="CQ38" s="798">
        <v>1.1492380858632039</v>
      </c>
      <c r="CR38" s="798">
        <v>0</v>
      </c>
      <c r="CS38" s="798">
        <v>0</v>
      </c>
      <c r="CT38" s="798">
        <v>0</v>
      </c>
      <c r="CU38" s="798">
        <v>0</v>
      </c>
      <c r="CV38" s="798">
        <v>0</v>
      </c>
      <c r="CW38" s="798">
        <v>0</v>
      </c>
      <c r="CX38" s="798">
        <v>0</v>
      </c>
      <c r="CY38" s="798">
        <v>0</v>
      </c>
      <c r="CZ38" s="798">
        <v>0</v>
      </c>
      <c r="DA38" s="799">
        <v>0</v>
      </c>
    </row>
    <row r="39" spans="2:105">
      <c r="B39" s="780">
        <v>19106</v>
      </c>
      <c r="C39" s="781" t="s">
        <v>682</v>
      </c>
      <c r="D39" s="781" t="s">
        <v>819</v>
      </c>
      <c r="E39" s="782" t="s">
        <v>101</v>
      </c>
      <c r="F39" s="781" t="s">
        <v>828</v>
      </c>
      <c r="G39" s="781" t="s">
        <v>821</v>
      </c>
      <c r="H39" s="783">
        <v>2015</v>
      </c>
      <c r="I39" s="784"/>
      <c r="J39" s="785">
        <v>158784</v>
      </c>
      <c r="K39" s="785"/>
      <c r="L39" s="764" t="s">
        <v>384</v>
      </c>
      <c r="M39" s="781"/>
      <c r="N39" s="781"/>
      <c r="O39" s="781"/>
      <c r="P39" s="781"/>
      <c r="Q39" s="781"/>
      <c r="R39" s="781"/>
      <c r="S39" s="784"/>
      <c r="T39" s="781" t="s">
        <v>829</v>
      </c>
      <c r="U39" s="781" t="s">
        <v>841</v>
      </c>
      <c r="V39" s="786" t="s">
        <v>853</v>
      </c>
      <c r="W39" s="786" t="s">
        <v>854</v>
      </c>
      <c r="X39" s="786" t="s">
        <v>834</v>
      </c>
      <c r="Y39" s="787" t="s">
        <v>824</v>
      </c>
      <c r="Z39" s="788">
        <v>3</v>
      </c>
      <c r="AA39" s="787">
        <v>0</v>
      </c>
      <c r="AB39" s="789">
        <v>7649.07</v>
      </c>
      <c r="AC39" s="790" t="s">
        <v>833</v>
      </c>
      <c r="AD39" s="784"/>
      <c r="AE39" s="781" t="s">
        <v>825</v>
      </c>
      <c r="AF39" s="781"/>
      <c r="AG39" s="781"/>
      <c r="AH39" s="791"/>
      <c r="AI39" s="792">
        <v>4904</v>
      </c>
      <c r="AJ39" s="793">
        <v>4.8999999999999995</v>
      </c>
      <c r="AK39" s="784"/>
      <c r="AL39" s="794">
        <v>0.73611459918841937</v>
      </c>
      <c r="AM39" s="795">
        <v>1.0877372206886198</v>
      </c>
      <c r="AN39" s="795">
        <v>0.69115917831415064</v>
      </c>
      <c r="AO39" s="796">
        <v>0.67662347556914526</v>
      </c>
      <c r="AP39" s="784"/>
      <c r="AQ39" s="797">
        <v>3609.9059944200085</v>
      </c>
      <c r="AR39" s="798">
        <v>5.3299123813742364</v>
      </c>
      <c r="AS39" s="798">
        <v>3609.9059944200085</v>
      </c>
      <c r="AT39" s="798">
        <v>5.3299123813742364</v>
      </c>
      <c r="AU39" s="784"/>
      <c r="AV39" s="798">
        <v>2495.0196608946599</v>
      </c>
      <c r="AW39" s="798">
        <v>3.6063438399644556</v>
      </c>
      <c r="AX39" s="798">
        <v>2495.0196608946599</v>
      </c>
      <c r="AY39" s="798">
        <v>3.6063438399644556</v>
      </c>
      <c r="AZ39" s="784"/>
      <c r="BA39" s="798">
        <v>2495.0196608946599</v>
      </c>
      <c r="BB39" s="798">
        <v>2495.0196608946599</v>
      </c>
      <c r="BC39" s="798">
        <v>2495.0196608946599</v>
      </c>
      <c r="BD39" s="798">
        <v>2495.0196608946599</v>
      </c>
      <c r="BE39" s="798">
        <v>2495.0196608946599</v>
      </c>
      <c r="BF39" s="798">
        <v>2495.0196608946599</v>
      </c>
      <c r="BG39" s="798">
        <v>2495.0196608946599</v>
      </c>
      <c r="BH39" s="798">
        <v>2495.0196608946599</v>
      </c>
      <c r="BI39" s="798">
        <v>2495.0196608946599</v>
      </c>
      <c r="BJ39" s="798">
        <v>2495.0196608946599</v>
      </c>
      <c r="BK39" s="798">
        <v>2495.0196608946599</v>
      </c>
      <c r="BL39" s="798">
        <v>2495.0196608946599</v>
      </c>
      <c r="BM39" s="798">
        <v>2495.0196608946599</v>
      </c>
      <c r="BN39" s="798">
        <v>2495.0196608946599</v>
      </c>
      <c r="BO39" s="798">
        <v>2495.0196608946599</v>
      </c>
      <c r="BP39" s="798">
        <v>1159.5077444106855</v>
      </c>
      <c r="BQ39" s="798">
        <v>0</v>
      </c>
      <c r="BR39" s="798">
        <v>0</v>
      </c>
      <c r="BS39" s="798">
        <v>0</v>
      </c>
      <c r="BT39" s="798">
        <v>0</v>
      </c>
      <c r="BU39" s="798">
        <v>0</v>
      </c>
      <c r="BV39" s="798">
        <v>0</v>
      </c>
      <c r="BW39" s="798">
        <v>0</v>
      </c>
      <c r="BX39" s="798">
        <v>0</v>
      </c>
      <c r="BY39" s="798">
        <v>0</v>
      </c>
      <c r="BZ39" s="798">
        <v>0</v>
      </c>
      <c r="CA39" s="784"/>
      <c r="CB39" s="798">
        <v>3.6063438399644556</v>
      </c>
      <c r="CC39" s="798">
        <v>3.6063438399644556</v>
      </c>
      <c r="CD39" s="798">
        <v>3.6063438399644556</v>
      </c>
      <c r="CE39" s="798">
        <v>3.6063438399644556</v>
      </c>
      <c r="CF39" s="798">
        <v>3.6063438399644556</v>
      </c>
      <c r="CG39" s="798">
        <v>3.6063438399644556</v>
      </c>
      <c r="CH39" s="798">
        <v>3.6063438399644556</v>
      </c>
      <c r="CI39" s="798">
        <v>3.6063438399644556</v>
      </c>
      <c r="CJ39" s="798">
        <v>3.6063438399644556</v>
      </c>
      <c r="CK39" s="798">
        <v>3.6063438399644556</v>
      </c>
      <c r="CL39" s="798">
        <v>3.6063438399644556</v>
      </c>
      <c r="CM39" s="798">
        <v>3.6063438399644556</v>
      </c>
      <c r="CN39" s="798">
        <v>3.6063438399644556</v>
      </c>
      <c r="CO39" s="798">
        <v>3.6063438399644556</v>
      </c>
      <c r="CP39" s="798">
        <v>3.6063438399644556</v>
      </c>
      <c r="CQ39" s="798">
        <v>1.6759722085505053</v>
      </c>
      <c r="CR39" s="798">
        <v>0</v>
      </c>
      <c r="CS39" s="798">
        <v>0</v>
      </c>
      <c r="CT39" s="798">
        <v>0</v>
      </c>
      <c r="CU39" s="798">
        <v>0</v>
      </c>
      <c r="CV39" s="798">
        <v>0</v>
      </c>
      <c r="CW39" s="798">
        <v>0</v>
      </c>
      <c r="CX39" s="798">
        <v>0</v>
      </c>
      <c r="CY39" s="798">
        <v>0</v>
      </c>
      <c r="CZ39" s="798">
        <v>0</v>
      </c>
      <c r="DA39" s="799">
        <v>0</v>
      </c>
    </row>
    <row r="40" spans="2:105">
      <c r="B40" s="800">
        <v>19111</v>
      </c>
      <c r="C40" s="781" t="s">
        <v>682</v>
      </c>
      <c r="D40" s="781" t="s">
        <v>819</v>
      </c>
      <c r="E40" s="781" t="s">
        <v>100</v>
      </c>
      <c r="F40" s="781" t="s">
        <v>828</v>
      </c>
      <c r="G40" s="781" t="s">
        <v>821</v>
      </c>
      <c r="H40" s="783">
        <v>2015</v>
      </c>
      <c r="I40" s="784"/>
      <c r="J40" s="785" t="s">
        <v>775</v>
      </c>
      <c r="K40" s="785"/>
      <c r="L40" s="764" t="s">
        <v>384</v>
      </c>
      <c r="M40" s="781"/>
      <c r="N40" s="781"/>
      <c r="O40" s="781"/>
      <c r="P40" s="781"/>
      <c r="Q40" s="781"/>
      <c r="R40" s="781"/>
      <c r="S40" s="784"/>
      <c r="T40" s="781" t="s">
        <v>20</v>
      </c>
      <c r="U40" s="781" t="s">
        <v>764</v>
      </c>
      <c r="V40" s="781" t="s">
        <v>833</v>
      </c>
      <c r="W40" s="781" t="s">
        <v>833</v>
      </c>
      <c r="X40" s="801">
        <v>42089</v>
      </c>
      <c r="Y40" s="787" t="s">
        <v>855</v>
      </c>
      <c r="Z40" s="787">
        <v>1</v>
      </c>
      <c r="AA40" s="787" t="s">
        <v>856</v>
      </c>
      <c r="AB40" s="783" t="s">
        <v>833</v>
      </c>
      <c r="AC40" s="802" t="s">
        <v>833</v>
      </c>
      <c r="AD40" s="784"/>
      <c r="AE40" s="781" t="s">
        <v>825</v>
      </c>
      <c r="AF40" s="781"/>
      <c r="AG40" s="781" t="s">
        <v>857</v>
      </c>
      <c r="AH40" s="791"/>
      <c r="AI40" s="792"/>
      <c r="AJ40" s="793"/>
      <c r="AK40" s="784"/>
      <c r="AL40" s="792"/>
      <c r="AM40" s="793"/>
      <c r="AN40" s="803">
        <v>0.85901358506550052</v>
      </c>
      <c r="AO40" s="804">
        <v>0.85892407131066839</v>
      </c>
      <c r="AP40" s="784"/>
      <c r="AQ40" s="797">
        <v>5583</v>
      </c>
      <c r="AR40" s="798">
        <v>1.1799999999999997</v>
      </c>
      <c r="AS40" s="798">
        <v>88551</v>
      </c>
      <c r="AT40" s="798">
        <v>18.88</v>
      </c>
      <c r="AU40" s="784"/>
      <c r="AV40" s="798">
        <v>4795.8728454206894</v>
      </c>
      <c r="AW40" s="798">
        <v>1.0135304041465885</v>
      </c>
      <c r="AX40" s="798">
        <v>76066.511971135144</v>
      </c>
      <c r="AY40" s="798">
        <v>16.216486466345419</v>
      </c>
      <c r="AZ40" s="784"/>
      <c r="BA40" s="798">
        <v>4795.8728454206894</v>
      </c>
      <c r="BB40" s="798">
        <v>4795.8728454206894</v>
      </c>
      <c r="BC40" s="798">
        <v>4795.8728454206894</v>
      </c>
      <c r="BD40" s="798">
        <v>4795.8728454206894</v>
      </c>
      <c r="BE40" s="798">
        <v>76066.511971135144</v>
      </c>
      <c r="BF40" s="798">
        <v>76066.511971135144</v>
      </c>
      <c r="BG40" s="798">
        <v>76066.511971135144</v>
      </c>
      <c r="BH40" s="798">
        <v>76066.511971135144</v>
      </c>
      <c r="BI40" s="798">
        <v>76066.511971135144</v>
      </c>
      <c r="BJ40" s="798">
        <v>76066.511971135144</v>
      </c>
      <c r="BK40" s="798">
        <v>76066.511971135144</v>
      </c>
      <c r="BL40" s="798">
        <v>76066.511971135144</v>
      </c>
      <c r="BM40" s="798">
        <v>76066.511971135144</v>
      </c>
      <c r="BN40" s="798">
        <v>53246.558379794544</v>
      </c>
      <c r="BO40" s="798">
        <v>0</v>
      </c>
      <c r="BP40" s="798">
        <v>0</v>
      </c>
      <c r="BQ40" s="798">
        <v>0</v>
      </c>
      <c r="BR40" s="798">
        <v>0</v>
      </c>
      <c r="BS40" s="798">
        <v>0</v>
      </c>
      <c r="BT40" s="798">
        <v>0</v>
      </c>
      <c r="BU40" s="798">
        <v>0</v>
      </c>
      <c r="BV40" s="798">
        <v>0</v>
      </c>
      <c r="BW40" s="798">
        <v>0</v>
      </c>
      <c r="BX40" s="798">
        <v>0</v>
      </c>
      <c r="BY40" s="798">
        <v>0</v>
      </c>
      <c r="BZ40" s="798">
        <v>0</v>
      </c>
      <c r="CA40" s="784">
        <v>0</v>
      </c>
      <c r="CB40" s="798">
        <v>1.0135304041465885</v>
      </c>
      <c r="CC40" s="798">
        <v>1.0135304041465885</v>
      </c>
      <c r="CD40" s="798">
        <v>1.0135304041465885</v>
      </c>
      <c r="CE40" s="798">
        <v>1.0135304041465885</v>
      </c>
      <c r="CF40" s="798">
        <v>16.216486466345419</v>
      </c>
      <c r="CG40" s="798">
        <v>16.216486466345419</v>
      </c>
      <c r="CH40" s="798">
        <v>16.216486466345419</v>
      </c>
      <c r="CI40" s="798">
        <v>16.216486466345419</v>
      </c>
      <c r="CJ40" s="798">
        <v>16.216486466345419</v>
      </c>
      <c r="CK40" s="798">
        <v>16.216486466345419</v>
      </c>
      <c r="CL40" s="798">
        <v>16.216486466345419</v>
      </c>
      <c r="CM40" s="798">
        <v>16.216486466345419</v>
      </c>
      <c r="CN40" s="798">
        <v>16.216486466345419</v>
      </c>
      <c r="CO40" s="798">
        <v>11.351540526441781</v>
      </c>
      <c r="CP40" s="798">
        <v>0</v>
      </c>
      <c r="CQ40" s="798">
        <v>0</v>
      </c>
      <c r="CR40" s="798">
        <v>0</v>
      </c>
      <c r="CS40" s="798">
        <v>0</v>
      </c>
      <c r="CT40" s="798">
        <v>0</v>
      </c>
      <c r="CU40" s="798">
        <v>0</v>
      </c>
      <c r="CV40" s="798">
        <v>0</v>
      </c>
      <c r="CW40" s="798">
        <v>0</v>
      </c>
      <c r="CX40" s="798">
        <v>0</v>
      </c>
      <c r="CY40" s="798">
        <v>0</v>
      </c>
      <c r="CZ40" s="798">
        <v>0</v>
      </c>
      <c r="DA40" s="799">
        <v>0</v>
      </c>
    </row>
    <row r="41" spans="2:105">
      <c r="B41" s="800">
        <v>19108</v>
      </c>
      <c r="C41" s="781" t="s">
        <v>682</v>
      </c>
      <c r="D41" s="781" t="s">
        <v>819</v>
      </c>
      <c r="E41" s="781" t="s">
        <v>100</v>
      </c>
      <c r="F41" s="781" t="s">
        <v>828</v>
      </c>
      <c r="G41" s="781" t="s">
        <v>821</v>
      </c>
      <c r="H41" s="783">
        <v>2015</v>
      </c>
      <c r="I41" s="784"/>
      <c r="J41" s="785" t="s">
        <v>768</v>
      </c>
      <c r="K41" s="785"/>
      <c r="L41" s="764" t="s">
        <v>741</v>
      </c>
      <c r="M41" s="781"/>
      <c r="N41" s="781"/>
      <c r="O41" s="781"/>
      <c r="P41" s="781"/>
      <c r="Q41" s="781"/>
      <c r="R41" s="781"/>
      <c r="S41" s="784"/>
      <c r="T41" s="781" t="s">
        <v>20</v>
      </c>
      <c r="U41" s="781" t="s">
        <v>764</v>
      </c>
      <c r="V41" s="781" t="s">
        <v>833</v>
      </c>
      <c r="W41" s="781" t="s">
        <v>833</v>
      </c>
      <c r="X41" s="801">
        <v>42292</v>
      </c>
      <c r="Y41" s="787" t="s">
        <v>855</v>
      </c>
      <c r="Z41" s="787">
        <v>1</v>
      </c>
      <c r="AA41" s="787" t="s">
        <v>856</v>
      </c>
      <c r="AB41" s="783" t="s">
        <v>833</v>
      </c>
      <c r="AC41" s="802" t="s">
        <v>833</v>
      </c>
      <c r="AD41" s="784"/>
      <c r="AE41" s="781" t="s">
        <v>825</v>
      </c>
      <c r="AF41" s="781"/>
      <c r="AG41" s="781" t="s">
        <v>857</v>
      </c>
      <c r="AH41" s="791"/>
      <c r="AI41" s="792"/>
      <c r="AJ41" s="793"/>
      <c r="AK41" s="784"/>
      <c r="AL41" s="792"/>
      <c r="AM41" s="793"/>
      <c r="AN41" s="803">
        <v>0.85901358506550052</v>
      </c>
      <c r="AO41" s="804">
        <v>0.85892407131066839</v>
      </c>
      <c r="AP41" s="784"/>
      <c r="AQ41" s="797">
        <v>5583</v>
      </c>
      <c r="AR41" s="798">
        <v>1.1799999999999997</v>
      </c>
      <c r="AS41" s="798">
        <v>88551</v>
      </c>
      <c r="AT41" s="798">
        <v>18.88</v>
      </c>
      <c r="AU41" s="784"/>
      <c r="AV41" s="798">
        <v>4795.8728454206894</v>
      </c>
      <c r="AW41" s="798">
        <v>1.0135304041465885</v>
      </c>
      <c r="AX41" s="798">
        <v>76066.511971135144</v>
      </c>
      <c r="AY41" s="798">
        <v>16.216486466345419</v>
      </c>
      <c r="AZ41" s="784"/>
      <c r="BA41" s="798">
        <v>4795.8728454206894</v>
      </c>
      <c r="BB41" s="798">
        <v>4795.8728454206894</v>
      </c>
      <c r="BC41" s="798">
        <v>4795.8728454206894</v>
      </c>
      <c r="BD41" s="798">
        <v>4795.8728454206894</v>
      </c>
      <c r="BE41" s="798">
        <v>76066.511971135144</v>
      </c>
      <c r="BF41" s="798">
        <v>76066.511971135144</v>
      </c>
      <c r="BG41" s="798">
        <v>76066.511971135144</v>
      </c>
      <c r="BH41" s="798">
        <v>76066.511971135144</v>
      </c>
      <c r="BI41" s="798">
        <v>76066.511971135144</v>
      </c>
      <c r="BJ41" s="798">
        <v>76066.511971135144</v>
      </c>
      <c r="BK41" s="798">
        <v>76066.511971135144</v>
      </c>
      <c r="BL41" s="798">
        <v>76066.511971135144</v>
      </c>
      <c r="BM41" s="798">
        <v>76066.511971135144</v>
      </c>
      <c r="BN41" s="798">
        <v>53246.558379794544</v>
      </c>
      <c r="BO41" s="798">
        <v>0</v>
      </c>
      <c r="BP41" s="798">
        <v>0</v>
      </c>
      <c r="BQ41" s="798">
        <v>0</v>
      </c>
      <c r="BR41" s="798">
        <v>0</v>
      </c>
      <c r="BS41" s="798">
        <v>0</v>
      </c>
      <c r="BT41" s="798">
        <v>0</v>
      </c>
      <c r="BU41" s="798">
        <v>0</v>
      </c>
      <c r="BV41" s="798">
        <v>0</v>
      </c>
      <c r="BW41" s="798">
        <v>0</v>
      </c>
      <c r="BX41" s="798">
        <v>0</v>
      </c>
      <c r="BY41" s="798">
        <v>0</v>
      </c>
      <c r="BZ41" s="798">
        <v>0</v>
      </c>
      <c r="CA41" s="784">
        <v>0</v>
      </c>
      <c r="CB41" s="798">
        <v>1.0135304041465885</v>
      </c>
      <c r="CC41" s="798">
        <v>1.0135304041465885</v>
      </c>
      <c r="CD41" s="798">
        <v>1.0135304041465885</v>
      </c>
      <c r="CE41" s="798">
        <v>1.0135304041465885</v>
      </c>
      <c r="CF41" s="798">
        <v>16.216486466345419</v>
      </c>
      <c r="CG41" s="798">
        <v>16.216486466345419</v>
      </c>
      <c r="CH41" s="798">
        <v>16.216486466345419</v>
      </c>
      <c r="CI41" s="798">
        <v>16.216486466345419</v>
      </c>
      <c r="CJ41" s="798">
        <v>16.216486466345419</v>
      </c>
      <c r="CK41" s="798">
        <v>16.216486466345419</v>
      </c>
      <c r="CL41" s="798">
        <v>16.216486466345419</v>
      </c>
      <c r="CM41" s="798">
        <v>16.216486466345419</v>
      </c>
      <c r="CN41" s="798">
        <v>16.216486466345419</v>
      </c>
      <c r="CO41" s="798">
        <v>11.351540526441781</v>
      </c>
      <c r="CP41" s="798">
        <v>0</v>
      </c>
      <c r="CQ41" s="798">
        <v>0</v>
      </c>
      <c r="CR41" s="798">
        <v>0</v>
      </c>
      <c r="CS41" s="798">
        <v>0</v>
      </c>
      <c r="CT41" s="798">
        <v>0</v>
      </c>
      <c r="CU41" s="798">
        <v>0</v>
      </c>
      <c r="CV41" s="798">
        <v>0</v>
      </c>
      <c r="CW41" s="798">
        <v>0</v>
      </c>
      <c r="CX41" s="798">
        <v>0</v>
      </c>
      <c r="CY41" s="798">
        <v>0</v>
      </c>
      <c r="CZ41" s="798">
        <v>0</v>
      </c>
      <c r="DA41" s="799">
        <v>0</v>
      </c>
    </row>
    <row r="42" spans="2:105">
      <c r="B42" s="759">
        <v>19508</v>
      </c>
      <c r="C42" s="760" t="s">
        <v>682</v>
      </c>
      <c r="D42" s="760" t="s">
        <v>826</v>
      </c>
      <c r="E42" s="760" t="s">
        <v>119</v>
      </c>
      <c r="F42" s="760" t="s">
        <v>820</v>
      </c>
      <c r="G42" s="760" t="s">
        <v>821</v>
      </c>
      <c r="H42" s="761">
        <v>2016</v>
      </c>
      <c r="I42" s="762"/>
      <c r="J42" s="763">
        <v>156615</v>
      </c>
      <c r="K42" s="763"/>
      <c r="L42" s="764" t="s">
        <v>741</v>
      </c>
      <c r="M42" s="760"/>
      <c r="N42" s="760"/>
      <c r="O42" s="760"/>
      <c r="P42" s="760"/>
      <c r="Q42" s="760"/>
      <c r="R42" s="760"/>
      <c r="S42" s="762"/>
      <c r="T42" s="760"/>
      <c r="U42" s="760" t="s">
        <v>827</v>
      </c>
      <c r="V42" s="765">
        <v>42429.415127314816</v>
      </c>
      <c r="W42" s="765">
        <v>42436</v>
      </c>
      <c r="X42" s="765">
        <v>42440</v>
      </c>
      <c r="Y42" s="766" t="s">
        <v>824</v>
      </c>
      <c r="Z42" s="767">
        <v>1</v>
      </c>
      <c r="AA42" s="766"/>
      <c r="AB42" s="768">
        <v>3520</v>
      </c>
      <c r="AC42" s="769">
        <v>42735</v>
      </c>
      <c r="AD42" s="762"/>
      <c r="AE42" s="760" t="s">
        <v>825</v>
      </c>
      <c r="AF42" s="760"/>
      <c r="AG42" s="760" t="s">
        <v>822</v>
      </c>
      <c r="AH42" s="770"/>
      <c r="AI42" s="771">
        <v>49889</v>
      </c>
      <c r="AJ42" s="772">
        <v>8.8000000000000007</v>
      </c>
      <c r="AK42" s="762"/>
      <c r="AL42" s="773">
        <v>0.86225999654008068</v>
      </c>
      <c r="AM42" s="774">
        <v>0.78486731519862851</v>
      </c>
      <c r="AN42" s="774">
        <v>0.79396845615304457</v>
      </c>
      <c r="AO42" s="775">
        <v>0.79978556579113214</v>
      </c>
      <c r="AP42" s="762"/>
      <c r="AQ42" s="776">
        <v>43017.288967388085</v>
      </c>
      <c r="AR42" s="777">
        <v>6.9068323737479318</v>
      </c>
      <c r="AS42" s="777">
        <v>41139.52058604917</v>
      </c>
      <c r="AT42" s="777">
        <v>6.6053389101206879</v>
      </c>
      <c r="AU42" s="762"/>
      <c r="AV42" s="777">
        <v>34154.370509326516</v>
      </c>
      <c r="AW42" s="777">
        <v>5.5239848378624981</v>
      </c>
      <c r="AX42" s="777">
        <v>32663.481646581851</v>
      </c>
      <c r="AY42" s="777">
        <v>5.2828547174730538</v>
      </c>
      <c r="AZ42" s="762"/>
      <c r="BA42" s="778">
        <v>0</v>
      </c>
      <c r="BB42" s="778">
        <v>34154.370509326516</v>
      </c>
      <c r="BC42" s="778">
        <v>32663.481646581851</v>
      </c>
      <c r="BD42" s="778">
        <v>32663.481646581851</v>
      </c>
      <c r="BE42" s="778">
        <v>32663.481646581851</v>
      </c>
      <c r="BF42" s="778">
        <v>32663.481646581851</v>
      </c>
      <c r="BG42" s="778">
        <v>32663.481646581851</v>
      </c>
      <c r="BH42" s="778">
        <v>32663.481646581851</v>
      </c>
      <c r="BI42" s="778">
        <v>32663.481646581851</v>
      </c>
      <c r="BJ42" s="778">
        <v>32663.481646581851</v>
      </c>
      <c r="BK42" s="778">
        <v>32663.481646581851</v>
      </c>
      <c r="BL42" s="778">
        <v>32663.481646581851</v>
      </c>
      <c r="BM42" s="778">
        <v>19799.619343474205</v>
      </c>
      <c r="BN42" s="778">
        <v>0</v>
      </c>
      <c r="BO42" s="778">
        <v>0</v>
      </c>
      <c r="BP42" s="778">
        <v>0</v>
      </c>
      <c r="BQ42" s="778">
        <v>0</v>
      </c>
      <c r="BR42" s="778">
        <v>0</v>
      </c>
      <c r="BS42" s="778">
        <v>0</v>
      </c>
      <c r="BT42" s="778">
        <v>0</v>
      </c>
      <c r="BU42" s="778">
        <v>0</v>
      </c>
      <c r="BV42" s="778">
        <v>0</v>
      </c>
      <c r="BW42" s="778">
        <v>0</v>
      </c>
      <c r="BX42" s="778">
        <v>0</v>
      </c>
      <c r="BY42" s="778">
        <v>0</v>
      </c>
      <c r="BZ42" s="778">
        <v>0</v>
      </c>
      <c r="CA42" s="762"/>
      <c r="CB42" s="777">
        <v>0</v>
      </c>
      <c r="CC42" s="777">
        <v>5.5239848378624981</v>
      </c>
      <c r="CD42" s="777">
        <v>5.2828547174730538</v>
      </c>
      <c r="CE42" s="777">
        <v>5.2828547174730538</v>
      </c>
      <c r="CF42" s="777">
        <v>5.2828547174730538</v>
      </c>
      <c r="CG42" s="777">
        <v>5.2828547174730538</v>
      </c>
      <c r="CH42" s="777">
        <v>5.2828547174730538</v>
      </c>
      <c r="CI42" s="777">
        <v>5.2828547174730538</v>
      </c>
      <c r="CJ42" s="777">
        <v>5.2828547174730538</v>
      </c>
      <c r="CK42" s="777">
        <v>5.2828547174730538</v>
      </c>
      <c r="CL42" s="777">
        <v>5.2828547174730538</v>
      </c>
      <c r="CM42" s="777">
        <v>5.2828547174730538</v>
      </c>
      <c r="CN42" s="777">
        <v>3.2023075061194342</v>
      </c>
      <c r="CO42" s="777">
        <v>0</v>
      </c>
      <c r="CP42" s="777">
        <v>0</v>
      </c>
      <c r="CQ42" s="777">
        <v>0</v>
      </c>
      <c r="CR42" s="777">
        <v>0</v>
      </c>
      <c r="CS42" s="777">
        <v>0</v>
      </c>
      <c r="CT42" s="777">
        <v>0</v>
      </c>
      <c r="CU42" s="777">
        <v>0</v>
      </c>
      <c r="CV42" s="777">
        <v>0</v>
      </c>
      <c r="CW42" s="777">
        <v>0</v>
      </c>
      <c r="CX42" s="777">
        <v>0</v>
      </c>
      <c r="CY42" s="777">
        <v>0</v>
      </c>
      <c r="CZ42" s="777">
        <v>0</v>
      </c>
      <c r="DA42" s="779">
        <v>0</v>
      </c>
    </row>
    <row r="43" spans="2:105">
      <c r="B43" s="800">
        <v>19110</v>
      </c>
      <c r="C43" s="781" t="s">
        <v>682</v>
      </c>
      <c r="D43" s="781" t="s">
        <v>819</v>
      </c>
      <c r="E43" s="781" t="s">
        <v>100</v>
      </c>
      <c r="F43" s="781" t="s">
        <v>828</v>
      </c>
      <c r="G43" s="781" t="s">
        <v>821</v>
      </c>
      <c r="H43" s="783">
        <v>2015</v>
      </c>
      <c r="I43" s="784"/>
      <c r="J43" s="785" t="s">
        <v>772</v>
      </c>
      <c r="K43" s="785"/>
      <c r="L43" s="764" t="s">
        <v>741</v>
      </c>
      <c r="M43" s="781"/>
      <c r="N43" s="781"/>
      <c r="O43" s="781"/>
      <c r="P43" s="781"/>
      <c r="Q43" s="781"/>
      <c r="R43" s="781"/>
      <c r="S43" s="784"/>
      <c r="T43" s="781" t="s">
        <v>20</v>
      </c>
      <c r="U43" s="781" t="s">
        <v>764</v>
      </c>
      <c r="V43" s="781" t="s">
        <v>833</v>
      </c>
      <c r="W43" s="781" t="s">
        <v>833</v>
      </c>
      <c r="X43" s="801">
        <v>42286</v>
      </c>
      <c r="Y43" s="787" t="s">
        <v>855</v>
      </c>
      <c r="Z43" s="787">
        <v>1</v>
      </c>
      <c r="AA43" s="787" t="s">
        <v>856</v>
      </c>
      <c r="AB43" s="783" t="s">
        <v>833</v>
      </c>
      <c r="AC43" s="802" t="s">
        <v>833</v>
      </c>
      <c r="AD43" s="784"/>
      <c r="AE43" s="781" t="s">
        <v>825</v>
      </c>
      <c r="AF43" s="781"/>
      <c r="AG43" s="781" t="s">
        <v>857</v>
      </c>
      <c r="AH43" s="791"/>
      <c r="AI43" s="792"/>
      <c r="AJ43" s="793"/>
      <c r="AK43" s="784"/>
      <c r="AL43" s="792"/>
      <c r="AM43" s="793"/>
      <c r="AN43" s="803">
        <v>0.85901358506550052</v>
      </c>
      <c r="AO43" s="804">
        <v>0.85892407131066839</v>
      </c>
      <c r="AP43" s="784"/>
      <c r="AQ43" s="797">
        <v>5583</v>
      </c>
      <c r="AR43" s="798">
        <v>1.1799999999999997</v>
      </c>
      <c r="AS43" s="798">
        <v>88551</v>
      </c>
      <c r="AT43" s="798">
        <v>18.88</v>
      </c>
      <c r="AU43" s="784"/>
      <c r="AV43" s="798">
        <v>4795.8728454206894</v>
      </c>
      <c r="AW43" s="798">
        <v>1.0135304041465885</v>
      </c>
      <c r="AX43" s="798">
        <v>76066.511971135144</v>
      </c>
      <c r="AY43" s="798">
        <v>16.216486466345419</v>
      </c>
      <c r="AZ43" s="784"/>
      <c r="BA43" s="798">
        <v>4795.8728454206894</v>
      </c>
      <c r="BB43" s="798">
        <v>4795.8728454206894</v>
      </c>
      <c r="BC43" s="798">
        <v>4795.8728454206894</v>
      </c>
      <c r="BD43" s="798">
        <v>4795.8728454206894</v>
      </c>
      <c r="BE43" s="798">
        <v>76066.511971135144</v>
      </c>
      <c r="BF43" s="798">
        <v>76066.511971135144</v>
      </c>
      <c r="BG43" s="798">
        <v>76066.511971135144</v>
      </c>
      <c r="BH43" s="798">
        <v>76066.511971135144</v>
      </c>
      <c r="BI43" s="798">
        <v>76066.511971135144</v>
      </c>
      <c r="BJ43" s="798">
        <v>76066.511971135144</v>
      </c>
      <c r="BK43" s="798">
        <v>76066.511971135144</v>
      </c>
      <c r="BL43" s="798">
        <v>76066.511971135144</v>
      </c>
      <c r="BM43" s="798">
        <v>76066.511971135144</v>
      </c>
      <c r="BN43" s="798">
        <v>53246.558379794544</v>
      </c>
      <c r="BO43" s="798">
        <v>0</v>
      </c>
      <c r="BP43" s="798">
        <v>0</v>
      </c>
      <c r="BQ43" s="798">
        <v>0</v>
      </c>
      <c r="BR43" s="798">
        <v>0</v>
      </c>
      <c r="BS43" s="798">
        <v>0</v>
      </c>
      <c r="BT43" s="798">
        <v>0</v>
      </c>
      <c r="BU43" s="798">
        <v>0</v>
      </c>
      <c r="BV43" s="798">
        <v>0</v>
      </c>
      <c r="BW43" s="798">
        <v>0</v>
      </c>
      <c r="BX43" s="798">
        <v>0</v>
      </c>
      <c r="BY43" s="798">
        <v>0</v>
      </c>
      <c r="BZ43" s="798">
        <v>0</v>
      </c>
      <c r="CA43" s="784">
        <v>0</v>
      </c>
      <c r="CB43" s="798">
        <v>1.0135304041465885</v>
      </c>
      <c r="CC43" s="798">
        <v>1.0135304041465885</v>
      </c>
      <c r="CD43" s="798">
        <v>1.0135304041465885</v>
      </c>
      <c r="CE43" s="798">
        <v>1.0135304041465885</v>
      </c>
      <c r="CF43" s="798">
        <v>16.216486466345419</v>
      </c>
      <c r="CG43" s="798">
        <v>16.216486466345419</v>
      </c>
      <c r="CH43" s="798">
        <v>16.216486466345419</v>
      </c>
      <c r="CI43" s="798">
        <v>16.216486466345419</v>
      </c>
      <c r="CJ43" s="798">
        <v>16.216486466345419</v>
      </c>
      <c r="CK43" s="798">
        <v>16.216486466345419</v>
      </c>
      <c r="CL43" s="798">
        <v>16.216486466345419</v>
      </c>
      <c r="CM43" s="798">
        <v>16.216486466345419</v>
      </c>
      <c r="CN43" s="798">
        <v>16.216486466345419</v>
      </c>
      <c r="CO43" s="798">
        <v>11.351540526441781</v>
      </c>
      <c r="CP43" s="798">
        <v>0</v>
      </c>
      <c r="CQ43" s="798">
        <v>0</v>
      </c>
      <c r="CR43" s="798">
        <v>0</v>
      </c>
      <c r="CS43" s="798">
        <v>0</v>
      </c>
      <c r="CT43" s="798">
        <v>0</v>
      </c>
      <c r="CU43" s="798">
        <v>0</v>
      </c>
      <c r="CV43" s="798">
        <v>0</v>
      </c>
      <c r="CW43" s="798">
        <v>0</v>
      </c>
      <c r="CX43" s="798">
        <v>0</v>
      </c>
      <c r="CY43" s="798">
        <v>0</v>
      </c>
      <c r="CZ43" s="798">
        <v>0</v>
      </c>
      <c r="DA43" s="799">
        <v>0</v>
      </c>
    </row>
    <row r="44" spans="2:105">
      <c r="B44" s="759">
        <v>19510</v>
      </c>
      <c r="C44" s="760" t="s">
        <v>682</v>
      </c>
      <c r="D44" s="760" t="s">
        <v>826</v>
      </c>
      <c r="E44" s="760" t="s">
        <v>119</v>
      </c>
      <c r="F44" s="760" t="s">
        <v>820</v>
      </c>
      <c r="G44" s="760" t="s">
        <v>821</v>
      </c>
      <c r="H44" s="761">
        <v>2016</v>
      </c>
      <c r="I44" s="762"/>
      <c r="J44" s="763">
        <v>157343</v>
      </c>
      <c r="K44" s="763"/>
      <c r="L44" s="764" t="s">
        <v>384</v>
      </c>
      <c r="M44" s="760"/>
      <c r="N44" s="760"/>
      <c r="O44" s="760"/>
      <c r="P44" s="760"/>
      <c r="Q44" s="760"/>
      <c r="R44" s="760"/>
      <c r="S44" s="762"/>
      <c r="T44" s="760"/>
      <c r="U44" s="760" t="s">
        <v>827</v>
      </c>
      <c r="V44" s="765">
        <v>42444.466678240744</v>
      </c>
      <c r="W44" s="765">
        <v>42444</v>
      </c>
      <c r="X44" s="765">
        <v>42446</v>
      </c>
      <c r="Y44" s="766" t="s">
        <v>824</v>
      </c>
      <c r="Z44" s="767">
        <v>1</v>
      </c>
      <c r="AA44" s="766"/>
      <c r="AB44" s="768">
        <v>720</v>
      </c>
      <c r="AC44" s="769">
        <v>42551</v>
      </c>
      <c r="AD44" s="762"/>
      <c r="AE44" s="760" t="s">
        <v>825</v>
      </c>
      <c r="AF44" s="760"/>
      <c r="AG44" s="760" t="s">
        <v>822</v>
      </c>
      <c r="AH44" s="770"/>
      <c r="AI44" s="771">
        <v>4494</v>
      </c>
      <c r="AJ44" s="772">
        <v>1.8</v>
      </c>
      <c r="AK44" s="762"/>
      <c r="AL44" s="773">
        <v>0.86225999654008079</v>
      </c>
      <c r="AM44" s="774">
        <v>0.78486731519862862</v>
      </c>
      <c r="AN44" s="774">
        <v>0.79396845615304446</v>
      </c>
      <c r="AO44" s="775">
        <v>0.79978556579113214</v>
      </c>
      <c r="AP44" s="762"/>
      <c r="AQ44" s="776">
        <v>3874.9964244511229</v>
      </c>
      <c r="AR44" s="777">
        <v>1.4127611673575315</v>
      </c>
      <c r="AS44" s="777">
        <v>3705.8470908157105</v>
      </c>
      <c r="AT44" s="777">
        <v>1.3510920497974133</v>
      </c>
      <c r="AU44" s="762"/>
      <c r="AV44" s="777">
        <v>3076.6249287200253</v>
      </c>
      <c r="AW44" s="777">
        <v>1.1299059895627837</v>
      </c>
      <c r="AX44" s="777">
        <v>2942.3256934342007</v>
      </c>
      <c r="AY44" s="777">
        <v>1.0805839194831246</v>
      </c>
      <c r="AZ44" s="762"/>
      <c r="BA44" s="778">
        <v>0</v>
      </c>
      <c r="BB44" s="778">
        <v>3076.6249287200253</v>
      </c>
      <c r="BC44" s="778">
        <v>2942.3256934342007</v>
      </c>
      <c r="BD44" s="778">
        <v>2942.3256934342007</v>
      </c>
      <c r="BE44" s="778">
        <v>2942.3256934342007</v>
      </c>
      <c r="BF44" s="778">
        <v>2942.3256934342007</v>
      </c>
      <c r="BG44" s="778">
        <v>2942.3256934342007</v>
      </c>
      <c r="BH44" s="778">
        <v>2942.3256934342007</v>
      </c>
      <c r="BI44" s="778">
        <v>2942.3256934342007</v>
      </c>
      <c r="BJ44" s="778">
        <v>2942.3256934342007</v>
      </c>
      <c r="BK44" s="778">
        <v>2942.3256934342007</v>
      </c>
      <c r="BL44" s="778">
        <v>2942.3256934342007</v>
      </c>
      <c r="BM44" s="778">
        <v>1783.5492659618969</v>
      </c>
      <c r="BN44" s="778">
        <v>0</v>
      </c>
      <c r="BO44" s="778">
        <v>0</v>
      </c>
      <c r="BP44" s="778">
        <v>0</v>
      </c>
      <c r="BQ44" s="778">
        <v>0</v>
      </c>
      <c r="BR44" s="778">
        <v>0</v>
      </c>
      <c r="BS44" s="778">
        <v>0</v>
      </c>
      <c r="BT44" s="778">
        <v>0</v>
      </c>
      <c r="BU44" s="778">
        <v>0</v>
      </c>
      <c r="BV44" s="778">
        <v>0</v>
      </c>
      <c r="BW44" s="778">
        <v>0</v>
      </c>
      <c r="BX44" s="778">
        <v>0</v>
      </c>
      <c r="BY44" s="778">
        <v>0</v>
      </c>
      <c r="BZ44" s="778">
        <v>0</v>
      </c>
      <c r="CA44" s="762"/>
      <c r="CB44" s="777">
        <v>0</v>
      </c>
      <c r="CC44" s="777">
        <v>1.1299059895627837</v>
      </c>
      <c r="CD44" s="777">
        <v>1.0805839194831246</v>
      </c>
      <c r="CE44" s="777">
        <v>1.0805839194831246</v>
      </c>
      <c r="CF44" s="777">
        <v>1.0805839194831246</v>
      </c>
      <c r="CG44" s="777">
        <v>1.0805839194831246</v>
      </c>
      <c r="CH44" s="777">
        <v>1.0805839194831246</v>
      </c>
      <c r="CI44" s="777">
        <v>1.0805839194831246</v>
      </c>
      <c r="CJ44" s="777">
        <v>1.0805839194831246</v>
      </c>
      <c r="CK44" s="777">
        <v>1.0805839194831246</v>
      </c>
      <c r="CL44" s="777">
        <v>1.0805839194831246</v>
      </c>
      <c r="CM44" s="777">
        <v>1.0805839194831246</v>
      </c>
      <c r="CN44" s="777">
        <v>0.65501744443352061</v>
      </c>
      <c r="CO44" s="777">
        <v>0</v>
      </c>
      <c r="CP44" s="777">
        <v>0</v>
      </c>
      <c r="CQ44" s="777">
        <v>0</v>
      </c>
      <c r="CR44" s="777">
        <v>0</v>
      </c>
      <c r="CS44" s="777">
        <v>0</v>
      </c>
      <c r="CT44" s="777">
        <v>0</v>
      </c>
      <c r="CU44" s="777">
        <v>0</v>
      </c>
      <c r="CV44" s="777">
        <v>0</v>
      </c>
      <c r="CW44" s="777">
        <v>0</v>
      </c>
      <c r="CX44" s="777">
        <v>0</v>
      </c>
      <c r="CY44" s="777">
        <v>0</v>
      </c>
      <c r="CZ44" s="777">
        <v>0</v>
      </c>
      <c r="DA44" s="779">
        <v>0</v>
      </c>
    </row>
    <row r="45" spans="2:105">
      <c r="B45" s="759">
        <v>19512</v>
      </c>
      <c r="C45" s="760" t="s">
        <v>682</v>
      </c>
      <c r="D45" s="760" t="s">
        <v>826</v>
      </c>
      <c r="E45" s="760" t="s">
        <v>119</v>
      </c>
      <c r="F45" s="760" t="s">
        <v>820</v>
      </c>
      <c r="G45" s="760" t="s">
        <v>821</v>
      </c>
      <c r="H45" s="761">
        <v>2016</v>
      </c>
      <c r="I45" s="762"/>
      <c r="J45" s="763">
        <v>158295</v>
      </c>
      <c r="K45" s="763"/>
      <c r="L45" s="764" t="s">
        <v>741</v>
      </c>
      <c r="M45" s="760"/>
      <c r="N45" s="760"/>
      <c r="O45" s="760"/>
      <c r="P45" s="760"/>
      <c r="Q45" s="760"/>
      <c r="R45" s="760"/>
      <c r="S45" s="762"/>
      <c r="T45" s="760"/>
      <c r="U45" s="760" t="s">
        <v>827</v>
      </c>
      <c r="V45" s="765">
        <v>42465.317928240744</v>
      </c>
      <c r="W45" s="765">
        <v>42468</v>
      </c>
      <c r="X45" s="765">
        <v>42489</v>
      </c>
      <c r="Y45" s="766" t="s">
        <v>824</v>
      </c>
      <c r="Z45" s="767">
        <v>1</v>
      </c>
      <c r="AA45" s="766"/>
      <c r="AB45" s="768">
        <v>3200</v>
      </c>
      <c r="AC45" s="769">
        <v>42735</v>
      </c>
      <c r="AD45" s="762"/>
      <c r="AE45" s="760" t="s">
        <v>825</v>
      </c>
      <c r="AF45" s="760"/>
      <c r="AG45" s="760" t="s">
        <v>822</v>
      </c>
      <c r="AH45" s="770"/>
      <c r="AI45" s="771">
        <v>45023</v>
      </c>
      <c r="AJ45" s="772">
        <v>8</v>
      </c>
      <c r="AK45" s="762"/>
      <c r="AL45" s="773">
        <v>0.8622599965400809</v>
      </c>
      <c r="AM45" s="774">
        <v>0.78486731519862851</v>
      </c>
      <c r="AN45" s="774">
        <v>0.79396845615304434</v>
      </c>
      <c r="AO45" s="775">
        <v>0.79978556579113214</v>
      </c>
      <c r="AP45" s="762"/>
      <c r="AQ45" s="776">
        <v>38821.531824224061</v>
      </c>
      <c r="AR45" s="777">
        <v>6.2789385215890281</v>
      </c>
      <c r="AS45" s="777">
        <v>37126.914457008395</v>
      </c>
      <c r="AT45" s="777">
        <v>6.0048535546551696</v>
      </c>
      <c r="AU45" s="762"/>
      <c r="AV45" s="777">
        <v>30823.071687975458</v>
      </c>
      <c r="AW45" s="777">
        <v>5.0218043980568154</v>
      </c>
      <c r="AX45" s="777">
        <v>29477.598953157103</v>
      </c>
      <c r="AY45" s="777">
        <v>4.8025951977027761</v>
      </c>
      <c r="AZ45" s="762"/>
      <c r="BA45" s="778">
        <v>0</v>
      </c>
      <c r="BB45" s="778">
        <v>30823.071687975458</v>
      </c>
      <c r="BC45" s="778">
        <v>29477.598953157103</v>
      </c>
      <c r="BD45" s="778">
        <v>29477.598953157103</v>
      </c>
      <c r="BE45" s="778">
        <v>29477.598953157103</v>
      </c>
      <c r="BF45" s="778">
        <v>29477.598953157103</v>
      </c>
      <c r="BG45" s="778">
        <v>29477.598953157103</v>
      </c>
      <c r="BH45" s="778">
        <v>29477.598953157103</v>
      </c>
      <c r="BI45" s="778">
        <v>29477.598953157103</v>
      </c>
      <c r="BJ45" s="778">
        <v>29477.598953157103</v>
      </c>
      <c r="BK45" s="778">
        <v>29477.598953157103</v>
      </c>
      <c r="BL45" s="778">
        <v>29477.598953157103</v>
      </c>
      <c r="BM45" s="778">
        <v>17868.433155630282</v>
      </c>
      <c r="BN45" s="778">
        <v>0</v>
      </c>
      <c r="BO45" s="778">
        <v>0</v>
      </c>
      <c r="BP45" s="778">
        <v>0</v>
      </c>
      <c r="BQ45" s="778">
        <v>0</v>
      </c>
      <c r="BR45" s="778">
        <v>0</v>
      </c>
      <c r="BS45" s="778">
        <v>0</v>
      </c>
      <c r="BT45" s="778">
        <v>0</v>
      </c>
      <c r="BU45" s="778">
        <v>0</v>
      </c>
      <c r="BV45" s="778">
        <v>0</v>
      </c>
      <c r="BW45" s="778">
        <v>0</v>
      </c>
      <c r="BX45" s="778">
        <v>0</v>
      </c>
      <c r="BY45" s="778">
        <v>0</v>
      </c>
      <c r="BZ45" s="778">
        <v>0</v>
      </c>
      <c r="CA45" s="762"/>
      <c r="CB45" s="777">
        <v>0</v>
      </c>
      <c r="CC45" s="777">
        <v>5.0218043980568154</v>
      </c>
      <c r="CD45" s="777">
        <v>4.8025951977027761</v>
      </c>
      <c r="CE45" s="777">
        <v>4.8025951977027761</v>
      </c>
      <c r="CF45" s="777">
        <v>4.8025951977027761</v>
      </c>
      <c r="CG45" s="777">
        <v>4.8025951977027761</v>
      </c>
      <c r="CH45" s="777">
        <v>4.8025951977027761</v>
      </c>
      <c r="CI45" s="777">
        <v>4.8025951977027761</v>
      </c>
      <c r="CJ45" s="777">
        <v>4.8025951977027761</v>
      </c>
      <c r="CK45" s="777">
        <v>4.8025951977027761</v>
      </c>
      <c r="CL45" s="777">
        <v>4.8025951977027761</v>
      </c>
      <c r="CM45" s="777">
        <v>4.8025951977027761</v>
      </c>
      <c r="CN45" s="777">
        <v>2.9111886419267581</v>
      </c>
      <c r="CO45" s="777">
        <v>0</v>
      </c>
      <c r="CP45" s="777">
        <v>0</v>
      </c>
      <c r="CQ45" s="777">
        <v>0</v>
      </c>
      <c r="CR45" s="777">
        <v>0</v>
      </c>
      <c r="CS45" s="777">
        <v>0</v>
      </c>
      <c r="CT45" s="777">
        <v>0</v>
      </c>
      <c r="CU45" s="777">
        <v>0</v>
      </c>
      <c r="CV45" s="777">
        <v>0</v>
      </c>
      <c r="CW45" s="777">
        <v>0</v>
      </c>
      <c r="CX45" s="777">
        <v>0</v>
      </c>
      <c r="CY45" s="777">
        <v>0</v>
      </c>
      <c r="CZ45" s="777">
        <v>0</v>
      </c>
      <c r="DA45" s="779">
        <v>0</v>
      </c>
    </row>
    <row r="46" spans="2:105">
      <c r="B46" s="759">
        <v>19513</v>
      </c>
      <c r="C46" s="760" t="s">
        <v>682</v>
      </c>
      <c r="D46" s="760" t="s">
        <v>826</v>
      </c>
      <c r="E46" s="760" t="s">
        <v>119</v>
      </c>
      <c r="F46" s="760" t="s">
        <v>820</v>
      </c>
      <c r="G46" s="760" t="s">
        <v>821</v>
      </c>
      <c r="H46" s="761">
        <v>2016</v>
      </c>
      <c r="I46" s="762"/>
      <c r="J46" s="763">
        <v>158394</v>
      </c>
      <c r="K46" s="763"/>
      <c r="L46" s="764" t="s">
        <v>384</v>
      </c>
      <c r="M46" s="760"/>
      <c r="N46" s="760"/>
      <c r="O46" s="760"/>
      <c r="P46" s="760"/>
      <c r="Q46" s="760"/>
      <c r="R46" s="760"/>
      <c r="S46" s="762"/>
      <c r="T46" s="760"/>
      <c r="U46" s="760" t="s">
        <v>827</v>
      </c>
      <c r="V46" s="765">
        <v>42466.669733796298</v>
      </c>
      <c r="W46" s="765">
        <v>42543</v>
      </c>
      <c r="X46" s="765">
        <v>42600</v>
      </c>
      <c r="Y46" s="766" t="s">
        <v>824</v>
      </c>
      <c r="Z46" s="767">
        <v>1</v>
      </c>
      <c r="AA46" s="766"/>
      <c r="AB46" s="768">
        <v>1557.6946307226758</v>
      </c>
      <c r="AC46" s="769">
        <v>42735</v>
      </c>
      <c r="AD46" s="762"/>
      <c r="AE46" s="760" t="s">
        <v>825</v>
      </c>
      <c r="AF46" s="760"/>
      <c r="AG46" s="760" t="s">
        <v>822</v>
      </c>
      <c r="AH46" s="770"/>
      <c r="AI46" s="771">
        <v>11394</v>
      </c>
      <c r="AJ46" s="772">
        <v>3.7</v>
      </c>
      <c r="AK46" s="762"/>
      <c r="AL46" s="773">
        <v>0.86225999654008068</v>
      </c>
      <c r="AM46" s="774">
        <v>0.78486731519862851</v>
      </c>
      <c r="AN46" s="774">
        <v>0.79396845615304434</v>
      </c>
      <c r="AO46" s="775">
        <v>0.79978556579113214</v>
      </c>
      <c r="AP46" s="762"/>
      <c r="AQ46" s="776">
        <v>9824.5904005776792</v>
      </c>
      <c r="AR46" s="777">
        <v>2.9040090662349258</v>
      </c>
      <c r="AS46" s="777">
        <v>9395.7324772483753</v>
      </c>
      <c r="AT46" s="777">
        <v>2.777244769028016</v>
      </c>
      <c r="AU46" s="762"/>
      <c r="AV46" s="777">
        <v>7800.4148726826797</v>
      </c>
      <c r="AW46" s="777">
        <v>2.3225845341012774</v>
      </c>
      <c r="AX46" s="777">
        <v>7459.915209387912</v>
      </c>
      <c r="AY46" s="777">
        <v>2.2212002789375336</v>
      </c>
      <c r="AZ46" s="762"/>
      <c r="BA46" s="778">
        <v>0</v>
      </c>
      <c r="BB46" s="778">
        <v>7800.4148726826797</v>
      </c>
      <c r="BC46" s="778">
        <v>7459.915209387912</v>
      </c>
      <c r="BD46" s="778">
        <v>7459.915209387912</v>
      </c>
      <c r="BE46" s="778">
        <v>7459.915209387912</v>
      </c>
      <c r="BF46" s="778">
        <v>7459.915209387912</v>
      </c>
      <c r="BG46" s="778">
        <v>7459.915209387912</v>
      </c>
      <c r="BH46" s="778">
        <v>7459.915209387912</v>
      </c>
      <c r="BI46" s="778">
        <v>7459.915209387912</v>
      </c>
      <c r="BJ46" s="778">
        <v>7459.915209387912</v>
      </c>
      <c r="BK46" s="778">
        <v>7459.915209387912</v>
      </c>
      <c r="BL46" s="778">
        <v>7459.915209387912</v>
      </c>
      <c r="BM46" s="778">
        <v>4521.9760428059299</v>
      </c>
      <c r="BN46" s="778">
        <v>0</v>
      </c>
      <c r="BO46" s="778">
        <v>0</v>
      </c>
      <c r="BP46" s="778">
        <v>0</v>
      </c>
      <c r="BQ46" s="778">
        <v>0</v>
      </c>
      <c r="BR46" s="778">
        <v>0</v>
      </c>
      <c r="BS46" s="778">
        <v>0</v>
      </c>
      <c r="BT46" s="778">
        <v>0</v>
      </c>
      <c r="BU46" s="778">
        <v>0</v>
      </c>
      <c r="BV46" s="778">
        <v>0</v>
      </c>
      <c r="BW46" s="778">
        <v>0</v>
      </c>
      <c r="BX46" s="778">
        <v>0</v>
      </c>
      <c r="BY46" s="778">
        <v>0</v>
      </c>
      <c r="BZ46" s="778">
        <v>0</v>
      </c>
      <c r="CA46" s="762"/>
      <c r="CB46" s="777">
        <v>0</v>
      </c>
      <c r="CC46" s="777">
        <v>2.3225845341012774</v>
      </c>
      <c r="CD46" s="777">
        <v>2.2212002789375336</v>
      </c>
      <c r="CE46" s="777">
        <v>2.2212002789375336</v>
      </c>
      <c r="CF46" s="777">
        <v>2.2212002789375336</v>
      </c>
      <c r="CG46" s="777">
        <v>2.2212002789375336</v>
      </c>
      <c r="CH46" s="777">
        <v>2.2212002789375336</v>
      </c>
      <c r="CI46" s="777">
        <v>2.2212002789375336</v>
      </c>
      <c r="CJ46" s="777">
        <v>2.2212002789375336</v>
      </c>
      <c r="CK46" s="777">
        <v>2.2212002789375336</v>
      </c>
      <c r="CL46" s="777">
        <v>2.2212002789375336</v>
      </c>
      <c r="CM46" s="777">
        <v>2.2212002789375336</v>
      </c>
      <c r="CN46" s="777">
        <v>1.3464247468911255</v>
      </c>
      <c r="CO46" s="777">
        <v>0</v>
      </c>
      <c r="CP46" s="777">
        <v>0</v>
      </c>
      <c r="CQ46" s="777">
        <v>0</v>
      </c>
      <c r="CR46" s="777">
        <v>0</v>
      </c>
      <c r="CS46" s="777">
        <v>0</v>
      </c>
      <c r="CT46" s="777">
        <v>0</v>
      </c>
      <c r="CU46" s="777">
        <v>0</v>
      </c>
      <c r="CV46" s="777">
        <v>0</v>
      </c>
      <c r="CW46" s="777">
        <v>0</v>
      </c>
      <c r="CX46" s="777">
        <v>0</v>
      </c>
      <c r="CY46" s="777">
        <v>0</v>
      </c>
      <c r="CZ46" s="777">
        <v>0</v>
      </c>
      <c r="DA46" s="779">
        <v>0</v>
      </c>
    </row>
    <row r="47" spans="2:105">
      <c r="B47" s="759">
        <v>19514</v>
      </c>
      <c r="C47" s="760" t="s">
        <v>682</v>
      </c>
      <c r="D47" s="760" t="s">
        <v>826</v>
      </c>
      <c r="E47" s="760" t="s">
        <v>119</v>
      </c>
      <c r="F47" s="760" t="s">
        <v>820</v>
      </c>
      <c r="G47" s="760" t="s">
        <v>821</v>
      </c>
      <c r="H47" s="761">
        <v>2016</v>
      </c>
      <c r="I47" s="762"/>
      <c r="J47" s="763">
        <v>158394</v>
      </c>
      <c r="K47" s="763"/>
      <c r="L47" s="764" t="s">
        <v>384</v>
      </c>
      <c r="M47" s="760"/>
      <c r="N47" s="760"/>
      <c r="O47" s="760"/>
      <c r="P47" s="760"/>
      <c r="Q47" s="760"/>
      <c r="R47" s="760"/>
      <c r="S47" s="762"/>
      <c r="T47" s="760"/>
      <c r="U47" s="760" t="s">
        <v>823</v>
      </c>
      <c r="V47" s="765">
        <v>42466.669733796298</v>
      </c>
      <c r="W47" s="765">
        <v>42543</v>
      </c>
      <c r="X47" s="765">
        <v>42600</v>
      </c>
      <c r="Y47" s="766" t="s">
        <v>824</v>
      </c>
      <c r="Z47" s="767">
        <v>2</v>
      </c>
      <c r="AA47" s="766"/>
      <c r="AB47" s="768">
        <v>9687.3053692773246</v>
      </c>
      <c r="AC47" s="769">
        <v>42735</v>
      </c>
      <c r="AD47" s="762"/>
      <c r="AE47" s="760" t="s">
        <v>825</v>
      </c>
      <c r="AF47" s="760"/>
      <c r="AG47" s="760" t="s">
        <v>822</v>
      </c>
      <c r="AH47" s="770"/>
      <c r="AI47" s="771">
        <v>70859.304000000004</v>
      </c>
      <c r="AJ47" s="772">
        <v>14.787000000000001</v>
      </c>
      <c r="AK47" s="762"/>
      <c r="AL47" s="773">
        <v>1.0995745479238599</v>
      </c>
      <c r="AM47" s="774">
        <v>0.81507066298473185</v>
      </c>
      <c r="AN47" s="774">
        <v>0.79396845615304446</v>
      </c>
      <c r="AO47" s="775">
        <v>0.79978556579113225</v>
      </c>
      <c r="AP47" s="762"/>
      <c r="AQ47" s="776">
        <v>77915.087161999356</v>
      </c>
      <c r="AR47" s="777">
        <v>12.052449893555231</v>
      </c>
      <c r="AS47" s="777">
        <v>77915.087161999356</v>
      </c>
      <c r="AT47" s="777">
        <v>12.052449893555231</v>
      </c>
      <c r="AU47" s="762"/>
      <c r="AV47" s="777">
        <v>61862.121465042525</v>
      </c>
      <c r="AW47" s="777">
        <v>9.6393754572863415</v>
      </c>
      <c r="AX47" s="777">
        <v>61862.121465042525</v>
      </c>
      <c r="AY47" s="777">
        <v>9.6393754572863415</v>
      </c>
      <c r="AZ47" s="762"/>
      <c r="BA47" s="778">
        <v>0</v>
      </c>
      <c r="BB47" s="778">
        <v>61862.121465042525</v>
      </c>
      <c r="BC47" s="778">
        <v>61862.121465042525</v>
      </c>
      <c r="BD47" s="778">
        <v>61862.121465042525</v>
      </c>
      <c r="BE47" s="778">
        <v>61862.121465042525</v>
      </c>
      <c r="BF47" s="778">
        <v>61862.121465042525</v>
      </c>
      <c r="BG47" s="778">
        <v>61862.121465042525</v>
      </c>
      <c r="BH47" s="778">
        <v>61862.121465042525</v>
      </c>
      <c r="BI47" s="778">
        <v>61862.121465042525</v>
      </c>
      <c r="BJ47" s="778">
        <v>61862.121465042525</v>
      </c>
      <c r="BK47" s="778">
        <v>61862.121465042525</v>
      </c>
      <c r="BL47" s="778">
        <v>61862.121465042525</v>
      </c>
      <c r="BM47" s="778">
        <v>61862.121465042525</v>
      </c>
      <c r="BN47" s="778">
        <v>0</v>
      </c>
      <c r="BO47" s="778">
        <v>0</v>
      </c>
      <c r="BP47" s="778">
        <v>0</v>
      </c>
      <c r="BQ47" s="778">
        <v>0</v>
      </c>
      <c r="BR47" s="778">
        <v>0</v>
      </c>
      <c r="BS47" s="778">
        <v>0</v>
      </c>
      <c r="BT47" s="778">
        <v>0</v>
      </c>
      <c r="BU47" s="778">
        <v>0</v>
      </c>
      <c r="BV47" s="778">
        <v>0</v>
      </c>
      <c r="BW47" s="778">
        <v>0</v>
      </c>
      <c r="BX47" s="778">
        <v>0</v>
      </c>
      <c r="BY47" s="778">
        <v>0</v>
      </c>
      <c r="BZ47" s="778">
        <v>0</v>
      </c>
      <c r="CA47" s="762"/>
      <c r="CB47" s="777">
        <v>0</v>
      </c>
      <c r="CC47" s="777">
        <v>9.6393754572863415</v>
      </c>
      <c r="CD47" s="777">
        <v>9.6393754572863415</v>
      </c>
      <c r="CE47" s="777">
        <v>9.6393754572863415</v>
      </c>
      <c r="CF47" s="777">
        <v>9.6393754572863415</v>
      </c>
      <c r="CG47" s="777">
        <v>9.6393754572863415</v>
      </c>
      <c r="CH47" s="777">
        <v>9.6393754572863415</v>
      </c>
      <c r="CI47" s="777">
        <v>9.6393754572863415</v>
      </c>
      <c r="CJ47" s="777">
        <v>9.6393754572863415</v>
      </c>
      <c r="CK47" s="777">
        <v>9.6393754572863415</v>
      </c>
      <c r="CL47" s="777">
        <v>9.6393754572863415</v>
      </c>
      <c r="CM47" s="777">
        <v>9.6393754572863415</v>
      </c>
      <c r="CN47" s="777">
        <v>9.6393754572863415</v>
      </c>
      <c r="CO47" s="777">
        <v>0</v>
      </c>
      <c r="CP47" s="777">
        <v>0</v>
      </c>
      <c r="CQ47" s="777">
        <v>0</v>
      </c>
      <c r="CR47" s="777">
        <v>0</v>
      </c>
      <c r="CS47" s="777">
        <v>0</v>
      </c>
      <c r="CT47" s="777">
        <v>0</v>
      </c>
      <c r="CU47" s="777">
        <v>0</v>
      </c>
      <c r="CV47" s="777">
        <v>0</v>
      </c>
      <c r="CW47" s="777">
        <v>0</v>
      </c>
      <c r="CX47" s="777">
        <v>0</v>
      </c>
      <c r="CY47" s="777">
        <v>0</v>
      </c>
      <c r="CZ47" s="777">
        <v>0</v>
      </c>
      <c r="DA47" s="779">
        <v>0</v>
      </c>
    </row>
    <row r="48" spans="2:105">
      <c r="B48" s="759">
        <v>19516</v>
      </c>
      <c r="C48" s="760" t="s">
        <v>682</v>
      </c>
      <c r="D48" s="760" t="s">
        <v>826</v>
      </c>
      <c r="E48" s="760" t="s">
        <v>119</v>
      </c>
      <c r="F48" s="760" t="s">
        <v>820</v>
      </c>
      <c r="G48" s="760" t="s">
        <v>821</v>
      </c>
      <c r="H48" s="761">
        <v>2016</v>
      </c>
      <c r="I48" s="762"/>
      <c r="J48" s="763">
        <v>159098</v>
      </c>
      <c r="K48" s="763"/>
      <c r="L48" s="764" t="s">
        <v>384</v>
      </c>
      <c r="M48" s="760"/>
      <c r="N48" s="760"/>
      <c r="O48" s="760"/>
      <c r="P48" s="760"/>
      <c r="Q48" s="760"/>
      <c r="R48" s="760"/>
      <c r="S48" s="762"/>
      <c r="T48" s="760"/>
      <c r="U48" s="760" t="s">
        <v>841</v>
      </c>
      <c r="V48" s="765">
        <v>42480.447557870371</v>
      </c>
      <c r="W48" s="765">
        <v>42475</v>
      </c>
      <c r="X48" s="765">
        <v>42503</v>
      </c>
      <c r="Y48" s="766" t="s">
        <v>824</v>
      </c>
      <c r="Z48" s="767">
        <v>1</v>
      </c>
      <c r="AA48" s="766"/>
      <c r="AB48" s="768">
        <v>805</v>
      </c>
      <c r="AC48" s="769">
        <v>42735</v>
      </c>
      <c r="AD48" s="762"/>
      <c r="AE48" s="760" t="s">
        <v>825</v>
      </c>
      <c r="AF48" s="760"/>
      <c r="AG48" s="760" t="s">
        <v>822</v>
      </c>
      <c r="AH48" s="770"/>
      <c r="AI48" s="771">
        <v>4028</v>
      </c>
      <c r="AJ48" s="772">
        <v>1.0071000000000001</v>
      </c>
      <c r="AK48" s="762"/>
      <c r="AL48" s="773">
        <v>1.9182824126108768</v>
      </c>
      <c r="AM48" s="774">
        <v>2.1805834716136938</v>
      </c>
      <c r="AN48" s="774">
        <v>0.79396845615304446</v>
      </c>
      <c r="AO48" s="775">
        <v>0.79978556579113214</v>
      </c>
      <c r="AP48" s="762"/>
      <c r="AQ48" s="776">
        <v>7726.8415579966122</v>
      </c>
      <c r="AR48" s="777">
        <v>2.1960656142621513</v>
      </c>
      <c r="AS48" s="777">
        <v>7726.8415579966122</v>
      </c>
      <c r="AT48" s="777">
        <v>2.1960656142621513</v>
      </c>
      <c r="AU48" s="762"/>
      <c r="AV48" s="777">
        <v>6134.8684627417551</v>
      </c>
      <c r="AW48" s="777">
        <v>1.7563815798171047</v>
      </c>
      <c r="AX48" s="777">
        <v>6134.8684627417551</v>
      </c>
      <c r="AY48" s="777">
        <v>1.7563815798171047</v>
      </c>
      <c r="AZ48" s="762"/>
      <c r="BA48" s="778">
        <v>0</v>
      </c>
      <c r="BB48" s="778">
        <v>6134.8684627417551</v>
      </c>
      <c r="BC48" s="778">
        <v>6134.8684627417551</v>
      </c>
      <c r="BD48" s="778">
        <v>6134.8684627417551</v>
      </c>
      <c r="BE48" s="778">
        <v>6134.8684627417551</v>
      </c>
      <c r="BF48" s="778">
        <v>6134.8684627417551</v>
      </c>
      <c r="BG48" s="778">
        <v>6134.8684627417551</v>
      </c>
      <c r="BH48" s="778">
        <v>6134.8684627417551</v>
      </c>
      <c r="BI48" s="778">
        <v>6134.8684627417551</v>
      </c>
      <c r="BJ48" s="778">
        <v>6134.8684627417551</v>
      </c>
      <c r="BK48" s="778">
        <v>6134.8684627417551</v>
      </c>
      <c r="BL48" s="778">
        <v>6134.8684627417551</v>
      </c>
      <c r="BM48" s="778">
        <v>6134.8684627417551</v>
      </c>
      <c r="BN48" s="778">
        <v>6134.8684627417551</v>
      </c>
      <c r="BO48" s="778">
        <v>6134.8684627417551</v>
      </c>
      <c r="BP48" s="778">
        <v>6045.0921798753079</v>
      </c>
      <c r="BQ48" s="778">
        <v>0</v>
      </c>
      <c r="BR48" s="778">
        <v>0</v>
      </c>
      <c r="BS48" s="778">
        <v>0</v>
      </c>
      <c r="BT48" s="778">
        <v>0</v>
      </c>
      <c r="BU48" s="778">
        <v>0</v>
      </c>
      <c r="BV48" s="778">
        <v>0</v>
      </c>
      <c r="BW48" s="778">
        <v>0</v>
      </c>
      <c r="BX48" s="778">
        <v>0</v>
      </c>
      <c r="BY48" s="778">
        <v>0</v>
      </c>
      <c r="BZ48" s="778">
        <v>0</v>
      </c>
      <c r="CA48" s="762"/>
      <c r="CB48" s="777">
        <v>0</v>
      </c>
      <c r="CC48" s="777">
        <v>1.7563815798171047</v>
      </c>
      <c r="CD48" s="777">
        <v>1.7563815798171047</v>
      </c>
      <c r="CE48" s="777">
        <v>1.7563815798171047</v>
      </c>
      <c r="CF48" s="777">
        <v>1.7563815798171047</v>
      </c>
      <c r="CG48" s="777">
        <v>1.7563815798171047</v>
      </c>
      <c r="CH48" s="777">
        <v>1.7563815798171047</v>
      </c>
      <c r="CI48" s="777">
        <v>1.7563815798171047</v>
      </c>
      <c r="CJ48" s="777">
        <v>1.7563815798171047</v>
      </c>
      <c r="CK48" s="777">
        <v>1.7563815798171047</v>
      </c>
      <c r="CL48" s="777">
        <v>1.7563815798171047</v>
      </c>
      <c r="CM48" s="777">
        <v>1.7563815798171047</v>
      </c>
      <c r="CN48" s="777">
        <v>1.7563815798171047</v>
      </c>
      <c r="CO48" s="777">
        <v>1.7563815798171047</v>
      </c>
      <c r="CP48" s="777">
        <v>1.7563815798171047</v>
      </c>
      <c r="CQ48" s="777">
        <v>1.7306790874998352</v>
      </c>
      <c r="CR48" s="777">
        <v>0</v>
      </c>
      <c r="CS48" s="777">
        <v>0</v>
      </c>
      <c r="CT48" s="777">
        <v>0</v>
      </c>
      <c r="CU48" s="777">
        <v>0</v>
      </c>
      <c r="CV48" s="777">
        <v>0</v>
      </c>
      <c r="CW48" s="777">
        <v>0</v>
      </c>
      <c r="CX48" s="777">
        <v>0</v>
      </c>
      <c r="CY48" s="777">
        <v>0</v>
      </c>
      <c r="CZ48" s="777">
        <v>0</v>
      </c>
      <c r="DA48" s="779">
        <v>0</v>
      </c>
    </row>
    <row r="49" spans="2:105">
      <c r="B49" s="800">
        <v>19112</v>
      </c>
      <c r="C49" s="781" t="s">
        <v>682</v>
      </c>
      <c r="D49" s="781" t="s">
        <v>819</v>
      </c>
      <c r="E49" s="781" t="s">
        <v>100</v>
      </c>
      <c r="F49" s="781" t="s">
        <v>828</v>
      </c>
      <c r="G49" s="781" t="s">
        <v>821</v>
      </c>
      <c r="H49" s="783">
        <v>2015</v>
      </c>
      <c r="I49" s="784"/>
      <c r="J49" s="785" t="s">
        <v>771</v>
      </c>
      <c r="K49" s="785"/>
      <c r="L49" s="764" t="s">
        <v>741</v>
      </c>
      <c r="M49" s="781"/>
      <c r="N49" s="781"/>
      <c r="O49" s="781"/>
      <c r="P49" s="781"/>
      <c r="Q49" s="781"/>
      <c r="R49" s="781"/>
      <c r="S49" s="784"/>
      <c r="T49" s="781" t="s">
        <v>20</v>
      </c>
      <c r="U49" s="781" t="s">
        <v>764</v>
      </c>
      <c r="V49" s="781" t="s">
        <v>833</v>
      </c>
      <c r="W49" s="781" t="s">
        <v>833</v>
      </c>
      <c r="X49" s="801">
        <v>42285</v>
      </c>
      <c r="Y49" s="787" t="s">
        <v>855</v>
      </c>
      <c r="Z49" s="787">
        <v>1</v>
      </c>
      <c r="AA49" s="787" t="s">
        <v>856</v>
      </c>
      <c r="AB49" s="783" t="s">
        <v>833</v>
      </c>
      <c r="AC49" s="802" t="s">
        <v>833</v>
      </c>
      <c r="AD49" s="784"/>
      <c r="AE49" s="781" t="s">
        <v>825</v>
      </c>
      <c r="AF49" s="781"/>
      <c r="AG49" s="781" t="s">
        <v>857</v>
      </c>
      <c r="AH49" s="791"/>
      <c r="AI49" s="792"/>
      <c r="AJ49" s="793"/>
      <c r="AK49" s="784"/>
      <c r="AL49" s="792"/>
      <c r="AM49" s="793"/>
      <c r="AN49" s="803">
        <v>0.85901358506550052</v>
      </c>
      <c r="AO49" s="804">
        <v>0.85892407131066839</v>
      </c>
      <c r="AP49" s="784"/>
      <c r="AQ49" s="797">
        <v>5583</v>
      </c>
      <c r="AR49" s="798">
        <v>1.1799999999999997</v>
      </c>
      <c r="AS49" s="798">
        <v>88551</v>
      </c>
      <c r="AT49" s="798">
        <v>18.88</v>
      </c>
      <c r="AU49" s="784"/>
      <c r="AV49" s="798">
        <v>4795.8728454206894</v>
      </c>
      <c r="AW49" s="798">
        <v>1.0135304041465885</v>
      </c>
      <c r="AX49" s="798">
        <v>76066.511971135144</v>
      </c>
      <c r="AY49" s="798">
        <v>16.216486466345419</v>
      </c>
      <c r="AZ49" s="784"/>
      <c r="BA49" s="798">
        <v>4795.8728454206894</v>
      </c>
      <c r="BB49" s="798">
        <v>4795.8728454206894</v>
      </c>
      <c r="BC49" s="798">
        <v>4795.8728454206894</v>
      </c>
      <c r="BD49" s="798">
        <v>4795.8728454206894</v>
      </c>
      <c r="BE49" s="798">
        <v>76066.511971135144</v>
      </c>
      <c r="BF49" s="798">
        <v>76066.511971135144</v>
      </c>
      <c r="BG49" s="798">
        <v>76066.511971135144</v>
      </c>
      <c r="BH49" s="798">
        <v>76066.511971135144</v>
      </c>
      <c r="BI49" s="798">
        <v>76066.511971135144</v>
      </c>
      <c r="BJ49" s="798">
        <v>76066.511971135144</v>
      </c>
      <c r="BK49" s="798">
        <v>76066.511971135144</v>
      </c>
      <c r="BL49" s="798">
        <v>76066.511971135144</v>
      </c>
      <c r="BM49" s="798">
        <v>76066.511971135144</v>
      </c>
      <c r="BN49" s="798">
        <v>53246.558379794544</v>
      </c>
      <c r="BO49" s="798">
        <v>0</v>
      </c>
      <c r="BP49" s="798">
        <v>0</v>
      </c>
      <c r="BQ49" s="798">
        <v>0</v>
      </c>
      <c r="BR49" s="798">
        <v>0</v>
      </c>
      <c r="BS49" s="798">
        <v>0</v>
      </c>
      <c r="BT49" s="798">
        <v>0</v>
      </c>
      <c r="BU49" s="798">
        <v>0</v>
      </c>
      <c r="BV49" s="798">
        <v>0</v>
      </c>
      <c r="BW49" s="798">
        <v>0</v>
      </c>
      <c r="BX49" s="798">
        <v>0</v>
      </c>
      <c r="BY49" s="798">
        <v>0</v>
      </c>
      <c r="BZ49" s="798">
        <v>0</v>
      </c>
      <c r="CA49" s="784">
        <v>0</v>
      </c>
      <c r="CB49" s="798">
        <v>1.0135304041465885</v>
      </c>
      <c r="CC49" s="798">
        <v>1.0135304041465885</v>
      </c>
      <c r="CD49" s="798">
        <v>1.0135304041465885</v>
      </c>
      <c r="CE49" s="798">
        <v>1.0135304041465885</v>
      </c>
      <c r="CF49" s="798">
        <v>16.216486466345419</v>
      </c>
      <c r="CG49" s="798">
        <v>16.216486466345419</v>
      </c>
      <c r="CH49" s="798">
        <v>16.216486466345419</v>
      </c>
      <c r="CI49" s="798">
        <v>16.216486466345419</v>
      </c>
      <c r="CJ49" s="798">
        <v>16.216486466345419</v>
      </c>
      <c r="CK49" s="798">
        <v>16.216486466345419</v>
      </c>
      <c r="CL49" s="798">
        <v>16.216486466345419</v>
      </c>
      <c r="CM49" s="798">
        <v>16.216486466345419</v>
      </c>
      <c r="CN49" s="798">
        <v>16.216486466345419</v>
      </c>
      <c r="CO49" s="798">
        <v>11.351540526441781</v>
      </c>
      <c r="CP49" s="798">
        <v>0</v>
      </c>
      <c r="CQ49" s="798">
        <v>0</v>
      </c>
      <c r="CR49" s="798">
        <v>0</v>
      </c>
      <c r="CS49" s="798">
        <v>0</v>
      </c>
      <c r="CT49" s="798">
        <v>0</v>
      </c>
      <c r="CU49" s="798">
        <v>0</v>
      </c>
      <c r="CV49" s="798">
        <v>0</v>
      </c>
      <c r="CW49" s="798">
        <v>0</v>
      </c>
      <c r="CX49" s="798">
        <v>0</v>
      </c>
      <c r="CY49" s="798">
        <v>0</v>
      </c>
      <c r="CZ49" s="798">
        <v>0</v>
      </c>
      <c r="DA49" s="799">
        <v>0</v>
      </c>
    </row>
    <row r="50" spans="2:105">
      <c r="B50" s="800">
        <v>19114</v>
      </c>
      <c r="C50" s="781" t="s">
        <v>682</v>
      </c>
      <c r="D50" s="781" t="s">
        <v>819</v>
      </c>
      <c r="E50" s="781" t="s">
        <v>100</v>
      </c>
      <c r="F50" s="781" t="s">
        <v>828</v>
      </c>
      <c r="G50" s="781" t="s">
        <v>821</v>
      </c>
      <c r="H50" s="783">
        <v>2015</v>
      </c>
      <c r="I50" s="784"/>
      <c r="J50" s="785" t="s">
        <v>773</v>
      </c>
      <c r="K50" s="785"/>
      <c r="L50" s="764" t="s">
        <v>741</v>
      </c>
      <c r="M50" s="781"/>
      <c r="N50" s="781"/>
      <c r="O50" s="781"/>
      <c r="P50" s="781"/>
      <c r="Q50" s="781"/>
      <c r="R50" s="781"/>
      <c r="S50" s="784"/>
      <c r="T50" s="781" t="s">
        <v>20</v>
      </c>
      <c r="U50" s="781" t="s">
        <v>764</v>
      </c>
      <c r="V50" s="781" t="s">
        <v>833</v>
      </c>
      <c r="W50" s="781" t="s">
        <v>833</v>
      </c>
      <c r="X50" s="801">
        <v>42284</v>
      </c>
      <c r="Y50" s="787" t="s">
        <v>855</v>
      </c>
      <c r="Z50" s="787">
        <v>1</v>
      </c>
      <c r="AA50" s="787" t="s">
        <v>856</v>
      </c>
      <c r="AB50" s="783" t="s">
        <v>833</v>
      </c>
      <c r="AC50" s="802" t="s">
        <v>833</v>
      </c>
      <c r="AD50" s="784"/>
      <c r="AE50" s="781" t="s">
        <v>825</v>
      </c>
      <c r="AF50" s="781"/>
      <c r="AG50" s="781" t="s">
        <v>857</v>
      </c>
      <c r="AH50" s="791"/>
      <c r="AI50" s="792"/>
      <c r="AJ50" s="793"/>
      <c r="AK50" s="784"/>
      <c r="AL50" s="792"/>
      <c r="AM50" s="793"/>
      <c r="AN50" s="803">
        <v>0.85901358506550052</v>
      </c>
      <c r="AO50" s="804">
        <v>0.85892407131066839</v>
      </c>
      <c r="AP50" s="784"/>
      <c r="AQ50" s="797">
        <v>5583</v>
      </c>
      <c r="AR50" s="798">
        <v>1.1799999999999997</v>
      </c>
      <c r="AS50" s="798">
        <v>88551</v>
      </c>
      <c r="AT50" s="798">
        <v>18.88</v>
      </c>
      <c r="AU50" s="784"/>
      <c r="AV50" s="798">
        <v>4795.8728454206894</v>
      </c>
      <c r="AW50" s="798">
        <v>1.0135304041465885</v>
      </c>
      <c r="AX50" s="798">
        <v>76066.511971135144</v>
      </c>
      <c r="AY50" s="798">
        <v>16.216486466345419</v>
      </c>
      <c r="AZ50" s="784"/>
      <c r="BA50" s="798">
        <v>4795.8728454206894</v>
      </c>
      <c r="BB50" s="798">
        <v>4795.8728454206894</v>
      </c>
      <c r="BC50" s="798">
        <v>4795.8728454206894</v>
      </c>
      <c r="BD50" s="798">
        <v>4795.8728454206894</v>
      </c>
      <c r="BE50" s="798">
        <v>76066.511971135144</v>
      </c>
      <c r="BF50" s="798">
        <v>76066.511971135144</v>
      </c>
      <c r="BG50" s="798">
        <v>76066.511971135144</v>
      </c>
      <c r="BH50" s="798">
        <v>76066.511971135144</v>
      </c>
      <c r="BI50" s="798">
        <v>76066.511971135144</v>
      </c>
      <c r="BJ50" s="798">
        <v>76066.511971135144</v>
      </c>
      <c r="BK50" s="798">
        <v>76066.511971135144</v>
      </c>
      <c r="BL50" s="798">
        <v>76066.511971135144</v>
      </c>
      <c r="BM50" s="798">
        <v>76066.511971135144</v>
      </c>
      <c r="BN50" s="798">
        <v>53246.558379794544</v>
      </c>
      <c r="BO50" s="798">
        <v>0</v>
      </c>
      <c r="BP50" s="798">
        <v>0</v>
      </c>
      <c r="BQ50" s="798">
        <v>0</v>
      </c>
      <c r="BR50" s="798">
        <v>0</v>
      </c>
      <c r="BS50" s="798">
        <v>0</v>
      </c>
      <c r="BT50" s="798">
        <v>0</v>
      </c>
      <c r="BU50" s="798">
        <v>0</v>
      </c>
      <c r="BV50" s="798">
        <v>0</v>
      </c>
      <c r="BW50" s="798">
        <v>0</v>
      </c>
      <c r="BX50" s="798">
        <v>0</v>
      </c>
      <c r="BY50" s="798">
        <v>0</v>
      </c>
      <c r="BZ50" s="798">
        <v>0</v>
      </c>
      <c r="CA50" s="784">
        <v>0</v>
      </c>
      <c r="CB50" s="798">
        <v>1.0135304041465885</v>
      </c>
      <c r="CC50" s="798">
        <v>1.0135304041465885</v>
      </c>
      <c r="CD50" s="798">
        <v>1.0135304041465885</v>
      </c>
      <c r="CE50" s="798">
        <v>1.0135304041465885</v>
      </c>
      <c r="CF50" s="798">
        <v>16.216486466345419</v>
      </c>
      <c r="CG50" s="798">
        <v>16.216486466345419</v>
      </c>
      <c r="CH50" s="798">
        <v>16.216486466345419</v>
      </c>
      <c r="CI50" s="798">
        <v>16.216486466345419</v>
      </c>
      <c r="CJ50" s="798">
        <v>16.216486466345419</v>
      </c>
      <c r="CK50" s="798">
        <v>16.216486466345419</v>
      </c>
      <c r="CL50" s="798">
        <v>16.216486466345419</v>
      </c>
      <c r="CM50" s="798">
        <v>16.216486466345419</v>
      </c>
      <c r="CN50" s="798">
        <v>16.216486466345419</v>
      </c>
      <c r="CO50" s="798">
        <v>11.351540526441781</v>
      </c>
      <c r="CP50" s="798">
        <v>0</v>
      </c>
      <c r="CQ50" s="798">
        <v>0</v>
      </c>
      <c r="CR50" s="798">
        <v>0</v>
      </c>
      <c r="CS50" s="798">
        <v>0</v>
      </c>
      <c r="CT50" s="798">
        <v>0</v>
      </c>
      <c r="CU50" s="798">
        <v>0</v>
      </c>
      <c r="CV50" s="798">
        <v>0</v>
      </c>
      <c r="CW50" s="798">
        <v>0</v>
      </c>
      <c r="CX50" s="798">
        <v>0</v>
      </c>
      <c r="CY50" s="798">
        <v>0</v>
      </c>
      <c r="CZ50" s="798">
        <v>0</v>
      </c>
      <c r="DA50" s="799">
        <v>0</v>
      </c>
    </row>
    <row r="51" spans="2:105">
      <c r="B51" s="759">
        <v>19520</v>
      </c>
      <c r="C51" s="760" t="s">
        <v>682</v>
      </c>
      <c r="D51" s="760" t="s">
        <v>826</v>
      </c>
      <c r="E51" s="760" t="s">
        <v>119</v>
      </c>
      <c r="F51" s="760" t="s">
        <v>820</v>
      </c>
      <c r="G51" s="760" t="s">
        <v>821</v>
      </c>
      <c r="H51" s="761">
        <v>2016</v>
      </c>
      <c r="I51" s="762"/>
      <c r="J51" s="763">
        <v>161713</v>
      </c>
      <c r="K51" s="763"/>
      <c r="L51" s="764" t="s">
        <v>741</v>
      </c>
      <c r="M51" s="760"/>
      <c r="N51" s="760"/>
      <c r="O51" s="760"/>
      <c r="P51" s="760"/>
      <c r="Q51" s="760"/>
      <c r="R51" s="760"/>
      <c r="S51" s="762"/>
      <c r="T51" s="760"/>
      <c r="U51" s="760" t="s">
        <v>823</v>
      </c>
      <c r="V51" s="765">
        <v>42531.696527777778</v>
      </c>
      <c r="W51" s="765">
        <v>42538</v>
      </c>
      <c r="X51" s="765">
        <v>42551</v>
      </c>
      <c r="Y51" s="766" t="s">
        <v>824</v>
      </c>
      <c r="Z51" s="767">
        <v>6</v>
      </c>
      <c r="AA51" s="766"/>
      <c r="AB51" s="768">
        <v>3226</v>
      </c>
      <c r="AC51" s="769">
        <v>42735</v>
      </c>
      <c r="AD51" s="762"/>
      <c r="AE51" s="760" t="s">
        <v>825</v>
      </c>
      <c r="AF51" s="760"/>
      <c r="AG51" s="760" t="s">
        <v>822</v>
      </c>
      <c r="AH51" s="770"/>
      <c r="AI51" s="771">
        <v>21488</v>
      </c>
      <c r="AJ51" s="772">
        <v>0</v>
      </c>
      <c r="AK51" s="762"/>
      <c r="AL51" s="773">
        <v>0.80333691333369106</v>
      </c>
      <c r="AM51" s="774">
        <v>1</v>
      </c>
      <c r="AN51" s="774">
        <v>0.79396845615304434</v>
      </c>
      <c r="AO51" s="775">
        <v>1</v>
      </c>
      <c r="AP51" s="762"/>
      <c r="AQ51" s="776">
        <v>17262.103593714353</v>
      </c>
      <c r="AR51" s="777">
        <v>0</v>
      </c>
      <c r="AS51" s="777">
        <v>17262.103593714353</v>
      </c>
      <c r="AT51" s="777">
        <v>0</v>
      </c>
      <c r="AU51" s="762"/>
      <c r="AV51" s="777">
        <v>13705.565740255304</v>
      </c>
      <c r="AW51" s="777">
        <v>0</v>
      </c>
      <c r="AX51" s="777">
        <v>13705.565740255304</v>
      </c>
      <c r="AY51" s="777">
        <v>0</v>
      </c>
      <c r="AZ51" s="762"/>
      <c r="BA51" s="778">
        <v>0</v>
      </c>
      <c r="BB51" s="778">
        <v>13705.565740255304</v>
      </c>
      <c r="BC51" s="778">
        <v>13705.565740255304</v>
      </c>
      <c r="BD51" s="778">
        <v>13705.565740255304</v>
      </c>
      <c r="BE51" s="778">
        <v>13705.565740255304</v>
      </c>
      <c r="BF51" s="778">
        <v>13705.565740255304</v>
      </c>
      <c r="BG51" s="778">
        <v>13705.565740255304</v>
      </c>
      <c r="BH51" s="778">
        <v>13705.565740255304</v>
      </c>
      <c r="BI51" s="778">
        <v>13705.565740255304</v>
      </c>
      <c r="BJ51" s="778">
        <v>13705.565740255304</v>
      </c>
      <c r="BK51" s="778">
        <v>13705.565740255304</v>
      </c>
      <c r="BL51" s="778">
        <v>13705.565740255304</v>
      </c>
      <c r="BM51" s="778">
        <v>13705.565740255304</v>
      </c>
      <c r="BN51" s="778">
        <v>0</v>
      </c>
      <c r="BO51" s="778">
        <v>0</v>
      </c>
      <c r="BP51" s="778">
        <v>0</v>
      </c>
      <c r="BQ51" s="778">
        <v>0</v>
      </c>
      <c r="BR51" s="778">
        <v>0</v>
      </c>
      <c r="BS51" s="778">
        <v>0</v>
      </c>
      <c r="BT51" s="778">
        <v>0</v>
      </c>
      <c r="BU51" s="778">
        <v>0</v>
      </c>
      <c r="BV51" s="778">
        <v>0</v>
      </c>
      <c r="BW51" s="778">
        <v>0</v>
      </c>
      <c r="BX51" s="778">
        <v>0</v>
      </c>
      <c r="BY51" s="778">
        <v>0</v>
      </c>
      <c r="BZ51" s="778">
        <v>0</v>
      </c>
      <c r="CA51" s="762"/>
      <c r="CB51" s="777">
        <v>0</v>
      </c>
      <c r="CC51" s="777">
        <v>0</v>
      </c>
      <c r="CD51" s="777">
        <v>0</v>
      </c>
      <c r="CE51" s="777">
        <v>0</v>
      </c>
      <c r="CF51" s="777">
        <v>0</v>
      </c>
      <c r="CG51" s="777">
        <v>0</v>
      </c>
      <c r="CH51" s="777">
        <v>0</v>
      </c>
      <c r="CI51" s="777">
        <v>0</v>
      </c>
      <c r="CJ51" s="777">
        <v>0</v>
      </c>
      <c r="CK51" s="777">
        <v>0</v>
      </c>
      <c r="CL51" s="777">
        <v>0</v>
      </c>
      <c r="CM51" s="777">
        <v>0</v>
      </c>
      <c r="CN51" s="777">
        <v>0</v>
      </c>
      <c r="CO51" s="777">
        <v>0</v>
      </c>
      <c r="CP51" s="777">
        <v>0</v>
      </c>
      <c r="CQ51" s="777">
        <v>0</v>
      </c>
      <c r="CR51" s="777">
        <v>0</v>
      </c>
      <c r="CS51" s="777">
        <v>0</v>
      </c>
      <c r="CT51" s="777">
        <v>0</v>
      </c>
      <c r="CU51" s="777">
        <v>0</v>
      </c>
      <c r="CV51" s="777">
        <v>0</v>
      </c>
      <c r="CW51" s="777">
        <v>0</v>
      </c>
      <c r="CX51" s="777">
        <v>0</v>
      </c>
      <c r="CY51" s="777">
        <v>0</v>
      </c>
      <c r="CZ51" s="777">
        <v>0</v>
      </c>
      <c r="DA51" s="779">
        <v>0</v>
      </c>
    </row>
    <row r="52" spans="2:105">
      <c r="B52" s="800">
        <v>19117</v>
      </c>
      <c r="C52" s="781" t="s">
        <v>682</v>
      </c>
      <c r="D52" s="781" t="s">
        <v>819</v>
      </c>
      <c r="E52" s="781" t="s">
        <v>100</v>
      </c>
      <c r="F52" s="781" t="s">
        <v>828</v>
      </c>
      <c r="G52" s="781" t="s">
        <v>821</v>
      </c>
      <c r="H52" s="783">
        <v>2015</v>
      </c>
      <c r="I52" s="784"/>
      <c r="J52" s="785" t="s">
        <v>767</v>
      </c>
      <c r="K52" s="785"/>
      <c r="L52" s="764" t="s">
        <v>384</v>
      </c>
      <c r="M52" s="781"/>
      <c r="N52" s="781"/>
      <c r="O52" s="781"/>
      <c r="P52" s="781"/>
      <c r="Q52" s="781"/>
      <c r="R52" s="781"/>
      <c r="S52" s="784"/>
      <c r="T52" s="781" t="s">
        <v>20</v>
      </c>
      <c r="U52" s="781" t="s">
        <v>764</v>
      </c>
      <c r="V52" s="781" t="s">
        <v>833</v>
      </c>
      <c r="W52" s="781" t="s">
        <v>833</v>
      </c>
      <c r="X52" s="801">
        <v>42282</v>
      </c>
      <c r="Y52" s="787" t="s">
        <v>855</v>
      </c>
      <c r="Z52" s="787">
        <v>1</v>
      </c>
      <c r="AA52" s="787" t="s">
        <v>856</v>
      </c>
      <c r="AB52" s="783" t="s">
        <v>833</v>
      </c>
      <c r="AC52" s="802" t="s">
        <v>833</v>
      </c>
      <c r="AD52" s="784"/>
      <c r="AE52" s="781" t="s">
        <v>825</v>
      </c>
      <c r="AF52" s="781"/>
      <c r="AG52" s="781" t="s">
        <v>857</v>
      </c>
      <c r="AH52" s="791"/>
      <c r="AI52" s="792"/>
      <c r="AJ52" s="793"/>
      <c r="AK52" s="784"/>
      <c r="AL52" s="792"/>
      <c r="AM52" s="793"/>
      <c r="AN52" s="803">
        <v>0.85901358506550052</v>
      </c>
      <c r="AO52" s="804">
        <v>0.8852061225927198</v>
      </c>
      <c r="AP52" s="784"/>
      <c r="AQ52" s="797">
        <v>5583</v>
      </c>
      <c r="AR52" s="798">
        <v>1.1799999999999997</v>
      </c>
      <c r="AS52" s="798">
        <v>88551</v>
      </c>
      <c r="AT52" s="798">
        <v>18.88</v>
      </c>
      <c r="AU52" s="784"/>
      <c r="AV52" s="798">
        <v>4795.8728454206894</v>
      </c>
      <c r="AW52" s="798">
        <v>1.0445432246594091</v>
      </c>
      <c r="AX52" s="798">
        <v>76066.511971135144</v>
      </c>
      <c r="AY52" s="798">
        <v>16.712691594550545</v>
      </c>
      <c r="AZ52" s="784"/>
      <c r="BA52" s="798">
        <v>4795.8728454206894</v>
      </c>
      <c r="BB52" s="798">
        <v>4795.8728454206894</v>
      </c>
      <c r="BC52" s="798">
        <v>4795.8728454206894</v>
      </c>
      <c r="BD52" s="798">
        <v>4795.8728454206894</v>
      </c>
      <c r="BE52" s="798">
        <v>76066.511971135144</v>
      </c>
      <c r="BF52" s="798">
        <v>76066.511971135144</v>
      </c>
      <c r="BG52" s="798">
        <v>76066.511971135144</v>
      </c>
      <c r="BH52" s="798">
        <v>76066.511971135144</v>
      </c>
      <c r="BI52" s="798">
        <v>76066.511971135144</v>
      </c>
      <c r="BJ52" s="798">
        <v>76066.511971135144</v>
      </c>
      <c r="BK52" s="798">
        <v>76066.511971135144</v>
      </c>
      <c r="BL52" s="798">
        <v>76066.511971135144</v>
      </c>
      <c r="BM52" s="798">
        <v>76066.511971135144</v>
      </c>
      <c r="BN52" s="798">
        <v>53246.558379794544</v>
      </c>
      <c r="BO52" s="798">
        <v>0</v>
      </c>
      <c r="BP52" s="798">
        <v>0</v>
      </c>
      <c r="BQ52" s="798">
        <v>0</v>
      </c>
      <c r="BR52" s="798">
        <v>0</v>
      </c>
      <c r="BS52" s="798">
        <v>0</v>
      </c>
      <c r="BT52" s="798">
        <v>0</v>
      </c>
      <c r="BU52" s="798">
        <v>0</v>
      </c>
      <c r="BV52" s="798">
        <v>0</v>
      </c>
      <c r="BW52" s="798">
        <v>0</v>
      </c>
      <c r="BX52" s="798">
        <v>0</v>
      </c>
      <c r="BY52" s="798">
        <v>0</v>
      </c>
      <c r="BZ52" s="798">
        <v>0</v>
      </c>
      <c r="CA52" s="784">
        <v>0</v>
      </c>
      <c r="CB52" s="798">
        <v>1.0445432246594091</v>
      </c>
      <c r="CC52" s="798">
        <v>1.0445432246594091</v>
      </c>
      <c r="CD52" s="798">
        <v>1.0445432246594091</v>
      </c>
      <c r="CE52" s="798">
        <v>1.0445432246594091</v>
      </c>
      <c r="CF52" s="798">
        <v>16.712691594550545</v>
      </c>
      <c r="CG52" s="798">
        <v>16.712691594550545</v>
      </c>
      <c r="CH52" s="798">
        <v>16.712691594550545</v>
      </c>
      <c r="CI52" s="798">
        <v>16.712691594550545</v>
      </c>
      <c r="CJ52" s="798">
        <v>16.712691594550545</v>
      </c>
      <c r="CK52" s="798">
        <v>16.712691594550545</v>
      </c>
      <c r="CL52" s="798">
        <v>16.712691594550545</v>
      </c>
      <c r="CM52" s="798">
        <v>16.712691594550545</v>
      </c>
      <c r="CN52" s="798">
        <v>16.712691594550545</v>
      </c>
      <c r="CO52" s="798">
        <v>11.69888411618537</v>
      </c>
      <c r="CP52" s="798">
        <v>0</v>
      </c>
      <c r="CQ52" s="798">
        <v>0</v>
      </c>
      <c r="CR52" s="798">
        <v>0</v>
      </c>
      <c r="CS52" s="798">
        <v>0</v>
      </c>
      <c r="CT52" s="798">
        <v>0</v>
      </c>
      <c r="CU52" s="798">
        <v>0</v>
      </c>
      <c r="CV52" s="798">
        <v>0</v>
      </c>
      <c r="CW52" s="798">
        <v>0</v>
      </c>
      <c r="CX52" s="798">
        <v>0</v>
      </c>
      <c r="CY52" s="798">
        <v>0</v>
      </c>
      <c r="CZ52" s="798">
        <v>0</v>
      </c>
      <c r="DA52" s="799">
        <v>0</v>
      </c>
    </row>
    <row r="53" spans="2:105">
      <c r="B53" s="780">
        <v>19118</v>
      </c>
      <c r="C53" s="781" t="s">
        <v>682</v>
      </c>
      <c r="D53" s="781" t="s">
        <v>858</v>
      </c>
      <c r="E53" s="781" t="s">
        <v>687</v>
      </c>
      <c r="F53" s="781" t="s">
        <v>828</v>
      </c>
      <c r="G53" s="781" t="s">
        <v>821</v>
      </c>
      <c r="H53" s="783">
        <v>2015</v>
      </c>
      <c r="I53" s="784"/>
      <c r="J53" s="785">
        <v>702520</v>
      </c>
      <c r="K53" s="785"/>
      <c r="L53" s="764" t="s">
        <v>29</v>
      </c>
      <c r="M53" s="781"/>
      <c r="N53" s="781"/>
      <c r="O53" s="781"/>
      <c r="P53" s="781"/>
      <c r="Q53" s="781"/>
      <c r="R53" s="781"/>
      <c r="S53" s="784"/>
      <c r="T53" s="781" t="s">
        <v>859</v>
      </c>
      <c r="U53" s="781"/>
      <c r="V53" s="801"/>
      <c r="W53" s="801"/>
      <c r="X53" s="801">
        <v>42353</v>
      </c>
      <c r="Y53" s="787" t="s">
        <v>859</v>
      </c>
      <c r="Z53" s="787">
        <v>1</v>
      </c>
      <c r="AA53" s="787"/>
      <c r="AB53" s="787">
        <v>250</v>
      </c>
      <c r="AC53" s="790" t="s">
        <v>833</v>
      </c>
      <c r="AD53" s="784"/>
      <c r="AE53" s="781" t="s">
        <v>825</v>
      </c>
      <c r="AF53" s="781"/>
      <c r="AG53" s="781"/>
      <c r="AH53" s="791"/>
      <c r="AI53" s="792">
        <v>1228</v>
      </c>
      <c r="AJ53" s="793">
        <v>0.36525000000000002</v>
      </c>
      <c r="AK53" s="784"/>
      <c r="AL53" s="792">
        <v>1.1630293159609122</v>
      </c>
      <c r="AM53" s="793">
        <v>1.9438740588637917</v>
      </c>
      <c r="AN53" s="793">
        <v>0.45138527778931647</v>
      </c>
      <c r="AO53" s="805">
        <v>0.45138527778931647</v>
      </c>
      <c r="AP53" s="784"/>
      <c r="AQ53" s="797">
        <v>1428.2</v>
      </c>
      <c r="AR53" s="798">
        <v>0.71</v>
      </c>
      <c r="AS53" s="798">
        <v>1428.2</v>
      </c>
      <c r="AT53" s="798">
        <v>0.71</v>
      </c>
      <c r="AU53" s="784"/>
      <c r="AV53" s="798">
        <v>644.66845373870183</v>
      </c>
      <c r="AW53" s="798">
        <v>0.32048354723041467</v>
      </c>
      <c r="AX53" s="798">
        <v>644.66845373870183</v>
      </c>
      <c r="AY53" s="798">
        <v>0.32048354723041467</v>
      </c>
      <c r="AZ53" s="784"/>
      <c r="BA53" s="798">
        <v>644.66845373870183</v>
      </c>
      <c r="BB53" s="798">
        <v>644.66845373870183</v>
      </c>
      <c r="BC53" s="798">
        <v>644.66845373870183</v>
      </c>
      <c r="BD53" s="798">
        <v>644.66845373870183</v>
      </c>
      <c r="BE53" s="798">
        <v>644.66845373870183</v>
      </c>
      <c r="BF53" s="798">
        <v>644.66845373870183</v>
      </c>
      <c r="BG53" s="798">
        <v>644.66845373870183</v>
      </c>
      <c r="BH53" s="798">
        <v>644.66845373870183</v>
      </c>
      <c r="BI53" s="798">
        <v>644.66845373870183</v>
      </c>
      <c r="BJ53" s="798">
        <v>644.66845373870183</v>
      </c>
      <c r="BK53" s="798">
        <v>644.66845373870183</v>
      </c>
      <c r="BL53" s="798">
        <v>644.66845373870183</v>
      </c>
      <c r="BM53" s="798">
        <v>644.66845373870183</v>
      </c>
      <c r="BN53" s="798">
        <v>644.66845373870183</v>
      </c>
      <c r="BO53" s="798">
        <v>644.66845373870183</v>
      </c>
      <c r="BP53" s="798">
        <v>644.66845373870183</v>
      </c>
      <c r="BQ53" s="798">
        <v>644.66845373870183</v>
      </c>
      <c r="BR53" s="798">
        <v>644.66845373870183</v>
      </c>
      <c r="BS53" s="798">
        <v>644.66845373870183</v>
      </c>
      <c r="BT53" s="798">
        <v>0</v>
      </c>
      <c r="BU53" s="798">
        <v>0</v>
      </c>
      <c r="BV53" s="798">
        <v>0</v>
      </c>
      <c r="BW53" s="798">
        <v>0</v>
      </c>
      <c r="BX53" s="798">
        <v>0</v>
      </c>
      <c r="BY53" s="798">
        <v>0</v>
      </c>
      <c r="BZ53" s="798">
        <v>0</v>
      </c>
      <c r="CA53" s="784"/>
      <c r="CB53" s="798">
        <v>0.32048354723041467</v>
      </c>
      <c r="CC53" s="798">
        <v>0.32048354723041467</v>
      </c>
      <c r="CD53" s="798">
        <v>0.32048354723041467</v>
      </c>
      <c r="CE53" s="798">
        <v>0.32048354723041467</v>
      </c>
      <c r="CF53" s="798">
        <v>0.32048354723041467</v>
      </c>
      <c r="CG53" s="798">
        <v>0.32048354723041467</v>
      </c>
      <c r="CH53" s="798">
        <v>0.32048354723041467</v>
      </c>
      <c r="CI53" s="798">
        <v>0.32048354723041467</v>
      </c>
      <c r="CJ53" s="798">
        <v>0.32048354723041467</v>
      </c>
      <c r="CK53" s="798">
        <v>0.32048354723041467</v>
      </c>
      <c r="CL53" s="798">
        <v>0.32048354723041467</v>
      </c>
      <c r="CM53" s="798">
        <v>0.32048354723041467</v>
      </c>
      <c r="CN53" s="798">
        <v>0.32048354723041467</v>
      </c>
      <c r="CO53" s="798">
        <v>0.32048354723041467</v>
      </c>
      <c r="CP53" s="798">
        <v>0.32048354723041467</v>
      </c>
      <c r="CQ53" s="798">
        <v>0.32048354723041467</v>
      </c>
      <c r="CR53" s="798">
        <v>0.32048354723041467</v>
      </c>
      <c r="CS53" s="798">
        <v>0.32048354723041467</v>
      </c>
      <c r="CT53" s="798">
        <v>0.32048354723041467</v>
      </c>
      <c r="CU53" s="798">
        <v>0</v>
      </c>
      <c r="CV53" s="798">
        <v>0</v>
      </c>
      <c r="CW53" s="798">
        <v>0</v>
      </c>
      <c r="CX53" s="798">
        <v>0</v>
      </c>
      <c r="CY53" s="798">
        <v>0</v>
      </c>
      <c r="CZ53" s="798">
        <v>0</v>
      </c>
      <c r="DA53" s="799">
        <v>0</v>
      </c>
    </row>
    <row r="54" spans="2:105">
      <c r="B54" s="780">
        <v>19119</v>
      </c>
      <c r="C54" s="781" t="s">
        <v>682</v>
      </c>
      <c r="D54" s="781" t="s">
        <v>858</v>
      </c>
      <c r="E54" s="781" t="s">
        <v>687</v>
      </c>
      <c r="F54" s="781" t="s">
        <v>828</v>
      </c>
      <c r="G54" s="781" t="s">
        <v>821</v>
      </c>
      <c r="H54" s="783">
        <v>2015</v>
      </c>
      <c r="I54" s="784"/>
      <c r="J54" s="785">
        <v>701839</v>
      </c>
      <c r="K54" s="785"/>
      <c r="L54" s="764" t="s">
        <v>29</v>
      </c>
      <c r="M54" s="781"/>
      <c r="N54" s="781"/>
      <c r="O54" s="781"/>
      <c r="P54" s="781"/>
      <c r="Q54" s="781"/>
      <c r="R54" s="781"/>
      <c r="S54" s="784"/>
      <c r="T54" s="781" t="s">
        <v>859</v>
      </c>
      <c r="U54" s="781"/>
      <c r="V54" s="801"/>
      <c r="W54" s="801"/>
      <c r="X54" s="801">
        <v>42340</v>
      </c>
      <c r="Y54" s="787" t="s">
        <v>859</v>
      </c>
      <c r="Z54" s="787">
        <v>1</v>
      </c>
      <c r="AA54" s="787"/>
      <c r="AB54" s="787">
        <v>250</v>
      </c>
      <c r="AC54" s="790" t="s">
        <v>833</v>
      </c>
      <c r="AD54" s="784"/>
      <c r="AE54" s="781" t="s">
        <v>825</v>
      </c>
      <c r="AF54" s="781"/>
      <c r="AG54" s="781"/>
      <c r="AH54" s="791"/>
      <c r="AI54" s="792">
        <v>1228</v>
      </c>
      <c r="AJ54" s="793">
        <v>0.36525000000000002</v>
      </c>
      <c r="AK54" s="784"/>
      <c r="AL54" s="792">
        <v>1.1630293159609122</v>
      </c>
      <c r="AM54" s="793">
        <v>1.9438740588637917</v>
      </c>
      <c r="AN54" s="793">
        <v>0.45138527778931647</v>
      </c>
      <c r="AO54" s="805">
        <v>0.45138527778931647</v>
      </c>
      <c r="AP54" s="784"/>
      <c r="AQ54" s="797">
        <v>1428.2</v>
      </c>
      <c r="AR54" s="798">
        <v>0.71</v>
      </c>
      <c r="AS54" s="798">
        <v>1428.2</v>
      </c>
      <c r="AT54" s="798">
        <v>0.71</v>
      </c>
      <c r="AU54" s="784"/>
      <c r="AV54" s="798">
        <v>644.66845373870183</v>
      </c>
      <c r="AW54" s="798">
        <v>0.32048354723041467</v>
      </c>
      <c r="AX54" s="798">
        <v>644.66845373870183</v>
      </c>
      <c r="AY54" s="798">
        <v>0.32048354723041467</v>
      </c>
      <c r="AZ54" s="784"/>
      <c r="BA54" s="798">
        <v>644.66845373870183</v>
      </c>
      <c r="BB54" s="798">
        <v>644.66845373870183</v>
      </c>
      <c r="BC54" s="798">
        <v>644.66845373870183</v>
      </c>
      <c r="BD54" s="798">
        <v>644.66845373870183</v>
      </c>
      <c r="BE54" s="798">
        <v>644.66845373870183</v>
      </c>
      <c r="BF54" s="798">
        <v>644.66845373870183</v>
      </c>
      <c r="BG54" s="798">
        <v>644.66845373870183</v>
      </c>
      <c r="BH54" s="798">
        <v>644.66845373870183</v>
      </c>
      <c r="BI54" s="798">
        <v>644.66845373870183</v>
      </c>
      <c r="BJ54" s="798">
        <v>644.66845373870183</v>
      </c>
      <c r="BK54" s="798">
        <v>644.66845373870183</v>
      </c>
      <c r="BL54" s="798">
        <v>644.66845373870183</v>
      </c>
      <c r="BM54" s="798">
        <v>644.66845373870183</v>
      </c>
      <c r="BN54" s="798">
        <v>644.66845373870183</v>
      </c>
      <c r="BO54" s="798">
        <v>644.66845373870183</v>
      </c>
      <c r="BP54" s="798">
        <v>644.66845373870183</v>
      </c>
      <c r="BQ54" s="798">
        <v>644.66845373870183</v>
      </c>
      <c r="BR54" s="798">
        <v>644.66845373870183</v>
      </c>
      <c r="BS54" s="798">
        <v>644.66845373870183</v>
      </c>
      <c r="BT54" s="798">
        <v>0</v>
      </c>
      <c r="BU54" s="798">
        <v>0</v>
      </c>
      <c r="BV54" s="798">
        <v>0</v>
      </c>
      <c r="BW54" s="798">
        <v>0</v>
      </c>
      <c r="BX54" s="798">
        <v>0</v>
      </c>
      <c r="BY54" s="798">
        <v>0</v>
      </c>
      <c r="BZ54" s="798">
        <v>0</v>
      </c>
      <c r="CA54" s="784"/>
      <c r="CB54" s="798">
        <v>0.32048354723041467</v>
      </c>
      <c r="CC54" s="798">
        <v>0.32048354723041467</v>
      </c>
      <c r="CD54" s="798">
        <v>0.32048354723041467</v>
      </c>
      <c r="CE54" s="798">
        <v>0.32048354723041467</v>
      </c>
      <c r="CF54" s="798">
        <v>0.32048354723041467</v>
      </c>
      <c r="CG54" s="798">
        <v>0.32048354723041467</v>
      </c>
      <c r="CH54" s="798">
        <v>0.32048354723041467</v>
      </c>
      <c r="CI54" s="798">
        <v>0.32048354723041467</v>
      </c>
      <c r="CJ54" s="798">
        <v>0.32048354723041467</v>
      </c>
      <c r="CK54" s="798">
        <v>0.32048354723041467</v>
      </c>
      <c r="CL54" s="798">
        <v>0.32048354723041467</v>
      </c>
      <c r="CM54" s="798">
        <v>0.32048354723041467</v>
      </c>
      <c r="CN54" s="798">
        <v>0.32048354723041467</v>
      </c>
      <c r="CO54" s="798">
        <v>0.32048354723041467</v>
      </c>
      <c r="CP54" s="798">
        <v>0.32048354723041467</v>
      </c>
      <c r="CQ54" s="798">
        <v>0.32048354723041467</v>
      </c>
      <c r="CR54" s="798">
        <v>0.32048354723041467</v>
      </c>
      <c r="CS54" s="798">
        <v>0.32048354723041467</v>
      </c>
      <c r="CT54" s="798">
        <v>0.32048354723041467</v>
      </c>
      <c r="CU54" s="798">
        <v>0</v>
      </c>
      <c r="CV54" s="798">
        <v>0</v>
      </c>
      <c r="CW54" s="798">
        <v>0</v>
      </c>
      <c r="CX54" s="798">
        <v>0</v>
      </c>
      <c r="CY54" s="798">
        <v>0</v>
      </c>
      <c r="CZ54" s="798">
        <v>0</v>
      </c>
      <c r="DA54" s="799">
        <v>0</v>
      </c>
    </row>
    <row r="55" spans="2:105">
      <c r="B55" s="759">
        <v>19529</v>
      </c>
      <c r="C55" s="760" t="s">
        <v>682</v>
      </c>
      <c r="D55" s="760" t="s">
        <v>826</v>
      </c>
      <c r="E55" s="760" t="s">
        <v>119</v>
      </c>
      <c r="F55" s="760" t="s">
        <v>820</v>
      </c>
      <c r="G55" s="760" t="s">
        <v>821</v>
      </c>
      <c r="H55" s="761">
        <v>2016</v>
      </c>
      <c r="I55" s="762"/>
      <c r="J55" s="763">
        <v>164612</v>
      </c>
      <c r="K55" s="763"/>
      <c r="L55" s="764" t="s">
        <v>384</v>
      </c>
      <c r="M55" s="760"/>
      <c r="N55" s="760"/>
      <c r="O55" s="760"/>
      <c r="P55" s="760"/>
      <c r="Q55" s="760"/>
      <c r="R55" s="760"/>
      <c r="S55" s="762"/>
      <c r="T55" s="760"/>
      <c r="U55" s="760" t="s">
        <v>841</v>
      </c>
      <c r="V55" s="765">
        <v>42572.461921296293</v>
      </c>
      <c r="W55" s="765">
        <v>42569</v>
      </c>
      <c r="X55" s="765">
        <v>42613</v>
      </c>
      <c r="Y55" s="766" t="s">
        <v>824</v>
      </c>
      <c r="Z55" s="767">
        <v>3</v>
      </c>
      <c r="AA55" s="766"/>
      <c r="AB55" s="768">
        <v>4440</v>
      </c>
      <c r="AC55" s="769">
        <v>42735</v>
      </c>
      <c r="AD55" s="762"/>
      <c r="AE55" s="760" t="s">
        <v>825</v>
      </c>
      <c r="AF55" s="760"/>
      <c r="AG55" s="760" t="s">
        <v>822</v>
      </c>
      <c r="AH55" s="770"/>
      <c r="AI55" s="771">
        <v>22827</v>
      </c>
      <c r="AJ55" s="772">
        <v>5.7069000000000001</v>
      </c>
      <c r="AK55" s="762"/>
      <c r="AL55" s="773">
        <v>1.9182824126108768</v>
      </c>
      <c r="AM55" s="774">
        <v>2.1805834716136938</v>
      </c>
      <c r="AN55" s="774">
        <v>0.79396845615304446</v>
      </c>
      <c r="AO55" s="775">
        <v>0.79978556579113214</v>
      </c>
      <c r="AP55" s="762"/>
      <c r="AQ55" s="776">
        <v>43788.632632668487</v>
      </c>
      <c r="AR55" s="777">
        <v>12.44437181415219</v>
      </c>
      <c r="AS55" s="777">
        <v>43788.632632668487</v>
      </c>
      <c r="AT55" s="777">
        <v>12.44437181415219</v>
      </c>
      <c r="AU55" s="762"/>
      <c r="AV55" s="777">
        <v>34766.793048412619</v>
      </c>
      <c r="AW55" s="777">
        <v>9.952828952296926</v>
      </c>
      <c r="AX55" s="777">
        <v>34766.793048412619</v>
      </c>
      <c r="AY55" s="777">
        <v>9.952828952296926</v>
      </c>
      <c r="AZ55" s="762"/>
      <c r="BA55" s="778">
        <v>0</v>
      </c>
      <c r="BB55" s="778">
        <v>34766.793048412619</v>
      </c>
      <c r="BC55" s="778">
        <v>34766.793048412619</v>
      </c>
      <c r="BD55" s="778">
        <v>34766.793048412619</v>
      </c>
      <c r="BE55" s="778">
        <v>34766.793048412619</v>
      </c>
      <c r="BF55" s="778">
        <v>34766.793048412619</v>
      </c>
      <c r="BG55" s="778">
        <v>34766.793048412619</v>
      </c>
      <c r="BH55" s="778">
        <v>34766.793048412619</v>
      </c>
      <c r="BI55" s="778">
        <v>34766.793048412619</v>
      </c>
      <c r="BJ55" s="778">
        <v>34766.793048412619</v>
      </c>
      <c r="BK55" s="778">
        <v>34766.793048412619</v>
      </c>
      <c r="BL55" s="778">
        <v>34766.793048412619</v>
      </c>
      <c r="BM55" s="778">
        <v>34766.793048412619</v>
      </c>
      <c r="BN55" s="778">
        <v>34766.793048412619</v>
      </c>
      <c r="BO55" s="778">
        <v>34766.793048412619</v>
      </c>
      <c r="BP55" s="778">
        <v>34258.023632078854</v>
      </c>
      <c r="BQ55" s="778">
        <v>0</v>
      </c>
      <c r="BR55" s="778">
        <v>0</v>
      </c>
      <c r="BS55" s="778">
        <v>0</v>
      </c>
      <c r="BT55" s="778">
        <v>0</v>
      </c>
      <c r="BU55" s="778">
        <v>0</v>
      </c>
      <c r="BV55" s="778">
        <v>0</v>
      </c>
      <c r="BW55" s="778">
        <v>0</v>
      </c>
      <c r="BX55" s="778">
        <v>0</v>
      </c>
      <c r="BY55" s="778">
        <v>0</v>
      </c>
      <c r="BZ55" s="778">
        <v>0</v>
      </c>
      <c r="CA55" s="762"/>
      <c r="CB55" s="777">
        <v>0</v>
      </c>
      <c r="CC55" s="777">
        <v>9.952828952296926</v>
      </c>
      <c r="CD55" s="777">
        <v>9.952828952296926</v>
      </c>
      <c r="CE55" s="777">
        <v>9.952828952296926</v>
      </c>
      <c r="CF55" s="777">
        <v>9.952828952296926</v>
      </c>
      <c r="CG55" s="777">
        <v>9.952828952296926</v>
      </c>
      <c r="CH55" s="777">
        <v>9.952828952296926</v>
      </c>
      <c r="CI55" s="777">
        <v>9.952828952296926</v>
      </c>
      <c r="CJ55" s="777">
        <v>9.952828952296926</v>
      </c>
      <c r="CK55" s="777">
        <v>9.952828952296926</v>
      </c>
      <c r="CL55" s="777">
        <v>9.952828952296926</v>
      </c>
      <c r="CM55" s="777">
        <v>9.952828952296926</v>
      </c>
      <c r="CN55" s="777">
        <v>9.952828952296926</v>
      </c>
      <c r="CO55" s="777">
        <v>9.952828952296926</v>
      </c>
      <c r="CP55" s="777">
        <v>9.952828952296926</v>
      </c>
      <c r="CQ55" s="777">
        <v>9.8071814958324008</v>
      </c>
      <c r="CR55" s="777">
        <v>0</v>
      </c>
      <c r="CS55" s="777">
        <v>0</v>
      </c>
      <c r="CT55" s="777">
        <v>0</v>
      </c>
      <c r="CU55" s="777">
        <v>0</v>
      </c>
      <c r="CV55" s="777">
        <v>0</v>
      </c>
      <c r="CW55" s="777">
        <v>0</v>
      </c>
      <c r="CX55" s="777">
        <v>0</v>
      </c>
      <c r="CY55" s="777">
        <v>0</v>
      </c>
      <c r="CZ55" s="777">
        <v>0</v>
      </c>
      <c r="DA55" s="779">
        <v>0</v>
      </c>
    </row>
    <row r="56" spans="2:105">
      <c r="B56" s="780">
        <v>19120</v>
      </c>
      <c r="C56" s="781" t="s">
        <v>682</v>
      </c>
      <c r="D56" s="781" t="s">
        <v>858</v>
      </c>
      <c r="E56" s="781" t="s">
        <v>687</v>
      </c>
      <c r="F56" s="781" t="s">
        <v>828</v>
      </c>
      <c r="G56" s="781" t="s">
        <v>821</v>
      </c>
      <c r="H56" s="783">
        <v>2015</v>
      </c>
      <c r="I56" s="784"/>
      <c r="J56" s="785">
        <v>696604</v>
      </c>
      <c r="K56" s="785"/>
      <c r="L56" s="764" t="s">
        <v>29</v>
      </c>
      <c r="M56" s="781"/>
      <c r="N56" s="781"/>
      <c r="O56" s="781"/>
      <c r="P56" s="781"/>
      <c r="Q56" s="781"/>
      <c r="R56" s="781"/>
      <c r="S56" s="784"/>
      <c r="T56" s="781" t="s">
        <v>859</v>
      </c>
      <c r="U56" s="781"/>
      <c r="V56" s="801"/>
      <c r="W56" s="801"/>
      <c r="X56" s="801">
        <v>42322</v>
      </c>
      <c r="Y56" s="787" t="s">
        <v>859</v>
      </c>
      <c r="Z56" s="787">
        <v>1</v>
      </c>
      <c r="AA56" s="787"/>
      <c r="AB56" s="787">
        <v>250</v>
      </c>
      <c r="AC56" s="790" t="s">
        <v>833</v>
      </c>
      <c r="AD56" s="784"/>
      <c r="AE56" s="781" t="s">
        <v>825</v>
      </c>
      <c r="AF56" s="781"/>
      <c r="AG56" s="781"/>
      <c r="AH56" s="791"/>
      <c r="AI56" s="792">
        <v>1228</v>
      </c>
      <c r="AJ56" s="793">
        <v>0.36525000000000002</v>
      </c>
      <c r="AK56" s="784"/>
      <c r="AL56" s="792">
        <v>1.1630293159609122</v>
      </c>
      <c r="AM56" s="793">
        <v>1.9438740588637917</v>
      </c>
      <c r="AN56" s="793">
        <v>0.45138527778931647</v>
      </c>
      <c r="AO56" s="805">
        <v>0.45138527778931647</v>
      </c>
      <c r="AP56" s="784"/>
      <c r="AQ56" s="797">
        <v>1428.2</v>
      </c>
      <c r="AR56" s="798">
        <v>0.71</v>
      </c>
      <c r="AS56" s="798">
        <v>1428.2</v>
      </c>
      <c r="AT56" s="798">
        <v>0.71</v>
      </c>
      <c r="AU56" s="784"/>
      <c r="AV56" s="798">
        <v>644.66845373870183</v>
      </c>
      <c r="AW56" s="798">
        <v>0.32048354723041467</v>
      </c>
      <c r="AX56" s="798">
        <v>644.66845373870183</v>
      </c>
      <c r="AY56" s="798">
        <v>0.32048354723041467</v>
      </c>
      <c r="AZ56" s="784"/>
      <c r="BA56" s="798">
        <v>644.66845373870183</v>
      </c>
      <c r="BB56" s="798">
        <v>644.66845373870183</v>
      </c>
      <c r="BC56" s="798">
        <v>644.66845373870183</v>
      </c>
      <c r="BD56" s="798">
        <v>644.66845373870183</v>
      </c>
      <c r="BE56" s="798">
        <v>644.66845373870183</v>
      </c>
      <c r="BF56" s="798">
        <v>644.66845373870183</v>
      </c>
      <c r="BG56" s="798">
        <v>644.66845373870183</v>
      </c>
      <c r="BH56" s="798">
        <v>644.66845373870183</v>
      </c>
      <c r="BI56" s="798">
        <v>644.66845373870183</v>
      </c>
      <c r="BJ56" s="798">
        <v>644.66845373870183</v>
      </c>
      <c r="BK56" s="798">
        <v>644.66845373870183</v>
      </c>
      <c r="BL56" s="798">
        <v>644.66845373870183</v>
      </c>
      <c r="BM56" s="798">
        <v>644.66845373870183</v>
      </c>
      <c r="BN56" s="798">
        <v>644.66845373870183</v>
      </c>
      <c r="BO56" s="798">
        <v>644.66845373870183</v>
      </c>
      <c r="BP56" s="798">
        <v>644.66845373870183</v>
      </c>
      <c r="BQ56" s="798">
        <v>644.66845373870183</v>
      </c>
      <c r="BR56" s="798">
        <v>644.66845373870183</v>
      </c>
      <c r="BS56" s="798">
        <v>644.66845373870183</v>
      </c>
      <c r="BT56" s="798">
        <v>0</v>
      </c>
      <c r="BU56" s="798">
        <v>0</v>
      </c>
      <c r="BV56" s="798">
        <v>0</v>
      </c>
      <c r="BW56" s="798">
        <v>0</v>
      </c>
      <c r="BX56" s="798">
        <v>0</v>
      </c>
      <c r="BY56" s="798">
        <v>0</v>
      </c>
      <c r="BZ56" s="798">
        <v>0</v>
      </c>
      <c r="CA56" s="784"/>
      <c r="CB56" s="798">
        <v>0.32048354723041467</v>
      </c>
      <c r="CC56" s="798">
        <v>0.32048354723041467</v>
      </c>
      <c r="CD56" s="798">
        <v>0.32048354723041467</v>
      </c>
      <c r="CE56" s="798">
        <v>0.32048354723041467</v>
      </c>
      <c r="CF56" s="798">
        <v>0.32048354723041467</v>
      </c>
      <c r="CG56" s="798">
        <v>0.32048354723041467</v>
      </c>
      <c r="CH56" s="798">
        <v>0.32048354723041467</v>
      </c>
      <c r="CI56" s="798">
        <v>0.32048354723041467</v>
      </c>
      <c r="CJ56" s="798">
        <v>0.32048354723041467</v>
      </c>
      <c r="CK56" s="798">
        <v>0.32048354723041467</v>
      </c>
      <c r="CL56" s="798">
        <v>0.32048354723041467</v>
      </c>
      <c r="CM56" s="798">
        <v>0.32048354723041467</v>
      </c>
      <c r="CN56" s="798">
        <v>0.32048354723041467</v>
      </c>
      <c r="CO56" s="798">
        <v>0.32048354723041467</v>
      </c>
      <c r="CP56" s="798">
        <v>0.32048354723041467</v>
      </c>
      <c r="CQ56" s="798">
        <v>0.32048354723041467</v>
      </c>
      <c r="CR56" s="798">
        <v>0.32048354723041467</v>
      </c>
      <c r="CS56" s="798">
        <v>0.32048354723041467</v>
      </c>
      <c r="CT56" s="798">
        <v>0.32048354723041467</v>
      </c>
      <c r="CU56" s="798">
        <v>0</v>
      </c>
      <c r="CV56" s="798">
        <v>0</v>
      </c>
      <c r="CW56" s="798">
        <v>0</v>
      </c>
      <c r="CX56" s="798">
        <v>0</v>
      </c>
      <c r="CY56" s="798">
        <v>0</v>
      </c>
      <c r="CZ56" s="798">
        <v>0</v>
      </c>
      <c r="DA56" s="799">
        <v>0</v>
      </c>
    </row>
    <row r="57" spans="2:105">
      <c r="B57" s="780">
        <v>19121</v>
      </c>
      <c r="C57" s="781" t="s">
        <v>682</v>
      </c>
      <c r="D57" s="781" t="s">
        <v>858</v>
      </c>
      <c r="E57" s="781" t="s">
        <v>687</v>
      </c>
      <c r="F57" s="781" t="s">
        <v>828</v>
      </c>
      <c r="G57" s="781" t="s">
        <v>821</v>
      </c>
      <c r="H57" s="783">
        <v>2015</v>
      </c>
      <c r="I57" s="784"/>
      <c r="J57" s="785">
        <v>696606</v>
      </c>
      <c r="K57" s="785"/>
      <c r="L57" s="764" t="s">
        <v>29</v>
      </c>
      <c r="M57" s="781"/>
      <c r="N57" s="781"/>
      <c r="O57" s="781"/>
      <c r="P57" s="781"/>
      <c r="Q57" s="781"/>
      <c r="R57" s="781"/>
      <c r="S57" s="784"/>
      <c r="T57" s="781" t="s">
        <v>859</v>
      </c>
      <c r="U57" s="781"/>
      <c r="V57" s="801"/>
      <c r="W57" s="801"/>
      <c r="X57" s="801">
        <v>42322</v>
      </c>
      <c r="Y57" s="787" t="s">
        <v>859</v>
      </c>
      <c r="Z57" s="787">
        <v>1</v>
      </c>
      <c r="AA57" s="787"/>
      <c r="AB57" s="787">
        <v>250</v>
      </c>
      <c r="AC57" s="790" t="s">
        <v>833</v>
      </c>
      <c r="AD57" s="784"/>
      <c r="AE57" s="781" t="s">
        <v>825</v>
      </c>
      <c r="AF57" s="781"/>
      <c r="AG57" s="781"/>
      <c r="AH57" s="791"/>
      <c r="AI57" s="792">
        <v>1228</v>
      </c>
      <c r="AJ57" s="793">
        <v>0.36525000000000002</v>
      </c>
      <c r="AK57" s="784"/>
      <c r="AL57" s="792">
        <v>1.1630293159609122</v>
      </c>
      <c r="AM57" s="793">
        <v>1.9438740588637917</v>
      </c>
      <c r="AN57" s="793">
        <v>0.45138527778931647</v>
      </c>
      <c r="AO57" s="805">
        <v>0.45138527778931647</v>
      </c>
      <c r="AP57" s="784"/>
      <c r="AQ57" s="797">
        <v>1428.2</v>
      </c>
      <c r="AR57" s="798">
        <v>0.71</v>
      </c>
      <c r="AS57" s="798">
        <v>1428.2</v>
      </c>
      <c r="AT57" s="798">
        <v>0.71</v>
      </c>
      <c r="AU57" s="784"/>
      <c r="AV57" s="798">
        <v>644.66845373870183</v>
      </c>
      <c r="AW57" s="798">
        <v>0.32048354723041467</v>
      </c>
      <c r="AX57" s="798">
        <v>644.66845373870183</v>
      </c>
      <c r="AY57" s="798">
        <v>0.32048354723041467</v>
      </c>
      <c r="AZ57" s="784"/>
      <c r="BA57" s="798">
        <v>644.66845373870183</v>
      </c>
      <c r="BB57" s="798">
        <v>644.66845373870183</v>
      </c>
      <c r="BC57" s="798">
        <v>644.66845373870183</v>
      </c>
      <c r="BD57" s="798">
        <v>644.66845373870183</v>
      </c>
      <c r="BE57" s="798">
        <v>644.66845373870183</v>
      </c>
      <c r="BF57" s="798">
        <v>644.66845373870183</v>
      </c>
      <c r="BG57" s="798">
        <v>644.66845373870183</v>
      </c>
      <c r="BH57" s="798">
        <v>644.66845373870183</v>
      </c>
      <c r="BI57" s="798">
        <v>644.66845373870183</v>
      </c>
      <c r="BJ57" s="798">
        <v>644.66845373870183</v>
      </c>
      <c r="BK57" s="798">
        <v>644.66845373870183</v>
      </c>
      <c r="BL57" s="798">
        <v>644.66845373870183</v>
      </c>
      <c r="BM57" s="798">
        <v>644.66845373870183</v>
      </c>
      <c r="BN57" s="798">
        <v>644.66845373870183</v>
      </c>
      <c r="BO57" s="798">
        <v>644.66845373870183</v>
      </c>
      <c r="BP57" s="798">
        <v>644.66845373870183</v>
      </c>
      <c r="BQ57" s="798">
        <v>644.66845373870183</v>
      </c>
      <c r="BR57" s="798">
        <v>644.66845373870183</v>
      </c>
      <c r="BS57" s="798">
        <v>644.66845373870183</v>
      </c>
      <c r="BT57" s="798">
        <v>0</v>
      </c>
      <c r="BU57" s="798">
        <v>0</v>
      </c>
      <c r="BV57" s="798">
        <v>0</v>
      </c>
      <c r="BW57" s="798">
        <v>0</v>
      </c>
      <c r="BX57" s="798">
        <v>0</v>
      </c>
      <c r="BY57" s="798">
        <v>0</v>
      </c>
      <c r="BZ57" s="798">
        <v>0</v>
      </c>
      <c r="CA57" s="784"/>
      <c r="CB57" s="798">
        <v>0.32048354723041467</v>
      </c>
      <c r="CC57" s="798">
        <v>0.32048354723041467</v>
      </c>
      <c r="CD57" s="798">
        <v>0.32048354723041467</v>
      </c>
      <c r="CE57" s="798">
        <v>0.32048354723041467</v>
      </c>
      <c r="CF57" s="798">
        <v>0.32048354723041467</v>
      </c>
      <c r="CG57" s="798">
        <v>0.32048354723041467</v>
      </c>
      <c r="CH57" s="798">
        <v>0.32048354723041467</v>
      </c>
      <c r="CI57" s="798">
        <v>0.32048354723041467</v>
      </c>
      <c r="CJ57" s="798">
        <v>0.32048354723041467</v>
      </c>
      <c r="CK57" s="798">
        <v>0.32048354723041467</v>
      </c>
      <c r="CL57" s="798">
        <v>0.32048354723041467</v>
      </c>
      <c r="CM57" s="798">
        <v>0.32048354723041467</v>
      </c>
      <c r="CN57" s="798">
        <v>0.32048354723041467</v>
      </c>
      <c r="CO57" s="798">
        <v>0.32048354723041467</v>
      </c>
      <c r="CP57" s="798">
        <v>0.32048354723041467</v>
      </c>
      <c r="CQ57" s="798">
        <v>0.32048354723041467</v>
      </c>
      <c r="CR57" s="798">
        <v>0.32048354723041467</v>
      </c>
      <c r="CS57" s="798">
        <v>0.32048354723041467</v>
      </c>
      <c r="CT57" s="798">
        <v>0.32048354723041467</v>
      </c>
      <c r="CU57" s="798">
        <v>0</v>
      </c>
      <c r="CV57" s="798">
        <v>0</v>
      </c>
      <c r="CW57" s="798">
        <v>0</v>
      </c>
      <c r="CX57" s="798">
        <v>0</v>
      </c>
      <c r="CY57" s="798">
        <v>0</v>
      </c>
      <c r="CZ57" s="798">
        <v>0</v>
      </c>
      <c r="DA57" s="799">
        <v>0</v>
      </c>
    </row>
    <row r="58" spans="2:105">
      <c r="B58" s="780">
        <v>19122</v>
      </c>
      <c r="C58" s="781" t="s">
        <v>682</v>
      </c>
      <c r="D58" s="781" t="s">
        <v>858</v>
      </c>
      <c r="E58" s="781" t="s">
        <v>687</v>
      </c>
      <c r="F58" s="781" t="s">
        <v>828</v>
      </c>
      <c r="G58" s="781" t="s">
        <v>821</v>
      </c>
      <c r="H58" s="783">
        <v>2015</v>
      </c>
      <c r="I58" s="784"/>
      <c r="J58" s="785">
        <v>703080</v>
      </c>
      <c r="K58" s="785"/>
      <c r="L58" s="764" t="s">
        <v>29</v>
      </c>
      <c r="M58" s="781"/>
      <c r="N58" s="781"/>
      <c r="O58" s="781"/>
      <c r="P58" s="781"/>
      <c r="Q58" s="781"/>
      <c r="R58" s="781"/>
      <c r="S58" s="784"/>
      <c r="T58" s="781" t="s">
        <v>859</v>
      </c>
      <c r="U58" s="781"/>
      <c r="V58" s="801"/>
      <c r="W58" s="801"/>
      <c r="X58" s="801">
        <v>42262</v>
      </c>
      <c r="Y58" s="787" t="s">
        <v>859</v>
      </c>
      <c r="Z58" s="787">
        <v>1</v>
      </c>
      <c r="AA58" s="787"/>
      <c r="AB58" s="787">
        <v>250</v>
      </c>
      <c r="AC58" s="790" t="s">
        <v>833</v>
      </c>
      <c r="AD58" s="784"/>
      <c r="AE58" s="781" t="s">
        <v>825</v>
      </c>
      <c r="AF58" s="781"/>
      <c r="AG58" s="781"/>
      <c r="AH58" s="791"/>
      <c r="AI58" s="792">
        <v>1228</v>
      </c>
      <c r="AJ58" s="793">
        <v>0.36525000000000002</v>
      </c>
      <c r="AK58" s="784"/>
      <c r="AL58" s="792">
        <v>1.1630293159609122</v>
      </c>
      <c r="AM58" s="793">
        <v>1.9438740588637917</v>
      </c>
      <c r="AN58" s="793">
        <v>0.45138527778931647</v>
      </c>
      <c r="AO58" s="805">
        <v>0.45138527778931647</v>
      </c>
      <c r="AP58" s="784"/>
      <c r="AQ58" s="797">
        <v>1428.2</v>
      </c>
      <c r="AR58" s="798">
        <v>0.71</v>
      </c>
      <c r="AS58" s="798">
        <v>1428.2</v>
      </c>
      <c r="AT58" s="798">
        <v>0.71</v>
      </c>
      <c r="AU58" s="784"/>
      <c r="AV58" s="798">
        <v>644.66845373870183</v>
      </c>
      <c r="AW58" s="798">
        <v>0.32048354723041467</v>
      </c>
      <c r="AX58" s="798">
        <v>644.66845373870183</v>
      </c>
      <c r="AY58" s="798">
        <v>0.32048354723041467</v>
      </c>
      <c r="AZ58" s="784"/>
      <c r="BA58" s="798">
        <v>644.66845373870183</v>
      </c>
      <c r="BB58" s="798">
        <v>644.66845373870183</v>
      </c>
      <c r="BC58" s="798">
        <v>644.66845373870183</v>
      </c>
      <c r="BD58" s="798">
        <v>644.66845373870183</v>
      </c>
      <c r="BE58" s="798">
        <v>644.66845373870183</v>
      </c>
      <c r="BF58" s="798">
        <v>644.66845373870183</v>
      </c>
      <c r="BG58" s="798">
        <v>644.66845373870183</v>
      </c>
      <c r="BH58" s="798">
        <v>644.66845373870183</v>
      </c>
      <c r="BI58" s="798">
        <v>644.66845373870183</v>
      </c>
      <c r="BJ58" s="798">
        <v>644.66845373870183</v>
      </c>
      <c r="BK58" s="798">
        <v>644.66845373870183</v>
      </c>
      <c r="BL58" s="798">
        <v>644.66845373870183</v>
      </c>
      <c r="BM58" s="798">
        <v>644.66845373870183</v>
      </c>
      <c r="BN58" s="798">
        <v>644.66845373870183</v>
      </c>
      <c r="BO58" s="798">
        <v>644.66845373870183</v>
      </c>
      <c r="BP58" s="798">
        <v>644.66845373870183</v>
      </c>
      <c r="BQ58" s="798">
        <v>644.66845373870183</v>
      </c>
      <c r="BR58" s="798">
        <v>644.66845373870183</v>
      </c>
      <c r="BS58" s="798">
        <v>644.66845373870183</v>
      </c>
      <c r="BT58" s="798">
        <v>0</v>
      </c>
      <c r="BU58" s="798">
        <v>0</v>
      </c>
      <c r="BV58" s="798">
        <v>0</v>
      </c>
      <c r="BW58" s="798">
        <v>0</v>
      </c>
      <c r="BX58" s="798">
        <v>0</v>
      </c>
      <c r="BY58" s="798">
        <v>0</v>
      </c>
      <c r="BZ58" s="798">
        <v>0</v>
      </c>
      <c r="CA58" s="784"/>
      <c r="CB58" s="798">
        <v>0.32048354723041467</v>
      </c>
      <c r="CC58" s="798">
        <v>0.32048354723041467</v>
      </c>
      <c r="CD58" s="798">
        <v>0.32048354723041467</v>
      </c>
      <c r="CE58" s="798">
        <v>0.32048354723041467</v>
      </c>
      <c r="CF58" s="798">
        <v>0.32048354723041467</v>
      </c>
      <c r="CG58" s="798">
        <v>0.32048354723041467</v>
      </c>
      <c r="CH58" s="798">
        <v>0.32048354723041467</v>
      </c>
      <c r="CI58" s="798">
        <v>0.32048354723041467</v>
      </c>
      <c r="CJ58" s="798">
        <v>0.32048354723041467</v>
      </c>
      <c r="CK58" s="798">
        <v>0.32048354723041467</v>
      </c>
      <c r="CL58" s="798">
        <v>0.32048354723041467</v>
      </c>
      <c r="CM58" s="798">
        <v>0.32048354723041467</v>
      </c>
      <c r="CN58" s="798">
        <v>0.32048354723041467</v>
      </c>
      <c r="CO58" s="798">
        <v>0.32048354723041467</v>
      </c>
      <c r="CP58" s="798">
        <v>0.32048354723041467</v>
      </c>
      <c r="CQ58" s="798">
        <v>0.32048354723041467</v>
      </c>
      <c r="CR58" s="798">
        <v>0.32048354723041467</v>
      </c>
      <c r="CS58" s="798">
        <v>0.32048354723041467</v>
      </c>
      <c r="CT58" s="798">
        <v>0.32048354723041467</v>
      </c>
      <c r="CU58" s="798">
        <v>0</v>
      </c>
      <c r="CV58" s="798">
        <v>0</v>
      </c>
      <c r="CW58" s="798">
        <v>0</v>
      </c>
      <c r="CX58" s="798">
        <v>0</v>
      </c>
      <c r="CY58" s="798">
        <v>0</v>
      </c>
      <c r="CZ58" s="798">
        <v>0</v>
      </c>
      <c r="DA58" s="799">
        <v>0</v>
      </c>
    </row>
    <row r="59" spans="2:105">
      <c r="B59" s="780">
        <v>19123</v>
      </c>
      <c r="C59" s="781" t="s">
        <v>682</v>
      </c>
      <c r="D59" s="781" t="s">
        <v>858</v>
      </c>
      <c r="E59" s="781" t="s">
        <v>687</v>
      </c>
      <c r="F59" s="781" t="s">
        <v>828</v>
      </c>
      <c r="G59" s="781" t="s">
        <v>821</v>
      </c>
      <c r="H59" s="783">
        <v>2015</v>
      </c>
      <c r="I59" s="784"/>
      <c r="J59" s="785">
        <v>702762</v>
      </c>
      <c r="K59" s="785"/>
      <c r="L59" s="764" t="s">
        <v>29</v>
      </c>
      <c r="M59" s="781"/>
      <c r="N59" s="781"/>
      <c r="O59" s="781"/>
      <c r="P59" s="781"/>
      <c r="Q59" s="781"/>
      <c r="R59" s="781"/>
      <c r="S59" s="784"/>
      <c r="T59" s="781" t="s">
        <v>859</v>
      </c>
      <c r="U59" s="781"/>
      <c r="V59" s="801"/>
      <c r="W59" s="801"/>
      <c r="X59" s="801">
        <v>42257</v>
      </c>
      <c r="Y59" s="787" t="s">
        <v>859</v>
      </c>
      <c r="Z59" s="787">
        <v>1</v>
      </c>
      <c r="AA59" s="787"/>
      <c r="AB59" s="787">
        <v>250</v>
      </c>
      <c r="AC59" s="790" t="s">
        <v>833</v>
      </c>
      <c r="AD59" s="784"/>
      <c r="AE59" s="781" t="s">
        <v>825</v>
      </c>
      <c r="AF59" s="781"/>
      <c r="AG59" s="781"/>
      <c r="AH59" s="791"/>
      <c r="AI59" s="792">
        <v>1228</v>
      </c>
      <c r="AJ59" s="793">
        <v>0.36525000000000002</v>
      </c>
      <c r="AK59" s="784"/>
      <c r="AL59" s="792">
        <v>1.1630293159609122</v>
      </c>
      <c r="AM59" s="793">
        <v>1.9438740588637917</v>
      </c>
      <c r="AN59" s="793">
        <v>0.45138527778931647</v>
      </c>
      <c r="AO59" s="805">
        <v>0.45138527778931647</v>
      </c>
      <c r="AP59" s="784"/>
      <c r="AQ59" s="797">
        <v>1428.2</v>
      </c>
      <c r="AR59" s="798">
        <v>0.71</v>
      </c>
      <c r="AS59" s="798">
        <v>1428.2</v>
      </c>
      <c r="AT59" s="798">
        <v>0.71</v>
      </c>
      <c r="AU59" s="784"/>
      <c r="AV59" s="798">
        <v>644.66845373870183</v>
      </c>
      <c r="AW59" s="798">
        <v>0.32048354723041467</v>
      </c>
      <c r="AX59" s="798">
        <v>644.66845373870183</v>
      </c>
      <c r="AY59" s="798">
        <v>0.32048354723041467</v>
      </c>
      <c r="AZ59" s="784"/>
      <c r="BA59" s="798">
        <v>644.66845373870183</v>
      </c>
      <c r="BB59" s="798">
        <v>644.66845373870183</v>
      </c>
      <c r="BC59" s="798">
        <v>644.66845373870183</v>
      </c>
      <c r="BD59" s="798">
        <v>644.66845373870183</v>
      </c>
      <c r="BE59" s="798">
        <v>644.66845373870183</v>
      </c>
      <c r="BF59" s="798">
        <v>644.66845373870183</v>
      </c>
      <c r="BG59" s="798">
        <v>644.66845373870183</v>
      </c>
      <c r="BH59" s="798">
        <v>644.66845373870183</v>
      </c>
      <c r="BI59" s="798">
        <v>644.66845373870183</v>
      </c>
      <c r="BJ59" s="798">
        <v>644.66845373870183</v>
      </c>
      <c r="BK59" s="798">
        <v>644.66845373870183</v>
      </c>
      <c r="BL59" s="798">
        <v>644.66845373870183</v>
      </c>
      <c r="BM59" s="798">
        <v>644.66845373870183</v>
      </c>
      <c r="BN59" s="798">
        <v>644.66845373870183</v>
      </c>
      <c r="BO59" s="798">
        <v>644.66845373870183</v>
      </c>
      <c r="BP59" s="798">
        <v>644.66845373870183</v>
      </c>
      <c r="BQ59" s="798">
        <v>644.66845373870183</v>
      </c>
      <c r="BR59" s="798">
        <v>644.66845373870183</v>
      </c>
      <c r="BS59" s="798">
        <v>644.66845373870183</v>
      </c>
      <c r="BT59" s="798">
        <v>0</v>
      </c>
      <c r="BU59" s="798">
        <v>0</v>
      </c>
      <c r="BV59" s="798">
        <v>0</v>
      </c>
      <c r="BW59" s="798">
        <v>0</v>
      </c>
      <c r="BX59" s="798">
        <v>0</v>
      </c>
      <c r="BY59" s="798">
        <v>0</v>
      </c>
      <c r="BZ59" s="798">
        <v>0</v>
      </c>
      <c r="CA59" s="784"/>
      <c r="CB59" s="798">
        <v>0.32048354723041467</v>
      </c>
      <c r="CC59" s="798">
        <v>0.32048354723041467</v>
      </c>
      <c r="CD59" s="798">
        <v>0.32048354723041467</v>
      </c>
      <c r="CE59" s="798">
        <v>0.32048354723041467</v>
      </c>
      <c r="CF59" s="798">
        <v>0.32048354723041467</v>
      </c>
      <c r="CG59" s="798">
        <v>0.32048354723041467</v>
      </c>
      <c r="CH59" s="798">
        <v>0.32048354723041467</v>
      </c>
      <c r="CI59" s="798">
        <v>0.32048354723041467</v>
      </c>
      <c r="CJ59" s="798">
        <v>0.32048354723041467</v>
      </c>
      <c r="CK59" s="798">
        <v>0.32048354723041467</v>
      </c>
      <c r="CL59" s="798">
        <v>0.32048354723041467</v>
      </c>
      <c r="CM59" s="798">
        <v>0.32048354723041467</v>
      </c>
      <c r="CN59" s="798">
        <v>0.32048354723041467</v>
      </c>
      <c r="CO59" s="798">
        <v>0.32048354723041467</v>
      </c>
      <c r="CP59" s="798">
        <v>0.32048354723041467</v>
      </c>
      <c r="CQ59" s="798">
        <v>0.32048354723041467</v>
      </c>
      <c r="CR59" s="798">
        <v>0.32048354723041467</v>
      </c>
      <c r="CS59" s="798">
        <v>0.32048354723041467</v>
      </c>
      <c r="CT59" s="798">
        <v>0.32048354723041467</v>
      </c>
      <c r="CU59" s="798">
        <v>0</v>
      </c>
      <c r="CV59" s="798">
        <v>0</v>
      </c>
      <c r="CW59" s="798">
        <v>0</v>
      </c>
      <c r="CX59" s="798">
        <v>0</v>
      </c>
      <c r="CY59" s="798">
        <v>0</v>
      </c>
      <c r="CZ59" s="798">
        <v>0</v>
      </c>
      <c r="DA59" s="799">
        <v>0</v>
      </c>
    </row>
    <row r="60" spans="2:105">
      <c r="B60" s="780">
        <v>19124</v>
      </c>
      <c r="C60" s="781" t="s">
        <v>682</v>
      </c>
      <c r="D60" s="781" t="s">
        <v>858</v>
      </c>
      <c r="E60" s="781" t="s">
        <v>687</v>
      </c>
      <c r="F60" s="781" t="s">
        <v>828</v>
      </c>
      <c r="G60" s="781" t="s">
        <v>821</v>
      </c>
      <c r="H60" s="783">
        <v>2015</v>
      </c>
      <c r="I60" s="784"/>
      <c r="J60" s="785">
        <v>640741</v>
      </c>
      <c r="K60" s="785"/>
      <c r="L60" s="764" t="s">
        <v>29</v>
      </c>
      <c r="M60" s="781"/>
      <c r="N60" s="781"/>
      <c r="O60" s="781"/>
      <c r="P60" s="781"/>
      <c r="Q60" s="781"/>
      <c r="R60" s="781"/>
      <c r="S60" s="784"/>
      <c r="T60" s="781" t="s">
        <v>859</v>
      </c>
      <c r="U60" s="781"/>
      <c r="V60" s="801"/>
      <c r="W60" s="801"/>
      <c r="X60" s="801">
        <v>42216</v>
      </c>
      <c r="Y60" s="787" t="s">
        <v>859</v>
      </c>
      <c r="Z60" s="787">
        <v>1</v>
      </c>
      <c r="AA60" s="787"/>
      <c r="AB60" s="787">
        <v>250</v>
      </c>
      <c r="AC60" s="790" t="s">
        <v>833</v>
      </c>
      <c r="AD60" s="784"/>
      <c r="AE60" s="781" t="s">
        <v>825</v>
      </c>
      <c r="AF60" s="781"/>
      <c r="AG60" s="781"/>
      <c r="AH60" s="791"/>
      <c r="AI60" s="792">
        <v>1228</v>
      </c>
      <c r="AJ60" s="793">
        <v>0.36525000000000002</v>
      </c>
      <c r="AK60" s="784"/>
      <c r="AL60" s="792">
        <v>1.1630293159609122</v>
      </c>
      <c r="AM60" s="793">
        <v>1.9438740588637917</v>
      </c>
      <c r="AN60" s="793">
        <v>0.45138527778931647</v>
      </c>
      <c r="AO60" s="805">
        <v>0.45138527778931647</v>
      </c>
      <c r="AP60" s="784"/>
      <c r="AQ60" s="797">
        <v>1428.2</v>
      </c>
      <c r="AR60" s="798">
        <v>0.71</v>
      </c>
      <c r="AS60" s="798">
        <v>1428.2</v>
      </c>
      <c r="AT60" s="798">
        <v>0.71</v>
      </c>
      <c r="AU60" s="784"/>
      <c r="AV60" s="798">
        <v>644.66845373870183</v>
      </c>
      <c r="AW60" s="798">
        <v>0.32048354723041467</v>
      </c>
      <c r="AX60" s="798">
        <v>644.66845373870183</v>
      </c>
      <c r="AY60" s="798">
        <v>0.32048354723041467</v>
      </c>
      <c r="AZ60" s="784"/>
      <c r="BA60" s="798">
        <v>644.66845373870183</v>
      </c>
      <c r="BB60" s="798">
        <v>644.66845373870183</v>
      </c>
      <c r="BC60" s="798">
        <v>644.66845373870183</v>
      </c>
      <c r="BD60" s="798">
        <v>644.66845373870183</v>
      </c>
      <c r="BE60" s="798">
        <v>644.66845373870183</v>
      </c>
      <c r="BF60" s="798">
        <v>644.66845373870183</v>
      </c>
      <c r="BG60" s="798">
        <v>644.66845373870183</v>
      </c>
      <c r="BH60" s="798">
        <v>644.66845373870183</v>
      </c>
      <c r="BI60" s="798">
        <v>644.66845373870183</v>
      </c>
      <c r="BJ60" s="798">
        <v>644.66845373870183</v>
      </c>
      <c r="BK60" s="798">
        <v>644.66845373870183</v>
      </c>
      <c r="BL60" s="798">
        <v>644.66845373870183</v>
      </c>
      <c r="BM60" s="798">
        <v>644.66845373870183</v>
      </c>
      <c r="BN60" s="798">
        <v>644.66845373870183</v>
      </c>
      <c r="BO60" s="798">
        <v>644.66845373870183</v>
      </c>
      <c r="BP60" s="798">
        <v>644.66845373870183</v>
      </c>
      <c r="BQ60" s="798">
        <v>644.66845373870183</v>
      </c>
      <c r="BR60" s="798">
        <v>644.66845373870183</v>
      </c>
      <c r="BS60" s="798">
        <v>644.66845373870183</v>
      </c>
      <c r="BT60" s="798">
        <v>0</v>
      </c>
      <c r="BU60" s="798">
        <v>0</v>
      </c>
      <c r="BV60" s="798">
        <v>0</v>
      </c>
      <c r="BW60" s="798">
        <v>0</v>
      </c>
      <c r="BX60" s="798">
        <v>0</v>
      </c>
      <c r="BY60" s="798">
        <v>0</v>
      </c>
      <c r="BZ60" s="798">
        <v>0</v>
      </c>
      <c r="CA60" s="784"/>
      <c r="CB60" s="798">
        <v>0.32048354723041467</v>
      </c>
      <c r="CC60" s="798">
        <v>0.32048354723041467</v>
      </c>
      <c r="CD60" s="798">
        <v>0.32048354723041467</v>
      </c>
      <c r="CE60" s="798">
        <v>0.32048354723041467</v>
      </c>
      <c r="CF60" s="798">
        <v>0.32048354723041467</v>
      </c>
      <c r="CG60" s="798">
        <v>0.32048354723041467</v>
      </c>
      <c r="CH60" s="798">
        <v>0.32048354723041467</v>
      </c>
      <c r="CI60" s="798">
        <v>0.32048354723041467</v>
      </c>
      <c r="CJ60" s="798">
        <v>0.32048354723041467</v>
      </c>
      <c r="CK60" s="798">
        <v>0.32048354723041467</v>
      </c>
      <c r="CL60" s="798">
        <v>0.32048354723041467</v>
      </c>
      <c r="CM60" s="798">
        <v>0.32048354723041467</v>
      </c>
      <c r="CN60" s="798">
        <v>0.32048354723041467</v>
      </c>
      <c r="CO60" s="798">
        <v>0.32048354723041467</v>
      </c>
      <c r="CP60" s="798">
        <v>0.32048354723041467</v>
      </c>
      <c r="CQ60" s="798">
        <v>0.32048354723041467</v>
      </c>
      <c r="CR60" s="798">
        <v>0.32048354723041467</v>
      </c>
      <c r="CS60" s="798">
        <v>0.32048354723041467</v>
      </c>
      <c r="CT60" s="798">
        <v>0.32048354723041467</v>
      </c>
      <c r="CU60" s="798">
        <v>0</v>
      </c>
      <c r="CV60" s="798">
        <v>0</v>
      </c>
      <c r="CW60" s="798">
        <v>0</v>
      </c>
      <c r="CX60" s="798">
        <v>0</v>
      </c>
      <c r="CY60" s="798">
        <v>0</v>
      </c>
      <c r="CZ60" s="798">
        <v>0</v>
      </c>
      <c r="DA60" s="799">
        <v>0</v>
      </c>
    </row>
    <row r="61" spans="2:105">
      <c r="B61" s="800">
        <v>19126</v>
      </c>
      <c r="C61" s="781" t="s">
        <v>682</v>
      </c>
      <c r="D61" s="781" t="s">
        <v>833</v>
      </c>
      <c r="E61" s="782" t="s">
        <v>103</v>
      </c>
      <c r="F61" s="781" t="s">
        <v>828</v>
      </c>
      <c r="G61" s="806" t="s">
        <v>821</v>
      </c>
      <c r="H61" s="807">
        <v>2015</v>
      </c>
      <c r="I61" s="784"/>
      <c r="J61" s="808" t="s">
        <v>860</v>
      </c>
      <c r="K61" s="785"/>
      <c r="L61" s="764" t="s">
        <v>741</v>
      </c>
      <c r="M61" s="781"/>
      <c r="N61" s="781"/>
      <c r="O61" s="781"/>
      <c r="P61" s="781"/>
      <c r="Q61" s="781"/>
      <c r="R61" s="781"/>
      <c r="S61" s="784"/>
      <c r="T61" s="781" t="s">
        <v>833</v>
      </c>
      <c r="U61" s="781" t="s">
        <v>764</v>
      </c>
      <c r="V61" s="781" t="s">
        <v>833</v>
      </c>
      <c r="W61" s="781" t="s">
        <v>833</v>
      </c>
      <c r="X61" s="809">
        <v>42334</v>
      </c>
      <c r="Y61" s="787" t="s">
        <v>861</v>
      </c>
      <c r="Z61" s="787">
        <v>1</v>
      </c>
      <c r="AA61" s="787"/>
      <c r="AB61" s="787">
        <v>308</v>
      </c>
      <c r="AC61" s="802" t="s">
        <v>833</v>
      </c>
      <c r="AD61" s="784"/>
      <c r="AE61" s="781" t="s">
        <v>825</v>
      </c>
      <c r="AF61" s="781"/>
      <c r="AG61" s="781"/>
      <c r="AH61" s="791"/>
      <c r="AI61" s="792">
        <v>0</v>
      </c>
      <c r="AJ61" s="793">
        <v>0</v>
      </c>
      <c r="AK61" s="784"/>
      <c r="AL61" s="810">
        <v>0.85</v>
      </c>
      <c r="AM61" s="811">
        <v>0.68</v>
      </c>
      <c r="AN61" s="812">
        <v>0.5</v>
      </c>
      <c r="AO61" s="813">
        <v>0.5</v>
      </c>
      <c r="AP61" s="784"/>
      <c r="AQ61" s="797">
        <v>0</v>
      </c>
      <c r="AR61" s="798">
        <v>0</v>
      </c>
      <c r="AS61" s="798">
        <v>0</v>
      </c>
      <c r="AT61" s="798">
        <v>0</v>
      </c>
      <c r="AU61" s="784"/>
      <c r="AV61" s="798">
        <v>0</v>
      </c>
      <c r="AW61" s="798">
        <v>0</v>
      </c>
      <c r="AX61" s="798">
        <v>0</v>
      </c>
      <c r="AY61" s="798">
        <v>0</v>
      </c>
      <c r="AZ61" s="784"/>
      <c r="BA61" s="798">
        <v>0</v>
      </c>
      <c r="BB61" s="798">
        <v>0</v>
      </c>
      <c r="BC61" s="798">
        <v>0</v>
      </c>
      <c r="BD61" s="798">
        <v>0</v>
      </c>
      <c r="BE61" s="798">
        <v>0</v>
      </c>
      <c r="BF61" s="798">
        <v>0</v>
      </c>
      <c r="BG61" s="798">
        <v>0</v>
      </c>
      <c r="BH61" s="798">
        <v>0</v>
      </c>
      <c r="BI61" s="798">
        <v>0</v>
      </c>
      <c r="BJ61" s="798">
        <v>0</v>
      </c>
      <c r="BK61" s="798">
        <v>0</v>
      </c>
      <c r="BL61" s="798">
        <v>0</v>
      </c>
      <c r="BM61" s="798">
        <v>0</v>
      </c>
      <c r="BN61" s="798">
        <v>0</v>
      </c>
      <c r="BO61" s="798">
        <v>0</v>
      </c>
      <c r="BP61" s="798">
        <v>0</v>
      </c>
      <c r="BQ61" s="798">
        <v>0</v>
      </c>
      <c r="BR61" s="798">
        <v>0</v>
      </c>
      <c r="BS61" s="798">
        <v>0</v>
      </c>
      <c r="BT61" s="798">
        <v>0</v>
      </c>
      <c r="BU61" s="798">
        <v>0</v>
      </c>
      <c r="BV61" s="798">
        <v>0</v>
      </c>
      <c r="BW61" s="798">
        <v>0</v>
      </c>
      <c r="BX61" s="798">
        <v>0</v>
      </c>
      <c r="BY61" s="798">
        <v>0</v>
      </c>
      <c r="BZ61" s="798">
        <v>0</v>
      </c>
      <c r="CA61" s="784"/>
      <c r="CB61" s="798">
        <v>0</v>
      </c>
      <c r="CC61" s="798">
        <v>0</v>
      </c>
      <c r="CD61" s="798">
        <v>0</v>
      </c>
      <c r="CE61" s="798">
        <v>0</v>
      </c>
      <c r="CF61" s="798">
        <v>0</v>
      </c>
      <c r="CG61" s="798">
        <v>0</v>
      </c>
      <c r="CH61" s="798">
        <v>0</v>
      </c>
      <c r="CI61" s="798">
        <v>0</v>
      </c>
      <c r="CJ61" s="798">
        <v>0</v>
      </c>
      <c r="CK61" s="798">
        <v>0</v>
      </c>
      <c r="CL61" s="798">
        <v>0</v>
      </c>
      <c r="CM61" s="798">
        <v>0</v>
      </c>
      <c r="CN61" s="798">
        <v>0</v>
      </c>
      <c r="CO61" s="798">
        <v>0</v>
      </c>
      <c r="CP61" s="798">
        <v>0</v>
      </c>
      <c r="CQ61" s="798">
        <v>0</v>
      </c>
      <c r="CR61" s="798">
        <v>0</v>
      </c>
      <c r="CS61" s="798">
        <v>0</v>
      </c>
      <c r="CT61" s="798">
        <v>0</v>
      </c>
      <c r="CU61" s="798">
        <v>0</v>
      </c>
      <c r="CV61" s="798">
        <v>0</v>
      </c>
      <c r="CW61" s="798">
        <v>0</v>
      </c>
      <c r="CX61" s="798">
        <v>0</v>
      </c>
      <c r="CY61" s="798">
        <v>0</v>
      </c>
      <c r="CZ61" s="798">
        <v>0</v>
      </c>
      <c r="DA61" s="799">
        <v>0</v>
      </c>
    </row>
    <row r="62" spans="2:105">
      <c r="B62" s="780">
        <v>19134</v>
      </c>
      <c r="C62" s="781" t="s">
        <v>682</v>
      </c>
      <c r="D62" s="781" t="s">
        <v>858</v>
      </c>
      <c r="E62" s="781" t="s">
        <v>740</v>
      </c>
      <c r="F62" s="781" t="s">
        <v>820</v>
      </c>
      <c r="G62" s="781" t="s">
        <v>821</v>
      </c>
      <c r="H62" s="783">
        <v>2016</v>
      </c>
      <c r="I62" s="784"/>
      <c r="J62" s="785">
        <v>717734</v>
      </c>
      <c r="K62" s="785"/>
      <c r="L62" s="764" t="s">
        <v>29</v>
      </c>
      <c r="M62" s="781"/>
      <c r="N62" s="781"/>
      <c r="O62" s="781"/>
      <c r="P62" s="781"/>
      <c r="Q62" s="781"/>
      <c r="R62" s="781"/>
      <c r="S62" s="784"/>
      <c r="T62" s="781" t="s">
        <v>859</v>
      </c>
      <c r="U62" s="781"/>
      <c r="V62" s="801"/>
      <c r="W62" s="801"/>
      <c r="X62" s="801">
        <v>42393</v>
      </c>
      <c r="Y62" s="787" t="s">
        <v>862</v>
      </c>
      <c r="Z62" s="787">
        <v>1</v>
      </c>
      <c r="AA62" s="787"/>
      <c r="AB62" s="787">
        <v>250</v>
      </c>
      <c r="AC62" s="814">
        <v>42461</v>
      </c>
      <c r="AD62" s="784"/>
      <c r="AE62" s="781" t="s">
        <v>825</v>
      </c>
      <c r="AF62" s="781"/>
      <c r="AG62" s="781"/>
      <c r="AH62" s="791"/>
      <c r="AI62" s="792">
        <v>1228</v>
      </c>
      <c r="AJ62" s="793">
        <v>0.36522153846153799</v>
      </c>
      <c r="AK62" s="784"/>
      <c r="AL62" s="792">
        <v>1.1130293159609119</v>
      </c>
      <c r="AM62" s="793">
        <v>1.0317025704103739</v>
      </c>
      <c r="AN62" s="793">
        <v>0.70002926543751831</v>
      </c>
      <c r="AO62" s="805">
        <v>0.70010615711252644</v>
      </c>
      <c r="AP62" s="784"/>
      <c r="AQ62" s="797">
        <v>1366.8</v>
      </c>
      <c r="AR62" s="798">
        <v>0.37680000000000002</v>
      </c>
      <c r="AS62" s="798">
        <v>1366.8</v>
      </c>
      <c r="AT62" s="798">
        <v>0.37680000000000002</v>
      </c>
      <c r="AU62" s="784"/>
      <c r="AV62" s="798">
        <v>956.8</v>
      </c>
      <c r="AW62" s="798">
        <v>0.26379999999999998</v>
      </c>
      <c r="AX62" s="798">
        <v>956.8</v>
      </c>
      <c r="AY62" s="798">
        <v>0.26379999999999998</v>
      </c>
      <c r="AZ62" s="784"/>
      <c r="BA62" s="798"/>
      <c r="BB62" s="798">
        <v>956.8</v>
      </c>
      <c r="BC62" s="798">
        <v>956.8</v>
      </c>
      <c r="BD62" s="798">
        <v>956.8</v>
      </c>
      <c r="BE62" s="798">
        <v>956.8</v>
      </c>
      <c r="BF62" s="798">
        <v>956.8</v>
      </c>
      <c r="BG62" s="798">
        <v>956.8</v>
      </c>
      <c r="BH62" s="798">
        <v>956.8</v>
      </c>
      <c r="BI62" s="798">
        <v>956.8</v>
      </c>
      <c r="BJ62" s="798">
        <v>956.8</v>
      </c>
      <c r="BK62" s="798">
        <v>956.8</v>
      </c>
      <c r="BL62" s="798">
        <v>956.8</v>
      </c>
      <c r="BM62" s="798">
        <v>956.8</v>
      </c>
      <c r="BN62" s="798">
        <v>956.8</v>
      </c>
      <c r="BO62" s="798">
        <v>956.8</v>
      </c>
      <c r="BP62" s="798">
        <v>956.8</v>
      </c>
      <c r="BQ62" s="798">
        <v>956.8</v>
      </c>
      <c r="BR62" s="798">
        <v>956.8</v>
      </c>
      <c r="BS62" s="798">
        <v>956.8</v>
      </c>
      <c r="BT62" s="798">
        <v>956.8</v>
      </c>
      <c r="BU62" s="798"/>
      <c r="BV62" s="798"/>
      <c r="BW62" s="798"/>
      <c r="BX62" s="798"/>
      <c r="BY62" s="798"/>
      <c r="BZ62" s="798"/>
      <c r="CA62" s="784"/>
      <c r="CB62" s="798"/>
      <c r="CC62" s="798">
        <v>0.26379999999999998</v>
      </c>
      <c r="CD62" s="798">
        <v>0.26379999999999998</v>
      </c>
      <c r="CE62" s="798">
        <v>0.26379999999999998</v>
      </c>
      <c r="CF62" s="798">
        <v>0.26379999999999998</v>
      </c>
      <c r="CG62" s="798">
        <v>0.26379999999999998</v>
      </c>
      <c r="CH62" s="798">
        <v>0.26379999999999998</v>
      </c>
      <c r="CI62" s="798">
        <v>0.26379999999999998</v>
      </c>
      <c r="CJ62" s="798">
        <v>0.26379999999999998</v>
      </c>
      <c r="CK62" s="798">
        <v>0.26379999999999998</v>
      </c>
      <c r="CL62" s="798">
        <v>0.26379999999999998</v>
      </c>
      <c r="CM62" s="798">
        <v>0.26379999999999998</v>
      </c>
      <c r="CN62" s="798">
        <v>0.26379999999999998</v>
      </c>
      <c r="CO62" s="798">
        <v>0.26379999999999998</v>
      </c>
      <c r="CP62" s="798">
        <v>0.26379999999999998</v>
      </c>
      <c r="CQ62" s="798">
        <v>0.26379999999999998</v>
      </c>
      <c r="CR62" s="798">
        <v>0.26379999999999998</v>
      </c>
      <c r="CS62" s="798">
        <v>0.26379999999999998</v>
      </c>
      <c r="CT62" s="798">
        <v>0.26379999999999998</v>
      </c>
      <c r="CU62" s="798">
        <v>0.26379999999999998</v>
      </c>
      <c r="CV62" s="798"/>
      <c r="CW62" s="798"/>
      <c r="CX62" s="798"/>
      <c r="CY62" s="798"/>
      <c r="CZ62" s="798"/>
      <c r="DA62" s="799"/>
    </row>
    <row r="63" spans="2:105">
      <c r="B63" s="800">
        <v>19137</v>
      </c>
      <c r="C63" s="782" t="s">
        <v>682</v>
      </c>
      <c r="D63" s="782" t="s">
        <v>858</v>
      </c>
      <c r="E63" s="782" t="s">
        <v>740</v>
      </c>
      <c r="F63" s="782" t="s">
        <v>820</v>
      </c>
      <c r="G63" s="782" t="s">
        <v>821</v>
      </c>
      <c r="H63" s="815">
        <v>2016</v>
      </c>
      <c r="I63" s="816"/>
      <c r="J63" s="764">
        <v>725462</v>
      </c>
      <c r="K63" s="764"/>
      <c r="L63" s="764" t="s">
        <v>29</v>
      </c>
      <c r="M63" s="782"/>
      <c r="N63" s="782"/>
      <c r="O63" s="782"/>
      <c r="P63" s="782"/>
      <c r="Q63" s="782"/>
      <c r="R63" s="782"/>
      <c r="S63" s="816"/>
      <c r="T63" s="782" t="s">
        <v>863</v>
      </c>
      <c r="U63" s="782"/>
      <c r="V63" s="782"/>
      <c r="W63" s="782"/>
      <c r="X63" s="801">
        <v>42451</v>
      </c>
      <c r="Y63" s="815" t="s">
        <v>864</v>
      </c>
      <c r="Z63" s="815">
        <v>2</v>
      </c>
      <c r="AA63" s="815"/>
      <c r="AB63" s="815">
        <v>650</v>
      </c>
      <c r="AC63" s="814">
        <v>42491</v>
      </c>
      <c r="AD63" s="816"/>
      <c r="AE63" s="782" t="s">
        <v>825</v>
      </c>
      <c r="AF63" s="782"/>
      <c r="AG63" s="782"/>
      <c r="AH63" s="817"/>
      <c r="AI63" s="800">
        <v>1244.8599999999999</v>
      </c>
      <c r="AJ63" s="782">
        <v>0.3751185861316742</v>
      </c>
      <c r="AK63" s="816"/>
      <c r="AL63" s="800">
        <v>1.1234998313063316</v>
      </c>
      <c r="AM63" s="782">
        <v>1.0993856749482398</v>
      </c>
      <c r="AN63" s="782">
        <v>0.70684970684970683</v>
      </c>
      <c r="AO63" s="818">
        <v>0.7259941804073714</v>
      </c>
      <c r="AP63" s="816"/>
      <c r="AQ63" s="819">
        <v>1398.6</v>
      </c>
      <c r="AR63" s="820">
        <v>0.41240000000000004</v>
      </c>
      <c r="AS63" s="820">
        <v>1398.6</v>
      </c>
      <c r="AT63" s="820">
        <v>0.41240000000000004</v>
      </c>
      <c r="AU63" s="816"/>
      <c r="AV63" s="820">
        <v>988.59999999999991</v>
      </c>
      <c r="AW63" s="820">
        <v>0.2994</v>
      </c>
      <c r="AX63" s="820">
        <v>988.59999999999991</v>
      </c>
      <c r="AY63" s="820">
        <v>0.2994</v>
      </c>
      <c r="AZ63" s="816"/>
      <c r="BA63" s="820"/>
      <c r="BB63" s="820">
        <v>988.59999999999991</v>
      </c>
      <c r="BC63" s="820">
        <v>988.59999999999991</v>
      </c>
      <c r="BD63" s="820">
        <v>988.59999999999991</v>
      </c>
      <c r="BE63" s="820">
        <v>988.59999999999991</v>
      </c>
      <c r="BF63" s="820">
        <v>988.59999999999991</v>
      </c>
      <c r="BG63" s="820">
        <v>988.59999999999991</v>
      </c>
      <c r="BH63" s="820">
        <v>988.59999999999991</v>
      </c>
      <c r="BI63" s="820">
        <v>988.59999999999991</v>
      </c>
      <c r="BJ63" s="820">
        <v>988.59999999999991</v>
      </c>
      <c r="BK63" s="820">
        <v>988.59999999999991</v>
      </c>
      <c r="BL63" s="820">
        <v>988.59999999999991</v>
      </c>
      <c r="BM63" s="820">
        <v>988.59999999999991</v>
      </c>
      <c r="BN63" s="820">
        <v>988.59999999999991</v>
      </c>
      <c r="BO63" s="820">
        <v>988.59999999999991</v>
      </c>
      <c r="BP63" s="820">
        <v>988.59999999999991</v>
      </c>
      <c r="BQ63" s="820">
        <v>988.59999999999991</v>
      </c>
      <c r="BR63" s="820">
        <v>988.59999999999991</v>
      </c>
      <c r="BS63" s="820">
        <v>988.59999999999991</v>
      </c>
      <c r="BT63" s="820">
        <v>956.8</v>
      </c>
      <c r="BU63" s="820"/>
      <c r="BV63" s="820"/>
      <c r="BW63" s="820"/>
      <c r="BX63" s="820"/>
      <c r="BY63" s="820"/>
      <c r="BZ63" s="820"/>
      <c r="CA63" s="816"/>
      <c r="CB63" s="820"/>
      <c r="CC63" s="820">
        <v>0.2994</v>
      </c>
      <c r="CD63" s="820">
        <v>0.2994</v>
      </c>
      <c r="CE63" s="820">
        <v>0.2994</v>
      </c>
      <c r="CF63" s="820">
        <v>0.2994</v>
      </c>
      <c r="CG63" s="820">
        <v>0.2994</v>
      </c>
      <c r="CH63" s="820">
        <v>0.2994</v>
      </c>
      <c r="CI63" s="820">
        <v>0.2994</v>
      </c>
      <c r="CJ63" s="820">
        <v>0.2994</v>
      </c>
      <c r="CK63" s="820">
        <v>0.2994</v>
      </c>
      <c r="CL63" s="820">
        <v>0.2994</v>
      </c>
      <c r="CM63" s="820">
        <v>0.2994</v>
      </c>
      <c r="CN63" s="820">
        <v>0.2994</v>
      </c>
      <c r="CO63" s="820">
        <v>0.2994</v>
      </c>
      <c r="CP63" s="820">
        <v>0.2994</v>
      </c>
      <c r="CQ63" s="820">
        <v>0.2994</v>
      </c>
      <c r="CR63" s="820">
        <v>0.2994</v>
      </c>
      <c r="CS63" s="820">
        <v>0.2994</v>
      </c>
      <c r="CT63" s="820">
        <v>0.2994</v>
      </c>
      <c r="CU63" s="820">
        <v>0.26379999999999998</v>
      </c>
      <c r="CV63" s="820"/>
      <c r="CW63" s="820"/>
      <c r="CX63" s="820"/>
      <c r="CY63" s="820"/>
      <c r="CZ63" s="820"/>
      <c r="DA63" s="821"/>
    </row>
    <row r="64" spans="2:105">
      <c r="B64" s="800">
        <v>19138</v>
      </c>
      <c r="C64" s="782" t="s">
        <v>682</v>
      </c>
      <c r="D64" s="782" t="s">
        <v>858</v>
      </c>
      <c r="E64" s="782" t="s">
        <v>740</v>
      </c>
      <c r="F64" s="782" t="s">
        <v>820</v>
      </c>
      <c r="G64" s="782" t="s">
        <v>821</v>
      </c>
      <c r="H64" s="815">
        <v>2016</v>
      </c>
      <c r="I64" s="816"/>
      <c r="J64" s="764">
        <v>726216</v>
      </c>
      <c r="K64" s="764"/>
      <c r="L64" s="764" t="s">
        <v>29</v>
      </c>
      <c r="M64" s="782"/>
      <c r="N64" s="782"/>
      <c r="O64" s="782"/>
      <c r="P64" s="782"/>
      <c r="Q64" s="782"/>
      <c r="R64" s="782"/>
      <c r="S64" s="816"/>
      <c r="T64" s="782" t="s">
        <v>859</v>
      </c>
      <c r="U64" s="782"/>
      <c r="V64" s="782"/>
      <c r="W64" s="782"/>
      <c r="X64" s="801">
        <v>42451</v>
      </c>
      <c r="Y64" s="815" t="s">
        <v>862</v>
      </c>
      <c r="Z64" s="815">
        <v>1</v>
      </c>
      <c r="AA64" s="815"/>
      <c r="AB64" s="815">
        <v>250</v>
      </c>
      <c r="AC64" s="814">
        <v>42491</v>
      </c>
      <c r="AD64" s="816"/>
      <c r="AE64" s="782" t="s">
        <v>825</v>
      </c>
      <c r="AF64" s="782"/>
      <c r="AG64" s="782"/>
      <c r="AH64" s="817"/>
      <c r="AI64" s="800">
        <v>1228</v>
      </c>
      <c r="AJ64" s="782">
        <v>0.36522153846153799</v>
      </c>
      <c r="AK64" s="816"/>
      <c r="AL64" s="800">
        <v>1.1130293159609119</v>
      </c>
      <c r="AM64" s="782">
        <v>1.0317025704103739</v>
      </c>
      <c r="AN64" s="782">
        <v>0.70002926543751831</v>
      </c>
      <c r="AO64" s="818">
        <v>0.70010615711252644</v>
      </c>
      <c r="AP64" s="816"/>
      <c r="AQ64" s="819">
        <v>1366.8</v>
      </c>
      <c r="AR64" s="820">
        <v>0.37680000000000002</v>
      </c>
      <c r="AS64" s="820">
        <v>1366.8</v>
      </c>
      <c r="AT64" s="820">
        <v>0.37680000000000002</v>
      </c>
      <c r="AU64" s="816"/>
      <c r="AV64" s="820">
        <v>956.8</v>
      </c>
      <c r="AW64" s="820">
        <v>0.26379999999999998</v>
      </c>
      <c r="AX64" s="820">
        <v>956.8</v>
      </c>
      <c r="AY64" s="820">
        <v>0.26379999999999998</v>
      </c>
      <c r="AZ64" s="816"/>
      <c r="BA64" s="820"/>
      <c r="BB64" s="820">
        <v>956.8</v>
      </c>
      <c r="BC64" s="820">
        <v>956.8</v>
      </c>
      <c r="BD64" s="820">
        <v>956.8</v>
      </c>
      <c r="BE64" s="820">
        <v>956.8</v>
      </c>
      <c r="BF64" s="820">
        <v>956.8</v>
      </c>
      <c r="BG64" s="820">
        <v>956.8</v>
      </c>
      <c r="BH64" s="820">
        <v>956.8</v>
      </c>
      <c r="BI64" s="820">
        <v>956.8</v>
      </c>
      <c r="BJ64" s="820">
        <v>956.8</v>
      </c>
      <c r="BK64" s="820">
        <v>956.8</v>
      </c>
      <c r="BL64" s="820">
        <v>956.8</v>
      </c>
      <c r="BM64" s="820">
        <v>956.8</v>
      </c>
      <c r="BN64" s="820">
        <v>956.8</v>
      </c>
      <c r="BO64" s="820">
        <v>956.8</v>
      </c>
      <c r="BP64" s="820">
        <v>956.8</v>
      </c>
      <c r="BQ64" s="820">
        <v>956.8</v>
      </c>
      <c r="BR64" s="820">
        <v>956.8</v>
      </c>
      <c r="BS64" s="820">
        <v>956.8</v>
      </c>
      <c r="BT64" s="820">
        <v>956.8</v>
      </c>
      <c r="BU64" s="820"/>
      <c r="BV64" s="820"/>
      <c r="BW64" s="820"/>
      <c r="BX64" s="820"/>
      <c r="BY64" s="820"/>
      <c r="BZ64" s="820"/>
      <c r="CA64" s="816"/>
      <c r="CB64" s="820"/>
      <c r="CC64" s="820">
        <v>0.26379999999999998</v>
      </c>
      <c r="CD64" s="820">
        <v>0.26379999999999998</v>
      </c>
      <c r="CE64" s="820">
        <v>0.26379999999999998</v>
      </c>
      <c r="CF64" s="820">
        <v>0.26379999999999998</v>
      </c>
      <c r="CG64" s="820">
        <v>0.26379999999999998</v>
      </c>
      <c r="CH64" s="820">
        <v>0.26379999999999998</v>
      </c>
      <c r="CI64" s="820">
        <v>0.26379999999999998</v>
      </c>
      <c r="CJ64" s="820">
        <v>0.26379999999999998</v>
      </c>
      <c r="CK64" s="820">
        <v>0.26379999999999998</v>
      </c>
      <c r="CL64" s="820">
        <v>0.26379999999999998</v>
      </c>
      <c r="CM64" s="820">
        <v>0.26379999999999998</v>
      </c>
      <c r="CN64" s="820">
        <v>0.26379999999999998</v>
      </c>
      <c r="CO64" s="820">
        <v>0.26379999999999998</v>
      </c>
      <c r="CP64" s="820">
        <v>0.26379999999999998</v>
      </c>
      <c r="CQ64" s="820">
        <v>0.26379999999999998</v>
      </c>
      <c r="CR64" s="820">
        <v>0.26379999999999998</v>
      </c>
      <c r="CS64" s="820">
        <v>0.26379999999999998</v>
      </c>
      <c r="CT64" s="820">
        <v>0.26379999999999998</v>
      </c>
      <c r="CU64" s="820">
        <v>0.26379999999999998</v>
      </c>
      <c r="CV64" s="820"/>
      <c r="CW64" s="820"/>
      <c r="CX64" s="820"/>
      <c r="CY64" s="820"/>
      <c r="CZ64" s="820"/>
      <c r="DA64" s="821"/>
    </row>
    <row r="65" spans="2:105">
      <c r="B65" s="800">
        <v>19139</v>
      </c>
      <c r="C65" s="782" t="s">
        <v>682</v>
      </c>
      <c r="D65" s="782" t="s">
        <v>858</v>
      </c>
      <c r="E65" s="782" t="s">
        <v>740</v>
      </c>
      <c r="F65" s="782" t="s">
        <v>820</v>
      </c>
      <c r="G65" s="782" t="s">
        <v>821</v>
      </c>
      <c r="H65" s="815">
        <v>2016</v>
      </c>
      <c r="I65" s="816"/>
      <c r="J65" s="764">
        <v>723222</v>
      </c>
      <c r="K65" s="764"/>
      <c r="L65" s="764" t="s">
        <v>29</v>
      </c>
      <c r="M65" s="782"/>
      <c r="N65" s="782"/>
      <c r="O65" s="782"/>
      <c r="P65" s="782"/>
      <c r="Q65" s="782"/>
      <c r="R65" s="782"/>
      <c r="S65" s="816"/>
      <c r="T65" s="782" t="s">
        <v>859</v>
      </c>
      <c r="U65" s="782"/>
      <c r="V65" s="782"/>
      <c r="W65" s="782"/>
      <c r="X65" s="801">
        <v>42396</v>
      </c>
      <c r="Y65" s="815" t="s">
        <v>862</v>
      </c>
      <c r="Z65" s="815">
        <v>1</v>
      </c>
      <c r="AA65" s="815"/>
      <c r="AB65" s="815">
        <v>250</v>
      </c>
      <c r="AC65" s="814">
        <v>42461</v>
      </c>
      <c r="AD65" s="816"/>
      <c r="AE65" s="782" t="s">
        <v>825</v>
      </c>
      <c r="AF65" s="782"/>
      <c r="AG65" s="782"/>
      <c r="AH65" s="817"/>
      <c r="AI65" s="800">
        <v>1228</v>
      </c>
      <c r="AJ65" s="782">
        <v>0.36522153846153799</v>
      </c>
      <c r="AK65" s="816"/>
      <c r="AL65" s="800">
        <v>1.1130293159609119</v>
      </c>
      <c r="AM65" s="782">
        <v>1.0317025704103739</v>
      </c>
      <c r="AN65" s="782">
        <v>0.70002926543751831</v>
      </c>
      <c r="AO65" s="818">
        <v>0.70010615711252644</v>
      </c>
      <c r="AP65" s="816"/>
      <c r="AQ65" s="819">
        <v>1366.8</v>
      </c>
      <c r="AR65" s="820">
        <v>0.37680000000000002</v>
      </c>
      <c r="AS65" s="820">
        <v>1366.8</v>
      </c>
      <c r="AT65" s="820">
        <v>0.37680000000000002</v>
      </c>
      <c r="AU65" s="816"/>
      <c r="AV65" s="820">
        <v>956.8</v>
      </c>
      <c r="AW65" s="820">
        <v>0.26379999999999998</v>
      </c>
      <c r="AX65" s="820">
        <v>956.8</v>
      </c>
      <c r="AY65" s="820">
        <v>0.26379999999999998</v>
      </c>
      <c r="AZ65" s="816"/>
      <c r="BA65" s="820"/>
      <c r="BB65" s="820">
        <v>956.8</v>
      </c>
      <c r="BC65" s="820">
        <v>956.8</v>
      </c>
      <c r="BD65" s="820">
        <v>956.8</v>
      </c>
      <c r="BE65" s="820">
        <v>956.8</v>
      </c>
      <c r="BF65" s="820">
        <v>956.8</v>
      </c>
      <c r="BG65" s="820">
        <v>956.8</v>
      </c>
      <c r="BH65" s="820">
        <v>956.8</v>
      </c>
      <c r="BI65" s="820">
        <v>956.8</v>
      </c>
      <c r="BJ65" s="820">
        <v>956.8</v>
      </c>
      <c r="BK65" s="820">
        <v>956.8</v>
      </c>
      <c r="BL65" s="820">
        <v>956.8</v>
      </c>
      <c r="BM65" s="820">
        <v>956.8</v>
      </c>
      <c r="BN65" s="820">
        <v>956.8</v>
      </c>
      <c r="BO65" s="820">
        <v>956.8</v>
      </c>
      <c r="BP65" s="820">
        <v>956.8</v>
      </c>
      <c r="BQ65" s="820">
        <v>956.8</v>
      </c>
      <c r="BR65" s="820">
        <v>956.8</v>
      </c>
      <c r="BS65" s="820">
        <v>956.8</v>
      </c>
      <c r="BT65" s="820">
        <v>956.8</v>
      </c>
      <c r="BU65" s="820"/>
      <c r="BV65" s="820"/>
      <c r="BW65" s="820"/>
      <c r="BX65" s="820"/>
      <c r="BY65" s="820"/>
      <c r="BZ65" s="820"/>
      <c r="CA65" s="816"/>
      <c r="CB65" s="820"/>
      <c r="CC65" s="820">
        <v>0.26379999999999998</v>
      </c>
      <c r="CD65" s="820">
        <v>0.26379999999999998</v>
      </c>
      <c r="CE65" s="820">
        <v>0.26379999999999998</v>
      </c>
      <c r="CF65" s="820">
        <v>0.26379999999999998</v>
      </c>
      <c r="CG65" s="820">
        <v>0.26379999999999998</v>
      </c>
      <c r="CH65" s="820">
        <v>0.26379999999999998</v>
      </c>
      <c r="CI65" s="820">
        <v>0.26379999999999998</v>
      </c>
      <c r="CJ65" s="820">
        <v>0.26379999999999998</v>
      </c>
      <c r="CK65" s="820">
        <v>0.26379999999999998</v>
      </c>
      <c r="CL65" s="820">
        <v>0.26379999999999998</v>
      </c>
      <c r="CM65" s="820">
        <v>0.26379999999999998</v>
      </c>
      <c r="CN65" s="820">
        <v>0.26379999999999998</v>
      </c>
      <c r="CO65" s="820">
        <v>0.26379999999999998</v>
      </c>
      <c r="CP65" s="820">
        <v>0.26379999999999998</v>
      </c>
      <c r="CQ65" s="820">
        <v>0.26379999999999998</v>
      </c>
      <c r="CR65" s="820">
        <v>0.26379999999999998</v>
      </c>
      <c r="CS65" s="820">
        <v>0.26379999999999998</v>
      </c>
      <c r="CT65" s="820">
        <v>0.26379999999999998</v>
      </c>
      <c r="CU65" s="820">
        <v>0.26379999999999998</v>
      </c>
      <c r="CV65" s="820"/>
      <c r="CW65" s="820"/>
      <c r="CX65" s="820"/>
      <c r="CY65" s="820"/>
      <c r="CZ65" s="820"/>
      <c r="DA65" s="821"/>
    </row>
    <row r="66" spans="2:105">
      <c r="B66" s="800">
        <v>19140</v>
      </c>
      <c r="C66" s="782" t="s">
        <v>682</v>
      </c>
      <c r="D66" s="782" t="s">
        <v>858</v>
      </c>
      <c r="E66" s="782" t="s">
        <v>740</v>
      </c>
      <c r="F66" s="782" t="s">
        <v>820</v>
      </c>
      <c r="G66" s="782" t="s">
        <v>821</v>
      </c>
      <c r="H66" s="815">
        <v>2016</v>
      </c>
      <c r="I66" s="816"/>
      <c r="J66" s="764">
        <v>723322</v>
      </c>
      <c r="K66" s="764"/>
      <c r="L66" s="764" t="s">
        <v>29</v>
      </c>
      <c r="M66" s="782"/>
      <c r="N66" s="782"/>
      <c r="O66" s="782"/>
      <c r="P66" s="782"/>
      <c r="Q66" s="782"/>
      <c r="R66" s="782"/>
      <c r="S66" s="816"/>
      <c r="T66" s="782" t="s">
        <v>859</v>
      </c>
      <c r="U66" s="782"/>
      <c r="V66" s="782"/>
      <c r="W66" s="782"/>
      <c r="X66" s="801">
        <v>42389</v>
      </c>
      <c r="Y66" s="815" t="s">
        <v>862</v>
      </c>
      <c r="Z66" s="815">
        <v>1</v>
      </c>
      <c r="AA66" s="815"/>
      <c r="AB66" s="815">
        <v>250</v>
      </c>
      <c r="AC66" s="814">
        <v>42461</v>
      </c>
      <c r="AD66" s="816"/>
      <c r="AE66" s="782" t="s">
        <v>825</v>
      </c>
      <c r="AF66" s="782"/>
      <c r="AG66" s="782"/>
      <c r="AH66" s="817"/>
      <c r="AI66" s="800">
        <v>1228</v>
      </c>
      <c r="AJ66" s="782">
        <v>0.36522153846153799</v>
      </c>
      <c r="AK66" s="816"/>
      <c r="AL66" s="800">
        <v>1.1130293159609119</v>
      </c>
      <c r="AM66" s="782">
        <v>1.0317025704103739</v>
      </c>
      <c r="AN66" s="782">
        <v>0.70002926543751831</v>
      </c>
      <c r="AO66" s="818">
        <v>0.70010615711252644</v>
      </c>
      <c r="AP66" s="816"/>
      <c r="AQ66" s="819">
        <v>1366.8</v>
      </c>
      <c r="AR66" s="820">
        <v>0.37680000000000002</v>
      </c>
      <c r="AS66" s="820">
        <v>1366.8</v>
      </c>
      <c r="AT66" s="820">
        <v>0.37680000000000002</v>
      </c>
      <c r="AU66" s="816"/>
      <c r="AV66" s="820">
        <v>956.8</v>
      </c>
      <c r="AW66" s="820">
        <v>0.26379999999999998</v>
      </c>
      <c r="AX66" s="820">
        <v>956.8</v>
      </c>
      <c r="AY66" s="820">
        <v>0.26379999999999998</v>
      </c>
      <c r="AZ66" s="816"/>
      <c r="BA66" s="820"/>
      <c r="BB66" s="820">
        <v>956.8</v>
      </c>
      <c r="BC66" s="820">
        <v>956.8</v>
      </c>
      <c r="BD66" s="820">
        <v>956.8</v>
      </c>
      <c r="BE66" s="820">
        <v>956.8</v>
      </c>
      <c r="BF66" s="820">
        <v>956.8</v>
      </c>
      <c r="BG66" s="820">
        <v>956.8</v>
      </c>
      <c r="BH66" s="820">
        <v>956.8</v>
      </c>
      <c r="BI66" s="820">
        <v>956.8</v>
      </c>
      <c r="BJ66" s="820">
        <v>956.8</v>
      </c>
      <c r="BK66" s="820">
        <v>956.8</v>
      </c>
      <c r="BL66" s="820">
        <v>956.8</v>
      </c>
      <c r="BM66" s="820">
        <v>956.8</v>
      </c>
      <c r="BN66" s="820">
        <v>956.8</v>
      </c>
      <c r="BO66" s="820">
        <v>956.8</v>
      </c>
      <c r="BP66" s="820">
        <v>956.8</v>
      </c>
      <c r="BQ66" s="820">
        <v>956.8</v>
      </c>
      <c r="BR66" s="820">
        <v>956.8</v>
      </c>
      <c r="BS66" s="820">
        <v>956.8</v>
      </c>
      <c r="BT66" s="820">
        <v>956.8</v>
      </c>
      <c r="BU66" s="820"/>
      <c r="BV66" s="820"/>
      <c r="BW66" s="820"/>
      <c r="BX66" s="820"/>
      <c r="BY66" s="820"/>
      <c r="BZ66" s="820"/>
      <c r="CA66" s="816"/>
      <c r="CB66" s="820"/>
      <c r="CC66" s="820">
        <v>0.26379999999999998</v>
      </c>
      <c r="CD66" s="820">
        <v>0.26379999999999998</v>
      </c>
      <c r="CE66" s="820">
        <v>0.26379999999999998</v>
      </c>
      <c r="CF66" s="820">
        <v>0.26379999999999998</v>
      </c>
      <c r="CG66" s="820">
        <v>0.26379999999999998</v>
      </c>
      <c r="CH66" s="820">
        <v>0.26379999999999998</v>
      </c>
      <c r="CI66" s="820">
        <v>0.26379999999999998</v>
      </c>
      <c r="CJ66" s="820">
        <v>0.26379999999999998</v>
      </c>
      <c r="CK66" s="820">
        <v>0.26379999999999998</v>
      </c>
      <c r="CL66" s="820">
        <v>0.26379999999999998</v>
      </c>
      <c r="CM66" s="820">
        <v>0.26379999999999998</v>
      </c>
      <c r="CN66" s="820">
        <v>0.26379999999999998</v>
      </c>
      <c r="CO66" s="820">
        <v>0.26379999999999998</v>
      </c>
      <c r="CP66" s="820">
        <v>0.26379999999999998</v>
      </c>
      <c r="CQ66" s="820">
        <v>0.26379999999999998</v>
      </c>
      <c r="CR66" s="820">
        <v>0.26379999999999998</v>
      </c>
      <c r="CS66" s="820">
        <v>0.26379999999999998</v>
      </c>
      <c r="CT66" s="820">
        <v>0.26379999999999998</v>
      </c>
      <c r="CU66" s="820">
        <v>0.26379999999999998</v>
      </c>
      <c r="CV66" s="820"/>
      <c r="CW66" s="820"/>
      <c r="CX66" s="820"/>
      <c r="CY66" s="820"/>
      <c r="CZ66" s="820"/>
      <c r="DA66" s="821"/>
    </row>
    <row r="67" spans="2:105">
      <c r="B67" s="780">
        <v>19125</v>
      </c>
      <c r="C67" s="781" t="s">
        <v>682</v>
      </c>
      <c r="D67" s="781" t="s">
        <v>858</v>
      </c>
      <c r="E67" s="781" t="s">
        <v>687</v>
      </c>
      <c r="F67" s="781" t="s">
        <v>828</v>
      </c>
      <c r="G67" s="781" t="s">
        <v>821</v>
      </c>
      <c r="H67" s="783">
        <v>2015</v>
      </c>
      <c r="I67" s="784"/>
      <c r="J67" s="785">
        <v>703251</v>
      </c>
      <c r="K67" s="785"/>
      <c r="L67" s="764" t="s">
        <v>29</v>
      </c>
      <c r="M67" s="781"/>
      <c r="N67" s="781"/>
      <c r="O67" s="781"/>
      <c r="P67" s="781"/>
      <c r="Q67" s="781"/>
      <c r="R67" s="781"/>
      <c r="S67" s="784"/>
      <c r="T67" s="781" t="s">
        <v>863</v>
      </c>
      <c r="U67" s="781"/>
      <c r="V67" s="801"/>
      <c r="W67" s="801"/>
      <c r="X67" s="801">
        <v>42062</v>
      </c>
      <c r="Y67" s="787" t="s">
        <v>863</v>
      </c>
      <c r="Z67" s="787">
        <v>2</v>
      </c>
      <c r="AA67" s="787"/>
      <c r="AB67" s="787">
        <v>650</v>
      </c>
      <c r="AC67" s="790" t="s">
        <v>833</v>
      </c>
      <c r="AD67" s="784"/>
      <c r="AE67" s="781" t="s">
        <v>825</v>
      </c>
      <c r="AF67" s="781"/>
      <c r="AG67" s="781"/>
      <c r="AH67" s="791"/>
      <c r="AI67" s="792">
        <v>1244.8551724137999</v>
      </c>
      <c r="AJ67" s="793">
        <v>0.37514704770000001</v>
      </c>
      <c r="AK67" s="784"/>
      <c r="AL67" s="792">
        <v>1.2227928466959115</v>
      </c>
      <c r="AM67" s="793">
        <v>2.1858095512875866</v>
      </c>
      <c r="AN67" s="793">
        <v>0.45138527778931647</v>
      </c>
      <c r="AO67" s="805">
        <v>0.45138527778931647</v>
      </c>
      <c r="AP67" s="784"/>
      <c r="AQ67" s="797">
        <v>1522.2</v>
      </c>
      <c r="AR67" s="798">
        <v>0.82</v>
      </c>
      <c r="AS67" s="798">
        <v>1522.2</v>
      </c>
      <c r="AT67" s="798">
        <v>0.82</v>
      </c>
      <c r="AU67" s="784"/>
      <c r="AV67" s="798">
        <v>687.09866985089752</v>
      </c>
      <c r="AW67" s="798">
        <v>0.37013592778723947</v>
      </c>
      <c r="AX67" s="798">
        <v>687.09866985089752</v>
      </c>
      <c r="AY67" s="798">
        <v>0.37013592778723947</v>
      </c>
      <c r="AZ67" s="784"/>
      <c r="BA67" s="798">
        <v>687.09866985089752</v>
      </c>
      <c r="BB67" s="798">
        <v>687.09866985089752</v>
      </c>
      <c r="BC67" s="798">
        <v>687.09866985089752</v>
      </c>
      <c r="BD67" s="798">
        <v>687.09866985089752</v>
      </c>
      <c r="BE67" s="798">
        <v>687.09866985089752</v>
      </c>
      <c r="BF67" s="798">
        <v>687.09866985089752</v>
      </c>
      <c r="BG67" s="798">
        <v>687.09866985089752</v>
      </c>
      <c r="BH67" s="798">
        <v>687.09866985089752</v>
      </c>
      <c r="BI67" s="798">
        <v>687.09866985089752</v>
      </c>
      <c r="BJ67" s="798">
        <v>687.09866985089752</v>
      </c>
      <c r="BK67" s="798">
        <v>687.09866985089752</v>
      </c>
      <c r="BL67" s="798">
        <v>687.09866985089752</v>
      </c>
      <c r="BM67" s="798">
        <v>687.09866985089752</v>
      </c>
      <c r="BN67" s="798">
        <v>687.09866985089752</v>
      </c>
      <c r="BO67" s="798">
        <v>687.09866985089752</v>
      </c>
      <c r="BP67" s="798">
        <v>687.09866985089752</v>
      </c>
      <c r="BQ67" s="798">
        <v>687.09866985089752</v>
      </c>
      <c r="BR67" s="798">
        <v>687.09866985089752</v>
      </c>
      <c r="BS67" s="798">
        <v>644.66845373870183</v>
      </c>
      <c r="BT67" s="798">
        <v>0</v>
      </c>
      <c r="BU67" s="798">
        <v>0</v>
      </c>
      <c r="BV67" s="798">
        <v>0</v>
      </c>
      <c r="BW67" s="798">
        <v>0</v>
      </c>
      <c r="BX67" s="798">
        <v>0</v>
      </c>
      <c r="BY67" s="798">
        <v>0</v>
      </c>
      <c r="BZ67" s="798">
        <v>0</v>
      </c>
      <c r="CA67" s="784"/>
      <c r="CB67" s="798">
        <v>0.37013592778723947</v>
      </c>
      <c r="CC67" s="798">
        <v>0.37013592778723947</v>
      </c>
      <c r="CD67" s="798">
        <v>0.37013592778723947</v>
      </c>
      <c r="CE67" s="798">
        <v>0.37013592778723947</v>
      </c>
      <c r="CF67" s="798">
        <v>0.37013592778723947</v>
      </c>
      <c r="CG67" s="798">
        <v>0.37013592778723947</v>
      </c>
      <c r="CH67" s="798">
        <v>0.37013592778723947</v>
      </c>
      <c r="CI67" s="798">
        <v>0.37013592778723947</v>
      </c>
      <c r="CJ67" s="798">
        <v>0.37013592778723947</v>
      </c>
      <c r="CK67" s="798">
        <v>0.37013592778723947</v>
      </c>
      <c r="CL67" s="798">
        <v>0.37013592778723947</v>
      </c>
      <c r="CM67" s="798">
        <v>0.37013592778723947</v>
      </c>
      <c r="CN67" s="798">
        <v>0.37013592778723947</v>
      </c>
      <c r="CO67" s="798">
        <v>0.37013592778723947</v>
      </c>
      <c r="CP67" s="798">
        <v>0.37013592778723947</v>
      </c>
      <c r="CQ67" s="798">
        <v>0.37013592778723947</v>
      </c>
      <c r="CR67" s="798">
        <v>0.37013592778723947</v>
      </c>
      <c r="CS67" s="798">
        <v>0.37013592778723947</v>
      </c>
      <c r="CT67" s="798">
        <v>0.32048354723041467</v>
      </c>
      <c r="CU67" s="798">
        <v>0</v>
      </c>
      <c r="CV67" s="798">
        <v>0</v>
      </c>
      <c r="CW67" s="798">
        <v>0</v>
      </c>
      <c r="CX67" s="798">
        <v>0</v>
      </c>
      <c r="CY67" s="798">
        <v>0</v>
      </c>
      <c r="CZ67" s="798">
        <v>0</v>
      </c>
      <c r="DA67" s="799">
        <v>0</v>
      </c>
    </row>
    <row r="68" spans="2:105">
      <c r="B68" s="800">
        <v>19141</v>
      </c>
      <c r="C68" s="782" t="s">
        <v>682</v>
      </c>
      <c r="D68" s="782" t="s">
        <v>858</v>
      </c>
      <c r="E68" s="782" t="s">
        <v>740</v>
      </c>
      <c r="F68" s="782" t="s">
        <v>820</v>
      </c>
      <c r="G68" s="782" t="s">
        <v>821</v>
      </c>
      <c r="H68" s="815">
        <v>2016</v>
      </c>
      <c r="I68" s="816"/>
      <c r="J68" s="764">
        <v>724712</v>
      </c>
      <c r="K68" s="764"/>
      <c r="L68" s="764" t="s">
        <v>29</v>
      </c>
      <c r="M68" s="782"/>
      <c r="N68" s="782"/>
      <c r="O68" s="782"/>
      <c r="P68" s="782"/>
      <c r="Q68" s="782"/>
      <c r="R68" s="782"/>
      <c r="S68" s="816"/>
      <c r="T68" s="782" t="s">
        <v>859</v>
      </c>
      <c r="U68" s="782"/>
      <c r="V68" s="782"/>
      <c r="W68" s="782"/>
      <c r="X68" s="801">
        <v>42380</v>
      </c>
      <c r="Y68" s="815" t="s">
        <v>862</v>
      </c>
      <c r="Z68" s="815">
        <v>1</v>
      </c>
      <c r="AA68" s="815"/>
      <c r="AB68" s="815">
        <v>250</v>
      </c>
      <c r="AC68" s="814">
        <v>42461</v>
      </c>
      <c r="AD68" s="816"/>
      <c r="AE68" s="782" t="s">
        <v>825</v>
      </c>
      <c r="AF68" s="782"/>
      <c r="AG68" s="782"/>
      <c r="AH68" s="817"/>
      <c r="AI68" s="800">
        <v>1228</v>
      </c>
      <c r="AJ68" s="782">
        <v>0.36522153846153799</v>
      </c>
      <c r="AK68" s="816"/>
      <c r="AL68" s="800">
        <v>1.1130293159609119</v>
      </c>
      <c r="AM68" s="782">
        <v>1.0317025704103739</v>
      </c>
      <c r="AN68" s="782">
        <v>0.70002926543751831</v>
      </c>
      <c r="AO68" s="818">
        <v>0.70010615711252644</v>
      </c>
      <c r="AP68" s="816"/>
      <c r="AQ68" s="819">
        <v>1366.8</v>
      </c>
      <c r="AR68" s="820">
        <v>0.37680000000000002</v>
      </c>
      <c r="AS68" s="820">
        <v>1366.8</v>
      </c>
      <c r="AT68" s="820">
        <v>0.37680000000000002</v>
      </c>
      <c r="AU68" s="816"/>
      <c r="AV68" s="820">
        <v>956.8</v>
      </c>
      <c r="AW68" s="820">
        <v>0.26379999999999998</v>
      </c>
      <c r="AX68" s="820">
        <v>956.8</v>
      </c>
      <c r="AY68" s="820">
        <v>0.26379999999999998</v>
      </c>
      <c r="AZ68" s="816"/>
      <c r="BA68" s="820"/>
      <c r="BB68" s="820">
        <v>956.8</v>
      </c>
      <c r="BC68" s="820">
        <v>956.8</v>
      </c>
      <c r="BD68" s="820">
        <v>956.8</v>
      </c>
      <c r="BE68" s="820">
        <v>956.8</v>
      </c>
      <c r="BF68" s="820">
        <v>956.8</v>
      </c>
      <c r="BG68" s="820">
        <v>956.8</v>
      </c>
      <c r="BH68" s="820">
        <v>956.8</v>
      </c>
      <c r="BI68" s="820">
        <v>956.8</v>
      </c>
      <c r="BJ68" s="820">
        <v>956.8</v>
      </c>
      <c r="BK68" s="820">
        <v>956.8</v>
      </c>
      <c r="BL68" s="820">
        <v>956.8</v>
      </c>
      <c r="BM68" s="820">
        <v>956.8</v>
      </c>
      <c r="BN68" s="820">
        <v>956.8</v>
      </c>
      <c r="BO68" s="820">
        <v>956.8</v>
      </c>
      <c r="BP68" s="820">
        <v>956.8</v>
      </c>
      <c r="BQ68" s="820">
        <v>956.8</v>
      </c>
      <c r="BR68" s="820">
        <v>956.8</v>
      </c>
      <c r="BS68" s="820">
        <v>956.8</v>
      </c>
      <c r="BT68" s="820">
        <v>956.8</v>
      </c>
      <c r="BU68" s="820"/>
      <c r="BV68" s="820"/>
      <c r="BW68" s="820"/>
      <c r="BX68" s="820"/>
      <c r="BY68" s="820"/>
      <c r="BZ68" s="820"/>
      <c r="CA68" s="816"/>
      <c r="CB68" s="820"/>
      <c r="CC68" s="820">
        <v>0.26379999999999998</v>
      </c>
      <c r="CD68" s="820">
        <v>0.26379999999999998</v>
      </c>
      <c r="CE68" s="820">
        <v>0.26379999999999998</v>
      </c>
      <c r="CF68" s="820">
        <v>0.26379999999999998</v>
      </c>
      <c r="CG68" s="820">
        <v>0.26379999999999998</v>
      </c>
      <c r="CH68" s="820">
        <v>0.26379999999999998</v>
      </c>
      <c r="CI68" s="820">
        <v>0.26379999999999998</v>
      </c>
      <c r="CJ68" s="820">
        <v>0.26379999999999998</v>
      </c>
      <c r="CK68" s="820">
        <v>0.26379999999999998</v>
      </c>
      <c r="CL68" s="820">
        <v>0.26379999999999998</v>
      </c>
      <c r="CM68" s="820">
        <v>0.26379999999999998</v>
      </c>
      <c r="CN68" s="820">
        <v>0.26379999999999998</v>
      </c>
      <c r="CO68" s="820">
        <v>0.26379999999999998</v>
      </c>
      <c r="CP68" s="820">
        <v>0.26379999999999998</v>
      </c>
      <c r="CQ68" s="820">
        <v>0.26379999999999998</v>
      </c>
      <c r="CR68" s="820">
        <v>0.26379999999999998</v>
      </c>
      <c r="CS68" s="820">
        <v>0.26379999999999998</v>
      </c>
      <c r="CT68" s="820">
        <v>0.26379999999999998</v>
      </c>
      <c r="CU68" s="820">
        <v>0.26379999999999998</v>
      </c>
      <c r="CV68" s="820"/>
      <c r="CW68" s="820"/>
      <c r="CX68" s="820"/>
      <c r="CY68" s="820"/>
      <c r="CZ68" s="820"/>
      <c r="DA68" s="821"/>
    </row>
    <row r="69" spans="2:105">
      <c r="B69" s="800">
        <v>19136</v>
      </c>
      <c r="C69" s="782" t="s">
        <v>682</v>
      </c>
      <c r="D69" s="782" t="s">
        <v>858</v>
      </c>
      <c r="E69" s="782" t="s">
        <v>740</v>
      </c>
      <c r="F69" s="782" t="s">
        <v>820</v>
      </c>
      <c r="G69" s="782" t="s">
        <v>821</v>
      </c>
      <c r="H69" s="815">
        <v>2016</v>
      </c>
      <c r="I69" s="816"/>
      <c r="J69" s="764">
        <v>721749</v>
      </c>
      <c r="K69" s="764"/>
      <c r="L69" s="764" t="s">
        <v>29</v>
      </c>
      <c r="M69" s="782"/>
      <c r="N69" s="782"/>
      <c r="O69" s="782"/>
      <c r="P69" s="782"/>
      <c r="Q69" s="782"/>
      <c r="R69" s="782"/>
      <c r="S69" s="816"/>
      <c r="T69" s="782" t="s">
        <v>859</v>
      </c>
      <c r="U69" s="782"/>
      <c r="V69" s="782"/>
      <c r="W69" s="782"/>
      <c r="X69" s="801">
        <v>42435</v>
      </c>
      <c r="Y69" s="815" t="s">
        <v>862</v>
      </c>
      <c r="Z69" s="815">
        <v>1</v>
      </c>
      <c r="AA69" s="815"/>
      <c r="AB69" s="815">
        <v>250</v>
      </c>
      <c r="AC69" s="814">
        <v>42461</v>
      </c>
      <c r="AD69" s="816"/>
      <c r="AE69" s="782" t="s">
        <v>825</v>
      </c>
      <c r="AF69" s="782"/>
      <c r="AG69" s="782"/>
      <c r="AH69" s="817"/>
      <c r="AI69" s="800">
        <v>1228</v>
      </c>
      <c r="AJ69" s="782">
        <v>0.36522153846153799</v>
      </c>
      <c r="AK69" s="816"/>
      <c r="AL69" s="800">
        <v>1.1130293159609119</v>
      </c>
      <c r="AM69" s="782">
        <v>1.0317025704103739</v>
      </c>
      <c r="AN69" s="782">
        <v>0.70002926543751831</v>
      </c>
      <c r="AO69" s="818">
        <v>0.70010615711252644</v>
      </c>
      <c r="AP69" s="816"/>
      <c r="AQ69" s="819">
        <v>1366.8</v>
      </c>
      <c r="AR69" s="820">
        <v>0.37680000000000002</v>
      </c>
      <c r="AS69" s="820">
        <v>1366.8</v>
      </c>
      <c r="AT69" s="820">
        <v>0.37680000000000002</v>
      </c>
      <c r="AU69" s="816"/>
      <c r="AV69" s="820">
        <v>956.8</v>
      </c>
      <c r="AW69" s="820">
        <v>0.26379999999999998</v>
      </c>
      <c r="AX69" s="820">
        <v>956.8</v>
      </c>
      <c r="AY69" s="820">
        <v>0.26379999999999998</v>
      </c>
      <c r="AZ69" s="816"/>
      <c r="BA69" s="820"/>
      <c r="BB69" s="820">
        <v>956.8</v>
      </c>
      <c r="BC69" s="820">
        <v>956.8</v>
      </c>
      <c r="BD69" s="820">
        <v>956.8</v>
      </c>
      <c r="BE69" s="820">
        <v>956.8</v>
      </c>
      <c r="BF69" s="820">
        <v>956.8</v>
      </c>
      <c r="BG69" s="820">
        <v>956.8</v>
      </c>
      <c r="BH69" s="820">
        <v>956.8</v>
      </c>
      <c r="BI69" s="820">
        <v>956.8</v>
      </c>
      <c r="BJ69" s="820">
        <v>956.8</v>
      </c>
      <c r="BK69" s="820">
        <v>956.8</v>
      </c>
      <c r="BL69" s="820">
        <v>956.8</v>
      </c>
      <c r="BM69" s="820">
        <v>956.8</v>
      </c>
      <c r="BN69" s="820">
        <v>956.8</v>
      </c>
      <c r="BO69" s="820">
        <v>956.8</v>
      </c>
      <c r="BP69" s="820">
        <v>956.8</v>
      </c>
      <c r="BQ69" s="820">
        <v>956.8</v>
      </c>
      <c r="BR69" s="820">
        <v>956.8</v>
      </c>
      <c r="BS69" s="820">
        <v>956.8</v>
      </c>
      <c r="BT69" s="820">
        <v>956.8</v>
      </c>
      <c r="BU69" s="820"/>
      <c r="BV69" s="820"/>
      <c r="BW69" s="820"/>
      <c r="BX69" s="820"/>
      <c r="BY69" s="820"/>
      <c r="BZ69" s="820"/>
      <c r="CA69" s="816"/>
      <c r="CB69" s="820"/>
      <c r="CC69" s="820">
        <v>0.26379999999999998</v>
      </c>
      <c r="CD69" s="820">
        <v>0.26379999999999998</v>
      </c>
      <c r="CE69" s="820">
        <v>0.26379999999999998</v>
      </c>
      <c r="CF69" s="820">
        <v>0.26379999999999998</v>
      </c>
      <c r="CG69" s="820">
        <v>0.26379999999999998</v>
      </c>
      <c r="CH69" s="820">
        <v>0.26379999999999998</v>
      </c>
      <c r="CI69" s="820">
        <v>0.26379999999999998</v>
      </c>
      <c r="CJ69" s="820">
        <v>0.26379999999999998</v>
      </c>
      <c r="CK69" s="820">
        <v>0.26379999999999998</v>
      </c>
      <c r="CL69" s="820">
        <v>0.26379999999999998</v>
      </c>
      <c r="CM69" s="820">
        <v>0.26379999999999998</v>
      </c>
      <c r="CN69" s="820">
        <v>0.26379999999999998</v>
      </c>
      <c r="CO69" s="820">
        <v>0.26379999999999998</v>
      </c>
      <c r="CP69" s="820">
        <v>0.26379999999999998</v>
      </c>
      <c r="CQ69" s="820">
        <v>0.26379999999999998</v>
      </c>
      <c r="CR69" s="820">
        <v>0.26379999999999998</v>
      </c>
      <c r="CS69" s="820">
        <v>0.26379999999999998</v>
      </c>
      <c r="CT69" s="820">
        <v>0.26379999999999998</v>
      </c>
      <c r="CU69" s="820">
        <v>0.26379999999999998</v>
      </c>
      <c r="CV69" s="820"/>
      <c r="CW69" s="820"/>
      <c r="CX69" s="820"/>
      <c r="CY69" s="820"/>
      <c r="CZ69" s="820"/>
      <c r="DA69" s="821"/>
    </row>
    <row r="70" spans="2:105">
      <c r="B70" s="800">
        <v>19142</v>
      </c>
      <c r="C70" s="782" t="s">
        <v>682</v>
      </c>
      <c r="D70" s="782" t="s">
        <v>858</v>
      </c>
      <c r="E70" s="782" t="s">
        <v>740</v>
      </c>
      <c r="F70" s="782" t="s">
        <v>820</v>
      </c>
      <c r="G70" s="782" t="s">
        <v>821</v>
      </c>
      <c r="H70" s="815">
        <v>2016</v>
      </c>
      <c r="I70" s="816"/>
      <c r="J70" s="764">
        <v>724214</v>
      </c>
      <c r="K70" s="764"/>
      <c r="L70" s="764" t="s">
        <v>29</v>
      </c>
      <c r="M70" s="782"/>
      <c r="N70" s="782"/>
      <c r="O70" s="782"/>
      <c r="P70" s="782"/>
      <c r="Q70" s="782"/>
      <c r="R70" s="782"/>
      <c r="S70" s="816"/>
      <c r="T70" s="782" t="s">
        <v>859</v>
      </c>
      <c r="U70" s="782"/>
      <c r="V70" s="782"/>
      <c r="W70" s="782"/>
      <c r="X70" s="801">
        <v>42396</v>
      </c>
      <c r="Y70" s="815" t="s">
        <v>862</v>
      </c>
      <c r="Z70" s="815">
        <v>1</v>
      </c>
      <c r="AA70" s="815"/>
      <c r="AB70" s="815">
        <v>250</v>
      </c>
      <c r="AC70" s="814">
        <v>42461</v>
      </c>
      <c r="AD70" s="816"/>
      <c r="AE70" s="782" t="s">
        <v>825</v>
      </c>
      <c r="AF70" s="782"/>
      <c r="AG70" s="782"/>
      <c r="AH70" s="817"/>
      <c r="AI70" s="800">
        <v>1228</v>
      </c>
      <c r="AJ70" s="782">
        <v>0.36522153846153799</v>
      </c>
      <c r="AK70" s="816"/>
      <c r="AL70" s="800">
        <v>1.1130293159609119</v>
      </c>
      <c r="AM70" s="782">
        <v>1.0317025704103739</v>
      </c>
      <c r="AN70" s="782">
        <v>0.70002926543751831</v>
      </c>
      <c r="AO70" s="818">
        <v>0.70010615711252644</v>
      </c>
      <c r="AP70" s="816"/>
      <c r="AQ70" s="819">
        <v>1366.8</v>
      </c>
      <c r="AR70" s="820">
        <v>0.37680000000000002</v>
      </c>
      <c r="AS70" s="820">
        <v>1366.8</v>
      </c>
      <c r="AT70" s="820">
        <v>0.37680000000000002</v>
      </c>
      <c r="AU70" s="816"/>
      <c r="AV70" s="820">
        <v>956.8</v>
      </c>
      <c r="AW70" s="820">
        <v>0.26379999999999998</v>
      </c>
      <c r="AX70" s="820">
        <v>956.8</v>
      </c>
      <c r="AY70" s="820">
        <v>0.26379999999999998</v>
      </c>
      <c r="AZ70" s="816"/>
      <c r="BA70" s="820"/>
      <c r="BB70" s="820">
        <v>956.8</v>
      </c>
      <c r="BC70" s="820">
        <v>956.8</v>
      </c>
      <c r="BD70" s="820">
        <v>956.8</v>
      </c>
      <c r="BE70" s="820">
        <v>956.8</v>
      </c>
      <c r="BF70" s="820">
        <v>956.8</v>
      </c>
      <c r="BG70" s="820">
        <v>956.8</v>
      </c>
      <c r="BH70" s="820">
        <v>956.8</v>
      </c>
      <c r="BI70" s="820">
        <v>956.8</v>
      </c>
      <c r="BJ70" s="820">
        <v>956.8</v>
      </c>
      <c r="BK70" s="820">
        <v>956.8</v>
      </c>
      <c r="BL70" s="820">
        <v>956.8</v>
      </c>
      <c r="BM70" s="820">
        <v>956.8</v>
      </c>
      <c r="BN70" s="820">
        <v>956.8</v>
      </c>
      <c r="BO70" s="820">
        <v>956.8</v>
      </c>
      <c r="BP70" s="820">
        <v>956.8</v>
      </c>
      <c r="BQ70" s="820">
        <v>956.8</v>
      </c>
      <c r="BR70" s="820">
        <v>956.8</v>
      </c>
      <c r="BS70" s="820">
        <v>956.8</v>
      </c>
      <c r="BT70" s="820">
        <v>956.8</v>
      </c>
      <c r="BU70" s="820"/>
      <c r="BV70" s="820"/>
      <c r="BW70" s="820"/>
      <c r="BX70" s="820"/>
      <c r="BY70" s="820"/>
      <c r="BZ70" s="820"/>
      <c r="CA70" s="816"/>
      <c r="CB70" s="820"/>
      <c r="CC70" s="820">
        <v>0.26379999999999998</v>
      </c>
      <c r="CD70" s="820">
        <v>0.26379999999999998</v>
      </c>
      <c r="CE70" s="820">
        <v>0.26379999999999998</v>
      </c>
      <c r="CF70" s="820">
        <v>0.26379999999999998</v>
      </c>
      <c r="CG70" s="820">
        <v>0.26379999999999998</v>
      </c>
      <c r="CH70" s="820">
        <v>0.26379999999999998</v>
      </c>
      <c r="CI70" s="820">
        <v>0.26379999999999998</v>
      </c>
      <c r="CJ70" s="820">
        <v>0.26379999999999998</v>
      </c>
      <c r="CK70" s="820">
        <v>0.26379999999999998</v>
      </c>
      <c r="CL70" s="820">
        <v>0.26379999999999998</v>
      </c>
      <c r="CM70" s="820">
        <v>0.26379999999999998</v>
      </c>
      <c r="CN70" s="820">
        <v>0.26379999999999998</v>
      </c>
      <c r="CO70" s="820">
        <v>0.26379999999999998</v>
      </c>
      <c r="CP70" s="820">
        <v>0.26379999999999998</v>
      </c>
      <c r="CQ70" s="820">
        <v>0.26379999999999998</v>
      </c>
      <c r="CR70" s="820">
        <v>0.26379999999999998</v>
      </c>
      <c r="CS70" s="820">
        <v>0.26379999999999998</v>
      </c>
      <c r="CT70" s="820">
        <v>0.26379999999999998</v>
      </c>
      <c r="CU70" s="820">
        <v>0.26379999999999998</v>
      </c>
      <c r="CV70" s="820"/>
      <c r="CW70" s="820"/>
      <c r="CX70" s="820"/>
      <c r="CY70" s="820"/>
      <c r="CZ70" s="820"/>
      <c r="DA70" s="821"/>
    </row>
    <row r="71" spans="2:105">
      <c r="B71" s="800">
        <v>19143</v>
      </c>
      <c r="C71" s="782" t="s">
        <v>682</v>
      </c>
      <c r="D71" s="782" t="s">
        <v>858</v>
      </c>
      <c r="E71" s="782" t="s">
        <v>740</v>
      </c>
      <c r="F71" s="782" t="s">
        <v>820</v>
      </c>
      <c r="G71" s="782" t="s">
        <v>821</v>
      </c>
      <c r="H71" s="815">
        <v>2016</v>
      </c>
      <c r="I71" s="816"/>
      <c r="J71" s="764">
        <v>705777</v>
      </c>
      <c r="K71" s="764"/>
      <c r="L71" s="764" t="s">
        <v>29</v>
      </c>
      <c r="M71" s="782"/>
      <c r="N71" s="782"/>
      <c r="O71" s="782"/>
      <c r="P71" s="782"/>
      <c r="Q71" s="782"/>
      <c r="R71" s="782"/>
      <c r="S71" s="816"/>
      <c r="T71" s="782" t="s">
        <v>859</v>
      </c>
      <c r="U71" s="782"/>
      <c r="V71" s="782"/>
      <c r="W71" s="782"/>
      <c r="X71" s="801">
        <v>42421</v>
      </c>
      <c r="Y71" s="815" t="s">
        <v>862</v>
      </c>
      <c r="Z71" s="815">
        <v>1</v>
      </c>
      <c r="AA71" s="815"/>
      <c r="AB71" s="815">
        <v>250</v>
      </c>
      <c r="AC71" s="814">
        <v>42461</v>
      </c>
      <c r="AD71" s="816"/>
      <c r="AE71" s="782" t="s">
        <v>825</v>
      </c>
      <c r="AF71" s="782"/>
      <c r="AG71" s="782"/>
      <c r="AH71" s="817"/>
      <c r="AI71" s="800">
        <v>1228</v>
      </c>
      <c r="AJ71" s="782">
        <v>0.36522153846153799</v>
      </c>
      <c r="AK71" s="816"/>
      <c r="AL71" s="800">
        <v>1.1130293159609119</v>
      </c>
      <c r="AM71" s="782">
        <v>1.0317025704103739</v>
      </c>
      <c r="AN71" s="782">
        <v>0.70002926543751831</v>
      </c>
      <c r="AO71" s="818">
        <v>0.70010615711252644</v>
      </c>
      <c r="AP71" s="816"/>
      <c r="AQ71" s="819">
        <v>1366.8</v>
      </c>
      <c r="AR71" s="820">
        <v>0.37680000000000002</v>
      </c>
      <c r="AS71" s="820">
        <v>1366.8</v>
      </c>
      <c r="AT71" s="820">
        <v>0.37680000000000002</v>
      </c>
      <c r="AU71" s="816"/>
      <c r="AV71" s="820">
        <v>956.8</v>
      </c>
      <c r="AW71" s="820">
        <v>0.26379999999999998</v>
      </c>
      <c r="AX71" s="820">
        <v>956.8</v>
      </c>
      <c r="AY71" s="820">
        <v>0.26379999999999998</v>
      </c>
      <c r="AZ71" s="816"/>
      <c r="BA71" s="820"/>
      <c r="BB71" s="820">
        <v>956.8</v>
      </c>
      <c r="BC71" s="820">
        <v>956.8</v>
      </c>
      <c r="BD71" s="820">
        <v>956.8</v>
      </c>
      <c r="BE71" s="820">
        <v>956.8</v>
      </c>
      <c r="BF71" s="820">
        <v>956.8</v>
      </c>
      <c r="BG71" s="820">
        <v>956.8</v>
      </c>
      <c r="BH71" s="820">
        <v>956.8</v>
      </c>
      <c r="BI71" s="820">
        <v>956.8</v>
      </c>
      <c r="BJ71" s="820">
        <v>956.8</v>
      </c>
      <c r="BK71" s="820">
        <v>956.8</v>
      </c>
      <c r="BL71" s="820">
        <v>956.8</v>
      </c>
      <c r="BM71" s="820">
        <v>956.8</v>
      </c>
      <c r="BN71" s="820">
        <v>956.8</v>
      </c>
      <c r="BO71" s="820">
        <v>956.8</v>
      </c>
      <c r="BP71" s="820">
        <v>956.8</v>
      </c>
      <c r="BQ71" s="820">
        <v>956.8</v>
      </c>
      <c r="BR71" s="820">
        <v>956.8</v>
      </c>
      <c r="BS71" s="820">
        <v>956.8</v>
      </c>
      <c r="BT71" s="820">
        <v>956.8</v>
      </c>
      <c r="BU71" s="820"/>
      <c r="BV71" s="820"/>
      <c r="BW71" s="820"/>
      <c r="BX71" s="820"/>
      <c r="BY71" s="820"/>
      <c r="BZ71" s="820"/>
      <c r="CA71" s="816"/>
      <c r="CB71" s="820"/>
      <c r="CC71" s="820">
        <v>0.26379999999999998</v>
      </c>
      <c r="CD71" s="820">
        <v>0.26379999999999998</v>
      </c>
      <c r="CE71" s="820">
        <v>0.26379999999999998</v>
      </c>
      <c r="CF71" s="820">
        <v>0.26379999999999998</v>
      </c>
      <c r="CG71" s="820">
        <v>0.26379999999999998</v>
      </c>
      <c r="CH71" s="820">
        <v>0.26379999999999998</v>
      </c>
      <c r="CI71" s="820">
        <v>0.26379999999999998</v>
      </c>
      <c r="CJ71" s="820">
        <v>0.26379999999999998</v>
      </c>
      <c r="CK71" s="820">
        <v>0.26379999999999998</v>
      </c>
      <c r="CL71" s="820">
        <v>0.26379999999999998</v>
      </c>
      <c r="CM71" s="820">
        <v>0.26379999999999998</v>
      </c>
      <c r="CN71" s="820">
        <v>0.26379999999999998</v>
      </c>
      <c r="CO71" s="820">
        <v>0.26379999999999998</v>
      </c>
      <c r="CP71" s="820">
        <v>0.26379999999999998</v>
      </c>
      <c r="CQ71" s="820">
        <v>0.26379999999999998</v>
      </c>
      <c r="CR71" s="820">
        <v>0.26379999999999998</v>
      </c>
      <c r="CS71" s="820">
        <v>0.26379999999999998</v>
      </c>
      <c r="CT71" s="820">
        <v>0.26379999999999998</v>
      </c>
      <c r="CU71" s="820">
        <v>0.26379999999999998</v>
      </c>
      <c r="CV71" s="820"/>
      <c r="CW71" s="820"/>
      <c r="CX71" s="820"/>
      <c r="CY71" s="820"/>
      <c r="CZ71" s="820"/>
      <c r="DA71" s="821"/>
    </row>
    <row r="72" spans="2:105">
      <c r="B72" s="800">
        <v>19144</v>
      </c>
      <c r="C72" s="782" t="s">
        <v>682</v>
      </c>
      <c r="D72" s="782" t="s">
        <v>858</v>
      </c>
      <c r="E72" s="782" t="s">
        <v>740</v>
      </c>
      <c r="F72" s="782" t="s">
        <v>820</v>
      </c>
      <c r="G72" s="782" t="s">
        <v>821</v>
      </c>
      <c r="H72" s="815">
        <v>2016</v>
      </c>
      <c r="I72" s="816"/>
      <c r="J72" s="764">
        <v>724749</v>
      </c>
      <c r="K72" s="764"/>
      <c r="L72" s="764" t="s">
        <v>29</v>
      </c>
      <c r="M72" s="782"/>
      <c r="N72" s="782"/>
      <c r="O72" s="782"/>
      <c r="P72" s="782"/>
      <c r="Q72" s="782"/>
      <c r="R72" s="782"/>
      <c r="S72" s="816"/>
      <c r="T72" s="782" t="s">
        <v>859</v>
      </c>
      <c r="U72" s="782"/>
      <c r="V72" s="782"/>
      <c r="W72" s="782"/>
      <c r="X72" s="801">
        <v>42432</v>
      </c>
      <c r="Y72" s="815" t="s">
        <v>862</v>
      </c>
      <c r="Z72" s="815">
        <v>1</v>
      </c>
      <c r="AA72" s="815"/>
      <c r="AB72" s="815">
        <v>250</v>
      </c>
      <c r="AC72" s="814">
        <v>42461</v>
      </c>
      <c r="AD72" s="816"/>
      <c r="AE72" s="782" t="s">
        <v>825</v>
      </c>
      <c r="AF72" s="782"/>
      <c r="AG72" s="782"/>
      <c r="AH72" s="817"/>
      <c r="AI72" s="800">
        <v>1228</v>
      </c>
      <c r="AJ72" s="782">
        <v>0.36522153846153799</v>
      </c>
      <c r="AK72" s="816"/>
      <c r="AL72" s="800">
        <v>1.1130293159609119</v>
      </c>
      <c r="AM72" s="782">
        <v>1.0317025704103739</v>
      </c>
      <c r="AN72" s="782">
        <v>0.70002926543751831</v>
      </c>
      <c r="AO72" s="818">
        <v>0.70010615711252644</v>
      </c>
      <c r="AP72" s="816"/>
      <c r="AQ72" s="819">
        <v>1366.8</v>
      </c>
      <c r="AR72" s="820">
        <v>0.37680000000000002</v>
      </c>
      <c r="AS72" s="820">
        <v>1366.8</v>
      </c>
      <c r="AT72" s="820">
        <v>0.37680000000000002</v>
      </c>
      <c r="AU72" s="816"/>
      <c r="AV72" s="820">
        <v>956.8</v>
      </c>
      <c r="AW72" s="820">
        <v>0.26379999999999998</v>
      </c>
      <c r="AX72" s="820">
        <v>956.8</v>
      </c>
      <c r="AY72" s="820">
        <v>0.26379999999999998</v>
      </c>
      <c r="AZ72" s="816"/>
      <c r="BA72" s="820"/>
      <c r="BB72" s="820">
        <v>956.8</v>
      </c>
      <c r="BC72" s="820">
        <v>956.8</v>
      </c>
      <c r="BD72" s="820">
        <v>956.8</v>
      </c>
      <c r="BE72" s="820">
        <v>956.8</v>
      </c>
      <c r="BF72" s="820">
        <v>956.8</v>
      </c>
      <c r="BG72" s="820">
        <v>956.8</v>
      </c>
      <c r="BH72" s="820">
        <v>956.8</v>
      </c>
      <c r="BI72" s="820">
        <v>956.8</v>
      </c>
      <c r="BJ72" s="820">
        <v>956.8</v>
      </c>
      <c r="BK72" s="820">
        <v>956.8</v>
      </c>
      <c r="BL72" s="820">
        <v>956.8</v>
      </c>
      <c r="BM72" s="820">
        <v>956.8</v>
      </c>
      <c r="BN72" s="820">
        <v>956.8</v>
      </c>
      <c r="BO72" s="820">
        <v>956.8</v>
      </c>
      <c r="BP72" s="820">
        <v>956.8</v>
      </c>
      <c r="BQ72" s="820">
        <v>956.8</v>
      </c>
      <c r="BR72" s="820">
        <v>956.8</v>
      </c>
      <c r="BS72" s="820">
        <v>956.8</v>
      </c>
      <c r="BT72" s="820">
        <v>956.8</v>
      </c>
      <c r="BU72" s="820"/>
      <c r="BV72" s="820"/>
      <c r="BW72" s="820"/>
      <c r="BX72" s="820"/>
      <c r="BY72" s="820"/>
      <c r="BZ72" s="820"/>
      <c r="CA72" s="816"/>
      <c r="CB72" s="820"/>
      <c r="CC72" s="820">
        <v>0.26379999999999998</v>
      </c>
      <c r="CD72" s="820">
        <v>0.26379999999999998</v>
      </c>
      <c r="CE72" s="820">
        <v>0.26379999999999998</v>
      </c>
      <c r="CF72" s="820">
        <v>0.26379999999999998</v>
      </c>
      <c r="CG72" s="820">
        <v>0.26379999999999998</v>
      </c>
      <c r="CH72" s="820">
        <v>0.26379999999999998</v>
      </c>
      <c r="CI72" s="820">
        <v>0.26379999999999998</v>
      </c>
      <c r="CJ72" s="820">
        <v>0.26379999999999998</v>
      </c>
      <c r="CK72" s="820">
        <v>0.26379999999999998</v>
      </c>
      <c r="CL72" s="820">
        <v>0.26379999999999998</v>
      </c>
      <c r="CM72" s="820">
        <v>0.26379999999999998</v>
      </c>
      <c r="CN72" s="820">
        <v>0.26379999999999998</v>
      </c>
      <c r="CO72" s="820">
        <v>0.26379999999999998</v>
      </c>
      <c r="CP72" s="820">
        <v>0.26379999999999998</v>
      </c>
      <c r="CQ72" s="820">
        <v>0.26379999999999998</v>
      </c>
      <c r="CR72" s="820">
        <v>0.26379999999999998</v>
      </c>
      <c r="CS72" s="820">
        <v>0.26379999999999998</v>
      </c>
      <c r="CT72" s="820">
        <v>0.26379999999999998</v>
      </c>
      <c r="CU72" s="820">
        <v>0.26379999999999998</v>
      </c>
      <c r="CV72" s="820"/>
      <c r="CW72" s="820"/>
      <c r="CX72" s="820"/>
      <c r="CY72" s="820"/>
      <c r="CZ72" s="820"/>
      <c r="DA72" s="821"/>
    </row>
    <row r="73" spans="2:105">
      <c r="B73" s="800">
        <v>19145</v>
      </c>
      <c r="C73" s="782" t="s">
        <v>682</v>
      </c>
      <c r="D73" s="782" t="s">
        <v>858</v>
      </c>
      <c r="E73" s="782" t="s">
        <v>740</v>
      </c>
      <c r="F73" s="782" t="s">
        <v>820</v>
      </c>
      <c r="G73" s="782" t="s">
        <v>821</v>
      </c>
      <c r="H73" s="815">
        <v>2016</v>
      </c>
      <c r="I73" s="816"/>
      <c r="J73" s="764">
        <v>725455</v>
      </c>
      <c r="K73" s="764"/>
      <c r="L73" s="764" t="s">
        <v>29</v>
      </c>
      <c r="M73" s="782"/>
      <c r="N73" s="782"/>
      <c r="O73" s="782"/>
      <c r="P73" s="782"/>
      <c r="Q73" s="782"/>
      <c r="R73" s="782"/>
      <c r="S73" s="816"/>
      <c r="T73" s="782" t="s">
        <v>859</v>
      </c>
      <c r="U73" s="782"/>
      <c r="V73" s="782"/>
      <c r="W73" s="782"/>
      <c r="X73" s="801">
        <v>42439</v>
      </c>
      <c r="Y73" s="815" t="s">
        <v>862</v>
      </c>
      <c r="Z73" s="815">
        <v>1</v>
      </c>
      <c r="AA73" s="815"/>
      <c r="AB73" s="815">
        <v>250</v>
      </c>
      <c r="AC73" s="814">
        <v>42491</v>
      </c>
      <c r="AD73" s="816"/>
      <c r="AE73" s="782" t="s">
        <v>825</v>
      </c>
      <c r="AF73" s="782"/>
      <c r="AG73" s="782"/>
      <c r="AH73" s="817"/>
      <c r="AI73" s="800">
        <v>1228</v>
      </c>
      <c r="AJ73" s="782">
        <v>0.36522153846153799</v>
      </c>
      <c r="AK73" s="816"/>
      <c r="AL73" s="800">
        <v>1.1130293159609119</v>
      </c>
      <c r="AM73" s="782">
        <v>1.0317025704103739</v>
      </c>
      <c r="AN73" s="782">
        <v>0.70002926543751831</v>
      </c>
      <c r="AO73" s="818">
        <v>0.70010615711252644</v>
      </c>
      <c r="AP73" s="816"/>
      <c r="AQ73" s="819">
        <v>1366.8</v>
      </c>
      <c r="AR73" s="820">
        <v>0.37680000000000002</v>
      </c>
      <c r="AS73" s="820">
        <v>1366.8</v>
      </c>
      <c r="AT73" s="820">
        <v>0.37680000000000002</v>
      </c>
      <c r="AU73" s="816"/>
      <c r="AV73" s="820">
        <v>956.8</v>
      </c>
      <c r="AW73" s="820">
        <v>0.26379999999999998</v>
      </c>
      <c r="AX73" s="820">
        <v>956.8</v>
      </c>
      <c r="AY73" s="820">
        <v>0.26379999999999998</v>
      </c>
      <c r="AZ73" s="816"/>
      <c r="BA73" s="820"/>
      <c r="BB73" s="820">
        <v>956.8</v>
      </c>
      <c r="BC73" s="820">
        <v>956.8</v>
      </c>
      <c r="BD73" s="820">
        <v>956.8</v>
      </c>
      <c r="BE73" s="820">
        <v>956.8</v>
      </c>
      <c r="BF73" s="820">
        <v>956.8</v>
      </c>
      <c r="BG73" s="820">
        <v>956.8</v>
      </c>
      <c r="BH73" s="820">
        <v>956.8</v>
      </c>
      <c r="BI73" s="820">
        <v>956.8</v>
      </c>
      <c r="BJ73" s="820">
        <v>956.8</v>
      </c>
      <c r="BK73" s="820">
        <v>956.8</v>
      </c>
      <c r="BL73" s="820">
        <v>956.8</v>
      </c>
      <c r="BM73" s="820">
        <v>956.8</v>
      </c>
      <c r="BN73" s="820">
        <v>956.8</v>
      </c>
      <c r="BO73" s="820">
        <v>956.8</v>
      </c>
      <c r="BP73" s="820">
        <v>956.8</v>
      </c>
      <c r="BQ73" s="820">
        <v>956.8</v>
      </c>
      <c r="BR73" s="820">
        <v>956.8</v>
      </c>
      <c r="BS73" s="820">
        <v>956.8</v>
      </c>
      <c r="BT73" s="820">
        <v>956.8</v>
      </c>
      <c r="BU73" s="820"/>
      <c r="BV73" s="820"/>
      <c r="BW73" s="820"/>
      <c r="BX73" s="820"/>
      <c r="BY73" s="820"/>
      <c r="BZ73" s="820"/>
      <c r="CA73" s="816"/>
      <c r="CB73" s="820"/>
      <c r="CC73" s="820">
        <v>0.26379999999999998</v>
      </c>
      <c r="CD73" s="820">
        <v>0.26379999999999998</v>
      </c>
      <c r="CE73" s="820">
        <v>0.26379999999999998</v>
      </c>
      <c r="CF73" s="820">
        <v>0.26379999999999998</v>
      </c>
      <c r="CG73" s="820">
        <v>0.26379999999999998</v>
      </c>
      <c r="CH73" s="820">
        <v>0.26379999999999998</v>
      </c>
      <c r="CI73" s="820">
        <v>0.26379999999999998</v>
      </c>
      <c r="CJ73" s="820">
        <v>0.26379999999999998</v>
      </c>
      <c r="CK73" s="820">
        <v>0.26379999999999998</v>
      </c>
      <c r="CL73" s="820">
        <v>0.26379999999999998</v>
      </c>
      <c r="CM73" s="820">
        <v>0.26379999999999998</v>
      </c>
      <c r="CN73" s="820">
        <v>0.26379999999999998</v>
      </c>
      <c r="CO73" s="820">
        <v>0.26379999999999998</v>
      </c>
      <c r="CP73" s="820">
        <v>0.26379999999999998</v>
      </c>
      <c r="CQ73" s="820">
        <v>0.26379999999999998</v>
      </c>
      <c r="CR73" s="820">
        <v>0.26379999999999998</v>
      </c>
      <c r="CS73" s="820">
        <v>0.26379999999999998</v>
      </c>
      <c r="CT73" s="820">
        <v>0.26379999999999998</v>
      </c>
      <c r="CU73" s="820">
        <v>0.26379999999999998</v>
      </c>
      <c r="CV73" s="820"/>
      <c r="CW73" s="820"/>
      <c r="CX73" s="820"/>
      <c r="CY73" s="820"/>
      <c r="CZ73" s="820"/>
      <c r="DA73" s="821"/>
    </row>
    <row r="74" spans="2:105">
      <c r="B74" s="800">
        <v>19146</v>
      </c>
      <c r="C74" s="782" t="s">
        <v>682</v>
      </c>
      <c r="D74" s="782" t="s">
        <v>858</v>
      </c>
      <c r="E74" s="782" t="s">
        <v>740</v>
      </c>
      <c r="F74" s="782" t="s">
        <v>820</v>
      </c>
      <c r="G74" s="782" t="s">
        <v>821</v>
      </c>
      <c r="H74" s="815">
        <v>2016</v>
      </c>
      <c r="I74" s="816"/>
      <c r="J74" s="764">
        <v>725508</v>
      </c>
      <c r="K74" s="764"/>
      <c r="L74" s="764" t="s">
        <v>29</v>
      </c>
      <c r="M74" s="782"/>
      <c r="N74" s="782"/>
      <c r="O74" s="782"/>
      <c r="P74" s="782"/>
      <c r="Q74" s="782"/>
      <c r="R74" s="782"/>
      <c r="S74" s="816"/>
      <c r="T74" s="782" t="s">
        <v>859</v>
      </c>
      <c r="U74" s="782"/>
      <c r="V74" s="782"/>
      <c r="W74" s="782"/>
      <c r="X74" s="801">
        <v>42439</v>
      </c>
      <c r="Y74" s="815" t="s">
        <v>862</v>
      </c>
      <c r="Z74" s="815">
        <v>1</v>
      </c>
      <c r="AA74" s="815"/>
      <c r="AB74" s="815">
        <v>250</v>
      </c>
      <c r="AC74" s="814">
        <v>42461</v>
      </c>
      <c r="AD74" s="816"/>
      <c r="AE74" s="782" t="s">
        <v>825</v>
      </c>
      <c r="AF74" s="782"/>
      <c r="AG74" s="782"/>
      <c r="AH74" s="817"/>
      <c r="AI74" s="800">
        <v>1228</v>
      </c>
      <c r="AJ74" s="782">
        <v>0.36522153846153799</v>
      </c>
      <c r="AK74" s="816"/>
      <c r="AL74" s="800">
        <v>1.1130293159609119</v>
      </c>
      <c r="AM74" s="782">
        <v>1.0317025704103739</v>
      </c>
      <c r="AN74" s="782">
        <v>0.70002926543751831</v>
      </c>
      <c r="AO74" s="818">
        <v>0.70010615711252644</v>
      </c>
      <c r="AP74" s="816"/>
      <c r="AQ74" s="819">
        <v>1366.8</v>
      </c>
      <c r="AR74" s="820">
        <v>0.37680000000000002</v>
      </c>
      <c r="AS74" s="820">
        <v>1366.8</v>
      </c>
      <c r="AT74" s="820">
        <v>0.37680000000000002</v>
      </c>
      <c r="AU74" s="816"/>
      <c r="AV74" s="820">
        <v>956.8</v>
      </c>
      <c r="AW74" s="820">
        <v>0.26379999999999998</v>
      </c>
      <c r="AX74" s="820">
        <v>956.8</v>
      </c>
      <c r="AY74" s="820">
        <v>0.26379999999999998</v>
      </c>
      <c r="AZ74" s="816"/>
      <c r="BA74" s="820"/>
      <c r="BB74" s="820">
        <v>956.8</v>
      </c>
      <c r="BC74" s="820">
        <v>956.8</v>
      </c>
      <c r="BD74" s="820">
        <v>956.8</v>
      </c>
      <c r="BE74" s="820">
        <v>956.8</v>
      </c>
      <c r="BF74" s="820">
        <v>956.8</v>
      </c>
      <c r="BG74" s="820">
        <v>956.8</v>
      </c>
      <c r="BH74" s="820">
        <v>956.8</v>
      </c>
      <c r="BI74" s="820">
        <v>956.8</v>
      </c>
      <c r="BJ74" s="820">
        <v>956.8</v>
      </c>
      <c r="BK74" s="820">
        <v>956.8</v>
      </c>
      <c r="BL74" s="820">
        <v>956.8</v>
      </c>
      <c r="BM74" s="820">
        <v>956.8</v>
      </c>
      <c r="BN74" s="820">
        <v>956.8</v>
      </c>
      <c r="BO74" s="820">
        <v>956.8</v>
      </c>
      <c r="BP74" s="820">
        <v>956.8</v>
      </c>
      <c r="BQ74" s="820">
        <v>956.8</v>
      </c>
      <c r="BR74" s="820">
        <v>956.8</v>
      </c>
      <c r="BS74" s="820">
        <v>956.8</v>
      </c>
      <c r="BT74" s="820">
        <v>956.8</v>
      </c>
      <c r="BU74" s="820"/>
      <c r="BV74" s="820"/>
      <c r="BW74" s="820"/>
      <c r="BX74" s="820"/>
      <c r="BY74" s="820"/>
      <c r="BZ74" s="820"/>
      <c r="CA74" s="816"/>
      <c r="CB74" s="820"/>
      <c r="CC74" s="820">
        <v>0.26379999999999998</v>
      </c>
      <c r="CD74" s="820">
        <v>0.26379999999999998</v>
      </c>
      <c r="CE74" s="820">
        <v>0.26379999999999998</v>
      </c>
      <c r="CF74" s="820">
        <v>0.26379999999999998</v>
      </c>
      <c r="CG74" s="820">
        <v>0.26379999999999998</v>
      </c>
      <c r="CH74" s="820">
        <v>0.26379999999999998</v>
      </c>
      <c r="CI74" s="820">
        <v>0.26379999999999998</v>
      </c>
      <c r="CJ74" s="820">
        <v>0.26379999999999998</v>
      </c>
      <c r="CK74" s="820">
        <v>0.26379999999999998</v>
      </c>
      <c r="CL74" s="820">
        <v>0.26379999999999998</v>
      </c>
      <c r="CM74" s="820">
        <v>0.26379999999999998</v>
      </c>
      <c r="CN74" s="820">
        <v>0.26379999999999998</v>
      </c>
      <c r="CO74" s="820">
        <v>0.26379999999999998</v>
      </c>
      <c r="CP74" s="820">
        <v>0.26379999999999998</v>
      </c>
      <c r="CQ74" s="820">
        <v>0.26379999999999998</v>
      </c>
      <c r="CR74" s="820">
        <v>0.26379999999999998</v>
      </c>
      <c r="CS74" s="820">
        <v>0.26379999999999998</v>
      </c>
      <c r="CT74" s="820">
        <v>0.26379999999999998</v>
      </c>
      <c r="CU74" s="820">
        <v>0.26379999999999998</v>
      </c>
      <c r="CV74" s="820"/>
      <c r="CW74" s="820"/>
      <c r="CX74" s="820"/>
      <c r="CY74" s="820"/>
      <c r="CZ74" s="820"/>
      <c r="DA74" s="821"/>
    </row>
    <row r="75" spans="2:105">
      <c r="B75" s="800">
        <v>19147</v>
      </c>
      <c r="C75" s="782" t="s">
        <v>682</v>
      </c>
      <c r="D75" s="782" t="s">
        <v>858</v>
      </c>
      <c r="E75" s="782" t="s">
        <v>740</v>
      </c>
      <c r="F75" s="782" t="s">
        <v>820</v>
      </c>
      <c r="G75" s="782" t="s">
        <v>821</v>
      </c>
      <c r="H75" s="815">
        <v>2016</v>
      </c>
      <c r="I75" s="816"/>
      <c r="J75" s="764">
        <v>725680</v>
      </c>
      <c r="K75" s="764"/>
      <c r="L75" s="764" t="s">
        <v>29</v>
      </c>
      <c r="M75" s="782"/>
      <c r="N75" s="782"/>
      <c r="O75" s="782"/>
      <c r="P75" s="782"/>
      <c r="Q75" s="782"/>
      <c r="R75" s="782"/>
      <c r="S75" s="816"/>
      <c r="T75" s="782" t="s">
        <v>859</v>
      </c>
      <c r="U75" s="782"/>
      <c r="V75" s="782"/>
      <c r="W75" s="782"/>
      <c r="X75" s="801">
        <v>42445</v>
      </c>
      <c r="Y75" s="815" t="s">
        <v>862</v>
      </c>
      <c r="Z75" s="815">
        <v>1</v>
      </c>
      <c r="AA75" s="815"/>
      <c r="AB75" s="815">
        <v>250</v>
      </c>
      <c r="AC75" s="814">
        <v>42491</v>
      </c>
      <c r="AD75" s="816"/>
      <c r="AE75" s="782" t="s">
        <v>825</v>
      </c>
      <c r="AF75" s="782"/>
      <c r="AG75" s="782"/>
      <c r="AH75" s="817"/>
      <c r="AI75" s="800">
        <v>1228</v>
      </c>
      <c r="AJ75" s="782">
        <v>0.36522153846153799</v>
      </c>
      <c r="AK75" s="816"/>
      <c r="AL75" s="800">
        <v>1.1130293159609119</v>
      </c>
      <c r="AM75" s="782">
        <v>1.0317025704103739</v>
      </c>
      <c r="AN75" s="782">
        <v>0.70002926543751831</v>
      </c>
      <c r="AO75" s="818">
        <v>0.70010615711252644</v>
      </c>
      <c r="AP75" s="816"/>
      <c r="AQ75" s="819">
        <v>1366.8</v>
      </c>
      <c r="AR75" s="820">
        <v>0.37680000000000002</v>
      </c>
      <c r="AS75" s="820">
        <v>1366.8</v>
      </c>
      <c r="AT75" s="820">
        <v>0.37680000000000002</v>
      </c>
      <c r="AU75" s="816"/>
      <c r="AV75" s="820">
        <v>956.8</v>
      </c>
      <c r="AW75" s="820">
        <v>0.26379999999999998</v>
      </c>
      <c r="AX75" s="820">
        <v>956.8</v>
      </c>
      <c r="AY75" s="820">
        <v>0.26379999999999998</v>
      </c>
      <c r="AZ75" s="816"/>
      <c r="BA75" s="820"/>
      <c r="BB75" s="820">
        <v>956.8</v>
      </c>
      <c r="BC75" s="820">
        <v>956.8</v>
      </c>
      <c r="BD75" s="820">
        <v>956.8</v>
      </c>
      <c r="BE75" s="820">
        <v>956.8</v>
      </c>
      <c r="BF75" s="820">
        <v>956.8</v>
      </c>
      <c r="BG75" s="820">
        <v>956.8</v>
      </c>
      <c r="BH75" s="820">
        <v>956.8</v>
      </c>
      <c r="BI75" s="820">
        <v>956.8</v>
      </c>
      <c r="BJ75" s="820">
        <v>956.8</v>
      </c>
      <c r="BK75" s="820">
        <v>956.8</v>
      </c>
      <c r="BL75" s="820">
        <v>956.8</v>
      </c>
      <c r="BM75" s="820">
        <v>956.8</v>
      </c>
      <c r="BN75" s="820">
        <v>956.8</v>
      </c>
      <c r="BO75" s="820">
        <v>956.8</v>
      </c>
      <c r="BP75" s="820">
        <v>956.8</v>
      </c>
      <c r="BQ75" s="820">
        <v>956.8</v>
      </c>
      <c r="BR75" s="820">
        <v>956.8</v>
      </c>
      <c r="BS75" s="820">
        <v>956.8</v>
      </c>
      <c r="BT75" s="820">
        <v>956.8</v>
      </c>
      <c r="BU75" s="820"/>
      <c r="BV75" s="820"/>
      <c r="BW75" s="820"/>
      <c r="BX75" s="820"/>
      <c r="BY75" s="820"/>
      <c r="BZ75" s="820"/>
      <c r="CA75" s="816"/>
      <c r="CB75" s="820"/>
      <c r="CC75" s="820">
        <v>0.26379999999999998</v>
      </c>
      <c r="CD75" s="820">
        <v>0.26379999999999998</v>
      </c>
      <c r="CE75" s="820">
        <v>0.26379999999999998</v>
      </c>
      <c r="CF75" s="820">
        <v>0.26379999999999998</v>
      </c>
      <c r="CG75" s="820">
        <v>0.26379999999999998</v>
      </c>
      <c r="CH75" s="820">
        <v>0.26379999999999998</v>
      </c>
      <c r="CI75" s="820">
        <v>0.26379999999999998</v>
      </c>
      <c r="CJ75" s="820">
        <v>0.26379999999999998</v>
      </c>
      <c r="CK75" s="820">
        <v>0.26379999999999998</v>
      </c>
      <c r="CL75" s="820">
        <v>0.26379999999999998</v>
      </c>
      <c r="CM75" s="820">
        <v>0.26379999999999998</v>
      </c>
      <c r="CN75" s="820">
        <v>0.26379999999999998</v>
      </c>
      <c r="CO75" s="820">
        <v>0.26379999999999998</v>
      </c>
      <c r="CP75" s="820">
        <v>0.26379999999999998</v>
      </c>
      <c r="CQ75" s="820">
        <v>0.26379999999999998</v>
      </c>
      <c r="CR75" s="820">
        <v>0.26379999999999998</v>
      </c>
      <c r="CS75" s="820">
        <v>0.26379999999999998</v>
      </c>
      <c r="CT75" s="820">
        <v>0.26379999999999998</v>
      </c>
      <c r="CU75" s="820">
        <v>0.26379999999999998</v>
      </c>
      <c r="CV75" s="820"/>
      <c r="CW75" s="820"/>
      <c r="CX75" s="820"/>
      <c r="CY75" s="820"/>
      <c r="CZ75" s="820"/>
      <c r="DA75" s="821"/>
    </row>
    <row r="76" spans="2:105">
      <c r="B76" s="800">
        <v>19148</v>
      </c>
      <c r="C76" s="782" t="s">
        <v>682</v>
      </c>
      <c r="D76" s="782" t="s">
        <v>858</v>
      </c>
      <c r="E76" s="782" t="s">
        <v>740</v>
      </c>
      <c r="F76" s="782" t="s">
        <v>820</v>
      </c>
      <c r="G76" s="782" t="s">
        <v>821</v>
      </c>
      <c r="H76" s="815">
        <v>2016</v>
      </c>
      <c r="I76" s="816"/>
      <c r="J76" s="764">
        <v>726256</v>
      </c>
      <c r="K76" s="764"/>
      <c r="L76" s="764" t="s">
        <v>29</v>
      </c>
      <c r="M76" s="782"/>
      <c r="N76" s="782"/>
      <c r="O76" s="782"/>
      <c r="P76" s="782"/>
      <c r="Q76" s="782"/>
      <c r="R76" s="782"/>
      <c r="S76" s="816"/>
      <c r="T76" s="782" t="s">
        <v>859</v>
      </c>
      <c r="U76" s="782"/>
      <c r="V76" s="782"/>
      <c r="W76" s="782"/>
      <c r="X76" s="801">
        <v>42471</v>
      </c>
      <c r="Y76" s="815" t="s">
        <v>862</v>
      </c>
      <c r="Z76" s="815">
        <v>1</v>
      </c>
      <c r="AA76" s="815"/>
      <c r="AB76" s="815">
        <v>250</v>
      </c>
      <c r="AC76" s="814">
        <v>42461</v>
      </c>
      <c r="AD76" s="816"/>
      <c r="AE76" s="782" t="s">
        <v>825</v>
      </c>
      <c r="AF76" s="782"/>
      <c r="AG76" s="782"/>
      <c r="AH76" s="817"/>
      <c r="AI76" s="800">
        <v>1228</v>
      </c>
      <c r="AJ76" s="782">
        <v>0.36522153846153799</v>
      </c>
      <c r="AK76" s="816"/>
      <c r="AL76" s="800">
        <v>1.1130293159609119</v>
      </c>
      <c r="AM76" s="782">
        <v>1.0317025704103739</v>
      </c>
      <c r="AN76" s="782">
        <v>0.70002926543751831</v>
      </c>
      <c r="AO76" s="818">
        <v>0.70010615711252644</v>
      </c>
      <c r="AP76" s="816"/>
      <c r="AQ76" s="819">
        <v>1366.8</v>
      </c>
      <c r="AR76" s="820">
        <v>0.37680000000000002</v>
      </c>
      <c r="AS76" s="820">
        <v>1366.8</v>
      </c>
      <c r="AT76" s="820">
        <v>0.37680000000000002</v>
      </c>
      <c r="AU76" s="816"/>
      <c r="AV76" s="820">
        <v>956.8</v>
      </c>
      <c r="AW76" s="820">
        <v>0.26379999999999998</v>
      </c>
      <c r="AX76" s="820">
        <v>956.8</v>
      </c>
      <c r="AY76" s="820">
        <v>0.26379999999999998</v>
      </c>
      <c r="AZ76" s="816"/>
      <c r="BA76" s="820"/>
      <c r="BB76" s="820">
        <v>956.8</v>
      </c>
      <c r="BC76" s="820">
        <v>956.8</v>
      </c>
      <c r="BD76" s="820">
        <v>956.8</v>
      </c>
      <c r="BE76" s="820">
        <v>956.8</v>
      </c>
      <c r="BF76" s="820">
        <v>956.8</v>
      </c>
      <c r="BG76" s="820">
        <v>956.8</v>
      </c>
      <c r="BH76" s="820">
        <v>956.8</v>
      </c>
      <c r="BI76" s="820">
        <v>956.8</v>
      </c>
      <c r="BJ76" s="820">
        <v>956.8</v>
      </c>
      <c r="BK76" s="820">
        <v>956.8</v>
      </c>
      <c r="BL76" s="820">
        <v>956.8</v>
      </c>
      <c r="BM76" s="820">
        <v>956.8</v>
      </c>
      <c r="BN76" s="820">
        <v>956.8</v>
      </c>
      <c r="BO76" s="820">
        <v>956.8</v>
      </c>
      <c r="BP76" s="820">
        <v>956.8</v>
      </c>
      <c r="BQ76" s="820">
        <v>956.8</v>
      </c>
      <c r="BR76" s="820">
        <v>956.8</v>
      </c>
      <c r="BS76" s="820">
        <v>956.8</v>
      </c>
      <c r="BT76" s="820">
        <v>956.8</v>
      </c>
      <c r="BU76" s="820"/>
      <c r="BV76" s="820"/>
      <c r="BW76" s="820"/>
      <c r="BX76" s="820"/>
      <c r="BY76" s="820"/>
      <c r="BZ76" s="820"/>
      <c r="CA76" s="816"/>
      <c r="CB76" s="820"/>
      <c r="CC76" s="820">
        <v>0.26379999999999998</v>
      </c>
      <c r="CD76" s="820">
        <v>0.26379999999999998</v>
      </c>
      <c r="CE76" s="820">
        <v>0.26379999999999998</v>
      </c>
      <c r="CF76" s="820">
        <v>0.26379999999999998</v>
      </c>
      <c r="CG76" s="820">
        <v>0.26379999999999998</v>
      </c>
      <c r="CH76" s="820">
        <v>0.26379999999999998</v>
      </c>
      <c r="CI76" s="820">
        <v>0.26379999999999998</v>
      </c>
      <c r="CJ76" s="820">
        <v>0.26379999999999998</v>
      </c>
      <c r="CK76" s="820">
        <v>0.26379999999999998</v>
      </c>
      <c r="CL76" s="820">
        <v>0.26379999999999998</v>
      </c>
      <c r="CM76" s="820">
        <v>0.26379999999999998</v>
      </c>
      <c r="CN76" s="820">
        <v>0.26379999999999998</v>
      </c>
      <c r="CO76" s="820">
        <v>0.26379999999999998</v>
      </c>
      <c r="CP76" s="820">
        <v>0.26379999999999998</v>
      </c>
      <c r="CQ76" s="820">
        <v>0.26379999999999998</v>
      </c>
      <c r="CR76" s="820">
        <v>0.26379999999999998</v>
      </c>
      <c r="CS76" s="820">
        <v>0.26379999999999998</v>
      </c>
      <c r="CT76" s="820">
        <v>0.26379999999999998</v>
      </c>
      <c r="CU76" s="820">
        <v>0.26379999999999998</v>
      </c>
      <c r="CV76" s="820"/>
      <c r="CW76" s="820"/>
      <c r="CX76" s="820"/>
      <c r="CY76" s="820"/>
      <c r="CZ76" s="820"/>
      <c r="DA76" s="821"/>
    </row>
    <row r="77" spans="2:105">
      <c r="B77" s="800">
        <v>19149</v>
      </c>
      <c r="C77" s="782" t="s">
        <v>682</v>
      </c>
      <c r="D77" s="782" t="s">
        <v>858</v>
      </c>
      <c r="E77" s="782" t="s">
        <v>740</v>
      </c>
      <c r="F77" s="782" t="s">
        <v>820</v>
      </c>
      <c r="G77" s="782" t="s">
        <v>821</v>
      </c>
      <c r="H77" s="815">
        <v>2016</v>
      </c>
      <c r="I77" s="816"/>
      <c r="J77" s="764">
        <v>727211</v>
      </c>
      <c r="K77" s="764"/>
      <c r="L77" s="764" t="s">
        <v>29</v>
      </c>
      <c r="M77" s="782"/>
      <c r="N77" s="782"/>
      <c r="O77" s="782"/>
      <c r="P77" s="782"/>
      <c r="Q77" s="782"/>
      <c r="R77" s="782"/>
      <c r="S77" s="816"/>
      <c r="T77" s="782" t="s">
        <v>859</v>
      </c>
      <c r="U77" s="782"/>
      <c r="V77" s="782"/>
      <c r="W77" s="782"/>
      <c r="X77" s="801">
        <v>42418</v>
      </c>
      <c r="Y77" s="815" t="s">
        <v>862</v>
      </c>
      <c r="Z77" s="815">
        <v>1</v>
      </c>
      <c r="AA77" s="815"/>
      <c r="AB77" s="815">
        <v>250</v>
      </c>
      <c r="AC77" s="814">
        <v>42491</v>
      </c>
      <c r="AD77" s="816"/>
      <c r="AE77" s="782" t="s">
        <v>825</v>
      </c>
      <c r="AF77" s="782"/>
      <c r="AG77" s="782"/>
      <c r="AH77" s="817"/>
      <c r="AI77" s="800">
        <v>1228</v>
      </c>
      <c r="AJ77" s="782">
        <v>0.36522153846153799</v>
      </c>
      <c r="AK77" s="816"/>
      <c r="AL77" s="800">
        <v>1.1130293159609119</v>
      </c>
      <c r="AM77" s="782">
        <v>1.0317025704103739</v>
      </c>
      <c r="AN77" s="782">
        <v>0.70002926543751831</v>
      </c>
      <c r="AO77" s="818">
        <v>0.70010615711252644</v>
      </c>
      <c r="AP77" s="816"/>
      <c r="AQ77" s="819">
        <v>1366.8</v>
      </c>
      <c r="AR77" s="820">
        <v>0.37680000000000002</v>
      </c>
      <c r="AS77" s="820">
        <v>1366.8</v>
      </c>
      <c r="AT77" s="820">
        <v>0.37680000000000002</v>
      </c>
      <c r="AU77" s="816"/>
      <c r="AV77" s="820">
        <v>956.8</v>
      </c>
      <c r="AW77" s="820">
        <v>0.26379999999999998</v>
      </c>
      <c r="AX77" s="820">
        <v>956.8</v>
      </c>
      <c r="AY77" s="820">
        <v>0.26379999999999998</v>
      </c>
      <c r="AZ77" s="816"/>
      <c r="BA77" s="820"/>
      <c r="BB77" s="820">
        <v>956.8</v>
      </c>
      <c r="BC77" s="820">
        <v>956.8</v>
      </c>
      <c r="BD77" s="820">
        <v>956.8</v>
      </c>
      <c r="BE77" s="820">
        <v>956.8</v>
      </c>
      <c r="BF77" s="820">
        <v>956.8</v>
      </c>
      <c r="BG77" s="820">
        <v>956.8</v>
      </c>
      <c r="BH77" s="820">
        <v>956.8</v>
      </c>
      <c r="BI77" s="820">
        <v>956.8</v>
      </c>
      <c r="BJ77" s="820">
        <v>956.8</v>
      </c>
      <c r="BK77" s="820">
        <v>956.8</v>
      </c>
      <c r="BL77" s="820">
        <v>956.8</v>
      </c>
      <c r="BM77" s="820">
        <v>956.8</v>
      </c>
      <c r="BN77" s="820">
        <v>956.8</v>
      </c>
      <c r="BO77" s="820">
        <v>956.8</v>
      </c>
      <c r="BP77" s="820">
        <v>956.8</v>
      </c>
      <c r="BQ77" s="820">
        <v>956.8</v>
      </c>
      <c r="BR77" s="820">
        <v>956.8</v>
      </c>
      <c r="BS77" s="820">
        <v>956.8</v>
      </c>
      <c r="BT77" s="820">
        <v>956.8</v>
      </c>
      <c r="BU77" s="820"/>
      <c r="BV77" s="820"/>
      <c r="BW77" s="820"/>
      <c r="BX77" s="820"/>
      <c r="BY77" s="820"/>
      <c r="BZ77" s="820"/>
      <c r="CA77" s="816"/>
      <c r="CB77" s="820"/>
      <c r="CC77" s="820">
        <v>0.26379999999999998</v>
      </c>
      <c r="CD77" s="820">
        <v>0.26379999999999998</v>
      </c>
      <c r="CE77" s="820">
        <v>0.26379999999999998</v>
      </c>
      <c r="CF77" s="820">
        <v>0.26379999999999998</v>
      </c>
      <c r="CG77" s="820">
        <v>0.26379999999999998</v>
      </c>
      <c r="CH77" s="820">
        <v>0.26379999999999998</v>
      </c>
      <c r="CI77" s="820">
        <v>0.26379999999999998</v>
      </c>
      <c r="CJ77" s="820">
        <v>0.26379999999999998</v>
      </c>
      <c r="CK77" s="820">
        <v>0.26379999999999998</v>
      </c>
      <c r="CL77" s="820">
        <v>0.26379999999999998</v>
      </c>
      <c r="CM77" s="820">
        <v>0.26379999999999998</v>
      </c>
      <c r="CN77" s="820">
        <v>0.26379999999999998</v>
      </c>
      <c r="CO77" s="820">
        <v>0.26379999999999998</v>
      </c>
      <c r="CP77" s="820">
        <v>0.26379999999999998</v>
      </c>
      <c r="CQ77" s="820">
        <v>0.26379999999999998</v>
      </c>
      <c r="CR77" s="820">
        <v>0.26379999999999998</v>
      </c>
      <c r="CS77" s="820">
        <v>0.26379999999999998</v>
      </c>
      <c r="CT77" s="820">
        <v>0.26379999999999998</v>
      </c>
      <c r="CU77" s="820">
        <v>0.26379999999999998</v>
      </c>
      <c r="CV77" s="820"/>
      <c r="CW77" s="820"/>
      <c r="CX77" s="820"/>
      <c r="CY77" s="820"/>
      <c r="CZ77" s="820"/>
      <c r="DA77" s="821"/>
    </row>
    <row r="78" spans="2:105">
      <c r="B78" s="800">
        <v>19150</v>
      </c>
      <c r="C78" s="782" t="s">
        <v>682</v>
      </c>
      <c r="D78" s="782" t="s">
        <v>858</v>
      </c>
      <c r="E78" s="782" t="s">
        <v>740</v>
      </c>
      <c r="F78" s="782" t="s">
        <v>820</v>
      </c>
      <c r="G78" s="782" t="s">
        <v>821</v>
      </c>
      <c r="H78" s="815">
        <v>2016</v>
      </c>
      <c r="I78" s="816"/>
      <c r="J78" s="764">
        <v>727997</v>
      </c>
      <c r="K78" s="764"/>
      <c r="L78" s="764" t="s">
        <v>29</v>
      </c>
      <c r="M78" s="782"/>
      <c r="N78" s="782"/>
      <c r="O78" s="782"/>
      <c r="P78" s="782"/>
      <c r="Q78" s="782"/>
      <c r="R78" s="782"/>
      <c r="S78" s="816"/>
      <c r="T78" s="782" t="s">
        <v>859</v>
      </c>
      <c r="U78" s="782"/>
      <c r="V78" s="782"/>
      <c r="W78" s="782"/>
      <c r="X78" s="801">
        <v>42472</v>
      </c>
      <c r="Y78" s="815" t="s">
        <v>862</v>
      </c>
      <c r="Z78" s="815">
        <v>1</v>
      </c>
      <c r="AA78" s="815"/>
      <c r="AB78" s="815">
        <v>250</v>
      </c>
      <c r="AC78" s="814">
        <v>42491</v>
      </c>
      <c r="AD78" s="816"/>
      <c r="AE78" s="782" t="s">
        <v>825</v>
      </c>
      <c r="AF78" s="782"/>
      <c r="AG78" s="782"/>
      <c r="AH78" s="817"/>
      <c r="AI78" s="800">
        <v>1228</v>
      </c>
      <c r="AJ78" s="782">
        <v>0.36522153846153799</v>
      </c>
      <c r="AK78" s="816"/>
      <c r="AL78" s="800">
        <v>1.1130293159609119</v>
      </c>
      <c r="AM78" s="782">
        <v>1.0317025704103739</v>
      </c>
      <c r="AN78" s="782">
        <v>0.70002926543751831</v>
      </c>
      <c r="AO78" s="818">
        <v>0.70010615711252644</v>
      </c>
      <c r="AP78" s="816"/>
      <c r="AQ78" s="819">
        <v>1366.8</v>
      </c>
      <c r="AR78" s="820">
        <v>0.37680000000000002</v>
      </c>
      <c r="AS78" s="820">
        <v>1366.8</v>
      </c>
      <c r="AT78" s="820">
        <v>0.37680000000000002</v>
      </c>
      <c r="AU78" s="816"/>
      <c r="AV78" s="820">
        <v>956.8</v>
      </c>
      <c r="AW78" s="820">
        <v>0.26379999999999998</v>
      </c>
      <c r="AX78" s="820">
        <v>956.8</v>
      </c>
      <c r="AY78" s="820">
        <v>0.26379999999999998</v>
      </c>
      <c r="AZ78" s="816"/>
      <c r="BA78" s="820"/>
      <c r="BB78" s="820">
        <v>956.8</v>
      </c>
      <c r="BC78" s="820">
        <v>956.8</v>
      </c>
      <c r="BD78" s="820">
        <v>956.8</v>
      </c>
      <c r="BE78" s="820">
        <v>956.8</v>
      </c>
      <c r="BF78" s="820">
        <v>956.8</v>
      </c>
      <c r="BG78" s="820">
        <v>956.8</v>
      </c>
      <c r="BH78" s="820">
        <v>956.8</v>
      </c>
      <c r="BI78" s="820">
        <v>956.8</v>
      </c>
      <c r="BJ78" s="820">
        <v>956.8</v>
      </c>
      <c r="BK78" s="820">
        <v>956.8</v>
      </c>
      <c r="BL78" s="820">
        <v>956.8</v>
      </c>
      <c r="BM78" s="820">
        <v>956.8</v>
      </c>
      <c r="BN78" s="820">
        <v>956.8</v>
      </c>
      <c r="BO78" s="820">
        <v>956.8</v>
      </c>
      <c r="BP78" s="820">
        <v>956.8</v>
      </c>
      <c r="BQ78" s="820">
        <v>956.8</v>
      </c>
      <c r="BR78" s="820">
        <v>956.8</v>
      </c>
      <c r="BS78" s="820">
        <v>956.8</v>
      </c>
      <c r="BT78" s="820">
        <v>956.8</v>
      </c>
      <c r="BU78" s="820"/>
      <c r="BV78" s="820"/>
      <c r="BW78" s="820"/>
      <c r="BX78" s="820"/>
      <c r="BY78" s="820"/>
      <c r="BZ78" s="820"/>
      <c r="CA78" s="816"/>
      <c r="CB78" s="820"/>
      <c r="CC78" s="820">
        <v>0.26379999999999998</v>
      </c>
      <c r="CD78" s="820">
        <v>0.26379999999999998</v>
      </c>
      <c r="CE78" s="820">
        <v>0.26379999999999998</v>
      </c>
      <c r="CF78" s="820">
        <v>0.26379999999999998</v>
      </c>
      <c r="CG78" s="820">
        <v>0.26379999999999998</v>
      </c>
      <c r="CH78" s="820">
        <v>0.26379999999999998</v>
      </c>
      <c r="CI78" s="820">
        <v>0.26379999999999998</v>
      </c>
      <c r="CJ78" s="820">
        <v>0.26379999999999998</v>
      </c>
      <c r="CK78" s="820">
        <v>0.26379999999999998</v>
      </c>
      <c r="CL78" s="820">
        <v>0.26379999999999998</v>
      </c>
      <c r="CM78" s="820">
        <v>0.26379999999999998</v>
      </c>
      <c r="CN78" s="820">
        <v>0.26379999999999998</v>
      </c>
      <c r="CO78" s="820">
        <v>0.26379999999999998</v>
      </c>
      <c r="CP78" s="820">
        <v>0.26379999999999998</v>
      </c>
      <c r="CQ78" s="820">
        <v>0.26379999999999998</v>
      </c>
      <c r="CR78" s="820">
        <v>0.26379999999999998</v>
      </c>
      <c r="CS78" s="820">
        <v>0.26379999999999998</v>
      </c>
      <c r="CT78" s="820">
        <v>0.26379999999999998</v>
      </c>
      <c r="CU78" s="820">
        <v>0.26379999999999998</v>
      </c>
      <c r="CV78" s="820"/>
      <c r="CW78" s="820"/>
      <c r="CX78" s="820"/>
      <c r="CY78" s="820"/>
      <c r="CZ78" s="820"/>
      <c r="DA78" s="821"/>
    </row>
    <row r="79" spans="2:105">
      <c r="B79" s="800">
        <v>19151</v>
      </c>
      <c r="C79" s="782" t="s">
        <v>682</v>
      </c>
      <c r="D79" s="782" t="s">
        <v>858</v>
      </c>
      <c r="E79" s="782" t="s">
        <v>740</v>
      </c>
      <c r="F79" s="782" t="s">
        <v>820</v>
      </c>
      <c r="G79" s="782" t="s">
        <v>821</v>
      </c>
      <c r="H79" s="815">
        <v>2016</v>
      </c>
      <c r="I79" s="816"/>
      <c r="J79" s="764">
        <v>727221</v>
      </c>
      <c r="K79" s="764"/>
      <c r="L79" s="764" t="s">
        <v>29</v>
      </c>
      <c r="M79" s="782"/>
      <c r="N79" s="782"/>
      <c r="O79" s="782"/>
      <c r="P79" s="782"/>
      <c r="Q79" s="782"/>
      <c r="R79" s="782"/>
      <c r="S79" s="816"/>
      <c r="T79" s="782" t="s">
        <v>859</v>
      </c>
      <c r="U79" s="782"/>
      <c r="V79" s="782"/>
      <c r="W79" s="782"/>
      <c r="X79" s="801">
        <v>42464</v>
      </c>
      <c r="Y79" s="815" t="s">
        <v>862</v>
      </c>
      <c r="Z79" s="815">
        <v>1</v>
      </c>
      <c r="AA79" s="815"/>
      <c r="AB79" s="815">
        <v>250</v>
      </c>
      <c r="AC79" s="814">
        <v>42491</v>
      </c>
      <c r="AD79" s="816"/>
      <c r="AE79" s="782" t="s">
        <v>825</v>
      </c>
      <c r="AF79" s="782"/>
      <c r="AG79" s="782"/>
      <c r="AH79" s="817"/>
      <c r="AI79" s="800">
        <v>1228</v>
      </c>
      <c r="AJ79" s="782">
        <v>0.36522153846153799</v>
      </c>
      <c r="AK79" s="816"/>
      <c r="AL79" s="800">
        <v>1.1130293159609119</v>
      </c>
      <c r="AM79" s="782">
        <v>1.0317025704103739</v>
      </c>
      <c r="AN79" s="782">
        <v>0.70002926543751831</v>
      </c>
      <c r="AO79" s="818">
        <v>0.70010615711252644</v>
      </c>
      <c r="AP79" s="816"/>
      <c r="AQ79" s="819">
        <v>1366.8</v>
      </c>
      <c r="AR79" s="820">
        <v>0.37680000000000002</v>
      </c>
      <c r="AS79" s="820">
        <v>1366.8</v>
      </c>
      <c r="AT79" s="820">
        <v>0.37680000000000002</v>
      </c>
      <c r="AU79" s="816"/>
      <c r="AV79" s="820">
        <v>956.8</v>
      </c>
      <c r="AW79" s="820">
        <v>0.26379999999999998</v>
      </c>
      <c r="AX79" s="820">
        <v>956.8</v>
      </c>
      <c r="AY79" s="820">
        <v>0.26379999999999998</v>
      </c>
      <c r="AZ79" s="816"/>
      <c r="BA79" s="820"/>
      <c r="BB79" s="820">
        <v>956.8</v>
      </c>
      <c r="BC79" s="820">
        <v>956.8</v>
      </c>
      <c r="BD79" s="820">
        <v>956.8</v>
      </c>
      <c r="BE79" s="820">
        <v>956.8</v>
      </c>
      <c r="BF79" s="820">
        <v>956.8</v>
      </c>
      <c r="BG79" s="820">
        <v>956.8</v>
      </c>
      <c r="BH79" s="820">
        <v>956.8</v>
      </c>
      <c r="BI79" s="820">
        <v>956.8</v>
      </c>
      <c r="BJ79" s="820">
        <v>956.8</v>
      </c>
      <c r="BK79" s="820">
        <v>956.8</v>
      </c>
      <c r="BL79" s="820">
        <v>956.8</v>
      </c>
      <c r="BM79" s="820">
        <v>956.8</v>
      </c>
      <c r="BN79" s="820">
        <v>956.8</v>
      </c>
      <c r="BO79" s="820">
        <v>956.8</v>
      </c>
      <c r="BP79" s="820">
        <v>956.8</v>
      </c>
      <c r="BQ79" s="820">
        <v>956.8</v>
      </c>
      <c r="BR79" s="820">
        <v>956.8</v>
      </c>
      <c r="BS79" s="820">
        <v>956.8</v>
      </c>
      <c r="BT79" s="820">
        <v>956.8</v>
      </c>
      <c r="BU79" s="820"/>
      <c r="BV79" s="820"/>
      <c r="BW79" s="820"/>
      <c r="BX79" s="820"/>
      <c r="BY79" s="820"/>
      <c r="BZ79" s="820"/>
      <c r="CA79" s="816"/>
      <c r="CB79" s="820"/>
      <c r="CC79" s="820">
        <v>0.26379999999999998</v>
      </c>
      <c r="CD79" s="820">
        <v>0.26379999999999998</v>
      </c>
      <c r="CE79" s="820">
        <v>0.26379999999999998</v>
      </c>
      <c r="CF79" s="820">
        <v>0.26379999999999998</v>
      </c>
      <c r="CG79" s="820">
        <v>0.26379999999999998</v>
      </c>
      <c r="CH79" s="820">
        <v>0.26379999999999998</v>
      </c>
      <c r="CI79" s="820">
        <v>0.26379999999999998</v>
      </c>
      <c r="CJ79" s="820">
        <v>0.26379999999999998</v>
      </c>
      <c r="CK79" s="820">
        <v>0.26379999999999998</v>
      </c>
      <c r="CL79" s="820">
        <v>0.26379999999999998</v>
      </c>
      <c r="CM79" s="820">
        <v>0.26379999999999998</v>
      </c>
      <c r="CN79" s="820">
        <v>0.26379999999999998</v>
      </c>
      <c r="CO79" s="820">
        <v>0.26379999999999998</v>
      </c>
      <c r="CP79" s="820">
        <v>0.26379999999999998</v>
      </c>
      <c r="CQ79" s="820">
        <v>0.26379999999999998</v>
      </c>
      <c r="CR79" s="820">
        <v>0.26379999999999998</v>
      </c>
      <c r="CS79" s="820">
        <v>0.26379999999999998</v>
      </c>
      <c r="CT79" s="820">
        <v>0.26379999999999998</v>
      </c>
      <c r="CU79" s="820">
        <v>0.26379999999999998</v>
      </c>
      <c r="CV79" s="820"/>
      <c r="CW79" s="820"/>
      <c r="CX79" s="820"/>
      <c r="CY79" s="820"/>
      <c r="CZ79" s="820"/>
      <c r="DA79" s="821"/>
    </row>
    <row r="80" spans="2:105">
      <c r="B80" s="800">
        <v>19152</v>
      </c>
      <c r="C80" s="782" t="s">
        <v>682</v>
      </c>
      <c r="D80" s="782" t="s">
        <v>858</v>
      </c>
      <c r="E80" s="782" t="s">
        <v>740</v>
      </c>
      <c r="F80" s="782" t="s">
        <v>820</v>
      </c>
      <c r="G80" s="782" t="s">
        <v>821</v>
      </c>
      <c r="H80" s="815">
        <v>2016</v>
      </c>
      <c r="I80" s="816"/>
      <c r="J80" s="764">
        <v>727986</v>
      </c>
      <c r="K80" s="764"/>
      <c r="L80" s="764" t="s">
        <v>29</v>
      </c>
      <c r="M80" s="782"/>
      <c r="N80" s="782"/>
      <c r="O80" s="782"/>
      <c r="P80" s="782"/>
      <c r="Q80" s="782"/>
      <c r="R80" s="782"/>
      <c r="S80" s="816"/>
      <c r="T80" s="782" t="s">
        <v>859</v>
      </c>
      <c r="U80" s="782"/>
      <c r="V80" s="782"/>
      <c r="W80" s="782"/>
      <c r="X80" s="801">
        <v>42395</v>
      </c>
      <c r="Y80" s="815" t="s">
        <v>862</v>
      </c>
      <c r="Z80" s="815">
        <v>1</v>
      </c>
      <c r="AA80" s="815"/>
      <c r="AB80" s="815">
        <v>250</v>
      </c>
      <c r="AC80" s="814">
        <v>42491</v>
      </c>
      <c r="AD80" s="816"/>
      <c r="AE80" s="782" t="s">
        <v>825</v>
      </c>
      <c r="AF80" s="782"/>
      <c r="AG80" s="782"/>
      <c r="AH80" s="817"/>
      <c r="AI80" s="800">
        <v>1228</v>
      </c>
      <c r="AJ80" s="782">
        <v>0.36522153846153799</v>
      </c>
      <c r="AK80" s="816"/>
      <c r="AL80" s="800">
        <v>1.1130293159609119</v>
      </c>
      <c r="AM80" s="782">
        <v>1.0317025704103739</v>
      </c>
      <c r="AN80" s="782">
        <v>0.70002926543751831</v>
      </c>
      <c r="AO80" s="818">
        <v>0.70010615711252644</v>
      </c>
      <c r="AP80" s="816"/>
      <c r="AQ80" s="819">
        <v>1366.8</v>
      </c>
      <c r="AR80" s="820">
        <v>0.37680000000000002</v>
      </c>
      <c r="AS80" s="820">
        <v>1366.8</v>
      </c>
      <c r="AT80" s="820">
        <v>0.37680000000000002</v>
      </c>
      <c r="AU80" s="816"/>
      <c r="AV80" s="820">
        <v>956.8</v>
      </c>
      <c r="AW80" s="820">
        <v>0.26379999999999998</v>
      </c>
      <c r="AX80" s="820">
        <v>956.8</v>
      </c>
      <c r="AY80" s="820">
        <v>0.26379999999999998</v>
      </c>
      <c r="AZ80" s="816"/>
      <c r="BA80" s="820"/>
      <c r="BB80" s="820">
        <v>956.8</v>
      </c>
      <c r="BC80" s="820">
        <v>956.8</v>
      </c>
      <c r="BD80" s="820">
        <v>956.8</v>
      </c>
      <c r="BE80" s="820">
        <v>956.8</v>
      </c>
      <c r="BF80" s="820">
        <v>956.8</v>
      </c>
      <c r="BG80" s="820">
        <v>956.8</v>
      </c>
      <c r="BH80" s="820">
        <v>956.8</v>
      </c>
      <c r="BI80" s="820">
        <v>956.8</v>
      </c>
      <c r="BJ80" s="820">
        <v>956.8</v>
      </c>
      <c r="BK80" s="820">
        <v>956.8</v>
      </c>
      <c r="BL80" s="820">
        <v>956.8</v>
      </c>
      <c r="BM80" s="820">
        <v>956.8</v>
      </c>
      <c r="BN80" s="820">
        <v>956.8</v>
      </c>
      <c r="BO80" s="820">
        <v>956.8</v>
      </c>
      <c r="BP80" s="820">
        <v>956.8</v>
      </c>
      <c r="BQ80" s="820">
        <v>956.8</v>
      </c>
      <c r="BR80" s="820">
        <v>956.8</v>
      </c>
      <c r="BS80" s="820">
        <v>956.8</v>
      </c>
      <c r="BT80" s="820">
        <v>956.8</v>
      </c>
      <c r="BU80" s="820"/>
      <c r="BV80" s="820"/>
      <c r="BW80" s="820"/>
      <c r="BX80" s="820"/>
      <c r="BY80" s="820"/>
      <c r="BZ80" s="820"/>
      <c r="CA80" s="816"/>
      <c r="CB80" s="820"/>
      <c r="CC80" s="820">
        <v>0.26379999999999998</v>
      </c>
      <c r="CD80" s="820">
        <v>0.26379999999999998</v>
      </c>
      <c r="CE80" s="820">
        <v>0.26379999999999998</v>
      </c>
      <c r="CF80" s="820">
        <v>0.26379999999999998</v>
      </c>
      <c r="CG80" s="820">
        <v>0.26379999999999998</v>
      </c>
      <c r="CH80" s="820">
        <v>0.26379999999999998</v>
      </c>
      <c r="CI80" s="820">
        <v>0.26379999999999998</v>
      </c>
      <c r="CJ80" s="820">
        <v>0.26379999999999998</v>
      </c>
      <c r="CK80" s="820">
        <v>0.26379999999999998</v>
      </c>
      <c r="CL80" s="820">
        <v>0.26379999999999998</v>
      </c>
      <c r="CM80" s="820">
        <v>0.26379999999999998</v>
      </c>
      <c r="CN80" s="820">
        <v>0.26379999999999998</v>
      </c>
      <c r="CO80" s="820">
        <v>0.26379999999999998</v>
      </c>
      <c r="CP80" s="820">
        <v>0.26379999999999998</v>
      </c>
      <c r="CQ80" s="820">
        <v>0.26379999999999998</v>
      </c>
      <c r="CR80" s="820">
        <v>0.26379999999999998</v>
      </c>
      <c r="CS80" s="820">
        <v>0.26379999999999998</v>
      </c>
      <c r="CT80" s="820">
        <v>0.26379999999999998</v>
      </c>
      <c r="CU80" s="820">
        <v>0.26379999999999998</v>
      </c>
      <c r="CV80" s="820"/>
      <c r="CW80" s="820"/>
      <c r="CX80" s="820"/>
      <c r="CY80" s="820"/>
      <c r="CZ80" s="820"/>
      <c r="DA80" s="821"/>
    </row>
    <row r="81" spans="2:105">
      <c r="B81" s="800">
        <v>19155</v>
      </c>
      <c r="C81" s="782" t="s">
        <v>682</v>
      </c>
      <c r="D81" s="782" t="s">
        <v>858</v>
      </c>
      <c r="E81" s="782" t="s">
        <v>740</v>
      </c>
      <c r="F81" s="782" t="s">
        <v>820</v>
      </c>
      <c r="G81" s="782" t="s">
        <v>821</v>
      </c>
      <c r="H81" s="815">
        <v>2016</v>
      </c>
      <c r="I81" s="816"/>
      <c r="J81" s="764">
        <v>731083</v>
      </c>
      <c r="K81" s="764"/>
      <c r="L81" s="764" t="s">
        <v>29</v>
      </c>
      <c r="M81" s="782"/>
      <c r="N81" s="782"/>
      <c r="O81" s="782"/>
      <c r="P81" s="782"/>
      <c r="Q81" s="782"/>
      <c r="R81" s="782"/>
      <c r="S81" s="816"/>
      <c r="T81" s="782" t="s">
        <v>863</v>
      </c>
      <c r="U81" s="782"/>
      <c r="V81" s="782"/>
      <c r="W81" s="782"/>
      <c r="X81" s="801">
        <v>42457</v>
      </c>
      <c r="Y81" s="815" t="s">
        <v>864</v>
      </c>
      <c r="Z81" s="815">
        <v>2</v>
      </c>
      <c r="AA81" s="815"/>
      <c r="AB81" s="815">
        <v>650</v>
      </c>
      <c r="AC81" s="814">
        <v>42549</v>
      </c>
      <c r="AD81" s="816"/>
      <c r="AE81" s="782" t="s">
        <v>825</v>
      </c>
      <c r="AF81" s="782"/>
      <c r="AG81" s="782"/>
      <c r="AH81" s="817"/>
      <c r="AI81" s="800">
        <v>1244.8599999999999</v>
      </c>
      <c r="AJ81" s="782">
        <v>0.3751185861316742</v>
      </c>
      <c r="AK81" s="816"/>
      <c r="AL81" s="800">
        <v>1.1234998313063316</v>
      </c>
      <c r="AM81" s="782">
        <v>1.0993856749482398</v>
      </c>
      <c r="AN81" s="782">
        <v>0.70684970684970683</v>
      </c>
      <c r="AO81" s="818">
        <v>0.7259941804073714</v>
      </c>
      <c r="AP81" s="816"/>
      <c r="AQ81" s="819">
        <v>1398.6</v>
      </c>
      <c r="AR81" s="820">
        <v>0.41240000000000004</v>
      </c>
      <c r="AS81" s="820">
        <v>1398.6</v>
      </c>
      <c r="AT81" s="820">
        <v>0.41240000000000004</v>
      </c>
      <c r="AU81" s="816"/>
      <c r="AV81" s="820">
        <v>988.59999999999991</v>
      </c>
      <c r="AW81" s="820">
        <v>0.2994</v>
      </c>
      <c r="AX81" s="820">
        <v>988.59999999999991</v>
      </c>
      <c r="AY81" s="820">
        <v>0.2994</v>
      </c>
      <c r="AZ81" s="816"/>
      <c r="BA81" s="820"/>
      <c r="BB81" s="820">
        <v>988.59999999999991</v>
      </c>
      <c r="BC81" s="820">
        <v>988.59999999999991</v>
      </c>
      <c r="BD81" s="820">
        <v>988.59999999999991</v>
      </c>
      <c r="BE81" s="820">
        <v>988.59999999999991</v>
      </c>
      <c r="BF81" s="820">
        <v>988.59999999999991</v>
      </c>
      <c r="BG81" s="820">
        <v>988.59999999999991</v>
      </c>
      <c r="BH81" s="820">
        <v>988.59999999999991</v>
      </c>
      <c r="BI81" s="820">
        <v>988.59999999999991</v>
      </c>
      <c r="BJ81" s="820">
        <v>988.59999999999991</v>
      </c>
      <c r="BK81" s="820">
        <v>988.59999999999991</v>
      </c>
      <c r="BL81" s="820">
        <v>988.59999999999991</v>
      </c>
      <c r="BM81" s="820">
        <v>988.59999999999991</v>
      </c>
      <c r="BN81" s="820">
        <v>988.59999999999991</v>
      </c>
      <c r="BO81" s="820">
        <v>988.59999999999991</v>
      </c>
      <c r="BP81" s="820">
        <v>988.59999999999991</v>
      </c>
      <c r="BQ81" s="820">
        <v>988.59999999999991</v>
      </c>
      <c r="BR81" s="820">
        <v>988.59999999999991</v>
      </c>
      <c r="BS81" s="820">
        <v>988.59999999999991</v>
      </c>
      <c r="BT81" s="820">
        <v>956.8</v>
      </c>
      <c r="BU81" s="820"/>
      <c r="BV81" s="820"/>
      <c r="BW81" s="820"/>
      <c r="BX81" s="820"/>
      <c r="BY81" s="820"/>
      <c r="BZ81" s="820"/>
      <c r="CA81" s="816"/>
      <c r="CB81" s="820"/>
      <c r="CC81" s="820">
        <v>0.2994</v>
      </c>
      <c r="CD81" s="820">
        <v>0.2994</v>
      </c>
      <c r="CE81" s="820">
        <v>0.2994</v>
      </c>
      <c r="CF81" s="820">
        <v>0.2994</v>
      </c>
      <c r="CG81" s="820">
        <v>0.2994</v>
      </c>
      <c r="CH81" s="820">
        <v>0.2994</v>
      </c>
      <c r="CI81" s="820">
        <v>0.2994</v>
      </c>
      <c r="CJ81" s="820">
        <v>0.2994</v>
      </c>
      <c r="CK81" s="820">
        <v>0.2994</v>
      </c>
      <c r="CL81" s="820">
        <v>0.2994</v>
      </c>
      <c r="CM81" s="820">
        <v>0.2994</v>
      </c>
      <c r="CN81" s="820">
        <v>0.2994</v>
      </c>
      <c r="CO81" s="820">
        <v>0.2994</v>
      </c>
      <c r="CP81" s="820">
        <v>0.2994</v>
      </c>
      <c r="CQ81" s="820">
        <v>0.2994</v>
      </c>
      <c r="CR81" s="820">
        <v>0.2994</v>
      </c>
      <c r="CS81" s="820">
        <v>0.2994</v>
      </c>
      <c r="CT81" s="820">
        <v>0.2994</v>
      </c>
      <c r="CU81" s="820">
        <v>0.26379999999999998</v>
      </c>
      <c r="CV81" s="820"/>
      <c r="CW81" s="820"/>
      <c r="CX81" s="820"/>
      <c r="CY81" s="820"/>
      <c r="CZ81" s="820"/>
      <c r="DA81" s="821"/>
    </row>
    <row r="82" spans="2:105">
      <c r="B82" s="800">
        <v>19157</v>
      </c>
      <c r="C82" s="782" t="s">
        <v>682</v>
      </c>
      <c r="D82" s="782" t="s">
        <v>858</v>
      </c>
      <c r="E82" s="782" t="s">
        <v>740</v>
      </c>
      <c r="F82" s="782" t="s">
        <v>820</v>
      </c>
      <c r="G82" s="782" t="s">
        <v>821</v>
      </c>
      <c r="H82" s="815">
        <v>2016</v>
      </c>
      <c r="I82" s="816"/>
      <c r="J82" s="764">
        <v>734334</v>
      </c>
      <c r="K82" s="764"/>
      <c r="L82" s="764" t="s">
        <v>29</v>
      </c>
      <c r="M82" s="782"/>
      <c r="N82" s="782"/>
      <c r="O82" s="782"/>
      <c r="P82" s="782"/>
      <c r="Q82" s="782"/>
      <c r="R82" s="782"/>
      <c r="S82" s="816"/>
      <c r="T82" s="782" t="s">
        <v>865</v>
      </c>
      <c r="U82" s="782"/>
      <c r="V82" s="782"/>
      <c r="W82" s="782"/>
      <c r="X82" s="801">
        <v>42479</v>
      </c>
      <c r="Y82" s="815" t="s">
        <v>862</v>
      </c>
      <c r="Z82" s="815">
        <v>1</v>
      </c>
      <c r="AA82" s="815"/>
      <c r="AB82" s="815">
        <v>250</v>
      </c>
      <c r="AC82" s="814">
        <v>42491</v>
      </c>
      <c r="AD82" s="816"/>
      <c r="AE82" s="782" t="s">
        <v>825</v>
      </c>
      <c r="AF82" s="782"/>
      <c r="AG82" s="782"/>
      <c r="AH82" s="817"/>
      <c r="AI82" s="800">
        <v>0</v>
      </c>
      <c r="AJ82" s="782">
        <v>0</v>
      </c>
      <c r="AK82" s="816"/>
      <c r="AL82" s="800" t="s">
        <v>833</v>
      </c>
      <c r="AM82" s="782" t="s">
        <v>833</v>
      </c>
      <c r="AN82" s="782" t="e">
        <v>#DIV/0!</v>
      </c>
      <c r="AO82" s="818" t="e">
        <v>#DIV/0!</v>
      </c>
      <c r="AP82" s="816"/>
      <c r="AQ82" s="819">
        <v>0</v>
      </c>
      <c r="AR82" s="820">
        <v>0</v>
      </c>
      <c r="AS82" s="820">
        <v>0</v>
      </c>
      <c r="AT82" s="820">
        <v>0</v>
      </c>
      <c r="AU82" s="816"/>
      <c r="AV82" s="820">
        <v>0</v>
      </c>
      <c r="AW82" s="820">
        <v>0</v>
      </c>
      <c r="AX82" s="820">
        <v>0</v>
      </c>
      <c r="AY82" s="820">
        <v>0</v>
      </c>
      <c r="AZ82" s="816"/>
      <c r="BA82" s="820"/>
      <c r="BB82" s="820">
        <v>0</v>
      </c>
      <c r="BC82" s="820">
        <v>0</v>
      </c>
      <c r="BD82" s="820">
        <v>0</v>
      </c>
      <c r="BE82" s="820">
        <v>0</v>
      </c>
      <c r="BF82" s="820">
        <v>0</v>
      </c>
      <c r="BG82" s="820">
        <v>0</v>
      </c>
      <c r="BH82" s="820">
        <v>0</v>
      </c>
      <c r="BI82" s="820">
        <v>0</v>
      </c>
      <c r="BJ82" s="820">
        <v>0</v>
      </c>
      <c r="BK82" s="820">
        <v>0</v>
      </c>
      <c r="BL82" s="820">
        <v>0</v>
      </c>
      <c r="BM82" s="820">
        <v>0</v>
      </c>
      <c r="BN82" s="820">
        <v>0</v>
      </c>
      <c r="BO82" s="820">
        <v>0</v>
      </c>
      <c r="BP82" s="820">
        <v>0</v>
      </c>
      <c r="BQ82" s="820">
        <v>0</v>
      </c>
      <c r="BR82" s="820">
        <v>0</v>
      </c>
      <c r="BS82" s="820">
        <v>0</v>
      </c>
      <c r="BT82" s="820">
        <v>0</v>
      </c>
      <c r="BU82" s="820"/>
      <c r="BV82" s="820"/>
      <c r="BW82" s="820"/>
      <c r="BX82" s="820"/>
      <c r="BY82" s="820"/>
      <c r="BZ82" s="820"/>
      <c r="CA82" s="816"/>
      <c r="CB82" s="820"/>
      <c r="CC82" s="820">
        <v>0</v>
      </c>
      <c r="CD82" s="820">
        <v>0</v>
      </c>
      <c r="CE82" s="820">
        <v>0</v>
      </c>
      <c r="CF82" s="820">
        <v>0</v>
      </c>
      <c r="CG82" s="820">
        <v>0</v>
      </c>
      <c r="CH82" s="820">
        <v>0</v>
      </c>
      <c r="CI82" s="820">
        <v>0</v>
      </c>
      <c r="CJ82" s="820">
        <v>0</v>
      </c>
      <c r="CK82" s="820">
        <v>0</v>
      </c>
      <c r="CL82" s="820">
        <v>0</v>
      </c>
      <c r="CM82" s="820">
        <v>0</v>
      </c>
      <c r="CN82" s="820">
        <v>0</v>
      </c>
      <c r="CO82" s="820">
        <v>0</v>
      </c>
      <c r="CP82" s="820">
        <v>0</v>
      </c>
      <c r="CQ82" s="820">
        <v>0</v>
      </c>
      <c r="CR82" s="820">
        <v>0</v>
      </c>
      <c r="CS82" s="820">
        <v>0</v>
      </c>
      <c r="CT82" s="820">
        <v>0</v>
      </c>
      <c r="CU82" s="820">
        <v>0</v>
      </c>
      <c r="CV82" s="820"/>
      <c r="CW82" s="820"/>
      <c r="CX82" s="820"/>
      <c r="CY82" s="820"/>
      <c r="CZ82" s="820"/>
      <c r="DA82" s="821"/>
    </row>
    <row r="83" spans="2:105">
      <c r="B83" s="800">
        <v>19160</v>
      </c>
      <c r="C83" s="782" t="s">
        <v>682</v>
      </c>
      <c r="D83" s="782" t="s">
        <v>858</v>
      </c>
      <c r="E83" s="782" t="s">
        <v>740</v>
      </c>
      <c r="F83" s="782" t="s">
        <v>820</v>
      </c>
      <c r="G83" s="782" t="s">
        <v>821</v>
      </c>
      <c r="H83" s="815">
        <v>2016</v>
      </c>
      <c r="I83" s="816"/>
      <c r="J83" s="764">
        <v>727229</v>
      </c>
      <c r="K83" s="764"/>
      <c r="L83" s="764" t="s">
        <v>29</v>
      </c>
      <c r="M83" s="782"/>
      <c r="N83" s="782"/>
      <c r="O83" s="782"/>
      <c r="P83" s="782"/>
      <c r="Q83" s="782"/>
      <c r="R83" s="782"/>
      <c r="S83" s="816"/>
      <c r="T83" s="782" t="s">
        <v>859</v>
      </c>
      <c r="U83" s="782"/>
      <c r="V83" s="782"/>
      <c r="W83" s="782"/>
      <c r="X83" s="801">
        <v>42467</v>
      </c>
      <c r="Y83" s="815" t="s">
        <v>862</v>
      </c>
      <c r="Z83" s="815">
        <v>1</v>
      </c>
      <c r="AA83" s="815"/>
      <c r="AB83" s="815">
        <v>250</v>
      </c>
      <c r="AC83" s="814">
        <v>42491</v>
      </c>
      <c r="AD83" s="816"/>
      <c r="AE83" s="782" t="s">
        <v>825</v>
      </c>
      <c r="AF83" s="782"/>
      <c r="AG83" s="782"/>
      <c r="AH83" s="817"/>
      <c r="AI83" s="800">
        <v>1228</v>
      </c>
      <c r="AJ83" s="782">
        <v>0.36522153846153799</v>
      </c>
      <c r="AK83" s="816"/>
      <c r="AL83" s="800">
        <v>1.1130293159609119</v>
      </c>
      <c r="AM83" s="782">
        <v>1.0317025704103739</v>
      </c>
      <c r="AN83" s="782">
        <v>0.70002926543751831</v>
      </c>
      <c r="AO83" s="818">
        <v>0.70010615711252644</v>
      </c>
      <c r="AP83" s="816"/>
      <c r="AQ83" s="819">
        <v>1366.8</v>
      </c>
      <c r="AR83" s="820">
        <v>0.37680000000000002</v>
      </c>
      <c r="AS83" s="820">
        <v>1366.8</v>
      </c>
      <c r="AT83" s="820">
        <v>0.37680000000000002</v>
      </c>
      <c r="AU83" s="816"/>
      <c r="AV83" s="820">
        <v>956.8</v>
      </c>
      <c r="AW83" s="820">
        <v>0.26379999999999998</v>
      </c>
      <c r="AX83" s="820">
        <v>956.8</v>
      </c>
      <c r="AY83" s="820">
        <v>0.26379999999999998</v>
      </c>
      <c r="AZ83" s="816"/>
      <c r="BA83" s="820"/>
      <c r="BB83" s="820">
        <v>956.8</v>
      </c>
      <c r="BC83" s="820">
        <v>956.8</v>
      </c>
      <c r="BD83" s="820">
        <v>956.8</v>
      </c>
      <c r="BE83" s="820">
        <v>956.8</v>
      </c>
      <c r="BF83" s="820">
        <v>956.8</v>
      </c>
      <c r="BG83" s="820">
        <v>956.8</v>
      </c>
      <c r="BH83" s="820">
        <v>956.8</v>
      </c>
      <c r="BI83" s="820">
        <v>956.8</v>
      </c>
      <c r="BJ83" s="820">
        <v>956.8</v>
      </c>
      <c r="BK83" s="820">
        <v>956.8</v>
      </c>
      <c r="BL83" s="820">
        <v>956.8</v>
      </c>
      <c r="BM83" s="820">
        <v>956.8</v>
      </c>
      <c r="BN83" s="820">
        <v>956.8</v>
      </c>
      <c r="BO83" s="820">
        <v>956.8</v>
      </c>
      <c r="BP83" s="820">
        <v>956.8</v>
      </c>
      <c r="BQ83" s="820">
        <v>956.8</v>
      </c>
      <c r="BR83" s="820">
        <v>956.8</v>
      </c>
      <c r="BS83" s="820">
        <v>956.8</v>
      </c>
      <c r="BT83" s="820">
        <v>956.8</v>
      </c>
      <c r="BU83" s="820"/>
      <c r="BV83" s="820"/>
      <c r="BW83" s="820"/>
      <c r="BX83" s="820"/>
      <c r="BY83" s="820"/>
      <c r="BZ83" s="820"/>
      <c r="CA83" s="816"/>
      <c r="CB83" s="820"/>
      <c r="CC83" s="820">
        <v>0.26379999999999998</v>
      </c>
      <c r="CD83" s="820">
        <v>0.26379999999999998</v>
      </c>
      <c r="CE83" s="820">
        <v>0.26379999999999998</v>
      </c>
      <c r="CF83" s="820">
        <v>0.26379999999999998</v>
      </c>
      <c r="CG83" s="820">
        <v>0.26379999999999998</v>
      </c>
      <c r="CH83" s="820">
        <v>0.26379999999999998</v>
      </c>
      <c r="CI83" s="820">
        <v>0.26379999999999998</v>
      </c>
      <c r="CJ83" s="820">
        <v>0.26379999999999998</v>
      </c>
      <c r="CK83" s="820">
        <v>0.26379999999999998</v>
      </c>
      <c r="CL83" s="820">
        <v>0.26379999999999998</v>
      </c>
      <c r="CM83" s="820">
        <v>0.26379999999999998</v>
      </c>
      <c r="CN83" s="820">
        <v>0.26379999999999998</v>
      </c>
      <c r="CO83" s="820">
        <v>0.26379999999999998</v>
      </c>
      <c r="CP83" s="820">
        <v>0.26379999999999998</v>
      </c>
      <c r="CQ83" s="820">
        <v>0.26379999999999998</v>
      </c>
      <c r="CR83" s="820">
        <v>0.26379999999999998</v>
      </c>
      <c r="CS83" s="820">
        <v>0.26379999999999998</v>
      </c>
      <c r="CT83" s="820">
        <v>0.26379999999999998</v>
      </c>
      <c r="CU83" s="820">
        <v>0.26379999999999998</v>
      </c>
      <c r="CV83" s="820"/>
      <c r="CW83" s="820"/>
      <c r="CX83" s="820"/>
      <c r="CY83" s="820"/>
      <c r="CZ83" s="820"/>
      <c r="DA83" s="821"/>
    </row>
    <row r="84" spans="2:105">
      <c r="B84" s="800">
        <v>19162</v>
      </c>
      <c r="C84" s="782" t="s">
        <v>682</v>
      </c>
      <c r="D84" s="782" t="s">
        <v>858</v>
      </c>
      <c r="E84" s="782" t="s">
        <v>740</v>
      </c>
      <c r="F84" s="782" t="s">
        <v>820</v>
      </c>
      <c r="G84" s="782" t="s">
        <v>821</v>
      </c>
      <c r="H84" s="815">
        <v>2016</v>
      </c>
      <c r="I84" s="816"/>
      <c r="J84" s="764">
        <v>723303</v>
      </c>
      <c r="K84" s="764"/>
      <c r="L84" s="764" t="s">
        <v>29</v>
      </c>
      <c r="M84" s="782"/>
      <c r="N84" s="782"/>
      <c r="O84" s="782"/>
      <c r="P84" s="782"/>
      <c r="Q84" s="782"/>
      <c r="R84" s="782"/>
      <c r="S84" s="816"/>
      <c r="T84" s="782" t="s">
        <v>859</v>
      </c>
      <c r="U84" s="782"/>
      <c r="V84" s="782"/>
      <c r="W84" s="782"/>
      <c r="X84" s="801">
        <v>42394</v>
      </c>
      <c r="Y84" s="815" t="s">
        <v>862</v>
      </c>
      <c r="Z84" s="815">
        <v>1</v>
      </c>
      <c r="AA84" s="815"/>
      <c r="AB84" s="815">
        <v>250</v>
      </c>
      <c r="AC84" s="814">
        <v>42491</v>
      </c>
      <c r="AD84" s="816"/>
      <c r="AE84" s="782" t="s">
        <v>825</v>
      </c>
      <c r="AF84" s="782"/>
      <c r="AG84" s="782"/>
      <c r="AH84" s="817"/>
      <c r="AI84" s="800">
        <v>1228</v>
      </c>
      <c r="AJ84" s="782">
        <v>0.36522153846153799</v>
      </c>
      <c r="AK84" s="816"/>
      <c r="AL84" s="800">
        <v>1.1130293159609119</v>
      </c>
      <c r="AM84" s="782">
        <v>1.0317025704103739</v>
      </c>
      <c r="AN84" s="782">
        <v>0.70002926543751831</v>
      </c>
      <c r="AO84" s="818">
        <v>0.70010615711252644</v>
      </c>
      <c r="AP84" s="816"/>
      <c r="AQ84" s="819">
        <v>1366.8</v>
      </c>
      <c r="AR84" s="820">
        <v>0.37680000000000002</v>
      </c>
      <c r="AS84" s="820">
        <v>1366.8</v>
      </c>
      <c r="AT84" s="820">
        <v>0.37680000000000002</v>
      </c>
      <c r="AU84" s="816"/>
      <c r="AV84" s="820">
        <v>956.8</v>
      </c>
      <c r="AW84" s="820">
        <v>0.26379999999999998</v>
      </c>
      <c r="AX84" s="820">
        <v>956.8</v>
      </c>
      <c r="AY84" s="820">
        <v>0.26379999999999998</v>
      </c>
      <c r="AZ84" s="816"/>
      <c r="BA84" s="820"/>
      <c r="BB84" s="820">
        <v>956.8</v>
      </c>
      <c r="BC84" s="820">
        <v>956.8</v>
      </c>
      <c r="BD84" s="820">
        <v>956.8</v>
      </c>
      <c r="BE84" s="820">
        <v>956.8</v>
      </c>
      <c r="BF84" s="820">
        <v>956.8</v>
      </c>
      <c r="BG84" s="820">
        <v>956.8</v>
      </c>
      <c r="BH84" s="820">
        <v>956.8</v>
      </c>
      <c r="BI84" s="820">
        <v>956.8</v>
      </c>
      <c r="BJ84" s="820">
        <v>956.8</v>
      </c>
      <c r="BK84" s="820">
        <v>956.8</v>
      </c>
      <c r="BL84" s="820">
        <v>956.8</v>
      </c>
      <c r="BM84" s="820">
        <v>956.8</v>
      </c>
      <c r="BN84" s="820">
        <v>956.8</v>
      </c>
      <c r="BO84" s="820">
        <v>956.8</v>
      </c>
      <c r="BP84" s="820">
        <v>956.8</v>
      </c>
      <c r="BQ84" s="820">
        <v>956.8</v>
      </c>
      <c r="BR84" s="820">
        <v>956.8</v>
      </c>
      <c r="BS84" s="820">
        <v>956.8</v>
      </c>
      <c r="BT84" s="820">
        <v>956.8</v>
      </c>
      <c r="BU84" s="820"/>
      <c r="BV84" s="820"/>
      <c r="BW84" s="820"/>
      <c r="BX84" s="820"/>
      <c r="BY84" s="820"/>
      <c r="BZ84" s="820"/>
      <c r="CA84" s="816"/>
      <c r="CB84" s="820"/>
      <c r="CC84" s="820">
        <v>0.26379999999999998</v>
      </c>
      <c r="CD84" s="820">
        <v>0.26379999999999998</v>
      </c>
      <c r="CE84" s="820">
        <v>0.26379999999999998</v>
      </c>
      <c r="CF84" s="820">
        <v>0.26379999999999998</v>
      </c>
      <c r="CG84" s="820">
        <v>0.26379999999999998</v>
      </c>
      <c r="CH84" s="820">
        <v>0.26379999999999998</v>
      </c>
      <c r="CI84" s="820">
        <v>0.26379999999999998</v>
      </c>
      <c r="CJ84" s="820">
        <v>0.26379999999999998</v>
      </c>
      <c r="CK84" s="820">
        <v>0.26379999999999998</v>
      </c>
      <c r="CL84" s="820">
        <v>0.26379999999999998</v>
      </c>
      <c r="CM84" s="820">
        <v>0.26379999999999998</v>
      </c>
      <c r="CN84" s="820">
        <v>0.26379999999999998</v>
      </c>
      <c r="CO84" s="820">
        <v>0.26379999999999998</v>
      </c>
      <c r="CP84" s="820">
        <v>0.26379999999999998</v>
      </c>
      <c r="CQ84" s="820">
        <v>0.26379999999999998</v>
      </c>
      <c r="CR84" s="820">
        <v>0.26379999999999998</v>
      </c>
      <c r="CS84" s="820">
        <v>0.26379999999999998</v>
      </c>
      <c r="CT84" s="820">
        <v>0.26379999999999998</v>
      </c>
      <c r="CU84" s="820">
        <v>0.26379999999999998</v>
      </c>
      <c r="CV84" s="820"/>
      <c r="CW84" s="820"/>
      <c r="CX84" s="820"/>
      <c r="CY84" s="820"/>
      <c r="CZ84" s="820"/>
      <c r="DA84" s="821"/>
    </row>
    <row r="85" spans="2:105">
      <c r="B85" s="800">
        <v>19163</v>
      </c>
      <c r="C85" s="782" t="s">
        <v>682</v>
      </c>
      <c r="D85" s="782" t="s">
        <v>858</v>
      </c>
      <c r="E85" s="782" t="s">
        <v>740</v>
      </c>
      <c r="F85" s="782" t="s">
        <v>820</v>
      </c>
      <c r="G85" s="782" t="s">
        <v>821</v>
      </c>
      <c r="H85" s="815">
        <v>2016</v>
      </c>
      <c r="I85" s="816"/>
      <c r="J85" s="764">
        <v>725482</v>
      </c>
      <c r="K85" s="764"/>
      <c r="L85" s="764" t="s">
        <v>29</v>
      </c>
      <c r="M85" s="782"/>
      <c r="N85" s="782"/>
      <c r="O85" s="782"/>
      <c r="P85" s="782"/>
      <c r="Q85" s="782"/>
      <c r="R85" s="782"/>
      <c r="S85" s="816"/>
      <c r="T85" s="782" t="s">
        <v>859</v>
      </c>
      <c r="U85" s="782"/>
      <c r="V85" s="782"/>
      <c r="W85" s="782"/>
      <c r="X85" s="801">
        <v>42460</v>
      </c>
      <c r="Y85" s="815" t="s">
        <v>862</v>
      </c>
      <c r="Z85" s="815">
        <v>1</v>
      </c>
      <c r="AA85" s="815"/>
      <c r="AB85" s="815">
        <v>250</v>
      </c>
      <c r="AC85" s="814">
        <v>42491</v>
      </c>
      <c r="AD85" s="816"/>
      <c r="AE85" s="782" t="s">
        <v>825</v>
      </c>
      <c r="AF85" s="782"/>
      <c r="AG85" s="782"/>
      <c r="AH85" s="817"/>
      <c r="AI85" s="800">
        <v>1228</v>
      </c>
      <c r="AJ85" s="782">
        <v>0.36522153846153799</v>
      </c>
      <c r="AK85" s="816"/>
      <c r="AL85" s="800">
        <v>1.1130293159609119</v>
      </c>
      <c r="AM85" s="782">
        <v>1.0317025704103739</v>
      </c>
      <c r="AN85" s="782">
        <v>0.70002926543751831</v>
      </c>
      <c r="AO85" s="818">
        <v>0.70010615711252644</v>
      </c>
      <c r="AP85" s="816"/>
      <c r="AQ85" s="819">
        <v>1366.8</v>
      </c>
      <c r="AR85" s="820">
        <v>0.37680000000000002</v>
      </c>
      <c r="AS85" s="820">
        <v>1366.8</v>
      </c>
      <c r="AT85" s="820">
        <v>0.37680000000000002</v>
      </c>
      <c r="AU85" s="816"/>
      <c r="AV85" s="820">
        <v>956.8</v>
      </c>
      <c r="AW85" s="820">
        <v>0.26379999999999998</v>
      </c>
      <c r="AX85" s="820">
        <v>956.8</v>
      </c>
      <c r="AY85" s="820">
        <v>0.26379999999999998</v>
      </c>
      <c r="AZ85" s="816"/>
      <c r="BA85" s="820"/>
      <c r="BB85" s="820">
        <v>956.8</v>
      </c>
      <c r="BC85" s="820">
        <v>956.8</v>
      </c>
      <c r="BD85" s="820">
        <v>956.8</v>
      </c>
      <c r="BE85" s="820">
        <v>956.8</v>
      </c>
      <c r="BF85" s="820">
        <v>956.8</v>
      </c>
      <c r="BG85" s="820">
        <v>956.8</v>
      </c>
      <c r="BH85" s="820">
        <v>956.8</v>
      </c>
      <c r="BI85" s="820">
        <v>956.8</v>
      </c>
      <c r="BJ85" s="820">
        <v>956.8</v>
      </c>
      <c r="BK85" s="820">
        <v>956.8</v>
      </c>
      <c r="BL85" s="820">
        <v>956.8</v>
      </c>
      <c r="BM85" s="820">
        <v>956.8</v>
      </c>
      <c r="BN85" s="820">
        <v>956.8</v>
      </c>
      <c r="BO85" s="820">
        <v>956.8</v>
      </c>
      <c r="BP85" s="820">
        <v>956.8</v>
      </c>
      <c r="BQ85" s="820">
        <v>956.8</v>
      </c>
      <c r="BR85" s="820">
        <v>956.8</v>
      </c>
      <c r="BS85" s="820">
        <v>956.8</v>
      </c>
      <c r="BT85" s="820">
        <v>956.8</v>
      </c>
      <c r="BU85" s="820"/>
      <c r="BV85" s="820"/>
      <c r="BW85" s="820"/>
      <c r="BX85" s="820"/>
      <c r="BY85" s="820"/>
      <c r="BZ85" s="820"/>
      <c r="CA85" s="816"/>
      <c r="CB85" s="820"/>
      <c r="CC85" s="820">
        <v>0.26379999999999998</v>
      </c>
      <c r="CD85" s="820">
        <v>0.26379999999999998</v>
      </c>
      <c r="CE85" s="820">
        <v>0.26379999999999998</v>
      </c>
      <c r="CF85" s="820">
        <v>0.26379999999999998</v>
      </c>
      <c r="CG85" s="820">
        <v>0.26379999999999998</v>
      </c>
      <c r="CH85" s="820">
        <v>0.26379999999999998</v>
      </c>
      <c r="CI85" s="820">
        <v>0.26379999999999998</v>
      </c>
      <c r="CJ85" s="820">
        <v>0.26379999999999998</v>
      </c>
      <c r="CK85" s="820">
        <v>0.26379999999999998</v>
      </c>
      <c r="CL85" s="820">
        <v>0.26379999999999998</v>
      </c>
      <c r="CM85" s="820">
        <v>0.26379999999999998</v>
      </c>
      <c r="CN85" s="820">
        <v>0.26379999999999998</v>
      </c>
      <c r="CO85" s="820">
        <v>0.26379999999999998</v>
      </c>
      <c r="CP85" s="820">
        <v>0.26379999999999998</v>
      </c>
      <c r="CQ85" s="820">
        <v>0.26379999999999998</v>
      </c>
      <c r="CR85" s="820">
        <v>0.26379999999999998</v>
      </c>
      <c r="CS85" s="820">
        <v>0.26379999999999998</v>
      </c>
      <c r="CT85" s="820">
        <v>0.26379999999999998</v>
      </c>
      <c r="CU85" s="820">
        <v>0.26379999999999998</v>
      </c>
      <c r="CV85" s="820"/>
      <c r="CW85" s="820"/>
      <c r="CX85" s="820"/>
      <c r="CY85" s="820"/>
      <c r="CZ85" s="820"/>
      <c r="DA85" s="821"/>
    </row>
    <row r="86" spans="2:105">
      <c r="B86" s="800">
        <v>19154</v>
      </c>
      <c r="C86" s="782" t="s">
        <v>682</v>
      </c>
      <c r="D86" s="782" t="s">
        <v>858</v>
      </c>
      <c r="E86" s="782" t="s">
        <v>740</v>
      </c>
      <c r="F86" s="782" t="s">
        <v>820</v>
      </c>
      <c r="G86" s="782" t="s">
        <v>821</v>
      </c>
      <c r="H86" s="815">
        <v>2016</v>
      </c>
      <c r="I86" s="816"/>
      <c r="J86" s="764">
        <v>732903</v>
      </c>
      <c r="K86" s="764"/>
      <c r="L86" s="764" t="s">
        <v>29</v>
      </c>
      <c r="M86" s="782"/>
      <c r="N86" s="782"/>
      <c r="O86" s="782"/>
      <c r="P86" s="782"/>
      <c r="Q86" s="782"/>
      <c r="R86" s="782"/>
      <c r="S86" s="816"/>
      <c r="T86" s="782" t="s">
        <v>863</v>
      </c>
      <c r="U86" s="782"/>
      <c r="V86" s="782"/>
      <c r="W86" s="782"/>
      <c r="X86" s="801">
        <v>42460</v>
      </c>
      <c r="Y86" s="815" t="s">
        <v>864</v>
      </c>
      <c r="Z86" s="815">
        <v>2</v>
      </c>
      <c r="AA86" s="815"/>
      <c r="AB86" s="815">
        <v>650</v>
      </c>
      <c r="AC86" s="814">
        <v>42491</v>
      </c>
      <c r="AD86" s="816"/>
      <c r="AE86" s="782" t="s">
        <v>825</v>
      </c>
      <c r="AF86" s="782"/>
      <c r="AG86" s="782"/>
      <c r="AH86" s="817"/>
      <c r="AI86" s="800">
        <v>1244.8599999999999</v>
      </c>
      <c r="AJ86" s="782">
        <v>0.3751185861316742</v>
      </c>
      <c r="AK86" s="816"/>
      <c r="AL86" s="800">
        <v>1.1234998313063316</v>
      </c>
      <c r="AM86" s="782">
        <v>1.0993856749482398</v>
      </c>
      <c r="AN86" s="782">
        <v>0.70684970684970683</v>
      </c>
      <c r="AO86" s="818">
        <v>0.7259941804073714</v>
      </c>
      <c r="AP86" s="816"/>
      <c r="AQ86" s="819">
        <v>1398.6</v>
      </c>
      <c r="AR86" s="820">
        <v>0.41240000000000004</v>
      </c>
      <c r="AS86" s="820">
        <v>1398.6</v>
      </c>
      <c r="AT86" s="820">
        <v>0.41240000000000004</v>
      </c>
      <c r="AU86" s="816"/>
      <c r="AV86" s="820">
        <v>988.59999999999991</v>
      </c>
      <c r="AW86" s="820">
        <v>0.2994</v>
      </c>
      <c r="AX86" s="820">
        <v>988.59999999999991</v>
      </c>
      <c r="AY86" s="820">
        <v>0.2994</v>
      </c>
      <c r="AZ86" s="816"/>
      <c r="BA86" s="820"/>
      <c r="BB86" s="820">
        <v>988.59999999999991</v>
      </c>
      <c r="BC86" s="820">
        <v>988.59999999999991</v>
      </c>
      <c r="BD86" s="820">
        <v>988.59999999999991</v>
      </c>
      <c r="BE86" s="820">
        <v>988.59999999999991</v>
      </c>
      <c r="BF86" s="820">
        <v>988.59999999999991</v>
      </c>
      <c r="BG86" s="820">
        <v>988.59999999999991</v>
      </c>
      <c r="BH86" s="820">
        <v>988.59999999999991</v>
      </c>
      <c r="BI86" s="820">
        <v>988.59999999999991</v>
      </c>
      <c r="BJ86" s="820">
        <v>988.59999999999991</v>
      </c>
      <c r="BK86" s="820">
        <v>988.59999999999991</v>
      </c>
      <c r="BL86" s="820">
        <v>988.59999999999991</v>
      </c>
      <c r="BM86" s="820">
        <v>988.59999999999991</v>
      </c>
      <c r="BN86" s="820">
        <v>988.59999999999991</v>
      </c>
      <c r="BO86" s="820">
        <v>988.59999999999991</v>
      </c>
      <c r="BP86" s="820">
        <v>988.59999999999991</v>
      </c>
      <c r="BQ86" s="820">
        <v>988.59999999999991</v>
      </c>
      <c r="BR86" s="820">
        <v>988.59999999999991</v>
      </c>
      <c r="BS86" s="820">
        <v>988.59999999999991</v>
      </c>
      <c r="BT86" s="820">
        <v>956.8</v>
      </c>
      <c r="BU86" s="820"/>
      <c r="BV86" s="820"/>
      <c r="BW86" s="820"/>
      <c r="BX86" s="820"/>
      <c r="BY86" s="820"/>
      <c r="BZ86" s="820"/>
      <c r="CA86" s="816"/>
      <c r="CB86" s="820"/>
      <c r="CC86" s="820">
        <v>0.2994</v>
      </c>
      <c r="CD86" s="820">
        <v>0.2994</v>
      </c>
      <c r="CE86" s="820">
        <v>0.2994</v>
      </c>
      <c r="CF86" s="820">
        <v>0.2994</v>
      </c>
      <c r="CG86" s="820">
        <v>0.2994</v>
      </c>
      <c r="CH86" s="820">
        <v>0.2994</v>
      </c>
      <c r="CI86" s="820">
        <v>0.2994</v>
      </c>
      <c r="CJ86" s="820">
        <v>0.2994</v>
      </c>
      <c r="CK86" s="820">
        <v>0.2994</v>
      </c>
      <c r="CL86" s="820">
        <v>0.2994</v>
      </c>
      <c r="CM86" s="820">
        <v>0.2994</v>
      </c>
      <c r="CN86" s="820">
        <v>0.2994</v>
      </c>
      <c r="CO86" s="820">
        <v>0.2994</v>
      </c>
      <c r="CP86" s="820">
        <v>0.2994</v>
      </c>
      <c r="CQ86" s="820">
        <v>0.2994</v>
      </c>
      <c r="CR86" s="820">
        <v>0.2994</v>
      </c>
      <c r="CS86" s="820">
        <v>0.2994</v>
      </c>
      <c r="CT86" s="820">
        <v>0.2994</v>
      </c>
      <c r="CU86" s="820">
        <v>0.26379999999999998</v>
      </c>
      <c r="CV86" s="820"/>
      <c r="CW86" s="820"/>
      <c r="CX86" s="820"/>
      <c r="CY86" s="820"/>
      <c r="CZ86" s="820"/>
      <c r="DA86" s="821"/>
    </row>
    <row r="87" spans="2:105">
      <c r="B87" s="800">
        <v>19164</v>
      </c>
      <c r="C87" s="782" t="s">
        <v>682</v>
      </c>
      <c r="D87" s="782" t="s">
        <v>858</v>
      </c>
      <c r="E87" s="782" t="s">
        <v>740</v>
      </c>
      <c r="F87" s="782" t="s">
        <v>820</v>
      </c>
      <c r="G87" s="782" t="s">
        <v>821</v>
      </c>
      <c r="H87" s="815">
        <v>2016</v>
      </c>
      <c r="I87" s="816"/>
      <c r="J87" s="764">
        <v>726345</v>
      </c>
      <c r="K87" s="764"/>
      <c r="L87" s="764" t="s">
        <v>29</v>
      </c>
      <c r="M87" s="782"/>
      <c r="N87" s="782"/>
      <c r="O87" s="782"/>
      <c r="P87" s="782"/>
      <c r="Q87" s="782"/>
      <c r="R87" s="782"/>
      <c r="S87" s="816"/>
      <c r="T87" s="782" t="s">
        <v>859</v>
      </c>
      <c r="U87" s="782"/>
      <c r="V87" s="782"/>
      <c r="W87" s="782"/>
      <c r="X87" s="801">
        <v>42422</v>
      </c>
      <c r="Y87" s="815" t="s">
        <v>862</v>
      </c>
      <c r="Z87" s="815">
        <v>1</v>
      </c>
      <c r="AA87" s="815"/>
      <c r="AB87" s="815">
        <v>250</v>
      </c>
      <c r="AC87" s="814">
        <v>42461</v>
      </c>
      <c r="AD87" s="816"/>
      <c r="AE87" s="782" t="s">
        <v>825</v>
      </c>
      <c r="AF87" s="782"/>
      <c r="AG87" s="782"/>
      <c r="AH87" s="817"/>
      <c r="AI87" s="800">
        <v>1228</v>
      </c>
      <c r="AJ87" s="782">
        <v>0.36522153846153799</v>
      </c>
      <c r="AK87" s="816"/>
      <c r="AL87" s="800">
        <v>1.1130293159609119</v>
      </c>
      <c r="AM87" s="782">
        <v>1.0317025704103739</v>
      </c>
      <c r="AN87" s="782">
        <v>0.70002926543751831</v>
      </c>
      <c r="AO87" s="818">
        <v>0.70010615711252644</v>
      </c>
      <c r="AP87" s="816"/>
      <c r="AQ87" s="819">
        <v>1366.8</v>
      </c>
      <c r="AR87" s="820">
        <v>0.37680000000000002</v>
      </c>
      <c r="AS87" s="820">
        <v>1366.8</v>
      </c>
      <c r="AT87" s="820">
        <v>0.37680000000000002</v>
      </c>
      <c r="AU87" s="816"/>
      <c r="AV87" s="820">
        <v>956.8</v>
      </c>
      <c r="AW87" s="820">
        <v>0.26379999999999998</v>
      </c>
      <c r="AX87" s="820">
        <v>956.8</v>
      </c>
      <c r="AY87" s="820">
        <v>0.26379999999999998</v>
      </c>
      <c r="AZ87" s="816"/>
      <c r="BA87" s="820"/>
      <c r="BB87" s="820">
        <v>956.8</v>
      </c>
      <c r="BC87" s="820">
        <v>956.8</v>
      </c>
      <c r="BD87" s="820">
        <v>956.8</v>
      </c>
      <c r="BE87" s="820">
        <v>956.8</v>
      </c>
      <c r="BF87" s="820">
        <v>956.8</v>
      </c>
      <c r="BG87" s="820">
        <v>956.8</v>
      </c>
      <c r="BH87" s="820">
        <v>956.8</v>
      </c>
      <c r="BI87" s="820">
        <v>956.8</v>
      </c>
      <c r="BJ87" s="820">
        <v>956.8</v>
      </c>
      <c r="BK87" s="820">
        <v>956.8</v>
      </c>
      <c r="BL87" s="820">
        <v>956.8</v>
      </c>
      <c r="BM87" s="820">
        <v>956.8</v>
      </c>
      <c r="BN87" s="820">
        <v>956.8</v>
      </c>
      <c r="BO87" s="820">
        <v>956.8</v>
      </c>
      <c r="BP87" s="820">
        <v>956.8</v>
      </c>
      <c r="BQ87" s="820">
        <v>956.8</v>
      </c>
      <c r="BR87" s="820">
        <v>956.8</v>
      </c>
      <c r="BS87" s="820">
        <v>956.8</v>
      </c>
      <c r="BT87" s="820">
        <v>956.8</v>
      </c>
      <c r="BU87" s="820"/>
      <c r="BV87" s="820"/>
      <c r="BW87" s="820"/>
      <c r="BX87" s="820"/>
      <c r="BY87" s="820"/>
      <c r="BZ87" s="820"/>
      <c r="CA87" s="816"/>
      <c r="CB87" s="820"/>
      <c r="CC87" s="820">
        <v>0.26379999999999998</v>
      </c>
      <c r="CD87" s="820">
        <v>0.26379999999999998</v>
      </c>
      <c r="CE87" s="820">
        <v>0.26379999999999998</v>
      </c>
      <c r="CF87" s="820">
        <v>0.26379999999999998</v>
      </c>
      <c r="CG87" s="820">
        <v>0.26379999999999998</v>
      </c>
      <c r="CH87" s="820">
        <v>0.26379999999999998</v>
      </c>
      <c r="CI87" s="820">
        <v>0.26379999999999998</v>
      </c>
      <c r="CJ87" s="820">
        <v>0.26379999999999998</v>
      </c>
      <c r="CK87" s="820">
        <v>0.26379999999999998</v>
      </c>
      <c r="CL87" s="820">
        <v>0.26379999999999998</v>
      </c>
      <c r="CM87" s="820">
        <v>0.26379999999999998</v>
      </c>
      <c r="CN87" s="820">
        <v>0.26379999999999998</v>
      </c>
      <c r="CO87" s="820">
        <v>0.26379999999999998</v>
      </c>
      <c r="CP87" s="820">
        <v>0.26379999999999998</v>
      </c>
      <c r="CQ87" s="820">
        <v>0.26379999999999998</v>
      </c>
      <c r="CR87" s="820">
        <v>0.26379999999999998</v>
      </c>
      <c r="CS87" s="820">
        <v>0.26379999999999998</v>
      </c>
      <c r="CT87" s="820">
        <v>0.26379999999999998</v>
      </c>
      <c r="CU87" s="820">
        <v>0.26379999999999998</v>
      </c>
      <c r="CV87" s="820"/>
      <c r="CW87" s="820"/>
      <c r="CX87" s="820"/>
      <c r="CY87" s="820"/>
      <c r="CZ87" s="820"/>
      <c r="DA87" s="821"/>
    </row>
    <row r="88" spans="2:105">
      <c r="B88" s="800">
        <v>19156</v>
      </c>
      <c r="C88" s="782" t="s">
        <v>682</v>
      </c>
      <c r="D88" s="782" t="s">
        <v>858</v>
      </c>
      <c r="E88" s="782" t="s">
        <v>740</v>
      </c>
      <c r="F88" s="782" t="s">
        <v>820</v>
      </c>
      <c r="G88" s="782" t="s">
        <v>821</v>
      </c>
      <c r="H88" s="815">
        <v>2016</v>
      </c>
      <c r="I88" s="816"/>
      <c r="J88" s="764">
        <v>732925</v>
      </c>
      <c r="K88" s="764"/>
      <c r="L88" s="764" t="s">
        <v>29</v>
      </c>
      <c r="M88" s="782"/>
      <c r="N88" s="782"/>
      <c r="O88" s="782"/>
      <c r="P88" s="782"/>
      <c r="Q88" s="782"/>
      <c r="R88" s="782"/>
      <c r="S88" s="816"/>
      <c r="T88" s="782" t="s">
        <v>863</v>
      </c>
      <c r="U88" s="782"/>
      <c r="V88" s="782"/>
      <c r="W88" s="782"/>
      <c r="X88" s="801">
        <v>42460</v>
      </c>
      <c r="Y88" s="815" t="s">
        <v>864</v>
      </c>
      <c r="Z88" s="815">
        <v>2</v>
      </c>
      <c r="AA88" s="815"/>
      <c r="AB88" s="815">
        <v>650</v>
      </c>
      <c r="AC88" s="814">
        <v>42491</v>
      </c>
      <c r="AD88" s="816"/>
      <c r="AE88" s="782" t="s">
        <v>825</v>
      </c>
      <c r="AF88" s="782"/>
      <c r="AG88" s="782"/>
      <c r="AH88" s="817"/>
      <c r="AI88" s="800">
        <v>1244.8599999999999</v>
      </c>
      <c r="AJ88" s="782">
        <v>0.3751185861316742</v>
      </c>
      <c r="AK88" s="816"/>
      <c r="AL88" s="800">
        <v>1.1234998313063316</v>
      </c>
      <c r="AM88" s="782">
        <v>1.0993856749482398</v>
      </c>
      <c r="AN88" s="782">
        <v>0.70684970684970683</v>
      </c>
      <c r="AO88" s="818">
        <v>0.7259941804073714</v>
      </c>
      <c r="AP88" s="816"/>
      <c r="AQ88" s="819">
        <v>1398.6</v>
      </c>
      <c r="AR88" s="820">
        <v>0.41240000000000004</v>
      </c>
      <c r="AS88" s="820">
        <v>1398.6</v>
      </c>
      <c r="AT88" s="820">
        <v>0.41240000000000004</v>
      </c>
      <c r="AU88" s="816"/>
      <c r="AV88" s="820">
        <v>988.59999999999991</v>
      </c>
      <c r="AW88" s="820">
        <v>0.2994</v>
      </c>
      <c r="AX88" s="820">
        <v>988.59999999999991</v>
      </c>
      <c r="AY88" s="820">
        <v>0.2994</v>
      </c>
      <c r="AZ88" s="816"/>
      <c r="BA88" s="820"/>
      <c r="BB88" s="820">
        <v>988.59999999999991</v>
      </c>
      <c r="BC88" s="820">
        <v>988.59999999999991</v>
      </c>
      <c r="BD88" s="820">
        <v>988.59999999999991</v>
      </c>
      <c r="BE88" s="820">
        <v>988.59999999999991</v>
      </c>
      <c r="BF88" s="820">
        <v>988.59999999999991</v>
      </c>
      <c r="BG88" s="820">
        <v>988.59999999999991</v>
      </c>
      <c r="BH88" s="820">
        <v>988.59999999999991</v>
      </c>
      <c r="BI88" s="820">
        <v>988.59999999999991</v>
      </c>
      <c r="BJ88" s="820">
        <v>988.59999999999991</v>
      </c>
      <c r="BK88" s="820">
        <v>988.59999999999991</v>
      </c>
      <c r="BL88" s="820">
        <v>988.59999999999991</v>
      </c>
      <c r="BM88" s="820">
        <v>988.59999999999991</v>
      </c>
      <c r="BN88" s="820">
        <v>988.59999999999991</v>
      </c>
      <c r="BO88" s="820">
        <v>988.59999999999991</v>
      </c>
      <c r="BP88" s="820">
        <v>988.59999999999991</v>
      </c>
      <c r="BQ88" s="820">
        <v>988.59999999999991</v>
      </c>
      <c r="BR88" s="820">
        <v>988.59999999999991</v>
      </c>
      <c r="BS88" s="820">
        <v>988.59999999999991</v>
      </c>
      <c r="BT88" s="820">
        <v>956.8</v>
      </c>
      <c r="BU88" s="820"/>
      <c r="BV88" s="820"/>
      <c r="BW88" s="820"/>
      <c r="BX88" s="820"/>
      <c r="BY88" s="820"/>
      <c r="BZ88" s="820"/>
      <c r="CA88" s="816"/>
      <c r="CB88" s="820"/>
      <c r="CC88" s="820">
        <v>0.2994</v>
      </c>
      <c r="CD88" s="820">
        <v>0.2994</v>
      </c>
      <c r="CE88" s="820">
        <v>0.2994</v>
      </c>
      <c r="CF88" s="820">
        <v>0.2994</v>
      </c>
      <c r="CG88" s="820">
        <v>0.2994</v>
      </c>
      <c r="CH88" s="820">
        <v>0.2994</v>
      </c>
      <c r="CI88" s="820">
        <v>0.2994</v>
      </c>
      <c r="CJ88" s="820">
        <v>0.2994</v>
      </c>
      <c r="CK88" s="820">
        <v>0.2994</v>
      </c>
      <c r="CL88" s="820">
        <v>0.2994</v>
      </c>
      <c r="CM88" s="820">
        <v>0.2994</v>
      </c>
      <c r="CN88" s="820">
        <v>0.2994</v>
      </c>
      <c r="CO88" s="820">
        <v>0.2994</v>
      </c>
      <c r="CP88" s="820">
        <v>0.2994</v>
      </c>
      <c r="CQ88" s="820">
        <v>0.2994</v>
      </c>
      <c r="CR88" s="820">
        <v>0.2994</v>
      </c>
      <c r="CS88" s="820">
        <v>0.2994</v>
      </c>
      <c r="CT88" s="820">
        <v>0.2994</v>
      </c>
      <c r="CU88" s="820">
        <v>0.26379999999999998</v>
      </c>
      <c r="CV88" s="820"/>
      <c r="CW88" s="820"/>
      <c r="CX88" s="820"/>
      <c r="CY88" s="820"/>
      <c r="CZ88" s="820"/>
      <c r="DA88" s="821"/>
    </row>
    <row r="89" spans="2:105">
      <c r="B89" s="800">
        <v>19165</v>
      </c>
      <c r="C89" s="782" t="s">
        <v>682</v>
      </c>
      <c r="D89" s="782" t="s">
        <v>858</v>
      </c>
      <c r="E89" s="782" t="s">
        <v>740</v>
      </c>
      <c r="F89" s="782" t="s">
        <v>820</v>
      </c>
      <c r="G89" s="782" t="s">
        <v>821</v>
      </c>
      <c r="H89" s="815">
        <v>2016</v>
      </c>
      <c r="I89" s="816"/>
      <c r="J89" s="764">
        <v>724434</v>
      </c>
      <c r="K89" s="764"/>
      <c r="L89" s="764" t="s">
        <v>29</v>
      </c>
      <c r="M89" s="782"/>
      <c r="N89" s="782"/>
      <c r="O89" s="782"/>
      <c r="P89" s="782"/>
      <c r="Q89" s="782"/>
      <c r="R89" s="782"/>
      <c r="S89" s="816"/>
      <c r="T89" s="782" t="s">
        <v>859</v>
      </c>
      <c r="U89" s="782"/>
      <c r="V89" s="782"/>
      <c r="W89" s="782"/>
      <c r="X89" s="801">
        <v>42388</v>
      </c>
      <c r="Y89" s="815" t="s">
        <v>862</v>
      </c>
      <c r="Z89" s="815">
        <v>1</v>
      </c>
      <c r="AA89" s="815"/>
      <c r="AB89" s="815">
        <v>250</v>
      </c>
      <c r="AC89" s="814">
        <v>42810</v>
      </c>
      <c r="AD89" s="816"/>
      <c r="AE89" s="782" t="s">
        <v>825</v>
      </c>
      <c r="AF89" s="782"/>
      <c r="AG89" s="782"/>
      <c r="AH89" s="817"/>
      <c r="AI89" s="800">
        <v>1228</v>
      </c>
      <c r="AJ89" s="782">
        <v>0.36522153846153799</v>
      </c>
      <c r="AK89" s="816"/>
      <c r="AL89" s="800">
        <v>1.1130293159609119</v>
      </c>
      <c r="AM89" s="782">
        <v>1.0317025704103739</v>
      </c>
      <c r="AN89" s="782">
        <v>0.70002926543751831</v>
      </c>
      <c r="AO89" s="818">
        <v>0.70010615711252644</v>
      </c>
      <c r="AP89" s="816"/>
      <c r="AQ89" s="819">
        <v>1366.8</v>
      </c>
      <c r="AR89" s="820">
        <v>0.37680000000000002</v>
      </c>
      <c r="AS89" s="820">
        <v>1366.8</v>
      </c>
      <c r="AT89" s="820">
        <v>0.37680000000000002</v>
      </c>
      <c r="AU89" s="816"/>
      <c r="AV89" s="820">
        <v>956.8</v>
      </c>
      <c r="AW89" s="820">
        <v>0.26379999999999998</v>
      </c>
      <c r="AX89" s="820">
        <v>956.8</v>
      </c>
      <c r="AY89" s="820">
        <v>0.26379999999999998</v>
      </c>
      <c r="AZ89" s="816"/>
      <c r="BA89" s="820"/>
      <c r="BB89" s="820">
        <v>956.8</v>
      </c>
      <c r="BC89" s="820">
        <v>956.8</v>
      </c>
      <c r="BD89" s="820">
        <v>956.8</v>
      </c>
      <c r="BE89" s="820">
        <v>956.8</v>
      </c>
      <c r="BF89" s="820">
        <v>956.8</v>
      </c>
      <c r="BG89" s="820">
        <v>956.8</v>
      </c>
      <c r="BH89" s="820">
        <v>956.8</v>
      </c>
      <c r="BI89" s="820">
        <v>956.8</v>
      </c>
      <c r="BJ89" s="820">
        <v>956.8</v>
      </c>
      <c r="BK89" s="820">
        <v>956.8</v>
      </c>
      <c r="BL89" s="820">
        <v>956.8</v>
      </c>
      <c r="BM89" s="820">
        <v>956.8</v>
      </c>
      <c r="BN89" s="820">
        <v>956.8</v>
      </c>
      <c r="BO89" s="820">
        <v>956.8</v>
      </c>
      <c r="BP89" s="820">
        <v>956.8</v>
      </c>
      <c r="BQ89" s="820">
        <v>956.8</v>
      </c>
      <c r="BR89" s="820">
        <v>956.8</v>
      </c>
      <c r="BS89" s="820">
        <v>956.8</v>
      </c>
      <c r="BT89" s="820">
        <v>956.8</v>
      </c>
      <c r="BU89" s="820"/>
      <c r="BV89" s="820"/>
      <c r="BW89" s="820"/>
      <c r="BX89" s="820"/>
      <c r="BY89" s="820"/>
      <c r="BZ89" s="820"/>
      <c r="CA89" s="816"/>
      <c r="CB89" s="820"/>
      <c r="CC89" s="820">
        <v>0.26379999999999998</v>
      </c>
      <c r="CD89" s="820">
        <v>0.26379999999999998</v>
      </c>
      <c r="CE89" s="820">
        <v>0.26379999999999998</v>
      </c>
      <c r="CF89" s="820">
        <v>0.26379999999999998</v>
      </c>
      <c r="CG89" s="820">
        <v>0.26379999999999998</v>
      </c>
      <c r="CH89" s="820">
        <v>0.26379999999999998</v>
      </c>
      <c r="CI89" s="820">
        <v>0.26379999999999998</v>
      </c>
      <c r="CJ89" s="820">
        <v>0.26379999999999998</v>
      </c>
      <c r="CK89" s="820">
        <v>0.26379999999999998</v>
      </c>
      <c r="CL89" s="820">
        <v>0.26379999999999998</v>
      </c>
      <c r="CM89" s="820">
        <v>0.26379999999999998</v>
      </c>
      <c r="CN89" s="820">
        <v>0.26379999999999998</v>
      </c>
      <c r="CO89" s="820">
        <v>0.26379999999999998</v>
      </c>
      <c r="CP89" s="820">
        <v>0.26379999999999998</v>
      </c>
      <c r="CQ89" s="820">
        <v>0.26379999999999998</v>
      </c>
      <c r="CR89" s="820">
        <v>0.26379999999999998</v>
      </c>
      <c r="CS89" s="820">
        <v>0.26379999999999998</v>
      </c>
      <c r="CT89" s="820">
        <v>0.26379999999999998</v>
      </c>
      <c r="CU89" s="820">
        <v>0.26379999999999998</v>
      </c>
      <c r="CV89" s="820"/>
      <c r="CW89" s="820"/>
      <c r="CX89" s="820"/>
      <c r="CY89" s="820"/>
      <c r="CZ89" s="820"/>
      <c r="DA89" s="821"/>
    </row>
    <row r="90" spans="2:105">
      <c r="B90" s="800">
        <v>19158</v>
      </c>
      <c r="C90" s="782" t="s">
        <v>682</v>
      </c>
      <c r="D90" s="782" t="s">
        <v>858</v>
      </c>
      <c r="E90" s="782" t="s">
        <v>740</v>
      </c>
      <c r="F90" s="782" t="s">
        <v>820</v>
      </c>
      <c r="G90" s="782" t="s">
        <v>821</v>
      </c>
      <c r="H90" s="815">
        <v>2016</v>
      </c>
      <c r="I90" s="816"/>
      <c r="J90" s="764">
        <v>727062</v>
      </c>
      <c r="K90" s="764"/>
      <c r="L90" s="764" t="s">
        <v>29</v>
      </c>
      <c r="M90" s="782"/>
      <c r="N90" s="782"/>
      <c r="O90" s="782"/>
      <c r="P90" s="782"/>
      <c r="Q90" s="782"/>
      <c r="R90" s="782"/>
      <c r="S90" s="816"/>
      <c r="T90" s="782" t="s">
        <v>859</v>
      </c>
      <c r="U90" s="782"/>
      <c r="V90" s="782"/>
      <c r="W90" s="782"/>
      <c r="X90" s="801">
        <v>42431</v>
      </c>
      <c r="Y90" s="815" t="s">
        <v>862</v>
      </c>
      <c r="Z90" s="815">
        <v>1</v>
      </c>
      <c r="AA90" s="815"/>
      <c r="AB90" s="815">
        <v>250</v>
      </c>
      <c r="AC90" s="814">
        <v>42491</v>
      </c>
      <c r="AD90" s="816"/>
      <c r="AE90" s="782" t="s">
        <v>825</v>
      </c>
      <c r="AF90" s="782"/>
      <c r="AG90" s="782"/>
      <c r="AH90" s="817"/>
      <c r="AI90" s="800">
        <v>1228</v>
      </c>
      <c r="AJ90" s="782">
        <v>0.36522153846153799</v>
      </c>
      <c r="AK90" s="816"/>
      <c r="AL90" s="800">
        <v>1.1130293159609119</v>
      </c>
      <c r="AM90" s="782">
        <v>1.0317025704103739</v>
      </c>
      <c r="AN90" s="782">
        <v>0.70002926543751831</v>
      </c>
      <c r="AO90" s="818">
        <v>0.70010615711252644</v>
      </c>
      <c r="AP90" s="816"/>
      <c r="AQ90" s="819">
        <v>1366.8</v>
      </c>
      <c r="AR90" s="820">
        <v>0.37680000000000002</v>
      </c>
      <c r="AS90" s="820">
        <v>1366.8</v>
      </c>
      <c r="AT90" s="820">
        <v>0.37680000000000002</v>
      </c>
      <c r="AU90" s="816"/>
      <c r="AV90" s="820">
        <v>956.8</v>
      </c>
      <c r="AW90" s="820">
        <v>0.26379999999999998</v>
      </c>
      <c r="AX90" s="820">
        <v>956.8</v>
      </c>
      <c r="AY90" s="820">
        <v>0.26379999999999998</v>
      </c>
      <c r="AZ90" s="816"/>
      <c r="BA90" s="820"/>
      <c r="BB90" s="820">
        <v>956.8</v>
      </c>
      <c r="BC90" s="820">
        <v>956.8</v>
      </c>
      <c r="BD90" s="820">
        <v>956.8</v>
      </c>
      <c r="BE90" s="820">
        <v>956.8</v>
      </c>
      <c r="BF90" s="820">
        <v>956.8</v>
      </c>
      <c r="BG90" s="820">
        <v>956.8</v>
      </c>
      <c r="BH90" s="820">
        <v>956.8</v>
      </c>
      <c r="BI90" s="820">
        <v>956.8</v>
      </c>
      <c r="BJ90" s="820">
        <v>956.8</v>
      </c>
      <c r="BK90" s="820">
        <v>956.8</v>
      </c>
      <c r="BL90" s="820">
        <v>956.8</v>
      </c>
      <c r="BM90" s="820">
        <v>956.8</v>
      </c>
      <c r="BN90" s="820">
        <v>956.8</v>
      </c>
      <c r="BO90" s="820">
        <v>956.8</v>
      </c>
      <c r="BP90" s="820">
        <v>956.8</v>
      </c>
      <c r="BQ90" s="820">
        <v>956.8</v>
      </c>
      <c r="BR90" s="820">
        <v>956.8</v>
      </c>
      <c r="BS90" s="820">
        <v>956.8</v>
      </c>
      <c r="BT90" s="820">
        <v>956.8</v>
      </c>
      <c r="BU90" s="820"/>
      <c r="BV90" s="820"/>
      <c r="BW90" s="820"/>
      <c r="BX90" s="820"/>
      <c r="BY90" s="820"/>
      <c r="BZ90" s="820"/>
      <c r="CA90" s="816"/>
      <c r="CB90" s="820"/>
      <c r="CC90" s="820">
        <v>0.26379999999999998</v>
      </c>
      <c r="CD90" s="820">
        <v>0.26379999999999998</v>
      </c>
      <c r="CE90" s="820">
        <v>0.26379999999999998</v>
      </c>
      <c r="CF90" s="820">
        <v>0.26379999999999998</v>
      </c>
      <c r="CG90" s="820">
        <v>0.26379999999999998</v>
      </c>
      <c r="CH90" s="820">
        <v>0.26379999999999998</v>
      </c>
      <c r="CI90" s="820">
        <v>0.26379999999999998</v>
      </c>
      <c r="CJ90" s="820">
        <v>0.26379999999999998</v>
      </c>
      <c r="CK90" s="820">
        <v>0.26379999999999998</v>
      </c>
      <c r="CL90" s="820">
        <v>0.26379999999999998</v>
      </c>
      <c r="CM90" s="820">
        <v>0.26379999999999998</v>
      </c>
      <c r="CN90" s="820">
        <v>0.26379999999999998</v>
      </c>
      <c r="CO90" s="820">
        <v>0.26379999999999998</v>
      </c>
      <c r="CP90" s="820">
        <v>0.26379999999999998</v>
      </c>
      <c r="CQ90" s="820">
        <v>0.26379999999999998</v>
      </c>
      <c r="CR90" s="820">
        <v>0.26379999999999998</v>
      </c>
      <c r="CS90" s="820">
        <v>0.26379999999999998</v>
      </c>
      <c r="CT90" s="820">
        <v>0.26379999999999998</v>
      </c>
      <c r="CU90" s="820">
        <v>0.26379999999999998</v>
      </c>
      <c r="CV90" s="820"/>
      <c r="CW90" s="820"/>
      <c r="CX90" s="820"/>
      <c r="CY90" s="820"/>
      <c r="CZ90" s="820"/>
      <c r="DA90" s="821"/>
    </row>
    <row r="91" spans="2:105">
      <c r="B91" s="800">
        <v>19166</v>
      </c>
      <c r="C91" s="782" t="s">
        <v>682</v>
      </c>
      <c r="D91" s="782" t="s">
        <v>858</v>
      </c>
      <c r="E91" s="782" t="s">
        <v>740</v>
      </c>
      <c r="F91" s="782" t="s">
        <v>820</v>
      </c>
      <c r="G91" s="782" t="s">
        <v>821</v>
      </c>
      <c r="H91" s="815">
        <v>2016</v>
      </c>
      <c r="I91" s="816"/>
      <c r="J91" s="764">
        <v>785487</v>
      </c>
      <c r="K91" s="764"/>
      <c r="L91" s="764" t="s">
        <v>29</v>
      </c>
      <c r="M91" s="782"/>
      <c r="N91" s="782"/>
      <c r="O91" s="782"/>
      <c r="P91" s="782"/>
      <c r="Q91" s="782"/>
      <c r="R91" s="782"/>
      <c r="S91" s="816"/>
      <c r="T91" s="782" t="s">
        <v>865</v>
      </c>
      <c r="U91" s="782"/>
      <c r="V91" s="782"/>
      <c r="W91" s="782"/>
      <c r="X91" s="801">
        <v>42520</v>
      </c>
      <c r="Y91" s="815" t="s">
        <v>862</v>
      </c>
      <c r="Z91" s="815">
        <v>1</v>
      </c>
      <c r="AA91" s="815"/>
      <c r="AB91" s="815">
        <v>250</v>
      </c>
      <c r="AC91" s="814">
        <v>42810</v>
      </c>
      <c r="AD91" s="816"/>
      <c r="AE91" s="782" t="s">
        <v>825</v>
      </c>
      <c r="AF91" s="782"/>
      <c r="AG91" s="782"/>
      <c r="AH91" s="817"/>
      <c r="AI91" s="800">
        <v>0</v>
      </c>
      <c r="AJ91" s="782">
        <v>0</v>
      </c>
      <c r="AK91" s="816"/>
      <c r="AL91" s="800" t="s">
        <v>833</v>
      </c>
      <c r="AM91" s="782" t="s">
        <v>833</v>
      </c>
      <c r="AN91" s="782" t="e">
        <v>#DIV/0!</v>
      </c>
      <c r="AO91" s="818" t="e">
        <v>#DIV/0!</v>
      </c>
      <c r="AP91" s="816"/>
      <c r="AQ91" s="819">
        <v>0</v>
      </c>
      <c r="AR91" s="820">
        <v>0</v>
      </c>
      <c r="AS91" s="820">
        <v>0</v>
      </c>
      <c r="AT91" s="820">
        <v>0</v>
      </c>
      <c r="AU91" s="816"/>
      <c r="AV91" s="820">
        <v>0</v>
      </c>
      <c r="AW91" s="820">
        <v>0</v>
      </c>
      <c r="AX91" s="820">
        <v>0</v>
      </c>
      <c r="AY91" s="820">
        <v>0</v>
      </c>
      <c r="AZ91" s="816"/>
      <c r="BA91" s="820"/>
      <c r="BB91" s="820">
        <v>0</v>
      </c>
      <c r="BC91" s="820">
        <v>0</v>
      </c>
      <c r="BD91" s="820">
        <v>0</v>
      </c>
      <c r="BE91" s="820">
        <v>0</v>
      </c>
      <c r="BF91" s="820">
        <v>0</v>
      </c>
      <c r="BG91" s="820">
        <v>0</v>
      </c>
      <c r="BH91" s="820">
        <v>0</v>
      </c>
      <c r="BI91" s="820">
        <v>0</v>
      </c>
      <c r="BJ91" s="820">
        <v>0</v>
      </c>
      <c r="BK91" s="820">
        <v>0</v>
      </c>
      <c r="BL91" s="820">
        <v>0</v>
      </c>
      <c r="BM91" s="820">
        <v>0</v>
      </c>
      <c r="BN91" s="820">
        <v>0</v>
      </c>
      <c r="BO91" s="820">
        <v>0</v>
      </c>
      <c r="BP91" s="820">
        <v>0</v>
      </c>
      <c r="BQ91" s="820">
        <v>0</v>
      </c>
      <c r="BR91" s="820">
        <v>0</v>
      </c>
      <c r="BS91" s="820">
        <v>0</v>
      </c>
      <c r="BT91" s="820">
        <v>0</v>
      </c>
      <c r="BU91" s="820"/>
      <c r="BV91" s="820"/>
      <c r="BW91" s="820"/>
      <c r="BX91" s="820"/>
      <c r="BY91" s="820"/>
      <c r="BZ91" s="820"/>
      <c r="CA91" s="816"/>
      <c r="CB91" s="820"/>
      <c r="CC91" s="820">
        <v>0</v>
      </c>
      <c r="CD91" s="820">
        <v>0</v>
      </c>
      <c r="CE91" s="820">
        <v>0</v>
      </c>
      <c r="CF91" s="820">
        <v>0</v>
      </c>
      <c r="CG91" s="820">
        <v>0</v>
      </c>
      <c r="CH91" s="820">
        <v>0</v>
      </c>
      <c r="CI91" s="820">
        <v>0</v>
      </c>
      <c r="CJ91" s="820">
        <v>0</v>
      </c>
      <c r="CK91" s="820">
        <v>0</v>
      </c>
      <c r="CL91" s="820">
        <v>0</v>
      </c>
      <c r="CM91" s="820">
        <v>0</v>
      </c>
      <c r="CN91" s="820">
        <v>0</v>
      </c>
      <c r="CO91" s="820">
        <v>0</v>
      </c>
      <c r="CP91" s="820">
        <v>0</v>
      </c>
      <c r="CQ91" s="820">
        <v>0</v>
      </c>
      <c r="CR91" s="820">
        <v>0</v>
      </c>
      <c r="CS91" s="820">
        <v>0</v>
      </c>
      <c r="CT91" s="820">
        <v>0</v>
      </c>
      <c r="CU91" s="820">
        <v>0</v>
      </c>
      <c r="CV91" s="820"/>
      <c r="CW91" s="820"/>
      <c r="CX91" s="820"/>
      <c r="CY91" s="820"/>
      <c r="CZ91" s="820"/>
      <c r="DA91" s="821"/>
    </row>
    <row r="92" spans="2:105">
      <c r="B92" s="800">
        <v>19161</v>
      </c>
      <c r="C92" s="782" t="s">
        <v>682</v>
      </c>
      <c r="D92" s="782" t="s">
        <v>858</v>
      </c>
      <c r="E92" s="782" t="s">
        <v>740</v>
      </c>
      <c r="F92" s="782" t="s">
        <v>820</v>
      </c>
      <c r="G92" s="782" t="s">
        <v>821</v>
      </c>
      <c r="H92" s="815">
        <v>2016</v>
      </c>
      <c r="I92" s="816"/>
      <c r="J92" s="764">
        <v>736248</v>
      </c>
      <c r="K92" s="764"/>
      <c r="L92" s="764" t="s">
        <v>29</v>
      </c>
      <c r="M92" s="782"/>
      <c r="N92" s="782"/>
      <c r="O92" s="782"/>
      <c r="P92" s="782"/>
      <c r="Q92" s="782"/>
      <c r="R92" s="782"/>
      <c r="S92" s="816"/>
      <c r="T92" s="782" t="s">
        <v>863</v>
      </c>
      <c r="U92" s="782"/>
      <c r="V92" s="782"/>
      <c r="W92" s="782"/>
      <c r="X92" s="801">
        <v>42421</v>
      </c>
      <c r="Y92" s="815" t="s">
        <v>864</v>
      </c>
      <c r="Z92" s="815">
        <v>2</v>
      </c>
      <c r="AA92" s="815"/>
      <c r="AB92" s="815">
        <v>650</v>
      </c>
      <c r="AC92" s="814">
        <v>42491</v>
      </c>
      <c r="AD92" s="816"/>
      <c r="AE92" s="782" t="s">
        <v>825</v>
      </c>
      <c r="AF92" s="782"/>
      <c r="AG92" s="782"/>
      <c r="AH92" s="817"/>
      <c r="AI92" s="800">
        <v>1244.8599999999999</v>
      </c>
      <c r="AJ92" s="782">
        <v>0.3751185861316742</v>
      </c>
      <c r="AK92" s="816"/>
      <c r="AL92" s="800">
        <v>1.1234998313063316</v>
      </c>
      <c r="AM92" s="782">
        <v>1.0993856749482398</v>
      </c>
      <c r="AN92" s="782">
        <v>0.70684970684970683</v>
      </c>
      <c r="AO92" s="818">
        <v>0.7259941804073714</v>
      </c>
      <c r="AP92" s="816"/>
      <c r="AQ92" s="819">
        <v>1398.6</v>
      </c>
      <c r="AR92" s="820">
        <v>0.41240000000000004</v>
      </c>
      <c r="AS92" s="820">
        <v>1398.6</v>
      </c>
      <c r="AT92" s="820">
        <v>0.41240000000000004</v>
      </c>
      <c r="AU92" s="816"/>
      <c r="AV92" s="820">
        <v>988.59999999999991</v>
      </c>
      <c r="AW92" s="820">
        <v>0.2994</v>
      </c>
      <c r="AX92" s="820">
        <v>988.59999999999991</v>
      </c>
      <c r="AY92" s="820">
        <v>0.2994</v>
      </c>
      <c r="AZ92" s="816"/>
      <c r="BA92" s="820"/>
      <c r="BB92" s="820">
        <v>988.59999999999991</v>
      </c>
      <c r="BC92" s="820">
        <v>988.59999999999991</v>
      </c>
      <c r="BD92" s="820">
        <v>988.59999999999991</v>
      </c>
      <c r="BE92" s="820">
        <v>988.59999999999991</v>
      </c>
      <c r="BF92" s="820">
        <v>988.59999999999991</v>
      </c>
      <c r="BG92" s="820">
        <v>988.59999999999991</v>
      </c>
      <c r="BH92" s="820">
        <v>988.59999999999991</v>
      </c>
      <c r="BI92" s="820">
        <v>988.59999999999991</v>
      </c>
      <c r="BJ92" s="820">
        <v>988.59999999999991</v>
      </c>
      <c r="BK92" s="820">
        <v>988.59999999999991</v>
      </c>
      <c r="BL92" s="820">
        <v>988.59999999999991</v>
      </c>
      <c r="BM92" s="820">
        <v>988.59999999999991</v>
      </c>
      <c r="BN92" s="820">
        <v>988.59999999999991</v>
      </c>
      <c r="BO92" s="820">
        <v>988.59999999999991</v>
      </c>
      <c r="BP92" s="820">
        <v>988.59999999999991</v>
      </c>
      <c r="BQ92" s="820">
        <v>988.59999999999991</v>
      </c>
      <c r="BR92" s="820">
        <v>988.59999999999991</v>
      </c>
      <c r="BS92" s="820">
        <v>988.59999999999991</v>
      </c>
      <c r="BT92" s="820">
        <v>956.8</v>
      </c>
      <c r="BU92" s="820"/>
      <c r="BV92" s="820"/>
      <c r="BW92" s="820"/>
      <c r="BX92" s="820"/>
      <c r="BY92" s="820"/>
      <c r="BZ92" s="820"/>
      <c r="CA92" s="816"/>
      <c r="CB92" s="820"/>
      <c r="CC92" s="820">
        <v>0.2994</v>
      </c>
      <c r="CD92" s="820">
        <v>0.2994</v>
      </c>
      <c r="CE92" s="820">
        <v>0.2994</v>
      </c>
      <c r="CF92" s="820">
        <v>0.2994</v>
      </c>
      <c r="CG92" s="820">
        <v>0.2994</v>
      </c>
      <c r="CH92" s="820">
        <v>0.2994</v>
      </c>
      <c r="CI92" s="820">
        <v>0.2994</v>
      </c>
      <c r="CJ92" s="820">
        <v>0.2994</v>
      </c>
      <c r="CK92" s="820">
        <v>0.2994</v>
      </c>
      <c r="CL92" s="820">
        <v>0.2994</v>
      </c>
      <c r="CM92" s="820">
        <v>0.2994</v>
      </c>
      <c r="CN92" s="820">
        <v>0.2994</v>
      </c>
      <c r="CO92" s="820">
        <v>0.2994</v>
      </c>
      <c r="CP92" s="820">
        <v>0.2994</v>
      </c>
      <c r="CQ92" s="820">
        <v>0.2994</v>
      </c>
      <c r="CR92" s="820">
        <v>0.2994</v>
      </c>
      <c r="CS92" s="820">
        <v>0.2994</v>
      </c>
      <c r="CT92" s="820">
        <v>0.2994</v>
      </c>
      <c r="CU92" s="820">
        <v>0.26379999999999998</v>
      </c>
      <c r="CV92" s="820"/>
      <c r="CW92" s="820"/>
      <c r="CX92" s="820"/>
      <c r="CY92" s="820"/>
      <c r="CZ92" s="820"/>
      <c r="DA92" s="821"/>
    </row>
    <row r="93" spans="2:105">
      <c r="B93" s="800">
        <v>19167</v>
      </c>
      <c r="C93" s="782" t="s">
        <v>682</v>
      </c>
      <c r="D93" s="782" t="s">
        <v>858</v>
      </c>
      <c r="E93" s="782" t="s">
        <v>740</v>
      </c>
      <c r="F93" s="782" t="s">
        <v>820</v>
      </c>
      <c r="G93" s="782" t="s">
        <v>821</v>
      </c>
      <c r="H93" s="815">
        <v>2016</v>
      </c>
      <c r="I93" s="816"/>
      <c r="J93" s="764">
        <v>806297</v>
      </c>
      <c r="K93" s="764"/>
      <c r="L93" s="764" t="s">
        <v>29</v>
      </c>
      <c r="M93" s="782"/>
      <c r="N93" s="782"/>
      <c r="O93" s="782"/>
      <c r="P93" s="782"/>
      <c r="Q93" s="782"/>
      <c r="R93" s="782"/>
      <c r="S93" s="816"/>
      <c r="T93" s="782" t="s">
        <v>859</v>
      </c>
      <c r="U93" s="782"/>
      <c r="V93" s="782"/>
      <c r="W93" s="782"/>
      <c r="X93" s="801">
        <v>42656</v>
      </c>
      <c r="Y93" s="815" t="s">
        <v>862</v>
      </c>
      <c r="Z93" s="815">
        <v>1</v>
      </c>
      <c r="AA93" s="815"/>
      <c r="AB93" s="815">
        <v>250</v>
      </c>
      <c r="AC93" s="814">
        <v>42823</v>
      </c>
      <c r="AD93" s="816"/>
      <c r="AE93" s="782" t="s">
        <v>825</v>
      </c>
      <c r="AF93" s="782"/>
      <c r="AG93" s="782"/>
      <c r="AH93" s="817"/>
      <c r="AI93" s="800">
        <v>1228</v>
      </c>
      <c r="AJ93" s="782">
        <v>0.36522153846153799</v>
      </c>
      <c r="AK93" s="816"/>
      <c r="AL93" s="800">
        <v>1.1130293159609119</v>
      </c>
      <c r="AM93" s="782">
        <v>1.0317025704103739</v>
      </c>
      <c r="AN93" s="782">
        <v>0.70002926543751831</v>
      </c>
      <c r="AO93" s="818">
        <v>0.70010615711252644</v>
      </c>
      <c r="AP93" s="816"/>
      <c r="AQ93" s="819">
        <v>1366.8</v>
      </c>
      <c r="AR93" s="820">
        <v>0.37680000000000002</v>
      </c>
      <c r="AS93" s="820">
        <v>1366.8</v>
      </c>
      <c r="AT93" s="820">
        <v>0.37680000000000002</v>
      </c>
      <c r="AU93" s="816"/>
      <c r="AV93" s="820">
        <v>956.8</v>
      </c>
      <c r="AW93" s="820">
        <v>0.26379999999999998</v>
      </c>
      <c r="AX93" s="820">
        <v>956.8</v>
      </c>
      <c r="AY93" s="820">
        <v>0.26379999999999998</v>
      </c>
      <c r="AZ93" s="816"/>
      <c r="BA93" s="820"/>
      <c r="BB93" s="820">
        <v>956.8</v>
      </c>
      <c r="BC93" s="820">
        <v>956.8</v>
      </c>
      <c r="BD93" s="820">
        <v>956.8</v>
      </c>
      <c r="BE93" s="820">
        <v>956.8</v>
      </c>
      <c r="BF93" s="820">
        <v>956.8</v>
      </c>
      <c r="BG93" s="820">
        <v>956.8</v>
      </c>
      <c r="BH93" s="820">
        <v>956.8</v>
      </c>
      <c r="BI93" s="820">
        <v>956.8</v>
      </c>
      <c r="BJ93" s="820">
        <v>956.8</v>
      </c>
      <c r="BK93" s="820">
        <v>956.8</v>
      </c>
      <c r="BL93" s="820">
        <v>956.8</v>
      </c>
      <c r="BM93" s="820">
        <v>956.8</v>
      </c>
      <c r="BN93" s="820">
        <v>956.8</v>
      </c>
      <c r="BO93" s="820">
        <v>956.8</v>
      </c>
      <c r="BP93" s="820">
        <v>956.8</v>
      </c>
      <c r="BQ93" s="820">
        <v>956.8</v>
      </c>
      <c r="BR93" s="820">
        <v>956.8</v>
      </c>
      <c r="BS93" s="820">
        <v>956.8</v>
      </c>
      <c r="BT93" s="820">
        <v>956.8</v>
      </c>
      <c r="BU93" s="820"/>
      <c r="BV93" s="820"/>
      <c r="BW93" s="820"/>
      <c r="BX93" s="820"/>
      <c r="BY93" s="820"/>
      <c r="BZ93" s="820"/>
      <c r="CA93" s="816"/>
      <c r="CB93" s="820"/>
      <c r="CC93" s="820">
        <v>0.26379999999999998</v>
      </c>
      <c r="CD93" s="820">
        <v>0.26379999999999998</v>
      </c>
      <c r="CE93" s="820">
        <v>0.26379999999999998</v>
      </c>
      <c r="CF93" s="820">
        <v>0.26379999999999998</v>
      </c>
      <c r="CG93" s="820">
        <v>0.26379999999999998</v>
      </c>
      <c r="CH93" s="820">
        <v>0.26379999999999998</v>
      </c>
      <c r="CI93" s="820">
        <v>0.26379999999999998</v>
      </c>
      <c r="CJ93" s="820">
        <v>0.26379999999999998</v>
      </c>
      <c r="CK93" s="820">
        <v>0.26379999999999998</v>
      </c>
      <c r="CL93" s="820">
        <v>0.26379999999999998</v>
      </c>
      <c r="CM93" s="820">
        <v>0.26379999999999998</v>
      </c>
      <c r="CN93" s="820">
        <v>0.26379999999999998</v>
      </c>
      <c r="CO93" s="820">
        <v>0.26379999999999998</v>
      </c>
      <c r="CP93" s="820">
        <v>0.26379999999999998</v>
      </c>
      <c r="CQ93" s="820">
        <v>0.26379999999999998</v>
      </c>
      <c r="CR93" s="820">
        <v>0.26379999999999998</v>
      </c>
      <c r="CS93" s="820">
        <v>0.26379999999999998</v>
      </c>
      <c r="CT93" s="820">
        <v>0.26379999999999998</v>
      </c>
      <c r="CU93" s="820">
        <v>0.26379999999999998</v>
      </c>
      <c r="CV93" s="820"/>
      <c r="CW93" s="820"/>
      <c r="CX93" s="820"/>
      <c r="CY93" s="820"/>
      <c r="CZ93" s="820"/>
      <c r="DA93" s="821"/>
    </row>
    <row r="94" spans="2:105">
      <c r="B94" s="800">
        <v>19168</v>
      </c>
      <c r="C94" s="782" t="s">
        <v>682</v>
      </c>
      <c r="D94" s="782" t="s">
        <v>858</v>
      </c>
      <c r="E94" s="782" t="s">
        <v>740</v>
      </c>
      <c r="F94" s="782" t="s">
        <v>820</v>
      </c>
      <c r="G94" s="782" t="s">
        <v>821</v>
      </c>
      <c r="H94" s="815">
        <v>2016</v>
      </c>
      <c r="I94" s="816"/>
      <c r="J94" s="764">
        <v>796749</v>
      </c>
      <c r="K94" s="764"/>
      <c r="L94" s="764" t="s">
        <v>29</v>
      </c>
      <c r="M94" s="782"/>
      <c r="N94" s="782"/>
      <c r="O94" s="782"/>
      <c r="P94" s="782"/>
      <c r="Q94" s="782"/>
      <c r="R94" s="782"/>
      <c r="S94" s="816"/>
      <c r="T94" s="782" t="s">
        <v>863</v>
      </c>
      <c r="U94" s="782"/>
      <c r="V94" s="782"/>
      <c r="W94" s="782"/>
      <c r="X94" s="801">
        <v>42603</v>
      </c>
      <c r="Y94" s="815" t="s">
        <v>864</v>
      </c>
      <c r="Z94" s="815">
        <v>2</v>
      </c>
      <c r="AA94" s="815"/>
      <c r="AB94" s="815">
        <v>650</v>
      </c>
      <c r="AC94" s="814">
        <v>42802</v>
      </c>
      <c r="AD94" s="816"/>
      <c r="AE94" s="782" t="s">
        <v>825</v>
      </c>
      <c r="AF94" s="782"/>
      <c r="AG94" s="782"/>
      <c r="AH94" s="817"/>
      <c r="AI94" s="800">
        <v>1244.8599999999999</v>
      </c>
      <c r="AJ94" s="782">
        <v>0.3751185861316742</v>
      </c>
      <c r="AK94" s="816"/>
      <c r="AL94" s="800">
        <v>1.1234998313063316</v>
      </c>
      <c r="AM94" s="782">
        <v>1.0993856749482398</v>
      </c>
      <c r="AN94" s="782">
        <v>0.70684970684970683</v>
      </c>
      <c r="AO94" s="818">
        <v>0.7259941804073714</v>
      </c>
      <c r="AP94" s="816"/>
      <c r="AQ94" s="819">
        <v>1398.6</v>
      </c>
      <c r="AR94" s="820">
        <v>0.41240000000000004</v>
      </c>
      <c r="AS94" s="820">
        <v>1398.6</v>
      </c>
      <c r="AT94" s="820">
        <v>0.41240000000000004</v>
      </c>
      <c r="AU94" s="816"/>
      <c r="AV94" s="820">
        <v>988.59999999999991</v>
      </c>
      <c r="AW94" s="820">
        <v>0.2994</v>
      </c>
      <c r="AX94" s="820">
        <v>988.59999999999991</v>
      </c>
      <c r="AY94" s="820">
        <v>0.2994</v>
      </c>
      <c r="AZ94" s="816"/>
      <c r="BA94" s="820"/>
      <c r="BB94" s="820">
        <v>988.59999999999991</v>
      </c>
      <c r="BC94" s="820">
        <v>988.59999999999991</v>
      </c>
      <c r="BD94" s="820">
        <v>988.59999999999991</v>
      </c>
      <c r="BE94" s="820">
        <v>988.59999999999991</v>
      </c>
      <c r="BF94" s="820">
        <v>988.59999999999991</v>
      </c>
      <c r="BG94" s="820">
        <v>988.59999999999991</v>
      </c>
      <c r="BH94" s="820">
        <v>988.59999999999991</v>
      </c>
      <c r="BI94" s="820">
        <v>988.59999999999991</v>
      </c>
      <c r="BJ94" s="820">
        <v>988.59999999999991</v>
      </c>
      <c r="BK94" s="820">
        <v>988.59999999999991</v>
      </c>
      <c r="BL94" s="820">
        <v>988.59999999999991</v>
      </c>
      <c r="BM94" s="820">
        <v>988.59999999999991</v>
      </c>
      <c r="BN94" s="820">
        <v>988.59999999999991</v>
      </c>
      <c r="BO94" s="820">
        <v>988.59999999999991</v>
      </c>
      <c r="BP94" s="820">
        <v>988.59999999999991</v>
      </c>
      <c r="BQ94" s="820">
        <v>988.59999999999991</v>
      </c>
      <c r="BR94" s="820">
        <v>988.59999999999991</v>
      </c>
      <c r="BS94" s="820">
        <v>988.59999999999991</v>
      </c>
      <c r="BT94" s="820">
        <v>956.8</v>
      </c>
      <c r="BU94" s="820"/>
      <c r="BV94" s="820"/>
      <c r="BW94" s="820"/>
      <c r="BX94" s="820"/>
      <c r="BY94" s="820"/>
      <c r="BZ94" s="820"/>
      <c r="CA94" s="816"/>
      <c r="CB94" s="820"/>
      <c r="CC94" s="820">
        <v>0.2994</v>
      </c>
      <c r="CD94" s="820">
        <v>0.2994</v>
      </c>
      <c r="CE94" s="820">
        <v>0.2994</v>
      </c>
      <c r="CF94" s="820">
        <v>0.2994</v>
      </c>
      <c r="CG94" s="820">
        <v>0.2994</v>
      </c>
      <c r="CH94" s="820">
        <v>0.2994</v>
      </c>
      <c r="CI94" s="820">
        <v>0.2994</v>
      </c>
      <c r="CJ94" s="820">
        <v>0.2994</v>
      </c>
      <c r="CK94" s="820">
        <v>0.2994</v>
      </c>
      <c r="CL94" s="820">
        <v>0.2994</v>
      </c>
      <c r="CM94" s="820">
        <v>0.2994</v>
      </c>
      <c r="CN94" s="820">
        <v>0.2994</v>
      </c>
      <c r="CO94" s="820">
        <v>0.2994</v>
      </c>
      <c r="CP94" s="820">
        <v>0.2994</v>
      </c>
      <c r="CQ94" s="820">
        <v>0.2994</v>
      </c>
      <c r="CR94" s="820">
        <v>0.2994</v>
      </c>
      <c r="CS94" s="820">
        <v>0.2994</v>
      </c>
      <c r="CT94" s="820">
        <v>0.2994</v>
      </c>
      <c r="CU94" s="820">
        <v>0.26379999999999998</v>
      </c>
      <c r="CV94" s="820"/>
      <c r="CW94" s="820"/>
      <c r="CX94" s="820"/>
      <c r="CY94" s="820"/>
      <c r="CZ94" s="820"/>
      <c r="DA94" s="821"/>
    </row>
    <row r="95" spans="2:105">
      <c r="B95" s="800">
        <v>19169</v>
      </c>
      <c r="C95" s="782" t="s">
        <v>682</v>
      </c>
      <c r="D95" s="782" t="s">
        <v>858</v>
      </c>
      <c r="E95" s="782" t="s">
        <v>740</v>
      </c>
      <c r="F95" s="782" t="s">
        <v>820</v>
      </c>
      <c r="G95" s="782" t="s">
        <v>821</v>
      </c>
      <c r="H95" s="815">
        <v>2016</v>
      </c>
      <c r="I95" s="816"/>
      <c r="J95" s="764">
        <v>806239</v>
      </c>
      <c r="K95" s="764"/>
      <c r="L95" s="764" t="s">
        <v>29</v>
      </c>
      <c r="M95" s="782"/>
      <c r="N95" s="782"/>
      <c r="O95" s="782"/>
      <c r="P95" s="782"/>
      <c r="Q95" s="782"/>
      <c r="R95" s="782"/>
      <c r="S95" s="816"/>
      <c r="T95" s="782" t="s">
        <v>859</v>
      </c>
      <c r="U95" s="782"/>
      <c r="V95" s="782"/>
      <c r="W95" s="782"/>
      <c r="X95" s="801">
        <v>42664</v>
      </c>
      <c r="Y95" s="815" t="s">
        <v>862</v>
      </c>
      <c r="Z95" s="815">
        <v>1</v>
      </c>
      <c r="AA95" s="815"/>
      <c r="AB95" s="815">
        <v>250</v>
      </c>
      <c r="AC95" s="814">
        <v>42796</v>
      </c>
      <c r="AD95" s="816"/>
      <c r="AE95" s="782" t="s">
        <v>825</v>
      </c>
      <c r="AF95" s="782"/>
      <c r="AG95" s="782"/>
      <c r="AH95" s="817"/>
      <c r="AI95" s="800">
        <v>1228</v>
      </c>
      <c r="AJ95" s="782">
        <v>0.36522153846153799</v>
      </c>
      <c r="AK95" s="816"/>
      <c r="AL95" s="800">
        <v>1.1130293159609119</v>
      </c>
      <c r="AM95" s="782">
        <v>1.0317025704103739</v>
      </c>
      <c r="AN95" s="782">
        <v>0.70002926543751831</v>
      </c>
      <c r="AO95" s="818">
        <v>0.70010615711252644</v>
      </c>
      <c r="AP95" s="816"/>
      <c r="AQ95" s="819">
        <v>1366.8</v>
      </c>
      <c r="AR95" s="820">
        <v>0.37680000000000002</v>
      </c>
      <c r="AS95" s="820">
        <v>1366.8</v>
      </c>
      <c r="AT95" s="820">
        <v>0.37680000000000002</v>
      </c>
      <c r="AU95" s="816"/>
      <c r="AV95" s="820">
        <v>956.8</v>
      </c>
      <c r="AW95" s="820">
        <v>0.26379999999999998</v>
      </c>
      <c r="AX95" s="820">
        <v>956.8</v>
      </c>
      <c r="AY95" s="820">
        <v>0.26379999999999998</v>
      </c>
      <c r="AZ95" s="816"/>
      <c r="BA95" s="820"/>
      <c r="BB95" s="820">
        <v>956.8</v>
      </c>
      <c r="BC95" s="820">
        <v>956.8</v>
      </c>
      <c r="BD95" s="820">
        <v>956.8</v>
      </c>
      <c r="BE95" s="820">
        <v>956.8</v>
      </c>
      <c r="BF95" s="820">
        <v>956.8</v>
      </c>
      <c r="BG95" s="820">
        <v>956.8</v>
      </c>
      <c r="BH95" s="820">
        <v>956.8</v>
      </c>
      <c r="BI95" s="820">
        <v>956.8</v>
      </c>
      <c r="BJ95" s="820">
        <v>956.8</v>
      </c>
      <c r="BK95" s="820">
        <v>956.8</v>
      </c>
      <c r="BL95" s="820">
        <v>956.8</v>
      </c>
      <c r="BM95" s="820">
        <v>956.8</v>
      </c>
      <c r="BN95" s="820">
        <v>956.8</v>
      </c>
      <c r="BO95" s="820">
        <v>956.8</v>
      </c>
      <c r="BP95" s="820">
        <v>956.8</v>
      </c>
      <c r="BQ95" s="820">
        <v>956.8</v>
      </c>
      <c r="BR95" s="820">
        <v>956.8</v>
      </c>
      <c r="BS95" s="820">
        <v>956.8</v>
      </c>
      <c r="BT95" s="820">
        <v>956.8</v>
      </c>
      <c r="BU95" s="820"/>
      <c r="BV95" s="820"/>
      <c r="BW95" s="820"/>
      <c r="BX95" s="820"/>
      <c r="BY95" s="820"/>
      <c r="BZ95" s="820"/>
      <c r="CA95" s="816"/>
      <c r="CB95" s="820"/>
      <c r="CC95" s="820">
        <v>0.26379999999999998</v>
      </c>
      <c r="CD95" s="820">
        <v>0.26379999999999998</v>
      </c>
      <c r="CE95" s="820">
        <v>0.26379999999999998</v>
      </c>
      <c r="CF95" s="820">
        <v>0.26379999999999998</v>
      </c>
      <c r="CG95" s="820">
        <v>0.26379999999999998</v>
      </c>
      <c r="CH95" s="820">
        <v>0.26379999999999998</v>
      </c>
      <c r="CI95" s="820">
        <v>0.26379999999999998</v>
      </c>
      <c r="CJ95" s="820">
        <v>0.26379999999999998</v>
      </c>
      <c r="CK95" s="820">
        <v>0.26379999999999998</v>
      </c>
      <c r="CL95" s="820">
        <v>0.26379999999999998</v>
      </c>
      <c r="CM95" s="820">
        <v>0.26379999999999998</v>
      </c>
      <c r="CN95" s="820">
        <v>0.26379999999999998</v>
      </c>
      <c r="CO95" s="820">
        <v>0.26379999999999998</v>
      </c>
      <c r="CP95" s="820">
        <v>0.26379999999999998</v>
      </c>
      <c r="CQ95" s="820">
        <v>0.26379999999999998</v>
      </c>
      <c r="CR95" s="820">
        <v>0.26379999999999998</v>
      </c>
      <c r="CS95" s="820">
        <v>0.26379999999999998</v>
      </c>
      <c r="CT95" s="820">
        <v>0.26379999999999998</v>
      </c>
      <c r="CU95" s="820">
        <v>0.26379999999999998</v>
      </c>
      <c r="CV95" s="820"/>
      <c r="CW95" s="820"/>
      <c r="CX95" s="820"/>
      <c r="CY95" s="820"/>
      <c r="CZ95" s="820"/>
      <c r="DA95" s="821"/>
    </row>
    <row r="96" spans="2:105">
      <c r="B96" s="800">
        <v>19172</v>
      </c>
      <c r="C96" s="782" t="s">
        <v>682</v>
      </c>
      <c r="D96" s="782" t="s">
        <v>858</v>
      </c>
      <c r="E96" s="782" t="s">
        <v>740</v>
      </c>
      <c r="F96" s="782" t="s">
        <v>820</v>
      </c>
      <c r="G96" s="782" t="s">
        <v>821</v>
      </c>
      <c r="H96" s="815">
        <v>2016</v>
      </c>
      <c r="I96" s="816"/>
      <c r="J96" s="764">
        <v>846082</v>
      </c>
      <c r="K96" s="764"/>
      <c r="L96" s="764" t="s">
        <v>29</v>
      </c>
      <c r="M96" s="782"/>
      <c r="N96" s="782"/>
      <c r="O96" s="782"/>
      <c r="P96" s="782"/>
      <c r="Q96" s="782"/>
      <c r="R96" s="782"/>
      <c r="S96" s="816"/>
      <c r="T96" s="782" t="s">
        <v>859</v>
      </c>
      <c r="U96" s="782"/>
      <c r="V96" s="782"/>
      <c r="W96" s="782"/>
      <c r="X96" s="801">
        <v>42716</v>
      </c>
      <c r="Y96" s="815" t="s">
        <v>862</v>
      </c>
      <c r="Z96" s="815">
        <v>1</v>
      </c>
      <c r="AA96" s="815"/>
      <c r="AB96" s="815">
        <v>250</v>
      </c>
      <c r="AC96" s="814">
        <v>42802</v>
      </c>
      <c r="AD96" s="816"/>
      <c r="AE96" s="782" t="s">
        <v>825</v>
      </c>
      <c r="AF96" s="782"/>
      <c r="AG96" s="782"/>
      <c r="AH96" s="817"/>
      <c r="AI96" s="800">
        <v>1228</v>
      </c>
      <c r="AJ96" s="782">
        <v>0.36522153846153799</v>
      </c>
      <c r="AK96" s="816"/>
      <c r="AL96" s="800">
        <v>1.1130293159609119</v>
      </c>
      <c r="AM96" s="782">
        <v>1.0317025704103739</v>
      </c>
      <c r="AN96" s="782">
        <v>0.70002926543751831</v>
      </c>
      <c r="AO96" s="818">
        <v>0.70010615711252644</v>
      </c>
      <c r="AP96" s="816"/>
      <c r="AQ96" s="819">
        <v>1366.8</v>
      </c>
      <c r="AR96" s="820">
        <v>0.37680000000000002</v>
      </c>
      <c r="AS96" s="820">
        <v>1366.8</v>
      </c>
      <c r="AT96" s="820">
        <v>0.37680000000000002</v>
      </c>
      <c r="AU96" s="816"/>
      <c r="AV96" s="820">
        <v>956.8</v>
      </c>
      <c r="AW96" s="820">
        <v>0.26379999999999998</v>
      </c>
      <c r="AX96" s="820">
        <v>956.8</v>
      </c>
      <c r="AY96" s="820">
        <v>0.26379999999999998</v>
      </c>
      <c r="AZ96" s="816"/>
      <c r="BA96" s="820"/>
      <c r="BB96" s="820">
        <v>956.8</v>
      </c>
      <c r="BC96" s="820">
        <v>956.8</v>
      </c>
      <c r="BD96" s="820">
        <v>956.8</v>
      </c>
      <c r="BE96" s="820">
        <v>956.8</v>
      </c>
      <c r="BF96" s="820">
        <v>956.8</v>
      </c>
      <c r="BG96" s="820">
        <v>956.8</v>
      </c>
      <c r="BH96" s="820">
        <v>956.8</v>
      </c>
      <c r="BI96" s="820">
        <v>956.8</v>
      </c>
      <c r="BJ96" s="820">
        <v>956.8</v>
      </c>
      <c r="BK96" s="820">
        <v>956.8</v>
      </c>
      <c r="BL96" s="820">
        <v>956.8</v>
      </c>
      <c r="BM96" s="820">
        <v>956.8</v>
      </c>
      <c r="BN96" s="820">
        <v>956.8</v>
      </c>
      <c r="BO96" s="820">
        <v>956.8</v>
      </c>
      <c r="BP96" s="820">
        <v>956.8</v>
      </c>
      <c r="BQ96" s="820">
        <v>956.8</v>
      </c>
      <c r="BR96" s="820">
        <v>956.8</v>
      </c>
      <c r="BS96" s="820">
        <v>956.8</v>
      </c>
      <c r="BT96" s="820">
        <v>956.8</v>
      </c>
      <c r="BU96" s="820"/>
      <c r="BV96" s="820"/>
      <c r="BW96" s="820"/>
      <c r="BX96" s="820"/>
      <c r="BY96" s="820"/>
      <c r="BZ96" s="820"/>
      <c r="CA96" s="816"/>
      <c r="CB96" s="820"/>
      <c r="CC96" s="820">
        <v>0.26379999999999998</v>
      </c>
      <c r="CD96" s="820">
        <v>0.26379999999999998</v>
      </c>
      <c r="CE96" s="820">
        <v>0.26379999999999998</v>
      </c>
      <c r="CF96" s="820">
        <v>0.26379999999999998</v>
      </c>
      <c r="CG96" s="820">
        <v>0.26379999999999998</v>
      </c>
      <c r="CH96" s="820">
        <v>0.26379999999999998</v>
      </c>
      <c r="CI96" s="820">
        <v>0.26379999999999998</v>
      </c>
      <c r="CJ96" s="820">
        <v>0.26379999999999998</v>
      </c>
      <c r="CK96" s="820">
        <v>0.26379999999999998</v>
      </c>
      <c r="CL96" s="820">
        <v>0.26379999999999998</v>
      </c>
      <c r="CM96" s="820">
        <v>0.26379999999999998</v>
      </c>
      <c r="CN96" s="820">
        <v>0.26379999999999998</v>
      </c>
      <c r="CO96" s="820">
        <v>0.26379999999999998</v>
      </c>
      <c r="CP96" s="820">
        <v>0.26379999999999998</v>
      </c>
      <c r="CQ96" s="820">
        <v>0.26379999999999998</v>
      </c>
      <c r="CR96" s="820">
        <v>0.26379999999999998</v>
      </c>
      <c r="CS96" s="820">
        <v>0.26379999999999998</v>
      </c>
      <c r="CT96" s="820">
        <v>0.26379999999999998</v>
      </c>
      <c r="CU96" s="820">
        <v>0.26379999999999998</v>
      </c>
      <c r="CV96" s="820"/>
      <c r="CW96" s="820"/>
      <c r="CX96" s="820"/>
      <c r="CY96" s="820"/>
      <c r="CZ96" s="820"/>
      <c r="DA96" s="821"/>
    </row>
    <row r="97" spans="2:105">
      <c r="B97" s="800">
        <v>19174</v>
      </c>
      <c r="C97" s="782" t="s">
        <v>682</v>
      </c>
      <c r="D97" s="782" t="s">
        <v>858</v>
      </c>
      <c r="E97" s="782" t="s">
        <v>740</v>
      </c>
      <c r="F97" s="782" t="s">
        <v>820</v>
      </c>
      <c r="G97" s="782" t="s">
        <v>821</v>
      </c>
      <c r="H97" s="815">
        <v>2016</v>
      </c>
      <c r="I97" s="816"/>
      <c r="J97" s="764">
        <v>850696</v>
      </c>
      <c r="K97" s="764"/>
      <c r="L97" s="764" t="s">
        <v>29</v>
      </c>
      <c r="M97" s="782"/>
      <c r="N97" s="782"/>
      <c r="O97" s="782"/>
      <c r="P97" s="782"/>
      <c r="Q97" s="782"/>
      <c r="R97" s="782"/>
      <c r="S97" s="816"/>
      <c r="T97" s="782" t="s">
        <v>863</v>
      </c>
      <c r="U97" s="782"/>
      <c r="V97" s="782"/>
      <c r="W97" s="782"/>
      <c r="X97" s="801">
        <v>42735</v>
      </c>
      <c r="Y97" s="815" t="s">
        <v>864</v>
      </c>
      <c r="Z97" s="815">
        <v>2</v>
      </c>
      <c r="AA97" s="815"/>
      <c r="AB97" s="815">
        <v>650</v>
      </c>
      <c r="AC97" s="814">
        <v>42816</v>
      </c>
      <c r="AD97" s="816"/>
      <c r="AE97" s="782" t="s">
        <v>825</v>
      </c>
      <c r="AF97" s="782"/>
      <c r="AG97" s="782"/>
      <c r="AH97" s="817"/>
      <c r="AI97" s="800">
        <v>1244.8599999999999</v>
      </c>
      <c r="AJ97" s="782">
        <v>0.3751185861316742</v>
      </c>
      <c r="AK97" s="816"/>
      <c r="AL97" s="800">
        <v>1.1234998313063316</v>
      </c>
      <c r="AM97" s="782">
        <v>1.0993856749482398</v>
      </c>
      <c r="AN97" s="782">
        <v>0.70684970684970683</v>
      </c>
      <c r="AO97" s="818">
        <v>0.7259941804073714</v>
      </c>
      <c r="AP97" s="816"/>
      <c r="AQ97" s="819">
        <v>1398.6</v>
      </c>
      <c r="AR97" s="820">
        <v>0.41240000000000004</v>
      </c>
      <c r="AS97" s="820">
        <v>1398.6</v>
      </c>
      <c r="AT97" s="820">
        <v>0.41240000000000004</v>
      </c>
      <c r="AU97" s="816"/>
      <c r="AV97" s="820">
        <v>988.59999999999991</v>
      </c>
      <c r="AW97" s="820">
        <v>0.2994</v>
      </c>
      <c r="AX97" s="820">
        <v>988.59999999999991</v>
      </c>
      <c r="AY97" s="820">
        <v>0.2994</v>
      </c>
      <c r="AZ97" s="816"/>
      <c r="BA97" s="820"/>
      <c r="BB97" s="820">
        <v>988.59999999999991</v>
      </c>
      <c r="BC97" s="820">
        <v>988.59999999999991</v>
      </c>
      <c r="BD97" s="820">
        <v>988.59999999999991</v>
      </c>
      <c r="BE97" s="820">
        <v>988.59999999999991</v>
      </c>
      <c r="BF97" s="820">
        <v>988.59999999999991</v>
      </c>
      <c r="BG97" s="820">
        <v>988.59999999999991</v>
      </c>
      <c r="BH97" s="820">
        <v>988.59999999999991</v>
      </c>
      <c r="BI97" s="820">
        <v>988.59999999999991</v>
      </c>
      <c r="BJ97" s="820">
        <v>988.59999999999991</v>
      </c>
      <c r="BK97" s="820">
        <v>988.59999999999991</v>
      </c>
      <c r="BL97" s="820">
        <v>988.59999999999991</v>
      </c>
      <c r="BM97" s="820">
        <v>988.59999999999991</v>
      </c>
      <c r="BN97" s="820">
        <v>988.59999999999991</v>
      </c>
      <c r="BO97" s="820">
        <v>988.59999999999991</v>
      </c>
      <c r="BP97" s="820">
        <v>988.59999999999991</v>
      </c>
      <c r="BQ97" s="820">
        <v>988.59999999999991</v>
      </c>
      <c r="BR97" s="820">
        <v>988.59999999999991</v>
      </c>
      <c r="BS97" s="820">
        <v>988.59999999999991</v>
      </c>
      <c r="BT97" s="820">
        <v>956.8</v>
      </c>
      <c r="BU97" s="820"/>
      <c r="BV97" s="820"/>
      <c r="BW97" s="820"/>
      <c r="BX97" s="820"/>
      <c r="BY97" s="820"/>
      <c r="BZ97" s="820"/>
      <c r="CA97" s="816"/>
      <c r="CB97" s="820"/>
      <c r="CC97" s="820">
        <v>0.2994</v>
      </c>
      <c r="CD97" s="820">
        <v>0.2994</v>
      </c>
      <c r="CE97" s="820">
        <v>0.2994</v>
      </c>
      <c r="CF97" s="820">
        <v>0.2994</v>
      </c>
      <c r="CG97" s="820">
        <v>0.2994</v>
      </c>
      <c r="CH97" s="820">
        <v>0.2994</v>
      </c>
      <c r="CI97" s="820">
        <v>0.2994</v>
      </c>
      <c r="CJ97" s="820">
        <v>0.2994</v>
      </c>
      <c r="CK97" s="820">
        <v>0.2994</v>
      </c>
      <c r="CL97" s="820">
        <v>0.2994</v>
      </c>
      <c r="CM97" s="820">
        <v>0.2994</v>
      </c>
      <c r="CN97" s="820">
        <v>0.2994</v>
      </c>
      <c r="CO97" s="820">
        <v>0.2994</v>
      </c>
      <c r="CP97" s="820">
        <v>0.2994</v>
      </c>
      <c r="CQ97" s="820">
        <v>0.2994</v>
      </c>
      <c r="CR97" s="820">
        <v>0.2994</v>
      </c>
      <c r="CS97" s="820">
        <v>0.2994</v>
      </c>
      <c r="CT97" s="820">
        <v>0.2994</v>
      </c>
      <c r="CU97" s="820">
        <v>0.26379999999999998</v>
      </c>
      <c r="CV97" s="820"/>
      <c r="CW97" s="820"/>
      <c r="CX97" s="820"/>
      <c r="CY97" s="820"/>
      <c r="CZ97" s="820"/>
      <c r="DA97" s="821"/>
    </row>
    <row r="98" spans="2:105">
      <c r="B98" s="800">
        <v>19175</v>
      </c>
      <c r="C98" s="782" t="s">
        <v>682</v>
      </c>
      <c r="D98" s="782" t="s">
        <v>858</v>
      </c>
      <c r="E98" s="782" t="s">
        <v>740</v>
      </c>
      <c r="F98" s="782" t="s">
        <v>820</v>
      </c>
      <c r="G98" s="782" t="s">
        <v>821</v>
      </c>
      <c r="H98" s="815">
        <v>2016</v>
      </c>
      <c r="I98" s="816"/>
      <c r="J98" s="764">
        <v>852628</v>
      </c>
      <c r="K98" s="764"/>
      <c r="L98" s="764" t="s">
        <v>29</v>
      </c>
      <c r="M98" s="782"/>
      <c r="N98" s="782"/>
      <c r="O98" s="782"/>
      <c r="P98" s="782"/>
      <c r="Q98" s="782"/>
      <c r="R98" s="782"/>
      <c r="S98" s="816"/>
      <c r="T98" s="782" t="s">
        <v>863</v>
      </c>
      <c r="U98" s="782"/>
      <c r="V98" s="782"/>
      <c r="W98" s="782"/>
      <c r="X98" s="801">
        <v>42727</v>
      </c>
      <c r="Y98" s="815" t="s">
        <v>864</v>
      </c>
      <c r="Z98" s="815">
        <v>2</v>
      </c>
      <c r="AA98" s="815"/>
      <c r="AB98" s="815">
        <v>650</v>
      </c>
      <c r="AC98" s="814">
        <v>42823</v>
      </c>
      <c r="AD98" s="816"/>
      <c r="AE98" s="782" t="s">
        <v>825</v>
      </c>
      <c r="AF98" s="782"/>
      <c r="AG98" s="782"/>
      <c r="AH98" s="817"/>
      <c r="AI98" s="800">
        <v>1244.8599999999999</v>
      </c>
      <c r="AJ98" s="782">
        <v>0.3751185861316742</v>
      </c>
      <c r="AK98" s="816"/>
      <c r="AL98" s="800">
        <v>1.1234998313063316</v>
      </c>
      <c r="AM98" s="782">
        <v>1.0993856749482398</v>
      </c>
      <c r="AN98" s="782">
        <v>0.70684970684970683</v>
      </c>
      <c r="AO98" s="818">
        <v>0.7259941804073714</v>
      </c>
      <c r="AP98" s="816"/>
      <c r="AQ98" s="819">
        <v>1398.6</v>
      </c>
      <c r="AR98" s="820">
        <v>0.41240000000000004</v>
      </c>
      <c r="AS98" s="820">
        <v>1398.6</v>
      </c>
      <c r="AT98" s="820">
        <v>0.41240000000000004</v>
      </c>
      <c r="AU98" s="816"/>
      <c r="AV98" s="820">
        <v>988.59999999999991</v>
      </c>
      <c r="AW98" s="820">
        <v>0.2994</v>
      </c>
      <c r="AX98" s="820">
        <v>988.59999999999991</v>
      </c>
      <c r="AY98" s="820">
        <v>0.2994</v>
      </c>
      <c r="AZ98" s="816"/>
      <c r="BA98" s="820"/>
      <c r="BB98" s="820">
        <v>988.59999999999991</v>
      </c>
      <c r="BC98" s="820">
        <v>988.59999999999991</v>
      </c>
      <c r="BD98" s="820">
        <v>988.59999999999991</v>
      </c>
      <c r="BE98" s="820">
        <v>988.59999999999991</v>
      </c>
      <c r="BF98" s="820">
        <v>988.59999999999991</v>
      </c>
      <c r="BG98" s="820">
        <v>988.59999999999991</v>
      </c>
      <c r="BH98" s="820">
        <v>988.59999999999991</v>
      </c>
      <c r="BI98" s="820">
        <v>988.59999999999991</v>
      </c>
      <c r="BJ98" s="820">
        <v>988.59999999999991</v>
      </c>
      <c r="BK98" s="820">
        <v>988.59999999999991</v>
      </c>
      <c r="BL98" s="820">
        <v>988.59999999999991</v>
      </c>
      <c r="BM98" s="820">
        <v>988.59999999999991</v>
      </c>
      <c r="BN98" s="820">
        <v>988.59999999999991</v>
      </c>
      <c r="BO98" s="820">
        <v>988.59999999999991</v>
      </c>
      <c r="BP98" s="820">
        <v>988.59999999999991</v>
      </c>
      <c r="BQ98" s="820">
        <v>988.59999999999991</v>
      </c>
      <c r="BR98" s="820">
        <v>988.59999999999991</v>
      </c>
      <c r="BS98" s="820">
        <v>988.59999999999991</v>
      </c>
      <c r="BT98" s="820">
        <v>956.8</v>
      </c>
      <c r="BU98" s="820"/>
      <c r="BV98" s="820"/>
      <c r="BW98" s="820"/>
      <c r="BX98" s="820"/>
      <c r="BY98" s="820"/>
      <c r="BZ98" s="820"/>
      <c r="CA98" s="816"/>
      <c r="CB98" s="820"/>
      <c r="CC98" s="820">
        <v>0.2994</v>
      </c>
      <c r="CD98" s="820">
        <v>0.2994</v>
      </c>
      <c r="CE98" s="820">
        <v>0.2994</v>
      </c>
      <c r="CF98" s="820">
        <v>0.2994</v>
      </c>
      <c r="CG98" s="820">
        <v>0.2994</v>
      </c>
      <c r="CH98" s="820">
        <v>0.2994</v>
      </c>
      <c r="CI98" s="820">
        <v>0.2994</v>
      </c>
      <c r="CJ98" s="820">
        <v>0.2994</v>
      </c>
      <c r="CK98" s="820">
        <v>0.2994</v>
      </c>
      <c r="CL98" s="820">
        <v>0.2994</v>
      </c>
      <c r="CM98" s="820">
        <v>0.2994</v>
      </c>
      <c r="CN98" s="820">
        <v>0.2994</v>
      </c>
      <c r="CO98" s="820">
        <v>0.2994</v>
      </c>
      <c r="CP98" s="820">
        <v>0.2994</v>
      </c>
      <c r="CQ98" s="820">
        <v>0.2994</v>
      </c>
      <c r="CR98" s="820">
        <v>0.2994</v>
      </c>
      <c r="CS98" s="820">
        <v>0.2994</v>
      </c>
      <c r="CT98" s="820">
        <v>0.2994</v>
      </c>
      <c r="CU98" s="820">
        <v>0.26379999999999998</v>
      </c>
      <c r="CV98" s="820"/>
      <c r="CW98" s="820"/>
      <c r="CX98" s="820"/>
      <c r="CY98" s="820"/>
      <c r="CZ98" s="820"/>
      <c r="DA98" s="821"/>
    </row>
    <row r="99" spans="2:105">
      <c r="B99" s="800">
        <v>19178</v>
      </c>
      <c r="C99" s="782" t="s">
        <v>682</v>
      </c>
      <c r="D99" s="782" t="s">
        <v>858</v>
      </c>
      <c r="E99" s="782" t="s">
        <v>740</v>
      </c>
      <c r="F99" s="782" t="s">
        <v>820</v>
      </c>
      <c r="G99" s="782" t="s">
        <v>821</v>
      </c>
      <c r="H99" s="815">
        <v>2016</v>
      </c>
      <c r="I99" s="816"/>
      <c r="J99" s="764">
        <v>725449</v>
      </c>
      <c r="K99" s="764"/>
      <c r="L99" s="764" t="s">
        <v>29</v>
      </c>
      <c r="M99" s="782"/>
      <c r="N99" s="782"/>
      <c r="O99" s="782"/>
      <c r="P99" s="782"/>
      <c r="Q99" s="782"/>
      <c r="R99" s="782"/>
      <c r="S99" s="816"/>
      <c r="T99" s="782" t="s">
        <v>859</v>
      </c>
      <c r="U99" s="782"/>
      <c r="V99" s="782"/>
      <c r="W99" s="782"/>
      <c r="X99" s="801">
        <v>42438</v>
      </c>
      <c r="Y99" s="815" t="s">
        <v>862</v>
      </c>
      <c r="Z99" s="815">
        <v>1</v>
      </c>
      <c r="AA99" s="815"/>
      <c r="AB99" s="815">
        <v>250</v>
      </c>
      <c r="AC99" s="814">
        <v>42572</v>
      </c>
      <c r="AD99" s="816"/>
      <c r="AE99" s="782" t="s">
        <v>825</v>
      </c>
      <c r="AF99" s="782"/>
      <c r="AG99" s="782"/>
      <c r="AH99" s="817"/>
      <c r="AI99" s="800">
        <v>1228</v>
      </c>
      <c r="AJ99" s="782">
        <v>0.36522153846153799</v>
      </c>
      <c r="AK99" s="816"/>
      <c r="AL99" s="800">
        <v>1.1130293159609119</v>
      </c>
      <c r="AM99" s="782">
        <v>1.0317025704103739</v>
      </c>
      <c r="AN99" s="782">
        <v>0.70002926543751831</v>
      </c>
      <c r="AO99" s="818">
        <v>0.70010615711252644</v>
      </c>
      <c r="AP99" s="816"/>
      <c r="AQ99" s="819">
        <v>1366.8</v>
      </c>
      <c r="AR99" s="820">
        <v>0.37680000000000002</v>
      </c>
      <c r="AS99" s="820">
        <v>1366.8</v>
      </c>
      <c r="AT99" s="820">
        <v>0.37680000000000002</v>
      </c>
      <c r="AU99" s="816"/>
      <c r="AV99" s="820">
        <v>956.8</v>
      </c>
      <c r="AW99" s="820">
        <v>0.26379999999999998</v>
      </c>
      <c r="AX99" s="820">
        <v>956.8</v>
      </c>
      <c r="AY99" s="820">
        <v>0.26379999999999998</v>
      </c>
      <c r="AZ99" s="816"/>
      <c r="BA99" s="820"/>
      <c r="BB99" s="820">
        <v>956.8</v>
      </c>
      <c r="BC99" s="820">
        <v>956.8</v>
      </c>
      <c r="BD99" s="820">
        <v>956.8</v>
      </c>
      <c r="BE99" s="820">
        <v>956.8</v>
      </c>
      <c r="BF99" s="820">
        <v>956.8</v>
      </c>
      <c r="BG99" s="820">
        <v>956.8</v>
      </c>
      <c r="BH99" s="820">
        <v>956.8</v>
      </c>
      <c r="BI99" s="820">
        <v>956.8</v>
      </c>
      <c r="BJ99" s="820">
        <v>956.8</v>
      </c>
      <c r="BK99" s="820">
        <v>956.8</v>
      </c>
      <c r="BL99" s="820">
        <v>956.8</v>
      </c>
      <c r="BM99" s="820">
        <v>956.8</v>
      </c>
      <c r="BN99" s="820">
        <v>956.8</v>
      </c>
      <c r="BO99" s="820">
        <v>956.8</v>
      </c>
      <c r="BP99" s="820">
        <v>956.8</v>
      </c>
      <c r="BQ99" s="820">
        <v>956.8</v>
      </c>
      <c r="BR99" s="820">
        <v>956.8</v>
      </c>
      <c r="BS99" s="820">
        <v>956.8</v>
      </c>
      <c r="BT99" s="820">
        <v>956.8</v>
      </c>
      <c r="BU99" s="820"/>
      <c r="BV99" s="820"/>
      <c r="BW99" s="820"/>
      <c r="BX99" s="820"/>
      <c r="BY99" s="820"/>
      <c r="BZ99" s="820"/>
      <c r="CA99" s="816"/>
      <c r="CB99" s="820"/>
      <c r="CC99" s="820">
        <v>0.26379999999999998</v>
      </c>
      <c r="CD99" s="820">
        <v>0.26379999999999998</v>
      </c>
      <c r="CE99" s="820">
        <v>0.26379999999999998</v>
      </c>
      <c r="CF99" s="820">
        <v>0.26379999999999998</v>
      </c>
      <c r="CG99" s="820">
        <v>0.26379999999999998</v>
      </c>
      <c r="CH99" s="820">
        <v>0.26379999999999998</v>
      </c>
      <c r="CI99" s="820">
        <v>0.26379999999999998</v>
      </c>
      <c r="CJ99" s="820">
        <v>0.26379999999999998</v>
      </c>
      <c r="CK99" s="820">
        <v>0.26379999999999998</v>
      </c>
      <c r="CL99" s="820">
        <v>0.26379999999999998</v>
      </c>
      <c r="CM99" s="820">
        <v>0.26379999999999998</v>
      </c>
      <c r="CN99" s="820">
        <v>0.26379999999999998</v>
      </c>
      <c r="CO99" s="820">
        <v>0.26379999999999998</v>
      </c>
      <c r="CP99" s="820">
        <v>0.26379999999999998</v>
      </c>
      <c r="CQ99" s="820">
        <v>0.26379999999999998</v>
      </c>
      <c r="CR99" s="820">
        <v>0.26379999999999998</v>
      </c>
      <c r="CS99" s="820">
        <v>0.26379999999999998</v>
      </c>
      <c r="CT99" s="820">
        <v>0.26379999999999998</v>
      </c>
      <c r="CU99" s="820">
        <v>0.26379999999999998</v>
      </c>
      <c r="CV99" s="820"/>
      <c r="CW99" s="820"/>
      <c r="CX99" s="820"/>
      <c r="CY99" s="820"/>
      <c r="CZ99" s="820"/>
      <c r="DA99" s="821"/>
    </row>
    <row r="100" spans="2:105">
      <c r="B100" s="800">
        <v>19179</v>
      </c>
      <c r="C100" s="782" t="s">
        <v>682</v>
      </c>
      <c r="D100" s="782" t="s">
        <v>858</v>
      </c>
      <c r="E100" s="782" t="s">
        <v>740</v>
      </c>
      <c r="F100" s="782" t="s">
        <v>820</v>
      </c>
      <c r="G100" s="782" t="s">
        <v>821</v>
      </c>
      <c r="H100" s="815">
        <v>2016</v>
      </c>
      <c r="I100" s="816"/>
      <c r="J100" s="764">
        <v>723233</v>
      </c>
      <c r="K100" s="764"/>
      <c r="L100" s="764" t="s">
        <v>29</v>
      </c>
      <c r="M100" s="782"/>
      <c r="N100" s="782"/>
      <c r="O100" s="782"/>
      <c r="P100" s="782"/>
      <c r="Q100" s="782"/>
      <c r="R100" s="782"/>
      <c r="S100" s="816"/>
      <c r="T100" s="782" t="s">
        <v>859</v>
      </c>
      <c r="U100" s="782"/>
      <c r="V100" s="782"/>
      <c r="W100" s="782"/>
      <c r="X100" s="801">
        <v>42403</v>
      </c>
      <c r="Y100" s="815" t="s">
        <v>862</v>
      </c>
      <c r="Z100" s="815">
        <v>1</v>
      </c>
      <c r="AA100" s="815"/>
      <c r="AB100" s="815">
        <v>250</v>
      </c>
      <c r="AC100" s="814">
        <v>42566</v>
      </c>
      <c r="AD100" s="816"/>
      <c r="AE100" s="782" t="s">
        <v>825</v>
      </c>
      <c r="AF100" s="782"/>
      <c r="AG100" s="782"/>
      <c r="AH100" s="817"/>
      <c r="AI100" s="800">
        <v>1228</v>
      </c>
      <c r="AJ100" s="782">
        <v>0.36522153846153799</v>
      </c>
      <c r="AK100" s="816"/>
      <c r="AL100" s="800">
        <v>1.1130293159609119</v>
      </c>
      <c r="AM100" s="782">
        <v>1.0317025704103739</v>
      </c>
      <c r="AN100" s="782">
        <v>0.70002926543751831</v>
      </c>
      <c r="AO100" s="818">
        <v>0.70010615711252644</v>
      </c>
      <c r="AP100" s="816"/>
      <c r="AQ100" s="819">
        <v>1366.8</v>
      </c>
      <c r="AR100" s="820">
        <v>0.37680000000000002</v>
      </c>
      <c r="AS100" s="820">
        <v>1366.8</v>
      </c>
      <c r="AT100" s="820">
        <v>0.37680000000000002</v>
      </c>
      <c r="AU100" s="816"/>
      <c r="AV100" s="820">
        <v>956.8</v>
      </c>
      <c r="AW100" s="820">
        <v>0.26379999999999998</v>
      </c>
      <c r="AX100" s="820">
        <v>956.8</v>
      </c>
      <c r="AY100" s="820">
        <v>0.26379999999999998</v>
      </c>
      <c r="AZ100" s="816"/>
      <c r="BA100" s="820"/>
      <c r="BB100" s="820">
        <v>956.8</v>
      </c>
      <c r="BC100" s="820">
        <v>956.8</v>
      </c>
      <c r="BD100" s="820">
        <v>956.8</v>
      </c>
      <c r="BE100" s="820">
        <v>956.8</v>
      </c>
      <c r="BF100" s="820">
        <v>956.8</v>
      </c>
      <c r="BG100" s="820">
        <v>956.8</v>
      </c>
      <c r="BH100" s="820">
        <v>956.8</v>
      </c>
      <c r="BI100" s="820">
        <v>956.8</v>
      </c>
      <c r="BJ100" s="820">
        <v>956.8</v>
      </c>
      <c r="BK100" s="820">
        <v>956.8</v>
      </c>
      <c r="BL100" s="820">
        <v>956.8</v>
      </c>
      <c r="BM100" s="820">
        <v>956.8</v>
      </c>
      <c r="BN100" s="820">
        <v>956.8</v>
      </c>
      <c r="BO100" s="820">
        <v>956.8</v>
      </c>
      <c r="BP100" s="820">
        <v>956.8</v>
      </c>
      <c r="BQ100" s="820">
        <v>956.8</v>
      </c>
      <c r="BR100" s="820">
        <v>956.8</v>
      </c>
      <c r="BS100" s="820">
        <v>956.8</v>
      </c>
      <c r="BT100" s="820">
        <v>956.8</v>
      </c>
      <c r="BU100" s="820"/>
      <c r="BV100" s="820"/>
      <c r="BW100" s="820"/>
      <c r="BX100" s="820"/>
      <c r="BY100" s="820"/>
      <c r="BZ100" s="820"/>
      <c r="CA100" s="816"/>
      <c r="CB100" s="820"/>
      <c r="CC100" s="820">
        <v>0.26379999999999998</v>
      </c>
      <c r="CD100" s="820">
        <v>0.26379999999999998</v>
      </c>
      <c r="CE100" s="820">
        <v>0.26379999999999998</v>
      </c>
      <c r="CF100" s="820">
        <v>0.26379999999999998</v>
      </c>
      <c r="CG100" s="820">
        <v>0.26379999999999998</v>
      </c>
      <c r="CH100" s="820">
        <v>0.26379999999999998</v>
      </c>
      <c r="CI100" s="820">
        <v>0.26379999999999998</v>
      </c>
      <c r="CJ100" s="820">
        <v>0.26379999999999998</v>
      </c>
      <c r="CK100" s="820">
        <v>0.26379999999999998</v>
      </c>
      <c r="CL100" s="820">
        <v>0.26379999999999998</v>
      </c>
      <c r="CM100" s="820">
        <v>0.26379999999999998</v>
      </c>
      <c r="CN100" s="820">
        <v>0.26379999999999998</v>
      </c>
      <c r="CO100" s="820">
        <v>0.26379999999999998</v>
      </c>
      <c r="CP100" s="820">
        <v>0.26379999999999998</v>
      </c>
      <c r="CQ100" s="820">
        <v>0.26379999999999998</v>
      </c>
      <c r="CR100" s="820">
        <v>0.26379999999999998</v>
      </c>
      <c r="CS100" s="820">
        <v>0.26379999999999998</v>
      </c>
      <c r="CT100" s="820">
        <v>0.26379999999999998</v>
      </c>
      <c r="CU100" s="820">
        <v>0.26379999999999998</v>
      </c>
      <c r="CV100" s="820"/>
      <c r="CW100" s="820"/>
      <c r="CX100" s="820"/>
      <c r="CY100" s="820"/>
      <c r="CZ100" s="820"/>
      <c r="DA100" s="821"/>
    </row>
    <row r="101" spans="2:105">
      <c r="B101" s="800">
        <v>19170</v>
      </c>
      <c r="C101" s="782" t="s">
        <v>682</v>
      </c>
      <c r="D101" s="782" t="s">
        <v>858</v>
      </c>
      <c r="E101" s="782" t="s">
        <v>740</v>
      </c>
      <c r="F101" s="782" t="s">
        <v>820</v>
      </c>
      <c r="G101" s="782" t="s">
        <v>821</v>
      </c>
      <c r="H101" s="815">
        <v>2016</v>
      </c>
      <c r="I101" s="816"/>
      <c r="J101" s="764">
        <v>833484</v>
      </c>
      <c r="K101" s="764"/>
      <c r="L101" s="764" t="s">
        <v>29</v>
      </c>
      <c r="M101" s="782"/>
      <c r="N101" s="782"/>
      <c r="O101" s="782"/>
      <c r="P101" s="782"/>
      <c r="Q101" s="782"/>
      <c r="R101" s="782"/>
      <c r="S101" s="816"/>
      <c r="T101" s="782" t="s">
        <v>866</v>
      </c>
      <c r="U101" s="782"/>
      <c r="V101" s="782"/>
      <c r="W101" s="782"/>
      <c r="X101" s="801">
        <v>42699</v>
      </c>
      <c r="Y101" s="815" t="s">
        <v>862</v>
      </c>
      <c r="Z101" s="815">
        <v>1</v>
      </c>
      <c r="AA101" s="815"/>
      <c r="AB101" s="815">
        <v>400</v>
      </c>
      <c r="AC101" s="814">
        <v>42796</v>
      </c>
      <c r="AD101" s="816"/>
      <c r="AE101" s="782" t="s">
        <v>825</v>
      </c>
      <c r="AF101" s="782"/>
      <c r="AG101" s="782"/>
      <c r="AH101" s="817"/>
      <c r="AI101" s="800">
        <v>16.86</v>
      </c>
      <c r="AJ101" s="782">
        <v>9.8970476701362407E-3</v>
      </c>
      <c r="AK101" s="816"/>
      <c r="AL101" s="800">
        <v>1.8861209964412813</v>
      </c>
      <c r="AM101" s="782">
        <v>3.5970322854381016</v>
      </c>
      <c r="AN101" s="782">
        <v>1</v>
      </c>
      <c r="AO101" s="818">
        <v>1</v>
      </c>
      <c r="AP101" s="816"/>
      <c r="AQ101" s="819">
        <v>31.8</v>
      </c>
      <c r="AR101" s="820">
        <v>3.56E-2</v>
      </c>
      <c r="AS101" s="820">
        <v>31.8</v>
      </c>
      <c r="AT101" s="820">
        <v>3.56E-2</v>
      </c>
      <c r="AU101" s="816"/>
      <c r="AV101" s="820">
        <v>31.8</v>
      </c>
      <c r="AW101" s="820">
        <v>3.56E-2</v>
      </c>
      <c r="AX101" s="820">
        <v>31.8</v>
      </c>
      <c r="AY101" s="820">
        <v>3.56E-2</v>
      </c>
      <c r="AZ101" s="816"/>
      <c r="BA101" s="820"/>
      <c r="BB101" s="820">
        <v>31.8</v>
      </c>
      <c r="BC101" s="820">
        <v>31.8</v>
      </c>
      <c r="BD101" s="820">
        <v>31.8</v>
      </c>
      <c r="BE101" s="820">
        <v>31.8</v>
      </c>
      <c r="BF101" s="820">
        <v>31.8</v>
      </c>
      <c r="BG101" s="820">
        <v>31.8</v>
      </c>
      <c r="BH101" s="820">
        <v>31.8</v>
      </c>
      <c r="BI101" s="820">
        <v>31.8</v>
      </c>
      <c r="BJ101" s="820">
        <v>31.8</v>
      </c>
      <c r="BK101" s="820">
        <v>31.8</v>
      </c>
      <c r="BL101" s="820">
        <v>31.8</v>
      </c>
      <c r="BM101" s="820">
        <v>31.8</v>
      </c>
      <c r="BN101" s="820">
        <v>31.8</v>
      </c>
      <c r="BO101" s="820">
        <v>31.8</v>
      </c>
      <c r="BP101" s="820">
        <v>31.8</v>
      </c>
      <c r="BQ101" s="820">
        <v>31.8</v>
      </c>
      <c r="BR101" s="820">
        <v>31.8</v>
      </c>
      <c r="BS101" s="820">
        <v>31.8</v>
      </c>
      <c r="BT101" s="820">
        <v>0</v>
      </c>
      <c r="BU101" s="820"/>
      <c r="BV101" s="820"/>
      <c r="BW101" s="820"/>
      <c r="BX101" s="820"/>
      <c r="BY101" s="820"/>
      <c r="BZ101" s="820"/>
      <c r="CA101" s="816"/>
      <c r="CB101" s="820"/>
      <c r="CC101" s="820">
        <v>3.56E-2</v>
      </c>
      <c r="CD101" s="820">
        <v>3.56E-2</v>
      </c>
      <c r="CE101" s="820">
        <v>3.56E-2</v>
      </c>
      <c r="CF101" s="820">
        <v>3.56E-2</v>
      </c>
      <c r="CG101" s="820">
        <v>3.56E-2</v>
      </c>
      <c r="CH101" s="820">
        <v>3.56E-2</v>
      </c>
      <c r="CI101" s="820">
        <v>3.56E-2</v>
      </c>
      <c r="CJ101" s="820">
        <v>3.56E-2</v>
      </c>
      <c r="CK101" s="820">
        <v>3.56E-2</v>
      </c>
      <c r="CL101" s="820">
        <v>3.56E-2</v>
      </c>
      <c r="CM101" s="820">
        <v>3.56E-2</v>
      </c>
      <c r="CN101" s="820">
        <v>3.56E-2</v>
      </c>
      <c r="CO101" s="820">
        <v>3.56E-2</v>
      </c>
      <c r="CP101" s="820">
        <v>3.56E-2</v>
      </c>
      <c r="CQ101" s="820">
        <v>3.56E-2</v>
      </c>
      <c r="CR101" s="820">
        <v>3.56E-2</v>
      </c>
      <c r="CS101" s="820">
        <v>3.56E-2</v>
      </c>
      <c r="CT101" s="820">
        <v>3.56E-2</v>
      </c>
      <c r="CU101" s="820">
        <v>0</v>
      </c>
      <c r="CV101" s="820"/>
      <c r="CW101" s="820"/>
      <c r="CX101" s="820"/>
      <c r="CY101" s="820"/>
      <c r="CZ101" s="820"/>
      <c r="DA101" s="821"/>
    </row>
    <row r="102" spans="2:105">
      <c r="B102" s="800">
        <v>19171</v>
      </c>
      <c r="C102" s="782" t="s">
        <v>682</v>
      </c>
      <c r="D102" s="782" t="s">
        <v>858</v>
      </c>
      <c r="E102" s="782" t="s">
        <v>740</v>
      </c>
      <c r="F102" s="782" t="s">
        <v>820</v>
      </c>
      <c r="G102" s="782" t="s">
        <v>821</v>
      </c>
      <c r="H102" s="815">
        <v>2016</v>
      </c>
      <c r="I102" s="816"/>
      <c r="J102" s="764">
        <v>841677</v>
      </c>
      <c r="K102" s="764"/>
      <c r="L102" s="764" t="s">
        <v>29</v>
      </c>
      <c r="M102" s="782"/>
      <c r="N102" s="782"/>
      <c r="O102" s="782"/>
      <c r="P102" s="782"/>
      <c r="Q102" s="782"/>
      <c r="R102" s="782"/>
      <c r="S102" s="816"/>
      <c r="T102" s="782" t="s">
        <v>859</v>
      </c>
      <c r="U102" s="782"/>
      <c r="V102" s="782"/>
      <c r="W102" s="782"/>
      <c r="X102" s="801">
        <v>42718</v>
      </c>
      <c r="Y102" s="815" t="s">
        <v>862</v>
      </c>
      <c r="Z102" s="815">
        <v>1</v>
      </c>
      <c r="AA102" s="815"/>
      <c r="AB102" s="815">
        <v>250</v>
      </c>
      <c r="AC102" s="814">
        <v>42816</v>
      </c>
      <c r="AD102" s="816"/>
      <c r="AE102" s="782" t="s">
        <v>825</v>
      </c>
      <c r="AF102" s="782"/>
      <c r="AG102" s="782"/>
      <c r="AH102" s="817"/>
      <c r="AI102" s="800">
        <v>1228</v>
      </c>
      <c r="AJ102" s="782">
        <v>0.36522153846153799</v>
      </c>
      <c r="AK102" s="816"/>
      <c r="AL102" s="800">
        <v>1.1130293159609119</v>
      </c>
      <c r="AM102" s="782">
        <v>1.0317025704103739</v>
      </c>
      <c r="AN102" s="782">
        <v>0.70002926543751831</v>
      </c>
      <c r="AO102" s="818">
        <v>0.70010615711252644</v>
      </c>
      <c r="AP102" s="816"/>
      <c r="AQ102" s="819">
        <v>1366.8</v>
      </c>
      <c r="AR102" s="820">
        <v>0.37680000000000002</v>
      </c>
      <c r="AS102" s="820">
        <v>1366.8</v>
      </c>
      <c r="AT102" s="820">
        <v>0.37680000000000002</v>
      </c>
      <c r="AU102" s="816"/>
      <c r="AV102" s="820">
        <v>956.8</v>
      </c>
      <c r="AW102" s="820">
        <v>0.26379999999999998</v>
      </c>
      <c r="AX102" s="820">
        <v>956.8</v>
      </c>
      <c r="AY102" s="820">
        <v>0.26379999999999998</v>
      </c>
      <c r="AZ102" s="816"/>
      <c r="BA102" s="820"/>
      <c r="BB102" s="820">
        <v>956.8</v>
      </c>
      <c r="BC102" s="820">
        <v>956.8</v>
      </c>
      <c r="BD102" s="820">
        <v>956.8</v>
      </c>
      <c r="BE102" s="820">
        <v>956.8</v>
      </c>
      <c r="BF102" s="820">
        <v>956.8</v>
      </c>
      <c r="BG102" s="820">
        <v>956.8</v>
      </c>
      <c r="BH102" s="820">
        <v>956.8</v>
      </c>
      <c r="BI102" s="820">
        <v>956.8</v>
      </c>
      <c r="BJ102" s="820">
        <v>956.8</v>
      </c>
      <c r="BK102" s="820">
        <v>956.8</v>
      </c>
      <c r="BL102" s="820">
        <v>956.8</v>
      </c>
      <c r="BM102" s="820">
        <v>956.8</v>
      </c>
      <c r="BN102" s="820">
        <v>956.8</v>
      </c>
      <c r="BO102" s="820">
        <v>956.8</v>
      </c>
      <c r="BP102" s="820">
        <v>956.8</v>
      </c>
      <c r="BQ102" s="820">
        <v>956.8</v>
      </c>
      <c r="BR102" s="820">
        <v>956.8</v>
      </c>
      <c r="BS102" s="820">
        <v>956.8</v>
      </c>
      <c r="BT102" s="820">
        <v>956.8</v>
      </c>
      <c r="BU102" s="820"/>
      <c r="BV102" s="820"/>
      <c r="BW102" s="820"/>
      <c r="BX102" s="820"/>
      <c r="BY102" s="820"/>
      <c r="BZ102" s="820"/>
      <c r="CA102" s="816"/>
      <c r="CB102" s="820"/>
      <c r="CC102" s="820">
        <v>0.26379999999999998</v>
      </c>
      <c r="CD102" s="820">
        <v>0.26379999999999998</v>
      </c>
      <c r="CE102" s="820">
        <v>0.26379999999999998</v>
      </c>
      <c r="CF102" s="820">
        <v>0.26379999999999998</v>
      </c>
      <c r="CG102" s="820">
        <v>0.26379999999999998</v>
      </c>
      <c r="CH102" s="820">
        <v>0.26379999999999998</v>
      </c>
      <c r="CI102" s="820">
        <v>0.26379999999999998</v>
      </c>
      <c r="CJ102" s="820">
        <v>0.26379999999999998</v>
      </c>
      <c r="CK102" s="820">
        <v>0.26379999999999998</v>
      </c>
      <c r="CL102" s="820">
        <v>0.26379999999999998</v>
      </c>
      <c r="CM102" s="820">
        <v>0.26379999999999998</v>
      </c>
      <c r="CN102" s="820">
        <v>0.26379999999999998</v>
      </c>
      <c r="CO102" s="820">
        <v>0.26379999999999998</v>
      </c>
      <c r="CP102" s="820">
        <v>0.26379999999999998</v>
      </c>
      <c r="CQ102" s="820">
        <v>0.26379999999999998</v>
      </c>
      <c r="CR102" s="820">
        <v>0.26379999999999998</v>
      </c>
      <c r="CS102" s="820">
        <v>0.26379999999999998</v>
      </c>
      <c r="CT102" s="820">
        <v>0.26379999999999998</v>
      </c>
      <c r="CU102" s="820">
        <v>0.26379999999999998</v>
      </c>
      <c r="CV102" s="820"/>
      <c r="CW102" s="820"/>
      <c r="CX102" s="820"/>
      <c r="CY102" s="820"/>
      <c r="CZ102" s="820"/>
      <c r="DA102" s="821"/>
    </row>
    <row r="103" spans="2:105">
      <c r="B103" s="800">
        <v>19180</v>
      </c>
      <c r="C103" s="782" t="s">
        <v>682</v>
      </c>
      <c r="D103" s="782" t="s">
        <v>858</v>
      </c>
      <c r="E103" s="782" t="s">
        <v>740</v>
      </c>
      <c r="F103" s="782" t="s">
        <v>820</v>
      </c>
      <c r="G103" s="782" t="s">
        <v>821</v>
      </c>
      <c r="H103" s="815">
        <v>2016</v>
      </c>
      <c r="I103" s="816"/>
      <c r="J103" s="764">
        <v>723257</v>
      </c>
      <c r="K103" s="764"/>
      <c r="L103" s="764" t="s">
        <v>29</v>
      </c>
      <c r="M103" s="782"/>
      <c r="N103" s="782"/>
      <c r="O103" s="782"/>
      <c r="P103" s="782"/>
      <c r="Q103" s="782"/>
      <c r="R103" s="782"/>
      <c r="S103" s="816"/>
      <c r="T103" s="782" t="s">
        <v>859</v>
      </c>
      <c r="U103" s="782"/>
      <c r="V103" s="782"/>
      <c r="W103" s="782"/>
      <c r="X103" s="801">
        <v>42417</v>
      </c>
      <c r="Y103" s="815" t="s">
        <v>862</v>
      </c>
      <c r="Z103" s="815">
        <v>1</v>
      </c>
      <c r="AA103" s="815"/>
      <c r="AB103" s="815">
        <v>250</v>
      </c>
      <c r="AC103" s="814">
        <v>42566</v>
      </c>
      <c r="AD103" s="816"/>
      <c r="AE103" s="782" t="s">
        <v>825</v>
      </c>
      <c r="AF103" s="782"/>
      <c r="AG103" s="782"/>
      <c r="AH103" s="817"/>
      <c r="AI103" s="800">
        <v>1228</v>
      </c>
      <c r="AJ103" s="782">
        <v>0.36522153846153799</v>
      </c>
      <c r="AK103" s="816"/>
      <c r="AL103" s="800">
        <v>1.1130293159609119</v>
      </c>
      <c r="AM103" s="782">
        <v>1.0317025704103739</v>
      </c>
      <c r="AN103" s="782">
        <v>0.70002926543751831</v>
      </c>
      <c r="AO103" s="818">
        <v>0.70010615711252644</v>
      </c>
      <c r="AP103" s="816"/>
      <c r="AQ103" s="819">
        <v>1366.8</v>
      </c>
      <c r="AR103" s="820">
        <v>0.37680000000000002</v>
      </c>
      <c r="AS103" s="820">
        <v>1366.8</v>
      </c>
      <c r="AT103" s="820">
        <v>0.37680000000000002</v>
      </c>
      <c r="AU103" s="816"/>
      <c r="AV103" s="820">
        <v>956.8</v>
      </c>
      <c r="AW103" s="820">
        <v>0.26379999999999998</v>
      </c>
      <c r="AX103" s="820">
        <v>956.8</v>
      </c>
      <c r="AY103" s="820">
        <v>0.26379999999999998</v>
      </c>
      <c r="AZ103" s="816"/>
      <c r="BA103" s="820"/>
      <c r="BB103" s="820">
        <v>956.8</v>
      </c>
      <c r="BC103" s="820">
        <v>956.8</v>
      </c>
      <c r="BD103" s="820">
        <v>956.8</v>
      </c>
      <c r="BE103" s="820">
        <v>956.8</v>
      </c>
      <c r="BF103" s="820">
        <v>956.8</v>
      </c>
      <c r="BG103" s="820">
        <v>956.8</v>
      </c>
      <c r="BH103" s="820">
        <v>956.8</v>
      </c>
      <c r="BI103" s="820">
        <v>956.8</v>
      </c>
      <c r="BJ103" s="820">
        <v>956.8</v>
      </c>
      <c r="BK103" s="820">
        <v>956.8</v>
      </c>
      <c r="BL103" s="820">
        <v>956.8</v>
      </c>
      <c r="BM103" s="820">
        <v>956.8</v>
      </c>
      <c r="BN103" s="820">
        <v>956.8</v>
      </c>
      <c r="BO103" s="820">
        <v>956.8</v>
      </c>
      <c r="BP103" s="820">
        <v>956.8</v>
      </c>
      <c r="BQ103" s="820">
        <v>956.8</v>
      </c>
      <c r="BR103" s="820">
        <v>956.8</v>
      </c>
      <c r="BS103" s="820">
        <v>956.8</v>
      </c>
      <c r="BT103" s="820">
        <v>956.8</v>
      </c>
      <c r="BU103" s="820"/>
      <c r="BV103" s="820"/>
      <c r="BW103" s="820"/>
      <c r="BX103" s="820"/>
      <c r="BY103" s="820"/>
      <c r="BZ103" s="820"/>
      <c r="CA103" s="816"/>
      <c r="CB103" s="820"/>
      <c r="CC103" s="820">
        <v>0.26379999999999998</v>
      </c>
      <c r="CD103" s="820">
        <v>0.26379999999999998</v>
      </c>
      <c r="CE103" s="820">
        <v>0.26379999999999998</v>
      </c>
      <c r="CF103" s="820">
        <v>0.26379999999999998</v>
      </c>
      <c r="CG103" s="820">
        <v>0.26379999999999998</v>
      </c>
      <c r="CH103" s="820">
        <v>0.26379999999999998</v>
      </c>
      <c r="CI103" s="820">
        <v>0.26379999999999998</v>
      </c>
      <c r="CJ103" s="820">
        <v>0.26379999999999998</v>
      </c>
      <c r="CK103" s="820">
        <v>0.26379999999999998</v>
      </c>
      <c r="CL103" s="820">
        <v>0.26379999999999998</v>
      </c>
      <c r="CM103" s="820">
        <v>0.26379999999999998</v>
      </c>
      <c r="CN103" s="820">
        <v>0.26379999999999998</v>
      </c>
      <c r="CO103" s="820">
        <v>0.26379999999999998</v>
      </c>
      <c r="CP103" s="820">
        <v>0.26379999999999998</v>
      </c>
      <c r="CQ103" s="820">
        <v>0.26379999999999998</v>
      </c>
      <c r="CR103" s="820">
        <v>0.26379999999999998</v>
      </c>
      <c r="CS103" s="820">
        <v>0.26379999999999998</v>
      </c>
      <c r="CT103" s="820">
        <v>0.26379999999999998</v>
      </c>
      <c r="CU103" s="820">
        <v>0.26379999999999998</v>
      </c>
      <c r="CV103" s="820"/>
      <c r="CW103" s="820"/>
      <c r="CX103" s="820"/>
      <c r="CY103" s="820"/>
      <c r="CZ103" s="820"/>
      <c r="DA103" s="821"/>
    </row>
    <row r="104" spans="2:105">
      <c r="B104" s="800">
        <v>19173</v>
      </c>
      <c r="C104" s="782" t="s">
        <v>682</v>
      </c>
      <c r="D104" s="782" t="s">
        <v>858</v>
      </c>
      <c r="E104" s="782" t="s">
        <v>740</v>
      </c>
      <c r="F104" s="782" t="s">
        <v>820</v>
      </c>
      <c r="G104" s="782" t="s">
        <v>821</v>
      </c>
      <c r="H104" s="815">
        <v>2016</v>
      </c>
      <c r="I104" s="816"/>
      <c r="J104" s="764">
        <v>847420</v>
      </c>
      <c r="K104" s="764"/>
      <c r="L104" s="764" t="s">
        <v>29</v>
      </c>
      <c r="M104" s="782"/>
      <c r="N104" s="782"/>
      <c r="O104" s="782"/>
      <c r="P104" s="782"/>
      <c r="Q104" s="782"/>
      <c r="R104" s="782"/>
      <c r="S104" s="816"/>
      <c r="T104" s="782" t="s">
        <v>859</v>
      </c>
      <c r="U104" s="782"/>
      <c r="V104" s="782"/>
      <c r="W104" s="782"/>
      <c r="X104" s="801">
        <v>42421</v>
      </c>
      <c r="Y104" s="815" t="s">
        <v>862</v>
      </c>
      <c r="Z104" s="815">
        <v>1</v>
      </c>
      <c r="AA104" s="815"/>
      <c r="AB104" s="815">
        <v>250</v>
      </c>
      <c r="AC104" s="814">
        <v>42810</v>
      </c>
      <c r="AD104" s="816"/>
      <c r="AE104" s="782" t="s">
        <v>825</v>
      </c>
      <c r="AF104" s="782"/>
      <c r="AG104" s="782"/>
      <c r="AH104" s="817"/>
      <c r="AI104" s="800">
        <v>1228</v>
      </c>
      <c r="AJ104" s="782">
        <v>0.36522153846153799</v>
      </c>
      <c r="AK104" s="816"/>
      <c r="AL104" s="800">
        <v>1.1130293159609119</v>
      </c>
      <c r="AM104" s="782">
        <v>1.0317025704103739</v>
      </c>
      <c r="AN104" s="782">
        <v>0.70002926543751831</v>
      </c>
      <c r="AO104" s="818">
        <v>0.70010615711252644</v>
      </c>
      <c r="AP104" s="816"/>
      <c r="AQ104" s="819">
        <v>1366.8</v>
      </c>
      <c r="AR104" s="820">
        <v>0.37680000000000002</v>
      </c>
      <c r="AS104" s="820">
        <v>1366.8</v>
      </c>
      <c r="AT104" s="820">
        <v>0.37680000000000002</v>
      </c>
      <c r="AU104" s="816"/>
      <c r="AV104" s="820">
        <v>956.8</v>
      </c>
      <c r="AW104" s="820">
        <v>0.26379999999999998</v>
      </c>
      <c r="AX104" s="820">
        <v>956.8</v>
      </c>
      <c r="AY104" s="820">
        <v>0.26379999999999998</v>
      </c>
      <c r="AZ104" s="816"/>
      <c r="BA104" s="820"/>
      <c r="BB104" s="820">
        <v>956.8</v>
      </c>
      <c r="BC104" s="820">
        <v>956.8</v>
      </c>
      <c r="BD104" s="820">
        <v>956.8</v>
      </c>
      <c r="BE104" s="820">
        <v>956.8</v>
      </c>
      <c r="BF104" s="820">
        <v>956.8</v>
      </c>
      <c r="BG104" s="820">
        <v>956.8</v>
      </c>
      <c r="BH104" s="820">
        <v>956.8</v>
      </c>
      <c r="BI104" s="820">
        <v>956.8</v>
      </c>
      <c r="BJ104" s="820">
        <v>956.8</v>
      </c>
      <c r="BK104" s="820">
        <v>956.8</v>
      </c>
      <c r="BL104" s="820">
        <v>956.8</v>
      </c>
      <c r="BM104" s="820">
        <v>956.8</v>
      </c>
      <c r="BN104" s="820">
        <v>956.8</v>
      </c>
      <c r="BO104" s="820">
        <v>956.8</v>
      </c>
      <c r="BP104" s="820">
        <v>956.8</v>
      </c>
      <c r="BQ104" s="820">
        <v>956.8</v>
      </c>
      <c r="BR104" s="820">
        <v>956.8</v>
      </c>
      <c r="BS104" s="820">
        <v>956.8</v>
      </c>
      <c r="BT104" s="820">
        <v>956.8</v>
      </c>
      <c r="BU104" s="820"/>
      <c r="BV104" s="820"/>
      <c r="BW104" s="820"/>
      <c r="BX104" s="820"/>
      <c r="BY104" s="820"/>
      <c r="BZ104" s="820"/>
      <c r="CA104" s="816"/>
      <c r="CB104" s="820"/>
      <c r="CC104" s="820">
        <v>0.26379999999999998</v>
      </c>
      <c r="CD104" s="820">
        <v>0.26379999999999998</v>
      </c>
      <c r="CE104" s="820">
        <v>0.26379999999999998</v>
      </c>
      <c r="CF104" s="820">
        <v>0.26379999999999998</v>
      </c>
      <c r="CG104" s="820">
        <v>0.26379999999999998</v>
      </c>
      <c r="CH104" s="820">
        <v>0.26379999999999998</v>
      </c>
      <c r="CI104" s="820">
        <v>0.26379999999999998</v>
      </c>
      <c r="CJ104" s="820">
        <v>0.26379999999999998</v>
      </c>
      <c r="CK104" s="820">
        <v>0.26379999999999998</v>
      </c>
      <c r="CL104" s="820">
        <v>0.26379999999999998</v>
      </c>
      <c r="CM104" s="820">
        <v>0.26379999999999998</v>
      </c>
      <c r="CN104" s="820">
        <v>0.26379999999999998</v>
      </c>
      <c r="CO104" s="820">
        <v>0.26379999999999998</v>
      </c>
      <c r="CP104" s="820">
        <v>0.26379999999999998</v>
      </c>
      <c r="CQ104" s="820">
        <v>0.26379999999999998</v>
      </c>
      <c r="CR104" s="820">
        <v>0.26379999999999998</v>
      </c>
      <c r="CS104" s="820">
        <v>0.26379999999999998</v>
      </c>
      <c r="CT104" s="820">
        <v>0.26379999999999998</v>
      </c>
      <c r="CU104" s="820">
        <v>0.26379999999999998</v>
      </c>
      <c r="CV104" s="820"/>
      <c r="CW104" s="820"/>
      <c r="CX104" s="820"/>
      <c r="CY104" s="820"/>
      <c r="CZ104" s="820"/>
      <c r="DA104" s="821"/>
    </row>
    <row r="105" spans="2:105">
      <c r="B105" s="800">
        <v>19182</v>
      </c>
      <c r="C105" s="782" t="s">
        <v>682</v>
      </c>
      <c r="D105" s="782" t="s">
        <v>858</v>
      </c>
      <c r="E105" s="782" t="s">
        <v>740</v>
      </c>
      <c r="F105" s="782" t="s">
        <v>820</v>
      </c>
      <c r="G105" s="782" t="s">
        <v>821</v>
      </c>
      <c r="H105" s="815">
        <v>2016</v>
      </c>
      <c r="I105" s="816"/>
      <c r="J105" s="764">
        <v>723274</v>
      </c>
      <c r="K105" s="764"/>
      <c r="L105" s="764" t="s">
        <v>29</v>
      </c>
      <c r="M105" s="782"/>
      <c r="N105" s="782"/>
      <c r="O105" s="782"/>
      <c r="P105" s="782"/>
      <c r="Q105" s="782"/>
      <c r="R105" s="782"/>
      <c r="S105" s="816"/>
      <c r="T105" s="782" t="s">
        <v>859</v>
      </c>
      <c r="U105" s="782"/>
      <c r="V105" s="782"/>
      <c r="W105" s="782"/>
      <c r="X105" s="801">
        <v>42409</v>
      </c>
      <c r="Y105" s="815" t="s">
        <v>862</v>
      </c>
      <c r="Z105" s="815">
        <v>1</v>
      </c>
      <c r="AA105" s="815"/>
      <c r="AB105" s="815">
        <v>250</v>
      </c>
      <c r="AC105" s="814">
        <v>42566</v>
      </c>
      <c r="AD105" s="816"/>
      <c r="AE105" s="782" t="s">
        <v>825</v>
      </c>
      <c r="AF105" s="782"/>
      <c r="AG105" s="782"/>
      <c r="AH105" s="817"/>
      <c r="AI105" s="800">
        <v>1228</v>
      </c>
      <c r="AJ105" s="782">
        <v>0.36522153846153799</v>
      </c>
      <c r="AK105" s="816"/>
      <c r="AL105" s="800">
        <v>1.1130293159609119</v>
      </c>
      <c r="AM105" s="782">
        <v>1.0317025704103739</v>
      </c>
      <c r="AN105" s="782">
        <v>0.70002926543751831</v>
      </c>
      <c r="AO105" s="818">
        <v>0.70010615711252644</v>
      </c>
      <c r="AP105" s="816"/>
      <c r="AQ105" s="819">
        <v>1366.8</v>
      </c>
      <c r="AR105" s="820">
        <v>0.37680000000000002</v>
      </c>
      <c r="AS105" s="820">
        <v>1366.8</v>
      </c>
      <c r="AT105" s="820">
        <v>0.37680000000000002</v>
      </c>
      <c r="AU105" s="816"/>
      <c r="AV105" s="820">
        <v>956.8</v>
      </c>
      <c r="AW105" s="820">
        <v>0.26379999999999998</v>
      </c>
      <c r="AX105" s="820">
        <v>956.8</v>
      </c>
      <c r="AY105" s="820">
        <v>0.26379999999999998</v>
      </c>
      <c r="AZ105" s="816"/>
      <c r="BA105" s="820"/>
      <c r="BB105" s="820">
        <v>956.8</v>
      </c>
      <c r="BC105" s="820">
        <v>956.8</v>
      </c>
      <c r="BD105" s="820">
        <v>956.8</v>
      </c>
      <c r="BE105" s="820">
        <v>956.8</v>
      </c>
      <c r="BF105" s="820">
        <v>956.8</v>
      </c>
      <c r="BG105" s="820">
        <v>956.8</v>
      </c>
      <c r="BH105" s="820">
        <v>956.8</v>
      </c>
      <c r="BI105" s="820">
        <v>956.8</v>
      </c>
      <c r="BJ105" s="820">
        <v>956.8</v>
      </c>
      <c r="BK105" s="820">
        <v>956.8</v>
      </c>
      <c r="BL105" s="820">
        <v>956.8</v>
      </c>
      <c r="BM105" s="820">
        <v>956.8</v>
      </c>
      <c r="BN105" s="820">
        <v>956.8</v>
      </c>
      <c r="BO105" s="820">
        <v>956.8</v>
      </c>
      <c r="BP105" s="820">
        <v>956.8</v>
      </c>
      <c r="BQ105" s="820">
        <v>956.8</v>
      </c>
      <c r="BR105" s="820">
        <v>956.8</v>
      </c>
      <c r="BS105" s="820">
        <v>956.8</v>
      </c>
      <c r="BT105" s="820">
        <v>956.8</v>
      </c>
      <c r="BU105" s="820"/>
      <c r="BV105" s="820"/>
      <c r="BW105" s="820"/>
      <c r="BX105" s="820"/>
      <c r="BY105" s="820"/>
      <c r="BZ105" s="820"/>
      <c r="CA105" s="816"/>
      <c r="CB105" s="820"/>
      <c r="CC105" s="820">
        <v>0.26379999999999998</v>
      </c>
      <c r="CD105" s="820">
        <v>0.26379999999999998</v>
      </c>
      <c r="CE105" s="820">
        <v>0.26379999999999998</v>
      </c>
      <c r="CF105" s="820">
        <v>0.26379999999999998</v>
      </c>
      <c r="CG105" s="820">
        <v>0.26379999999999998</v>
      </c>
      <c r="CH105" s="820">
        <v>0.26379999999999998</v>
      </c>
      <c r="CI105" s="820">
        <v>0.26379999999999998</v>
      </c>
      <c r="CJ105" s="820">
        <v>0.26379999999999998</v>
      </c>
      <c r="CK105" s="820">
        <v>0.26379999999999998</v>
      </c>
      <c r="CL105" s="820">
        <v>0.26379999999999998</v>
      </c>
      <c r="CM105" s="820">
        <v>0.26379999999999998</v>
      </c>
      <c r="CN105" s="820">
        <v>0.26379999999999998</v>
      </c>
      <c r="CO105" s="820">
        <v>0.26379999999999998</v>
      </c>
      <c r="CP105" s="820">
        <v>0.26379999999999998</v>
      </c>
      <c r="CQ105" s="820">
        <v>0.26379999999999998</v>
      </c>
      <c r="CR105" s="820">
        <v>0.26379999999999998</v>
      </c>
      <c r="CS105" s="820">
        <v>0.26379999999999998</v>
      </c>
      <c r="CT105" s="820">
        <v>0.26379999999999998</v>
      </c>
      <c r="CU105" s="820">
        <v>0.26379999999999998</v>
      </c>
      <c r="CV105" s="820"/>
      <c r="CW105" s="820"/>
      <c r="CX105" s="820"/>
      <c r="CY105" s="820"/>
      <c r="CZ105" s="820"/>
      <c r="DA105" s="821"/>
    </row>
    <row r="106" spans="2:105">
      <c r="B106" s="800">
        <v>19183</v>
      </c>
      <c r="C106" s="782" t="s">
        <v>682</v>
      </c>
      <c r="D106" s="782" t="s">
        <v>858</v>
      </c>
      <c r="E106" s="782" t="s">
        <v>740</v>
      </c>
      <c r="F106" s="782" t="s">
        <v>820</v>
      </c>
      <c r="G106" s="782" t="s">
        <v>821</v>
      </c>
      <c r="H106" s="815">
        <v>2016</v>
      </c>
      <c r="I106" s="816"/>
      <c r="J106" s="764">
        <v>727864</v>
      </c>
      <c r="K106" s="764"/>
      <c r="L106" s="764" t="s">
        <v>29</v>
      </c>
      <c r="M106" s="782"/>
      <c r="N106" s="782"/>
      <c r="O106" s="782"/>
      <c r="P106" s="782"/>
      <c r="Q106" s="782"/>
      <c r="R106" s="782"/>
      <c r="S106" s="816"/>
      <c r="T106" s="782" t="s">
        <v>863</v>
      </c>
      <c r="U106" s="782"/>
      <c r="V106" s="782"/>
      <c r="W106" s="782"/>
      <c r="X106" s="801">
        <v>42439</v>
      </c>
      <c r="Y106" s="815" t="s">
        <v>864</v>
      </c>
      <c r="Z106" s="815">
        <v>2</v>
      </c>
      <c r="AA106" s="815"/>
      <c r="AB106" s="815">
        <v>650</v>
      </c>
      <c r="AC106" s="814">
        <v>42566</v>
      </c>
      <c r="AD106" s="816"/>
      <c r="AE106" s="782" t="s">
        <v>825</v>
      </c>
      <c r="AF106" s="782"/>
      <c r="AG106" s="782"/>
      <c r="AH106" s="817"/>
      <c r="AI106" s="800">
        <v>1244.8599999999999</v>
      </c>
      <c r="AJ106" s="782">
        <v>0.3751185861316742</v>
      </c>
      <c r="AK106" s="816"/>
      <c r="AL106" s="800">
        <v>1.1234998313063316</v>
      </c>
      <c r="AM106" s="782">
        <v>1.0993856749482398</v>
      </c>
      <c r="AN106" s="782">
        <v>0.70684970684970683</v>
      </c>
      <c r="AO106" s="818">
        <v>0.7259941804073714</v>
      </c>
      <c r="AP106" s="816"/>
      <c r="AQ106" s="819">
        <v>1398.6</v>
      </c>
      <c r="AR106" s="820">
        <v>0.41240000000000004</v>
      </c>
      <c r="AS106" s="820">
        <v>1398.6</v>
      </c>
      <c r="AT106" s="820">
        <v>0.41240000000000004</v>
      </c>
      <c r="AU106" s="816"/>
      <c r="AV106" s="820">
        <v>988.59999999999991</v>
      </c>
      <c r="AW106" s="820">
        <v>0.2994</v>
      </c>
      <c r="AX106" s="820">
        <v>988.59999999999991</v>
      </c>
      <c r="AY106" s="820">
        <v>0.2994</v>
      </c>
      <c r="AZ106" s="816"/>
      <c r="BA106" s="820"/>
      <c r="BB106" s="820">
        <v>988.59999999999991</v>
      </c>
      <c r="BC106" s="820">
        <v>988.59999999999991</v>
      </c>
      <c r="BD106" s="820">
        <v>988.59999999999991</v>
      </c>
      <c r="BE106" s="820">
        <v>988.59999999999991</v>
      </c>
      <c r="BF106" s="820">
        <v>988.59999999999991</v>
      </c>
      <c r="BG106" s="820">
        <v>988.59999999999991</v>
      </c>
      <c r="BH106" s="820">
        <v>988.59999999999991</v>
      </c>
      <c r="BI106" s="820">
        <v>988.59999999999991</v>
      </c>
      <c r="BJ106" s="820">
        <v>988.59999999999991</v>
      </c>
      <c r="BK106" s="820">
        <v>988.59999999999991</v>
      </c>
      <c r="BL106" s="820">
        <v>988.59999999999991</v>
      </c>
      <c r="BM106" s="820">
        <v>988.59999999999991</v>
      </c>
      <c r="BN106" s="820">
        <v>988.59999999999991</v>
      </c>
      <c r="BO106" s="820">
        <v>988.59999999999991</v>
      </c>
      <c r="BP106" s="820">
        <v>988.59999999999991</v>
      </c>
      <c r="BQ106" s="820">
        <v>988.59999999999991</v>
      </c>
      <c r="BR106" s="820">
        <v>988.59999999999991</v>
      </c>
      <c r="BS106" s="820">
        <v>988.59999999999991</v>
      </c>
      <c r="BT106" s="820">
        <v>956.8</v>
      </c>
      <c r="BU106" s="820"/>
      <c r="BV106" s="820"/>
      <c r="BW106" s="820"/>
      <c r="BX106" s="820"/>
      <c r="BY106" s="820"/>
      <c r="BZ106" s="820"/>
      <c r="CA106" s="816"/>
      <c r="CB106" s="820"/>
      <c r="CC106" s="820">
        <v>0.2994</v>
      </c>
      <c r="CD106" s="820">
        <v>0.2994</v>
      </c>
      <c r="CE106" s="820">
        <v>0.2994</v>
      </c>
      <c r="CF106" s="820">
        <v>0.2994</v>
      </c>
      <c r="CG106" s="820">
        <v>0.2994</v>
      </c>
      <c r="CH106" s="820">
        <v>0.2994</v>
      </c>
      <c r="CI106" s="820">
        <v>0.2994</v>
      </c>
      <c r="CJ106" s="820">
        <v>0.2994</v>
      </c>
      <c r="CK106" s="820">
        <v>0.2994</v>
      </c>
      <c r="CL106" s="820">
        <v>0.2994</v>
      </c>
      <c r="CM106" s="820">
        <v>0.2994</v>
      </c>
      <c r="CN106" s="820">
        <v>0.2994</v>
      </c>
      <c r="CO106" s="820">
        <v>0.2994</v>
      </c>
      <c r="CP106" s="820">
        <v>0.2994</v>
      </c>
      <c r="CQ106" s="820">
        <v>0.2994</v>
      </c>
      <c r="CR106" s="820">
        <v>0.2994</v>
      </c>
      <c r="CS106" s="820">
        <v>0.2994</v>
      </c>
      <c r="CT106" s="820">
        <v>0.2994</v>
      </c>
      <c r="CU106" s="820">
        <v>0.26379999999999998</v>
      </c>
      <c r="CV106" s="820"/>
      <c r="CW106" s="820"/>
      <c r="CX106" s="820"/>
      <c r="CY106" s="820"/>
      <c r="CZ106" s="820"/>
      <c r="DA106" s="821"/>
    </row>
    <row r="107" spans="2:105">
      <c r="B107" s="800">
        <v>19176</v>
      </c>
      <c r="C107" s="782" t="s">
        <v>682</v>
      </c>
      <c r="D107" s="782" t="s">
        <v>858</v>
      </c>
      <c r="E107" s="782" t="s">
        <v>740</v>
      </c>
      <c r="F107" s="782" t="s">
        <v>820</v>
      </c>
      <c r="G107" s="782" t="s">
        <v>821</v>
      </c>
      <c r="H107" s="815">
        <v>2016</v>
      </c>
      <c r="I107" s="816"/>
      <c r="J107" s="764">
        <v>855527</v>
      </c>
      <c r="K107" s="764"/>
      <c r="L107" s="764" t="s">
        <v>29</v>
      </c>
      <c r="M107" s="782"/>
      <c r="N107" s="782"/>
      <c r="O107" s="782"/>
      <c r="P107" s="782"/>
      <c r="Q107" s="782"/>
      <c r="R107" s="782"/>
      <c r="S107" s="816"/>
      <c r="T107" s="782" t="s">
        <v>859</v>
      </c>
      <c r="U107" s="782"/>
      <c r="V107" s="782"/>
      <c r="W107" s="782"/>
      <c r="X107" s="801">
        <v>42698</v>
      </c>
      <c r="Y107" s="815" t="s">
        <v>862</v>
      </c>
      <c r="Z107" s="815">
        <v>1</v>
      </c>
      <c r="AA107" s="815"/>
      <c r="AB107" s="815">
        <v>250</v>
      </c>
      <c r="AC107" s="814">
        <v>42830</v>
      </c>
      <c r="AD107" s="816"/>
      <c r="AE107" s="782" t="s">
        <v>825</v>
      </c>
      <c r="AF107" s="782"/>
      <c r="AG107" s="782"/>
      <c r="AH107" s="817"/>
      <c r="AI107" s="800">
        <v>1228</v>
      </c>
      <c r="AJ107" s="782">
        <v>0.36522153846153799</v>
      </c>
      <c r="AK107" s="816"/>
      <c r="AL107" s="800">
        <v>1.1130293159609119</v>
      </c>
      <c r="AM107" s="782">
        <v>1.0317025704103739</v>
      </c>
      <c r="AN107" s="782">
        <v>0.70002926543751831</v>
      </c>
      <c r="AO107" s="818">
        <v>0.70010615711252644</v>
      </c>
      <c r="AP107" s="816"/>
      <c r="AQ107" s="819">
        <v>1366.8</v>
      </c>
      <c r="AR107" s="820">
        <v>0.37680000000000002</v>
      </c>
      <c r="AS107" s="820">
        <v>1366.8</v>
      </c>
      <c r="AT107" s="820">
        <v>0.37680000000000002</v>
      </c>
      <c r="AU107" s="816"/>
      <c r="AV107" s="820">
        <v>956.8</v>
      </c>
      <c r="AW107" s="820">
        <v>0.26379999999999998</v>
      </c>
      <c r="AX107" s="820">
        <v>956.8</v>
      </c>
      <c r="AY107" s="820">
        <v>0.26379999999999998</v>
      </c>
      <c r="AZ107" s="816"/>
      <c r="BA107" s="820"/>
      <c r="BB107" s="820">
        <v>956.8</v>
      </c>
      <c r="BC107" s="820">
        <v>956.8</v>
      </c>
      <c r="BD107" s="820">
        <v>956.8</v>
      </c>
      <c r="BE107" s="820">
        <v>956.8</v>
      </c>
      <c r="BF107" s="820">
        <v>956.8</v>
      </c>
      <c r="BG107" s="820">
        <v>956.8</v>
      </c>
      <c r="BH107" s="820">
        <v>956.8</v>
      </c>
      <c r="BI107" s="820">
        <v>956.8</v>
      </c>
      <c r="BJ107" s="820">
        <v>956.8</v>
      </c>
      <c r="BK107" s="820">
        <v>956.8</v>
      </c>
      <c r="BL107" s="820">
        <v>956.8</v>
      </c>
      <c r="BM107" s="820">
        <v>956.8</v>
      </c>
      <c r="BN107" s="820">
        <v>956.8</v>
      </c>
      <c r="BO107" s="820">
        <v>956.8</v>
      </c>
      <c r="BP107" s="820">
        <v>956.8</v>
      </c>
      <c r="BQ107" s="820">
        <v>956.8</v>
      </c>
      <c r="BR107" s="820">
        <v>956.8</v>
      </c>
      <c r="BS107" s="820">
        <v>956.8</v>
      </c>
      <c r="BT107" s="820">
        <v>956.8</v>
      </c>
      <c r="BU107" s="820"/>
      <c r="BV107" s="820"/>
      <c r="BW107" s="820"/>
      <c r="BX107" s="820"/>
      <c r="BY107" s="820"/>
      <c r="BZ107" s="820"/>
      <c r="CA107" s="816"/>
      <c r="CB107" s="820"/>
      <c r="CC107" s="820">
        <v>0.26379999999999998</v>
      </c>
      <c r="CD107" s="820">
        <v>0.26379999999999998</v>
      </c>
      <c r="CE107" s="820">
        <v>0.26379999999999998</v>
      </c>
      <c r="CF107" s="820">
        <v>0.26379999999999998</v>
      </c>
      <c r="CG107" s="820">
        <v>0.26379999999999998</v>
      </c>
      <c r="CH107" s="820">
        <v>0.26379999999999998</v>
      </c>
      <c r="CI107" s="820">
        <v>0.26379999999999998</v>
      </c>
      <c r="CJ107" s="820">
        <v>0.26379999999999998</v>
      </c>
      <c r="CK107" s="820">
        <v>0.26379999999999998</v>
      </c>
      <c r="CL107" s="820">
        <v>0.26379999999999998</v>
      </c>
      <c r="CM107" s="820">
        <v>0.26379999999999998</v>
      </c>
      <c r="CN107" s="820">
        <v>0.26379999999999998</v>
      </c>
      <c r="CO107" s="820">
        <v>0.26379999999999998</v>
      </c>
      <c r="CP107" s="820">
        <v>0.26379999999999998</v>
      </c>
      <c r="CQ107" s="820">
        <v>0.26379999999999998</v>
      </c>
      <c r="CR107" s="820">
        <v>0.26379999999999998</v>
      </c>
      <c r="CS107" s="820">
        <v>0.26379999999999998</v>
      </c>
      <c r="CT107" s="820">
        <v>0.26379999999999998</v>
      </c>
      <c r="CU107" s="820">
        <v>0.26379999999999998</v>
      </c>
      <c r="CV107" s="820"/>
      <c r="CW107" s="820"/>
      <c r="CX107" s="820"/>
      <c r="CY107" s="820"/>
      <c r="CZ107" s="820"/>
      <c r="DA107" s="821"/>
    </row>
    <row r="108" spans="2:105">
      <c r="B108" s="800">
        <v>19177</v>
      </c>
      <c r="C108" s="782" t="s">
        <v>682</v>
      </c>
      <c r="D108" s="782" t="s">
        <v>858</v>
      </c>
      <c r="E108" s="782" t="s">
        <v>740</v>
      </c>
      <c r="F108" s="782" t="s">
        <v>820</v>
      </c>
      <c r="G108" s="782" t="s">
        <v>821</v>
      </c>
      <c r="H108" s="815">
        <v>2016</v>
      </c>
      <c r="I108" s="816"/>
      <c r="J108" s="764">
        <v>723102</v>
      </c>
      <c r="K108" s="764"/>
      <c r="L108" s="764" t="s">
        <v>29</v>
      </c>
      <c r="M108" s="782"/>
      <c r="N108" s="782"/>
      <c r="O108" s="782"/>
      <c r="P108" s="782"/>
      <c r="Q108" s="782"/>
      <c r="R108" s="782"/>
      <c r="S108" s="816"/>
      <c r="T108" s="782" t="s">
        <v>859</v>
      </c>
      <c r="U108" s="782"/>
      <c r="V108" s="782"/>
      <c r="W108" s="782"/>
      <c r="X108" s="801">
        <v>42424</v>
      </c>
      <c r="Y108" s="815" t="s">
        <v>862</v>
      </c>
      <c r="Z108" s="815">
        <v>1</v>
      </c>
      <c r="AA108" s="815"/>
      <c r="AB108" s="815">
        <v>250</v>
      </c>
      <c r="AC108" s="814">
        <v>42566</v>
      </c>
      <c r="AD108" s="816"/>
      <c r="AE108" s="782" t="s">
        <v>825</v>
      </c>
      <c r="AF108" s="782"/>
      <c r="AG108" s="782"/>
      <c r="AH108" s="817"/>
      <c r="AI108" s="800">
        <v>1228</v>
      </c>
      <c r="AJ108" s="782">
        <v>0.36522153846153799</v>
      </c>
      <c r="AK108" s="816"/>
      <c r="AL108" s="800">
        <v>1.1130293159609119</v>
      </c>
      <c r="AM108" s="782">
        <v>1.0317025704103739</v>
      </c>
      <c r="AN108" s="782">
        <v>0.70002926543751831</v>
      </c>
      <c r="AO108" s="818">
        <v>0.70010615711252644</v>
      </c>
      <c r="AP108" s="816"/>
      <c r="AQ108" s="819">
        <v>1366.8</v>
      </c>
      <c r="AR108" s="820">
        <v>0.37680000000000002</v>
      </c>
      <c r="AS108" s="820">
        <v>1366.8</v>
      </c>
      <c r="AT108" s="820">
        <v>0.37680000000000002</v>
      </c>
      <c r="AU108" s="816"/>
      <c r="AV108" s="820">
        <v>956.8</v>
      </c>
      <c r="AW108" s="820">
        <v>0.26379999999999998</v>
      </c>
      <c r="AX108" s="820">
        <v>956.8</v>
      </c>
      <c r="AY108" s="820">
        <v>0.26379999999999998</v>
      </c>
      <c r="AZ108" s="816"/>
      <c r="BA108" s="820"/>
      <c r="BB108" s="820">
        <v>956.8</v>
      </c>
      <c r="BC108" s="820">
        <v>956.8</v>
      </c>
      <c r="BD108" s="820">
        <v>956.8</v>
      </c>
      <c r="BE108" s="820">
        <v>956.8</v>
      </c>
      <c r="BF108" s="820">
        <v>956.8</v>
      </c>
      <c r="BG108" s="820">
        <v>956.8</v>
      </c>
      <c r="BH108" s="820">
        <v>956.8</v>
      </c>
      <c r="BI108" s="820">
        <v>956.8</v>
      </c>
      <c r="BJ108" s="820">
        <v>956.8</v>
      </c>
      <c r="BK108" s="820">
        <v>956.8</v>
      </c>
      <c r="BL108" s="820">
        <v>956.8</v>
      </c>
      <c r="BM108" s="820">
        <v>956.8</v>
      </c>
      <c r="BN108" s="820">
        <v>956.8</v>
      </c>
      <c r="BO108" s="820">
        <v>956.8</v>
      </c>
      <c r="BP108" s="820">
        <v>956.8</v>
      </c>
      <c r="BQ108" s="820">
        <v>956.8</v>
      </c>
      <c r="BR108" s="820">
        <v>956.8</v>
      </c>
      <c r="BS108" s="820">
        <v>956.8</v>
      </c>
      <c r="BT108" s="820">
        <v>956.8</v>
      </c>
      <c r="BU108" s="820"/>
      <c r="BV108" s="820"/>
      <c r="BW108" s="820"/>
      <c r="BX108" s="820"/>
      <c r="BY108" s="820"/>
      <c r="BZ108" s="820"/>
      <c r="CA108" s="816"/>
      <c r="CB108" s="820"/>
      <c r="CC108" s="820">
        <v>0.26379999999999998</v>
      </c>
      <c r="CD108" s="820">
        <v>0.26379999999999998</v>
      </c>
      <c r="CE108" s="820">
        <v>0.26379999999999998</v>
      </c>
      <c r="CF108" s="820">
        <v>0.26379999999999998</v>
      </c>
      <c r="CG108" s="820">
        <v>0.26379999999999998</v>
      </c>
      <c r="CH108" s="820">
        <v>0.26379999999999998</v>
      </c>
      <c r="CI108" s="820">
        <v>0.26379999999999998</v>
      </c>
      <c r="CJ108" s="820">
        <v>0.26379999999999998</v>
      </c>
      <c r="CK108" s="820">
        <v>0.26379999999999998</v>
      </c>
      <c r="CL108" s="820">
        <v>0.26379999999999998</v>
      </c>
      <c r="CM108" s="820">
        <v>0.26379999999999998</v>
      </c>
      <c r="CN108" s="820">
        <v>0.26379999999999998</v>
      </c>
      <c r="CO108" s="820">
        <v>0.26379999999999998</v>
      </c>
      <c r="CP108" s="820">
        <v>0.26379999999999998</v>
      </c>
      <c r="CQ108" s="820">
        <v>0.26379999999999998</v>
      </c>
      <c r="CR108" s="820">
        <v>0.26379999999999998</v>
      </c>
      <c r="CS108" s="820">
        <v>0.26379999999999998</v>
      </c>
      <c r="CT108" s="820">
        <v>0.26379999999999998</v>
      </c>
      <c r="CU108" s="820">
        <v>0.26379999999999998</v>
      </c>
      <c r="CV108" s="820"/>
      <c r="CW108" s="820"/>
      <c r="CX108" s="820"/>
      <c r="CY108" s="820"/>
      <c r="CZ108" s="820"/>
      <c r="DA108" s="821"/>
    </row>
    <row r="109" spans="2:105">
      <c r="B109" s="800">
        <v>19184</v>
      </c>
      <c r="C109" s="782" t="s">
        <v>682</v>
      </c>
      <c r="D109" s="782" t="s">
        <v>858</v>
      </c>
      <c r="E109" s="782" t="s">
        <v>740</v>
      </c>
      <c r="F109" s="782" t="s">
        <v>820</v>
      </c>
      <c r="G109" s="782" t="s">
        <v>821</v>
      </c>
      <c r="H109" s="815">
        <v>2016</v>
      </c>
      <c r="I109" s="816"/>
      <c r="J109" s="764">
        <v>724688</v>
      </c>
      <c r="K109" s="764"/>
      <c r="L109" s="764" t="s">
        <v>29</v>
      </c>
      <c r="M109" s="782"/>
      <c r="N109" s="782"/>
      <c r="O109" s="782"/>
      <c r="P109" s="782"/>
      <c r="Q109" s="782"/>
      <c r="R109" s="782"/>
      <c r="S109" s="816"/>
      <c r="T109" s="782" t="s">
        <v>866</v>
      </c>
      <c r="U109" s="782"/>
      <c r="V109" s="782"/>
      <c r="W109" s="782"/>
      <c r="X109" s="801">
        <v>42381</v>
      </c>
      <c r="Y109" s="815" t="s">
        <v>862</v>
      </c>
      <c r="Z109" s="815">
        <v>1</v>
      </c>
      <c r="AA109" s="815"/>
      <c r="AB109" s="815">
        <v>400</v>
      </c>
      <c r="AC109" s="814">
        <v>42566</v>
      </c>
      <c r="AD109" s="816"/>
      <c r="AE109" s="782" t="s">
        <v>825</v>
      </c>
      <c r="AF109" s="782"/>
      <c r="AG109" s="782"/>
      <c r="AH109" s="817"/>
      <c r="AI109" s="800">
        <v>16.86</v>
      </c>
      <c r="AJ109" s="782">
        <v>9.8970476701362407E-3</v>
      </c>
      <c r="AK109" s="816"/>
      <c r="AL109" s="800">
        <v>1.8861209964412813</v>
      </c>
      <c r="AM109" s="782">
        <v>3.5970322854381016</v>
      </c>
      <c r="AN109" s="782">
        <v>1</v>
      </c>
      <c r="AO109" s="818">
        <v>1</v>
      </c>
      <c r="AP109" s="816"/>
      <c r="AQ109" s="819">
        <v>31.8</v>
      </c>
      <c r="AR109" s="820">
        <v>3.56E-2</v>
      </c>
      <c r="AS109" s="820">
        <v>31.8</v>
      </c>
      <c r="AT109" s="820">
        <v>3.56E-2</v>
      </c>
      <c r="AU109" s="816"/>
      <c r="AV109" s="820">
        <v>31.8</v>
      </c>
      <c r="AW109" s="820">
        <v>3.56E-2</v>
      </c>
      <c r="AX109" s="820">
        <v>31.8</v>
      </c>
      <c r="AY109" s="820">
        <v>3.56E-2</v>
      </c>
      <c r="AZ109" s="816"/>
      <c r="BA109" s="820"/>
      <c r="BB109" s="820">
        <v>31.8</v>
      </c>
      <c r="BC109" s="820">
        <v>31.8</v>
      </c>
      <c r="BD109" s="820">
        <v>31.8</v>
      </c>
      <c r="BE109" s="820">
        <v>31.8</v>
      </c>
      <c r="BF109" s="820">
        <v>31.8</v>
      </c>
      <c r="BG109" s="820">
        <v>31.8</v>
      </c>
      <c r="BH109" s="820">
        <v>31.8</v>
      </c>
      <c r="BI109" s="820">
        <v>31.8</v>
      </c>
      <c r="BJ109" s="820">
        <v>31.8</v>
      </c>
      <c r="BK109" s="820">
        <v>31.8</v>
      </c>
      <c r="BL109" s="820">
        <v>31.8</v>
      </c>
      <c r="BM109" s="820">
        <v>31.8</v>
      </c>
      <c r="BN109" s="820">
        <v>31.8</v>
      </c>
      <c r="BO109" s="820">
        <v>31.8</v>
      </c>
      <c r="BP109" s="820">
        <v>31.8</v>
      </c>
      <c r="BQ109" s="820">
        <v>31.8</v>
      </c>
      <c r="BR109" s="820">
        <v>31.8</v>
      </c>
      <c r="BS109" s="820">
        <v>31.8</v>
      </c>
      <c r="BT109" s="820">
        <v>0</v>
      </c>
      <c r="BU109" s="820"/>
      <c r="BV109" s="820"/>
      <c r="BW109" s="820"/>
      <c r="BX109" s="820"/>
      <c r="BY109" s="820"/>
      <c r="BZ109" s="820"/>
      <c r="CA109" s="816"/>
      <c r="CB109" s="820"/>
      <c r="CC109" s="820">
        <v>3.56E-2</v>
      </c>
      <c r="CD109" s="820">
        <v>3.56E-2</v>
      </c>
      <c r="CE109" s="820">
        <v>3.56E-2</v>
      </c>
      <c r="CF109" s="820">
        <v>3.56E-2</v>
      </c>
      <c r="CG109" s="820">
        <v>3.56E-2</v>
      </c>
      <c r="CH109" s="820">
        <v>3.56E-2</v>
      </c>
      <c r="CI109" s="820">
        <v>3.56E-2</v>
      </c>
      <c r="CJ109" s="820">
        <v>3.56E-2</v>
      </c>
      <c r="CK109" s="820">
        <v>3.56E-2</v>
      </c>
      <c r="CL109" s="820">
        <v>3.56E-2</v>
      </c>
      <c r="CM109" s="820">
        <v>3.56E-2</v>
      </c>
      <c r="CN109" s="820">
        <v>3.56E-2</v>
      </c>
      <c r="CO109" s="820">
        <v>3.56E-2</v>
      </c>
      <c r="CP109" s="820">
        <v>3.56E-2</v>
      </c>
      <c r="CQ109" s="820">
        <v>3.56E-2</v>
      </c>
      <c r="CR109" s="820">
        <v>3.56E-2</v>
      </c>
      <c r="CS109" s="820">
        <v>3.56E-2</v>
      </c>
      <c r="CT109" s="820">
        <v>3.56E-2</v>
      </c>
      <c r="CU109" s="820">
        <v>0</v>
      </c>
      <c r="CV109" s="820"/>
      <c r="CW109" s="820"/>
      <c r="CX109" s="820"/>
      <c r="CY109" s="820"/>
      <c r="CZ109" s="820"/>
      <c r="DA109" s="821"/>
    </row>
    <row r="110" spans="2:105">
      <c r="B110" s="800">
        <v>19185</v>
      </c>
      <c r="C110" s="782" t="s">
        <v>682</v>
      </c>
      <c r="D110" s="782" t="s">
        <v>858</v>
      </c>
      <c r="E110" s="782" t="s">
        <v>740</v>
      </c>
      <c r="F110" s="782" t="s">
        <v>820</v>
      </c>
      <c r="G110" s="782" t="s">
        <v>821</v>
      </c>
      <c r="H110" s="815">
        <v>2016</v>
      </c>
      <c r="I110" s="816"/>
      <c r="J110" s="764">
        <v>724227</v>
      </c>
      <c r="K110" s="764"/>
      <c r="L110" s="764" t="s">
        <v>29</v>
      </c>
      <c r="M110" s="782"/>
      <c r="N110" s="782"/>
      <c r="O110" s="782"/>
      <c r="P110" s="782"/>
      <c r="Q110" s="782"/>
      <c r="R110" s="782"/>
      <c r="S110" s="816"/>
      <c r="T110" s="782" t="s">
        <v>859</v>
      </c>
      <c r="U110" s="782"/>
      <c r="V110" s="782"/>
      <c r="W110" s="782"/>
      <c r="X110" s="801">
        <v>42403</v>
      </c>
      <c r="Y110" s="815" t="s">
        <v>862</v>
      </c>
      <c r="Z110" s="815">
        <v>1</v>
      </c>
      <c r="AA110" s="815"/>
      <c r="AB110" s="815">
        <v>250</v>
      </c>
      <c r="AC110" s="814">
        <v>42566</v>
      </c>
      <c r="AD110" s="816"/>
      <c r="AE110" s="782" t="s">
        <v>825</v>
      </c>
      <c r="AF110" s="782"/>
      <c r="AG110" s="782"/>
      <c r="AH110" s="817"/>
      <c r="AI110" s="800">
        <v>1228</v>
      </c>
      <c r="AJ110" s="782">
        <v>0.36522153846153799</v>
      </c>
      <c r="AK110" s="816"/>
      <c r="AL110" s="800">
        <v>1.1130293159609119</v>
      </c>
      <c r="AM110" s="782">
        <v>1.0317025704103739</v>
      </c>
      <c r="AN110" s="782">
        <v>0.70002926543751831</v>
      </c>
      <c r="AO110" s="818">
        <v>0.70010615711252644</v>
      </c>
      <c r="AP110" s="816"/>
      <c r="AQ110" s="819">
        <v>1366.8</v>
      </c>
      <c r="AR110" s="820">
        <v>0.37680000000000002</v>
      </c>
      <c r="AS110" s="820">
        <v>1366.8</v>
      </c>
      <c r="AT110" s="820">
        <v>0.37680000000000002</v>
      </c>
      <c r="AU110" s="816"/>
      <c r="AV110" s="820">
        <v>956.8</v>
      </c>
      <c r="AW110" s="820">
        <v>0.26379999999999998</v>
      </c>
      <c r="AX110" s="820">
        <v>956.8</v>
      </c>
      <c r="AY110" s="820">
        <v>0.26379999999999998</v>
      </c>
      <c r="AZ110" s="816"/>
      <c r="BA110" s="820"/>
      <c r="BB110" s="820">
        <v>956.8</v>
      </c>
      <c r="BC110" s="820">
        <v>956.8</v>
      </c>
      <c r="BD110" s="820">
        <v>956.8</v>
      </c>
      <c r="BE110" s="820">
        <v>956.8</v>
      </c>
      <c r="BF110" s="820">
        <v>956.8</v>
      </c>
      <c r="BG110" s="820">
        <v>956.8</v>
      </c>
      <c r="BH110" s="820">
        <v>956.8</v>
      </c>
      <c r="BI110" s="820">
        <v>956.8</v>
      </c>
      <c r="BJ110" s="820">
        <v>956.8</v>
      </c>
      <c r="BK110" s="820">
        <v>956.8</v>
      </c>
      <c r="BL110" s="820">
        <v>956.8</v>
      </c>
      <c r="BM110" s="820">
        <v>956.8</v>
      </c>
      <c r="BN110" s="820">
        <v>956.8</v>
      </c>
      <c r="BO110" s="820">
        <v>956.8</v>
      </c>
      <c r="BP110" s="820">
        <v>956.8</v>
      </c>
      <c r="BQ110" s="820">
        <v>956.8</v>
      </c>
      <c r="BR110" s="820">
        <v>956.8</v>
      </c>
      <c r="BS110" s="820">
        <v>956.8</v>
      </c>
      <c r="BT110" s="820">
        <v>956.8</v>
      </c>
      <c r="BU110" s="820"/>
      <c r="BV110" s="820"/>
      <c r="BW110" s="820"/>
      <c r="BX110" s="820"/>
      <c r="BY110" s="820"/>
      <c r="BZ110" s="820"/>
      <c r="CA110" s="816"/>
      <c r="CB110" s="820"/>
      <c r="CC110" s="820">
        <v>0.26379999999999998</v>
      </c>
      <c r="CD110" s="820">
        <v>0.26379999999999998</v>
      </c>
      <c r="CE110" s="820">
        <v>0.26379999999999998</v>
      </c>
      <c r="CF110" s="820">
        <v>0.26379999999999998</v>
      </c>
      <c r="CG110" s="820">
        <v>0.26379999999999998</v>
      </c>
      <c r="CH110" s="820">
        <v>0.26379999999999998</v>
      </c>
      <c r="CI110" s="820">
        <v>0.26379999999999998</v>
      </c>
      <c r="CJ110" s="820">
        <v>0.26379999999999998</v>
      </c>
      <c r="CK110" s="820">
        <v>0.26379999999999998</v>
      </c>
      <c r="CL110" s="820">
        <v>0.26379999999999998</v>
      </c>
      <c r="CM110" s="820">
        <v>0.26379999999999998</v>
      </c>
      <c r="CN110" s="820">
        <v>0.26379999999999998</v>
      </c>
      <c r="CO110" s="820">
        <v>0.26379999999999998</v>
      </c>
      <c r="CP110" s="820">
        <v>0.26379999999999998</v>
      </c>
      <c r="CQ110" s="820">
        <v>0.26379999999999998</v>
      </c>
      <c r="CR110" s="820">
        <v>0.26379999999999998</v>
      </c>
      <c r="CS110" s="820">
        <v>0.26379999999999998</v>
      </c>
      <c r="CT110" s="820">
        <v>0.26379999999999998</v>
      </c>
      <c r="CU110" s="820">
        <v>0.26379999999999998</v>
      </c>
      <c r="CV110" s="820"/>
      <c r="CW110" s="820"/>
      <c r="CX110" s="820"/>
      <c r="CY110" s="820"/>
      <c r="CZ110" s="820"/>
      <c r="DA110" s="821"/>
    </row>
    <row r="111" spans="2:105">
      <c r="B111" s="800">
        <v>19186</v>
      </c>
      <c r="C111" s="782" t="s">
        <v>682</v>
      </c>
      <c r="D111" s="782" t="s">
        <v>858</v>
      </c>
      <c r="E111" s="782" t="s">
        <v>740</v>
      </c>
      <c r="F111" s="782" t="s">
        <v>820</v>
      </c>
      <c r="G111" s="782" t="s">
        <v>821</v>
      </c>
      <c r="H111" s="815">
        <v>2016</v>
      </c>
      <c r="I111" s="816"/>
      <c r="J111" s="764">
        <v>724123</v>
      </c>
      <c r="K111" s="764"/>
      <c r="L111" s="764" t="s">
        <v>29</v>
      </c>
      <c r="M111" s="782"/>
      <c r="N111" s="782"/>
      <c r="O111" s="782"/>
      <c r="P111" s="782"/>
      <c r="Q111" s="782"/>
      <c r="R111" s="782"/>
      <c r="S111" s="816"/>
      <c r="T111" s="782" t="s">
        <v>859</v>
      </c>
      <c r="U111" s="782"/>
      <c r="V111" s="782"/>
      <c r="W111" s="782"/>
      <c r="X111" s="801">
        <v>42373</v>
      </c>
      <c r="Y111" s="815" t="s">
        <v>862</v>
      </c>
      <c r="Z111" s="815">
        <v>1</v>
      </c>
      <c r="AA111" s="815"/>
      <c r="AB111" s="815">
        <v>250</v>
      </c>
      <c r="AC111" s="814">
        <v>42566</v>
      </c>
      <c r="AD111" s="816"/>
      <c r="AE111" s="782" t="s">
        <v>825</v>
      </c>
      <c r="AF111" s="782"/>
      <c r="AG111" s="782"/>
      <c r="AH111" s="817"/>
      <c r="AI111" s="800">
        <v>1228</v>
      </c>
      <c r="AJ111" s="782">
        <v>0.36522153846153799</v>
      </c>
      <c r="AK111" s="816"/>
      <c r="AL111" s="800">
        <v>1.1130293159609119</v>
      </c>
      <c r="AM111" s="782">
        <v>1.0317025704103739</v>
      </c>
      <c r="AN111" s="782">
        <v>0.70002926543751831</v>
      </c>
      <c r="AO111" s="818">
        <v>0.70010615711252644</v>
      </c>
      <c r="AP111" s="816"/>
      <c r="AQ111" s="819">
        <v>1366.8</v>
      </c>
      <c r="AR111" s="820">
        <v>0.37680000000000002</v>
      </c>
      <c r="AS111" s="820">
        <v>1366.8</v>
      </c>
      <c r="AT111" s="820">
        <v>0.37680000000000002</v>
      </c>
      <c r="AU111" s="816"/>
      <c r="AV111" s="820">
        <v>956.8</v>
      </c>
      <c r="AW111" s="820">
        <v>0.26379999999999998</v>
      </c>
      <c r="AX111" s="820">
        <v>956.8</v>
      </c>
      <c r="AY111" s="820">
        <v>0.26379999999999998</v>
      </c>
      <c r="AZ111" s="816"/>
      <c r="BA111" s="820"/>
      <c r="BB111" s="820">
        <v>956.8</v>
      </c>
      <c r="BC111" s="820">
        <v>956.8</v>
      </c>
      <c r="BD111" s="820">
        <v>956.8</v>
      </c>
      <c r="BE111" s="820">
        <v>956.8</v>
      </c>
      <c r="BF111" s="820">
        <v>956.8</v>
      </c>
      <c r="BG111" s="820">
        <v>956.8</v>
      </c>
      <c r="BH111" s="820">
        <v>956.8</v>
      </c>
      <c r="BI111" s="820">
        <v>956.8</v>
      </c>
      <c r="BJ111" s="820">
        <v>956.8</v>
      </c>
      <c r="BK111" s="820">
        <v>956.8</v>
      </c>
      <c r="BL111" s="820">
        <v>956.8</v>
      </c>
      <c r="BM111" s="820">
        <v>956.8</v>
      </c>
      <c r="BN111" s="820">
        <v>956.8</v>
      </c>
      <c r="BO111" s="820">
        <v>956.8</v>
      </c>
      <c r="BP111" s="820">
        <v>956.8</v>
      </c>
      <c r="BQ111" s="820">
        <v>956.8</v>
      </c>
      <c r="BR111" s="820">
        <v>956.8</v>
      </c>
      <c r="BS111" s="820">
        <v>956.8</v>
      </c>
      <c r="BT111" s="820">
        <v>956.8</v>
      </c>
      <c r="BU111" s="820"/>
      <c r="BV111" s="820"/>
      <c r="BW111" s="820"/>
      <c r="BX111" s="820"/>
      <c r="BY111" s="820"/>
      <c r="BZ111" s="820"/>
      <c r="CA111" s="816"/>
      <c r="CB111" s="820"/>
      <c r="CC111" s="820">
        <v>0.26379999999999998</v>
      </c>
      <c r="CD111" s="820">
        <v>0.26379999999999998</v>
      </c>
      <c r="CE111" s="820">
        <v>0.26379999999999998</v>
      </c>
      <c r="CF111" s="820">
        <v>0.26379999999999998</v>
      </c>
      <c r="CG111" s="820">
        <v>0.26379999999999998</v>
      </c>
      <c r="CH111" s="820">
        <v>0.26379999999999998</v>
      </c>
      <c r="CI111" s="820">
        <v>0.26379999999999998</v>
      </c>
      <c r="CJ111" s="820">
        <v>0.26379999999999998</v>
      </c>
      <c r="CK111" s="820">
        <v>0.26379999999999998</v>
      </c>
      <c r="CL111" s="820">
        <v>0.26379999999999998</v>
      </c>
      <c r="CM111" s="820">
        <v>0.26379999999999998</v>
      </c>
      <c r="CN111" s="820">
        <v>0.26379999999999998</v>
      </c>
      <c r="CO111" s="820">
        <v>0.26379999999999998</v>
      </c>
      <c r="CP111" s="820">
        <v>0.26379999999999998</v>
      </c>
      <c r="CQ111" s="820">
        <v>0.26379999999999998</v>
      </c>
      <c r="CR111" s="820">
        <v>0.26379999999999998</v>
      </c>
      <c r="CS111" s="820">
        <v>0.26379999999999998</v>
      </c>
      <c r="CT111" s="820">
        <v>0.26379999999999998</v>
      </c>
      <c r="CU111" s="820">
        <v>0.26379999999999998</v>
      </c>
      <c r="CV111" s="820"/>
      <c r="CW111" s="820"/>
      <c r="CX111" s="820"/>
      <c r="CY111" s="820"/>
      <c r="CZ111" s="820"/>
      <c r="DA111" s="821"/>
    </row>
    <row r="112" spans="2:105">
      <c r="B112" s="800">
        <v>19181</v>
      </c>
      <c r="C112" s="782" t="s">
        <v>682</v>
      </c>
      <c r="D112" s="782" t="s">
        <v>858</v>
      </c>
      <c r="E112" s="782" t="s">
        <v>740</v>
      </c>
      <c r="F112" s="782" t="s">
        <v>820</v>
      </c>
      <c r="G112" s="782" t="s">
        <v>821</v>
      </c>
      <c r="H112" s="815">
        <v>2016</v>
      </c>
      <c r="I112" s="816"/>
      <c r="J112" s="764">
        <v>723086</v>
      </c>
      <c r="K112" s="764"/>
      <c r="L112" s="764" t="s">
        <v>29</v>
      </c>
      <c r="M112" s="782"/>
      <c r="N112" s="782"/>
      <c r="O112" s="782"/>
      <c r="P112" s="782"/>
      <c r="Q112" s="782"/>
      <c r="R112" s="782"/>
      <c r="S112" s="816"/>
      <c r="T112" s="782" t="s">
        <v>859</v>
      </c>
      <c r="U112" s="782"/>
      <c r="V112" s="782"/>
      <c r="W112" s="782"/>
      <c r="X112" s="801">
        <v>42379</v>
      </c>
      <c r="Y112" s="815" t="s">
        <v>862</v>
      </c>
      <c r="Z112" s="815">
        <v>1</v>
      </c>
      <c r="AA112" s="815"/>
      <c r="AB112" s="815">
        <v>250</v>
      </c>
      <c r="AC112" s="814">
        <v>42566</v>
      </c>
      <c r="AD112" s="816"/>
      <c r="AE112" s="782" t="s">
        <v>825</v>
      </c>
      <c r="AF112" s="782"/>
      <c r="AG112" s="782"/>
      <c r="AH112" s="817"/>
      <c r="AI112" s="800">
        <v>1228</v>
      </c>
      <c r="AJ112" s="782">
        <v>0.36522153846153799</v>
      </c>
      <c r="AK112" s="816"/>
      <c r="AL112" s="800">
        <v>1.1130293159609119</v>
      </c>
      <c r="AM112" s="782">
        <v>1.0317025704103739</v>
      </c>
      <c r="AN112" s="782">
        <v>0.70002926543751831</v>
      </c>
      <c r="AO112" s="818">
        <v>0.70010615711252644</v>
      </c>
      <c r="AP112" s="816"/>
      <c r="AQ112" s="819">
        <v>1366.8</v>
      </c>
      <c r="AR112" s="820">
        <v>0.37680000000000002</v>
      </c>
      <c r="AS112" s="820">
        <v>1366.8</v>
      </c>
      <c r="AT112" s="820">
        <v>0.37680000000000002</v>
      </c>
      <c r="AU112" s="816"/>
      <c r="AV112" s="820">
        <v>956.8</v>
      </c>
      <c r="AW112" s="820">
        <v>0.26379999999999998</v>
      </c>
      <c r="AX112" s="820">
        <v>956.8</v>
      </c>
      <c r="AY112" s="820">
        <v>0.26379999999999998</v>
      </c>
      <c r="AZ112" s="816"/>
      <c r="BA112" s="820"/>
      <c r="BB112" s="820">
        <v>956.8</v>
      </c>
      <c r="BC112" s="820">
        <v>956.8</v>
      </c>
      <c r="BD112" s="820">
        <v>956.8</v>
      </c>
      <c r="BE112" s="820">
        <v>956.8</v>
      </c>
      <c r="BF112" s="820">
        <v>956.8</v>
      </c>
      <c r="BG112" s="820">
        <v>956.8</v>
      </c>
      <c r="BH112" s="820">
        <v>956.8</v>
      </c>
      <c r="BI112" s="820">
        <v>956.8</v>
      </c>
      <c r="BJ112" s="820">
        <v>956.8</v>
      </c>
      <c r="BK112" s="820">
        <v>956.8</v>
      </c>
      <c r="BL112" s="820">
        <v>956.8</v>
      </c>
      <c r="BM112" s="820">
        <v>956.8</v>
      </c>
      <c r="BN112" s="820">
        <v>956.8</v>
      </c>
      <c r="BO112" s="820">
        <v>956.8</v>
      </c>
      <c r="BP112" s="820">
        <v>956.8</v>
      </c>
      <c r="BQ112" s="820">
        <v>956.8</v>
      </c>
      <c r="BR112" s="820">
        <v>956.8</v>
      </c>
      <c r="BS112" s="820">
        <v>956.8</v>
      </c>
      <c r="BT112" s="820">
        <v>956.8</v>
      </c>
      <c r="BU112" s="820"/>
      <c r="BV112" s="820"/>
      <c r="BW112" s="820"/>
      <c r="BX112" s="820"/>
      <c r="BY112" s="820"/>
      <c r="BZ112" s="820"/>
      <c r="CA112" s="816"/>
      <c r="CB112" s="820"/>
      <c r="CC112" s="820">
        <v>0.26379999999999998</v>
      </c>
      <c r="CD112" s="820">
        <v>0.26379999999999998</v>
      </c>
      <c r="CE112" s="820">
        <v>0.26379999999999998</v>
      </c>
      <c r="CF112" s="820">
        <v>0.26379999999999998</v>
      </c>
      <c r="CG112" s="820">
        <v>0.26379999999999998</v>
      </c>
      <c r="CH112" s="820">
        <v>0.26379999999999998</v>
      </c>
      <c r="CI112" s="820">
        <v>0.26379999999999998</v>
      </c>
      <c r="CJ112" s="820">
        <v>0.26379999999999998</v>
      </c>
      <c r="CK112" s="820">
        <v>0.26379999999999998</v>
      </c>
      <c r="CL112" s="820">
        <v>0.26379999999999998</v>
      </c>
      <c r="CM112" s="820">
        <v>0.26379999999999998</v>
      </c>
      <c r="CN112" s="820">
        <v>0.26379999999999998</v>
      </c>
      <c r="CO112" s="820">
        <v>0.26379999999999998</v>
      </c>
      <c r="CP112" s="820">
        <v>0.26379999999999998</v>
      </c>
      <c r="CQ112" s="820">
        <v>0.26379999999999998</v>
      </c>
      <c r="CR112" s="820">
        <v>0.26379999999999998</v>
      </c>
      <c r="CS112" s="820">
        <v>0.26379999999999998</v>
      </c>
      <c r="CT112" s="820">
        <v>0.26379999999999998</v>
      </c>
      <c r="CU112" s="820">
        <v>0.26379999999999998</v>
      </c>
      <c r="CV112" s="820"/>
      <c r="CW112" s="820"/>
      <c r="CX112" s="820"/>
      <c r="CY112" s="820"/>
      <c r="CZ112" s="820"/>
      <c r="DA112" s="821"/>
    </row>
    <row r="113" spans="2:105">
      <c r="B113" s="800">
        <v>19187</v>
      </c>
      <c r="C113" s="782" t="s">
        <v>682</v>
      </c>
      <c r="D113" s="782" t="s">
        <v>858</v>
      </c>
      <c r="E113" s="782" t="s">
        <v>740</v>
      </c>
      <c r="F113" s="782" t="s">
        <v>820</v>
      </c>
      <c r="G113" s="782" t="s">
        <v>821</v>
      </c>
      <c r="H113" s="815">
        <v>2016</v>
      </c>
      <c r="I113" s="816"/>
      <c r="J113" s="764">
        <v>724172</v>
      </c>
      <c r="K113" s="764"/>
      <c r="L113" s="764" t="s">
        <v>29</v>
      </c>
      <c r="M113" s="782"/>
      <c r="N113" s="782"/>
      <c r="O113" s="782"/>
      <c r="P113" s="782"/>
      <c r="Q113" s="782"/>
      <c r="R113" s="782"/>
      <c r="S113" s="816"/>
      <c r="T113" s="782" t="s">
        <v>859</v>
      </c>
      <c r="U113" s="782"/>
      <c r="V113" s="782"/>
      <c r="W113" s="782"/>
      <c r="X113" s="801">
        <v>42382</v>
      </c>
      <c r="Y113" s="815" t="s">
        <v>862</v>
      </c>
      <c r="Z113" s="815">
        <v>1</v>
      </c>
      <c r="AA113" s="815"/>
      <c r="AB113" s="815">
        <v>250</v>
      </c>
      <c r="AC113" s="814">
        <v>42566</v>
      </c>
      <c r="AD113" s="816"/>
      <c r="AE113" s="782" t="s">
        <v>825</v>
      </c>
      <c r="AF113" s="782"/>
      <c r="AG113" s="782"/>
      <c r="AH113" s="817"/>
      <c r="AI113" s="800">
        <v>1228</v>
      </c>
      <c r="AJ113" s="782">
        <v>0.36522153846153799</v>
      </c>
      <c r="AK113" s="816"/>
      <c r="AL113" s="800">
        <v>1.1130293159609119</v>
      </c>
      <c r="AM113" s="782">
        <v>1.0317025704103739</v>
      </c>
      <c r="AN113" s="782">
        <v>0.70002926543751831</v>
      </c>
      <c r="AO113" s="818">
        <v>0.70010615711252644</v>
      </c>
      <c r="AP113" s="816"/>
      <c r="AQ113" s="819">
        <v>1366.8</v>
      </c>
      <c r="AR113" s="820">
        <v>0.37680000000000002</v>
      </c>
      <c r="AS113" s="820">
        <v>1366.8</v>
      </c>
      <c r="AT113" s="820">
        <v>0.37680000000000002</v>
      </c>
      <c r="AU113" s="816"/>
      <c r="AV113" s="820">
        <v>956.8</v>
      </c>
      <c r="AW113" s="820">
        <v>0.26379999999999998</v>
      </c>
      <c r="AX113" s="820">
        <v>956.8</v>
      </c>
      <c r="AY113" s="820">
        <v>0.26379999999999998</v>
      </c>
      <c r="AZ113" s="816"/>
      <c r="BA113" s="820"/>
      <c r="BB113" s="820">
        <v>956.8</v>
      </c>
      <c r="BC113" s="820">
        <v>956.8</v>
      </c>
      <c r="BD113" s="820">
        <v>956.8</v>
      </c>
      <c r="BE113" s="820">
        <v>956.8</v>
      </c>
      <c r="BF113" s="820">
        <v>956.8</v>
      </c>
      <c r="BG113" s="820">
        <v>956.8</v>
      </c>
      <c r="BH113" s="820">
        <v>956.8</v>
      </c>
      <c r="BI113" s="820">
        <v>956.8</v>
      </c>
      <c r="BJ113" s="820">
        <v>956.8</v>
      </c>
      <c r="BK113" s="820">
        <v>956.8</v>
      </c>
      <c r="BL113" s="820">
        <v>956.8</v>
      </c>
      <c r="BM113" s="820">
        <v>956.8</v>
      </c>
      <c r="BN113" s="820">
        <v>956.8</v>
      </c>
      <c r="BO113" s="820">
        <v>956.8</v>
      </c>
      <c r="BP113" s="820">
        <v>956.8</v>
      </c>
      <c r="BQ113" s="820">
        <v>956.8</v>
      </c>
      <c r="BR113" s="820">
        <v>956.8</v>
      </c>
      <c r="BS113" s="820">
        <v>956.8</v>
      </c>
      <c r="BT113" s="820">
        <v>956.8</v>
      </c>
      <c r="BU113" s="820"/>
      <c r="BV113" s="820"/>
      <c r="BW113" s="820"/>
      <c r="BX113" s="820"/>
      <c r="BY113" s="820"/>
      <c r="BZ113" s="820"/>
      <c r="CA113" s="816"/>
      <c r="CB113" s="820"/>
      <c r="CC113" s="820">
        <v>0.26379999999999998</v>
      </c>
      <c r="CD113" s="820">
        <v>0.26379999999999998</v>
      </c>
      <c r="CE113" s="820">
        <v>0.26379999999999998</v>
      </c>
      <c r="CF113" s="820">
        <v>0.26379999999999998</v>
      </c>
      <c r="CG113" s="820">
        <v>0.26379999999999998</v>
      </c>
      <c r="CH113" s="820">
        <v>0.26379999999999998</v>
      </c>
      <c r="CI113" s="820">
        <v>0.26379999999999998</v>
      </c>
      <c r="CJ113" s="820">
        <v>0.26379999999999998</v>
      </c>
      <c r="CK113" s="820">
        <v>0.26379999999999998</v>
      </c>
      <c r="CL113" s="820">
        <v>0.26379999999999998</v>
      </c>
      <c r="CM113" s="820">
        <v>0.26379999999999998</v>
      </c>
      <c r="CN113" s="820">
        <v>0.26379999999999998</v>
      </c>
      <c r="CO113" s="820">
        <v>0.26379999999999998</v>
      </c>
      <c r="CP113" s="820">
        <v>0.26379999999999998</v>
      </c>
      <c r="CQ113" s="820">
        <v>0.26379999999999998</v>
      </c>
      <c r="CR113" s="820">
        <v>0.26379999999999998</v>
      </c>
      <c r="CS113" s="820">
        <v>0.26379999999999998</v>
      </c>
      <c r="CT113" s="820">
        <v>0.26379999999999998</v>
      </c>
      <c r="CU113" s="820">
        <v>0.26379999999999998</v>
      </c>
      <c r="CV113" s="820"/>
      <c r="CW113" s="820"/>
      <c r="CX113" s="820"/>
      <c r="CY113" s="820"/>
      <c r="CZ113" s="820"/>
      <c r="DA113" s="821"/>
    </row>
    <row r="114" spans="2:105">
      <c r="B114" s="800">
        <v>19189</v>
      </c>
      <c r="C114" s="782" t="s">
        <v>682</v>
      </c>
      <c r="D114" s="782" t="s">
        <v>858</v>
      </c>
      <c r="E114" s="782" t="s">
        <v>740</v>
      </c>
      <c r="F114" s="782" t="s">
        <v>820</v>
      </c>
      <c r="G114" s="782" t="s">
        <v>821</v>
      </c>
      <c r="H114" s="815">
        <v>2016</v>
      </c>
      <c r="I114" s="816"/>
      <c r="J114" s="764">
        <v>724218</v>
      </c>
      <c r="K114" s="764"/>
      <c r="L114" s="764" t="s">
        <v>29</v>
      </c>
      <c r="M114" s="782"/>
      <c r="N114" s="782"/>
      <c r="O114" s="782"/>
      <c r="P114" s="782"/>
      <c r="Q114" s="782"/>
      <c r="R114" s="782"/>
      <c r="S114" s="816"/>
      <c r="T114" s="782" t="s">
        <v>859</v>
      </c>
      <c r="U114" s="782"/>
      <c r="V114" s="782"/>
      <c r="W114" s="782"/>
      <c r="X114" s="801">
        <v>42397</v>
      </c>
      <c r="Y114" s="815" t="s">
        <v>862</v>
      </c>
      <c r="Z114" s="815">
        <v>1</v>
      </c>
      <c r="AA114" s="815"/>
      <c r="AB114" s="815">
        <v>250</v>
      </c>
      <c r="AC114" s="814">
        <v>42566</v>
      </c>
      <c r="AD114" s="816"/>
      <c r="AE114" s="782" t="s">
        <v>825</v>
      </c>
      <c r="AF114" s="782"/>
      <c r="AG114" s="782"/>
      <c r="AH114" s="817"/>
      <c r="AI114" s="800">
        <v>1228</v>
      </c>
      <c r="AJ114" s="782">
        <v>0.36522153846153799</v>
      </c>
      <c r="AK114" s="816"/>
      <c r="AL114" s="800">
        <v>1.1130293159609119</v>
      </c>
      <c r="AM114" s="782">
        <v>1.0317025704103739</v>
      </c>
      <c r="AN114" s="782">
        <v>0.70002926543751831</v>
      </c>
      <c r="AO114" s="818">
        <v>0.70010615711252644</v>
      </c>
      <c r="AP114" s="816"/>
      <c r="AQ114" s="819">
        <v>1366.8</v>
      </c>
      <c r="AR114" s="820">
        <v>0.37680000000000002</v>
      </c>
      <c r="AS114" s="820">
        <v>1366.8</v>
      </c>
      <c r="AT114" s="820">
        <v>0.37680000000000002</v>
      </c>
      <c r="AU114" s="816"/>
      <c r="AV114" s="820">
        <v>956.8</v>
      </c>
      <c r="AW114" s="820">
        <v>0.26379999999999998</v>
      </c>
      <c r="AX114" s="820">
        <v>956.8</v>
      </c>
      <c r="AY114" s="820">
        <v>0.26379999999999998</v>
      </c>
      <c r="AZ114" s="816"/>
      <c r="BA114" s="820"/>
      <c r="BB114" s="820">
        <v>956.8</v>
      </c>
      <c r="BC114" s="820">
        <v>956.8</v>
      </c>
      <c r="BD114" s="820">
        <v>956.8</v>
      </c>
      <c r="BE114" s="820">
        <v>956.8</v>
      </c>
      <c r="BF114" s="820">
        <v>956.8</v>
      </c>
      <c r="BG114" s="820">
        <v>956.8</v>
      </c>
      <c r="BH114" s="820">
        <v>956.8</v>
      </c>
      <c r="BI114" s="820">
        <v>956.8</v>
      </c>
      <c r="BJ114" s="820">
        <v>956.8</v>
      </c>
      <c r="BK114" s="820">
        <v>956.8</v>
      </c>
      <c r="BL114" s="820">
        <v>956.8</v>
      </c>
      <c r="BM114" s="820">
        <v>956.8</v>
      </c>
      <c r="BN114" s="820">
        <v>956.8</v>
      </c>
      <c r="BO114" s="820">
        <v>956.8</v>
      </c>
      <c r="BP114" s="820">
        <v>956.8</v>
      </c>
      <c r="BQ114" s="820">
        <v>956.8</v>
      </c>
      <c r="BR114" s="820">
        <v>956.8</v>
      </c>
      <c r="BS114" s="820">
        <v>956.8</v>
      </c>
      <c r="BT114" s="820">
        <v>956.8</v>
      </c>
      <c r="BU114" s="820"/>
      <c r="BV114" s="820"/>
      <c r="BW114" s="820"/>
      <c r="BX114" s="820"/>
      <c r="BY114" s="820"/>
      <c r="BZ114" s="820"/>
      <c r="CA114" s="816"/>
      <c r="CB114" s="820"/>
      <c r="CC114" s="820">
        <v>0.26379999999999998</v>
      </c>
      <c r="CD114" s="820">
        <v>0.26379999999999998</v>
      </c>
      <c r="CE114" s="820">
        <v>0.26379999999999998</v>
      </c>
      <c r="CF114" s="820">
        <v>0.26379999999999998</v>
      </c>
      <c r="CG114" s="820">
        <v>0.26379999999999998</v>
      </c>
      <c r="CH114" s="820">
        <v>0.26379999999999998</v>
      </c>
      <c r="CI114" s="820">
        <v>0.26379999999999998</v>
      </c>
      <c r="CJ114" s="820">
        <v>0.26379999999999998</v>
      </c>
      <c r="CK114" s="820">
        <v>0.26379999999999998</v>
      </c>
      <c r="CL114" s="820">
        <v>0.26379999999999998</v>
      </c>
      <c r="CM114" s="820">
        <v>0.26379999999999998</v>
      </c>
      <c r="CN114" s="820">
        <v>0.26379999999999998</v>
      </c>
      <c r="CO114" s="820">
        <v>0.26379999999999998</v>
      </c>
      <c r="CP114" s="820">
        <v>0.26379999999999998</v>
      </c>
      <c r="CQ114" s="820">
        <v>0.26379999999999998</v>
      </c>
      <c r="CR114" s="820">
        <v>0.26379999999999998</v>
      </c>
      <c r="CS114" s="820">
        <v>0.26379999999999998</v>
      </c>
      <c r="CT114" s="820">
        <v>0.26379999999999998</v>
      </c>
      <c r="CU114" s="820">
        <v>0.26379999999999998</v>
      </c>
      <c r="CV114" s="820"/>
      <c r="CW114" s="820"/>
      <c r="CX114" s="820"/>
      <c r="CY114" s="820"/>
      <c r="CZ114" s="820"/>
      <c r="DA114" s="821"/>
    </row>
    <row r="115" spans="2:105">
      <c r="B115" s="800">
        <v>19192</v>
      </c>
      <c r="C115" s="782" t="s">
        <v>682</v>
      </c>
      <c r="D115" s="782" t="s">
        <v>858</v>
      </c>
      <c r="E115" s="782" t="s">
        <v>740</v>
      </c>
      <c r="F115" s="782" t="s">
        <v>820</v>
      </c>
      <c r="G115" s="782" t="s">
        <v>821</v>
      </c>
      <c r="H115" s="815">
        <v>2016</v>
      </c>
      <c r="I115" s="816"/>
      <c r="J115" s="764">
        <v>725207</v>
      </c>
      <c r="K115" s="764"/>
      <c r="L115" s="764" t="s">
        <v>29</v>
      </c>
      <c r="M115" s="782"/>
      <c r="N115" s="782"/>
      <c r="O115" s="782"/>
      <c r="P115" s="782"/>
      <c r="Q115" s="782"/>
      <c r="R115" s="782"/>
      <c r="S115" s="816"/>
      <c r="T115" s="782" t="s">
        <v>859</v>
      </c>
      <c r="U115" s="782"/>
      <c r="V115" s="782"/>
      <c r="W115" s="782"/>
      <c r="X115" s="801">
        <v>42466</v>
      </c>
      <c r="Y115" s="815" t="s">
        <v>862</v>
      </c>
      <c r="Z115" s="815">
        <v>1</v>
      </c>
      <c r="AA115" s="815"/>
      <c r="AB115" s="815">
        <v>250</v>
      </c>
      <c r="AC115" s="814">
        <v>42572</v>
      </c>
      <c r="AD115" s="816"/>
      <c r="AE115" s="782" t="s">
        <v>825</v>
      </c>
      <c r="AF115" s="782"/>
      <c r="AG115" s="782"/>
      <c r="AH115" s="817"/>
      <c r="AI115" s="800">
        <v>1228</v>
      </c>
      <c r="AJ115" s="782">
        <v>0.36522153846153799</v>
      </c>
      <c r="AK115" s="816"/>
      <c r="AL115" s="800">
        <v>1.1130293159609119</v>
      </c>
      <c r="AM115" s="782">
        <v>1.0317025704103739</v>
      </c>
      <c r="AN115" s="782">
        <v>0.70002926543751831</v>
      </c>
      <c r="AO115" s="818">
        <v>0.70010615711252644</v>
      </c>
      <c r="AP115" s="816"/>
      <c r="AQ115" s="819">
        <v>1366.8</v>
      </c>
      <c r="AR115" s="820">
        <v>0.37680000000000002</v>
      </c>
      <c r="AS115" s="820">
        <v>1366.8</v>
      </c>
      <c r="AT115" s="820">
        <v>0.37680000000000002</v>
      </c>
      <c r="AU115" s="816"/>
      <c r="AV115" s="820">
        <v>956.8</v>
      </c>
      <c r="AW115" s="820">
        <v>0.26379999999999998</v>
      </c>
      <c r="AX115" s="820">
        <v>956.8</v>
      </c>
      <c r="AY115" s="820">
        <v>0.26379999999999998</v>
      </c>
      <c r="AZ115" s="816"/>
      <c r="BA115" s="820"/>
      <c r="BB115" s="820">
        <v>956.8</v>
      </c>
      <c r="BC115" s="820">
        <v>956.8</v>
      </c>
      <c r="BD115" s="820">
        <v>956.8</v>
      </c>
      <c r="BE115" s="820">
        <v>956.8</v>
      </c>
      <c r="BF115" s="820">
        <v>956.8</v>
      </c>
      <c r="BG115" s="820">
        <v>956.8</v>
      </c>
      <c r="BH115" s="820">
        <v>956.8</v>
      </c>
      <c r="BI115" s="820">
        <v>956.8</v>
      </c>
      <c r="BJ115" s="820">
        <v>956.8</v>
      </c>
      <c r="BK115" s="820">
        <v>956.8</v>
      </c>
      <c r="BL115" s="820">
        <v>956.8</v>
      </c>
      <c r="BM115" s="820">
        <v>956.8</v>
      </c>
      <c r="BN115" s="820">
        <v>956.8</v>
      </c>
      <c r="BO115" s="820">
        <v>956.8</v>
      </c>
      <c r="BP115" s="820">
        <v>956.8</v>
      </c>
      <c r="BQ115" s="820">
        <v>956.8</v>
      </c>
      <c r="BR115" s="820">
        <v>956.8</v>
      </c>
      <c r="BS115" s="820">
        <v>956.8</v>
      </c>
      <c r="BT115" s="820">
        <v>956.8</v>
      </c>
      <c r="BU115" s="820"/>
      <c r="BV115" s="820"/>
      <c r="BW115" s="820"/>
      <c r="BX115" s="820"/>
      <c r="BY115" s="820"/>
      <c r="BZ115" s="820"/>
      <c r="CA115" s="816"/>
      <c r="CB115" s="820"/>
      <c r="CC115" s="820">
        <v>0.26379999999999998</v>
      </c>
      <c r="CD115" s="820">
        <v>0.26379999999999998</v>
      </c>
      <c r="CE115" s="820">
        <v>0.26379999999999998</v>
      </c>
      <c r="CF115" s="820">
        <v>0.26379999999999998</v>
      </c>
      <c r="CG115" s="820">
        <v>0.26379999999999998</v>
      </c>
      <c r="CH115" s="820">
        <v>0.26379999999999998</v>
      </c>
      <c r="CI115" s="820">
        <v>0.26379999999999998</v>
      </c>
      <c r="CJ115" s="820">
        <v>0.26379999999999998</v>
      </c>
      <c r="CK115" s="820">
        <v>0.26379999999999998</v>
      </c>
      <c r="CL115" s="820">
        <v>0.26379999999999998</v>
      </c>
      <c r="CM115" s="820">
        <v>0.26379999999999998</v>
      </c>
      <c r="CN115" s="820">
        <v>0.26379999999999998</v>
      </c>
      <c r="CO115" s="820">
        <v>0.26379999999999998</v>
      </c>
      <c r="CP115" s="820">
        <v>0.26379999999999998</v>
      </c>
      <c r="CQ115" s="820">
        <v>0.26379999999999998</v>
      </c>
      <c r="CR115" s="820">
        <v>0.26379999999999998</v>
      </c>
      <c r="CS115" s="820">
        <v>0.26379999999999998</v>
      </c>
      <c r="CT115" s="820">
        <v>0.26379999999999998</v>
      </c>
      <c r="CU115" s="820">
        <v>0.26379999999999998</v>
      </c>
      <c r="CV115" s="820"/>
      <c r="CW115" s="820"/>
      <c r="CX115" s="820"/>
      <c r="CY115" s="820"/>
      <c r="CZ115" s="820"/>
      <c r="DA115" s="821"/>
    </row>
    <row r="116" spans="2:105">
      <c r="B116" s="800">
        <v>19193</v>
      </c>
      <c r="C116" s="782" t="s">
        <v>682</v>
      </c>
      <c r="D116" s="782" t="s">
        <v>858</v>
      </c>
      <c r="E116" s="782" t="s">
        <v>740</v>
      </c>
      <c r="F116" s="782" t="s">
        <v>820</v>
      </c>
      <c r="G116" s="782" t="s">
        <v>821</v>
      </c>
      <c r="H116" s="815">
        <v>2016</v>
      </c>
      <c r="I116" s="816"/>
      <c r="J116" s="764">
        <v>727106</v>
      </c>
      <c r="K116" s="764"/>
      <c r="L116" s="764" t="s">
        <v>29</v>
      </c>
      <c r="M116" s="782"/>
      <c r="N116" s="782"/>
      <c r="O116" s="782"/>
      <c r="P116" s="782"/>
      <c r="Q116" s="782"/>
      <c r="R116" s="782"/>
      <c r="S116" s="816"/>
      <c r="T116" s="782" t="s">
        <v>859</v>
      </c>
      <c r="U116" s="782"/>
      <c r="V116" s="782"/>
      <c r="W116" s="782"/>
      <c r="X116" s="801">
        <v>42395</v>
      </c>
      <c r="Y116" s="815" t="s">
        <v>862</v>
      </c>
      <c r="Z116" s="815">
        <v>1</v>
      </c>
      <c r="AA116" s="815"/>
      <c r="AB116" s="815">
        <v>250</v>
      </c>
      <c r="AC116" s="814">
        <v>42572</v>
      </c>
      <c r="AD116" s="816"/>
      <c r="AE116" s="782" t="s">
        <v>825</v>
      </c>
      <c r="AF116" s="782"/>
      <c r="AG116" s="782"/>
      <c r="AH116" s="817"/>
      <c r="AI116" s="800">
        <v>1228</v>
      </c>
      <c r="AJ116" s="782">
        <v>0.36522153846153799</v>
      </c>
      <c r="AK116" s="816"/>
      <c r="AL116" s="800">
        <v>1.1130293159609119</v>
      </c>
      <c r="AM116" s="782">
        <v>1.0317025704103739</v>
      </c>
      <c r="AN116" s="782">
        <v>0.70002926543751831</v>
      </c>
      <c r="AO116" s="818">
        <v>0.70010615711252644</v>
      </c>
      <c r="AP116" s="816"/>
      <c r="AQ116" s="819">
        <v>1366.8</v>
      </c>
      <c r="AR116" s="820">
        <v>0.37680000000000002</v>
      </c>
      <c r="AS116" s="820">
        <v>1366.8</v>
      </c>
      <c r="AT116" s="820">
        <v>0.37680000000000002</v>
      </c>
      <c r="AU116" s="816"/>
      <c r="AV116" s="820">
        <v>956.8</v>
      </c>
      <c r="AW116" s="820">
        <v>0.26379999999999998</v>
      </c>
      <c r="AX116" s="820">
        <v>956.8</v>
      </c>
      <c r="AY116" s="820">
        <v>0.26379999999999998</v>
      </c>
      <c r="AZ116" s="816"/>
      <c r="BA116" s="820"/>
      <c r="BB116" s="820">
        <v>956.8</v>
      </c>
      <c r="BC116" s="820">
        <v>956.8</v>
      </c>
      <c r="BD116" s="820">
        <v>956.8</v>
      </c>
      <c r="BE116" s="820">
        <v>956.8</v>
      </c>
      <c r="BF116" s="820">
        <v>956.8</v>
      </c>
      <c r="BG116" s="820">
        <v>956.8</v>
      </c>
      <c r="BH116" s="820">
        <v>956.8</v>
      </c>
      <c r="BI116" s="820">
        <v>956.8</v>
      </c>
      <c r="BJ116" s="820">
        <v>956.8</v>
      </c>
      <c r="BK116" s="820">
        <v>956.8</v>
      </c>
      <c r="BL116" s="820">
        <v>956.8</v>
      </c>
      <c r="BM116" s="820">
        <v>956.8</v>
      </c>
      <c r="BN116" s="820">
        <v>956.8</v>
      </c>
      <c r="BO116" s="820">
        <v>956.8</v>
      </c>
      <c r="BP116" s="820">
        <v>956.8</v>
      </c>
      <c r="BQ116" s="820">
        <v>956.8</v>
      </c>
      <c r="BR116" s="820">
        <v>956.8</v>
      </c>
      <c r="BS116" s="820">
        <v>956.8</v>
      </c>
      <c r="BT116" s="820">
        <v>956.8</v>
      </c>
      <c r="BU116" s="820"/>
      <c r="BV116" s="820"/>
      <c r="BW116" s="820"/>
      <c r="BX116" s="820"/>
      <c r="BY116" s="820"/>
      <c r="BZ116" s="820"/>
      <c r="CA116" s="816"/>
      <c r="CB116" s="820"/>
      <c r="CC116" s="820">
        <v>0.26379999999999998</v>
      </c>
      <c r="CD116" s="820">
        <v>0.26379999999999998</v>
      </c>
      <c r="CE116" s="820">
        <v>0.26379999999999998</v>
      </c>
      <c r="CF116" s="820">
        <v>0.26379999999999998</v>
      </c>
      <c r="CG116" s="820">
        <v>0.26379999999999998</v>
      </c>
      <c r="CH116" s="820">
        <v>0.26379999999999998</v>
      </c>
      <c r="CI116" s="820">
        <v>0.26379999999999998</v>
      </c>
      <c r="CJ116" s="820">
        <v>0.26379999999999998</v>
      </c>
      <c r="CK116" s="820">
        <v>0.26379999999999998</v>
      </c>
      <c r="CL116" s="820">
        <v>0.26379999999999998</v>
      </c>
      <c r="CM116" s="820">
        <v>0.26379999999999998</v>
      </c>
      <c r="CN116" s="820">
        <v>0.26379999999999998</v>
      </c>
      <c r="CO116" s="820">
        <v>0.26379999999999998</v>
      </c>
      <c r="CP116" s="820">
        <v>0.26379999999999998</v>
      </c>
      <c r="CQ116" s="820">
        <v>0.26379999999999998</v>
      </c>
      <c r="CR116" s="820">
        <v>0.26379999999999998</v>
      </c>
      <c r="CS116" s="820">
        <v>0.26379999999999998</v>
      </c>
      <c r="CT116" s="820">
        <v>0.26379999999999998</v>
      </c>
      <c r="CU116" s="820">
        <v>0.26379999999999998</v>
      </c>
      <c r="CV116" s="820"/>
      <c r="CW116" s="820"/>
      <c r="CX116" s="820"/>
      <c r="CY116" s="820"/>
      <c r="CZ116" s="820"/>
      <c r="DA116" s="821"/>
    </row>
    <row r="117" spans="2:105">
      <c r="B117" s="800">
        <v>19194</v>
      </c>
      <c r="C117" s="782" t="s">
        <v>682</v>
      </c>
      <c r="D117" s="782" t="s">
        <v>858</v>
      </c>
      <c r="E117" s="782" t="s">
        <v>740</v>
      </c>
      <c r="F117" s="782" t="s">
        <v>820</v>
      </c>
      <c r="G117" s="782" t="s">
        <v>821</v>
      </c>
      <c r="H117" s="815">
        <v>2016</v>
      </c>
      <c r="I117" s="816"/>
      <c r="J117" s="764">
        <v>732198</v>
      </c>
      <c r="K117" s="764"/>
      <c r="L117" s="764" t="s">
        <v>29</v>
      </c>
      <c r="M117" s="782"/>
      <c r="N117" s="782"/>
      <c r="O117" s="782"/>
      <c r="P117" s="782"/>
      <c r="Q117" s="782"/>
      <c r="R117" s="782"/>
      <c r="S117" s="816"/>
      <c r="T117" s="782" t="s">
        <v>865</v>
      </c>
      <c r="U117" s="782"/>
      <c r="V117" s="782"/>
      <c r="W117" s="782"/>
      <c r="X117" s="801">
        <v>42457</v>
      </c>
      <c r="Y117" s="815" t="s">
        <v>862</v>
      </c>
      <c r="Z117" s="815">
        <v>1</v>
      </c>
      <c r="AA117" s="815"/>
      <c r="AB117" s="815">
        <v>250</v>
      </c>
      <c r="AC117" s="814">
        <v>42572</v>
      </c>
      <c r="AD117" s="816"/>
      <c r="AE117" s="782" t="s">
        <v>825</v>
      </c>
      <c r="AF117" s="782"/>
      <c r="AG117" s="782"/>
      <c r="AH117" s="817"/>
      <c r="AI117" s="800">
        <v>0</v>
      </c>
      <c r="AJ117" s="782">
        <v>0</v>
      </c>
      <c r="AK117" s="816"/>
      <c r="AL117" s="800" t="s">
        <v>833</v>
      </c>
      <c r="AM117" s="782" t="s">
        <v>833</v>
      </c>
      <c r="AN117" s="782" t="e">
        <v>#DIV/0!</v>
      </c>
      <c r="AO117" s="818" t="e">
        <v>#DIV/0!</v>
      </c>
      <c r="AP117" s="816"/>
      <c r="AQ117" s="819">
        <v>0</v>
      </c>
      <c r="AR117" s="820">
        <v>0</v>
      </c>
      <c r="AS117" s="820">
        <v>0</v>
      </c>
      <c r="AT117" s="820">
        <v>0</v>
      </c>
      <c r="AU117" s="816"/>
      <c r="AV117" s="820">
        <v>0</v>
      </c>
      <c r="AW117" s="820">
        <v>0</v>
      </c>
      <c r="AX117" s="820">
        <v>0</v>
      </c>
      <c r="AY117" s="820">
        <v>0</v>
      </c>
      <c r="AZ117" s="816"/>
      <c r="BA117" s="820"/>
      <c r="BB117" s="820">
        <v>0</v>
      </c>
      <c r="BC117" s="820">
        <v>0</v>
      </c>
      <c r="BD117" s="820">
        <v>0</v>
      </c>
      <c r="BE117" s="820">
        <v>0</v>
      </c>
      <c r="BF117" s="820">
        <v>0</v>
      </c>
      <c r="BG117" s="820">
        <v>0</v>
      </c>
      <c r="BH117" s="820">
        <v>0</v>
      </c>
      <c r="BI117" s="820">
        <v>0</v>
      </c>
      <c r="BJ117" s="820">
        <v>0</v>
      </c>
      <c r="BK117" s="820">
        <v>0</v>
      </c>
      <c r="BL117" s="820">
        <v>0</v>
      </c>
      <c r="BM117" s="820">
        <v>0</v>
      </c>
      <c r="BN117" s="820">
        <v>0</v>
      </c>
      <c r="BO117" s="820">
        <v>0</v>
      </c>
      <c r="BP117" s="820">
        <v>0</v>
      </c>
      <c r="BQ117" s="820">
        <v>0</v>
      </c>
      <c r="BR117" s="820">
        <v>0</v>
      </c>
      <c r="BS117" s="820">
        <v>0</v>
      </c>
      <c r="BT117" s="820">
        <v>0</v>
      </c>
      <c r="BU117" s="820"/>
      <c r="BV117" s="820"/>
      <c r="BW117" s="820"/>
      <c r="BX117" s="820"/>
      <c r="BY117" s="820"/>
      <c r="BZ117" s="820"/>
      <c r="CA117" s="816"/>
      <c r="CB117" s="820"/>
      <c r="CC117" s="820">
        <v>0</v>
      </c>
      <c r="CD117" s="820">
        <v>0</v>
      </c>
      <c r="CE117" s="820">
        <v>0</v>
      </c>
      <c r="CF117" s="820">
        <v>0</v>
      </c>
      <c r="CG117" s="820">
        <v>0</v>
      </c>
      <c r="CH117" s="820">
        <v>0</v>
      </c>
      <c r="CI117" s="820">
        <v>0</v>
      </c>
      <c r="CJ117" s="820">
        <v>0</v>
      </c>
      <c r="CK117" s="820">
        <v>0</v>
      </c>
      <c r="CL117" s="820">
        <v>0</v>
      </c>
      <c r="CM117" s="820">
        <v>0</v>
      </c>
      <c r="CN117" s="820">
        <v>0</v>
      </c>
      <c r="CO117" s="820">
        <v>0</v>
      </c>
      <c r="CP117" s="820">
        <v>0</v>
      </c>
      <c r="CQ117" s="820">
        <v>0</v>
      </c>
      <c r="CR117" s="820">
        <v>0</v>
      </c>
      <c r="CS117" s="820">
        <v>0</v>
      </c>
      <c r="CT117" s="820">
        <v>0</v>
      </c>
      <c r="CU117" s="820">
        <v>0</v>
      </c>
      <c r="CV117" s="820"/>
      <c r="CW117" s="820"/>
      <c r="CX117" s="820"/>
      <c r="CY117" s="820"/>
      <c r="CZ117" s="820"/>
      <c r="DA117" s="821"/>
    </row>
    <row r="118" spans="2:105">
      <c r="B118" s="800">
        <v>19195</v>
      </c>
      <c r="C118" s="782" t="s">
        <v>682</v>
      </c>
      <c r="D118" s="782" t="s">
        <v>858</v>
      </c>
      <c r="E118" s="782" t="s">
        <v>740</v>
      </c>
      <c r="F118" s="782" t="s">
        <v>820</v>
      </c>
      <c r="G118" s="782" t="s">
        <v>821</v>
      </c>
      <c r="H118" s="815">
        <v>2016</v>
      </c>
      <c r="I118" s="816"/>
      <c r="J118" s="764">
        <v>727115</v>
      </c>
      <c r="K118" s="764"/>
      <c r="L118" s="764" t="s">
        <v>29</v>
      </c>
      <c r="M118" s="782"/>
      <c r="N118" s="782"/>
      <c r="O118" s="782"/>
      <c r="P118" s="782"/>
      <c r="Q118" s="782"/>
      <c r="R118" s="782"/>
      <c r="S118" s="816"/>
      <c r="T118" s="782" t="s">
        <v>859</v>
      </c>
      <c r="U118" s="782"/>
      <c r="V118" s="782"/>
      <c r="W118" s="782"/>
      <c r="X118" s="801">
        <v>42397</v>
      </c>
      <c r="Y118" s="815" t="s">
        <v>862</v>
      </c>
      <c r="Z118" s="815">
        <v>1</v>
      </c>
      <c r="AA118" s="815"/>
      <c r="AB118" s="815">
        <v>250</v>
      </c>
      <c r="AC118" s="814">
        <v>42572</v>
      </c>
      <c r="AD118" s="816"/>
      <c r="AE118" s="782" t="s">
        <v>825</v>
      </c>
      <c r="AF118" s="782"/>
      <c r="AG118" s="782"/>
      <c r="AH118" s="817"/>
      <c r="AI118" s="800">
        <v>1228</v>
      </c>
      <c r="AJ118" s="782">
        <v>0.36522153846153799</v>
      </c>
      <c r="AK118" s="816"/>
      <c r="AL118" s="800">
        <v>1.1130293159609119</v>
      </c>
      <c r="AM118" s="782">
        <v>1.0317025704103739</v>
      </c>
      <c r="AN118" s="782">
        <v>0.70002926543751831</v>
      </c>
      <c r="AO118" s="818">
        <v>0.70010615711252644</v>
      </c>
      <c r="AP118" s="816"/>
      <c r="AQ118" s="819">
        <v>1366.8</v>
      </c>
      <c r="AR118" s="820">
        <v>0.37680000000000002</v>
      </c>
      <c r="AS118" s="820">
        <v>1366.8</v>
      </c>
      <c r="AT118" s="820">
        <v>0.37680000000000002</v>
      </c>
      <c r="AU118" s="816"/>
      <c r="AV118" s="820">
        <v>956.8</v>
      </c>
      <c r="AW118" s="820">
        <v>0.26379999999999998</v>
      </c>
      <c r="AX118" s="820">
        <v>956.8</v>
      </c>
      <c r="AY118" s="820">
        <v>0.26379999999999998</v>
      </c>
      <c r="AZ118" s="816"/>
      <c r="BA118" s="820"/>
      <c r="BB118" s="820">
        <v>956.8</v>
      </c>
      <c r="BC118" s="820">
        <v>956.8</v>
      </c>
      <c r="BD118" s="820">
        <v>956.8</v>
      </c>
      <c r="BE118" s="820">
        <v>956.8</v>
      </c>
      <c r="BF118" s="820">
        <v>956.8</v>
      </c>
      <c r="BG118" s="820">
        <v>956.8</v>
      </c>
      <c r="BH118" s="820">
        <v>956.8</v>
      </c>
      <c r="BI118" s="820">
        <v>956.8</v>
      </c>
      <c r="BJ118" s="820">
        <v>956.8</v>
      </c>
      <c r="BK118" s="820">
        <v>956.8</v>
      </c>
      <c r="BL118" s="820">
        <v>956.8</v>
      </c>
      <c r="BM118" s="820">
        <v>956.8</v>
      </c>
      <c r="BN118" s="820">
        <v>956.8</v>
      </c>
      <c r="BO118" s="820">
        <v>956.8</v>
      </c>
      <c r="BP118" s="820">
        <v>956.8</v>
      </c>
      <c r="BQ118" s="820">
        <v>956.8</v>
      </c>
      <c r="BR118" s="820">
        <v>956.8</v>
      </c>
      <c r="BS118" s="820">
        <v>956.8</v>
      </c>
      <c r="BT118" s="820">
        <v>956.8</v>
      </c>
      <c r="BU118" s="820"/>
      <c r="BV118" s="820"/>
      <c r="BW118" s="820"/>
      <c r="BX118" s="820"/>
      <c r="BY118" s="820"/>
      <c r="BZ118" s="820"/>
      <c r="CA118" s="816"/>
      <c r="CB118" s="820"/>
      <c r="CC118" s="820">
        <v>0.26379999999999998</v>
      </c>
      <c r="CD118" s="820">
        <v>0.26379999999999998</v>
      </c>
      <c r="CE118" s="820">
        <v>0.26379999999999998</v>
      </c>
      <c r="CF118" s="820">
        <v>0.26379999999999998</v>
      </c>
      <c r="CG118" s="820">
        <v>0.26379999999999998</v>
      </c>
      <c r="CH118" s="820">
        <v>0.26379999999999998</v>
      </c>
      <c r="CI118" s="820">
        <v>0.26379999999999998</v>
      </c>
      <c r="CJ118" s="820">
        <v>0.26379999999999998</v>
      </c>
      <c r="CK118" s="820">
        <v>0.26379999999999998</v>
      </c>
      <c r="CL118" s="820">
        <v>0.26379999999999998</v>
      </c>
      <c r="CM118" s="820">
        <v>0.26379999999999998</v>
      </c>
      <c r="CN118" s="820">
        <v>0.26379999999999998</v>
      </c>
      <c r="CO118" s="820">
        <v>0.26379999999999998</v>
      </c>
      <c r="CP118" s="820">
        <v>0.26379999999999998</v>
      </c>
      <c r="CQ118" s="820">
        <v>0.26379999999999998</v>
      </c>
      <c r="CR118" s="820">
        <v>0.26379999999999998</v>
      </c>
      <c r="CS118" s="820">
        <v>0.26379999999999998</v>
      </c>
      <c r="CT118" s="820">
        <v>0.26379999999999998</v>
      </c>
      <c r="CU118" s="820">
        <v>0.26379999999999998</v>
      </c>
      <c r="CV118" s="820"/>
      <c r="CW118" s="820"/>
      <c r="CX118" s="820"/>
      <c r="CY118" s="820"/>
      <c r="CZ118" s="820"/>
      <c r="DA118" s="821"/>
    </row>
    <row r="119" spans="2:105">
      <c r="B119" s="800">
        <v>19196</v>
      </c>
      <c r="C119" s="782" t="s">
        <v>682</v>
      </c>
      <c r="D119" s="782" t="s">
        <v>858</v>
      </c>
      <c r="E119" s="782" t="s">
        <v>740</v>
      </c>
      <c r="F119" s="782" t="s">
        <v>820</v>
      </c>
      <c r="G119" s="782" t="s">
        <v>821</v>
      </c>
      <c r="H119" s="815">
        <v>2016</v>
      </c>
      <c r="I119" s="816"/>
      <c r="J119" s="764">
        <v>727063</v>
      </c>
      <c r="K119" s="764"/>
      <c r="L119" s="764" t="s">
        <v>29</v>
      </c>
      <c r="M119" s="782"/>
      <c r="N119" s="782"/>
      <c r="O119" s="782"/>
      <c r="P119" s="782"/>
      <c r="Q119" s="782"/>
      <c r="R119" s="782"/>
      <c r="S119" s="816"/>
      <c r="T119" s="782" t="s">
        <v>859</v>
      </c>
      <c r="U119" s="782"/>
      <c r="V119" s="782"/>
      <c r="W119" s="782"/>
      <c r="X119" s="801">
        <v>42372</v>
      </c>
      <c r="Y119" s="815" t="s">
        <v>862</v>
      </c>
      <c r="Z119" s="815">
        <v>1</v>
      </c>
      <c r="AA119" s="815"/>
      <c r="AB119" s="815">
        <v>250</v>
      </c>
      <c r="AC119" s="814">
        <v>42572</v>
      </c>
      <c r="AD119" s="816"/>
      <c r="AE119" s="782" t="s">
        <v>825</v>
      </c>
      <c r="AF119" s="782"/>
      <c r="AG119" s="782"/>
      <c r="AH119" s="817"/>
      <c r="AI119" s="800">
        <v>1228</v>
      </c>
      <c r="AJ119" s="782">
        <v>0.36522153846153799</v>
      </c>
      <c r="AK119" s="816"/>
      <c r="AL119" s="800">
        <v>1.1130293159609119</v>
      </c>
      <c r="AM119" s="782">
        <v>1.0317025704103739</v>
      </c>
      <c r="AN119" s="782">
        <v>0.70002926543751831</v>
      </c>
      <c r="AO119" s="818">
        <v>0.70010615711252644</v>
      </c>
      <c r="AP119" s="816"/>
      <c r="AQ119" s="819">
        <v>1366.8</v>
      </c>
      <c r="AR119" s="820">
        <v>0.37680000000000002</v>
      </c>
      <c r="AS119" s="820">
        <v>1366.8</v>
      </c>
      <c r="AT119" s="820">
        <v>0.37680000000000002</v>
      </c>
      <c r="AU119" s="816"/>
      <c r="AV119" s="820">
        <v>956.8</v>
      </c>
      <c r="AW119" s="820">
        <v>0.26379999999999998</v>
      </c>
      <c r="AX119" s="820">
        <v>956.8</v>
      </c>
      <c r="AY119" s="820">
        <v>0.26379999999999998</v>
      </c>
      <c r="AZ119" s="816"/>
      <c r="BA119" s="820"/>
      <c r="BB119" s="820">
        <v>956.8</v>
      </c>
      <c r="BC119" s="820">
        <v>956.8</v>
      </c>
      <c r="BD119" s="820">
        <v>956.8</v>
      </c>
      <c r="BE119" s="820">
        <v>956.8</v>
      </c>
      <c r="BF119" s="820">
        <v>956.8</v>
      </c>
      <c r="BG119" s="820">
        <v>956.8</v>
      </c>
      <c r="BH119" s="820">
        <v>956.8</v>
      </c>
      <c r="BI119" s="820">
        <v>956.8</v>
      </c>
      <c r="BJ119" s="820">
        <v>956.8</v>
      </c>
      <c r="BK119" s="820">
        <v>956.8</v>
      </c>
      <c r="BL119" s="820">
        <v>956.8</v>
      </c>
      <c r="BM119" s="820">
        <v>956.8</v>
      </c>
      <c r="BN119" s="820">
        <v>956.8</v>
      </c>
      <c r="BO119" s="820">
        <v>956.8</v>
      </c>
      <c r="BP119" s="820">
        <v>956.8</v>
      </c>
      <c r="BQ119" s="820">
        <v>956.8</v>
      </c>
      <c r="BR119" s="820">
        <v>956.8</v>
      </c>
      <c r="BS119" s="820">
        <v>956.8</v>
      </c>
      <c r="BT119" s="820">
        <v>956.8</v>
      </c>
      <c r="BU119" s="820"/>
      <c r="BV119" s="820"/>
      <c r="BW119" s="820"/>
      <c r="BX119" s="820"/>
      <c r="BY119" s="820"/>
      <c r="BZ119" s="820"/>
      <c r="CA119" s="816"/>
      <c r="CB119" s="820"/>
      <c r="CC119" s="820">
        <v>0.26379999999999998</v>
      </c>
      <c r="CD119" s="820">
        <v>0.26379999999999998</v>
      </c>
      <c r="CE119" s="820">
        <v>0.26379999999999998</v>
      </c>
      <c r="CF119" s="820">
        <v>0.26379999999999998</v>
      </c>
      <c r="CG119" s="820">
        <v>0.26379999999999998</v>
      </c>
      <c r="CH119" s="820">
        <v>0.26379999999999998</v>
      </c>
      <c r="CI119" s="820">
        <v>0.26379999999999998</v>
      </c>
      <c r="CJ119" s="820">
        <v>0.26379999999999998</v>
      </c>
      <c r="CK119" s="820">
        <v>0.26379999999999998</v>
      </c>
      <c r="CL119" s="820">
        <v>0.26379999999999998</v>
      </c>
      <c r="CM119" s="820">
        <v>0.26379999999999998</v>
      </c>
      <c r="CN119" s="820">
        <v>0.26379999999999998</v>
      </c>
      <c r="CO119" s="820">
        <v>0.26379999999999998</v>
      </c>
      <c r="CP119" s="820">
        <v>0.26379999999999998</v>
      </c>
      <c r="CQ119" s="820">
        <v>0.26379999999999998</v>
      </c>
      <c r="CR119" s="820">
        <v>0.26379999999999998</v>
      </c>
      <c r="CS119" s="820">
        <v>0.26379999999999998</v>
      </c>
      <c r="CT119" s="820">
        <v>0.26379999999999998</v>
      </c>
      <c r="CU119" s="820">
        <v>0.26379999999999998</v>
      </c>
      <c r="CV119" s="820"/>
      <c r="CW119" s="820"/>
      <c r="CX119" s="820"/>
      <c r="CY119" s="820"/>
      <c r="CZ119" s="820"/>
      <c r="DA119" s="821"/>
    </row>
    <row r="120" spans="2:105">
      <c r="B120" s="800">
        <v>19190</v>
      </c>
      <c r="C120" s="782" t="s">
        <v>682</v>
      </c>
      <c r="D120" s="782" t="s">
        <v>858</v>
      </c>
      <c r="E120" s="782" t="s">
        <v>740</v>
      </c>
      <c r="F120" s="782" t="s">
        <v>820</v>
      </c>
      <c r="G120" s="782" t="s">
        <v>821</v>
      </c>
      <c r="H120" s="815">
        <v>2016</v>
      </c>
      <c r="I120" s="816"/>
      <c r="J120" s="764">
        <v>724342</v>
      </c>
      <c r="K120" s="764"/>
      <c r="L120" s="764" t="s">
        <v>29</v>
      </c>
      <c r="M120" s="782"/>
      <c r="N120" s="782"/>
      <c r="O120" s="782"/>
      <c r="P120" s="782"/>
      <c r="Q120" s="782"/>
      <c r="R120" s="782"/>
      <c r="S120" s="816"/>
      <c r="T120" s="782" t="s">
        <v>859</v>
      </c>
      <c r="U120" s="782"/>
      <c r="V120" s="782"/>
      <c r="W120" s="782"/>
      <c r="X120" s="801">
        <v>42407</v>
      </c>
      <c r="Y120" s="815" t="s">
        <v>862</v>
      </c>
      <c r="Z120" s="815">
        <v>1</v>
      </c>
      <c r="AA120" s="815"/>
      <c r="AB120" s="815">
        <v>250</v>
      </c>
      <c r="AC120" s="814">
        <v>42566</v>
      </c>
      <c r="AD120" s="816"/>
      <c r="AE120" s="782" t="s">
        <v>825</v>
      </c>
      <c r="AF120" s="782"/>
      <c r="AG120" s="782"/>
      <c r="AH120" s="817"/>
      <c r="AI120" s="800">
        <v>1228</v>
      </c>
      <c r="AJ120" s="782">
        <v>0.36522153846153799</v>
      </c>
      <c r="AK120" s="816"/>
      <c r="AL120" s="800">
        <v>1.1130293159609119</v>
      </c>
      <c r="AM120" s="782">
        <v>1.0317025704103739</v>
      </c>
      <c r="AN120" s="782">
        <v>0.70002926543751831</v>
      </c>
      <c r="AO120" s="818">
        <v>0.70010615711252644</v>
      </c>
      <c r="AP120" s="816"/>
      <c r="AQ120" s="819">
        <v>1366.8</v>
      </c>
      <c r="AR120" s="820">
        <v>0.37680000000000002</v>
      </c>
      <c r="AS120" s="820">
        <v>1366.8</v>
      </c>
      <c r="AT120" s="820">
        <v>0.37680000000000002</v>
      </c>
      <c r="AU120" s="816"/>
      <c r="AV120" s="820">
        <v>956.8</v>
      </c>
      <c r="AW120" s="820">
        <v>0.26379999999999998</v>
      </c>
      <c r="AX120" s="820">
        <v>956.8</v>
      </c>
      <c r="AY120" s="820">
        <v>0.26379999999999998</v>
      </c>
      <c r="AZ120" s="816"/>
      <c r="BA120" s="820"/>
      <c r="BB120" s="820">
        <v>956.8</v>
      </c>
      <c r="BC120" s="820">
        <v>956.8</v>
      </c>
      <c r="BD120" s="820">
        <v>956.8</v>
      </c>
      <c r="BE120" s="820">
        <v>956.8</v>
      </c>
      <c r="BF120" s="820">
        <v>956.8</v>
      </c>
      <c r="BG120" s="820">
        <v>956.8</v>
      </c>
      <c r="BH120" s="820">
        <v>956.8</v>
      </c>
      <c r="BI120" s="820">
        <v>956.8</v>
      </c>
      <c r="BJ120" s="820">
        <v>956.8</v>
      </c>
      <c r="BK120" s="820">
        <v>956.8</v>
      </c>
      <c r="BL120" s="820">
        <v>956.8</v>
      </c>
      <c r="BM120" s="820">
        <v>956.8</v>
      </c>
      <c r="BN120" s="820">
        <v>956.8</v>
      </c>
      <c r="BO120" s="820">
        <v>956.8</v>
      </c>
      <c r="BP120" s="820">
        <v>956.8</v>
      </c>
      <c r="BQ120" s="820">
        <v>956.8</v>
      </c>
      <c r="BR120" s="820">
        <v>956.8</v>
      </c>
      <c r="BS120" s="820">
        <v>956.8</v>
      </c>
      <c r="BT120" s="820">
        <v>956.8</v>
      </c>
      <c r="BU120" s="820"/>
      <c r="BV120" s="820"/>
      <c r="BW120" s="820"/>
      <c r="BX120" s="820"/>
      <c r="BY120" s="820"/>
      <c r="BZ120" s="820"/>
      <c r="CA120" s="816"/>
      <c r="CB120" s="820"/>
      <c r="CC120" s="820">
        <v>0.26379999999999998</v>
      </c>
      <c r="CD120" s="820">
        <v>0.26379999999999998</v>
      </c>
      <c r="CE120" s="820">
        <v>0.26379999999999998</v>
      </c>
      <c r="CF120" s="820">
        <v>0.26379999999999998</v>
      </c>
      <c r="CG120" s="820">
        <v>0.26379999999999998</v>
      </c>
      <c r="CH120" s="820">
        <v>0.26379999999999998</v>
      </c>
      <c r="CI120" s="820">
        <v>0.26379999999999998</v>
      </c>
      <c r="CJ120" s="820">
        <v>0.26379999999999998</v>
      </c>
      <c r="CK120" s="820">
        <v>0.26379999999999998</v>
      </c>
      <c r="CL120" s="820">
        <v>0.26379999999999998</v>
      </c>
      <c r="CM120" s="820">
        <v>0.26379999999999998</v>
      </c>
      <c r="CN120" s="820">
        <v>0.26379999999999998</v>
      </c>
      <c r="CO120" s="820">
        <v>0.26379999999999998</v>
      </c>
      <c r="CP120" s="820">
        <v>0.26379999999999998</v>
      </c>
      <c r="CQ120" s="820">
        <v>0.26379999999999998</v>
      </c>
      <c r="CR120" s="820">
        <v>0.26379999999999998</v>
      </c>
      <c r="CS120" s="820">
        <v>0.26379999999999998</v>
      </c>
      <c r="CT120" s="820">
        <v>0.26379999999999998</v>
      </c>
      <c r="CU120" s="820">
        <v>0.26379999999999998</v>
      </c>
      <c r="CV120" s="820"/>
      <c r="CW120" s="820"/>
      <c r="CX120" s="820"/>
      <c r="CY120" s="820"/>
      <c r="CZ120" s="820"/>
      <c r="DA120" s="821"/>
    </row>
    <row r="121" spans="2:105">
      <c r="B121" s="800">
        <v>19197</v>
      </c>
      <c r="C121" s="782" t="s">
        <v>682</v>
      </c>
      <c r="D121" s="782" t="s">
        <v>858</v>
      </c>
      <c r="E121" s="782" t="s">
        <v>740</v>
      </c>
      <c r="F121" s="782" t="s">
        <v>820</v>
      </c>
      <c r="G121" s="782" t="s">
        <v>821</v>
      </c>
      <c r="H121" s="815">
        <v>2016</v>
      </c>
      <c r="I121" s="816"/>
      <c r="J121" s="764">
        <v>729661</v>
      </c>
      <c r="K121" s="764"/>
      <c r="L121" s="764" t="s">
        <v>29</v>
      </c>
      <c r="M121" s="782"/>
      <c r="N121" s="782"/>
      <c r="O121" s="782"/>
      <c r="P121" s="782"/>
      <c r="Q121" s="782"/>
      <c r="R121" s="782"/>
      <c r="S121" s="816"/>
      <c r="T121" s="782" t="s">
        <v>859</v>
      </c>
      <c r="U121" s="782"/>
      <c r="V121" s="782"/>
      <c r="W121" s="782"/>
      <c r="X121" s="801">
        <v>42474</v>
      </c>
      <c r="Y121" s="815" t="s">
        <v>862</v>
      </c>
      <c r="Z121" s="815">
        <v>1</v>
      </c>
      <c r="AA121" s="815"/>
      <c r="AB121" s="815">
        <v>250</v>
      </c>
      <c r="AC121" s="814">
        <v>42578</v>
      </c>
      <c r="AD121" s="816"/>
      <c r="AE121" s="782" t="s">
        <v>825</v>
      </c>
      <c r="AF121" s="782"/>
      <c r="AG121" s="782"/>
      <c r="AH121" s="817"/>
      <c r="AI121" s="800">
        <v>1228</v>
      </c>
      <c r="AJ121" s="782">
        <v>0.36522153846153799</v>
      </c>
      <c r="AK121" s="816"/>
      <c r="AL121" s="800">
        <v>1.1130293159609119</v>
      </c>
      <c r="AM121" s="782">
        <v>1.0317025704103739</v>
      </c>
      <c r="AN121" s="782">
        <v>0.70002926543751831</v>
      </c>
      <c r="AO121" s="818">
        <v>0.70010615711252644</v>
      </c>
      <c r="AP121" s="816"/>
      <c r="AQ121" s="819">
        <v>1366.8</v>
      </c>
      <c r="AR121" s="820">
        <v>0.37680000000000002</v>
      </c>
      <c r="AS121" s="820">
        <v>1366.8</v>
      </c>
      <c r="AT121" s="820">
        <v>0.37680000000000002</v>
      </c>
      <c r="AU121" s="816"/>
      <c r="AV121" s="820">
        <v>956.8</v>
      </c>
      <c r="AW121" s="820">
        <v>0.26379999999999998</v>
      </c>
      <c r="AX121" s="820">
        <v>956.8</v>
      </c>
      <c r="AY121" s="820">
        <v>0.26379999999999998</v>
      </c>
      <c r="AZ121" s="816"/>
      <c r="BA121" s="820"/>
      <c r="BB121" s="820">
        <v>956.8</v>
      </c>
      <c r="BC121" s="820">
        <v>956.8</v>
      </c>
      <c r="BD121" s="820">
        <v>956.8</v>
      </c>
      <c r="BE121" s="820">
        <v>956.8</v>
      </c>
      <c r="BF121" s="820">
        <v>956.8</v>
      </c>
      <c r="BG121" s="820">
        <v>956.8</v>
      </c>
      <c r="BH121" s="820">
        <v>956.8</v>
      </c>
      <c r="BI121" s="820">
        <v>956.8</v>
      </c>
      <c r="BJ121" s="820">
        <v>956.8</v>
      </c>
      <c r="BK121" s="820">
        <v>956.8</v>
      </c>
      <c r="BL121" s="820">
        <v>956.8</v>
      </c>
      <c r="BM121" s="820">
        <v>956.8</v>
      </c>
      <c r="BN121" s="820">
        <v>956.8</v>
      </c>
      <c r="BO121" s="820">
        <v>956.8</v>
      </c>
      <c r="BP121" s="820">
        <v>956.8</v>
      </c>
      <c r="BQ121" s="820">
        <v>956.8</v>
      </c>
      <c r="BR121" s="820">
        <v>956.8</v>
      </c>
      <c r="BS121" s="820">
        <v>956.8</v>
      </c>
      <c r="BT121" s="820">
        <v>956.8</v>
      </c>
      <c r="BU121" s="820"/>
      <c r="BV121" s="820"/>
      <c r="BW121" s="820"/>
      <c r="BX121" s="820"/>
      <c r="BY121" s="820"/>
      <c r="BZ121" s="820"/>
      <c r="CA121" s="816"/>
      <c r="CB121" s="820"/>
      <c r="CC121" s="820">
        <v>0.26379999999999998</v>
      </c>
      <c r="CD121" s="820">
        <v>0.26379999999999998</v>
      </c>
      <c r="CE121" s="820">
        <v>0.26379999999999998</v>
      </c>
      <c r="CF121" s="820">
        <v>0.26379999999999998</v>
      </c>
      <c r="CG121" s="820">
        <v>0.26379999999999998</v>
      </c>
      <c r="CH121" s="820">
        <v>0.26379999999999998</v>
      </c>
      <c r="CI121" s="820">
        <v>0.26379999999999998</v>
      </c>
      <c r="CJ121" s="820">
        <v>0.26379999999999998</v>
      </c>
      <c r="CK121" s="820">
        <v>0.26379999999999998</v>
      </c>
      <c r="CL121" s="820">
        <v>0.26379999999999998</v>
      </c>
      <c r="CM121" s="820">
        <v>0.26379999999999998</v>
      </c>
      <c r="CN121" s="820">
        <v>0.26379999999999998</v>
      </c>
      <c r="CO121" s="820">
        <v>0.26379999999999998</v>
      </c>
      <c r="CP121" s="820">
        <v>0.26379999999999998</v>
      </c>
      <c r="CQ121" s="820">
        <v>0.26379999999999998</v>
      </c>
      <c r="CR121" s="820">
        <v>0.26379999999999998</v>
      </c>
      <c r="CS121" s="820">
        <v>0.26379999999999998</v>
      </c>
      <c r="CT121" s="820">
        <v>0.26379999999999998</v>
      </c>
      <c r="CU121" s="820">
        <v>0.26379999999999998</v>
      </c>
      <c r="CV121" s="820"/>
      <c r="CW121" s="820"/>
      <c r="CX121" s="820"/>
      <c r="CY121" s="820"/>
      <c r="CZ121" s="820"/>
      <c r="DA121" s="821"/>
    </row>
    <row r="122" spans="2:105">
      <c r="B122" s="800">
        <v>19198</v>
      </c>
      <c r="C122" s="782" t="s">
        <v>682</v>
      </c>
      <c r="D122" s="782" t="s">
        <v>858</v>
      </c>
      <c r="E122" s="782" t="s">
        <v>740</v>
      </c>
      <c r="F122" s="782" t="s">
        <v>820</v>
      </c>
      <c r="G122" s="782" t="s">
        <v>821</v>
      </c>
      <c r="H122" s="815">
        <v>2016</v>
      </c>
      <c r="I122" s="816"/>
      <c r="J122" s="764">
        <v>732031</v>
      </c>
      <c r="K122" s="764"/>
      <c r="L122" s="764" t="s">
        <v>29</v>
      </c>
      <c r="M122" s="782"/>
      <c r="N122" s="782"/>
      <c r="O122" s="782"/>
      <c r="P122" s="782"/>
      <c r="Q122" s="782"/>
      <c r="R122" s="782"/>
      <c r="S122" s="816"/>
      <c r="T122" s="782" t="s">
        <v>863</v>
      </c>
      <c r="U122" s="782"/>
      <c r="V122" s="782"/>
      <c r="W122" s="782"/>
      <c r="X122" s="801">
        <v>42470</v>
      </c>
      <c r="Y122" s="815" t="s">
        <v>864</v>
      </c>
      <c r="Z122" s="815">
        <v>2</v>
      </c>
      <c r="AA122" s="815"/>
      <c r="AB122" s="815">
        <v>650</v>
      </c>
      <c r="AC122" s="814">
        <v>42572</v>
      </c>
      <c r="AD122" s="816"/>
      <c r="AE122" s="782" t="s">
        <v>825</v>
      </c>
      <c r="AF122" s="782"/>
      <c r="AG122" s="782"/>
      <c r="AH122" s="817"/>
      <c r="AI122" s="800">
        <v>1244.8599999999999</v>
      </c>
      <c r="AJ122" s="782">
        <v>0.3751185861316742</v>
      </c>
      <c r="AK122" s="816"/>
      <c r="AL122" s="800">
        <v>1.1234998313063316</v>
      </c>
      <c r="AM122" s="782">
        <v>1.0993856749482398</v>
      </c>
      <c r="AN122" s="782">
        <v>0.70684970684970683</v>
      </c>
      <c r="AO122" s="818">
        <v>0.7259941804073714</v>
      </c>
      <c r="AP122" s="816"/>
      <c r="AQ122" s="819">
        <v>1398.6</v>
      </c>
      <c r="AR122" s="820">
        <v>0.41240000000000004</v>
      </c>
      <c r="AS122" s="820">
        <v>1398.6</v>
      </c>
      <c r="AT122" s="820">
        <v>0.41240000000000004</v>
      </c>
      <c r="AU122" s="816"/>
      <c r="AV122" s="820">
        <v>988.59999999999991</v>
      </c>
      <c r="AW122" s="820">
        <v>0.2994</v>
      </c>
      <c r="AX122" s="820">
        <v>988.59999999999991</v>
      </c>
      <c r="AY122" s="820">
        <v>0.2994</v>
      </c>
      <c r="AZ122" s="816"/>
      <c r="BA122" s="820"/>
      <c r="BB122" s="820">
        <v>988.59999999999991</v>
      </c>
      <c r="BC122" s="820">
        <v>988.59999999999991</v>
      </c>
      <c r="BD122" s="820">
        <v>988.59999999999991</v>
      </c>
      <c r="BE122" s="820">
        <v>988.59999999999991</v>
      </c>
      <c r="BF122" s="820">
        <v>988.59999999999991</v>
      </c>
      <c r="BG122" s="820">
        <v>988.59999999999991</v>
      </c>
      <c r="BH122" s="820">
        <v>988.59999999999991</v>
      </c>
      <c r="BI122" s="820">
        <v>988.59999999999991</v>
      </c>
      <c r="BJ122" s="820">
        <v>988.59999999999991</v>
      </c>
      <c r="BK122" s="820">
        <v>988.59999999999991</v>
      </c>
      <c r="BL122" s="820">
        <v>988.59999999999991</v>
      </c>
      <c r="BM122" s="820">
        <v>988.59999999999991</v>
      </c>
      <c r="BN122" s="820">
        <v>988.59999999999991</v>
      </c>
      <c r="BO122" s="820">
        <v>988.59999999999991</v>
      </c>
      <c r="BP122" s="820">
        <v>988.59999999999991</v>
      </c>
      <c r="BQ122" s="820">
        <v>988.59999999999991</v>
      </c>
      <c r="BR122" s="820">
        <v>988.59999999999991</v>
      </c>
      <c r="BS122" s="820">
        <v>988.59999999999991</v>
      </c>
      <c r="BT122" s="820">
        <v>956.8</v>
      </c>
      <c r="BU122" s="820"/>
      <c r="BV122" s="820"/>
      <c r="BW122" s="820"/>
      <c r="BX122" s="820"/>
      <c r="BY122" s="820"/>
      <c r="BZ122" s="820"/>
      <c r="CA122" s="816"/>
      <c r="CB122" s="820"/>
      <c r="CC122" s="820">
        <v>0.2994</v>
      </c>
      <c r="CD122" s="820">
        <v>0.2994</v>
      </c>
      <c r="CE122" s="820">
        <v>0.2994</v>
      </c>
      <c r="CF122" s="820">
        <v>0.2994</v>
      </c>
      <c r="CG122" s="820">
        <v>0.2994</v>
      </c>
      <c r="CH122" s="820">
        <v>0.2994</v>
      </c>
      <c r="CI122" s="820">
        <v>0.2994</v>
      </c>
      <c r="CJ122" s="820">
        <v>0.2994</v>
      </c>
      <c r="CK122" s="820">
        <v>0.2994</v>
      </c>
      <c r="CL122" s="820">
        <v>0.2994</v>
      </c>
      <c r="CM122" s="820">
        <v>0.2994</v>
      </c>
      <c r="CN122" s="820">
        <v>0.2994</v>
      </c>
      <c r="CO122" s="820">
        <v>0.2994</v>
      </c>
      <c r="CP122" s="820">
        <v>0.2994</v>
      </c>
      <c r="CQ122" s="820">
        <v>0.2994</v>
      </c>
      <c r="CR122" s="820">
        <v>0.2994</v>
      </c>
      <c r="CS122" s="820">
        <v>0.2994</v>
      </c>
      <c r="CT122" s="820">
        <v>0.2994</v>
      </c>
      <c r="CU122" s="820">
        <v>0.26379999999999998</v>
      </c>
      <c r="CV122" s="820"/>
      <c r="CW122" s="820"/>
      <c r="CX122" s="820"/>
      <c r="CY122" s="820"/>
      <c r="CZ122" s="820"/>
      <c r="DA122" s="821"/>
    </row>
    <row r="123" spans="2:105">
      <c r="B123" s="800">
        <v>19199</v>
      </c>
      <c r="C123" s="782" t="s">
        <v>682</v>
      </c>
      <c r="D123" s="782" t="s">
        <v>858</v>
      </c>
      <c r="E123" s="782" t="s">
        <v>740</v>
      </c>
      <c r="F123" s="782" t="s">
        <v>820</v>
      </c>
      <c r="G123" s="782" t="s">
        <v>821</v>
      </c>
      <c r="H123" s="815">
        <v>2016</v>
      </c>
      <c r="I123" s="816"/>
      <c r="J123" s="764">
        <v>732186</v>
      </c>
      <c r="K123" s="764"/>
      <c r="L123" s="764" t="s">
        <v>29</v>
      </c>
      <c r="M123" s="782"/>
      <c r="N123" s="782"/>
      <c r="O123" s="782"/>
      <c r="P123" s="782"/>
      <c r="Q123" s="782"/>
      <c r="R123" s="782"/>
      <c r="S123" s="816"/>
      <c r="T123" s="782" t="s">
        <v>863</v>
      </c>
      <c r="U123" s="782"/>
      <c r="V123" s="782"/>
      <c r="W123" s="782"/>
      <c r="X123" s="801">
        <v>42416</v>
      </c>
      <c r="Y123" s="815" t="s">
        <v>864</v>
      </c>
      <c r="Z123" s="815">
        <v>2</v>
      </c>
      <c r="AA123" s="815"/>
      <c r="AB123" s="815">
        <v>650</v>
      </c>
      <c r="AC123" s="814">
        <v>42578</v>
      </c>
      <c r="AD123" s="816"/>
      <c r="AE123" s="782" t="s">
        <v>825</v>
      </c>
      <c r="AF123" s="782"/>
      <c r="AG123" s="782"/>
      <c r="AH123" s="817"/>
      <c r="AI123" s="800">
        <v>1244.8599999999999</v>
      </c>
      <c r="AJ123" s="782">
        <v>0.3751185861316742</v>
      </c>
      <c r="AK123" s="816"/>
      <c r="AL123" s="800">
        <v>1.1234998313063316</v>
      </c>
      <c r="AM123" s="782">
        <v>1.0993856749482398</v>
      </c>
      <c r="AN123" s="782">
        <v>0.70684970684970683</v>
      </c>
      <c r="AO123" s="818">
        <v>0.7259941804073714</v>
      </c>
      <c r="AP123" s="816"/>
      <c r="AQ123" s="819">
        <v>1398.6</v>
      </c>
      <c r="AR123" s="820">
        <v>0.41240000000000004</v>
      </c>
      <c r="AS123" s="820">
        <v>1398.6</v>
      </c>
      <c r="AT123" s="820">
        <v>0.41240000000000004</v>
      </c>
      <c r="AU123" s="816"/>
      <c r="AV123" s="820">
        <v>988.59999999999991</v>
      </c>
      <c r="AW123" s="820">
        <v>0.2994</v>
      </c>
      <c r="AX123" s="820">
        <v>988.59999999999991</v>
      </c>
      <c r="AY123" s="820">
        <v>0.2994</v>
      </c>
      <c r="AZ123" s="816"/>
      <c r="BA123" s="820"/>
      <c r="BB123" s="820">
        <v>988.59999999999991</v>
      </c>
      <c r="BC123" s="820">
        <v>988.59999999999991</v>
      </c>
      <c r="BD123" s="820">
        <v>988.59999999999991</v>
      </c>
      <c r="BE123" s="820">
        <v>988.59999999999991</v>
      </c>
      <c r="BF123" s="820">
        <v>988.59999999999991</v>
      </c>
      <c r="BG123" s="820">
        <v>988.59999999999991</v>
      </c>
      <c r="BH123" s="820">
        <v>988.59999999999991</v>
      </c>
      <c r="BI123" s="820">
        <v>988.59999999999991</v>
      </c>
      <c r="BJ123" s="820">
        <v>988.59999999999991</v>
      </c>
      <c r="BK123" s="820">
        <v>988.59999999999991</v>
      </c>
      <c r="BL123" s="820">
        <v>988.59999999999991</v>
      </c>
      <c r="BM123" s="820">
        <v>988.59999999999991</v>
      </c>
      <c r="BN123" s="820">
        <v>988.59999999999991</v>
      </c>
      <c r="BO123" s="820">
        <v>988.59999999999991</v>
      </c>
      <c r="BP123" s="820">
        <v>988.59999999999991</v>
      </c>
      <c r="BQ123" s="820">
        <v>988.59999999999991</v>
      </c>
      <c r="BR123" s="820">
        <v>988.59999999999991</v>
      </c>
      <c r="BS123" s="820">
        <v>988.59999999999991</v>
      </c>
      <c r="BT123" s="820">
        <v>956.8</v>
      </c>
      <c r="BU123" s="820"/>
      <c r="BV123" s="820"/>
      <c r="BW123" s="820"/>
      <c r="BX123" s="820"/>
      <c r="BY123" s="820"/>
      <c r="BZ123" s="820"/>
      <c r="CA123" s="816"/>
      <c r="CB123" s="820"/>
      <c r="CC123" s="820">
        <v>0.2994</v>
      </c>
      <c r="CD123" s="820">
        <v>0.2994</v>
      </c>
      <c r="CE123" s="820">
        <v>0.2994</v>
      </c>
      <c r="CF123" s="820">
        <v>0.2994</v>
      </c>
      <c r="CG123" s="820">
        <v>0.2994</v>
      </c>
      <c r="CH123" s="820">
        <v>0.2994</v>
      </c>
      <c r="CI123" s="820">
        <v>0.2994</v>
      </c>
      <c r="CJ123" s="820">
        <v>0.2994</v>
      </c>
      <c r="CK123" s="820">
        <v>0.2994</v>
      </c>
      <c r="CL123" s="820">
        <v>0.2994</v>
      </c>
      <c r="CM123" s="820">
        <v>0.2994</v>
      </c>
      <c r="CN123" s="820">
        <v>0.2994</v>
      </c>
      <c r="CO123" s="820">
        <v>0.2994</v>
      </c>
      <c r="CP123" s="820">
        <v>0.2994</v>
      </c>
      <c r="CQ123" s="820">
        <v>0.2994</v>
      </c>
      <c r="CR123" s="820">
        <v>0.2994</v>
      </c>
      <c r="CS123" s="820">
        <v>0.2994</v>
      </c>
      <c r="CT123" s="820">
        <v>0.2994</v>
      </c>
      <c r="CU123" s="820">
        <v>0.26379999999999998</v>
      </c>
      <c r="CV123" s="820"/>
      <c r="CW123" s="820"/>
      <c r="CX123" s="820"/>
      <c r="CY123" s="820"/>
      <c r="CZ123" s="820"/>
      <c r="DA123" s="821"/>
    </row>
    <row r="124" spans="2:105">
      <c r="B124" s="800">
        <v>19200</v>
      </c>
      <c r="C124" s="782" t="s">
        <v>682</v>
      </c>
      <c r="D124" s="782" t="s">
        <v>858</v>
      </c>
      <c r="E124" s="782" t="s">
        <v>740</v>
      </c>
      <c r="F124" s="782" t="s">
        <v>820</v>
      </c>
      <c r="G124" s="782" t="s">
        <v>821</v>
      </c>
      <c r="H124" s="815">
        <v>2016</v>
      </c>
      <c r="I124" s="816"/>
      <c r="J124" s="764">
        <v>732236</v>
      </c>
      <c r="K124" s="764"/>
      <c r="L124" s="764" t="s">
        <v>29</v>
      </c>
      <c r="M124" s="782"/>
      <c r="N124" s="782"/>
      <c r="O124" s="782"/>
      <c r="P124" s="782"/>
      <c r="Q124" s="782"/>
      <c r="R124" s="782"/>
      <c r="S124" s="816"/>
      <c r="T124" s="782" t="s">
        <v>863</v>
      </c>
      <c r="U124" s="782"/>
      <c r="V124" s="782"/>
      <c r="W124" s="782"/>
      <c r="X124" s="801">
        <v>42396</v>
      </c>
      <c r="Y124" s="815" t="s">
        <v>864</v>
      </c>
      <c r="Z124" s="815">
        <v>2</v>
      </c>
      <c r="AA124" s="815"/>
      <c r="AB124" s="815">
        <v>650</v>
      </c>
      <c r="AC124" s="814">
        <v>42572</v>
      </c>
      <c r="AD124" s="816"/>
      <c r="AE124" s="782" t="s">
        <v>825</v>
      </c>
      <c r="AF124" s="782"/>
      <c r="AG124" s="782"/>
      <c r="AH124" s="817"/>
      <c r="AI124" s="800">
        <v>1244.8599999999999</v>
      </c>
      <c r="AJ124" s="782">
        <v>0.3751185861316742</v>
      </c>
      <c r="AK124" s="816"/>
      <c r="AL124" s="800">
        <v>1.1234998313063316</v>
      </c>
      <c r="AM124" s="782">
        <v>1.0993856749482398</v>
      </c>
      <c r="AN124" s="782">
        <v>0.70684970684970683</v>
      </c>
      <c r="AO124" s="818">
        <v>0.7259941804073714</v>
      </c>
      <c r="AP124" s="816"/>
      <c r="AQ124" s="819">
        <v>1398.6</v>
      </c>
      <c r="AR124" s="820">
        <v>0.41240000000000004</v>
      </c>
      <c r="AS124" s="820">
        <v>1398.6</v>
      </c>
      <c r="AT124" s="820">
        <v>0.41240000000000004</v>
      </c>
      <c r="AU124" s="816"/>
      <c r="AV124" s="820">
        <v>988.59999999999991</v>
      </c>
      <c r="AW124" s="820">
        <v>0.2994</v>
      </c>
      <c r="AX124" s="820">
        <v>988.59999999999991</v>
      </c>
      <c r="AY124" s="820">
        <v>0.2994</v>
      </c>
      <c r="AZ124" s="816"/>
      <c r="BA124" s="820"/>
      <c r="BB124" s="820">
        <v>988.59999999999991</v>
      </c>
      <c r="BC124" s="820">
        <v>988.59999999999991</v>
      </c>
      <c r="BD124" s="820">
        <v>988.59999999999991</v>
      </c>
      <c r="BE124" s="820">
        <v>988.59999999999991</v>
      </c>
      <c r="BF124" s="820">
        <v>988.59999999999991</v>
      </c>
      <c r="BG124" s="820">
        <v>988.59999999999991</v>
      </c>
      <c r="BH124" s="820">
        <v>988.59999999999991</v>
      </c>
      <c r="BI124" s="820">
        <v>988.59999999999991</v>
      </c>
      <c r="BJ124" s="820">
        <v>988.59999999999991</v>
      </c>
      <c r="BK124" s="820">
        <v>988.59999999999991</v>
      </c>
      <c r="BL124" s="820">
        <v>988.59999999999991</v>
      </c>
      <c r="BM124" s="820">
        <v>988.59999999999991</v>
      </c>
      <c r="BN124" s="820">
        <v>988.59999999999991</v>
      </c>
      <c r="BO124" s="820">
        <v>988.59999999999991</v>
      </c>
      <c r="BP124" s="820">
        <v>988.59999999999991</v>
      </c>
      <c r="BQ124" s="820">
        <v>988.59999999999991</v>
      </c>
      <c r="BR124" s="820">
        <v>988.59999999999991</v>
      </c>
      <c r="BS124" s="820">
        <v>988.59999999999991</v>
      </c>
      <c r="BT124" s="820">
        <v>956.8</v>
      </c>
      <c r="BU124" s="820"/>
      <c r="BV124" s="820"/>
      <c r="BW124" s="820"/>
      <c r="BX124" s="820"/>
      <c r="BY124" s="820"/>
      <c r="BZ124" s="820"/>
      <c r="CA124" s="816"/>
      <c r="CB124" s="820"/>
      <c r="CC124" s="820">
        <v>0.2994</v>
      </c>
      <c r="CD124" s="820">
        <v>0.2994</v>
      </c>
      <c r="CE124" s="820">
        <v>0.2994</v>
      </c>
      <c r="CF124" s="820">
        <v>0.2994</v>
      </c>
      <c r="CG124" s="820">
        <v>0.2994</v>
      </c>
      <c r="CH124" s="820">
        <v>0.2994</v>
      </c>
      <c r="CI124" s="820">
        <v>0.2994</v>
      </c>
      <c r="CJ124" s="820">
        <v>0.2994</v>
      </c>
      <c r="CK124" s="820">
        <v>0.2994</v>
      </c>
      <c r="CL124" s="820">
        <v>0.2994</v>
      </c>
      <c r="CM124" s="820">
        <v>0.2994</v>
      </c>
      <c r="CN124" s="820">
        <v>0.2994</v>
      </c>
      <c r="CO124" s="820">
        <v>0.2994</v>
      </c>
      <c r="CP124" s="820">
        <v>0.2994</v>
      </c>
      <c r="CQ124" s="820">
        <v>0.2994</v>
      </c>
      <c r="CR124" s="820">
        <v>0.2994</v>
      </c>
      <c r="CS124" s="820">
        <v>0.2994</v>
      </c>
      <c r="CT124" s="820">
        <v>0.2994</v>
      </c>
      <c r="CU124" s="820">
        <v>0.26379999999999998</v>
      </c>
      <c r="CV124" s="820"/>
      <c r="CW124" s="820"/>
      <c r="CX124" s="820"/>
      <c r="CY124" s="820"/>
      <c r="CZ124" s="820"/>
      <c r="DA124" s="821"/>
    </row>
    <row r="125" spans="2:105">
      <c r="B125" s="800">
        <v>19202</v>
      </c>
      <c r="C125" s="782" t="s">
        <v>682</v>
      </c>
      <c r="D125" s="782" t="s">
        <v>858</v>
      </c>
      <c r="E125" s="782" t="s">
        <v>740</v>
      </c>
      <c r="F125" s="782" t="s">
        <v>820</v>
      </c>
      <c r="G125" s="782" t="s">
        <v>821</v>
      </c>
      <c r="H125" s="815">
        <v>2016</v>
      </c>
      <c r="I125" s="816"/>
      <c r="J125" s="764">
        <v>732223</v>
      </c>
      <c r="K125" s="764"/>
      <c r="L125" s="764" t="s">
        <v>29</v>
      </c>
      <c r="M125" s="782"/>
      <c r="N125" s="782"/>
      <c r="O125" s="782"/>
      <c r="P125" s="782"/>
      <c r="Q125" s="782"/>
      <c r="R125" s="782"/>
      <c r="S125" s="816"/>
      <c r="T125" s="782" t="s">
        <v>863</v>
      </c>
      <c r="U125" s="782"/>
      <c r="V125" s="782"/>
      <c r="W125" s="782"/>
      <c r="X125" s="801">
        <v>42473</v>
      </c>
      <c r="Y125" s="815" t="s">
        <v>864</v>
      </c>
      <c r="Z125" s="815">
        <v>2</v>
      </c>
      <c r="AA125" s="815"/>
      <c r="AB125" s="815">
        <v>650</v>
      </c>
      <c r="AC125" s="814">
        <v>42572</v>
      </c>
      <c r="AD125" s="816"/>
      <c r="AE125" s="782" t="s">
        <v>825</v>
      </c>
      <c r="AF125" s="782"/>
      <c r="AG125" s="782"/>
      <c r="AH125" s="817"/>
      <c r="AI125" s="800">
        <v>1244.8599999999999</v>
      </c>
      <c r="AJ125" s="782">
        <v>0.3751185861316742</v>
      </c>
      <c r="AK125" s="816"/>
      <c r="AL125" s="800">
        <v>1.1234998313063316</v>
      </c>
      <c r="AM125" s="782">
        <v>1.0993856749482398</v>
      </c>
      <c r="AN125" s="782">
        <v>0.70684970684970683</v>
      </c>
      <c r="AO125" s="818">
        <v>0.7259941804073714</v>
      </c>
      <c r="AP125" s="816"/>
      <c r="AQ125" s="819">
        <v>1398.6</v>
      </c>
      <c r="AR125" s="820">
        <v>0.41240000000000004</v>
      </c>
      <c r="AS125" s="820">
        <v>1398.6</v>
      </c>
      <c r="AT125" s="820">
        <v>0.41240000000000004</v>
      </c>
      <c r="AU125" s="816"/>
      <c r="AV125" s="820">
        <v>988.59999999999991</v>
      </c>
      <c r="AW125" s="820">
        <v>0.2994</v>
      </c>
      <c r="AX125" s="820">
        <v>988.59999999999991</v>
      </c>
      <c r="AY125" s="820">
        <v>0.2994</v>
      </c>
      <c r="AZ125" s="816"/>
      <c r="BA125" s="820"/>
      <c r="BB125" s="820">
        <v>988.59999999999991</v>
      </c>
      <c r="BC125" s="820">
        <v>988.59999999999991</v>
      </c>
      <c r="BD125" s="820">
        <v>988.59999999999991</v>
      </c>
      <c r="BE125" s="820">
        <v>988.59999999999991</v>
      </c>
      <c r="BF125" s="820">
        <v>988.59999999999991</v>
      </c>
      <c r="BG125" s="820">
        <v>988.59999999999991</v>
      </c>
      <c r="BH125" s="820">
        <v>988.59999999999991</v>
      </c>
      <c r="BI125" s="820">
        <v>988.59999999999991</v>
      </c>
      <c r="BJ125" s="820">
        <v>988.59999999999991</v>
      </c>
      <c r="BK125" s="820">
        <v>988.59999999999991</v>
      </c>
      <c r="BL125" s="820">
        <v>988.59999999999991</v>
      </c>
      <c r="BM125" s="820">
        <v>988.59999999999991</v>
      </c>
      <c r="BN125" s="820">
        <v>988.59999999999991</v>
      </c>
      <c r="BO125" s="820">
        <v>988.59999999999991</v>
      </c>
      <c r="BP125" s="820">
        <v>988.59999999999991</v>
      </c>
      <c r="BQ125" s="820">
        <v>988.59999999999991</v>
      </c>
      <c r="BR125" s="820">
        <v>988.59999999999991</v>
      </c>
      <c r="BS125" s="820">
        <v>988.59999999999991</v>
      </c>
      <c r="BT125" s="820">
        <v>956.8</v>
      </c>
      <c r="BU125" s="820"/>
      <c r="BV125" s="820"/>
      <c r="BW125" s="820"/>
      <c r="BX125" s="820"/>
      <c r="BY125" s="820"/>
      <c r="BZ125" s="820"/>
      <c r="CA125" s="816"/>
      <c r="CB125" s="820"/>
      <c r="CC125" s="820">
        <v>0.2994</v>
      </c>
      <c r="CD125" s="820">
        <v>0.2994</v>
      </c>
      <c r="CE125" s="820">
        <v>0.2994</v>
      </c>
      <c r="CF125" s="820">
        <v>0.2994</v>
      </c>
      <c r="CG125" s="820">
        <v>0.2994</v>
      </c>
      <c r="CH125" s="820">
        <v>0.2994</v>
      </c>
      <c r="CI125" s="820">
        <v>0.2994</v>
      </c>
      <c r="CJ125" s="820">
        <v>0.2994</v>
      </c>
      <c r="CK125" s="820">
        <v>0.2994</v>
      </c>
      <c r="CL125" s="820">
        <v>0.2994</v>
      </c>
      <c r="CM125" s="820">
        <v>0.2994</v>
      </c>
      <c r="CN125" s="820">
        <v>0.2994</v>
      </c>
      <c r="CO125" s="820">
        <v>0.2994</v>
      </c>
      <c r="CP125" s="820">
        <v>0.2994</v>
      </c>
      <c r="CQ125" s="820">
        <v>0.2994</v>
      </c>
      <c r="CR125" s="820">
        <v>0.2994</v>
      </c>
      <c r="CS125" s="820">
        <v>0.2994</v>
      </c>
      <c r="CT125" s="820">
        <v>0.2994</v>
      </c>
      <c r="CU125" s="820">
        <v>0.26379999999999998</v>
      </c>
      <c r="CV125" s="820"/>
      <c r="CW125" s="820"/>
      <c r="CX125" s="820"/>
      <c r="CY125" s="820"/>
      <c r="CZ125" s="820"/>
      <c r="DA125" s="821"/>
    </row>
    <row r="126" spans="2:105">
      <c r="B126" s="800">
        <v>19205</v>
      </c>
      <c r="C126" s="782" t="s">
        <v>682</v>
      </c>
      <c r="D126" s="782" t="s">
        <v>858</v>
      </c>
      <c r="E126" s="782" t="s">
        <v>740</v>
      </c>
      <c r="F126" s="782" t="s">
        <v>820</v>
      </c>
      <c r="G126" s="782" t="s">
        <v>821</v>
      </c>
      <c r="H126" s="815">
        <v>2016</v>
      </c>
      <c r="I126" s="816"/>
      <c r="J126" s="764">
        <v>732020</v>
      </c>
      <c r="K126" s="764"/>
      <c r="L126" s="764" t="s">
        <v>29</v>
      </c>
      <c r="M126" s="782"/>
      <c r="N126" s="782"/>
      <c r="O126" s="782"/>
      <c r="P126" s="782"/>
      <c r="Q126" s="782"/>
      <c r="R126" s="782"/>
      <c r="S126" s="816"/>
      <c r="T126" s="782" t="s">
        <v>863</v>
      </c>
      <c r="U126" s="782"/>
      <c r="V126" s="782"/>
      <c r="W126" s="782"/>
      <c r="X126" s="801">
        <v>42379</v>
      </c>
      <c r="Y126" s="815" t="s">
        <v>864</v>
      </c>
      <c r="Z126" s="815">
        <v>2</v>
      </c>
      <c r="AA126" s="815"/>
      <c r="AB126" s="815">
        <v>650</v>
      </c>
      <c r="AC126" s="814">
        <v>42572</v>
      </c>
      <c r="AD126" s="816"/>
      <c r="AE126" s="782" t="s">
        <v>825</v>
      </c>
      <c r="AF126" s="782"/>
      <c r="AG126" s="782"/>
      <c r="AH126" s="817"/>
      <c r="AI126" s="800">
        <v>1244.8599999999999</v>
      </c>
      <c r="AJ126" s="782">
        <v>0.3751185861316742</v>
      </c>
      <c r="AK126" s="816"/>
      <c r="AL126" s="800">
        <v>1.1234998313063316</v>
      </c>
      <c r="AM126" s="782">
        <v>1.0993856749482398</v>
      </c>
      <c r="AN126" s="782">
        <v>0.70684970684970683</v>
      </c>
      <c r="AO126" s="818">
        <v>0.7259941804073714</v>
      </c>
      <c r="AP126" s="816"/>
      <c r="AQ126" s="819">
        <v>1398.6</v>
      </c>
      <c r="AR126" s="820">
        <v>0.41240000000000004</v>
      </c>
      <c r="AS126" s="820">
        <v>1398.6</v>
      </c>
      <c r="AT126" s="820">
        <v>0.41240000000000004</v>
      </c>
      <c r="AU126" s="816"/>
      <c r="AV126" s="820">
        <v>988.59999999999991</v>
      </c>
      <c r="AW126" s="820">
        <v>0.2994</v>
      </c>
      <c r="AX126" s="820">
        <v>988.59999999999991</v>
      </c>
      <c r="AY126" s="820">
        <v>0.2994</v>
      </c>
      <c r="AZ126" s="816"/>
      <c r="BA126" s="820"/>
      <c r="BB126" s="820">
        <v>988.59999999999991</v>
      </c>
      <c r="BC126" s="820">
        <v>988.59999999999991</v>
      </c>
      <c r="BD126" s="820">
        <v>988.59999999999991</v>
      </c>
      <c r="BE126" s="820">
        <v>988.59999999999991</v>
      </c>
      <c r="BF126" s="820">
        <v>988.59999999999991</v>
      </c>
      <c r="BG126" s="820">
        <v>988.59999999999991</v>
      </c>
      <c r="BH126" s="820">
        <v>988.59999999999991</v>
      </c>
      <c r="BI126" s="820">
        <v>988.59999999999991</v>
      </c>
      <c r="BJ126" s="820">
        <v>988.59999999999991</v>
      </c>
      <c r="BK126" s="820">
        <v>988.59999999999991</v>
      </c>
      <c r="BL126" s="820">
        <v>988.59999999999991</v>
      </c>
      <c r="BM126" s="820">
        <v>988.59999999999991</v>
      </c>
      <c r="BN126" s="820">
        <v>988.59999999999991</v>
      </c>
      <c r="BO126" s="820">
        <v>988.59999999999991</v>
      </c>
      <c r="BP126" s="820">
        <v>988.59999999999991</v>
      </c>
      <c r="BQ126" s="820">
        <v>988.59999999999991</v>
      </c>
      <c r="BR126" s="820">
        <v>988.59999999999991</v>
      </c>
      <c r="BS126" s="820">
        <v>988.59999999999991</v>
      </c>
      <c r="BT126" s="820">
        <v>956.8</v>
      </c>
      <c r="BU126" s="820"/>
      <c r="BV126" s="820"/>
      <c r="BW126" s="820"/>
      <c r="BX126" s="820"/>
      <c r="BY126" s="820"/>
      <c r="BZ126" s="820"/>
      <c r="CA126" s="816"/>
      <c r="CB126" s="820"/>
      <c r="CC126" s="820">
        <v>0.2994</v>
      </c>
      <c r="CD126" s="820">
        <v>0.2994</v>
      </c>
      <c r="CE126" s="820">
        <v>0.2994</v>
      </c>
      <c r="CF126" s="820">
        <v>0.2994</v>
      </c>
      <c r="CG126" s="820">
        <v>0.2994</v>
      </c>
      <c r="CH126" s="820">
        <v>0.2994</v>
      </c>
      <c r="CI126" s="820">
        <v>0.2994</v>
      </c>
      <c r="CJ126" s="820">
        <v>0.2994</v>
      </c>
      <c r="CK126" s="820">
        <v>0.2994</v>
      </c>
      <c r="CL126" s="820">
        <v>0.2994</v>
      </c>
      <c r="CM126" s="820">
        <v>0.2994</v>
      </c>
      <c r="CN126" s="820">
        <v>0.2994</v>
      </c>
      <c r="CO126" s="820">
        <v>0.2994</v>
      </c>
      <c r="CP126" s="820">
        <v>0.2994</v>
      </c>
      <c r="CQ126" s="820">
        <v>0.2994</v>
      </c>
      <c r="CR126" s="820">
        <v>0.2994</v>
      </c>
      <c r="CS126" s="820">
        <v>0.2994</v>
      </c>
      <c r="CT126" s="820">
        <v>0.2994</v>
      </c>
      <c r="CU126" s="820">
        <v>0.26379999999999998</v>
      </c>
      <c r="CV126" s="820"/>
      <c r="CW126" s="820"/>
      <c r="CX126" s="820"/>
      <c r="CY126" s="820"/>
      <c r="CZ126" s="820"/>
      <c r="DA126" s="821"/>
    </row>
    <row r="127" spans="2:105">
      <c r="B127" s="800">
        <v>19208</v>
      </c>
      <c r="C127" s="782" t="s">
        <v>682</v>
      </c>
      <c r="D127" s="782" t="s">
        <v>858</v>
      </c>
      <c r="E127" s="782" t="s">
        <v>740</v>
      </c>
      <c r="F127" s="782" t="s">
        <v>820</v>
      </c>
      <c r="G127" s="782" t="s">
        <v>821</v>
      </c>
      <c r="H127" s="815">
        <v>2016</v>
      </c>
      <c r="I127" s="816"/>
      <c r="J127" s="764">
        <v>732981</v>
      </c>
      <c r="K127" s="764"/>
      <c r="L127" s="764" t="s">
        <v>29</v>
      </c>
      <c r="M127" s="782"/>
      <c r="N127" s="782"/>
      <c r="O127" s="782"/>
      <c r="P127" s="782"/>
      <c r="Q127" s="782"/>
      <c r="R127" s="782"/>
      <c r="S127" s="816"/>
      <c r="T127" s="782" t="s">
        <v>866</v>
      </c>
      <c r="U127" s="782"/>
      <c r="V127" s="782"/>
      <c r="W127" s="782"/>
      <c r="X127" s="801">
        <v>42466</v>
      </c>
      <c r="Y127" s="815" t="s">
        <v>862</v>
      </c>
      <c r="Z127" s="815">
        <v>1</v>
      </c>
      <c r="AA127" s="815"/>
      <c r="AB127" s="815">
        <v>400</v>
      </c>
      <c r="AC127" s="814">
        <v>42572</v>
      </c>
      <c r="AD127" s="816"/>
      <c r="AE127" s="782" t="s">
        <v>825</v>
      </c>
      <c r="AF127" s="782"/>
      <c r="AG127" s="782"/>
      <c r="AH127" s="817"/>
      <c r="AI127" s="800">
        <v>16.86</v>
      </c>
      <c r="AJ127" s="782">
        <v>9.8970476701362407E-3</v>
      </c>
      <c r="AK127" s="816"/>
      <c r="AL127" s="800">
        <v>1.8861209964412813</v>
      </c>
      <c r="AM127" s="782">
        <v>3.5970322854381016</v>
      </c>
      <c r="AN127" s="782">
        <v>1</v>
      </c>
      <c r="AO127" s="818">
        <v>1</v>
      </c>
      <c r="AP127" s="816"/>
      <c r="AQ127" s="819">
        <v>31.8</v>
      </c>
      <c r="AR127" s="820">
        <v>3.56E-2</v>
      </c>
      <c r="AS127" s="820">
        <v>31.8</v>
      </c>
      <c r="AT127" s="820">
        <v>3.56E-2</v>
      </c>
      <c r="AU127" s="816"/>
      <c r="AV127" s="820">
        <v>31.8</v>
      </c>
      <c r="AW127" s="820">
        <v>3.56E-2</v>
      </c>
      <c r="AX127" s="820">
        <v>31.8</v>
      </c>
      <c r="AY127" s="820">
        <v>3.56E-2</v>
      </c>
      <c r="AZ127" s="816"/>
      <c r="BA127" s="820"/>
      <c r="BB127" s="820">
        <v>31.8</v>
      </c>
      <c r="BC127" s="820">
        <v>31.8</v>
      </c>
      <c r="BD127" s="820">
        <v>31.8</v>
      </c>
      <c r="BE127" s="820">
        <v>31.8</v>
      </c>
      <c r="BF127" s="820">
        <v>31.8</v>
      </c>
      <c r="BG127" s="820">
        <v>31.8</v>
      </c>
      <c r="BH127" s="820">
        <v>31.8</v>
      </c>
      <c r="BI127" s="820">
        <v>31.8</v>
      </c>
      <c r="BJ127" s="820">
        <v>31.8</v>
      </c>
      <c r="BK127" s="820">
        <v>31.8</v>
      </c>
      <c r="BL127" s="820">
        <v>31.8</v>
      </c>
      <c r="BM127" s="820">
        <v>31.8</v>
      </c>
      <c r="BN127" s="820">
        <v>31.8</v>
      </c>
      <c r="BO127" s="820">
        <v>31.8</v>
      </c>
      <c r="BP127" s="820">
        <v>31.8</v>
      </c>
      <c r="BQ127" s="820">
        <v>31.8</v>
      </c>
      <c r="BR127" s="820">
        <v>31.8</v>
      </c>
      <c r="BS127" s="820">
        <v>31.8</v>
      </c>
      <c r="BT127" s="820">
        <v>0</v>
      </c>
      <c r="BU127" s="820"/>
      <c r="BV127" s="820"/>
      <c r="BW127" s="820"/>
      <c r="BX127" s="820"/>
      <c r="BY127" s="820"/>
      <c r="BZ127" s="820"/>
      <c r="CA127" s="816"/>
      <c r="CB127" s="820"/>
      <c r="CC127" s="820">
        <v>3.56E-2</v>
      </c>
      <c r="CD127" s="820">
        <v>3.56E-2</v>
      </c>
      <c r="CE127" s="820">
        <v>3.56E-2</v>
      </c>
      <c r="CF127" s="820">
        <v>3.56E-2</v>
      </c>
      <c r="CG127" s="820">
        <v>3.56E-2</v>
      </c>
      <c r="CH127" s="820">
        <v>3.56E-2</v>
      </c>
      <c r="CI127" s="820">
        <v>3.56E-2</v>
      </c>
      <c r="CJ127" s="820">
        <v>3.56E-2</v>
      </c>
      <c r="CK127" s="820">
        <v>3.56E-2</v>
      </c>
      <c r="CL127" s="820">
        <v>3.56E-2</v>
      </c>
      <c r="CM127" s="820">
        <v>3.56E-2</v>
      </c>
      <c r="CN127" s="820">
        <v>3.56E-2</v>
      </c>
      <c r="CO127" s="820">
        <v>3.56E-2</v>
      </c>
      <c r="CP127" s="820">
        <v>3.56E-2</v>
      </c>
      <c r="CQ127" s="820">
        <v>3.56E-2</v>
      </c>
      <c r="CR127" s="820">
        <v>3.56E-2</v>
      </c>
      <c r="CS127" s="820">
        <v>3.56E-2</v>
      </c>
      <c r="CT127" s="820">
        <v>3.56E-2</v>
      </c>
      <c r="CU127" s="820">
        <v>0</v>
      </c>
      <c r="CV127" s="820"/>
      <c r="CW127" s="820"/>
      <c r="CX127" s="820"/>
      <c r="CY127" s="820"/>
      <c r="CZ127" s="820"/>
      <c r="DA127" s="821"/>
    </row>
    <row r="128" spans="2:105">
      <c r="B128" s="800">
        <v>19209</v>
      </c>
      <c r="C128" s="782" t="s">
        <v>682</v>
      </c>
      <c r="D128" s="782" t="s">
        <v>858</v>
      </c>
      <c r="E128" s="782" t="s">
        <v>740</v>
      </c>
      <c r="F128" s="782" t="s">
        <v>820</v>
      </c>
      <c r="G128" s="782" t="s">
        <v>821</v>
      </c>
      <c r="H128" s="815">
        <v>2016</v>
      </c>
      <c r="I128" s="816"/>
      <c r="J128" s="764">
        <v>732893</v>
      </c>
      <c r="K128" s="764"/>
      <c r="L128" s="764" t="s">
        <v>29</v>
      </c>
      <c r="M128" s="782"/>
      <c r="N128" s="782"/>
      <c r="O128" s="782"/>
      <c r="P128" s="782"/>
      <c r="Q128" s="782"/>
      <c r="R128" s="782"/>
      <c r="S128" s="816"/>
      <c r="T128" s="782" t="s">
        <v>859</v>
      </c>
      <c r="U128" s="782"/>
      <c r="V128" s="782"/>
      <c r="W128" s="782"/>
      <c r="X128" s="801">
        <v>42488</v>
      </c>
      <c r="Y128" s="815" t="s">
        <v>862</v>
      </c>
      <c r="Z128" s="815">
        <v>1</v>
      </c>
      <c r="AA128" s="815"/>
      <c r="AB128" s="815">
        <v>250</v>
      </c>
      <c r="AC128" s="814">
        <v>42566</v>
      </c>
      <c r="AD128" s="816"/>
      <c r="AE128" s="782" t="s">
        <v>825</v>
      </c>
      <c r="AF128" s="782"/>
      <c r="AG128" s="782"/>
      <c r="AH128" s="817"/>
      <c r="AI128" s="800">
        <v>1228</v>
      </c>
      <c r="AJ128" s="782">
        <v>0.36522153846153799</v>
      </c>
      <c r="AK128" s="816"/>
      <c r="AL128" s="800">
        <v>1.1130293159609119</v>
      </c>
      <c r="AM128" s="782">
        <v>1.0317025704103739</v>
      </c>
      <c r="AN128" s="782">
        <v>0.70002926543751831</v>
      </c>
      <c r="AO128" s="818">
        <v>0.70010615711252644</v>
      </c>
      <c r="AP128" s="816"/>
      <c r="AQ128" s="819">
        <v>1366.8</v>
      </c>
      <c r="AR128" s="820">
        <v>0.37680000000000002</v>
      </c>
      <c r="AS128" s="820">
        <v>1366.8</v>
      </c>
      <c r="AT128" s="820">
        <v>0.37680000000000002</v>
      </c>
      <c r="AU128" s="816"/>
      <c r="AV128" s="820">
        <v>956.8</v>
      </c>
      <c r="AW128" s="820">
        <v>0.26379999999999998</v>
      </c>
      <c r="AX128" s="820">
        <v>956.8</v>
      </c>
      <c r="AY128" s="820">
        <v>0.26379999999999998</v>
      </c>
      <c r="AZ128" s="816"/>
      <c r="BA128" s="820"/>
      <c r="BB128" s="820">
        <v>956.8</v>
      </c>
      <c r="BC128" s="820">
        <v>956.8</v>
      </c>
      <c r="BD128" s="820">
        <v>956.8</v>
      </c>
      <c r="BE128" s="820">
        <v>956.8</v>
      </c>
      <c r="BF128" s="820">
        <v>956.8</v>
      </c>
      <c r="BG128" s="820">
        <v>956.8</v>
      </c>
      <c r="BH128" s="820">
        <v>956.8</v>
      </c>
      <c r="BI128" s="820">
        <v>956.8</v>
      </c>
      <c r="BJ128" s="820">
        <v>956.8</v>
      </c>
      <c r="BK128" s="820">
        <v>956.8</v>
      </c>
      <c r="BL128" s="820">
        <v>956.8</v>
      </c>
      <c r="BM128" s="820">
        <v>956.8</v>
      </c>
      <c r="BN128" s="820">
        <v>956.8</v>
      </c>
      <c r="BO128" s="820">
        <v>956.8</v>
      </c>
      <c r="BP128" s="820">
        <v>956.8</v>
      </c>
      <c r="BQ128" s="820">
        <v>956.8</v>
      </c>
      <c r="BR128" s="820">
        <v>956.8</v>
      </c>
      <c r="BS128" s="820">
        <v>956.8</v>
      </c>
      <c r="BT128" s="820">
        <v>956.8</v>
      </c>
      <c r="BU128" s="820"/>
      <c r="BV128" s="820"/>
      <c r="BW128" s="820"/>
      <c r="BX128" s="820"/>
      <c r="BY128" s="820"/>
      <c r="BZ128" s="820"/>
      <c r="CA128" s="816"/>
      <c r="CB128" s="820"/>
      <c r="CC128" s="820">
        <v>0.26379999999999998</v>
      </c>
      <c r="CD128" s="820">
        <v>0.26379999999999998</v>
      </c>
      <c r="CE128" s="820">
        <v>0.26379999999999998</v>
      </c>
      <c r="CF128" s="820">
        <v>0.26379999999999998</v>
      </c>
      <c r="CG128" s="820">
        <v>0.26379999999999998</v>
      </c>
      <c r="CH128" s="820">
        <v>0.26379999999999998</v>
      </c>
      <c r="CI128" s="820">
        <v>0.26379999999999998</v>
      </c>
      <c r="CJ128" s="820">
        <v>0.26379999999999998</v>
      </c>
      <c r="CK128" s="820">
        <v>0.26379999999999998</v>
      </c>
      <c r="CL128" s="820">
        <v>0.26379999999999998</v>
      </c>
      <c r="CM128" s="820">
        <v>0.26379999999999998</v>
      </c>
      <c r="CN128" s="820">
        <v>0.26379999999999998</v>
      </c>
      <c r="CO128" s="820">
        <v>0.26379999999999998</v>
      </c>
      <c r="CP128" s="820">
        <v>0.26379999999999998</v>
      </c>
      <c r="CQ128" s="820">
        <v>0.26379999999999998</v>
      </c>
      <c r="CR128" s="820">
        <v>0.26379999999999998</v>
      </c>
      <c r="CS128" s="820">
        <v>0.26379999999999998</v>
      </c>
      <c r="CT128" s="820">
        <v>0.26379999999999998</v>
      </c>
      <c r="CU128" s="820">
        <v>0.26379999999999998</v>
      </c>
      <c r="CV128" s="820"/>
      <c r="CW128" s="820"/>
      <c r="CX128" s="820"/>
      <c r="CY128" s="820"/>
      <c r="CZ128" s="820"/>
      <c r="DA128" s="821"/>
    </row>
    <row r="129" spans="2:105">
      <c r="B129" s="800">
        <v>19210</v>
      </c>
      <c r="C129" s="782" t="s">
        <v>682</v>
      </c>
      <c r="D129" s="782" t="s">
        <v>858</v>
      </c>
      <c r="E129" s="782" t="s">
        <v>740</v>
      </c>
      <c r="F129" s="782" t="s">
        <v>820</v>
      </c>
      <c r="G129" s="782" t="s">
        <v>821</v>
      </c>
      <c r="H129" s="815">
        <v>2016</v>
      </c>
      <c r="I129" s="816"/>
      <c r="J129" s="764">
        <v>735939</v>
      </c>
      <c r="K129" s="764"/>
      <c r="L129" s="764" t="s">
        <v>29</v>
      </c>
      <c r="M129" s="782"/>
      <c r="N129" s="782"/>
      <c r="O129" s="782"/>
      <c r="P129" s="782"/>
      <c r="Q129" s="782"/>
      <c r="R129" s="782"/>
      <c r="S129" s="816"/>
      <c r="T129" s="782" t="s">
        <v>863</v>
      </c>
      <c r="U129" s="782"/>
      <c r="V129" s="782"/>
      <c r="W129" s="782"/>
      <c r="X129" s="801">
        <v>42494</v>
      </c>
      <c r="Y129" s="815" t="s">
        <v>864</v>
      </c>
      <c r="Z129" s="815">
        <v>2</v>
      </c>
      <c r="AA129" s="815"/>
      <c r="AB129" s="815">
        <v>650</v>
      </c>
      <c r="AC129" s="814">
        <v>42578</v>
      </c>
      <c r="AD129" s="816"/>
      <c r="AE129" s="782" t="s">
        <v>825</v>
      </c>
      <c r="AF129" s="782"/>
      <c r="AG129" s="782"/>
      <c r="AH129" s="817"/>
      <c r="AI129" s="800">
        <v>1244.8599999999999</v>
      </c>
      <c r="AJ129" s="782">
        <v>0.3751185861316742</v>
      </c>
      <c r="AK129" s="816"/>
      <c r="AL129" s="800">
        <v>1.1234998313063316</v>
      </c>
      <c r="AM129" s="782">
        <v>1.0993856749482398</v>
      </c>
      <c r="AN129" s="782">
        <v>0.70684970684970683</v>
      </c>
      <c r="AO129" s="818">
        <v>0.7259941804073714</v>
      </c>
      <c r="AP129" s="816"/>
      <c r="AQ129" s="819">
        <v>1398.6</v>
      </c>
      <c r="AR129" s="820">
        <v>0.41240000000000004</v>
      </c>
      <c r="AS129" s="820">
        <v>1398.6</v>
      </c>
      <c r="AT129" s="820">
        <v>0.41240000000000004</v>
      </c>
      <c r="AU129" s="816"/>
      <c r="AV129" s="820">
        <v>988.59999999999991</v>
      </c>
      <c r="AW129" s="820">
        <v>0.2994</v>
      </c>
      <c r="AX129" s="820">
        <v>988.59999999999991</v>
      </c>
      <c r="AY129" s="820">
        <v>0.2994</v>
      </c>
      <c r="AZ129" s="816"/>
      <c r="BA129" s="820"/>
      <c r="BB129" s="820">
        <v>988.59999999999991</v>
      </c>
      <c r="BC129" s="820">
        <v>988.59999999999991</v>
      </c>
      <c r="BD129" s="820">
        <v>988.59999999999991</v>
      </c>
      <c r="BE129" s="820">
        <v>988.59999999999991</v>
      </c>
      <c r="BF129" s="820">
        <v>988.59999999999991</v>
      </c>
      <c r="BG129" s="820">
        <v>988.59999999999991</v>
      </c>
      <c r="BH129" s="820">
        <v>988.59999999999991</v>
      </c>
      <c r="BI129" s="820">
        <v>988.59999999999991</v>
      </c>
      <c r="BJ129" s="820">
        <v>988.59999999999991</v>
      </c>
      <c r="BK129" s="820">
        <v>988.59999999999991</v>
      </c>
      <c r="BL129" s="820">
        <v>988.59999999999991</v>
      </c>
      <c r="BM129" s="820">
        <v>988.59999999999991</v>
      </c>
      <c r="BN129" s="820">
        <v>988.59999999999991</v>
      </c>
      <c r="BO129" s="820">
        <v>988.59999999999991</v>
      </c>
      <c r="BP129" s="820">
        <v>988.59999999999991</v>
      </c>
      <c r="BQ129" s="820">
        <v>988.59999999999991</v>
      </c>
      <c r="BR129" s="820">
        <v>988.59999999999991</v>
      </c>
      <c r="BS129" s="820">
        <v>988.59999999999991</v>
      </c>
      <c r="BT129" s="820">
        <v>956.8</v>
      </c>
      <c r="BU129" s="820"/>
      <c r="BV129" s="820"/>
      <c r="BW129" s="820"/>
      <c r="BX129" s="820"/>
      <c r="BY129" s="820"/>
      <c r="BZ129" s="820"/>
      <c r="CA129" s="816"/>
      <c r="CB129" s="820"/>
      <c r="CC129" s="820">
        <v>0.2994</v>
      </c>
      <c r="CD129" s="820">
        <v>0.2994</v>
      </c>
      <c r="CE129" s="820">
        <v>0.2994</v>
      </c>
      <c r="CF129" s="820">
        <v>0.2994</v>
      </c>
      <c r="CG129" s="820">
        <v>0.2994</v>
      </c>
      <c r="CH129" s="820">
        <v>0.2994</v>
      </c>
      <c r="CI129" s="820">
        <v>0.2994</v>
      </c>
      <c r="CJ129" s="820">
        <v>0.2994</v>
      </c>
      <c r="CK129" s="820">
        <v>0.2994</v>
      </c>
      <c r="CL129" s="820">
        <v>0.2994</v>
      </c>
      <c r="CM129" s="820">
        <v>0.2994</v>
      </c>
      <c r="CN129" s="820">
        <v>0.2994</v>
      </c>
      <c r="CO129" s="820">
        <v>0.2994</v>
      </c>
      <c r="CP129" s="820">
        <v>0.2994</v>
      </c>
      <c r="CQ129" s="820">
        <v>0.2994</v>
      </c>
      <c r="CR129" s="820">
        <v>0.2994</v>
      </c>
      <c r="CS129" s="820">
        <v>0.2994</v>
      </c>
      <c r="CT129" s="820">
        <v>0.2994</v>
      </c>
      <c r="CU129" s="820">
        <v>0.26379999999999998</v>
      </c>
      <c r="CV129" s="820"/>
      <c r="CW129" s="820"/>
      <c r="CX129" s="820"/>
      <c r="CY129" s="820"/>
      <c r="CZ129" s="820"/>
      <c r="DA129" s="821"/>
    </row>
    <row r="130" spans="2:105">
      <c r="B130" s="800">
        <v>19201</v>
      </c>
      <c r="C130" s="782" t="s">
        <v>682</v>
      </c>
      <c r="D130" s="782" t="s">
        <v>858</v>
      </c>
      <c r="E130" s="782" t="s">
        <v>740</v>
      </c>
      <c r="F130" s="782" t="s">
        <v>820</v>
      </c>
      <c r="G130" s="782" t="s">
        <v>821</v>
      </c>
      <c r="H130" s="815">
        <v>2016</v>
      </c>
      <c r="I130" s="816"/>
      <c r="J130" s="764">
        <v>731255</v>
      </c>
      <c r="K130" s="764"/>
      <c r="L130" s="764" t="s">
        <v>29</v>
      </c>
      <c r="M130" s="782"/>
      <c r="N130" s="782"/>
      <c r="O130" s="782"/>
      <c r="P130" s="782"/>
      <c r="Q130" s="782"/>
      <c r="R130" s="782"/>
      <c r="S130" s="816"/>
      <c r="T130" s="782" t="s">
        <v>859</v>
      </c>
      <c r="U130" s="782"/>
      <c r="V130" s="782"/>
      <c r="W130" s="782"/>
      <c r="X130" s="801">
        <v>42465</v>
      </c>
      <c r="Y130" s="815" t="s">
        <v>862</v>
      </c>
      <c r="Z130" s="815">
        <v>1</v>
      </c>
      <c r="AA130" s="815"/>
      <c r="AB130" s="815">
        <v>250</v>
      </c>
      <c r="AC130" s="814">
        <v>42566</v>
      </c>
      <c r="AD130" s="816"/>
      <c r="AE130" s="782" t="s">
        <v>825</v>
      </c>
      <c r="AF130" s="782"/>
      <c r="AG130" s="782"/>
      <c r="AH130" s="817"/>
      <c r="AI130" s="800">
        <v>1228</v>
      </c>
      <c r="AJ130" s="782">
        <v>0.36522153846153799</v>
      </c>
      <c r="AK130" s="816"/>
      <c r="AL130" s="800">
        <v>1.1130293159609119</v>
      </c>
      <c r="AM130" s="782">
        <v>1.0317025704103739</v>
      </c>
      <c r="AN130" s="782">
        <v>0.70002926543751831</v>
      </c>
      <c r="AO130" s="818">
        <v>0.70010615711252644</v>
      </c>
      <c r="AP130" s="816"/>
      <c r="AQ130" s="819">
        <v>1366.8</v>
      </c>
      <c r="AR130" s="820">
        <v>0.37680000000000002</v>
      </c>
      <c r="AS130" s="820">
        <v>1366.8</v>
      </c>
      <c r="AT130" s="820">
        <v>0.37680000000000002</v>
      </c>
      <c r="AU130" s="816"/>
      <c r="AV130" s="820">
        <v>956.8</v>
      </c>
      <c r="AW130" s="820">
        <v>0.26379999999999998</v>
      </c>
      <c r="AX130" s="820">
        <v>956.8</v>
      </c>
      <c r="AY130" s="820">
        <v>0.26379999999999998</v>
      </c>
      <c r="AZ130" s="816"/>
      <c r="BA130" s="820"/>
      <c r="BB130" s="820">
        <v>956.8</v>
      </c>
      <c r="BC130" s="820">
        <v>956.8</v>
      </c>
      <c r="BD130" s="820">
        <v>956.8</v>
      </c>
      <c r="BE130" s="820">
        <v>956.8</v>
      </c>
      <c r="BF130" s="820">
        <v>956.8</v>
      </c>
      <c r="BG130" s="820">
        <v>956.8</v>
      </c>
      <c r="BH130" s="820">
        <v>956.8</v>
      </c>
      <c r="BI130" s="820">
        <v>956.8</v>
      </c>
      <c r="BJ130" s="820">
        <v>956.8</v>
      </c>
      <c r="BK130" s="820">
        <v>956.8</v>
      </c>
      <c r="BL130" s="820">
        <v>956.8</v>
      </c>
      <c r="BM130" s="820">
        <v>956.8</v>
      </c>
      <c r="BN130" s="820">
        <v>956.8</v>
      </c>
      <c r="BO130" s="820">
        <v>956.8</v>
      </c>
      <c r="BP130" s="820">
        <v>956.8</v>
      </c>
      <c r="BQ130" s="820">
        <v>956.8</v>
      </c>
      <c r="BR130" s="820">
        <v>956.8</v>
      </c>
      <c r="BS130" s="820">
        <v>956.8</v>
      </c>
      <c r="BT130" s="820">
        <v>956.8</v>
      </c>
      <c r="BU130" s="820"/>
      <c r="BV130" s="820"/>
      <c r="BW130" s="820"/>
      <c r="BX130" s="820"/>
      <c r="BY130" s="820"/>
      <c r="BZ130" s="820"/>
      <c r="CA130" s="816"/>
      <c r="CB130" s="820"/>
      <c r="CC130" s="820">
        <v>0.26379999999999998</v>
      </c>
      <c r="CD130" s="820">
        <v>0.26379999999999998</v>
      </c>
      <c r="CE130" s="820">
        <v>0.26379999999999998</v>
      </c>
      <c r="CF130" s="820">
        <v>0.26379999999999998</v>
      </c>
      <c r="CG130" s="820">
        <v>0.26379999999999998</v>
      </c>
      <c r="CH130" s="820">
        <v>0.26379999999999998</v>
      </c>
      <c r="CI130" s="820">
        <v>0.26379999999999998</v>
      </c>
      <c r="CJ130" s="820">
        <v>0.26379999999999998</v>
      </c>
      <c r="CK130" s="820">
        <v>0.26379999999999998</v>
      </c>
      <c r="CL130" s="820">
        <v>0.26379999999999998</v>
      </c>
      <c r="CM130" s="820">
        <v>0.26379999999999998</v>
      </c>
      <c r="CN130" s="820">
        <v>0.26379999999999998</v>
      </c>
      <c r="CO130" s="820">
        <v>0.26379999999999998</v>
      </c>
      <c r="CP130" s="820">
        <v>0.26379999999999998</v>
      </c>
      <c r="CQ130" s="820">
        <v>0.26379999999999998</v>
      </c>
      <c r="CR130" s="820">
        <v>0.26379999999999998</v>
      </c>
      <c r="CS130" s="820">
        <v>0.26379999999999998</v>
      </c>
      <c r="CT130" s="820">
        <v>0.26379999999999998</v>
      </c>
      <c r="CU130" s="820">
        <v>0.26379999999999998</v>
      </c>
      <c r="CV130" s="820"/>
      <c r="CW130" s="820"/>
      <c r="CX130" s="820"/>
      <c r="CY130" s="820"/>
      <c r="CZ130" s="820"/>
      <c r="DA130" s="821"/>
    </row>
    <row r="131" spans="2:105">
      <c r="B131" s="800">
        <v>19211</v>
      </c>
      <c r="C131" s="782" t="s">
        <v>682</v>
      </c>
      <c r="D131" s="782" t="s">
        <v>858</v>
      </c>
      <c r="E131" s="782" t="s">
        <v>740</v>
      </c>
      <c r="F131" s="782" t="s">
        <v>820</v>
      </c>
      <c r="G131" s="782" t="s">
        <v>821</v>
      </c>
      <c r="H131" s="815">
        <v>2016</v>
      </c>
      <c r="I131" s="816"/>
      <c r="J131" s="764">
        <v>732215</v>
      </c>
      <c r="K131" s="764"/>
      <c r="L131" s="764" t="s">
        <v>29</v>
      </c>
      <c r="M131" s="782"/>
      <c r="N131" s="782"/>
      <c r="O131" s="782"/>
      <c r="P131" s="782"/>
      <c r="Q131" s="782"/>
      <c r="R131" s="782"/>
      <c r="S131" s="816"/>
      <c r="T131" s="782" t="s">
        <v>863</v>
      </c>
      <c r="U131" s="782"/>
      <c r="V131" s="782"/>
      <c r="W131" s="782"/>
      <c r="X131" s="801">
        <v>42459</v>
      </c>
      <c r="Y131" s="815" t="s">
        <v>864</v>
      </c>
      <c r="Z131" s="815">
        <v>2</v>
      </c>
      <c r="AA131" s="815"/>
      <c r="AB131" s="815">
        <v>650</v>
      </c>
      <c r="AC131" s="814">
        <v>42572</v>
      </c>
      <c r="AD131" s="816"/>
      <c r="AE131" s="782" t="s">
        <v>825</v>
      </c>
      <c r="AF131" s="782"/>
      <c r="AG131" s="782"/>
      <c r="AH131" s="817"/>
      <c r="AI131" s="800">
        <v>1244.8599999999999</v>
      </c>
      <c r="AJ131" s="782">
        <v>0.3751185861316742</v>
      </c>
      <c r="AK131" s="816"/>
      <c r="AL131" s="800">
        <v>1.1234998313063316</v>
      </c>
      <c r="AM131" s="782">
        <v>1.0993856749482398</v>
      </c>
      <c r="AN131" s="782">
        <v>0.70684970684970683</v>
      </c>
      <c r="AO131" s="818">
        <v>0.7259941804073714</v>
      </c>
      <c r="AP131" s="816"/>
      <c r="AQ131" s="819">
        <v>1398.6</v>
      </c>
      <c r="AR131" s="820">
        <v>0.41240000000000004</v>
      </c>
      <c r="AS131" s="820">
        <v>1398.6</v>
      </c>
      <c r="AT131" s="820">
        <v>0.41240000000000004</v>
      </c>
      <c r="AU131" s="816"/>
      <c r="AV131" s="820">
        <v>988.59999999999991</v>
      </c>
      <c r="AW131" s="820">
        <v>0.2994</v>
      </c>
      <c r="AX131" s="820">
        <v>988.59999999999991</v>
      </c>
      <c r="AY131" s="820">
        <v>0.2994</v>
      </c>
      <c r="AZ131" s="816"/>
      <c r="BA131" s="820"/>
      <c r="BB131" s="820">
        <v>988.59999999999991</v>
      </c>
      <c r="BC131" s="820">
        <v>988.59999999999991</v>
      </c>
      <c r="BD131" s="820">
        <v>988.59999999999991</v>
      </c>
      <c r="BE131" s="820">
        <v>988.59999999999991</v>
      </c>
      <c r="BF131" s="820">
        <v>988.59999999999991</v>
      </c>
      <c r="BG131" s="820">
        <v>988.59999999999991</v>
      </c>
      <c r="BH131" s="820">
        <v>988.59999999999991</v>
      </c>
      <c r="BI131" s="820">
        <v>988.59999999999991</v>
      </c>
      <c r="BJ131" s="820">
        <v>988.59999999999991</v>
      </c>
      <c r="BK131" s="820">
        <v>988.59999999999991</v>
      </c>
      <c r="BL131" s="820">
        <v>988.59999999999991</v>
      </c>
      <c r="BM131" s="820">
        <v>988.59999999999991</v>
      </c>
      <c r="BN131" s="820">
        <v>988.59999999999991</v>
      </c>
      <c r="BO131" s="820">
        <v>988.59999999999991</v>
      </c>
      <c r="BP131" s="820">
        <v>988.59999999999991</v>
      </c>
      <c r="BQ131" s="820">
        <v>988.59999999999991</v>
      </c>
      <c r="BR131" s="820">
        <v>988.59999999999991</v>
      </c>
      <c r="BS131" s="820">
        <v>988.59999999999991</v>
      </c>
      <c r="BT131" s="820">
        <v>956.8</v>
      </c>
      <c r="BU131" s="820"/>
      <c r="BV131" s="820"/>
      <c r="BW131" s="820"/>
      <c r="BX131" s="820"/>
      <c r="BY131" s="820"/>
      <c r="BZ131" s="820"/>
      <c r="CA131" s="816"/>
      <c r="CB131" s="820"/>
      <c r="CC131" s="820">
        <v>0.2994</v>
      </c>
      <c r="CD131" s="820">
        <v>0.2994</v>
      </c>
      <c r="CE131" s="820">
        <v>0.2994</v>
      </c>
      <c r="CF131" s="820">
        <v>0.2994</v>
      </c>
      <c r="CG131" s="820">
        <v>0.2994</v>
      </c>
      <c r="CH131" s="820">
        <v>0.2994</v>
      </c>
      <c r="CI131" s="820">
        <v>0.2994</v>
      </c>
      <c r="CJ131" s="820">
        <v>0.2994</v>
      </c>
      <c r="CK131" s="820">
        <v>0.2994</v>
      </c>
      <c r="CL131" s="820">
        <v>0.2994</v>
      </c>
      <c r="CM131" s="820">
        <v>0.2994</v>
      </c>
      <c r="CN131" s="820">
        <v>0.2994</v>
      </c>
      <c r="CO131" s="820">
        <v>0.2994</v>
      </c>
      <c r="CP131" s="820">
        <v>0.2994</v>
      </c>
      <c r="CQ131" s="820">
        <v>0.2994</v>
      </c>
      <c r="CR131" s="820">
        <v>0.2994</v>
      </c>
      <c r="CS131" s="820">
        <v>0.2994</v>
      </c>
      <c r="CT131" s="820">
        <v>0.2994</v>
      </c>
      <c r="CU131" s="820">
        <v>0.26379999999999998</v>
      </c>
      <c r="CV131" s="820"/>
      <c r="CW131" s="820"/>
      <c r="CX131" s="820"/>
      <c r="CY131" s="820"/>
      <c r="CZ131" s="820"/>
      <c r="DA131" s="821"/>
    </row>
    <row r="132" spans="2:105">
      <c r="B132" s="800">
        <v>19212</v>
      </c>
      <c r="C132" s="782" t="s">
        <v>682</v>
      </c>
      <c r="D132" s="782" t="s">
        <v>858</v>
      </c>
      <c r="E132" s="782" t="s">
        <v>740</v>
      </c>
      <c r="F132" s="782" t="s">
        <v>820</v>
      </c>
      <c r="G132" s="782" t="s">
        <v>821</v>
      </c>
      <c r="H132" s="815">
        <v>2016</v>
      </c>
      <c r="I132" s="816"/>
      <c r="J132" s="764">
        <v>732228</v>
      </c>
      <c r="K132" s="764"/>
      <c r="L132" s="764" t="s">
        <v>29</v>
      </c>
      <c r="M132" s="782"/>
      <c r="N132" s="782"/>
      <c r="O132" s="782"/>
      <c r="P132" s="782"/>
      <c r="Q132" s="782"/>
      <c r="R132" s="782"/>
      <c r="S132" s="816"/>
      <c r="T132" s="782" t="s">
        <v>863</v>
      </c>
      <c r="U132" s="782"/>
      <c r="V132" s="782"/>
      <c r="W132" s="782"/>
      <c r="X132" s="801">
        <v>42421</v>
      </c>
      <c r="Y132" s="815" t="s">
        <v>864</v>
      </c>
      <c r="Z132" s="815">
        <v>2</v>
      </c>
      <c r="AA132" s="815"/>
      <c r="AB132" s="815">
        <v>650</v>
      </c>
      <c r="AC132" s="814">
        <v>42572</v>
      </c>
      <c r="AD132" s="816"/>
      <c r="AE132" s="782" t="s">
        <v>825</v>
      </c>
      <c r="AF132" s="782"/>
      <c r="AG132" s="782"/>
      <c r="AH132" s="817"/>
      <c r="AI132" s="800">
        <v>1244.8599999999999</v>
      </c>
      <c r="AJ132" s="782">
        <v>0.3751185861316742</v>
      </c>
      <c r="AK132" s="816"/>
      <c r="AL132" s="800">
        <v>1.1234998313063316</v>
      </c>
      <c r="AM132" s="782">
        <v>1.0993856749482398</v>
      </c>
      <c r="AN132" s="782">
        <v>0.70684970684970683</v>
      </c>
      <c r="AO132" s="818">
        <v>0.7259941804073714</v>
      </c>
      <c r="AP132" s="816"/>
      <c r="AQ132" s="819">
        <v>1398.6</v>
      </c>
      <c r="AR132" s="820">
        <v>0.41240000000000004</v>
      </c>
      <c r="AS132" s="820">
        <v>1398.6</v>
      </c>
      <c r="AT132" s="820">
        <v>0.41240000000000004</v>
      </c>
      <c r="AU132" s="816"/>
      <c r="AV132" s="820">
        <v>988.59999999999991</v>
      </c>
      <c r="AW132" s="820">
        <v>0.2994</v>
      </c>
      <c r="AX132" s="820">
        <v>988.59999999999991</v>
      </c>
      <c r="AY132" s="820">
        <v>0.2994</v>
      </c>
      <c r="AZ132" s="816"/>
      <c r="BA132" s="820"/>
      <c r="BB132" s="820">
        <v>988.59999999999991</v>
      </c>
      <c r="BC132" s="820">
        <v>988.59999999999991</v>
      </c>
      <c r="BD132" s="820">
        <v>988.59999999999991</v>
      </c>
      <c r="BE132" s="820">
        <v>988.59999999999991</v>
      </c>
      <c r="BF132" s="820">
        <v>988.59999999999991</v>
      </c>
      <c r="BG132" s="820">
        <v>988.59999999999991</v>
      </c>
      <c r="BH132" s="820">
        <v>988.59999999999991</v>
      </c>
      <c r="BI132" s="820">
        <v>988.59999999999991</v>
      </c>
      <c r="BJ132" s="820">
        <v>988.59999999999991</v>
      </c>
      <c r="BK132" s="820">
        <v>988.59999999999991</v>
      </c>
      <c r="BL132" s="820">
        <v>988.59999999999991</v>
      </c>
      <c r="BM132" s="820">
        <v>988.59999999999991</v>
      </c>
      <c r="BN132" s="820">
        <v>988.59999999999991</v>
      </c>
      <c r="BO132" s="820">
        <v>988.59999999999991</v>
      </c>
      <c r="BP132" s="820">
        <v>988.59999999999991</v>
      </c>
      <c r="BQ132" s="820">
        <v>988.59999999999991</v>
      </c>
      <c r="BR132" s="820">
        <v>988.59999999999991</v>
      </c>
      <c r="BS132" s="820">
        <v>988.59999999999991</v>
      </c>
      <c r="BT132" s="820">
        <v>956.8</v>
      </c>
      <c r="BU132" s="820"/>
      <c r="BV132" s="820"/>
      <c r="BW132" s="820"/>
      <c r="BX132" s="820"/>
      <c r="BY132" s="820"/>
      <c r="BZ132" s="820"/>
      <c r="CA132" s="816"/>
      <c r="CB132" s="820"/>
      <c r="CC132" s="820">
        <v>0.2994</v>
      </c>
      <c r="CD132" s="820">
        <v>0.2994</v>
      </c>
      <c r="CE132" s="820">
        <v>0.2994</v>
      </c>
      <c r="CF132" s="820">
        <v>0.2994</v>
      </c>
      <c r="CG132" s="820">
        <v>0.2994</v>
      </c>
      <c r="CH132" s="820">
        <v>0.2994</v>
      </c>
      <c r="CI132" s="820">
        <v>0.2994</v>
      </c>
      <c r="CJ132" s="820">
        <v>0.2994</v>
      </c>
      <c r="CK132" s="820">
        <v>0.2994</v>
      </c>
      <c r="CL132" s="820">
        <v>0.2994</v>
      </c>
      <c r="CM132" s="820">
        <v>0.2994</v>
      </c>
      <c r="CN132" s="820">
        <v>0.2994</v>
      </c>
      <c r="CO132" s="820">
        <v>0.2994</v>
      </c>
      <c r="CP132" s="820">
        <v>0.2994</v>
      </c>
      <c r="CQ132" s="820">
        <v>0.2994</v>
      </c>
      <c r="CR132" s="820">
        <v>0.2994</v>
      </c>
      <c r="CS132" s="820">
        <v>0.2994</v>
      </c>
      <c r="CT132" s="820">
        <v>0.2994</v>
      </c>
      <c r="CU132" s="820">
        <v>0.26379999999999998</v>
      </c>
      <c r="CV132" s="820"/>
      <c r="CW132" s="820"/>
      <c r="CX132" s="820"/>
      <c r="CY132" s="820"/>
      <c r="CZ132" s="820"/>
      <c r="DA132" s="821"/>
    </row>
    <row r="133" spans="2:105">
      <c r="B133" s="800">
        <v>19206</v>
      </c>
      <c r="C133" s="782" t="s">
        <v>682</v>
      </c>
      <c r="D133" s="782" t="s">
        <v>858</v>
      </c>
      <c r="E133" s="782" t="s">
        <v>740</v>
      </c>
      <c r="F133" s="782" t="s">
        <v>820</v>
      </c>
      <c r="G133" s="782" t="s">
        <v>821</v>
      </c>
      <c r="H133" s="815">
        <v>2016</v>
      </c>
      <c r="I133" s="816"/>
      <c r="J133" s="764">
        <v>735022</v>
      </c>
      <c r="K133" s="764"/>
      <c r="L133" s="764" t="s">
        <v>29</v>
      </c>
      <c r="M133" s="782"/>
      <c r="N133" s="782"/>
      <c r="O133" s="782"/>
      <c r="P133" s="782"/>
      <c r="Q133" s="782"/>
      <c r="R133" s="782"/>
      <c r="S133" s="816"/>
      <c r="T133" s="782" t="s">
        <v>859</v>
      </c>
      <c r="U133" s="782"/>
      <c r="V133" s="782"/>
      <c r="W133" s="782"/>
      <c r="X133" s="801">
        <v>42446</v>
      </c>
      <c r="Y133" s="815" t="s">
        <v>862</v>
      </c>
      <c r="Z133" s="815">
        <v>1</v>
      </c>
      <c r="AA133" s="815"/>
      <c r="AB133" s="815">
        <v>250</v>
      </c>
      <c r="AC133" s="814">
        <v>42578</v>
      </c>
      <c r="AD133" s="816"/>
      <c r="AE133" s="782" t="s">
        <v>825</v>
      </c>
      <c r="AF133" s="782"/>
      <c r="AG133" s="782"/>
      <c r="AH133" s="817"/>
      <c r="AI133" s="800">
        <v>1228</v>
      </c>
      <c r="AJ133" s="782">
        <v>0.36522153846153799</v>
      </c>
      <c r="AK133" s="816"/>
      <c r="AL133" s="800">
        <v>1.1130293159609119</v>
      </c>
      <c r="AM133" s="782">
        <v>1.0317025704103739</v>
      </c>
      <c r="AN133" s="782">
        <v>0.70002926543751831</v>
      </c>
      <c r="AO133" s="818">
        <v>0.70010615711252644</v>
      </c>
      <c r="AP133" s="816"/>
      <c r="AQ133" s="819">
        <v>1366.8</v>
      </c>
      <c r="AR133" s="820">
        <v>0.37680000000000002</v>
      </c>
      <c r="AS133" s="820">
        <v>1366.8</v>
      </c>
      <c r="AT133" s="820">
        <v>0.37680000000000002</v>
      </c>
      <c r="AU133" s="816"/>
      <c r="AV133" s="820">
        <v>956.8</v>
      </c>
      <c r="AW133" s="820">
        <v>0.26379999999999998</v>
      </c>
      <c r="AX133" s="820">
        <v>956.8</v>
      </c>
      <c r="AY133" s="820">
        <v>0.26379999999999998</v>
      </c>
      <c r="AZ133" s="816"/>
      <c r="BA133" s="820"/>
      <c r="BB133" s="820">
        <v>956.8</v>
      </c>
      <c r="BC133" s="820">
        <v>956.8</v>
      </c>
      <c r="BD133" s="820">
        <v>956.8</v>
      </c>
      <c r="BE133" s="820">
        <v>956.8</v>
      </c>
      <c r="BF133" s="820">
        <v>956.8</v>
      </c>
      <c r="BG133" s="820">
        <v>956.8</v>
      </c>
      <c r="BH133" s="820">
        <v>956.8</v>
      </c>
      <c r="BI133" s="820">
        <v>956.8</v>
      </c>
      <c r="BJ133" s="820">
        <v>956.8</v>
      </c>
      <c r="BK133" s="820">
        <v>956.8</v>
      </c>
      <c r="BL133" s="820">
        <v>956.8</v>
      </c>
      <c r="BM133" s="820">
        <v>956.8</v>
      </c>
      <c r="BN133" s="820">
        <v>956.8</v>
      </c>
      <c r="BO133" s="820">
        <v>956.8</v>
      </c>
      <c r="BP133" s="820">
        <v>956.8</v>
      </c>
      <c r="BQ133" s="820">
        <v>956.8</v>
      </c>
      <c r="BR133" s="820">
        <v>956.8</v>
      </c>
      <c r="BS133" s="820">
        <v>956.8</v>
      </c>
      <c r="BT133" s="820">
        <v>956.8</v>
      </c>
      <c r="BU133" s="820"/>
      <c r="BV133" s="820"/>
      <c r="BW133" s="820"/>
      <c r="BX133" s="820"/>
      <c r="BY133" s="820"/>
      <c r="BZ133" s="820"/>
      <c r="CA133" s="816"/>
      <c r="CB133" s="820"/>
      <c r="CC133" s="820">
        <v>0.26379999999999998</v>
      </c>
      <c r="CD133" s="820">
        <v>0.26379999999999998</v>
      </c>
      <c r="CE133" s="820">
        <v>0.26379999999999998</v>
      </c>
      <c r="CF133" s="820">
        <v>0.26379999999999998</v>
      </c>
      <c r="CG133" s="820">
        <v>0.26379999999999998</v>
      </c>
      <c r="CH133" s="820">
        <v>0.26379999999999998</v>
      </c>
      <c r="CI133" s="820">
        <v>0.26379999999999998</v>
      </c>
      <c r="CJ133" s="820">
        <v>0.26379999999999998</v>
      </c>
      <c r="CK133" s="820">
        <v>0.26379999999999998</v>
      </c>
      <c r="CL133" s="820">
        <v>0.26379999999999998</v>
      </c>
      <c r="CM133" s="820">
        <v>0.26379999999999998</v>
      </c>
      <c r="CN133" s="820">
        <v>0.26379999999999998</v>
      </c>
      <c r="CO133" s="820">
        <v>0.26379999999999998</v>
      </c>
      <c r="CP133" s="820">
        <v>0.26379999999999998</v>
      </c>
      <c r="CQ133" s="820">
        <v>0.26379999999999998</v>
      </c>
      <c r="CR133" s="820">
        <v>0.26379999999999998</v>
      </c>
      <c r="CS133" s="820">
        <v>0.26379999999999998</v>
      </c>
      <c r="CT133" s="820">
        <v>0.26379999999999998</v>
      </c>
      <c r="CU133" s="820">
        <v>0.26379999999999998</v>
      </c>
      <c r="CV133" s="820"/>
      <c r="CW133" s="820"/>
      <c r="CX133" s="820"/>
      <c r="CY133" s="820"/>
      <c r="CZ133" s="820"/>
      <c r="DA133" s="821"/>
    </row>
    <row r="134" spans="2:105">
      <c r="B134" s="800">
        <v>19213</v>
      </c>
      <c r="C134" s="782" t="s">
        <v>682</v>
      </c>
      <c r="D134" s="782" t="s">
        <v>858</v>
      </c>
      <c r="E134" s="782" t="s">
        <v>740</v>
      </c>
      <c r="F134" s="782" t="s">
        <v>820</v>
      </c>
      <c r="G134" s="782" t="s">
        <v>821</v>
      </c>
      <c r="H134" s="815">
        <v>2016</v>
      </c>
      <c r="I134" s="816"/>
      <c r="J134" s="764">
        <v>736483</v>
      </c>
      <c r="K134" s="764"/>
      <c r="L134" s="764" t="s">
        <v>29</v>
      </c>
      <c r="M134" s="782"/>
      <c r="N134" s="782"/>
      <c r="O134" s="782"/>
      <c r="P134" s="782"/>
      <c r="Q134" s="782"/>
      <c r="R134" s="782"/>
      <c r="S134" s="816"/>
      <c r="T134" s="782" t="s">
        <v>866</v>
      </c>
      <c r="U134" s="782"/>
      <c r="V134" s="782"/>
      <c r="W134" s="782"/>
      <c r="X134" s="801">
        <v>42494</v>
      </c>
      <c r="Y134" s="815" t="s">
        <v>862</v>
      </c>
      <c r="Z134" s="815">
        <v>1</v>
      </c>
      <c r="AA134" s="815"/>
      <c r="AB134" s="815">
        <v>400</v>
      </c>
      <c r="AC134" s="814">
        <v>42578</v>
      </c>
      <c r="AD134" s="816"/>
      <c r="AE134" s="782" t="s">
        <v>825</v>
      </c>
      <c r="AF134" s="782"/>
      <c r="AG134" s="782"/>
      <c r="AH134" s="817"/>
      <c r="AI134" s="800">
        <v>16.86</v>
      </c>
      <c r="AJ134" s="782">
        <v>9.8970476701362407E-3</v>
      </c>
      <c r="AK134" s="816"/>
      <c r="AL134" s="800">
        <v>1.8861209964412813</v>
      </c>
      <c r="AM134" s="782">
        <v>3.5970322854381016</v>
      </c>
      <c r="AN134" s="782">
        <v>1</v>
      </c>
      <c r="AO134" s="818">
        <v>1</v>
      </c>
      <c r="AP134" s="816"/>
      <c r="AQ134" s="819">
        <v>31.8</v>
      </c>
      <c r="AR134" s="820">
        <v>3.56E-2</v>
      </c>
      <c r="AS134" s="820">
        <v>31.8</v>
      </c>
      <c r="AT134" s="820">
        <v>3.56E-2</v>
      </c>
      <c r="AU134" s="816"/>
      <c r="AV134" s="820">
        <v>31.8</v>
      </c>
      <c r="AW134" s="820">
        <v>3.56E-2</v>
      </c>
      <c r="AX134" s="820">
        <v>31.8</v>
      </c>
      <c r="AY134" s="820">
        <v>3.56E-2</v>
      </c>
      <c r="AZ134" s="816"/>
      <c r="BA134" s="820"/>
      <c r="BB134" s="820">
        <v>31.8</v>
      </c>
      <c r="BC134" s="820">
        <v>31.8</v>
      </c>
      <c r="BD134" s="820">
        <v>31.8</v>
      </c>
      <c r="BE134" s="820">
        <v>31.8</v>
      </c>
      <c r="BF134" s="820">
        <v>31.8</v>
      </c>
      <c r="BG134" s="820">
        <v>31.8</v>
      </c>
      <c r="BH134" s="820">
        <v>31.8</v>
      </c>
      <c r="BI134" s="820">
        <v>31.8</v>
      </c>
      <c r="BJ134" s="820">
        <v>31.8</v>
      </c>
      <c r="BK134" s="820">
        <v>31.8</v>
      </c>
      <c r="BL134" s="820">
        <v>31.8</v>
      </c>
      <c r="BM134" s="820">
        <v>31.8</v>
      </c>
      <c r="BN134" s="820">
        <v>31.8</v>
      </c>
      <c r="BO134" s="820">
        <v>31.8</v>
      </c>
      <c r="BP134" s="820">
        <v>31.8</v>
      </c>
      <c r="BQ134" s="820">
        <v>31.8</v>
      </c>
      <c r="BR134" s="820">
        <v>31.8</v>
      </c>
      <c r="BS134" s="820">
        <v>31.8</v>
      </c>
      <c r="BT134" s="820">
        <v>0</v>
      </c>
      <c r="BU134" s="820"/>
      <c r="BV134" s="820"/>
      <c r="BW134" s="820"/>
      <c r="BX134" s="820"/>
      <c r="BY134" s="820"/>
      <c r="BZ134" s="820"/>
      <c r="CA134" s="816"/>
      <c r="CB134" s="820"/>
      <c r="CC134" s="820">
        <v>3.56E-2</v>
      </c>
      <c r="CD134" s="820">
        <v>3.56E-2</v>
      </c>
      <c r="CE134" s="820">
        <v>3.56E-2</v>
      </c>
      <c r="CF134" s="820">
        <v>3.56E-2</v>
      </c>
      <c r="CG134" s="820">
        <v>3.56E-2</v>
      </c>
      <c r="CH134" s="820">
        <v>3.56E-2</v>
      </c>
      <c r="CI134" s="820">
        <v>3.56E-2</v>
      </c>
      <c r="CJ134" s="820">
        <v>3.56E-2</v>
      </c>
      <c r="CK134" s="820">
        <v>3.56E-2</v>
      </c>
      <c r="CL134" s="820">
        <v>3.56E-2</v>
      </c>
      <c r="CM134" s="820">
        <v>3.56E-2</v>
      </c>
      <c r="CN134" s="820">
        <v>3.56E-2</v>
      </c>
      <c r="CO134" s="820">
        <v>3.56E-2</v>
      </c>
      <c r="CP134" s="820">
        <v>3.56E-2</v>
      </c>
      <c r="CQ134" s="820">
        <v>3.56E-2</v>
      </c>
      <c r="CR134" s="820">
        <v>3.56E-2</v>
      </c>
      <c r="CS134" s="820">
        <v>3.56E-2</v>
      </c>
      <c r="CT134" s="820">
        <v>3.56E-2</v>
      </c>
      <c r="CU134" s="820">
        <v>0</v>
      </c>
      <c r="CV134" s="820"/>
      <c r="CW134" s="820"/>
      <c r="CX134" s="820"/>
      <c r="CY134" s="820"/>
      <c r="CZ134" s="820"/>
      <c r="DA134" s="821"/>
    </row>
    <row r="135" spans="2:105">
      <c r="B135" s="800">
        <v>19214</v>
      </c>
      <c r="C135" s="782" t="s">
        <v>682</v>
      </c>
      <c r="D135" s="782" t="s">
        <v>858</v>
      </c>
      <c r="E135" s="782" t="s">
        <v>740</v>
      </c>
      <c r="F135" s="782" t="s">
        <v>820</v>
      </c>
      <c r="G135" s="782" t="s">
        <v>821</v>
      </c>
      <c r="H135" s="815">
        <v>2016</v>
      </c>
      <c r="I135" s="816"/>
      <c r="J135" s="764">
        <v>736660</v>
      </c>
      <c r="K135" s="764"/>
      <c r="L135" s="764" t="s">
        <v>29</v>
      </c>
      <c r="M135" s="782"/>
      <c r="N135" s="782"/>
      <c r="O135" s="782"/>
      <c r="P135" s="782"/>
      <c r="Q135" s="782"/>
      <c r="R135" s="782"/>
      <c r="S135" s="816"/>
      <c r="T135" s="782" t="s">
        <v>859</v>
      </c>
      <c r="U135" s="782"/>
      <c r="V135" s="782"/>
      <c r="W135" s="782"/>
      <c r="X135" s="801">
        <v>42486</v>
      </c>
      <c r="Y135" s="815" t="s">
        <v>862</v>
      </c>
      <c r="Z135" s="815">
        <v>1</v>
      </c>
      <c r="AA135" s="815"/>
      <c r="AB135" s="815">
        <v>250</v>
      </c>
      <c r="AC135" s="814">
        <v>42578</v>
      </c>
      <c r="AD135" s="816"/>
      <c r="AE135" s="782" t="s">
        <v>825</v>
      </c>
      <c r="AF135" s="782"/>
      <c r="AG135" s="782"/>
      <c r="AH135" s="817"/>
      <c r="AI135" s="800">
        <v>1228</v>
      </c>
      <c r="AJ135" s="782">
        <v>0.36522153846153799</v>
      </c>
      <c r="AK135" s="816"/>
      <c r="AL135" s="800">
        <v>1.1130293159609119</v>
      </c>
      <c r="AM135" s="782">
        <v>1.0317025704103739</v>
      </c>
      <c r="AN135" s="782">
        <v>0.70002926543751831</v>
      </c>
      <c r="AO135" s="818">
        <v>0.70010615711252644</v>
      </c>
      <c r="AP135" s="816"/>
      <c r="AQ135" s="819">
        <v>1366.8</v>
      </c>
      <c r="AR135" s="820">
        <v>0.37680000000000002</v>
      </c>
      <c r="AS135" s="820">
        <v>1366.8</v>
      </c>
      <c r="AT135" s="820">
        <v>0.37680000000000002</v>
      </c>
      <c r="AU135" s="816"/>
      <c r="AV135" s="820">
        <v>956.8</v>
      </c>
      <c r="AW135" s="820">
        <v>0.26379999999999998</v>
      </c>
      <c r="AX135" s="820">
        <v>956.8</v>
      </c>
      <c r="AY135" s="820">
        <v>0.26379999999999998</v>
      </c>
      <c r="AZ135" s="816"/>
      <c r="BA135" s="820"/>
      <c r="BB135" s="820">
        <v>956.8</v>
      </c>
      <c r="BC135" s="820">
        <v>956.8</v>
      </c>
      <c r="BD135" s="820">
        <v>956.8</v>
      </c>
      <c r="BE135" s="820">
        <v>956.8</v>
      </c>
      <c r="BF135" s="820">
        <v>956.8</v>
      </c>
      <c r="BG135" s="820">
        <v>956.8</v>
      </c>
      <c r="BH135" s="820">
        <v>956.8</v>
      </c>
      <c r="BI135" s="820">
        <v>956.8</v>
      </c>
      <c r="BJ135" s="820">
        <v>956.8</v>
      </c>
      <c r="BK135" s="820">
        <v>956.8</v>
      </c>
      <c r="BL135" s="820">
        <v>956.8</v>
      </c>
      <c r="BM135" s="820">
        <v>956.8</v>
      </c>
      <c r="BN135" s="820">
        <v>956.8</v>
      </c>
      <c r="BO135" s="820">
        <v>956.8</v>
      </c>
      <c r="BP135" s="820">
        <v>956.8</v>
      </c>
      <c r="BQ135" s="820">
        <v>956.8</v>
      </c>
      <c r="BR135" s="820">
        <v>956.8</v>
      </c>
      <c r="BS135" s="820">
        <v>956.8</v>
      </c>
      <c r="BT135" s="820">
        <v>956.8</v>
      </c>
      <c r="BU135" s="820"/>
      <c r="BV135" s="820"/>
      <c r="BW135" s="820"/>
      <c r="BX135" s="820"/>
      <c r="BY135" s="820"/>
      <c r="BZ135" s="820"/>
      <c r="CA135" s="816"/>
      <c r="CB135" s="820"/>
      <c r="CC135" s="820">
        <v>0.26379999999999998</v>
      </c>
      <c r="CD135" s="820">
        <v>0.26379999999999998</v>
      </c>
      <c r="CE135" s="820">
        <v>0.26379999999999998</v>
      </c>
      <c r="CF135" s="820">
        <v>0.26379999999999998</v>
      </c>
      <c r="CG135" s="820">
        <v>0.26379999999999998</v>
      </c>
      <c r="CH135" s="820">
        <v>0.26379999999999998</v>
      </c>
      <c r="CI135" s="820">
        <v>0.26379999999999998</v>
      </c>
      <c r="CJ135" s="820">
        <v>0.26379999999999998</v>
      </c>
      <c r="CK135" s="820">
        <v>0.26379999999999998</v>
      </c>
      <c r="CL135" s="820">
        <v>0.26379999999999998</v>
      </c>
      <c r="CM135" s="820">
        <v>0.26379999999999998</v>
      </c>
      <c r="CN135" s="820">
        <v>0.26379999999999998</v>
      </c>
      <c r="CO135" s="820">
        <v>0.26379999999999998</v>
      </c>
      <c r="CP135" s="820">
        <v>0.26379999999999998</v>
      </c>
      <c r="CQ135" s="820">
        <v>0.26379999999999998</v>
      </c>
      <c r="CR135" s="820">
        <v>0.26379999999999998</v>
      </c>
      <c r="CS135" s="820">
        <v>0.26379999999999998</v>
      </c>
      <c r="CT135" s="820">
        <v>0.26379999999999998</v>
      </c>
      <c r="CU135" s="820">
        <v>0.26379999999999998</v>
      </c>
      <c r="CV135" s="820"/>
      <c r="CW135" s="820"/>
      <c r="CX135" s="820"/>
      <c r="CY135" s="820"/>
      <c r="CZ135" s="820"/>
      <c r="DA135" s="821"/>
    </row>
    <row r="136" spans="2:105">
      <c r="B136" s="800">
        <v>19215</v>
      </c>
      <c r="C136" s="782" t="s">
        <v>682</v>
      </c>
      <c r="D136" s="782" t="s">
        <v>858</v>
      </c>
      <c r="E136" s="782" t="s">
        <v>740</v>
      </c>
      <c r="F136" s="782" t="s">
        <v>820</v>
      </c>
      <c r="G136" s="782" t="s">
        <v>821</v>
      </c>
      <c r="H136" s="815">
        <v>2016</v>
      </c>
      <c r="I136" s="816"/>
      <c r="J136" s="764">
        <v>734736</v>
      </c>
      <c r="K136" s="764"/>
      <c r="L136" s="764" t="s">
        <v>29</v>
      </c>
      <c r="M136" s="782"/>
      <c r="N136" s="782"/>
      <c r="O136" s="782"/>
      <c r="P136" s="782"/>
      <c r="Q136" s="782"/>
      <c r="R136" s="782"/>
      <c r="S136" s="816"/>
      <c r="T136" s="782" t="s">
        <v>859</v>
      </c>
      <c r="U136" s="782"/>
      <c r="V136" s="782"/>
      <c r="W136" s="782"/>
      <c r="X136" s="801">
        <v>42456</v>
      </c>
      <c r="Y136" s="815" t="s">
        <v>862</v>
      </c>
      <c r="Z136" s="815">
        <v>1</v>
      </c>
      <c r="AA136" s="815"/>
      <c r="AB136" s="815">
        <v>250</v>
      </c>
      <c r="AC136" s="814">
        <v>42566</v>
      </c>
      <c r="AD136" s="816"/>
      <c r="AE136" s="782" t="s">
        <v>825</v>
      </c>
      <c r="AF136" s="782"/>
      <c r="AG136" s="782"/>
      <c r="AH136" s="817"/>
      <c r="AI136" s="800">
        <v>1228</v>
      </c>
      <c r="AJ136" s="782">
        <v>0.36522153846153799</v>
      </c>
      <c r="AK136" s="816"/>
      <c r="AL136" s="800">
        <v>1.1130293159609119</v>
      </c>
      <c r="AM136" s="782">
        <v>1.0317025704103739</v>
      </c>
      <c r="AN136" s="782">
        <v>0.70002926543751831</v>
      </c>
      <c r="AO136" s="818">
        <v>0.70010615711252644</v>
      </c>
      <c r="AP136" s="816"/>
      <c r="AQ136" s="819">
        <v>1366.8</v>
      </c>
      <c r="AR136" s="820">
        <v>0.37680000000000002</v>
      </c>
      <c r="AS136" s="820">
        <v>1366.8</v>
      </c>
      <c r="AT136" s="820">
        <v>0.37680000000000002</v>
      </c>
      <c r="AU136" s="816"/>
      <c r="AV136" s="820">
        <v>956.8</v>
      </c>
      <c r="AW136" s="820">
        <v>0.26379999999999998</v>
      </c>
      <c r="AX136" s="820">
        <v>956.8</v>
      </c>
      <c r="AY136" s="820">
        <v>0.26379999999999998</v>
      </c>
      <c r="AZ136" s="816"/>
      <c r="BA136" s="820"/>
      <c r="BB136" s="820">
        <v>956.8</v>
      </c>
      <c r="BC136" s="820">
        <v>956.8</v>
      </c>
      <c r="BD136" s="820">
        <v>956.8</v>
      </c>
      <c r="BE136" s="820">
        <v>956.8</v>
      </c>
      <c r="BF136" s="820">
        <v>956.8</v>
      </c>
      <c r="BG136" s="820">
        <v>956.8</v>
      </c>
      <c r="BH136" s="820">
        <v>956.8</v>
      </c>
      <c r="BI136" s="820">
        <v>956.8</v>
      </c>
      <c r="BJ136" s="820">
        <v>956.8</v>
      </c>
      <c r="BK136" s="820">
        <v>956.8</v>
      </c>
      <c r="BL136" s="820">
        <v>956.8</v>
      </c>
      <c r="BM136" s="820">
        <v>956.8</v>
      </c>
      <c r="BN136" s="820">
        <v>956.8</v>
      </c>
      <c r="BO136" s="820">
        <v>956.8</v>
      </c>
      <c r="BP136" s="820">
        <v>956.8</v>
      </c>
      <c r="BQ136" s="820">
        <v>956.8</v>
      </c>
      <c r="BR136" s="820">
        <v>956.8</v>
      </c>
      <c r="BS136" s="820">
        <v>956.8</v>
      </c>
      <c r="BT136" s="820">
        <v>956.8</v>
      </c>
      <c r="BU136" s="820"/>
      <c r="BV136" s="820"/>
      <c r="BW136" s="820"/>
      <c r="BX136" s="820"/>
      <c r="BY136" s="820"/>
      <c r="BZ136" s="820"/>
      <c r="CA136" s="816"/>
      <c r="CB136" s="820"/>
      <c r="CC136" s="820">
        <v>0.26379999999999998</v>
      </c>
      <c r="CD136" s="820">
        <v>0.26379999999999998</v>
      </c>
      <c r="CE136" s="820">
        <v>0.26379999999999998</v>
      </c>
      <c r="CF136" s="820">
        <v>0.26379999999999998</v>
      </c>
      <c r="CG136" s="820">
        <v>0.26379999999999998</v>
      </c>
      <c r="CH136" s="820">
        <v>0.26379999999999998</v>
      </c>
      <c r="CI136" s="820">
        <v>0.26379999999999998</v>
      </c>
      <c r="CJ136" s="820">
        <v>0.26379999999999998</v>
      </c>
      <c r="CK136" s="820">
        <v>0.26379999999999998</v>
      </c>
      <c r="CL136" s="820">
        <v>0.26379999999999998</v>
      </c>
      <c r="CM136" s="820">
        <v>0.26379999999999998</v>
      </c>
      <c r="CN136" s="820">
        <v>0.26379999999999998</v>
      </c>
      <c r="CO136" s="820">
        <v>0.26379999999999998</v>
      </c>
      <c r="CP136" s="820">
        <v>0.26379999999999998</v>
      </c>
      <c r="CQ136" s="820">
        <v>0.26379999999999998</v>
      </c>
      <c r="CR136" s="820">
        <v>0.26379999999999998</v>
      </c>
      <c r="CS136" s="820">
        <v>0.26379999999999998</v>
      </c>
      <c r="CT136" s="820">
        <v>0.26379999999999998</v>
      </c>
      <c r="CU136" s="820">
        <v>0.26379999999999998</v>
      </c>
      <c r="CV136" s="820"/>
      <c r="CW136" s="820"/>
      <c r="CX136" s="820"/>
      <c r="CY136" s="820"/>
      <c r="CZ136" s="820"/>
      <c r="DA136" s="821"/>
    </row>
    <row r="137" spans="2:105">
      <c r="B137" s="800">
        <v>19217</v>
      </c>
      <c r="C137" s="782" t="s">
        <v>682</v>
      </c>
      <c r="D137" s="782" t="s">
        <v>858</v>
      </c>
      <c r="E137" s="782" t="s">
        <v>740</v>
      </c>
      <c r="F137" s="782" t="s">
        <v>820</v>
      </c>
      <c r="G137" s="782" t="s">
        <v>821</v>
      </c>
      <c r="H137" s="815">
        <v>2016</v>
      </c>
      <c r="I137" s="816"/>
      <c r="J137" s="764">
        <v>734121</v>
      </c>
      <c r="K137" s="764"/>
      <c r="L137" s="764" t="s">
        <v>29</v>
      </c>
      <c r="M137" s="782"/>
      <c r="N137" s="782"/>
      <c r="O137" s="782"/>
      <c r="P137" s="782"/>
      <c r="Q137" s="782"/>
      <c r="R137" s="782"/>
      <c r="S137" s="816"/>
      <c r="T137" s="782" t="s">
        <v>863</v>
      </c>
      <c r="U137" s="782"/>
      <c r="V137" s="782"/>
      <c r="W137" s="782"/>
      <c r="X137" s="801">
        <v>42473</v>
      </c>
      <c r="Y137" s="815" t="s">
        <v>864</v>
      </c>
      <c r="Z137" s="815">
        <v>2</v>
      </c>
      <c r="AA137" s="815"/>
      <c r="AB137" s="815">
        <v>650</v>
      </c>
      <c r="AC137" s="814">
        <v>42566</v>
      </c>
      <c r="AD137" s="816"/>
      <c r="AE137" s="782" t="s">
        <v>825</v>
      </c>
      <c r="AF137" s="782"/>
      <c r="AG137" s="782"/>
      <c r="AH137" s="817"/>
      <c r="AI137" s="800">
        <v>1244.8599999999999</v>
      </c>
      <c r="AJ137" s="782">
        <v>0.3751185861316742</v>
      </c>
      <c r="AK137" s="816"/>
      <c r="AL137" s="800">
        <v>1.1234998313063316</v>
      </c>
      <c r="AM137" s="782">
        <v>1.0993856749482398</v>
      </c>
      <c r="AN137" s="782">
        <v>0.70684970684970683</v>
      </c>
      <c r="AO137" s="818">
        <v>0.7259941804073714</v>
      </c>
      <c r="AP137" s="816"/>
      <c r="AQ137" s="819">
        <v>1398.6</v>
      </c>
      <c r="AR137" s="820">
        <v>0.41240000000000004</v>
      </c>
      <c r="AS137" s="820">
        <v>1398.6</v>
      </c>
      <c r="AT137" s="820">
        <v>0.41240000000000004</v>
      </c>
      <c r="AU137" s="816"/>
      <c r="AV137" s="820">
        <v>988.59999999999991</v>
      </c>
      <c r="AW137" s="820">
        <v>0.2994</v>
      </c>
      <c r="AX137" s="820">
        <v>988.59999999999991</v>
      </c>
      <c r="AY137" s="820">
        <v>0.2994</v>
      </c>
      <c r="AZ137" s="816"/>
      <c r="BA137" s="820"/>
      <c r="BB137" s="820">
        <v>988.59999999999991</v>
      </c>
      <c r="BC137" s="820">
        <v>988.59999999999991</v>
      </c>
      <c r="BD137" s="820">
        <v>988.59999999999991</v>
      </c>
      <c r="BE137" s="820">
        <v>988.59999999999991</v>
      </c>
      <c r="BF137" s="820">
        <v>988.59999999999991</v>
      </c>
      <c r="BG137" s="820">
        <v>988.59999999999991</v>
      </c>
      <c r="BH137" s="820">
        <v>988.59999999999991</v>
      </c>
      <c r="BI137" s="820">
        <v>988.59999999999991</v>
      </c>
      <c r="BJ137" s="820">
        <v>988.59999999999991</v>
      </c>
      <c r="BK137" s="820">
        <v>988.59999999999991</v>
      </c>
      <c r="BL137" s="820">
        <v>988.59999999999991</v>
      </c>
      <c r="BM137" s="820">
        <v>988.59999999999991</v>
      </c>
      <c r="BN137" s="820">
        <v>988.59999999999991</v>
      </c>
      <c r="BO137" s="820">
        <v>988.59999999999991</v>
      </c>
      <c r="BP137" s="820">
        <v>988.59999999999991</v>
      </c>
      <c r="BQ137" s="820">
        <v>988.59999999999991</v>
      </c>
      <c r="BR137" s="820">
        <v>988.59999999999991</v>
      </c>
      <c r="BS137" s="820">
        <v>988.59999999999991</v>
      </c>
      <c r="BT137" s="820">
        <v>956.8</v>
      </c>
      <c r="BU137" s="820"/>
      <c r="BV137" s="820"/>
      <c r="BW137" s="820"/>
      <c r="BX137" s="820"/>
      <c r="BY137" s="820"/>
      <c r="BZ137" s="820"/>
      <c r="CA137" s="816"/>
      <c r="CB137" s="820"/>
      <c r="CC137" s="820">
        <v>0.2994</v>
      </c>
      <c r="CD137" s="820">
        <v>0.2994</v>
      </c>
      <c r="CE137" s="820">
        <v>0.2994</v>
      </c>
      <c r="CF137" s="820">
        <v>0.2994</v>
      </c>
      <c r="CG137" s="820">
        <v>0.2994</v>
      </c>
      <c r="CH137" s="820">
        <v>0.2994</v>
      </c>
      <c r="CI137" s="820">
        <v>0.2994</v>
      </c>
      <c r="CJ137" s="820">
        <v>0.2994</v>
      </c>
      <c r="CK137" s="820">
        <v>0.2994</v>
      </c>
      <c r="CL137" s="820">
        <v>0.2994</v>
      </c>
      <c r="CM137" s="820">
        <v>0.2994</v>
      </c>
      <c r="CN137" s="820">
        <v>0.2994</v>
      </c>
      <c r="CO137" s="820">
        <v>0.2994</v>
      </c>
      <c r="CP137" s="820">
        <v>0.2994</v>
      </c>
      <c r="CQ137" s="820">
        <v>0.2994</v>
      </c>
      <c r="CR137" s="820">
        <v>0.2994</v>
      </c>
      <c r="CS137" s="820">
        <v>0.2994</v>
      </c>
      <c r="CT137" s="820">
        <v>0.2994</v>
      </c>
      <c r="CU137" s="820">
        <v>0.26379999999999998</v>
      </c>
      <c r="CV137" s="820"/>
      <c r="CW137" s="820"/>
      <c r="CX137" s="820"/>
      <c r="CY137" s="820"/>
      <c r="CZ137" s="820"/>
      <c r="DA137" s="821"/>
    </row>
    <row r="138" spans="2:105">
      <c r="B138" s="800">
        <v>19218</v>
      </c>
      <c r="C138" s="782" t="s">
        <v>682</v>
      </c>
      <c r="D138" s="782" t="s">
        <v>858</v>
      </c>
      <c r="E138" s="782" t="s">
        <v>740</v>
      </c>
      <c r="F138" s="782" t="s">
        <v>820</v>
      </c>
      <c r="G138" s="782" t="s">
        <v>821</v>
      </c>
      <c r="H138" s="815">
        <v>2016</v>
      </c>
      <c r="I138" s="816"/>
      <c r="J138" s="764">
        <v>736425</v>
      </c>
      <c r="K138" s="764"/>
      <c r="L138" s="764" t="s">
        <v>29</v>
      </c>
      <c r="M138" s="782"/>
      <c r="N138" s="782"/>
      <c r="O138" s="782"/>
      <c r="P138" s="782"/>
      <c r="Q138" s="782"/>
      <c r="R138" s="782"/>
      <c r="S138" s="816"/>
      <c r="T138" s="782" t="s">
        <v>859</v>
      </c>
      <c r="U138" s="782"/>
      <c r="V138" s="782"/>
      <c r="W138" s="782"/>
      <c r="X138" s="801">
        <v>42495</v>
      </c>
      <c r="Y138" s="815" t="s">
        <v>862</v>
      </c>
      <c r="Z138" s="815">
        <v>1</v>
      </c>
      <c r="AA138" s="815"/>
      <c r="AB138" s="815">
        <v>250</v>
      </c>
      <c r="AC138" s="814">
        <v>42578</v>
      </c>
      <c r="AD138" s="816"/>
      <c r="AE138" s="782" t="s">
        <v>825</v>
      </c>
      <c r="AF138" s="782"/>
      <c r="AG138" s="782"/>
      <c r="AH138" s="817"/>
      <c r="AI138" s="800">
        <v>1228</v>
      </c>
      <c r="AJ138" s="782">
        <v>0.36522153846153799</v>
      </c>
      <c r="AK138" s="816"/>
      <c r="AL138" s="800">
        <v>1.1130293159609119</v>
      </c>
      <c r="AM138" s="782">
        <v>1.0317025704103739</v>
      </c>
      <c r="AN138" s="782">
        <v>0.70002926543751831</v>
      </c>
      <c r="AO138" s="818">
        <v>0.70010615711252644</v>
      </c>
      <c r="AP138" s="816"/>
      <c r="AQ138" s="819">
        <v>1366.8</v>
      </c>
      <c r="AR138" s="820">
        <v>0.37680000000000002</v>
      </c>
      <c r="AS138" s="820">
        <v>1366.8</v>
      </c>
      <c r="AT138" s="820">
        <v>0.37680000000000002</v>
      </c>
      <c r="AU138" s="816"/>
      <c r="AV138" s="820">
        <v>956.8</v>
      </c>
      <c r="AW138" s="820">
        <v>0.26379999999999998</v>
      </c>
      <c r="AX138" s="820">
        <v>956.8</v>
      </c>
      <c r="AY138" s="820">
        <v>0.26379999999999998</v>
      </c>
      <c r="AZ138" s="816"/>
      <c r="BA138" s="820"/>
      <c r="BB138" s="820">
        <v>956.8</v>
      </c>
      <c r="BC138" s="820">
        <v>956.8</v>
      </c>
      <c r="BD138" s="820">
        <v>956.8</v>
      </c>
      <c r="BE138" s="820">
        <v>956.8</v>
      </c>
      <c r="BF138" s="820">
        <v>956.8</v>
      </c>
      <c r="BG138" s="820">
        <v>956.8</v>
      </c>
      <c r="BH138" s="820">
        <v>956.8</v>
      </c>
      <c r="BI138" s="820">
        <v>956.8</v>
      </c>
      <c r="BJ138" s="820">
        <v>956.8</v>
      </c>
      <c r="BK138" s="820">
        <v>956.8</v>
      </c>
      <c r="BL138" s="820">
        <v>956.8</v>
      </c>
      <c r="BM138" s="820">
        <v>956.8</v>
      </c>
      <c r="BN138" s="820">
        <v>956.8</v>
      </c>
      <c r="BO138" s="820">
        <v>956.8</v>
      </c>
      <c r="BP138" s="820">
        <v>956.8</v>
      </c>
      <c r="BQ138" s="820">
        <v>956.8</v>
      </c>
      <c r="BR138" s="820">
        <v>956.8</v>
      </c>
      <c r="BS138" s="820">
        <v>956.8</v>
      </c>
      <c r="BT138" s="820">
        <v>956.8</v>
      </c>
      <c r="BU138" s="820"/>
      <c r="BV138" s="820"/>
      <c r="BW138" s="820"/>
      <c r="BX138" s="820"/>
      <c r="BY138" s="820"/>
      <c r="BZ138" s="820"/>
      <c r="CA138" s="816"/>
      <c r="CB138" s="820"/>
      <c r="CC138" s="820">
        <v>0.26379999999999998</v>
      </c>
      <c r="CD138" s="820">
        <v>0.26379999999999998</v>
      </c>
      <c r="CE138" s="820">
        <v>0.26379999999999998</v>
      </c>
      <c r="CF138" s="820">
        <v>0.26379999999999998</v>
      </c>
      <c r="CG138" s="820">
        <v>0.26379999999999998</v>
      </c>
      <c r="CH138" s="820">
        <v>0.26379999999999998</v>
      </c>
      <c r="CI138" s="820">
        <v>0.26379999999999998</v>
      </c>
      <c r="CJ138" s="820">
        <v>0.26379999999999998</v>
      </c>
      <c r="CK138" s="820">
        <v>0.26379999999999998</v>
      </c>
      <c r="CL138" s="820">
        <v>0.26379999999999998</v>
      </c>
      <c r="CM138" s="820">
        <v>0.26379999999999998</v>
      </c>
      <c r="CN138" s="820">
        <v>0.26379999999999998</v>
      </c>
      <c r="CO138" s="820">
        <v>0.26379999999999998</v>
      </c>
      <c r="CP138" s="820">
        <v>0.26379999999999998</v>
      </c>
      <c r="CQ138" s="820">
        <v>0.26379999999999998</v>
      </c>
      <c r="CR138" s="820">
        <v>0.26379999999999998</v>
      </c>
      <c r="CS138" s="820">
        <v>0.26379999999999998</v>
      </c>
      <c r="CT138" s="820">
        <v>0.26379999999999998</v>
      </c>
      <c r="CU138" s="820">
        <v>0.26379999999999998</v>
      </c>
      <c r="CV138" s="820"/>
      <c r="CW138" s="820"/>
      <c r="CX138" s="820"/>
      <c r="CY138" s="820"/>
      <c r="CZ138" s="820"/>
      <c r="DA138" s="821"/>
    </row>
    <row r="139" spans="2:105">
      <c r="B139" s="800">
        <v>19221</v>
      </c>
      <c r="C139" s="782" t="s">
        <v>682</v>
      </c>
      <c r="D139" s="782" t="s">
        <v>858</v>
      </c>
      <c r="E139" s="782" t="s">
        <v>740</v>
      </c>
      <c r="F139" s="782" t="s">
        <v>820</v>
      </c>
      <c r="G139" s="782" t="s">
        <v>821</v>
      </c>
      <c r="H139" s="815">
        <v>2016</v>
      </c>
      <c r="I139" s="816"/>
      <c r="J139" s="764">
        <v>736496</v>
      </c>
      <c r="K139" s="764"/>
      <c r="L139" s="764" t="s">
        <v>29</v>
      </c>
      <c r="M139" s="782"/>
      <c r="N139" s="782"/>
      <c r="O139" s="782"/>
      <c r="P139" s="782"/>
      <c r="Q139" s="782"/>
      <c r="R139" s="782"/>
      <c r="S139" s="816"/>
      <c r="T139" s="782" t="s">
        <v>866</v>
      </c>
      <c r="U139" s="782"/>
      <c r="V139" s="782"/>
      <c r="W139" s="782"/>
      <c r="X139" s="801">
        <v>42499</v>
      </c>
      <c r="Y139" s="815" t="s">
        <v>862</v>
      </c>
      <c r="Z139" s="815">
        <v>1</v>
      </c>
      <c r="AA139" s="815"/>
      <c r="AB139" s="815">
        <v>400</v>
      </c>
      <c r="AC139" s="814">
        <v>42578</v>
      </c>
      <c r="AD139" s="816"/>
      <c r="AE139" s="782" t="s">
        <v>825</v>
      </c>
      <c r="AF139" s="782"/>
      <c r="AG139" s="782"/>
      <c r="AH139" s="817"/>
      <c r="AI139" s="800">
        <v>16.86</v>
      </c>
      <c r="AJ139" s="782">
        <v>9.8970476701362407E-3</v>
      </c>
      <c r="AK139" s="816"/>
      <c r="AL139" s="800">
        <v>1.8861209964412813</v>
      </c>
      <c r="AM139" s="782">
        <v>3.5970322854381016</v>
      </c>
      <c r="AN139" s="782">
        <v>1</v>
      </c>
      <c r="AO139" s="818">
        <v>1</v>
      </c>
      <c r="AP139" s="816"/>
      <c r="AQ139" s="819">
        <v>31.8</v>
      </c>
      <c r="AR139" s="820">
        <v>3.56E-2</v>
      </c>
      <c r="AS139" s="820">
        <v>31.8</v>
      </c>
      <c r="AT139" s="820">
        <v>3.56E-2</v>
      </c>
      <c r="AU139" s="816"/>
      <c r="AV139" s="820">
        <v>31.8</v>
      </c>
      <c r="AW139" s="820">
        <v>3.56E-2</v>
      </c>
      <c r="AX139" s="820">
        <v>31.8</v>
      </c>
      <c r="AY139" s="820">
        <v>3.56E-2</v>
      </c>
      <c r="AZ139" s="816"/>
      <c r="BA139" s="820"/>
      <c r="BB139" s="820">
        <v>31.8</v>
      </c>
      <c r="BC139" s="820">
        <v>31.8</v>
      </c>
      <c r="BD139" s="820">
        <v>31.8</v>
      </c>
      <c r="BE139" s="820">
        <v>31.8</v>
      </c>
      <c r="BF139" s="820">
        <v>31.8</v>
      </c>
      <c r="BG139" s="820">
        <v>31.8</v>
      </c>
      <c r="BH139" s="820">
        <v>31.8</v>
      </c>
      <c r="BI139" s="820">
        <v>31.8</v>
      </c>
      <c r="BJ139" s="820">
        <v>31.8</v>
      </c>
      <c r="BK139" s="820">
        <v>31.8</v>
      </c>
      <c r="BL139" s="820">
        <v>31.8</v>
      </c>
      <c r="BM139" s="820">
        <v>31.8</v>
      </c>
      <c r="BN139" s="820">
        <v>31.8</v>
      </c>
      <c r="BO139" s="820">
        <v>31.8</v>
      </c>
      <c r="BP139" s="820">
        <v>31.8</v>
      </c>
      <c r="BQ139" s="820">
        <v>31.8</v>
      </c>
      <c r="BR139" s="820">
        <v>31.8</v>
      </c>
      <c r="BS139" s="820">
        <v>31.8</v>
      </c>
      <c r="BT139" s="820">
        <v>0</v>
      </c>
      <c r="BU139" s="820"/>
      <c r="BV139" s="820"/>
      <c r="BW139" s="820"/>
      <c r="BX139" s="820"/>
      <c r="BY139" s="820"/>
      <c r="BZ139" s="820"/>
      <c r="CA139" s="816"/>
      <c r="CB139" s="820"/>
      <c r="CC139" s="820">
        <v>3.56E-2</v>
      </c>
      <c r="CD139" s="820">
        <v>3.56E-2</v>
      </c>
      <c r="CE139" s="820">
        <v>3.56E-2</v>
      </c>
      <c r="CF139" s="820">
        <v>3.56E-2</v>
      </c>
      <c r="CG139" s="820">
        <v>3.56E-2</v>
      </c>
      <c r="CH139" s="820">
        <v>3.56E-2</v>
      </c>
      <c r="CI139" s="820">
        <v>3.56E-2</v>
      </c>
      <c r="CJ139" s="820">
        <v>3.56E-2</v>
      </c>
      <c r="CK139" s="820">
        <v>3.56E-2</v>
      </c>
      <c r="CL139" s="820">
        <v>3.56E-2</v>
      </c>
      <c r="CM139" s="820">
        <v>3.56E-2</v>
      </c>
      <c r="CN139" s="820">
        <v>3.56E-2</v>
      </c>
      <c r="CO139" s="820">
        <v>3.56E-2</v>
      </c>
      <c r="CP139" s="820">
        <v>3.56E-2</v>
      </c>
      <c r="CQ139" s="820">
        <v>3.56E-2</v>
      </c>
      <c r="CR139" s="820">
        <v>3.56E-2</v>
      </c>
      <c r="CS139" s="820">
        <v>3.56E-2</v>
      </c>
      <c r="CT139" s="820">
        <v>3.56E-2</v>
      </c>
      <c r="CU139" s="820">
        <v>0</v>
      </c>
      <c r="CV139" s="820"/>
      <c r="CW139" s="820"/>
      <c r="CX139" s="820"/>
      <c r="CY139" s="820"/>
      <c r="CZ139" s="820"/>
      <c r="DA139" s="821"/>
    </row>
    <row r="140" spans="2:105">
      <c r="B140" s="800">
        <v>19223</v>
      </c>
      <c r="C140" s="782" t="s">
        <v>682</v>
      </c>
      <c r="D140" s="782" t="s">
        <v>858</v>
      </c>
      <c r="E140" s="782" t="s">
        <v>740</v>
      </c>
      <c r="F140" s="782" t="s">
        <v>820</v>
      </c>
      <c r="G140" s="782" t="s">
        <v>821</v>
      </c>
      <c r="H140" s="815">
        <v>2016</v>
      </c>
      <c r="I140" s="816"/>
      <c r="J140" s="764">
        <v>741946</v>
      </c>
      <c r="K140" s="764"/>
      <c r="L140" s="764" t="s">
        <v>29</v>
      </c>
      <c r="M140" s="782"/>
      <c r="N140" s="782"/>
      <c r="O140" s="782"/>
      <c r="P140" s="782"/>
      <c r="Q140" s="782"/>
      <c r="R140" s="782"/>
      <c r="S140" s="816"/>
      <c r="T140" s="782" t="s">
        <v>863</v>
      </c>
      <c r="U140" s="782"/>
      <c r="V140" s="782"/>
      <c r="W140" s="782"/>
      <c r="X140" s="801">
        <v>42394</v>
      </c>
      <c r="Y140" s="815" t="s">
        <v>864</v>
      </c>
      <c r="Z140" s="815">
        <v>2</v>
      </c>
      <c r="AA140" s="815"/>
      <c r="AB140" s="815">
        <v>650</v>
      </c>
      <c r="AC140" s="814">
        <v>42578</v>
      </c>
      <c r="AD140" s="816"/>
      <c r="AE140" s="782" t="s">
        <v>825</v>
      </c>
      <c r="AF140" s="782"/>
      <c r="AG140" s="782"/>
      <c r="AH140" s="817"/>
      <c r="AI140" s="800">
        <v>1244.8599999999999</v>
      </c>
      <c r="AJ140" s="782">
        <v>0.3751185861316742</v>
      </c>
      <c r="AK140" s="816"/>
      <c r="AL140" s="800">
        <v>1.1234998313063316</v>
      </c>
      <c r="AM140" s="782">
        <v>1.0993856749482398</v>
      </c>
      <c r="AN140" s="782">
        <v>0.70684970684970683</v>
      </c>
      <c r="AO140" s="818">
        <v>0.7259941804073714</v>
      </c>
      <c r="AP140" s="816"/>
      <c r="AQ140" s="819">
        <v>1398.6</v>
      </c>
      <c r="AR140" s="820">
        <v>0.41240000000000004</v>
      </c>
      <c r="AS140" s="820">
        <v>1398.6</v>
      </c>
      <c r="AT140" s="820">
        <v>0.41240000000000004</v>
      </c>
      <c r="AU140" s="816"/>
      <c r="AV140" s="820">
        <v>988.59999999999991</v>
      </c>
      <c r="AW140" s="820">
        <v>0.2994</v>
      </c>
      <c r="AX140" s="820">
        <v>988.59999999999991</v>
      </c>
      <c r="AY140" s="820">
        <v>0.2994</v>
      </c>
      <c r="AZ140" s="816"/>
      <c r="BA140" s="820"/>
      <c r="BB140" s="820">
        <v>988.59999999999991</v>
      </c>
      <c r="BC140" s="820">
        <v>988.59999999999991</v>
      </c>
      <c r="BD140" s="820">
        <v>988.59999999999991</v>
      </c>
      <c r="BE140" s="820">
        <v>988.59999999999991</v>
      </c>
      <c r="BF140" s="820">
        <v>988.59999999999991</v>
      </c>
      <c r="BG140" s="820">
        <v>988.59999999999991</v>
      </c>
      <c r="BH140" s="820">
        <v>988.59999999999991</v>
      </c>
      <c r="BI140" s="820">
        <v>988.59999999999991</v>
      </c>
      <c r="BJ140" s="820">
        <v>988.59999999999991</v>
      </c>
      <c r="BK140" s="820">
        <v>988.59999999999991</v>
      </c>
      <c r="BL140" s="820">
        <v>988.59999999999991</v>
      </c>
      <c r="BM140" s="820">
        <v>988.59999999999991</v>
      </c>
      <c r="BN140" s="820">
        <v>988.59999999999991</v>
      </c>
      <c r="BO140" s="820">
        <v>988.59999999999991</v>
      </c>
      <c r="BP140" s="820">
        <v>988.59999999999991</v>
      </c>
      <c r="BQ140" s="820">
        <v>988.59999999999991</v>
      </c>
      <c r="BR140" s="820">
        <v>988.59999999999991</v>
      </c>
      <c r="BS140" s="820">
        <v>988.59999999999991</v>
      </c>
      <c r="BT140" s="820">
        <v>956.8</v>
      </c>
      <c r="BU140" s="820"/>
      <c r="BV140" s="820"/>
      <c r="BW140" s="820"/>
      <c r="BX140" s="820"/>
      <c r="BY140" s="820"/>
      <c r="BZ140" s="820"/>
      <c r="CA140" s="816"/>
      <c r="CB140" s="820"/>
      <c r="CC140" s="820">
        <v>0.2994</v>
      </c>
      <c r="CD140" s="820">
        <v>0.2994</v>
      </c>
      <c r="CE140" s="820">
        <v>0.2994</v>
      </c>
      <c r="CF140" s="820">
        <v>0.2994</v>
      </c>
      <c r="CG140" s="820">
        <v>0.2994</v>
      </c>
      <c r="CH140" s="820">
        <v>0.2994</v>
      </c>
      <c r="CI140" s="820">
        <v>0.2994</v>
      </c>
      <c r="CJ140" s="820">
        <v>0.2994</v>
      </c>
      <c r="CK140" s="820">
        <v>0.2994</v>
      </c>
      <c r="CL140" s="820">
        <v>0.2994</v>
      </c>
      <c r="CM140" s="820">
        <v>0.2994</v>
      </c>
      <c r="CN140" s="820">
        <v>0.2994</v>
      </c>
      <c r="CO140" s="820">
        <v>0.2994</v>
      </c>
      <c r="CP140" s="820">
        <v>0.2994</v>
      </c>
      <c r="CQ140" s="820">
        <v>0.2994</v>
      </c>
      <c r="CR140" s="820">
        <v>0.2994</v>
      </c>
      <c r="CS140" s="820">
        <v>0.2994</v>
      </c>
      <c r="CT140" s="820">
        <v>0.2994</v>
      </c>
      <c r="CU140" s="820">
        <v>0.26379999999999998</v>
      </c>
      <c r="CV140" s="820"/>
      <c r="CW140" s="820"/>
      <c r="CX140" s="820"/>
      <c r="CY140" s="820"/>
      <c r="CZ140" s="820"/>
      <c r="DA140" s="821"/>
    </row>
    <row r="141" spans="2:105">
      <c r="B141" s="800">
        <v>19224</v>
      </c>
      <c r="C141" s="782" t="s">
        <v>682</v>
      </c>
      <c r="D141" s="782" t="s">
        <v>858</v>
      </c>
      <c r="E141" s="782" t="s">
        <v>740</v>
      </c>
      <c r="F141" s="782" t="s">
        <v>820</v>
      </c>
      <c r="G141" s="782" t="s">
        <v>821</v>
      </c>
      <c r="H141" s="815">
        <v>2016</v>
      </c>
      <c r="I141" s="816"/>
      <c r="J141" s="764">
        <v>738849</v>
      </c>
      <c r="K141" s="764"/>
      <c r="L141" s="764" t="s">
        <v>29</v>
      </c>
      <c r="M141" s="782"/>
      <c r="N141" s="782"/>
      <c r="O141" s="782"/>
      <c r="P141" s="782"/>
      <c r="Q141" s="782"/>
      <c r="R141" s="782"/>
      <c r="S141" s="816"/>
      <c r="T141" s="782" t="s">
        <v>866</v>
      </c>
      <c r="U141" s="782"/>
      <c r="V141" s="782"/>
      <c r="W141" s="782"/>
      <c r="X141" s="801">
        <v>42505</v>
      </c>
      <c r="Y141" s="815" t="s">
        <v>862</v>
      </c>
      <c r="Z141" s="815">
        <v>1</v>
      </c>
      <c r="AA141" s="815"/>
      <c r="AB141" s="815">
        <v>400</v>
      </c>
      <c r="AC141" s="814">
        <v>42578</v>
      </c>
      <c r="AD141" s="816"/>
      <c r="AE141" s="782" t="s">
        <v>825</v>
      </c>
      <c r="AF141" s="782"/>
      <c r="AG141" s="782"/>
      <c r="AH141" s="817"/>
      <c r="AI141" s="800">
        <v>16.86</v>
      </c>
      <c r="AJ141" s="782">
        <v>9.8970476701362407E-3</v>
      </c>
      <c r="AK141" s="816"/>
      <c r="AL141" s="800">
        <v>1.8861209964412813</v>
      </c>
      <c r="AM141" s="782">
        <v>3.5970322854381016</v>
      </c>
      <c r="AN141" s="782">
        <v>1</v>
      </c>
      <c r="AO141" s="818">
        <v>1</v>
      </c>
      <c r="AP141" s="816"/>
      <c r="AQ141" s="819">
        <v>31.8</v>
      </c>
      <c r="AR141" s="820">
        <v>3.56E-2</v>
      </c>
      <c r="AS141" s="820">
        <v>31.8</v>
      </c>
      <c r="AT141" s="820">
        <v>3.56E-2</v>
      </c>
      <c r="AU141" s="816"/>
      <c r="AV141" s="820">
        <v>31.8</v>
      </c>
      <c r="AW141" s="820">
        <v>3.56E-2</v>
      </c>
      <c r="AX141" s="820">
        <v>31.8</v>
      </c>
      <c r="AY141" s="820">
        <v>3.56E-2</v>
      </c>
      <c r="AZ141" s="816"/>
      <c r="BA141" s="820"/>
      <c r="BB141" s="820">
        <v>31.8</v>
      </c>
      <c r="BC141" s="820">
        <v>31.8</v>
      </c>
      <c r="BD141" s="820">
        <v>31.8</v>
      </c>
      <c r="BE141" s="820">
        <v>31.8</v>
      </c>
      <c r="BF141" s="820">
        <v>31.8</v>
      </c>
      <c r="BG141" s="820">
        <v>31.8</v>
      </c>
      <c r="BH141" s="820">
        <v>31.8</v>
      </c>
      <c r="BI141" s="820">
        <v>31.8</v>
      </c>
      <c r="BJ141" s="820">
        <v>31.8</v>
      </c>
      <c r="BK141" s="820">
        <v>31.8</v>
      </c>
      <c r="BL141" s="820">
        <v>31.8</v>
      </c>
      <c r="BM141" s="820">
        <v>31.8</v>
      </c>
      <c r="BN141" s="820">
        <v>31.8</v>
      </c>
      <c r="BO141" s="820">
        <v>31.8</v>
      </c>
      <c r="BP141" s="820">
        <v>31.8</v>
      </c>
      <c r="BQ141" s="820">
        <v>31.8</v>
      </c>
      <c r="BR141" s="820">
        <v>31.8</v>
      </c>
      <c r="BS141" s="820">
        <v>31.8</v>
      </c>
      <c r="BT141" s="820">
        <v>0</v>
      </c>
      <c r="BU141" s="820"/>
      <c r="BV141" s="820"/>
      <c r="BW141" s="820"/>
      <c r="BX141" s="820"/>
      <c r="BY141" s="820"/>
      <c r="BZ141" s="820"/>
      <c r="CA141" s="816"/>
      <c r="CB141" s="820"/>
      <c r="CC141" s="820">
        <v>3.56E-2</v>
      </c>
      <c r="CD141" s="820">
        <v>3.56E-2</v>
      </c>
      <c r="CE141" s="820">
        <v>3.56E-2</v>
      </c>
      <c r="CF141" s="820">
        <v>3.56E-2</v>
      </c>
      <c r="CG141" s="820">
        <v>3.56E-2</v>
      </c>
      <c r="CH141" s="820">
        <v>3.56E-2</v>
      </c>
      <c r="CI141" s="820">
        <v>3.56E-2</v>
      </c>
      <c r="CJ141" s="820">
        <v>3.56E-2</v>
      </c>
      <c r="CK141" s="820">
        <v>3.56E-2</v>
      </c>
      <c r="CL141" s="820">
        <v>3.56E-2</v>
      </c>
      <c r="CM141" s="820">
        <v>3.56E-2</v>
      </c>
      <c r="CN141" s="820">
        <v>3.56E-2</v>
      </c>
      <c r="CO141" s="820">
        <v>3.56E-2</v>
      </c>
      <c r="CP141" s="820">
        <v>3.56E-2</v>
      </c>
      <c r="CQ141" s="820">
        <v>3.56E-2</v>
      </c>
      <c r="CR141" s="820">
        <v>3.56E-2</v>
      </c>
      <c r="CS141" s="820">
        <v>3.56E-2</v>
      </c>
      <c r="CT141" s="820">
        <v>3.56E-2</v>
      </c>
      <c r="CU141" s="820">
        <v>0</v>
      </c>
      <c r="CV141" s="820"/>
      <c r="CW141" s="820"/>
      <c r="CX141" s="820"/>
      <c r="CY141" s="820"/>
      <c r="CZ141" s="820"/>
      <c r="DA141" s="821"/>
    </row>
    <row r="142" spans="2:105">
      <c r="B142" s="800">
        <v>19216</v>
      </c>
      <c r="C142" s="782" t="s">
        <v>682</v>
      </c>
      <c r="D142" s="782" t="s">
        <v>858</v>
      </c>
      <c r="E142" s="782" t="s">
        <v>740</v>
      </c>
      <c r="F142" s="782" t="s">
        <v>820</v>
      </c>
      <c r="G142" s="782" t="s">
        <v>821</v>
      </c>
      <c r="H142" s="815">
        <v>2016</v>
      </c>
      <c r="I142" s="816"/>
      <c r="J142" s="764">
        <v>738157</v>
      </c>
      <c r="K142" s="764"/>
      <c r="L142" s="764" t="s">
        <v>29</v>
      </c>
      <c r="M142" s="782"/>
      <c r="N142" s="782"/>
      <c r="O142" s="782"/>
      <c r="P142" s="782"/>
      <c r="Q142" s="782"/>
      <c r="R142" s="782"/>
      <c r="S142" s="816"/>
      <c r="T142" s="782" t="s">
        <v>866</v>
      </c>
      <c r="U142" s="782"/>
      <c r="V142" s="782"/>
      <c r="W142" s="782"/>
      <c r="X142" s="801">
        <v>42508</v>
      </c>
      <c r="Y142" s="815" t="s">
        <v>862</v>
      </c>
      <c r="Z142" s="815">
        <v>1</v>
      </c>
      <c r="AA142" s="815"/>
      <c r="AB142" s="815">
        <v>400</v>
      </c>
      <c r="AC142" s="814">
        <v>42578</v>
      </c>
      <c r="AD142" s="816"/>
      <c r="AE142" s="782" t="s">
        <v>825</v>
      </c>
      <c r="AF142" s="782"/>
      <c r="AG142" s="782"/>
      <c r="AH142" s="817"/>
      <c r="AI142" s="800">
        <v>16.86</v>
      </c>
      <c r="AJ142" s="782">
        <v>9.8970476701362407E-3</v>
      </c>
      <c r="AK142" s="816"/>
      <c r="AL142" s="800">
        <v>1.8861209964412813</v>
      </c>
      <c r="AM142" s="782">
        <v>3.5970322854381016</v>
      </c>
      <c r="AN142" s="782">
        <v>1</v>
      </c>
      <c r="AO142" s="818">
        <v>1</v>
      </c>
      <c r="AP142" s="816"/>
      <c r="AQ142" s="819">
        <v>31.8</v>
      </c>
      <c r="AR142" s="820">
        <v>3.56E-2</v>
      </c>
      <c r="AS142" s="820">
        <v>31.8</v>
      </c>
      <c r="AT142" s="820">
        <v>3.56E-2</v>
      </c>
      <c r="AU142" s="816"/>
      <c r="AV142" s="820">
        <v>31.8</v>
      </c>
      <c r="AW142" s="820">
        <v>3.56E-2</v>
      </c>
      <c r="AX142" s="820">
        <v>31.8</v>
      </c>
      <c r="AY142" s="820">
        <v>3.56E-2</v>
      </c>
      <c r="AZ142" s="816"/>
      <c r="BA142" s="820"/>
      <c r="BB142" s="820">
        <v>31.8</v>
      </c>
      <c r="BC142" s="820">
        <v>31.8</v>
      </c>
      <c r="BD142" s="820">
        <v>31.8</v>
      </c>
      <c r="BE142" s="820">
        <v>31.8</v>
      </c>
      <c r="BF142" s="820">
        <v>31.8</v>
      </c>
      <c r="BG142" s="820">
        <v>31.8</v>
      </c>
      <c r="BH142" s="820">
        <v>31.8</v>
      </c>
      <c r="BI142" s="820">
        <v>31.8</v>
      </c>
      <c r="BJ142" s="820">
        <v>31.8</v>
      </c>
      <c r="BK142" s="820">
        <v>31.8</v>
      </c>
      <c r="BL142" s="820">
        <v>31.8</v>
      </c>
      <c r="BM142" s="820">
        <v>31.8</v>
      </c>
      <c r="BN142" s="820">
        <v>31.8</v>
      </c>
      <c r="BO142" s="820">
        <v>31.8</v>
      </c>
      <c r="BP142" s="820">
        <v>31.8</v>
      </c>
      <c r="BQ142" s="820">
        <v>31.8</v>
      </c>
      <c r="BR142" s="820">
        <v>31.8</v>
      </c>
      <c r="BS142" s="820">
        <v>31.8</v>
      </c>
      <c r="BT142" s="820">
        <v>0</v>
      </c>
      <c r="BU142" s="820"/>
      <c r="BV142" s="820"/>
      <c r="BW142" s="820"/>
      <c r="BX142" s="820"/>
      <c r="BY142" s="820"/>
      <c r="BZ142" s="820"/>
      <c r="CA142" s="816"/>
      <c r="CB142" s="820"/>
      <c r="CC142" s="820">
        <v>3.56E-2</v>
      </c>
      <c r="CD142" s="820">
        <v>3.56E-2</v>
      </c>
      <c r="CE142" s="820">
        <v>3.56E-2</v>
      </c>
      <c r="CF142" s="820">
        <v>3.56E-2</v>
      </c>
      <c r="CG142" s="820">
        <v>3.56E-2</v>
      </c>
      <c r="CH142" s="820">
        <v>3.56E-2</v>
      </c>
      <c r="CI142" s="820">
        <v>3.56E-2</v>
      </c>
      <c r="CJ142" s="820">
        <v>3.56E-2</v>
      </c>
      <c r="CK142" s="820">
        <v>3.56E-2</v>
      </c>
      <c r="CL142" s="820">
        <v>3.56E-2</v>
      </c>
      <c r="CM142" s="820">
        <v>3.56E-2</v>
      </c>
      <c r="CN142" s="820">
        <v>3.56E-2</v>
      </c>
      <c r="CO142" s="820">
        <v>3.56E-2</v>
      </c>
      <c r="CP142" s="820">
        <v>3.56E-2</v>
      </c>
      <c r="CQ142" s="820">
        <v>3.56E-2</v>
      </c>
      <c r="CR142" s="820">
        <v>3.56E-2</v>
      </c>
      <c r="CS142" s="820">
        <v>3.56E-2</v>
      </c>
      <c r="CT142" s="820">
        <v>3.56E-2</v>
      </c>
      <c r="CU142" s="820">
        <v>0</v>
      </c>
      <c r="CV142" s="820"/>
      <c r="CW142" s="820"/>
      <c r="CX142" s="820"/>
      <c r="CY142" s="820"/>
      <c r="CZ142" s="820"/>
      <c r="DA142" s="821"/>
    </row>
    <row r="143" spans="2:105">
      <c r="B143" s="800">
        <v>19226</v>
      </c>
      <c r="C143" s="782" t="s">
        <v>682</v>
      </c>
      <c r="D143" s="782" t="s">
        <v>858</v>
      </c>
      <c r="E143" s="782" t="s">
        <v>740</v>
      </c>
      <c r="F143" s="782" t="s">
        <v>820</v>
      </c>
      <c r="G143" s="782" t="s">
        <v>821</v>
      </c>
      <c r="H143" s="815">
        <v>2016</v>
      </c>
      <c r="I143" s="816"/>
      <c r="J143" s="764">
        <v>727088</v>
      </c>
      <c r="K143" s="764"/>
      <c r="L143" s="764" t="s">
        <v>29</v>
      </c>
      <c r="M143" s="782"/>
      <c r="N143" s="782"/>
      <c r="O143" s="782"/>
      <c r="P143" s="782"/>
      <c r="Q143" s="782"/>
      <c r="R143" s="782"/>
      <c r="S143" s="816"/>
      <c r="T143" s="782" t="s">
        <v>859</v>
      </c>
      <c r="U143" s="782"/>
      <c r="V143" s="782"/>
      <c r="W143" s="782"/>
      <c r="X143" s="801">
        <v>42394</v>
      </c>
      <c r="Y143" s="815" t="s">
        <v>862</v>
      </c>
      <c r="Z143" s="815">
        <v>1</v>
      </c>
      <c r="AA143" s="815"/>
      <c r="AB143" s="815">
        <v>250</v>
      </c>
      <c r="AC143" s="814">
        <v>42566</v>
      </c>
      <c r="AD143" s="816"/>
      <c r="AE143" s="782" t="s">
        <v>825</v>
      </c>
      <c r="AF143" s="782"/>
      <c r="AG143" s="782"/>
      <c r="AH143" s="817"/>
      <c r="AI143" s="800">
        <v>1228</v>
      </c>
      <c r="AJ143" s="782">
        <v>0.36522153846153799</v>
      </c>
      <c r="AK143" s="816"/>
      <c r="AL143" s="800">
        <v>1.1130293159609119</v>
      </c>
      <c r="AM143" s="782">
        <v>1.0317025704103739</v>
      </c>
      <c r="AN143" s="782">
        <v>0.70002926543751831</v>
      </c>
      <c r="AO143" s="818">
        <v>0.70010615711252644</v>
      </c>
      <c r="AP143" s="816"/>
      <c r="AQ143" s="819">
        <v>1366.8</v>
      </c>
      <c r="AR143" s="820">
        <v>0.37680000000000002</v>
      </c>
      <c r="AS143" s="820">
        <v>1366.8</v>
      </c>
      <c r="AT143" s="820">
        <v>0.37680000000000002</v>
      </c>
      <c r="AU143" s="816"/>
      <c r="AV143" s="820">
        <v>956.8</v>
      </c>
      <c r="AW143" s="820">
        <v>0.26379999999999998</v>
      </c>
      <c r="AX143" s="820">
        <v>956.8</v>
      </c>
      <c r="AY143" s="820">
        <v>0.26379999999999998</v>
      </c>
      <c r="AZ143" s="816"/>
      <c r="BA143" s="820"/>
      <c r="BB143" s="820">
        <v>956.8</v>
      </c>
      <c r="BC143" s="820">
        <v>956.8</v>
      </c>
      <c r="BD143" s="820">
        <v>956.8</v>
      </c>
      <c r="BE143" s="820">
        <v>956.8</v>
      </c>
      <c r="BF143" s="820">
        <v>956.8</v>
      </c>
      <c r="BG143" s="820">
        <v>956.8</v>
      </c>
      <c r="BH143" s="820">
        <v>956.8</v>
      </c>
      <c r="BI143" s="820">
        <v>956.8</v>
      </c>
      <c r="BJ143" s="820">
        <v>956.8</v>
      </c>
      <c r="BK143" s="820">
        <v>956.8</v>
      </c>
      <c r="BL143" s="820">
        <v>956.8</v>
      </c>
      <c r="BM143" s="820">
        <v>956.8</v>
      </c>
      <c r="BN143" s="820">
        <v>956.8</v>
      </c>
      <c r="BO143" s="820">
        <v>956.8</v>
      </c>
      <c r="BP143" s="820">
        <v>956.8</v>
      </c>
      <c r="BQ143" s="820">
        <v>956.8</v>
      </c>
      <c r="BR143" s="820">
        <v>956.8</v>
      </c>
      <c r="BS143" s="820">
        <v>956.8</v>
      </c>
      <c r="BT143" s="820">
        <v>956.8</v>
      </c>
      <c r="BU143" s="820"/>
      <c r="BV143" s="820"/>
      <c r="BW143" s="820"/>
      <c r="BX143" s="820"/>
      <c r="BY143" s="820"/>
      <c r="BZ143" s="820"/>
      <c r="CA143" s="816"/>
      <c r="CB143" s="820"/>
      <c r="CC143" s="820">
        <v>0.26379999999999998</v>
      </c>
      <c r="CD143" s="820">
        <v>0.26379999999999998</v>
      </c>
      <c r="CE143" s="820">
        <v>0.26379999999999998</v>
      </c>
      <c r="CF143" s="820">
        <v>0.26379999999999998</v>
      </c>
      <c r="CG143" s="820">
        <v>0.26379999999999998</v>
      </c>
      <c r="CH143" s="820">
        <v>0.26379999999999998</v>
      </c>
      <c r="CI143" s="820">
        <v>0.26379999999999998</v>
      </c>
      <c r="CJ143" s="820">
        <v>0.26379999999999998</v>
      </c>
      <c r="CK143" s="820">
        <v>0.26379999999999998</v>
      </c>
      <c r="CL143" s="820">
        <v>0.26379999999999998</v>
      </c>
      <c r="CM143" s="820">
        <v>0.26379999999999998</v>
      </c>
      <c r="CN143" s="820">
        <v>0.26379999999999998</v>
      </c>
      <c r="CO143" s="820">
        <v>0.26379999999999998</v>
      </c>
      <c r="CP143" s="820">
        <v>0.26379999999999998</v>
      </c>
      <c r="CQ143" s="820">
        <v>0.26379999999999998</v>
      </c>
      <c r="CR143" s="820">
        <v>0.26379999999999998</v>
      </c>
      <c r="CS143" s="820">
        <v>0.26379999999999998</v>
      </c>
      <c r="CT143" s="820">
        <v>0.26379999999999998</v>
      </c>
      <c r="CU143" s="820">
        <v>0.26379999999999998</v>
      </c>
      <c r="CV143" s="820"/>
      <c r="CW143" s="820"/>
      <c r="CX143" s="820"/>
      <c r="CY143" s="820"/>
      <c r="CZ143" s="820"/>
      <c r="DA143" s="821"/>
    </row>
    <row r="144" spans="2:105">
      <c r="B144" s="800">
        <v>19227</v>
      </c>
      <c r="C144" s="782" t="s">
        <v>682</v>
      </c>
      <c r="D144" s="782" t="s">
        <v>858</v>
      </c>
      <c r="E144" s="782" t="s">
        <v>740</v>
      </c>
      <c r="F144" s="782" t="s">
        <v>820</v>
      </c>
      <c r="G144" s="782" t="s">
        <v>821</v>
      </c>
      <c r="H144" s="815">
        <v>2016</v>
      </c>
      <c r="I144" s="816"/>
      <c r="J144" s="764">
        <v>732041</v>
      </c>
      <c r="K144" s="764"/>
      <c r="L144" s="764" t="s">
        <v>29</v>
      </c>
      <c r="M144" s="782"/>
      <c r="N144" s="782"/>
      <c r="O144" s="782"/>
      <c r="P144" s="782"/>
      <c r="Q144" s="782"/>
      <c r="R144" s="782"/>
      <c r="S144" s="816"/>
      <c r="T144" s="782" t="s">
        <v>863</v>
      </c>
      <c r="U144" s="782"/>
      <c r="V144" s="782"/>
      <c r="W144" s="782"/>
      <c r="X144" s="801">
        <v>42387</v>
      </c>
      <c r="Y144" s="815" t="s">
        <v>864</v>
      </c>
      <c r="Z144" s="815">
        <v>2</v>
      </c>
      <c r="AA144" s="815"/>
      <c r="AB144" s="815">
        <v>650</v>
      </c>
      <c r="AC144" s="814">
        <v>42572</v>
      </c>
      <c r="AD144" s="816"/>
      <c r="AE144" s="782" t="s">
        <v>825</v>
      </c>
      <c r="AF144" s="782"/>
      <c r="AG144" s="782"/>
      <c r="AH144" s="817"/>
      <c r="AI144" s="800">
        <v>1244.8599999999999</v>
      </c>
      <c r="AJ144" s="782">
        <v>0.3751185861316742</v>
      </c>
      <c r="AK144" s="816"/>
      <c r="AL144" s="800">
        <v>1.1234998313063316</v>
      </c>
      <c r="AM144" s="782">
        <v>1.0993856749482398</v>
      </c>
      <c r="AN144" s="782">
        <v>0.70684970684970683</v>
      </c>
      <c r="AO144" s="818">
        <v>0.7259941804073714</v>
      </c>
      <c r="AP144" s="816"/>
      <c r="AQ144" s="819">
        <v>1398.6</v>
      </c>
      <c r="AR144" s="820">
        <v>0.41240000000000004</v>
      </c>
      <c r="AS144" s="820">
        <v>1398.6</v>
      </c>
      <c r="AT144" s="820">
        <v>0.41240000000000004</v>
      </c>
      <c r="AU144" s="816"/>
      <c r="AV144" s="820">
        <v>988.59999999999991</v>
      </c>
      <c r="AW144" s="820">
        <v>0.2994</v>
      </c>
      <c r="AX144" s="820">
        <v>988.59999999999991</v>
      </c>
      <c r="AY144" s="820">
        <v>0.2994</v>
      </c>
      <c r="AZ144" s="816"/>
      <c r="BA144" s="820"/>
      <c r="BB144" s="820">
        <v>988.59999999999991</v>
      </c>
      <c r="BC144" s="820">
        <v>988.59999999999991</v>
      </c>
      <c r="BD144" s="820">
        <v>988.59999999999991</v>
      </c>
      <c r="BE144" s="820">
        <v>988.59999999999991</v>
      </c>
      <c r="BF144" s="820">
        <v>988.59999999999991</v>
      </c>
      <c r="BG144" s="820">
        <v>988.59999999999991</v>
      </c>
      <c r="BH144" s="820">
        <v>988.59999999999991</v>
      </c>
      <c r="BI144" s="820">
        <v>988.59999999999991</v>
      </c>
      <c r="BJ144" s="820">
        <v>988.59999999999991</v>
      </c>
      <c r="BK144" s="820">
        <v>988.59999999999991</v>
      </c>
      <c r="BL144" s="820">
        <v>988.59999999999991</v>
      </c>
      <c r="BM144" s="820">
        <v>988.59999999999991</v>
      </c>
      <c r="BN144" s="820">
        <v>988.59999999999991</v>
      </c>
      <c r="BO144" s="820">
        <v>988.59999999999991</v>
      </c>
      <c r="BP144" s="820">
        <v>988.59999999999991</v>
      </c>
      <c r="BQ144" s="820">
        <v>988.59999999999991</v>
      </c>
      <c r="BR144" s="820">
        <v>988.59999999999991</v>
      </c>
      <c r="BS144" s="820">
        <v>988.59999999999991</v>
      </c>
      <c r="BT144" s="820">
        <v>956.8</v>
      </c>
      <c r="BU144" s="820"/>
      <c r="BV144" s="820"/>
      <c r="BW144" s="820"/>
      <c r="BX144" s="820"/>
      <c r="BY144" s="820"/>
      <c r="BZ144" s="820"/>
      <c r="CA144" s="816"/>
      <c r="CB144" s="820"/>
      <c r="CC144" s="820">
        <v>0.2994</v>
      </c>
      <c r="CD144" s="820">
        <v>0.2994</v>
      </c>
      <c r="CE144" s="820">
        <v>0.2994</v>
      </c>
      <c r="CF144" s="820">
        <v>0.2994</v>
      </c>
      <c r="CG144" s="820">
        <v>0.2994</v>
      </c>
      <c r="CH144" s="820">
        <v>0.2994</v>
      </c>
      <c r="CI144" s="820">
        <v>0.2994</v>
      </c>
      <c r="CJ144" s="820">
        <v>0.2994</v>
      </c>
      <c r="CK144" s="820">
        <v>0.2994</v>
      </c>
      <c r="CL144" s="820">
        <v>0.2994</v>
      </c>
      <c r="CM144" s="820">
        <v>0.2994</v>
      </c>
      <c r="CN144" s="820">
        <v>0.2994</v>
      </c>
      <c r="CO144" s="820">
        <v>0.2994</v>
      </c>
      <c r="CP144" s="820">
        <v>0.2994</v>
      </c>
      <c r="CQ144" s="820">
        <v>0.2994</v>
      </c>
      <c r="CR144" s="820">
        <v>0.2994</v>
      </c>
      <c r="CS144" s="820">
        <v>0.2994</v>
      </c>
      <c r="CT144" s="820">
        <v>0.2994</v>
      </c>
      <c r="CU144" s="820">
        <v>0.26379999999999998</v>
      </c>
      <c r="CV144" s="820"/>
      <c r="CW144" s="820"/>
      <c r="CX144" s="820"/>
      <c r="CY144" s="820"/>
      <c r="CZ144" s="820"/>
      <c r="DA144" s="821"/>
    </row>
    <row r="145" spans="2:105">
      <c r="B145" s="800">
        <v>19220</v>
      </c>
      <c r="C145" s="782" t="s">
        <v>682</v>
      </c>
      <c r="D145" s="782" t="s">
        <v>858</v>
      </c>
      <c r="E145" s="782" t="s">
        <v>740</v>
      </c>
      <c r="F145" s="782" t="s">
        <v>820</v>
      </c>
      <c r="G145" s="782" t="s">
        <v>821</v>
      </c>
      <c r="H145" s="815">
        <v>2016</v>
      </c>
      <c r="I145" s="816"/>
      <c r="J145" s="764">
        <v>740776</v>
      </c>
      <c r="K145" s="764"/>
      <c r="L145" s="764" t="s">
        <v>29</v>
      </c>
      <c r="M145" s="782"/>
      <c r="N145" s="782"/>
      <c r="O145" s="782"/>
      <c r="P145" s="782"/>
      <c r="Q145" s="782"/>
      <c r="R145" s="782"/>
      <c r="S145" s="816"/>
      <c r="T145" s="782" t="s">
        <v>863</v>
      </c>
      <c r="U145" s="782"/>
      <c r="V145" s="782"/>
      <c r="W145" s="782"/>
      <c r="X145" s="801">
        <v>42499</v>
      </c>
      <c r="Y145" s="815" t="s">
        <v>864</v>
      </c>
      <c r="Z145" s="815">
        <v>2</v>
      </c>
      <c r="AA145" s="815"/>
      <c r="AB145" s="815">
        <v>650</v>
      </c>
      <c r="AC145" s="814">
        <v>42578</v>
      </c>
      <c r="AD145" s="816"/>
      <c r="AE145" s="782" t="s">
        <v>825</v>
      </c>
      <c r="AF145" s="782"/>
      <c r="AG145" s="782"/>
      <c r="AH145" s="817"/>
      <c r="AI145" s="800">
        <v>1244.8599999999999</v>
      </c>
      <c r="AJ145" s="782">
        <v>0.3751185861316742</v>
      </c>
      <c r="AK145" s="816"/>
      <c r="AL145" s="800">
        <v>1.1234998313063316</v>
      </c>
      <c r="AM145" s="782">
        <v>1.0993856749482398</v>
      </c>
      <c r="AN145" s="782">
        <v>0.70684970684970683</v>
      </c>
      <c r="AO145" s="818">
        <v>0.7259941804073714</v>
      </c>
      <c r="AP145" s="816"/>
      <c r="AQ145" s="819">
        <v>1398.6</v>
      </c>
      <c r="AR145" s="820">
        <v>0.41240000000000004</v>
      </c>
      <c r="AS145" s="820">
        <v>1398.6</v>
      </c>
      <c r="AT145" s="820">
        <v>0.41240000000000004</v>
      </c>
      <c r="AU145" s="816"/>
      <c r="AV145" s="820">
        <v>988.59999999999991</v>
      </c>
      <c r="AW145" s="820">
        <v>0.2994</v>
      </c>
      <c r="AX145" s="820">
        <v>988.59999999999991</v>
      </c>
      <c r="AY145" s="820">
        <v>0.2994</v>
      </c>
      <c r="AZ145" s="816"/>
      <c r="BA145" s="820"/>
      <c r="BB145" s="820">
        <v>988.59999999999991</v>
      </c>
      <c r="BC145" s="820">
        <v>988.59999999999991</v>
      </c>
      <c r="BD145" s="820">
        <v>988.59999999999991</v>
      </c>
      <c r="BE145" s="820">
        <v>988.59999999999991</v>
      </c>
      <c r="BF145" s="820">
        <v>988.59999999999991</v>
      </c>
      <c r="BG145" s="820">
        <v>988.59999999999991</v>
      </c>
      <c r="BH145" s="820">
        <v>988.59999999999991</v>
      </c>
      <c r="BI145" s="820">
        <v>988.59999999999991</v>
      </c>
      <c r="BJ145" s="820">
        <v>988.59999999999991</v>
      </c>
      <c r="BK145" s="820">
        <v>988.59999999999991</v>
      </c>
      <c r="BL145" s="820">
        <v>988.59999999999991</v>
      </c>
      <c r="BM145" s="820">
        <v>988.59999999999991</v>
      </c>
      <c r="BN145" s="820">
        <v>988.59999999999991</v>
      </c>
      <c r="BO145" s="820">
        <v>988.59999999999991</v>
      </c>
      <c r="BP145" s="820">
        <v>988.59999999999991</v>
      </c>
      <c r="BQ145" s="820">
        <v>988.59999999999991</v>
      </c>
      <c r="BR145" s="820">
        <v>988.59999999999991</v>
      </c>
      <c r="BS145" s="820">
        <v>988.59999999999991</v>
      </c>
      <c r="BT145" s="820">
        <v>956.8</v>
      </c>
      <c r="BU145" s="820"/>
      <c r="BV145" s="820"/>
      <c r="BW145" s="820"/>
      <c r="BX145" s="820"/>
      <c r="BY145" s="820"/>
      <c r="BZ145" s="820"/>
      <c r="CA145" s="816"/>
      <c r="CB145" s="820"/>
      <c r="CC145" s="820">
        <v>0.2994</v>
      </c>
      <c r="CD145" s="820">
        <v>0.2994</v>
      </c>
      <c r="CE145" s="820">
        <v>0.2994</v>
      </c>
      <c r="CF145" s="820">
        <v>0.2994</v>
      </c>
      <c r="CG145" s="820">
        <v>0.2994</v>
      </c>
      <c r="CH145" s="820">
        <v>0.2994</v>
      </c>
      <c r="CI145" s="820">
        <v>0.2994</v>
      </c>
      <c r="CJ145" s="820">
        <v>0.2994</v>
      </c>
      <c r="CK145" s="820">
        <v>0.2994</v>
      </c>
      <c r="CL145" s="820">
        <v>0.2994</v>
      </c>
      <c r="CM145" s="820">
        <v>0.2994</v>
      </c>
      <c r="CN145" s="820">
        <v>0.2994</v>
      </c>
      <c r="CO145" s="820">
        <v>0.2994</v>
      </c>
      <c r="CP145" s="820">
        <v>0.2994</v>
      </c>
      <c r="CQ145" s="820">
        <v>0.2994</v>
      </c>
      <c r="CR145" s="820">
        <v>0.2994</v>
      </c>
      <c r="CS145" s="820">
        <v>0.2994</v>
      </c>
      <c r="CT145" s="820">
        <v>0.2994</v>
      </c>
      <c r="CU145" s="820">
        <v>0.26379999999999998</v>
      </c>
      <c r="CV145" s="820"/>
      <c r="CW145" s="820"/>
      <c r="CX145" s="820"/>
      <c r="CY145" s="820"/>
      <c r="CZ145" s="820"/>
      <c r="DA145" s="821"/>
    </row>
    <row r="146" spans="2:105">
      <c r="B146" s="800">
        <v>19229</v>
      </c>
      <c r="C146" s="782" t="s">
        <v>682</v>
      </c>
      <c r="D146" s="782" t="s">
        <v>858</v>
      </c>
      <c r="E146" s="782" t="s">
        <v>740</v>
      </c>
      <c r="F146" s="782" t="s">
        <v>820</v>
      </c>
      <c r="G146" s="782" t="s">
        <v>821</v>
      </c>
      <c r="H146" s="815">
        <v>2016</v>
      </c>
      <c r="I146" s="816"/>
      <c r="J146" s="764">
        <v>724439</v>
      </c>
      <c r="K146" s="764"/>
      <c r="L146" s="764" t="s">
        <v>29</v>
      </c>
      <c r="M146" s="782"/>
      <c r="N146" s="782"/>
      <c r="O146" s="782"/>
      <c r="P146" s="782"/>
      <c r="Q146" s="782"/>
      <c r="R146" s="782"/>
      <c r="S146" s="816"/>
      <c r="T146" s="782" t="s">
        <v>859</v>
      </c>
      <c r="U146" s="782"/>
      <c r="V146" s="782"/>
      <c r="W146" s="782"/>
      <c r="X146" s="801">
        <v>42422</v>
      </c>
      <c r="Y146" s="815" t="s">
        <v>862</v>
      </c>
      <c r="Z146" s="815">
        <v>1</v>
      </c>
      <c r="AA146" s="815"/>
      <c r="AB146" s="815">
        <v>250</v>
      </c>
      <c r="AC146" s="814">
        <v>42566</v>
      </c>
      <c r="AD146" s="816"/>
      <c r="AE146" s="782" t="s">
        <v>825</v>
      </c>
      <c r="AF146" s="782"/>
      <c r="AG146" s="782"/>
      <c r="AH146" s="817"/>
      <c r="AI146" s="800">
        <v>1228</v>
      </c>
      <c r="AJ146" s="782">
        <v>0.36522153846153799</v>
      </c>
      <c r="AK146" s="816"/>
      <c r="AL146" s="800">
        <v>1.1130293159609119</v>
      </c>
      <c r="AM146" s="782">
        <v>1.0317025704103739</v>
      </c>
      <c r="AN146" s="782">
        <v>0.70002926543751831</v>
      </c>
      <c r="AO146" s="818">
        <v>0.70010615711252644</v>
      </c>
      <c r="AP146" s="816"/>
      <c r="AQ146" s="819">
        <v>1366.8</v>
      </c>
      <c r="AR146" s="820">
        <v>0.37680000000000002</v>
      </c>
      <c r="AS146" s="820">
        <v>1366.8</v>
      </c>
      <c r="AT146" s="820">
        <v>0.37680000000000002</v>
      </c>
      <c r="AU146" s="816"/>
      <c r="AV146" s="820">
        <v>956.8</v>
      </c>
      <c r="AW146" s="820">
        <v>0.26379999999999998</v>
      </c>
      <c r="AX146" s="820">
        <v>956.8</v>
      </c>
      <c r="AY146" s="820">
        <v>0.26379999999999998</v>
      </c>
      <c r="AZ146" s="816"/>
      <c r="BA146" s="820"/>
      <c r="BB146" s="820">
        <v>956.8</v>
      </c>
      <c r="BC146" s="820">
        <v>956.8</v>
      </c>
      <c r="BD146" s="820">
        <v>956.8</v>
      </c>
      <c r="BE146" s="820">
        <v>956.8</v>
      </c>
      <c r="BF146" s="820">
        <v>956.8</v>
      </c>
      <c r="BG146" s="820">
        <v>956.8</v>
      </c>
      <c r="BH146" s="820">
        <v>956.8</v>
      </c>
      <c r="BI146" s="820">
        <v>956.8</v>
      </c>
      <c r="BJ146" s="820">
        <v>956.8</v>
      </c>
      <c r="BK146" s="820">
        <v>956.8</v>
      </c>
      <c r="BL146" s="820">
        <v>956.8</v>
      </c>
      <c r="BM146" s="820">
        <v>956.8</v>
      </c>
      <c r="BN146" s="820">
        <v>956.8</v>
      </c>
      <c r="BO146" s="820">
        <v>956.8</v>
      </c>
      <c r="BP146" s="820">
        <v>956.8</v>
      </c>
      <c r="BQ146" s="820">
        <v>956.8</v>
      </c>
      <c r="BR146" s="820">
        <v>956.8</v>
      </c>
      <c r="BS146" s="820">
        <v>956.8</v>
      </c>
      <c r="BT146" s="820">
        <v>956.8</v>
      </c>
      <c r="BU146" s="820"/>
      <c r="BV146" s="820"/>
      <c r="BW146" s="820"/>
      <c r="BX146" s="820"/>
      <c r="BY146" s="820"/>
      <c r="BZ146" s="820"/>
      <c r="CA146" s="816"/>
      <c r="CB146" s="820"/>
      <c r="CC146" s="820">
        <v>0.26379999999999998</v>
      </c>
      <c r="CD146" s="820">
        <v>0.26379999999999998</v>
      </c>
      <c r="CE146" s="820">
        <v>0.26379999999999998</v>
      </c>
      <c r="CF146" s="820">
        <v>0.26379999999999998</v>
      </c>
      <c r="CG146" s="820">
        <v>0.26379999999999998</v>
      </c>
      <c r="CH146" s="820">
        <v>0.26379999999999998</v>
      </c>
      <c r="CI146" s="820">
        <v>0.26379999999999998</v>
      </c>
      <c r="CJ146" s="820">
        <v>0.26379999999999998</v>
      </c>
      <c r="CK146" s="820">
        <v>0.26379999999999998</v>
      </c>
      <c r="CL146" s="820">
        <v>0.26379999999999998</v>
      </c>
      <c r="CM146" s="820">
        <v>0.26379999999999998</v>
      </c>
      <c r="CN146" s="820">
        <v>0.26379999999999998</v>
      </c>
      <c r="CO146" s="820">
        <v>0.26379999999999998</v>
      </c>
      <c r="CP146" s="820">
        <v>0.26379999999999998</v>
      </c>
      <c r="CQ146" s="820">
        <v>0.26379999999999998</v>
      </c>
      <c r="CR146" s="820">
        <v>0.26379999999999998</v>
      </c>
      <c r="CS146" s="820">
        <v>0.26379999999999998</v>
      </c>
      <c r="CT146" s="820">
        <v>0.26379999999999998</v>
      </c>
      <c r="CU146" s="820">
        <v>0.26379999999999998</v>
      </c>
      <c r="CV146" s="820"/>
      <c r="CW146" s="820"/>
      <c r="CX146" s="820"/>
      <c r="CY146" s="820"/>
      <c r="CZ146" s="820"/>
      <c r="DA146" s="821"/>
    </row>
    <row r="147" spans="2:105">
      <c r="B147" s="800">
        <v>19222</v>
      </c>
      <c r="C147" s="782" t="s">
        <v>682</v>
      </c>
      <c r="D147" s="782" t="s">
        <v>858</v>
      </c>
      <c r="E147" s="782" t="s">
        <v>740</v>
      </c>
      <c r="F147" s="782" t="s">
        <v>820</v>
      </c>
      <c r="G147" s="782" t="s">
        <v>821</v>
      </c>
      <c r="H147" s="815">
        <v>2016</v>
      </c>
      <c r="I147" s="816"/>
      <c r="J147" s="764">
        <v>736681</v>
      </c>
      <c r="K147" s="764"/>
      <c r="L147" s="764" t="s">
        <v>29</v>
      </c>
      <c r="M147" s="782"/>
      <c r="N147" s="782"/>
      <c r="O147" s="782"/>
      <c r="P147" s="782"/>
      <c r="Q147" s="782"/>
      <c r="R147" s="782"/>
      <c r="S147" s="816"/>
      <c r="T147" s="782" t="s">
        <v>859</v>
      </c>
      <c r="U147" s="782"/>
      <c r="V147" s="782"/>
      <c r="W147" s="782"/>
      <c r="X147" s="801">
        <v>42478</v>
      </c>
      <c r="Y147" s="815" t="s">
        <v>862</v>
      </c>
      <c r="Z147" s="815">
        <v>1</v>
      </c>
      <c r="AA147" s="815"/>
      <c r="AB147" s="815">
        <v>250</v>
      </c>
      <c r="AC147" s="814">
        <v>42578</v>
      </c>
      <c r="AD147" s="816"/>
      <c r="AE147" s="782" t="s">
        <v>825</v>
      </c>
      <c r="AF147" s="782"/>
      <c r="AG147" s="782"/>
      <c r="AH147" s="817"/>
      <c r="AI147" s="800">
        <v>1228</v>
      </c>
      <c r="AJ147" s="782">
        <v>0.36522153846153799</v>
      </c>
      <c r="AK147" s="816"/>
      <c r="AL147" s="800">
        <v>1.1130293159609119</v>
      </c>
      <c r="AM147" s="782">
        <v>1.0317025704103739</v>
      </c>
      <c r="AN147" s="782">
        <v>0.70002926543751831</v>
      </c>
      <c r="AO147" s="818">
        <v>0.70010615711252644</v>
      </c>
      <c r="AP147" s="816"/>
      <c r="AQ147" s="819">
        <v>1366.8</v>
      </c>
      <c r="AR147" s="820">
        <v>0.37680000000000002</v>
      </c>
      <c r="AS147" s="820">
        <v>1366.8</v>
      </c>
      <c r="AT147" s="820">
        <v>0.37680000000000002</v>
      </c>
      <c r="AU147" s="816"/>
      <c r="AV147" s="820">
        <v>956.8</v>
      </c>
      <c r="AW147" s="820">
        <v>0.26379999999999998</v>
      </c>
      <c r="AX147" s="820">
        <v>956.8</v>
      </c>
      <c r="AY147" s="820">
        <v>0.26379999999999998</v>
      </c>
      <c r="AZ147" s="816"/>
      <c r="BA147" s="820"/>
      <c r="BB147" s="820">
        <v>956.8</v>
      </c>
      <c r="BC147" s="820">
        <v>956.8</v>
      </c>
      <c r="BD147" s="820">
        <v>956.8</v>
      </c>
      <c r="BE147" s="820">
        <v>956.8</v>
      </c>
      <c r="BF147" s="820">
        <v>956.8</v>
      </c>
      <c r="BG147" s="820">
        <v>956.8</v>
      </c>
      <c r="BH147" s="820">
        <v>956.8</v>
      </c>
      <c r="BI147" s="820">
        <v>956.8</v>
      </c>
      <c r="BJ147" s="820">
        <v>956.8</v>
      </c>
      <c r="BK147" s="820">
        <v>956.8</v>
      </c>
      <c r="BL147" s="820">
        <v>956.8</v>
      </c>
      <c r="BM147" s="820">
        <v>956.8</v>
      </c>
      <c r="BN147" s="820">
        <v>956.8</v>
      </c>
      <c r="BO147" s="820">
        <v>956.8</v>
      </c>
      <c r="BP147" s="820">
        <v>956.8</v>
      </c>
      <c r="BQ147" s="820">
        <v>956.8</v>
      </c>
      <c r="BR147" s="820">
        <v>956.8</v>
      </c>
      <c r="BS147" s="820">
        <v>956.8</v>
      </c>
      <c r="BT147" s="820">
        <v>956.8</v>
      </c>
      <c r="BU147" s="820"/>
      <c r="BV147" s="820"/>
      <c r="BW147" s="820"/>
      <c r="BX147" s="820"/>
      <c r="BY147" s="820"/>
      <c r="BZ147" s="820"/>
      <c r="CA147" s="816"/>
      <c r="CB147" s="820"/>
      <c r="CC147" s="820">
        <v>0.26379999999999998</v>
      </c>
      <c r="CD147" s="820">
        <v>0.26379999999999998</v>
      </c>
      <c r="CE147" s="820">
        <v>0.26379999999999998</v>
      </c>
      <c r="CF147" s="820">
        <v>0.26379999999999998</v>
      </c>
      <c r="CG147" s="820">
        <v>0.26379999999999998</v>
      </c>
      <c r="CH147" s="820">
        <v>0.26379999999999998</v>
      </c>
      <c r="CI147" s="820">
        <v>0.26379999999999998</v>
      </c>
      <c r="CJ147" s="820">
        <v>0.26379999999999998</v>
      </c>
      <c r="CK147" s="820">
        <v>0.26379999999999998</v>
      </c>
      <c r="CL147" s="820">
        <v>0.26379999999999998</v>
      </c>
      <c r="CM147" s="820">
        <v>0.26379999999999998</v>
      </c>
      <c r="CN147" s="820">
        <v>0.26379999999999998</v>
      </c>
      <c r="CO147" s="820">
        <v>0.26379999999999998</v>
      </c>
      <c r="CP147" s="820">
        <v>0.26379999999999998</v>
      </c>
      <c r="CQ147" s="820">
        <v>0.26379999999999998</v>
      </c>
      <c r="CR147" s="820">
        <v>0.26379999999999998</v>
      </c>
      <c r="CS147" s="820">
        <v>0.26379999999999998</v>
      </c>
      <c r="CT147" s="820">
        <v>0.26379999999999998</v>
      </c>
      <c r="CU147" s="820">
        <v>0.26379999999999998</v>
      </c>
      <c r="CV147" s="820"/>
      <c r="CW147" s="820"/>
      <c r="CX147" s="820"/>
      <c r="CY147" s="820"/>
      <c r="CZ147" s="820"/>
      <c r="DA147" s="821"/>
    </row>
    <row r="148" spans="2:105">
      <c r="B148" s="800">
        <v>19230</v>
      </c>
      <c r="C148" s="782" t="s">
        <v>682</v>
      </c>
      <c r="D148" s="782" t="s">
        <v>858</v>
      </c>
      <c r="E148" s="782" t="s">
        <v>740</v>
      </c>
      <c r="F148" s="782" t="s">
        <v>820</v>
      </c>
      <c r="G148" s="782" t="s">
        <v>821</v>
      </c>
      <c r="H148" s="815">
        <v>2016</v>
      </c>
      <c r="I148" s="816"/>
      <c r="J148" s="764">
        <v>724659</v>
      </c>
      <c r="K148" s="764"/>
      <c r="L148" s="764" t="s">
        <v>29</v>
      </c>
      <c r="M148" s="782"/>
      <c r="N148" s="782"/>
      <c r="O148" s="782"/>
      <c r="P148" s="782"/>
      <c r="Q148" s="782"/>
      <c r="R148" s="782"/>
      <c r="S148" s="816"/>
      <c r="T148" s="782" t="s">
        <v>859</v>
      </c>
      <c r="U148" s="782"/>
      <c r="V148" s="782"/>
      <c r="W148" s="782"/>
      <c r="X148" s="801">
        <v>42387</v>
      </c>
      <c r="Y148" s="815" t="s">
        <v>862</v>
      </c>
      <c r="Z148" s="815">
        <v>1</v>
      </c>
      <c r="AA148" s="815"/>
      <c r="AB148" s="815">
        <v>250</v>
      </c>
      <c r="AC148" s="814">
        <v>42566</v>
      </c>
      <c r="AD148" s="816"/>
      <c r="AE148" s="782" t="s">
        <v>825</v>
      </c>
      <c r="AF148" s="782"/>
      <c r="AG148" s="782"/>
      <c r="AH148" s="817"/>
      <c r="AI148" s="800">
        <v>1228</v>
      </c>
      <c r="AJ148" s="782">
        <v>0.36522153846153799</v>
      </c>
      <c r="AK148" s="816"/>
      <c r="AL148" s="800">
        <v>1.1130293159609119</v>
      </c>
      <c r="AM148" s="782">
        <v>1.0317025704103739</v>
      </c>
      <c r="AN148" s="782">
        <v>0.70002926543751831</v>
      </c>
      <c r="AO148" s="818">
        <v>0.70010615711252644</v>
      </c>
      <c r="AP148" s="816"/>
      <c r="AQ148" s="819">
        <v>1366.8</v>
      </c>
      <c r="AR148" s="820">
        <v>0.37680000000000002</v>
      </c>
      <c r="AS148" s="820">
        <v>1366.8</v>
      </c>
      <c r="AT148" s="820">
        <v>0.37680000000000002</v>
      </c>
      <c r="AU148" s="816"/>
      <c r="AV148" s="820">
        <v>956.8</v>
      </c>
      <c r="AW148" s="820">
        <v>0.26379999999999998</v>
      </c>
      <c r="AX148" s="820">
        <v>956.8</v>
      </c>
      <c r="AY148" s="820">
        <v>0.26379999999999998</v>
      </c>
      <c r="AZ148" s="816"/>
      <c r="BA148" s="820"/>
      <c r="BB148" s="820">
        <v>956.8</v>
      </c>
      <c r="BC148" s="820">
        <v>956.8</v>
      </c>
      <c r="BD148" s="820">
        <v>956.8</v>
      </c>
      <c r="BE148" s="820">
        <v>956.8</v>
      </c>
      <c r="BF148" s="820">
        <v>956.8</v>
      </c>
      <c r="BG148" s="820">
        <v>956.8</v>
      </c>
      <c r="BH148" s="820">
        <v>956.8</v>
      </c>
      <c r="BI148" s="820">
        <v>956.8</v>
      </c>
      <c r="BJ148" s="820">
        <v>956.8</v>
      </c>
      <c r="BK148" s="820">
        <v>956.8</v>
      </c>
      <c r="BL148" s="820">
        <v>956.8</v>
      </c>
      <c r="BM148" s="820">
        <v>956.8</v>
      </c>
      <c r="BN148" s="820">
        <v>956.8</v>
      </c>
      <c r="BO148" s="820">
        <v>956.8</v>
      </c>
      <c r="BP148" s="820">
        <v>956.8</v>
      </c>
      <c r="BQ148" s="820">
        <v>956.8</v>
      </c>
      <c r="BR148" s="820">
        <v>956.8</v>
      </c>
      <c r="BS148" s="820">
        <v>956.8</v>
      </c>
      <c r="BT148" s="820">
        <v>956.8</v>
      </c>
      <c r="BU148" s="820"/>
      <c r="BV148" s="820"/>
      <c r="BW148" s="820"/>
      <c r="BX148" s="820"/>
      <c r="BY148" s="820"/>
      <c r="BZ148" s="820"/>
      <c r="CA148" s="816"/>
      <c r="CB148" s="820"/>
      <c r="CC148" s="820">
        <v>0.26379999999999998</v>
      </c>
      <c r="CD148" s="820">
        <v>0.26379999999999998</v>
      </c>
      <c r="CE148" s="820">
        <v>0.26379999999999998</v>
      </c>
      <c r="CF148" s="820">
        <v>0.26379999999999998</v>
      </c>
      <c r="CG148" s="820">
        <v>0.26379999999999998</v>
      </c>
      <c r="CH148" s="820">
        <v>0.26379999999999998</v>
      </c>
      <c r="CI148" s="820">
        <v>0.26379999999999998</v>
      </c>
      <c r="CJ148" s="820">
        <v>0.26379999999999998</v>
      </c>
      <c r="CK148" s="820">
        <v>0.26379999999999998</v>
      </c>
      <c r="CL148" s="820">
        <v>0.26379999999999998</v>
      </c>
      <c r="CM148" s="820">
        <v>0.26379999999999998</v>
      </c>
      <c r="CN148" s="820">
        <v>0.26379999999999998</v>
      </c>
      <c r="CO148" s="820">
        <v>0.26379999999999998</v>
      </c>
      <c r="CP148" s="820">
        <v>0.26379999999999998</v>
      </c>
      <c r="CQ148" s="820">
        <v>0.26379999999999998</v>
      </c>
      <c r="CR148" s="820">
        <v>0.26379999999999998</v>
      </c>
      <c r="CS148" s="820">
        <v>0.26379999999999998</v>
      </c>
      <c r="CT148" s="820">
        <v>0.26379999999999998</v>
      </c>
      <c r="CU148" s="820">
        <v>0.26379999999999998</v>
      </c>
      <c r="CV148" s="820"/>
      <c r="CW148" s="820"/>
      <c r="CX148" s="820"/>
      <c r="CY148" s="820"/>
      <c r="CZ148" s="820"/>
      <c r="DA148" s="821"/>
    </row>
    <row r="149" spans="2:105">
      <c r="B149" s="800">
        <v>19231</v>
      </c>
      <c r="C149" s="782" t="s">
        <v>682</v>
      </c>
      <c r="D149" s="782" t="s">
        <v>858</v>
      </c>
      <c r="E149" s="782" t="s">
        <v>740</v>
      </c>
      <c r="F149" s="782" t="s">
        <v>820</v>
      </c>
      <c r="G149" s="782" t="s">
        <v>821</v>
      </c>
      <c r="H149" s="815">
        <v>2016</v>
      </c>
      <c r="I149" s="816"/>
      <c r="J149" s="764">
        <v>724675</v>
      </c>
      <c r="K149" s="764"/>
      <c r="L149" s="764" t="s">
        <v>29</v>
      </c>
      <c r="M149" s="782"/>
      <c r="N149" s="782"/>
      <c r="O149" s="782"/>
      <c r="P149" s="782"/>
      <c r="Q149" s="782"/>
      <c r="R149" s="782"/>
      <c r="S149" s="816"/>
      <c r="T149" s="782" t="s">
        <v>859</v>
      </c>
      <c r="U149" s="782"/>
      <c r="V149" s="782"/>
      <c r="W149" s="782"/>
      <c r="X149" s="801">
        <v>42381</v>
      </c>
      <c r="Y149" s="815" t="s">
        <v>862</v>
      </c>
      <c r="Z149" s="815">
        <v>1</v>
      </c>
      <c r="AA149" s="815"/>
      <c r="AB149" s="815">
        <v>250</v>
      </c>
      <c r="AC149" s="814">
        <v>42566</v>
      </c>
      <c r="AD149" s="816"/>
      <c r="AE149" s="782" t="s">
        <v>825</v>
      </c>
      <c r="AF149" s="782"/>
      <c r="AG149" s="782"/>
      <c r="AH149" s="817"/>
      <c r="AI149" s="800">
        <v>1228</v>
      </c>
      <c r="AJ149" s="782">
        <v>0.36522153846153799</v>
      </c>
      <c r="AK149" s="816"/>
      <c r="AL149" s="800">
        <v>1.1130293159609119</v>
      </c>
      <c r="AM149" s="782">
        <v>1.0317025704103739</v>
      </c>
      <c r="AN149" s="782">
        <v>0.70002926543751831</v>
      </c>
      <c r="AO149" s="818">
        <v>0.70010615711252644</v>
      </c>
      <c r="AP149" s="816"/>
      <c r="AQ149" s="819">
        <v>1366.8</v>
      </c>
      <c r="AR149" s="820">
        <v>0.37680000000000002</v>
      </c>
      <c r="AS149" s="820">
        <v>1366.8</v>
      </c>
      <c r="AT149" s="820">
        <v>0.37680000000000002</v>
      </c>
      <c r="AU149" s="816"/>
      <c r="AV149" s="820">
        <v>956.8</v>
      </c>
      <c r="AW149" s="820">
        <v>0.26379999999999998</v>
      </c>
      <c r="AX149" s="820">
        <v>956.8</v>
      </c>
      <c r="AY149" s="820">
        <v>0.26379999999999998</v>
      </c>
      <c r="AZ149" s="816"/>
      <c r="BA149" s="820"/>
      <c r="BB149" s="820">
        <v>956.8</v>
      </c>
      <c r="BC149" s="820">
        <v>956.8</v>
      </c>
      <c r="BD149" s="820">
        <v>956.8</v>
      </c>
      <c r="BE149" s="820">
        <v>956.8</v>
      </c>
      <c r="BF149" s="820">
        <v>956.8</v>
      </c>
      <c r="BG149" s="820">
        <v>956.8</v>
      </c>
      <c r="BH149" s="820">
        <v>956.8</v>
      </c>
      <c r="BI149" s="820">
        <v>956.8</v>
      </c>
      <c r="BJ149" s="820">
        <v>956.8</v>
      </c>
      <c r="BK149" s="820">
        <v>956.8</v>
      </c>
      <c r="BL149" s="820">
        <v>956.8</v>
      </c>
      <c r="BM149" s="820">
        <v>956.8</v>
      </c>
      <c r="BN149" s="820">
        <v>956.8</v>
      </c>
      <c r="BO149" s="820">
        <v>956.8</v>
      </c>
      <c r="BP149" s="820">
        <v>956.8</v>
      </c>
      <c r="BQ149" s="820">
        <v>956.8</v>
      </c>
      <c r="BR149" s="820">
        <v>956.8</v>
      </c>
      <c r="BS149" s="820">
        <v>956.8</v>
      </c>
      <c r="BT149" s="820">
        <v>956.8</v>
      </c>
      <c r="BU149" s="820"/>
      <c r="BV149" s="820"/>
      <c r="BW149" s="820"/>
      <c r="BX149" s="820"/>
      <c r="BY149" s="820"/>
      <c r="BZ149" s="820"/>
      <c r="CA149" s="816"/>
      <c r="CB149" s="820"/>
      <c r="CC149" s="820">
        <v>0.26379999999999998</v>
      </c>
      <c r="CD149" s="820">
        <v>0.26379999999999998</v>
      </c>
      <c r="CE149" s="820">
        <v>0.26379999999999998</v>
      </c>
      <c r="CF149" s="820">
        <v>0.26379999999999998</v>
      </c>
      <c r="CG149" s="820">
        <v>0.26379999999999998</v>
      </c>
      <c r="CH149" s="820">
        <v>0.26379999999999998</v>
      </c>
      <c r="CI149" s="820">
        <v>0.26379999999999998</v>
      </c>
      <c r="CJ149" s="820">
        <v>0.26379999999999998</v>
      </c>
      <c r="CK149" s="820">
        <v>0.26379999999999998</v>
      </c>
      <c r="CL149" s="820">
        <v>0.26379999999999998</v>
      </c>
      <c r="CM149" s="820">
        <v>0.26379999999999998</v>
      </c>
      <c r="CN149" s="820">
        <v>0.26379999999999998</v>
      </c>
      <c r="CO149" s="820">
        <v>0.26379999999999998</v>
      </c>
      <c r="CP149" s="820">
        <v>0.26379999999999998</v>
      </c>
      <c r="CQ149" s="820">
        <v>0.26379999999999998</v>
      </c>
      <c r="CR149" s="820">
        <v>0.26379999999999998</v>
      </c>
      <c r="CS149" s="820">
        <v>0.26379999999999998</v>
      </c>
      <c r="CT149" s="820">
        <v>0.26379999999999998</v>
      </c>
      <c r="CU149" s="820">
        <v>0.26379999999999998</v>
      </c>
      <c r="CV149" s="820"/>
      <c r="CW149" s="820"/>
      <c r="CX149" s="820"/>
      <c r="CY149" s="820"/>
      <c r="CZ149" s="820"/>
      <c r="DA149" s="821"/>
    </row>
    <row r="150" spans="2:105">
      <c r="B150" s="800">
        <v>19225</v>
      </c>
      <c r="C150" s="782" t="s">
        <v>682</v>
      </c>
      <c r="D150" s="782" t="s">
        <v>858</v>
      </c>
      <c r="E150" s="782" t="s">
        <v>740</v>
      </c>
      <c r="F150" s="782" t="s">
        <v>820</v>
      </c>
      <c r="G150" s="782" t="s">
        <v>821</v>
      </c>
      <c r="H150" s="815">
        <v>2016</v>
      </c>
      <c r="I150" s="816"/>
      <c r="J150" s="764">
        <v>743601</v>
      </c>
      <c r="K150" s="764"/>
      <c r="L150" s="764" t="s">
        <v>29</v>
      </c>
      <c r="M150" s="782"/>
      <c r="N150" s="782"/>
      <c r="O150" s="782"/>
      <c r="P150" s="782"/>
      <c r="Q150" s="782"/>
      <c r="R150" s="782"/>
      <c r="S150" s="816"/>
      <c r="T150" s="782" t="s">
        <v>866</v>
      </c>
      <c r="U150" s="782"/>
      <c r="V150" s="782"/>
      <c r="W150" s="782"/>
      <c r="X150" s="801">
        <v>42526</v>
      </c>
      <c r="Y150" s="815" t="s">
        <v>862</v>
      </c>
      <c r="Z150" s="815">
        <v>1</v>
      </c>
      <c r="AA150" s="815"/>
      <c r="AB150" s="815">
        <v>400</v>
      </c>
      <c r="AC150" s="814">
        <v>42578</v>
      </c>
      <c r="AD150" s="816"/>
      <c r="AE150" s="782" t="s">
        <v>825</v>
      </c>
      <c r="AF150" s="782"/>
      <c r="AG150" s="782"/>
      <c r="AH150" s="817"/>
      <c r="AI150" s="800">
        <v>16.86</v>
      </c>
      <c r="AJ150" s="782">
        <v>9.8970476701362407E-3</v>
      </c>
      <c r="AK150" s="816"/>
      <c r="AL150" s="800">
        <v>1.8861209964412813</v>
      </c>
      <c r="AM150" s="782">
        <v>3.5970322854381016</v>
      </c>
      <c r="AN150" s="782">
        <v>1</v>
      </c>
      <c r="AO150" s="818">
        <v>1</v>
      </c>
      <c r="AP150" s="816"/>
      <c r="AQ150" s="819">
        <v>31.8</v>
      </c>
      <c r="AR150" s="820">
        <v>3.56E-2</v>
      </c>
      <c r="AS150" s="820">
        <v>31.8</v>
      </c>
      <c r="AT150" s="820">
        <v>3.56E-2</v>
      </c>
      <c r="AU150" s="816"/>
      <c r="AV150" s="820">
        <v>31.8</v>
      </c>
      <c r="AW150" s="820">
        <v>3.56E-2</v>
      </c>
      <c r="AX150" s="820">
        <v>31.8</v>
      </c>
      <c r="AY150" s="820">
        <v>3.56E-2</v>
      </c>
      <c r="AZ150" s="816"/>
      <c r="BA150" s="820"/>
      <c r="BB150" s="820">
        <v>31.8</v>
      </c>
      <c r="BC150" s="820">
        <v>31.8</v>
      </c>
      <c r="BD150" s="820">
        <v>31.8</v>
      </c>
      <c r="BE150" s="820">
        <v>31.8</v>
      </c>
      <c r="BF150" s="820">
        <v>31.8</v>
      </c>
      <c r="BG150" s="820">
        <v>31.8</v>
      </c>
      <c r="BH150" s="820">
        <v>31.8</v>
      </c>
      <c r="BI150" s="820">
        <v>31.8</v>
      </c>
      <c r="BJ150" s="820">
        <v>31.8</v>
      </c>
      <c r="BK150" s="820">
        <v>31.8</v>
      </c>
      <c r="BL150" s="820">
        <v>31.8</v>
      </c>
      <c r="BM150" s="820">
        <v>31.8</v>
      </c>
      <c r="BN150" s="820">
        <v>31.8</v>
      </c>
      <c r="BO150" s="820">
        <v>31.8</v>
      </c>
      <c r="BP150" s="820">
        <v>31.8</v>
      </c>
      <c r="BQ150" s="820">
        <v>31.8</v>
      </c>
      <c r="BR150" s="820">
        <v>31.8</v>
      </c>
      <c r="BS150" s="820">
        <v>31.8</v>
      </c>
      <c r="BT150" s="820">
        <v>0</v>
      </c>
      <c r="BU150" s="820"/>
      <c r="BV150" s="820"/>
      <c r="BW150" s="820"/>
      <c r="BX150" s="820"/>
      <c r="BY150" s="820"/>
      <c r="BZ150" s="820"/>
      <c r="CA150" s="816"/>
      <c r="CB150" s="820"/>
      <c r="CC150" s="820">
        <v>3.56E-2</v>
      </c>
      <c r="CD150" s="820">
        <v>3.56E-2</v>
      </c>
      <c r="CE150" s="820">
        <v>3.56E-2</v>
      </c>
      <c r="CF150" s="820">
        <v>3.56E-2</v>
      </c>
      <c r="CG150" s="820">
        <v>3.56E-2</v>
      </c>
      <c r="CH150" s="820">
        <v>3.56E-2</v>
      </c>
      <c r="CI150" s="820">
        <v>3.56E-2</v>
      </c>
      <c r="CJ150" s="820">
        <v>3.56E-2</v>
      </c>
      <c r="CK150" s="820">
        <v>3.56E-2</v>
      </c>
      <c r="CL150" s="820">
        <v>3.56E-2</v>
      </c>
      <c r="CM150" s="820">
        <v>3.56E-2</v>
      </c>
      <c r="CN150" s="820">
        <v>3.56E-2</v>
      </c>
      <c r="CO150" s="820">
        <v>3.56E-2</v>
      </c>
      <c r="CP150" s="820">
        <v>3.56E-2</v>
      </c>
      <c r="CQ150" s="820">
        <v>3.56E-2</v>
      </c>
      <c r="CR150" s="820">
        <v>3.56E-2</v>
      </c>
      <c r="CS150" s="820">
        <v>3.56E-2</v>
      </c>
      <c r="CT150" s="820">
        <v>3.56E-2</v>
      </c>
      <c r="CU150" s="820">
        <v>0</v>
      </c>
      <c r="CV150" s="820"/>
      <c r="CW150" s="820"/>
      <c r="CX150" s="820"/>
      <c r="CY150" s="820"/>
      <c r="CZ150" s="820"/>
      <c r="DA150" s="821"/>
    </row>
    <row r="151" spans="2:105">
      <c r="B151" s="800">
        <v>19232</v>
      </c>
      <c r="C151" s="782" t="s">
        <v>682</v>
      </c>
      <c r="D151" s="782" t="s">
        <v>858</v>
      </c>
      <c r="E151" s="782" t="s">
        <v>740</v>
      </c>
      <c r="F151" s="782" t="s">
        <v>820</v>
      </c>
      <c r="G151" s="782" t="s">
        <v>821</v>
      </c>
      <c r="H151" s="815">
        <v>2016</v>
      </c>
      <c r="I151" s="816"/>
      <c r="J151" s="764">
        <v>724768</v>
      </c>
      <c r="K151" s="764"/>
      <c r="L151" s="764" t="s">
        <v>29</v>
      </c>
      <c r="M151" s="782"/>
      <c r="N151" s="782"/>
      <c r="O151" s="782"/>
      <c r="P151" s="782"/>
      <c r="Q151" s="782"/>
      <c r="R151" s="782"/>
      <c r="S151" s="816"/>
      <c r="T151" s="782" t="s">
        <v>859</v>
      </c>
      <c r="U151" s="782"/>
      <c r="V151" s="782"/>
      <c r="W151" s="782"/>
      <c r="X151" s="801">
        <v>42372</v>
      </c>
      <c r="Y151" s="815" t="s">
        <v>862</v>
      </c>
      <c r="Z151" s="815">
        <v>1</v>
      </c>
      <c r="AA151" s="815"/>
      <c r="AB151" s="815">
        <v>250</v>
      </c>
      <c r="AC151" s="814">
        <v>42566</v>
      </c>
      <c r="AD151" s="816"/>
      <c r="AE151" s="782" t="s">
        <v>825</v>
      </c>
      <c r="AF151" s="782"/>
      <c r="AG151" s="782"/>
      <c r="AH151" s="817"/>
      <c r="AI151" s="800">
        <v>1228</v>
      </c>
      <c r="AJ151" s="782">
        <v>0.36522153846153799</v>
      </c>
      <c r="AK151" s="816"/>
      <c r="AL151" s="800">
        <v>1.1130293159609119</v>
      </c>
      <c r="AM151" s="782">
        <v>1.0317025704103739</v>
      </c>
      <c r="AN151" s="782">
        <v>0.70002926543751831</v>
      </c>
      <c r="AO151" s="818">
        <v>0.70010615711252644</v>
      </c>
      <c r="AP151" s="816"/>
      <c r="AQ151" s="819">
        <v>1366.8</v>
      </c>
      <c r="AR151" s="820">
        <v>0.37680000000000002</v>
      </c>
      <c r="AS151" s="820">
        <v>1366.8</v>
      </c>
      <c r="AT151" s="820">
        <v>0.37680000000000002</v>
      </c>
      <c r="AU151" s="816"/>
      <c r="AV151" s="820">
        <v>956.8</v>
      </c>
      <c r="AW151" s="820">
        <v>0.26379999999999998</v>
      </c>
      <c r="AX151" s="820">
        <v>956.8</v>
      </c>
      <c r="AY151" s="820">
        <v>0.26379999999999998</v>
      </c>
      <c r="AZ151" s="816"/>
      <c r="BA151" s="820"/>
      <c r="BB151" s="820">
        <v>956.8</v>
      </c>
      <c r="BC151" s="820">
        <v>956.8</v>
      </c>
      <c r="BD151" s="820">
        <v>956.8</v>
      </c>
      <c r="BE151" s="820">
        <v>956.8</v>
      </c>
      <c r="BF151" s="820">
        <v>956.8</v>
      </c>
      <c r="BG151" s="820">
        <v>956.8</v>
      </c>
      <c r="BH151" s="820">
        <v>956.8</v>
      </c>
      <c r="BI151" s="820">
        <v>956.8</v>
      </c>
      <c r="BJ151" s="820">
        <v>956.8</v>
      </c>
      <c r="BK151" s="820">
        <v>956.8</v>
      </c>
      <c r="BL151" s="820">
        <v>956.8</v>
      </c>
      <c r="BM151" s="820">
        <v>956.8</v>
      </c>
      <c r="BN151" s="820">
        <v>956.8</v>
      </c>
      <c r="BO151" s="820">
        <v>956.8</v>
      </c>
      <c r="BP151" s="820">
        <v>956.8</v>
      </c>
      <c r="BQ151" s="820">
        <v>956.8</v>
      </c>
      <c r="BR151" s="820">
        <v>956.8</v>
      </c>
      <c r="BS151" s="820">
        <v>956.8</v>
      </c>
      <c r="BT151" s="820">
        <v>956.8</v>
      </c>
      <c r="BU151" s="820"/>
      <c r="BV151" s="820"/>
      <c r="BW151" s="820"/>
      <c r="BX151" s="820"/>
      <c r="BY151" s="820"/>
      <c r="BZ151" s="820"/>
      <c r="CA151" s="816"/>
      <c r="CB151" s="820"/>
      <c r="CC151" s="820">
        <v>0.26379999999999998</v>
      </c>
      <c r="CD151" s="820">
        <v>0.26379999999999998</v>
      </c>
      <c r="CE151" s="820">
        <v>0.26379999999999998</v>
      </c>
      <c r="CF151" s="820">
        <v>0.26379999999999998</v>
      </c>
      <c r="CG151" s="820">
        <v>0.26379999999999998</v>
      </c>
      <c r="CH151" s="820">
        <v>0.26379999999999998</v>
      </c>
      <c r="CI151" s="820">
        <v>0.26379999999999998</v>
      </c>
      <c r="CJ151" s="820">
        <v>0.26379999999999998</v>
      </c>
      <c r="CK151" s="820">
        <v>0.26379999999999998</v>
      </c>
      <c r="CL151" s="820">
        <v>0.26379999999999998</v>
      </c>
      <c r="CM151" s="820">
        <v>0.26379999999999998</v>
      </c>
      <c r="CN151" s="820">
        <v>0.26379999999999998</v>
      </c>
      <c r="CO151" s="820">
        <v>0.26379999999999998</v>
      </c>
      <c r="CP151" s="820">
        <v>0.26379999999999998</v>
      </c>
      <c r="CQ151" s="820">
        <v>0.26379999999999998</v>
      </c>
      <c r="CR151" s="820">
        <v>0.26379999999999998</v>
      </c>
      <c r="CS151" s="820">
        <v>0.26379999999999998</v>
      </c>
      <c r="CT151" s="820">
        <v>0.26379999999999998</v>
      </c>
      <c r="CU151" s="820">
        <v>0.26379999999999998</v>
      </c>
      <c r="CV151" s="820"/>
      <c r="CW151" s="820"/>
      <c r="CX151" s="820"/>
      <c r="CY151" s="820"/>
      <c r="CZ151" s="820"/>
      <c r="DA151" s="821"/>
    </row>
    <row r="152" spans="2:105">
      <c r="B152" s="800">
        <v>19233</v>
      </c>
      <c r="C152" s="782" t="s">
        <v>682</v>
      </c>
      <c r="D152" s="782" t="s">
        <v>858</v>
      </c>
      <c r="E152" s="782" t="s">
        <v>740</v>
      </c>
      <c r="F152" s="782" t="s">
        <v>820</v>
      </c>
      <c r="G152" s="782" t="s">
        <v>821</v>
      </c>
      <c r="H152" s="815">
        <v>2016</v>
      </c>
      <c r="I152" s="816"/>
      <c r="J152" s="764">
        <v>724699</v>
      </c>
      <c r="K152" s="764"/>
      <c r="L152" s="764" t="s">
        <v>29</v>
      </c>
      <c r="M152" s="782"/>
      <c r="N152" s="782"/>
      <c r="O152" s="782"/>
      <c r="P152" s="782"/>
      <c r="Q152" s="782"/>
      <c r="R152" s="782"/>
      <c r="S152" s="816"/>
      <c r="T152" s="782" t="s">
        <v>859</v>
      </c>
      <c r="U152" s="782"/>
      <c r="V152" s="782"/>
      <c r="W152" s="782"/>
      <c r="X152" s="801">
        <v>42380</v>
      </c>
      <c r="Y152" s="815" t="s">
        <v>862</v>
      </c>
      <c r="Z152" s="815">
        <v>1</v>
      </c>
      <c r="AA152" s="815"/>
      <c r="AB152" s="815">
        <v>250</v>
      </c>
      <c r="AC152" s="814">
        <v>42593</v>
      </c>
      <c r="AD152" s="816"/>
      <c r="AE152" s="782" t="s">
        <v>825</v>
      </c>
      <c r="AF152" s="782"/>
      <c r="AG152" s="782"/>
      <c r="AH152" s="817"/>
      <c r="AI152" s="800">
        <v>1228</v>
      </c>
      <c r="AJ152" s="782">
        <v>0.36522153846153799</v>
      </c>
      <c r="AK152" s="816"/>
      <c r="AL152" s="800">
        <v>1.1130293159609119</v>
      </c>
      <c r="AM152" s="782">
        <v>1.0317025704103739</v>
      </c>
      <c r="AN152" s="782">
        <v>0.70002926543751831</v>
      </c>
      <c r="AO152" s="818">
        <v>0.70010615711252644</v>
      </c>
      <c r="AP152" s="816"/>
      <c r="AQ152" s="819">
        <v>1366.8</v>
      </c>
      <c r="AR152" s="820">
        <v>0.37680000000000002</v>
      </c>
      <c r="AS152" s="820">
        <v>1366.8</v>
      </c>
      <c r="AT152" s="820">
        <v>0.37680000000000002</v>
      </c>
      <c r="AU152" s="816"/>
      <c r="AV152" s="820">
        <v>956.8</v>
      </c>
      <c r="AW152" s="820">
        <v>0.26379999999999998</v>
      </c>
      <c r="AX152" s="820">
        <v>956.8</v>
      </c>
      <c r="AY152" s="820">
        <v>0.26379999999999998</v>
      </c>
      <c r="AZ152" s="816"/>
      <c r="BA152" s="820"/>
      <c r="BB152" s="820">
        <v>956.8</v>
      </c>
      <c r="BC152" s="820">
        <v>956.8</v>
      </c>
      <c r="BD152" s="820">
        <v>956.8</v>
      </c>
      <c r="BE152" s="820">
        <v>956.8</v>
      </c>
      <c r="BF152" s="820">
        <v>956.8</v>
      </c>
      <c r="BG152" s="820">
        <v>956.8</v>
      </c>
      <c r="BH152" s="820">
        <v>956.8</v>
      </c>
      <c r="BI152" s="820">
        <v>956.8</v>
      </c>
      <c r="BJ152" s="820">
        <v>956.8</v>
      </c>
      <c r="BK152" s="820">
        <v>956.8</v>
      </c>
      <c r="BL152" s="820">
        <v>956.8</v>
      </c>
      <c r="BM152" s="820">
        <v>956.8</v>
      </c>
      <c r="BN152" s="820">
        <v>956.8</v>
      </c>
      <c r="BO152" s="820">
        <v>956.8</v>
      </c>
      <c r="BP152" s="820">
        <v>956.8</v>
      </c>
      <c r="BQ152" s="820">
        <v>956.8</v>
      </c>
      <c r="BR152" s="820">
        <v>956.8</v>
      </c>
      <c r="BS152" s="820">
        <v>956.8</v>
      </c>
      <c r="BT152" s="820">
        <v>956.8</v>
      </c>
      <c r="BU152" s="820"/>
      <c r="BV152" s="820"/>
      <c r="BW152" s="820"/>
      <c r="BX152" s="820"/>
      <c r="BY152" s="820"/>
      <c r="BZ152" s="820"/>
      <c r="CA152" s="816"/>
      <c r="CB152" s="820"/>
      <c r="CC152" s="820">
        <v>0.26379999999999998</v>
      </c>
      <c r="CD152" s="820">
        <v>0.26379999999999998</v>
      </c>
      <c r="CE152" s="820">
        <v>0.26379999999999998</v>
      </c>
      <c r="CF152" s="820">
        <v>0.26379999999999998</v>
      </c>
      <c r="CG152" s="820">
        <v>0.26379999999999998</v>
      </c>
      <c r="CH152" s="820">
        <v>0.26379999999999998</v>
      </c>
      <c r="CI152" s="820">
        <v>0.26379999999999998</v>
      </c>
      <c r="CJ152" s="820">
        <v>0.26379999999999998</v>
      </c>
      <c r="CK152" s="820">
        <v>0.26379999999999998</v>
      </c>
      <c r="CL152" s="820">
        <v>0.26379999999999998</v>
      </c>
      <c r="CM152" s="820">
        <v>0.26379999999999998</v>
      </c>
      <c r="CN152" s="820">
        <v>0.26379999999999998</v>
      </c>
      <c r="CO152" s="820">
        <v>0.26379999999999998</v>
      </c>
      <c r="CP152" s="820">
        <v>0.26379999999999998</v>
      </c>
      <c r="CQ152" s="820">
        <v>0.26379999999999998</v>
      </c>
      <c r="CR152" s="820">
        <v>0.26379999999999998</v>
      </c>
      <c r="CS152" s="820">
        <v>0.26379999999999998</v>
      </c>
      <c r="CT152" s="820">
        <v>0.26379999999999998</v>
      </c>
      <c r="CU152" s="820">
        <v>0.26379999999999998</v>
      </c>
      <c r="CV152" s="820"/>
      <c r="CW152" s="820"/>
      <c r="CX152" s="820"/>
      <c r="CY152" s="820"/>
      <c r="CZ152" s="820"/>
      <c r="DA152" s="821"/>
    </row>
    <row r="153" spans="2:105">
      <c r="B153" s="800">
        <v>19234</v>
      </c>
      <c r="C153" s="782" t="s">
        <v>682</v>
      </c>
      <c r="D153" s="782" t="s">
        <v>858</v>
      </c>
      <c r="E153" s="782" t="s">
        <v>740</v>
      </c>
      <c r="F153" s="782" t="s">
        <v>820</v>
      </c>
      <c r="G153" s="782" t="s">
        <v>821</v>
      </c>
      <c r="H153" s="815">
        <v>2016</v>
      </c>
      <c r="I153" s="816"/>
      <c r="J153" s="764">
        <v>723498</v>
      </c>
      <c r="K153" s="764"/>
      <c r="L153" s="764" t="s">
        <v>29</v>
      </c>
      <c r="M153" s="782"/>
      <c r="N153" s="782"/>
      <c r="O153" s="782"/>
      <c r="P153" s="782"/>
      <c r="Q153" s="782"/>
      <c r="R153" s="782"/>
      <c r="S153" s="816"/>
      <c r="T153" s="782" t="s">
        <v>859</v>
      </c>
      <c r="U153" s="782"/>
      <c r="V153" s="782"/>
      <c r="W153" s="782"/>
      <c r="X153" s="801">
        <v>42447</v>
      </c>
      <c r="Y153" s="815" t="s">
        <v>862</v>
      </c>
      <c r="Z153" s="815">
        <v>1</v>
      </c>
      <c r="AA153" s="815"/>
      <c r="AB153" s="815">
        <v>250</v>
      </c>
      <c r="AC153" s="814">
        <v>42607</v>
      </c>
      <c r="AD153" s="816"/>
      <c r="AE153" s="782" t="s">
        <v>825</v>
      </c>
      <c r="AF153" s="782"/>
      <c r="AG153" s="782"/>
      <c r="AH153" s="817"/>
      <c r="AI153" s="800">
        <v>1228</v>
      </c>
      <c r="AJ153" s="782">
        <v>0.36522153846153799</v>
      </c>
      <c r="AK153" s="816"/>
      <c r="AL153" s="800">
        <v>1.1130293159609119</v>
      </c>
      <c r="AM153" s="782">
        <v>1.0317025704103739</v>
      </c>
      <c r="AN153" s="782">
        <v>0.70002926543751831</v>
      </c>
      <c r="AO153" s="818">
        <v>0.70010615711252644</v>
      </c>
      <c r="AP153" s="816"/>
      <c r="AQ153" s="819">
        <v>1366.8</v>
      </c>
      <c r="AR153" s="820">
        <v>0.37680000000000002</v>
      </c>
      <c r="AS153" s="820">
        <v>1366.8</v>
      </c>
      <c r="AT153" s="820">
        <v>0.37680000000000002</v>
      </c>
      <c r="AU153" s="816"/>
      <c r="AV153" s="820">
        <v>956.8</v>
      </c>
      <c r="AW153" s="820">
        <v>0.26379999999999998</v>
      </c>
      <c r="AX153" s="820">
        <v>956.8</v>
      </c>
      <c r="AY153" s="820">
        <v>0.26379999999999998</v>
      </c>
      <c r="AZ153" s="816"/>
      <c r="BA153" s="820"/>
      <c r="BB153" s="820">
        <v>956.8</v>
      </c>
      <c r="BC153" s="820">
        <v>956.8</v>
      </c>
      <c r="BD153" s="820">
        <v>956.8</v>
      </c>
      <c r="BE153" s="820">
        <v>956.8</v>
      </c>
      <c r="BF153" s="820">
        <v>956.8</v>
      </c>
      <c r="BG153" s="820">
        <v>956.8</v>
      </c>
      <c r="BH153" s="820">
        <v>956.8</v>
      </c>
      <c r="BI153" s="820">
        <v>956.8</v>
      </c>
      <c r="BJ153" s="820">
        <v>956.8</v>
      </c>
      <c r="BK153" s="820">
        <v>956.8</v>
      </c>
      <c r="BL153" s="820">
        <v>956.8</v>
      </c>
      <c r="BM153" s="820">
        <v>956.8</v>
      </c>
      <c r="BN153" s="820">
        <v>956.8</v>
      </c>
      <c r="BO153" s="820">
        <v>956.8</v>
      </c>
      <c r="BP153" s="820">
        <v>956.8</v>
      </c>
      <c r="BQ153" s="820">
        <v>956.8</v>
      </c>
      <c r="BR153" s="820">
        <v>956.8</v>
      </c>
      <c r="BS153" s="820">
        <v>956.8</v>
      </c>
      <c r="BT153" s="820">
        <v>956.8</v>
      </c>
      <c r="BU153" s="820"/>
      <c r="BV153" s="820"/>
      <c r="BW153" s="820"/>
      <c r="BX153" s="820"/>
      <c r="BY153" s="820"/>
      <c r="BZ153" s="820"/>
      <c r="CA153" s="816"/>
      <c r="CB153" s="820"/>
      <c r="CC153" s="820">
        <v>0.26379999999999998</v>
      </c>
      <c r="CD153" s="820">
        <v>0.26379999999999998</v>
      </c>
      <c r="CE153" s="820">
        <v>0.26379999999999998</v>
      </c>
      <c r="CF153" s="820">
        <v>0.26379999999999998</v>
      </c>
      <c r="CG153" s="820">
        <v>0.26379999999999998</v>
      </c>
      <c r="CH153" s="820">
        <v>0.26379999999999998</v>
      </c>
      <c r="CI153" s="820">
        <v>0.26379999999999998</v>
      </c>
      <c r="CJ153" s="820">
        <v>0.26379999999999998</v>
      </c>
      <c r="CK153" s="820">
        <v>0.26379999999999998</v>
      </c>
      <c r="CL153" s="820">
        <v>0.26379999999999998</v>
      </c>
      <c r="CM153" s="820">
        <v>0.26379999999999998</v>
      </c>
      <c r="CN153" s="820">
        <v>0.26379999999999998</v>
      </c>
      <c r="CO153" s="820">
        <v>0.26379999999999998</v>
      </c>
      <c r="CP153" s="820">
        <v>0.26379999999999998</v>
      </c>
      <c r="CQ153" s="820">
        <v>0.26379999999999998</v>
      </c>
      <c r="CR153" s="820">
        <v>0.26379999999999998</v>
      </c>
      <c r="CS153" s="820">
        <v>0.26379999999999998</v>
      </c>
      <c r="CT153" s="820">
        <v>0.26379999999999998</v>
      </c>
      <c r="CU153" s="820">
        <v>0.26379999999999998</v>
      </c>
      <c r="CV153" s="820"/>
      <c r="CW153" s="820"/>
      <c r="CX153" s="820"/>
      <c r="CY153" s="820"/>
      <c r="CZ153" s="820"/>
      <c r="DA153" s="821"/>
    </row>
    <row r="154" spans="2:105">
      <c r="B154" s="800">
        <v>19237</v>
      </c>
      <c r="C154" s="782" t="s">
        <v>682</v>
      </c>
      <c r="D154" s="782" t="s">
        <v>858</v>
      </c>
      <c r="E154" s="782" t="s">
        <v>740</v>
      </c>
      <c r="F154" s="782" t="s">
        <v>820</v>
      </c>
      <c r="G154" s="782" t="s">
        <v>821</v>
      </c>
      <c r="H154" s="815">
        <v>2016</v>
      </c>
      <c r="I154" s="816"/>
      <c r="J154" s="764">
        <v>765398</v>
      </c>
      <c r="K154" s="764"/>
      <c r="L154" s="764" t="s">
        <v>29</v>
      </c>
      <c r="M154" s="782"/>
      <c r="N154" s="782"/>
      <c r="O154" s="782"/>
      <c r="P154" s="782"/>
      <c r="Q154" s="782"/>
      <c r="R154" s="782"/>
      <c r="S154" s="816"/>
      <c r="T154" s="782" t="s">
        <v>863</v>
      </c>
      <c r="U154" s="782"/>
      <c r="V154" s="782"/>
      <c r="W154" s="782"/>
      <c r="X154" s="801">
        <v>42487</v>
      </c>
      <c r="Y154" s="815" t="s">
        <v>864</v>
      </c>
      <c r="Z154" s="815">
        <v>2</v>
      </c>
      <c r="AA154" s="815"/>
      <c r="AB154" s="815">
        <v>650</v>
      </c>
      <c r="AC154" s="814">
        <v>42607</v>
      </c>
      <c r="AD154" s="816"/>
      <c r="AE154" s="782" t="s">
        <v>825</v>
      </c>
      <c r="AF154" s="782"/>
      <c r="AG154" s="782"/>
      <c r="AH154" s="817"/>
      <c r="AI154" s="800">
        <v>1244.8599999999999</v>
      </c>
      <c r="AJ154" s="782">
        <v>0.3751185861316742</v>
      </c>
      <c r="AK154" s="816"/>
      <c r="AL154" s="800">
        <v>1.1234998313063316</v>
      </c>
      <c r="AM154" s="782">
        <v>1.0993856749482398</v>
      </c>
      <c r="AN154" s="782">
        <v>0.70684970684970683</v>
      </c>
      <c r="AO154" s="818">
        <v>0.7259941804073714</v>
      </c>
      <c r="AP154" s="816"/>
      <c r="AQ154" s="819">
        <v>1398.6</v>
      </c>
      <c r="AR154" s="820">
        <v>0.41240000000000004</v>
      </c>
      <c r="AS154" s="820">
        <v>1398.6</v>
      </c>
      <c r="AT154" s="820">
        <v>0.41240000000000004</v>
      </c>
      <c r="AU154" s="816"/>
      <c r="AV154" s="820">
        <v>988.59999999999991</v>
      </c>
      <c r="AW154" s="820">
        <v>0.2994</v>
      </c>
      <c r="AX154" s="820">
        <v>988.59999999999991</v>
      </c>
      <c r="AY154" s="820">
        <v>0.2994</v>
      </c>
      <c r="AZ154" s="816"/>
      <c r="BA154" s="820"/>
      <c r="BB154" s="820">
        <v>988.59999999999991</v>
      </c>
      <c r="BC154" s="820">
        <v>988.59999999999991</v>
      </c>
      <c r="BD154" s="820">
        <v>988.59999999999991</v>
      </c>
      <c r="BE154" s="820">
        <v>988.59999999999991</v>
      </c>
      <c r="BF154" s="820">
        <v>988.59999999999991</v>
      </c>
      <c r="BG154" s="820">
        <v>988.59999999999991</v>
      </c>
      <c r="BH154" s="820">
        <v>988.59999999999991</v>
      </c>
      <c r="BI154" s="820">
        <v>988.59999999999991</v>
      </c>
      <c r="BJ154" s="820">
        <v>988.59999999999991</v>
      </c>
      <c r="BK154" s="820">
        <v>988.59999999999991</v>
      </c>
      <c r="BL154" s="820">
        <v>988.59999999999991</v>
      </c>
      <c r="BM154" s="820">
        <v>988.59999999999991</v>
      </c>
      <c r="BN154" s="820">
        <v>988.59999999999991</v>
      </c>
      <c r="BO154" s="820">
        <v>988.59999999999991</v>
      </c>
      <c r="BP154" s="820">
        <v>988.59999999999991</v>
      </c>
      <c r="BQ154" s="820">
        <v>988.59999999999991</v>
      </c>
      <c r="BR154" s="820">
        <v>988.59999999999991</v>
      </c>
      <c r="BS154" s="820">
        <v>988.59999999999991</v>
      </c>
      <c r="BT154" s="820">
        <v>956.8</v>
      </c>
      <c r="BU154" s="820"/>
      <c r="BV154" s="820"/>
      <c r="BW154" s="820"/>
      <c r="BX154" s="820"/>
      <c r="BY154" s="820"/>
      <c r="BZ154" s="820"/>
      <c r="CA154" s="816"/>
      <c r="CB154" s="820"/>
      <c r="CC154" s="820">
        <v>0.2994</v>
      </c>
      <c r="CD154" s="820">
        <v>0.2994</v>
      </c>
      <c r="CE154" s="820">
        <v>0.2994</v>
      </c>
      <c r="CF154" s="820">
        <v>0.2994</v>
      </c>
      <c r="CG154" s="820">
        <v>0.2994</v>
      </c>
      <c r="CH154" s="820">
        <v>0.2994</v>
      </c>
      <c r="CI154" s="820">
        <v>0.2994</v>
      </c>
      <c r="CJ154" s="820">
        <v>0.2994</v>
      </c>
      <c r="CK154" s="820">
        <v>0.2994</v>
      </c>
      <c r="CL154" s="820">
        <v>0.2994</v>
      </c>
      <c r="CM154" s="820">
        <v>0.2994</v>
      </c>
      <c r="CN154" s="820">
        <v>0.2994</v>
      </c>
      <c r="CO154" s="820">
        <v>0.2994</v>
      </c>
      <c r="CP154" s="820">
        <v>0.2994</v>
      </c>
      <c r="CQ154" s="820">
        <v>0.2994</v>
      </c>
      <c r="CR154" s="820">
        <v>0.2994</v>
      </c>
      <c r="CS154" s="820">
        <v>0.2994</v>
      </c>
      <c r="CT154" s="820">
        <v>0.2994</v>
      </c>
      <c r="CU154" s="820">
        <v>0.26379999999999998</v>
      </c>
      <c r="CV154" s="820"/>
      <c r="CW154" s="820"/>
      <c r="CX154" s="820"/>
      <c r="CY154" s="820"/>
      <c r="CZ154" s="820"/>
      <c r="DA154" s="821"/>
    </row>
    <row r="155" spans="2:105">
      <c r="B155" s="800">
        <v>19239</v>
      </c>
      <c r="C155" s="782" t="s">
        <v>682</v>
      </c>
      <c r="D155" s="782" t="s">
        <v>858</v>
      </c>
      <c r="E155" s="782" t="s">
        <v>740</v>
      </c>
      <c r="F155" s="782" t="s">
        <v>820</v>
      </c>
      <c r="G155" s="782" t="s">
        <v>821</v>
      </c>
      <c r="H155" s="815">
        <v>2016</v>
      </c>
      <c r="I155" s="816"/>
      <c r="J155" s="764">
        <v>765350</v>
      </c>
      <c r="K155" s="764"/>
      <c r="L155" s="764" t="s">
        <v>29</v>
      </c>
      <c r="M155" s="782"/>
      <c r="N155" s="782"/>
      <c r="O155" s="782"/>
      <c r="P155" s="782"/>
      <c r="Q155" s="782"/>
      <c r="R155" s="782"/>
      <c r="S155" s="816"/>
      <c r="T155" s="782" t="s">
        <v>859</v>
      </c>
      <c r="U155" s="782"/>
      <c r="V155" s="782"/>
      <c r="W155" s="782"/>
      <c r="X155" s="801">
        <v>42493</v>
      </c>
      <c r="Y155" s="815" t="s">
        <v>862</v>
      </c>
      <c r="Z155" s="815">
        <v>1</v>
      </c>
      <c r="AA155" s="815"/>
      <c r="AB155" s="815">
        <v>250</v>
      </c>
      <c r="AC155" s="814">
        <v>42601</v>
      </c>
      <c r="AD155" s="816"/>
      <c r="AE155" s="782" t="s">
        <v>825</v>
      </c>
      <c r="AF155" s="782"/>
      <c r="AG155" s="782"/>
      <c r="AH155" s="817"/>
      <c r="AI155" s="800">
        <v>1228</v>
      </c>
      <c r="AJ155" s="782">
        <v>0.36522153846153799</v>
      </c>
      <c r="AK155" s="816"/>
      <c r="AL155" s="800">
        <v>1.1130293159609119</v>
      </c>
      <c r="AM155" s="782">
        <v>1.0317025704103739</v>
      </c>
      <c r="AN155" s="782">
        <v>0.70002926543751831</v>
      </c>
      <c r="AO155" s="818">
        <v>0.70010615711252644</v>
      </c>
      <c r="AP155" s="816"/>
      <c r="AQ155" s="819">
        <v>1366.8</v>
      </c>
      <c r="AR155" s="820">
        <v>0.37680000000000002</v>
      </c>
      <c r="AS155" s="820">
        <v>1366.8</v>
      </c>
      <c r="AT155" s="820">
        <v>0.37680000000000002</v>
      </c>
      <c r="AU155" s="816"/>
      <c r="AV155" s="820">
        <v>956.8</v>
      </c>
      <c r="AW155" s="820">
        <v>0.26379999999999998</v>
      </c>
      <c r="AX155" s="820">
        <v>956.8</v>
      </c>
      <c r="AY155" s="820">
        <v>0.26379999999999998</v>
      </c>
      <c r="AZ155" s="816"/>
      <c r="BA155" s="820"/>
      <c r="BB155" s="820">
        <v>956.8</v>
      </c>
      <c r="BC155" s="820">
        <v>956.8</v>
      </c>
      <c r="BD155" s="820">
        <v>956.8</v>
      </c>
      <c r="BE155" s="820">
        <v>956.8</v>
      </c>
      <c r="BF155" s="820">
        <v>956.8</v>
      </c>
      <c r="BG155" s="820">
        <v>956.8</v>
      </c>
      <c r="BH155" s="820">
        <v>956.8</v>
      </c>
      <c r="BI155" s="820">
        <v>956.8</v>
      </c>
      <c r="BJ155" s="820">
        <v>956.8</v>
      </c>
      <c r="BK155" s="820">
        <v>956.8</v>
      </c>
      <c r="BL155" s="820">
        <v>956.8</v>
      </c>
      <c r="BM155" s="820">
        <v>956.8</v>
      </c>
      <c r="BN155" s="820">
        <v>956.8</v>
      </c>
      <c r="BO155" s="820">
        <v>956.8</v>
      </c>
      <c r="BP155" s="820">
        <v>956.8</v>
      </c>
      <c r="BQ155" s="820">
        <v>956.8</v>
      </c>
      <c r="BR155" s="820">
        <v>956.8</v>
      </c>
      <c r="BS155" s="820">
        <v>956.8</v>
      </c>
      <c r="BT155" s="820">
        <v>956.8</v>
      </c>
      <c r="BU155" s="820"/>
      <c r="BV155" s="820"/>
      <c r="BW155" s="820"/>
      <c r="BX155" s="820"/>
      <c r="BY155" s="820"/>
      <c r="BZ155" s="820"/>
      <c r="CA155" s="816"/>
      <c r="CB155" s="820"/>
      <c r="CC155" s="820">
        <v>0.26379999999999998</v>
      </c>
      <c r="CD155" s="820">
        <v>0.26379999999999998</v>
      </c>
      <c r="CE155" s="820">
        <v>0.26379999999999998</v>
      </c>
      <c r="CF155" s="820">
        <v>0.26379999999999998</v>
      </c>
      <c r="CG155" s="820">
        <v>0.26379999999999998</v>
      </c>
      <c r="CH155" s="820">
        <v>0.26379999999999998</v>
      </c>
      <c r="CI155" s="820">
        <v>0.26379999999999998</v>
      </c>
      <c r="CJ155" s="820">
        <v>0.26379999999999998</v>
      </c>
      <c r="CK155" s="820">
        <v>0.26379999999999998</v>
      </c>
      <c r="CL155" s="820">
        <v>0.26379999999999998</v>
      </c>
      <c r="CM155" s="820">
        <v>0.26379999999999998</v>
      </c>
      <c r="CN155" s="820">
        <v>0.26379999999999998</v>
      </c>
      <c r="CO155" s="820">
        <v>0.26379999999999998</v>
      </c>
      <c r="CP155" s="820">
        <v>0.26379999999999998</v>
      </c>
      <c r="CQ155" s="820">
        <v>0.26379999999999998</v>
      </c>
      <c r="CR155" s="820">
        <v>0.26379999999999998</v>
      </c>
      <c r="CS155" s="820">
        <v>0.26379999999999998</v>
      </c>
      <c r="CT155" s="820">
        <v>0.26379999999999998</v>
      </c>
      <c r="CU155" s="820">
        <v>0.26379999999999998</v>
      </c>
      <c r="CV155" s="820"/>
      <c r="CW155" s="820"/>
      <c r="CX155" s="820"/>
      <c r="CY155" s="820"/>
      <c r="CZ155" s="820"/>
      <c r="DA155" s="821"/>
    </row>
    <row r="156" spans="2:105">
      <c r="B156" s="800">
        <v>19240</v>
      </c>
      <c r="C156" s="782" t="s">
        <v>682</v>
      </c>
      <c r="D156" s="782" t="s">
        <v>858</v>
      </c>
      <c r="E156" s="782" t="s">
        <v>740</v>
      </c>
      <c r="F156" s="782" t="s">
        <v>820</v>
      </c>
      <c r="G156" s="782" t="s">
        <v>821</v>
      </c>
      <c r="H156" s="815">
        <v>2016</v>
      </c>
      <c r="I156" s="816"/>
      <c r="J156" s="764">
        <v>773694</v>
      </c>
      <c r="K156" s="764"/>
      <c r="L156" s="764" t="s">
        <v>29</v>
      </c>
      <c r="M156" s="782"/>
      <c r="N156" s="782"/>
      <c r="O156" s="782"/>
      <c r="P156" s="782"/>
      <c r="Q156" s="782"/>
      <c r="R156" s="782"/>
      <c r="S156" s="816"/>
      <c r="T156" s="782" t="s">
        <v>866</v>
      </c>
      <c r="U156" s="782"/>
      <c r="V156" s="782"/>
      <c r="W156" s="782"/>
      <c r="X156" s="801">
        <v>42572</v>
      </c>
      <c r="Y156" s="815" t="s">
        <v>862</v>
      </c>
      <c r="Z156" s="815">
        <v>1</v>
      </c>
      <c r="AA156" s="815"/>
      <c r="AB156" s="815">
        <v>400</v>
      </c>
      <c r="AC156" s="814">
        <v>42607</v>
      </c>
      <c r="AD156" s="816"/>
      <c r="AE156" s="782" t="s">
        <v>825</v>
      </c>
      <c r="AF156" s="782"/>
      <c r="AG156" s="782"/>
      <c r="AH156" s="817"/>
      <c r="AI156" s="800">
        <v>16.86</v>
      </c>
      <c r="AJ156" s="782">
        <v>9.8970476701362407E-3</v>
      </c>
      <c r="AK156" s="816"/>
      <c r="AL156" s="800">
        <v>1.8861209964412813</v>
      </c>
      <c r="AM156" s="782">
        <v>3.5970322854381016</v>
      </c>
      <c r="AN156" s="782">
        <v>1</v>
      </c>
      <c r="AO156" s="818">
        <v>1</v>
      </c>
      <c r="AP156" s="816"/>
      <c r="AQ156" s="819">
        <v>31.8</v>
      </c>
      <c r="AR156" s="820">
        <v>3.56E-2</v>
      </c>
      <c r="AS156" s="820">
        <v>31.8</v>
      </c>
      <c r="AT156" s="820">
        <v>3.56E-2</v>
      </c>
      <c r="AU156" s="816"/>
      <c r="AV156" s="820">
        <v>31.8</v>
      </c>
      <c r="AW156" s="820">
        <v>3.56E-2</v>
      </c>
      <c r="AX156" s="820">
        <v>31.8</v>
      </c>
      <c r="AY156" s="820">
        <v>3.56E-2</v>
      </c>
      <c r="AZ156" s="816"/>
      <c r="BA156" s="820"/>
      <c r="BB156" s="820">
        <v>31.8</v>
      </c>
      <c r="BC156" s="820">
        <v>31.8</v>
      </c>
      <c r="BD156" s="820">
        <v>31.8</v>
      </c>
      <c r="BE156" s="820">
        <v>31.8</v>
      </c>
      <c r="BF156" s="820">
        <v>31.8</v>
      </c>
      <c r="BG156" s="820">
        <v>31.8</v>
      </c>
      <c r="BH156" s="820">
        <v>31.8</v>
      </c>
      <c r="BI156" s="820">
        <v>31.8</v>
      </c>
      <c r="BJ156" s="820">
        <v>31.8</v>
      </c>
      <c r="BK156" s="820">
        <v>31.8</v>
      </c>
      <c r="BL156" s="820">
        <v>31.8</v>
      </c>
      <c r="BM156" s="820">
        <v>31.8</v>
      </c>
      <c r="BN156" s="820">
        <v>31.8</v>
      </c>
      <c r="BO156" s="820">
        <v>31.8</v>
      </c>
      <c r="BP156" s="820">
        <v>31.8</v>
      </c>
      <c r="BQ156" s="820">
        <v>31.8</v>
      </c>
      <c r="BR156" s="820">
        <v>31.8</v>
      </c>
      <c r="BS156" s="820">
        <v>31.8</v>
      </c>
      <c r="BT156" s="820">
        <v>0</v>
      </c>
      <c r="BU156" s="820"/>
      <c r="BV156" s="820"/>
      <c r="BW156" s="820"/>
      <c r="BX156" s="820"/>
      <c r="BY156" s="820"/>
      <c r="BZ156" s="820"/>
      <c r="CA156" s="816"/>
      <c r="CB156" s="820"/>
      <c r="CC156" s="820">
        <v>3.56E-2</v>
      </c>
      <c r="CD156" s="820">
        <v>3.56E-2</v>
      </c>
      <c r="CE156" s="820">
        <v>3.56E-2</v>
      </c>
      <c r="CF156" s="820">
        <v>3.56E-2</v>
      </c>
      <c r="CG156" s="820">
        <v>3.56E-2</v>
      </c>
      <c r="CH156" s="820">
        <v>3.56E-2</v>
      </c>
      <c r="CI156" s="820">
        <v>3.56E-2</v>
      </c>
      <c r="CJ156" s="820">
        <v>3.56E-2</v>
      </c>
      <c r="CK156" s="820">
        <v>3.56E-2</v>
      </c>
      <c r="CL156" s="820">
        <v>3.56E-2</v>
      </c>
      <c r="CM156" s="820">
        <v>3.56E-2</v>
      </c>
      <c r="CN156" s="820">
        <v>3.56E-2</v>
      </c>
      <c r="CO156" s="820">
        <v>3.56E-2</v>
      </c>
      <c r="CP156" s="820">
        <v>3.56E-2</v>
      </c>
      <c r="CQ156" s="820">
        <v>3.56E-2</v>
      </c>
      <c r="CR156" s="820">
        <v>3.56E-2</v>
      </c>
      <c r="CS156" s="820">
        <v>3.56E-2</v>
      </c>
      <c r="CT156" s="820">
        <v>3.56E-2</v>
      </c>
      <c r="CU156" s="820">
        <v>0</v>
      </c>
      <c r="CV156" s="820"/>
      <c r="CW156" s="820"/>
      <c r="CX156" s="820"/>
      <c r="CY156" s="820"/>
      <c r="CZ156" s="820"/>
      <c r="DA156" s="821"/>
    </row>
    <row r="157" spans="2:105">
      <c r="B157" s="800">
        <v>19241</v>
      </c>
      <c r="C157" s="782" t="s">
        <v>682</v>
      </c>
      <c r="D157" s="782" t="s">
        <v>858</v>
      </c>
      <c r="E157" s="782" t="s">
        <v>740</v>
      </c>
      <c r="F157" s="782" t="s">
        <v>820</v>
      </c>
      <c r="G157" s="782" t="s">
        <v>821</v>
      </c>
      <c r="H157" s="815">
        <v>2016</v>
      </c>
      <c r="I157" s="816"/>
      <c r="J157" s="764">
        <v>750650</v>
      </c>
      <c r="K157" s="764"/>
      <c r="L157" s="764" t="s">
        <v>29</v>
      </c>
      <c r="M157" s="782"/>
      <c r="N157" s="782"/>
      <c r="O157" s="782"/>
      <c r="P157" s="782"/>
      <c r="Q157" s="782"/>
      <c r="R157" s="782"/>
      <c r="S157" s="816"/>
      <c r="T157" s="782" t="s">
        <v>866</v>
      </c>
      <c r="U157" s="782"/>
      <c r="V157" s="782"/>
      <c r="W157" s="782"/>
      <c r="X157" s="801">
        <v>42533</v>
      </c>
      <c r="Y157" s="815" t="s">
        <v>862</v>
      </c>
      <c r="Z157" s="815">
        <v>1</v>
      </c>
      <c r="AA157" s="815"/>
      <c r="AB157" s="815">
        <v>400</v>
      </c>
      <c r="AC157" s="814">
        <v>42601</v>
      </c>
      <c r="AD157" s="816"/>
      <c r="AE157" s="782" t="s">
        <v>825</v>
      </c>
      <c r="AF157" s="782"/>
      <c r="AG157" s="782"/>
      <c r="AH157" s="817"/>
      <c r="AI157" s="800">
        <v>16.86</v>
      </c>
      <c r="AJ157" s="782">
        <v>9.8970476701362407E-3</v>
      </c>
      <c r="AK157" s="816"/>
      <c r="AL157" s="800">
        <v>1.8861209964412813</v>
      </c>
      <c r="AM157" s="782">
        <v>3.5970322854381016</v>
      </c>
      <c r="AN157" s="782">
        <v>1</v>
      </c>
      <c r="AO157" s="818">
        <v>1</v>
      </c>
      <c r="AP157" s="816"/>
      <c r="AQ157" s="819">
        <v>31.8</v>
      </c>
      <c r="AR157" s="820">
        <v>3.56E-2</v>
      </c>
      <c r="AS157" s="820">
        <v>31.8</v>
      </c>
      <c r="AT157" s="820">
        <v>3.56E-2</v>
      </c>
      <c r="AU157" s="816"/>
      <c r="AV157" s="820">
        <v>31.8</v>
      </c>
      <c r="AW157" s="820">
        <v>3.56E-2</v>
      </c>
      <c r="AX157" s="820">
        <v>31.8</v>
      </c>
      <c r="AY157" s="820">
        <v>3.56E-2</v>
      </c>
      <c r="AZ157" s="816"/>
      <c r="BA157" s="820"/>
      <c r="BB157" s="820">
        <v>31.8</v>
      </c>
      <c r="BC157" s="820">
        <v>31.8</v>
      </c>
      <c r="BD157" s="820">
        <v>31.8</v>
      </c>
      <c r="BE157" s="820">
        <v>31.8</v>
      </c>
      <c r="BF157" s="820">
        <v>31.8</v>
      </c>
      <c r="BG157" s="820">
        <v>31.8</v>
      </c>
      <c r="BH157" s="820">
        <v>31.8</v>
      </c>
      <c r="BI157" s="820">
        <v>31.8</v>
      </c>
      <c r="BJ157" s="820">
        <v>31.8</v>
      </c>
      <c r="BK157" s="820">
        <v>31.8</v>
      </c>
      <c r="BL157" s="820">
        <v>31.8</v>
      </c>
      <c r="BM157" s="820">
        <v>31.8</v>
      </c>
      <c r="BN157" s="820">
        <v>31.8</v>
      </c>
      <c r="BO157" s="820">
        <v>31.8</v>
      </c>
      <c r="BP157" s="820">
        <v>31.8</v>
      </c>
      <c r="BQ157" s="820">
        <v>31.8</v>
      </c>
      <c r="BR157" s="820">
        <v>31.8</v>
      </c>
      <c r="BS157" s="820">
        <v>31.8</v>
      </c>
      <c r="BT157" s="820">
        <v>0</v>
      </c>
      <c r="BU157" s="820"/>
      <c r="BV157" s="820"/>
      <c r="BW157" s="820"/>
      <c r="BX157" s="820"/>
      <c r="BY157" s="820"/>
      <c r="BZ157" s="820"/>
      <c r="CA157" s="816"/>
      <c r="CB157" s="820"/>
      <c r="CC157" s="820">
        <v>3.56E-2</v>
      </c>
      <c r="CD157" s="820">
        <v>3.56E-2</v>
      </c>
      <c r="CE157" s="820">
        <v>3.56E-2</v>
      </c>
      <c r="CF157" s="820">
        <v>3.56E-2</v>
      </c>
      <c r="CG157" s="820">
        <v>3.56E-2</v>
      </c>
      <c r="CH157" s="820">
        <v>3.56E-2</v>
      </c>
      <c r="CI157" s="820">
        <v>3.56E-2</v>
      </c>
      <c r="CJ157" s="820">
        <v>3.56E-2</v>
      </c>
      <c r="CK157" s="820">
        <v>3.56E-2</v>
      </c>
      <c r="CL157" s="820">
        <v>3.56E-2</v>
      </c>
      <c r="CM157" s="820">
        <v>3.56E-2</v>
      </c>
      <c r="CN157" s="820">
        <v>3.56E-2</v>
      </c>
      <c r="CO157" s="820">
        <v>3.56E-2</v>
      </c>
      <c r="CP157" s="820">
        <v>3.56E-2</v>
      </c>
      <c r="CQ157" s="820">
        <v>3.56E-2</v>
      </c>
      <c r="CR157" s="820">
        <v>3.56E-2</v>
      </c>
      <c r="CS157" s="820">
        <v>3.56E-2</v>
      </c>
      <c r="CT157" s="820">
        <v>3.56E-2</v>
      </c>
      <c r="CU157" s="820">
        <v>0</v>
      </c>
      <c r="CV157" s="820"/>
      <c r="CW157" s="820"/>
      <c r="CX157" s="820"/>
      <c r="CY157" s="820"/>
      <c r="CZ157" s="820"/>
      <c r="DA157" s="821"/>
    </row>
    <row r="158" spans="2:105">
      <c r="B158" s="800">
        <v>19242</v>
      </c>
      <c r="C158" s="782" t="s">
        <v>682</v>
      </c>
      <c r="D158" s="782" t="s">
        <v>858</v>
      </c>
      <c r="E158" s="782" t="s">
        <v>740</v>
      </c>
      <c r="F158" s="782" t="s">
        <v>820</v>
      </c>
      <c r="G158" s="782" t="s">
        <v>821</v>
      </c>
      <c r="H158" s="815">
        <v>2016</v>
      </c>
      <c r="I158" s="816"/>
      <c r="J158" s="764">
        <v>770871</v>
      </c>
      <c r="K158" s="764"/>
      <c r="L158" s="764" t="s">
        <v>29</v>
      </c>
      <c r="M158" s="782"/>
      <c r="N158" s="782"/>
      <c r="O158" s="782"/>
      <c r="P158" s="782"/>
      <c r="Q158" s="782"/>
      <c r="R158" s="782"/>
      <c r="S158" s="816"/>
      <c r="T158" s="782" t="s">
        <v>865</v>
      </c>
      <c r="U158" s="782"/>
      <c r="V158" s="782"/>
      <c r="W158" s="782"/>
      <c r="X158" s="801">
        <v>42530</v>
      </c>
      <c r="Y158" s="815" t="s">
        <v>862</v>
      </c>
      <c r="Z158" s="815">
        <v>1</v>
      </c>
      <c r="AA158" s="815"/>
      <c r="AB158" s="815">
        <v>250</v>
      </c>
      <c r="AC158" s="814">
        <v>42601</v>
      </c>
      <c r="AD158" s="816"/>
      <c r="AE158" s="782" t="s">
        <v>825</v>
      </c>
      <c r="AF158" s="782"/>
      <c r="AG158" s="782"/>
      <c r="AH158" s="817"/>
      <c r="AI158" s="800">
        <v>0</v>
      </c>
      <c r="AJ158" s="782">
        <v>0</v>
      </c>
      <c r="AK158" s="816"/>
      <c r="AL158" s="800" t="s">
        <v>833</v>
      </c>
      <c r="AM158" s="782" t="s">
        <v>833</v>
      </c>
      <c r="AN158" s="782" t="e">
        <v>#DIV/0!</v>
      </c>
      <c r="AO158" s="818" t="e">
        <v>#DIV/0!</v>
      </c>
      <c r="AP158" s="816"/>
      <c r="AQ158" s="819">
        <v>0</v>
      </c>
      <c r="AR158" s="820">
        <v>0</v>
      </c>
      <c r="AS158" s="820">
        <v>0</v>
      </c>
      <c r="AT158" s="820">
        <v>0</v>
      </c>
      <c r="AU158" s="816"/>
      <c r="AV158" s="820">
        <v>0</v>
      </c>
      <c r="AW158" s="820">
        <v>0</v>
      </c>
      <c r="AX158" s="820">
        <v>0</v>
      </c>
      <c r="AY158" s="820">
        <v>0</v>
      </c>
      <c r="AZ158" s="816"/>
      <c r="BA158" s="820"/>
      <c r="BB158" s="820">
        <v>0</v>
      </c>
      <c r="BC158" s="820">
        <v>0</v>
      </c>
      <c r="BD158" s="820">
        <v>0</v>
      </c>
      <c r="BE158" s="820">
        <v>0</v>
      </c>
      <c r="BF158" s="820">
        <v>0</v>
      </c>
      <c r="BG158" s="820">
        <v>0</v>
      </c>
      <c r="BH158" s="820">
        <v>0</v>
      </c>
      <c r="BI158" s="820">
        <v>0</v>
      </c>
      <c r="BJ158" s="820">
        <v>0</v>
      </c>
      <c r="BK158" s="820">
        <v>0</v>
      </c>
      <c r="BL158" s="820">
        <v>0</v>
      </c>
      <c r="BM158" s="820">
        <v>0</v>
      </c>
      <c r="BN158" s="820">
        <v>0</v>
      </c>
      <c r="BO158" s="820">
        <v>0</v>
      </c>
      <c r="BP158" s="820">
        <v>0</v>
      </c>
      <c r="BQ158" s="820">
        <v>0</v>
      </c>
      <c r="BR158" s="820">
        <v>0</v>
      </c>
      <c r="BS158" s="820">
        <v>0</v>
      </c>
      <c r="BT158" s="820">
        <v>0</v>
      </c>
      <c r="BU158" s="820"/>
      <c r="BV158" s="820"/>
      <c r="BW158" s="820"/>
      <c r="BX158" s="820"/>
      <c r="BY158" s="820"/>
      <c r="BZ158" s="820"/>
      <c r="CA158" s="816"/>
      <c r="CB158" s="820"/>
      <c r="CC158" s="820">
        <v>0</v>
      </c>
      <c r="CD158" s="820">
        <v>0</v>
      </c>
      <c r="CE158" s="820">
        <v>0</v>
      </c>
      <c r="CF158" s="820">
        <v>0</v>
      </c>
      <c r="CG158" s="820">
        <v>0</v>
      </c>
      <c r="CH158" s="820">
        <v>0</v>
      </c>
      <c r="CI158" s="820">
        <v>0</v>
      </c>
      <c r="CJ158" s="820">
        <v>0</v>
      </c>
      <c r="CK158" s="820">
        <v>0</v>
      </c>
      <c r="CL158" s="820">
        <v>0</v>
      </c>
      <c r="CM158" s="820">
        <v>0</v>
      </c>
      <c r="CN158" s="820">
        <v>0</v>
      </c>
      <c r="CO158" s="820">
        <v>0</v>
      </c>
      <c r="CP158" s="820">
        <v>0</v>
      </c>
      <c r="CQ158" s="820">
        <v>0</v>
      </c>
      <c r="CR158" s="820">
        <v>0</v>
      </c>
      <c r="CS158" s="820">
        <v>0</v>
      </c>
      <c r="CT158" s="820">
        <v>0</v>
      </c>
      <c r="CU158" s="820">
        <v>0</v>
      </c>
      <c r="CV158" s="820"/>
      <c r="CW158" s="820"/>
      <c r="CX158" s="820"/>
      <c r="CY158" s="820"/>
      <c r="CZ158" s="820"/>
      <c r="DA158" s="821"/>
    </row>
    <row r="159" spans="2:105">
      <c r="B159" s="800">
        <v>19235</v>
      </c>
      <c r="C159" s="782" t="s">
        <v>682</v>
      </c>
      <c r="D159" s="782" t="s">
        <v>858</v>
      </c>
      <c r="E159" s="782" t="s">
        <v>740</v>
      </c>
      <c r="F159" s="782" t="s">
        <v>820</v>
      </c>
      <c r="G159" s="782" t="s">
        <v>821</v>
      </c>
      <c r="H159" s="815">
        <v>2016</v>
      </c>
      <c r="I159" s="816"/>
      <c r="J159" s="764">
        <v>736489</v>
      </c>
      <c r="K159" s="764"/>
      <c r="L159" s="764" t="s">
        <v>29</v>
      </c>
      <c r="M159" s="782"/>
      <c r="N159" s="782"/>
      <c r="O159" s="782"/>
      <c r="P159" s="782"/>
      <c r="Q159" s="782"/>
      <c r="R159" s="782"/>
      <c r="S159" s="816"/>
      <c r="T159" s="782" t="s">
        <v>859</v>
      </c>
      <c r="U159" s="782"/>
      <c r="V159" s="782"/>
      <c r="W159" s="782"/>
      <c r="X159" s="801">
        <v>42499</v>
      </c>
      <c r="Y159" s="815" t="s">
        <v>862</v>
      </c>
      <c r="Z159" s="815">
        <v>1</v>
      </c>
      <c r="AA159" s="815"/>
      <c r="AB159" s="815">
        <v>250</v>
      </c>
      <c r="AC159" s="814">
        <v>42607</v>
      </c>
      <c r="AD159" s="816"/>
      <c r="AE159" s="782" t="s">
        <v>825</v>
      </c>
      <c r="AF159" s="782"/>
      <c r="AG159" s="782"/>
      <c r="AH159" s="817"/>
      <c r="AI159" s="800">
        <v>1228</v>
      </c>
      <c r="AJ159" s="782">
        <v>0.36522153846153799</v>
      </c>
      <c r="AK159" s="816"/>
      <c r="AL159" s="800">
        <v>1.1130293159609119</v>
      </c>
      <c r="AM159" s="782">
        <v>1.0317025704103739</v>
      </c>
      <c r="AN159" s="782">
        <v>0.70002926543751831</v>
      </c>
      <c r="AO159" s="818">
        <v>0.70010615711252644</v>
      </c>
      <c r="AP159" s="816"/>
      <c r="AQ159" s="819">
        <v>1366.8</v>
      </c>
      <c r="AR159" s="820">
        <v>0.37680000000000002</v>
      </c>
      <c r="AS159" s="820">
        <v>1366.8</v>
      </c>
      <c r="AT159" s="820">
        <v>0.37680000000000002</v>
      </c>
      <c r="AU159" s="816"/>
      <c r="AV159" s="820">
        <v>956.8</v>
      </c>
      <c r="AW159" s="820">
        <v>0.26379999999999998</v>
      </c>
      <c r="AX159" s="820">
        <v>956.8</v>
      </c>
      <c r="AY159" s="820">
        <v>0.26379999999999998</v>
      </c>
      <c r="AZ159" s="816"/>
      <c r="BA159" s="820"/>
      <c r="BB159" s="820">
        <v>956.8</v>
      </c>
      <c r="BC159" s="820">
        <v>956.8</v>
      </c>
      <c r="BD159" s="820">
        <v>956.8</v>
      </c>
      <c r="BE159" s="820">
        <v>956.8</v>
      </c>
      <c r="BF159" s="820">
        <v>956.8</v>
      </c>
      <c r="BG159" s="820">
        <v>956.8</v>
      </c>
      <c r="BH159" s="820">
        <v>956.8</v>
      </c>
      <c r="BI159" s="820">
        <v>956.8</v>
      </c>
      <c r="BJ159" s="820">
        <v>956.8</v>
      </c>
      <c r="BK159" s="820">
        <v>956.8</v>
      </c>
      <c r="BL159" s="820">
        <v>956.8</v>
      </c>
      <c r="BM159" s="820">
        <v>956.8</v>
      </c>
      <c r="BN159" s="820">
        <v>956.8</v>
      </c>
      <c r="BO159" s="820">
        <v>956.8</v>
      </c>
      <c r="BP159" s="820">
        <v>956.8</v>
      </c>
      <c r="BQ159" s="820">
        <v>956.8</v>
      </c>
      <c r="BR159" s="820">
        <v>956.8</v>
      </c>
      <c r="BS159" s="820">
        <v>956.8</v>
      </c>
      <c r="BT159" s="820">
        <v>956.8</v>
      </c>
      <c r="BU159" s="820"/>
      <c r="BV159" s="820"/>
      <c r="BW159" s="820"/>
      <c r="BX159" s="820"/>
      <c r="BY159" s="820"/>
      <c r="BZ159" s="820"/>
      <c r="CA159" s="816"/>
      <c r="CB159" s="820"/>
      <c r="CC159" s="820">
        <v>0.26379999999999998</v>
      </c>
      <c r="CD159" s="820">
        <v>0.26379999999999998</v>
      </c>
      <c r="CE159" s="820">
        <v>0.26379999999999998</v>
      </c>
      <c r="CF159" s="820">
        <v>0.26379999999999998</v>
      </c>
      <c r="CG159" s="820">
        <v>0.26379999999999998</v>
      </c>
      <c r="CH159" s="820">
        <v>0.26379999999999998</v>
      </c>
      <c r="CI159" s="820">
        <v>0.26379999999999998</v>
      </c>
      <c r="CJ159" s="820">
        <v>0.26379999999999998</v>
      </c>
      <c r="CK159" s="820">
        <v>0.26379999999999998</v>
      </c>
      <c r="CL159" s="820">
        <v>0.26379999999999998</v>
      </c>
      <c r="CM159" s="820">
        <v>0.26379999999999998</v>
      </c>
      <c r="CN159" s="820">
        <v>0.26379999999999998</v>
      </c>
      <c r="CO159" s="820">
        <v>0.26379999999999998</v>
      </c>
      <c r="CP159" s="820">
        <v>0.26379999999999998</v>
      </c>
      <c r="CQ159" s="820">
        <v>0.26379999999999998</v>
      </c>
      <c r="CR159" s="820">
        <v>0.26379999999999998</v>
      </c>
      <c r="CS159" s="820">
        <v>0.26379999999999998</v>
      </c>
      <c r="CT159" s="820">
        <v>0.26379999999999998</v>
      </c>
      <c r="CU159" s="820">
        <v>0.26379999999999998</v>
      </c>
      <c r="CV159" s="820"/>
      <c r="CW159" s="820"/>
      <c r="CX159" s="820"/>
      <c r="CY159" s="820"/>
      <c r="CZ159" s="820"/>
      <c r="DA159" s="821"/>
    </row>
    <row r="160" spans="2:105">
      <c r="B160" s="800">
        <v>19236</v>
      </c>
      <c r="C160" s="782" t="s">
        <v>682</v>
      </c>
      <c r="D160" s="782" t="s">
        <v>858</v>
      </c>
      <c r="E160" s="782" t="s">
        <v>740</v>
      </c>
      <c r="F160" s="782" t="s">
        <v>820</v>
      </c>
      <c r="G160" s="782" t="s">
        <v>821</v>
      </c>
      <c r="H160" s="815">
        <v>2016</v>
      </c>
      <c r="I160" s="816"/>
      <c r="J160" s="764">
        <v>766224</v>
      </c>
      <c r="K160" s="764"/>
      <c r="L160" s="764" t="s">
        <v>29</v>
      </c>
      <c r="M160" s="782"/>
      <c r="N160" s="782"/>
      <c r="O160" s="782"/>
      <c r="P160" s="782"/>
      <c r="Q160" s="782"/>
      <c r="R160" s="782"/>
      <c r="S160" s="816"/>
      <c r="T160" s="782" t="s">
        <v>863</v>
      </c>
      <c r="U160" s="782"/>
      <c r="V160" s="782"/>
      <c r="W160" s="782"/>
      <c r="X160" s="801">
        <v>42516</v>
      </c>
      <c r="Y160" s="815" t="s">
        <v>864</v>
      </c>
      <c r="Z160" s="815">
        <v>2</v>
      </c>
      <c r="AA160" s="815"/>
      <c r="AB160" s="815">
        <v>650</v>
      </c>
      <c r="AC160" s="814">
        <v>42601</v>
      </c>
      <c r="AD160" s="816"/>
      <c r="AE160" s="782" t="s">
        <v>825</v>
      </c>
      <c r="AF160" s="782"/>
      <c r="AG160" s="782"/>
      <c r="AH160" s="817"/>
      <c r="AI160" s="800">
        <v>1244.8599999999999</v>
      </c>
      <c r="AJ160" s="782">
        <v>0.3751185861316742</v>
      </c>
      <c r="AK160" s="816"/>
      <c r="AL160" s="800">
        <v>1.1234998313063316</v>
      </c>
      <c r="AM160" s="782">
        <v>1.0993856749482398</v>
      </c>
      <c r="AN160" s="782">
        <v>0.70684970684970683</v>
      </c>
      <c r="AO160" s="818">
        <v>0.7259941804073714</v>
      </c>
      <c r="AP160" s="816"/>
      <c r="AQ160" s="819">
        <v>1398.6</v>
      </c>
      <c r="AR160" s="820">
        <v>0.41240000000000004</v>
      </c>
      <c r="AS160" s="820">
        <v>1398.6</v>
      </c>
      <c r="AT160" s="820">
        <v>0.41240000000000004</v>
      </c>
      <c r="AU160" s="816"/>
      <c r="AV160" s="820">
        <v>988.59999999999991</v>
      </c>
      <c r="AW160" s="820">
        <v>0.2994</v>
      </c>
      <c r="AX160" s="820">
        <v>988.59999999999991</v>
      </c>
      <c r="AY160" s="820">
        <v>0.2994</v>
      </c>
      <c r="AZ160" s="816"/>
      <c r="BA160" s="820"/>
      <c r="BB160" s="820">
        <v>988.59999999999991</v>
      </c>
      <c r="BC160" s="820">
        <v>988.59999999999991</v>
      </c>
      <c r="BD160" s="820">
        <v>988.59999999999991</v>
      </c>
      <c r="BE160" s="820">
        <v>988.59999999999991</v>
      </c>
      <c r="BF160" s="820">
        <v>988.59999999999991</v>
      </c>
      <c r="BG160" s="820">
        <v>988.59999999999991</v>
      </c>
      <c r="BH160" s="820">
        <v>988.59999999999991</v>
      </c>
      <c r="BI160" s="820">
        <v>988.59999999999991</v>
      </c>
      <c r="BJ160" s="820">
        <v>988.59999999999991</v>
      </c>
      <c r="BK160" s="820">
        <v>988.59999999999991</v>
      </c>
      <c r="BL160" s="820">
        <v>988.59999999999991</v>
      </c>
      <c r="BM160" s="820">
        <v>988.59999999999991</v>
      </c>
      <c r="BN160" s="820">
        <v>988.59999999999991</v>
      </c>
      <c r="BO160" s="820">
        <v>988.59999999999991</v>
      </c>
      <c r="BP160" s="820">
        <v>988.59999999999991</v>
      </c>
      <c r="BQ160" s="820">
        <v>988.59999999999991</v>
      </c>
      <c r="BR160" s="820">
        <v>988.59999999999991</v>
      </c>
      <c r="BS160" s="820">
        <v>988.59999999999991</v>
      </c>
      <c r="BT160" s="820">
        <v>956.8</v>
      </c>
      <c r="BU160" s="820"/>
      <c r="BV160" s="820"/>
      <c r="BW160" s="820"/>
      <c r="BX160" s="820"/>
      <c r="BY160" s="820"/>
      <c r="BZ160" s="820"/>
      <c r="CA160" s="816"/>
      <c r="CB160" s="820"/>
      <c r="CC160" s="820">
        <v>0.2994</v>
      </c>
      <c r="CD160" s="820">
        <v>0.2994</v>
      </c>
      <c r="CE160" s="820">
        <v>0.2994</v>
      </c>
      <c r="CF160" s="820">
        <v>0.2994</v>
      </c>
      <c r="CG160" s="820">
        <v>0.2994</v>
      </c>
      <c r="CH160" s="820">
        <v>0.2994</v>
      </c>
      <c r="CI160" s="820">
        <v>0.2994</v>
      </c>
      <c r="CJ160" s="820">
        <v>0.2994</v>
      </c>
      <c r="CK160" s="820">
        <v>0.2994</v>
      </c>
      <c r="CL160" s="820">
        <v>0.2994</v>
      </c>
      <c r="CM160" s="820">
        <v>0.2994</v>
      </c>
      <c r="CN160" s="820">
        <v>0.2994</v>
      </c>
      <c r="CO160" s="820">
        <v>0.2994</v>
      </c>
      <c r="CP160" s="820">
        <v>0.2994</v>
      </c>
      <c r="CQ160" s="820">
        <v>0.2994</v>
      </c>
      <c r="CR160" s="820">
        <v>0.2994</v>
      </c>
      <c r="CS160" s="820">
        <v>0.2994</v>
      </c>
      <c r="CT160" s="820">
        <v>0.2994</v>
      </c>
      <c r="CU160" s="820">
        <v>0.26379999999999998</v>
      </c>
      <c r="CV160" s="820"/>
      <c r="CW160" s="820"/>
      <c r="CX160" s="820"/>
      <c r="CY160" s="820"/>
      <c r="CZ160" s="820"/>
      <c r="DA160" s="821"/>
    </row>
    <row r="161" spans="2:105">
      <c r="B161" s="800">
        <v>19243</v>
      </c>
      <c r="C161" s="782" t="s">
        <v>682</v>
      </c>
      <c r="D161" s="782" t="s">
        <v>858</v>
      </c>
      <c r="E161" s="782" t="s">
        <v>740</v>
      </c>
      <c r="F161" s="782" t="s">
        <v>820</v>
      </c>
      <c r="G161" s="782" t="s">
        <v>821</v>
      </c>
      <c r="H161" s="815">
        <v>2016</v>
      </c>
      <c r="I161" s="816"/>
      <c r="J161" s="764">
        <v>768537</v>
      </c>
      <c r="K161" s="764"/>
      <c r="L161" s="764" t="s">
        <v>29</v>
      </c>
      <c r="M161" s="782"/>
      <c r="N161" s="782"/>
      <c r="O161" s="782"/>
      <c r="P161" s="782"/>
      <c r="Q161" s="782"/>
      <c r="R161" s="782"/>
      <c r="S161" s="816"/>
      <c r="T161" s="782" t="s">
        <v>863</v>
      </c>
      <c r="U161" s="782"/>
      <c r="V161" s="782"/>
      <c r="W161" s="782"/>
      <c r="X161" s="801">
        <v>42550</v>
      </c>
      <c r="Y161" s="815" t="s">
        <v>864</v>
      </c>
      <c r="Z161" s="815">
        <v>2</v>
      </c>
      <c r="AA161" s="815"/>
      <c r="AB161" s="815">
        <v>650</v>
      </c>
      <c r="AC161" s="814">
        <v>42601</v>
      </c>
      <c r="AD161" s="816"/>
      <c r="AE161" s="782" t="s">
        <v>825</v>
      </c>
      <c r="AF161" s="782"/>
      <c r="AG161" s="782"/>
      <c r="AH161" s="817"/>
      <c r="AI161" s="800">
        <v>1244.8599999999999</v>
      </c>
      <c r="AJ161" s="782">
        <v>0.3751185861316742</v>
      </c>
      <c r="AK161" s="816"/>
      <c r="AL161" s="800">
        <v>1.1234998313063316</v>
      </c>
      <c r="AM161" s="782">
        <v>1.0993856749482398</v>
      </c>
      <c r="AN161" s="782">
        <v>0.70684970684970683</v>
      </c>
      <c r="AO161" s="818">
        <v>0.7259941804073714</v>
      </c>
      <c r="AP161" s="816"/>
      <c r="AQ161" s="819">
        <v>1398.6</v>
      </c>
      <c r="AR161" s="820">
        <v>0.41240000000000004</v>
      </c>
      <c r="AS161" s="820">
        <v>1398.6</v>
      </c>
      <c r="AT161" s="820">
        <v>0.41240000000000004</v>
      </c>
      <c r="AU161" s="816"/>
      <c r="AV161" s="820">
        <v>988.59999999999991</v>
      </c>
      <c r="AW161" s="820">
        <v>0.2994</v>
      </c>
      <c r="AX161" s="820">
        <v>988.59999999999991</v>
      </c>
      <c r="AY161" s="820">
        <v>0.2994</v>
      </c>
      <c r="AZ161" s="816"/>
      <c r="BA161" s="820"/>
      <c r="BB161" s="820">
        <v>988.59999999999991</v>
      </c>
      <c r="BC161" s="820">
        <v>988.59999999999991</v>
      </c>
      <c r="BD161" s="820">
        <v>988.59999999999991</v>
      </c>
      <c r="BE161" s="820">
        <v>988.59999999999991</v>
      </c>
      <c r="BF161" s="820">
        <v>988.59999999999991</v>
      </c>
      <c r="BG161" s="820">
        <v>988.59999999999991</v>
      </c>
      <c r="BH161" s="820">
        <v>988.59999999999991</v>
      </c>
      <c r="BI161" s="820">
        <v>988.59999999999991</v>
      </c>
      <c r="BJ161" s="820">
        <v>988.59999999999991</v>
      </c>
      <c r="BK161" s="820">
        <v>988.59999999999991</v>
      </c>
      <c r="BL161" s="820">
        <v>988.59999999999991</v>
      </c>
      <c r="BM161" s="820">
        <v>988.59999999999991</v>
      </c>
      <c r="BN161" s="820">
        <v>988.59999999999991</v>
      </c>
      <c r="BO161" s="820">
        <v>988.59999999999991</v>
      </c>
      <c r="BP161" s="820">
        <v>988.59999999999991</v>
      </c>
      <c r="BQ161" s="820">
        <v>988.59999999999991</v>
      </c>
      <c r="BR161" s="820">
        <v>988.59999999999991</v>
      </c>
      <c r="BS161" s="820">
        <v>988.59999999999991</v>
      </c>
      <c r="BT161" s="820">
        <v>956.8</v>
      </c>
      <c r="BU161" s="820"/>
      <c r="BV161" s="820"/>
      <c r="BW161" s="820"/>
      <c r="BX161" s="820"/>
      <c r="BY161" s="820"/>
      <c r="BZ161" s="820"/>
      <c r="CA161" s="816"/>
      <c r="CB161" s="820"/>
      <c r="CC161" s="820">
        <v>0.2994</v>
      </c>
      <c r="CD161" s="820">
        <v>0.2994</v>
      </c>
      <c r="CE161" s="820">
        <v>0.2994</v>
      </c>
      <c r="CF161" s="820">
        <v>0.2994</v>
      </c>
      <c r="CG161" s="820">
        <v>0.2994</v>
      </c>
      <c r="CH161" s="820">
        <v>0.2994</v>
      </c>
      <c r="CI161" s="820">
        <v>0.2994</v>
      </c>
      <c r="CJ161" s="820">
        <v>0.2994</v>
      </c>
      <c r="CK161" s="820">
        <v>0.2994</v>
      </c>
      <c r="CL161" s="820">
        <v>0.2994</v>
      </c>
      <c r="CM161" s="820">
        <v>0.2994</v>
      </c>
      <c r="CN161" s="820">
        <v>0.2994</v>
      </c>
      <c r="CO161" s="820">
        <v>0.2994</v>
      </c>
      <c r="CP161" s="820">
        <v>0.2994</v>
      </c>
      <c r="CQ161" s="820">
        <v>0.2994</v>
      </c>
      <c r="CR161" s="820">
        <v>0.2994</v>
      </c>
      <c r="CS161" s="820">
        <v>0.2994</v>
      </c>
      <c r="CT161" s="820">
        <v>0.2994</v>
      </c>
      <c r="CU161" s="820">
        <v>0.26379999999999998</v>
      </c>
      <c r="CV161" s="820"/>
      <c r="CW161" s="820"/>
      <c r="CX161" s="820"/>
      <c r="CY161" s="820"/>
      <c r="CZ161" s="820"/>
      <c r="DA161" s="821"/>
    </row>
    <row r="162" spans="2:105">
      <c r="B162" s="800">
        <v>19238</v>
      </c>
      <c r="C162" s="782" t="s">
        <v>682</v>
      </c>
      <c r="D162" s="782" t="s">
        <v>858</v>
      </c>
      <c r="E162" s="782" t="s">
        <v>740</v>
      </c>
      <c r="F162" s="782" t="s">
        <v>820</v>
      </c>
      <c r="G162" s="782" t="s">
        <v>821</v>
      </c>
      <c r="H162" s="815">
        <v>2016</v>
      </c>
      <c r="I162" s="816"/>
      <c r="J162" s="764">
        <v>765922</v>
      </c>
      <c r="K162" s="764"/>
      <c r="L162" s="764" t="s">
        <v>29</v>
      </c>
      <c r="M162" s="782"/>
      <c r="N162" s="782"/>
      <c r="O162" s="782"/>
      <c r="P162" s="782"/>
      <c r="Q162" s="782"/>
      <c r="R162" s="782"/>
      <c r="S162" s="816"/>
      <c r="T162" s="782" t="s">
        <v>859</v>
      </c>
      <c r="U162" s="782"/>
      <c r="V162" s="782"/>
      <c r="W162" s="782"/>
      <c r="X162" s="801">
        <v>42555</v>
      </c>
      <c r="Y162" s="815" t="s">
        <v>862</v>
      </c>
      <c r="Z162" s="815">
        <v>1</v>
      </c>
      <c r="AA162" s="815"/>
      <c r="AB162" s="815">
        <v>250</v>
      </c>
      <c r="AC162" s="814">
        <v>42601</v>
      </c>
      <c r="AD162" s="816"/>
      <c r="AE162" s="782" t="s">
        <v>825</v>
      </c>
      <c r="AF162" s="782"/>
      <c r="AG162" s="782"/>
      <c r="AH162" s="817"/>
      <c r="AI162" s="800">
        <v>1228</v>
      </c>
      <c r="AJ162" s="782">
        <v>0.36522153846153799</v>
      </c>
      <c r="AK162" s="816"/>
      <c r="AL162" s="800">
        <v>1.1130293159609119</v>
      </c>
      <c r="AM162" s="782">
        <v>1.0317025704103739</v>
      </c>
      <c r="AN162" s="782">
        <v>0.70002926543751831</v>
      </c>
      <c r="AO162" s="818">
        <v>0.70010615711252644</v>
      </c>
      <c r="AP162" s="816"/>
      <c r="AQ162" s="819">
        <v>1366.8</v>
      </c>
      <c r="AR162" s="820">
        <v>0.37680000000000002</v>
      </c>
      <c r="AS162" s="820">
        <v>1366.8</v>
      </c>
      <c r="AT162" s="820">
        <v>0.37680000000000002</v>
      </c>
      <c r="AU162" s="816"/>
      <c r="AV162" s="820">
        <v>956.8</v>
      </c>
      <c r="AW162" s="820">
        <v>0.26379999999999998</v>
      </c>
      <c r="AX162" s="820">
        <v>956.8</v>
      </c>
      <c r="AY162" s="820">
        <v>0.26379999999999998</v>
      </c>
      <c r="AZ162" s="816"/>
      <c r="BA162" s="820"/>
      <c r="BB162" s="820">
        <v>956.8</v>
      </c>
      <c r="BC162" s="820">
        <v>956.8</v>
      </c>
      <c r="BD162" s="820">
        <v>956.8</v>
      </c>
      <c r="BE162" s="820">
        <v>956.8</v>
      </c>
      <c r="BF162" s="820">
        <v>956.8</v>
      </c>
      <c r="BG162" s="820">
        <v>956.8</v>
      </c>
      <c r="BH162" s="820">
        <v>956.8</v>
      </c>
      <c r="BI162" s="820">
        <v>956.8</v>
      </c>
      <c r="BJ162" s="820">
        <v>956.8</v>
      </c>
      <c r="BK162" s="820">
        <v>956.8</v>
      </c>
      <c r="BL162" s="820">
        <v>956.8</v>
      </c>
      <c r="BM162" s="820">
        <v>956.8</v>
      </c>
      <c r="BN162" s="820">
        <v>956.8</v>
      </c>
      <c r="BO162" s="820">
        <v>956.8</v>
      </c>
      <c r="BP162" s="820">
        <v>956.8</v>
      </c>
      <c r="BQ162" s="820">
        <v>956.8</v>
      </c>
      <c r="BR162" s="820">
        <v>956.8</v>
      </c>
      <c r="BS162" s="820">
        <v>956.8</v>
      </c>
      <c r="BT162" s="820">
        <v>956.8</v>
      </c>
      <c r="BU162" s="820"/>
      <c r="BV162" s="820"/>
      <c r="BW162" s="820"/>
      <c r="BX162" s="820"/>
      <c r="BY162" s="820"/>
      <c r="BZ162" s="820"/>
      <c r="CA162" s="816"/>
      <c r="CB162" s="820"/>
      <c r="CC162" s="820">
        <v>0.26379999999999998</v>
      </c>
      <c r="CD162" s="820">
        <v>0.26379999999999998</v>
      </c>
      <c r="CE162" s="820">
        <v>0.26379999999999998</v>
      </c>
      <c r="CF162" s="820">
        <v>0.26379999999999998</v>
      </c>
      <c r="CG162" s="820">
        <v>0.26379999999999998</v>
      </c>
      <c r="CH162" s="820">
        <v>0.26379999999999998</v>
      </c>
      <c r="CI162" s="820">
        <v>0.26379999999999998</v>
      </c>
      <c r="CJ162" s="820">
        <v>0.26379999999999998</v>
      </c>
      <c r="CK162" s="820">
        <v>0.26379999999999998</v>
      </c>
      <c r="CL162" s="820">
        <v>0.26379999999999998</v>
      </c>
      <c r="CM162" s="820">
        <v>0.26379999999999998</v>
      </c>
      <c r="CN162" s="820">
        <v>0.26379999999999998</v>
      </c>
      <c r="CO162" s="820">
        <v>0.26379999999999998</v>
      </c>
      <c r="CP162" s="820">
        <v>0.26379999999999998</v>
      </c>
      <c r="CQ162" s="820">
        <v>0.26379999999999998</v>
      </c>
      <c r="CR162" s="820">
        <v>0.26379999999999998</v>
      </c>
      <c r="CS162" s="820">
        <v>0.26379999999999998</v>
      </c>
      <c r="CT162" s="820">
        <v>0.26379999999999998</v>
      </c>
      <c r="CU162" s="820">
        <v>0.26379999999999998</v>
      </c>
      <c r="CV162" s="820"/>
      <c r="CW162" s="820"/>
      <c r="CX162" s="820"/>
      <c r="CY162" s="820"/>
      <c r="CZ162" s="820"/>
      <c r="DA162" s="821"/>
    </row>
    <row r="163" spans="2:105">
      <c r="B163" s="800">
        <v>19244</v>
      </c>
      <c r="C163" s="782" t="s">
        <v>682</v>
      </c>
      <c r="D163" s="782" t="s">
        <v>858</v>
      </c>
      <c r="E163" s="782" t="s">
        <v>740</v>
      </c>
      <c r="F163" s="782" t="s">
        <v>820</v>
      </c>
      <c r="G163" s="782" t="s">
        <v>821</v>
      </c>
      <c r="H163" s="815">
        <v>2016</v>
      </c>
      <c r="I163" s="816"/>
      <c r="J163" s="764">
        <v>771339</v>
      </c>
      <c r="K163" s="764"/>
      <c r="L163" s="764" t="s">
        <v>29</v>
      </c>
      <c r="M163" s="782"/>
      <c r="N163" s="782"/>
      <c r="O163" s="782"/>
      <c r="P163" s="782"/>
      <c r="Q163" s="782"/>
      <c r="R163" s="782"/>
      <c r="S163" s="816"/>
      <c r="T163" s="782" t="s">
        <v>863</v>
      </c>
      <c r="U163" s="782"/>
      <c r="V163" s="782"/>
      <c r="W163" s="782"/>
      <c r="X163" s="801">
        <v>42564</v>
      </c>
      <c r="Y163" s="815" t="s">
        <v>864</v>
      </c>
      <c r="Z163" s="815">
        <v>2</v>
      </c>
      <c r="AA163" s="815"/>
      <c r="AB163" s="815">
        <v>650</v>
      </c>
      <c r="AC163" s="814">
        <v>42601</v>
      </c>
      <c r="AD163" s="816"/>
      <c r="AE163" s="782" t="s">
        <v>825</v>
      </c>
      <c r="AF163" s="782"/>
      <c r="AG163" s="782"/>
      <c r="AH163" s="817"/>
      <c r="AI163" s="800">
        <v>1244.8599999999999</v>
      </c>
      <c r="AJ163" s="782">
        <v>0.3751185861316742</v>
      </c>
      <c r="AK163" s="816"/>
      <c r="AL163" s="800">
        <v>1.1234998313063316</v>
      </c>
      <c r="AM163" s="782">
        <v>1.0993856749482398</v>
      </c>
      <c r="AN163" s="782">
        <v>0.70684970684970683</v>
      </c>
      <c r="AO163" s="818">
        <v>0.7259941804073714</v>
      </c>
      <c r="AP163" s="816"/>
      <c r="AQ163" s="819">
        <v>1398.6</v>
      </c>
      <c r="AR163" s="820">
        <v>0.41240000000000004</v>
      </c>
      <c r="AS163" s="820">
        <v>1398.6</v>
      </c>
      <c r="AT163" s="820">
        <v>0.41240000000000004</v>
      </c>
      <c r="AU163" s="816"/>
      <c r="AV163" s="820">
        <v>988.59999999999991</v>
      </c>
      <c r="AW163" s="820">
        <v>0.2994</v>
      </c>
      <c r="AX163" s="820">
        <v>988.59999999999991</v>
      </c>
      <c r="AY163" s="820">
        <v>0.2994</v>
      </c>
      <c r="AZ163" s="816"/>
      <c r="BA163" s="820"/>
      <c r="BB163" s="820">
        <v>988.59999999999991</v>
      </c>
      <c r="BC163" s="820">
        <v>988.59999999999991</v>
      </c>
      <c r="BD163" s="820">
        <v>988.59999999999991</v>
      </c>
      <c r="BE163" s="820">
        <v>988.59999999999991</v>
      </c>
      <c r="BF163" s="820">
        <v>988.59999999999991</v>
      </c>
      <c r="BG163" s="820">
        <v>988.59999999999991</v>
      </c>
      <c r="BH163" s="820">
        <v>988.59999999999991</v>
      </c>
      <c r="BI163" s="820">
        <v>988.59999999999991</v>
      </c>
      <c r="BJ163" s="820">
        <v>988.59999999999991</v>
      </c>
      <c r="BK163" s="820">
        <v>988.59999999999991</v>
      </c>
      <c r="BL163" s="820">
        <v>988.59999999999991</v>
      </c>
      <c r="BM163" s="820">
        <v>988.59999999999991</v>
      </c>
      <c r="BN163" s="820">
        <v>988.59999999999991</v>
      </c>
      <c r="BO163" s="820">
        <v>988.59999999999991</v>
      </c>
      <c r="BP163" s="820">
        <v>988.59999999999991</v>
      </c>
      <c r="BQ163" s="820">
        <v>988.59999999999991</v>
      </c>
      <c r="BR163" s="820">
        <v>988.59999999999991</v>
      </c>
      <c r="BS163" s="820">
        <v>988.59999999999991</v>
      </c>
      <c r="BT163" s="820">
        <v>956.8</v>
      </c>
      <c r="BU163" s="820"/>
      <c r="BV163" s="820"/>
      <c r="BW163" s="820"/>
      <c r="BX163" s="820"/>
      <c r="BY163" s="820"/>
      <c r="BZ163" s="820"/>
      <c r="CA163" s="816"/>
      <c r="CB163" s="820"/>
      <c r="CC163" s="820">
        <v>0.2994</v>
      </c>
      <c r="CD163" s="820">
        <v>0.2994</v>
      </c>
      <c r="CE163" s="820">
        <v>0.2994</v>
      </c>
      <c r="CF163" s="820">
        <v>0.2994</v>
      </c>
      <c r="CG163" s="820">
        <v>0.2994</v>
      </c>
      <c r="CH163" s="820">
        <v>0.2994</v>
      </c>
      <c r="CI163" s="820">
        <v>0.2994</v>
      </c>
      <c r="CJ163" s="820">
        <v>0.2994</v>
      </c>
      <c r="CK163" s="820">
        <v>0.2994</v>
      </c>
      <c r="CL163" s="820">
        <v>0.2994</v>
      </c>
      <c r="CM163" s="820">
        <v>0.2994</v>
      </c>
      <c r="CN163" s="820">
        <v>0.2994</v>
      </c>
      <c r="CO163" s="820">
        <v>0.2994</v>
      </c>
      <c r="CP163" s="820">
        <v>0.2994</v>
      </c>
      <c r="CQ163" s="820">
        <v>0.2994</v>
      </c>
      <c r="CR163" s="820">
        <v>0.2994</v>
      </c>
      <c r="CS163" s="820">
        <v>0.2994</v>
      </c>
      <c r="CT163" s="820">
        <v>0.2994</v>
      </c>
      <c r="CU163" s="820">
        <v>0.26379999999999998</v>
      </c>
      <c r="CV163" s="820"/>
      <c r="CW163" s="820"/>
      <c r="CX163" s="820"/>
      <c r="CY163" s="820"/>
      <c r="CZ163" s="820"/>
      <c r="DA163" s="821"/>
    </row>
    <row r="164" spans="2:105">
      <c r="B164" s="800">
        <v>19245</v>
      </c>
      <c r="C164" s="782" t="s">
        <v>682</v>
      </c>
      <c r="D164" s="782" t="s">
        <v>858</v>
      </c>
      <c r="E164" s="782" t="s">
        <v>740</v>
      </c>
      <c r="F164" s="782" t="s">
        <v>820</v>
      </c>
      <c r="G164" s="782" t="s">
        <v>821</v>
      </c>
      <c r="H164" s="815">
        <v>2016</v>
      </c>
      <c r="I164" s="816"/>
      <c r="J164" s="764">
        <v>769684</v>
      </c>
      <c r="K164" s="764"/>
      <c r="L164" s="764" t="s">
        <v>29</v>
      </c>
      <c r="M164" s="782"/>
      <c r="N164" s="782"/>
      <c r="O164" s="782"/>
      <c r="P164" s="782"/>
      <c r="Q164" s="782"/>
      <c r="R164" s="782"/>
      <c r="S164" s="816"/>
      <c r="T164" s="782" t="s">
        <v>859</v>
      </c>
      <c r="U164" s="782"/>
      <c r="V164" s="782"/>
      <c r="W164" s="782"/>
      <c r="X164" s="801">
        <v>42456</v>
      </c>
      <c r="Y164" s="815" t="s">
        <v>862</v>
      </c>
      <c r="Z164" s="815">
        <v>1</v>
      </c>
      <c r="AA164" s="815"/>
      <c r="AB164" s="815">
        <v>250</v>
      </c>
      <c r="AC164" s="814">
        <v>42601</v>
      </c>
      <c r="AD164" s="816"/>
      <c r="AE164" s="782" t="s">
        <v>825</v>
      </c>
      <c r="AF164" s="782"/>
      <c r="AG164" s="782"/>
      <c r="AH164" s="817"/>
      <c r="AI164" s="800">
        <v>1228</v>
      </c>
      <c r="AJ164" s="782">
        <v>0.36522153846153799</v>
      </c>
      <c r="AK164" s="816"/>
      <c r="AL164" s="800">
        <v>1.1130293159609119</v>
      </c>
      <c r="AM164" s="782">
        <v>1.0317025704103739</v>
      </c>
      <c r="AN164" s="782">
        <v>0.70002926543751831</v>
      </c>
      <c r="AO164" s="818">
        <v>0.70010615711252644</v>
      </c>
      <c r="AP164" s="816"/>
      <c r="AQ164" s="819">
        <v>1366.8</v>
      </c>
      <c r="AR164" s="820">
        <v>0.37680000000000002</v>
      </c>
      <c r="AS164" s="820">
        <v>1366.8</v>
      </c>
      <c r="AT164" s="820">
        <v>0.37680000000000002</v>
      </c>
      <c r="AU164" s="816"/>
      <c r="AV164" s="820">
        <v>956.8</v>
      </c>
      <c r="AW164" s="820">
        <v>0.26379999999999998</v>
      </c>
      <c r="AX164" s="820">
        <v>956.8</v>
      </c>
      <c r="AY164" s="820">
        <v>0.26379999999999998</v>
      </c>
      <c r="AZ164" s="816"/>
      <c r="BA164" s="820"/>
      <c r="BB164" s="820">
        <v>956.8</v>
      </c>
      <c r="BC164" s="820">
        <v>956.8</v>
      </c>
      <c r="BD164" s="820">
        <v>956.8</v>
      </c>
      <c r="BE164" s="820">
        <v>956.8</v>
      </c>
      <c r="BF164" s="820">
        <v>956.8</v>
      </c>
      <c r="BG164" s="820">
        <v>956.8</v>
      </c>
      <c r="BH164" s="820">
        <v>956.8</v>
      </c>
      <c r="BI164" s="820">
        <v>956.8</v>
      </c>
      <c r="BJ164" s="820">
        <v>956.8</v>
      </c>
      <c r="BK164" s="820">
        <v>956.8</v>
      </c>
      <c r="BL164" s="820">
        <v>956.8</v>
      </c>
      <c r="BM164" s="820">
        <v>956.8</v>
      </c>
      <c r="BN164" s="820">
        <v>956.8</v>
      </c>
      <c r="BO164" s="820">
        <v>956.8</v>
      </c>
      <c r="BP164" s="820">
        <v>956.8</v>
      </c>
      <c r="BQ164" s="820">
        <v>956.8</v>
      </c>
      <c r="BR164" s="820">
        <v>956.8</v>
      </c>
      <c r="BS164" s="820">
        <v>956.8</v>
      </c>
      <c r="BT164" s="820">
        <v>956.8</v>
      </c>
      <c r="BU164" s="820"/>
      <c r="BV164" s="820"/>
      <c r="BW164" s="820"/>
      <c r="BX164" s="820"/>
      <c r="BY164" s="820"/>
      <c r="BZ164" s="820"/>
      <c r="CA164" s="816"/>
      <c r="CB164" s="820"/>
      <c r="CC164" s="820">
        <v>0.26379999999999998</v>
      </c>
      <c r="CD164" s="820">
        <v>0.26379999999999998</v>
      </c>
      <c r="CE164" s="820">
        <v>0.26379999999999998</v>
      </c>
      <c r="CF164" s="820">
        <v>0.26379999999999998</v>
      </c>
      <c r="CG164" s="820">
        <v>0.26379999999999998</v>
      </c>
      <c r="CH164" s="820">
        <v>0.26379999999999998</v>
      </c>
      <c r="CI164" s="820">
        <v>0.26379999999999998</v>
      </c>
      <c r="CJ164" s="820">
        <v>0.26379999999999998</v>
      </c>
      <c r="CK164" s="820">
        <v>0.26379999999999998</v>
      </c>
      <c r="CL164" s="820">
        <v>0.26379999999999998</v>
      </c>
      <c r="CM164" s="820">
        <v>0.26379999999999998</v>
      </c>
      <c r="CN164" s="820">
        <v>0.26379999999999998</v>
      </c>
      <c r="CO164" s="820">
        <v>0.26379999999999998</v>
      </c>
      <c r="CP164" s="820">
        <v>0.26379999999999998</v>
      </c>
      <c r="CQ164" s="820">
        <v>0.26379999999999998</v>
      </c>
      <c r="CR164" s="820">
        <v>0.26379999999999998</v>
      </c>
      <c r="CS164" s="820">
        <v>0.26379999999999998</v>
      </c>
      <c r="CT164" s="820">
        <v>0.26379999999999998</v>
      </c>
      <c r="CU164" s="820">
        <v>0.26379999999999998</v>
      </c>
      <c r="CV164" s="820"/>
      <c r="CW164" s="820"/>
      <c r="CX164" s="820"/>
      <c r="CY164" s="820"/>
      <c r="CZ164" s="820"/>
      <c r="DA164" s="821"/>
    </row>
    <row r="165" spans="2:105">
      <c r="B165" s="800">
        <v>19247</v>
      </c>
      <c r="C165" s="782" t="s">
        <v>682</v>
      </c>
      <c r="D165" s="782" t="s">
        <v>858</v>
      </c>
      <c r="E165" s="782" t="s">
        <v>740</v>
      </c>
      <c r="F165" s="782" t="s">
        <v>820</v>
      </c>
      <c r="G165" s="782" t="s">
        <v>821</v>
      </c>
      <c r="H165" s="815">
        <v>2016</v>
      </c>
      <c r="I165" s="816"/>
      <c r="J165" s="764">
        <v>769703</v>
      </c>
      <c r="K165" s="764"/>
      <c r="L165" s="764" t="s">
        <v>29</v>
      </c>
      <c r="M165" s="782"/>
      <c r="N165" s="782"/>
      <c r="O165" s="782"/>
      <c r="P165" s="782"/>
      <c r="Q165" s="782"/>
      <c r="R165" s="782"/>
      <c r="S165" s="816"/>
      <c r="T165" s="782" t="s">
        <v>859</v>
      </c>
      <c r="U165" s="782"/>
      <c r="V165" s="782"/>
      <c r="W165" s="782"/>
      <c r="X165" s="801">
        <v>42563</v>
      </c>
      <c r="Y165" s="815" t="s">
        <v>862</v>
      </c>
      <c r="Z165" s="815">
        <v>1</v>
      </c>
      <c r="AA165" s="815"/>
      <c r="AB165" s="815">
        <v>250</v>
      </c>
      <c r="AC165" s="814">
        <v>42601</v>
      </c>
      <c r="AD165" s="816"/>
      <c r="AE165" s="782" t="s">
        <v>825</v>
      </c>
      <c r="AF165" s="782"/>
      <c r="AG165" s="782"/>
      <c r="AH165" s="817"/>
      <c r="AI165" s="800">
        <v>1228</v>
      </c>
      <c r="AJ165" s="782">
        <v>0.36522153846153799</v>
      </c>
      <c r="AK165" s="816"/>
      <c r="AL165" s="800">
        <v>1.1130293159609119</v>
      </c>
      <c r="AM165" s="782">
        <v>1.0317025704103739</v>
      </c>
      <c r="AN165" s="782">
        <v>0.70002926543751831</v>
      </c>
      <c r="AO165" s="818">
        <v>0.70010615711252644</v>
      </c>
      <c r="AP165" s="816"/>
      <c r="AQ165" s="819">
        <v>1366.8</v>
      </c>
      <c r="AR165" s="820">
        <v>0.37680000000000002</v>
      </c>
      <c r="AS165" s="820">
        <v>1366.8</v>
      </c>
      <c r="AT165" s="820">
        <v>0.37680000000000002</v>
      </c>
      <c r="AU165" s="816"/>
      <c r="AV165" s="820">
        <v>956.8</v>
      </c>
      <c r="AW165" s="820">
        <v>0.26379999999999998</v>
      </c>
      <c r="AX165" s="820">
        <v>956.8</v>
      </c>
      <c r="AY165" s="820">
        <v>0.26379999999999998</v>
      </c>
      <c r="AZ165" s="816"/>
      <c r="BA165" s="820"/>
      <c r="BB165" s="820">
        <v>956.8</v>
      </c>
      <c r="BC165" s="820">
        <v>956.8</v>
      </c>
      <c r="BD165" s="820">
        <v>956.8</v>
      </c>
      <c r="BE165" s="820">
        <v>956.8</v>
      </c>
      <c r="BF165" s="820">
        <v>956.8</v>
      </c>
      <c r="BG165" s="820">
        <v>956.8</v>
      </c>
      <c r="BH165" s="820">
        <v>956.8</v>
      </c>
      <c r="BI165" s="820">
        <v>956.8</v>
      </c>
      <c r="BJ165" s="820">
        <v>956.8</v>
      </c>
      <c r="BK165" s="820">
        <v>956.8</v>
      </c>
      <c r="BL165" s="820">
        <v>956.8</v>
      </c>
      <c r="BM165" s="820">
        <v>956.8</v>
      </c>
      <c r="BN165" s="820">
        <v>956.8</v>
      </c>
      <c r="BO165" s="820">
        <v>956.8</v>
      </c>
      <c r="BP165" s="820">
        <v>956.8</v>
      </c>
      <c r="BQ165" s="820">
        <v>956.8</v>
      </c>
      <c r="BR165" s="820">
        <v>956.8</v>
      </c>
      <c r="BS165" s="820">
        <v>956.8</v>
      </c>
      <c r="BT165" s="820">
        <v>956.8</v>
      </c>
      <c r="BU165" s="820"/>
      <c r="BV165" s="820"/>
      <c r="BW165" s="820"/>
      <c r="BX165" s="820"/>
      <c r="BY165" s="820"/>
      <c r="BZ165" s="820"/>
      <c r="CA165" s="816"/>
      <c r="CB165" s="820"/>
      <c r="CC165" s="820">
        <v>0.26379999999999998</v>
      </c>
      <c r="CD165" s="820">
        <v>0.26379999999999998</v>
      </c>
      <c r="CE165" s="820">
        <v>0.26379999999999998</v>
      </c>
      <c r="CF165" s="820">
        <v>0.26379999999999998</v>
      </c>
      <c r="CG165" s="820">
        <v>0.26379999999999998</v>
      </c>
      <c r="CH165" s="820">
        <v>0.26379999999999998</v>
      </c>
      <c r="CI165" s="820">
        <v>0.26379999999999998</v>
      </c>
      <c r="CJ165" s="820">
        <v>0.26379999999999998</v>
      </c>
      <c r="CK165" s="820">
        <v>0.26379999999999998</v>
      </c>
      <c r="CL165" s="820">
        <v>0.26379999999999998</v>
      </c>
      <c r="CM165" s="820">
        <v>0.26379999999999998</v>
      </c>
      <c r="CN165" s="820">
        <v>0.26379999999999998</v>
      </c>
      <c r="CO165" s="820">
        <v>0.26379999999999998</v>
      </c>
      <c r="CP165" s="820">
        <v>0.26379999999999998</v>
      </c>
      <c r="CQ165" s="820">
        <v>0.26379999999999998</v>
      </c>
      <c r="CR165" s="820">
        <v>0.26379999999999998</v>
      </c>
      <c r="CS165" s="820">
        <v>0.26379999999999998</v>
      </c>
      <c r="CT165" s="820">
        <v>0.26379999999999998</v>
      </c>
      <c r="CU165" s="820">
        <v>0.26379999999999998</v>
      </c>
      <c r="CV165" s="820"/>
      <c r="CW165" s="820"/>
      <c r="CX165" s="820"/>
      <c r="CY165" s="820"/>
      <c r="CZ165" s="820"/>
      <c r="DA165" s="821"/>
    </row>
    <row r="166" spans="2:105">
      <c r="B166" s="800">
        <v>19248</v>
      </c>
      <c r="C166" s="782" t="s">
        <v>682</v>
      </c>
      <c r="D166" s="782" t="s">
        <v>858</v>
      </c>
      <c r="E166" s="782" t="s">
        <v>740</v>
      </c>
      <c r="F166" s="782" t="s">
        <v>820</v>
      </c>
      <c r="G166" s="782" t="s">
        <v>821</v>
      </c>
      <c r="H166" s="815">
        <v>2016</v>
      </c>
      <c r="I166" s="816"/>
      <c r="J166" s="764">
        <v>772194</v>
      </c>
      <c r="K166" s="764"/>
      <c r="L166" s="764" t="s">
        <v>29</v>
      </c>
      <c r="M166" s="782"/>
      <c r="N166" s="782"/>
      <c r="O166" s="782"/>
      <c r="P166" s="782"/>
      <c r="Q166" s="782"/>
      <c r="R166" s="782"/>
      <c r="S166" s="816"/>
      <c r="T166" s="782" t="s">
        <v>866</v>
      </c>
      <c r="U166" s="782"/>
      <c r="V166" s="782"/>
      <c r="W166" s="782"/>
      <c r="X166" s="801">
        <v>42563</v>
      </c>
      <c r="Y166" s="815" t="s">
        <v>862</v>
      </c>
      <c r="Z166" s="815">
        <v>1</v>
      </c>
      <c r="AA166" s="815"/>
      <c r="AB166" s="815">
        <v>400</v>
      </c>
      <c r="AC166" s="814">
        <v>42607</v>
      </c>
      <c r="AD166" s="816"/>
      <c r="AE166" s="782" t="s">
        <v>825</v>
      </c>
      <c r="AF166" s="782"/>
      <c r="AG166" s="782"/>
      <c r="AH166" s="817"/>
      <c r="AI166" s="800">
        <v>16.86</v>
      </c>
      <c r="AJ166" s="782">
        <v>9.8970476701362407E-3</v>
      </c>
      <c r="AK166" s="816"/>
      <c r="AL166" s="800">
        <v>1.8861209964412813</v>
      </c>
      <c r="AM166" s="782">
        <v>3.5970322854381016</v>
      </c>
      <c r="AN166" s="782">
        <v>1</v>
      </c>
      <c r="AO166" s="818">
        <v>1</v>
      </c>
      <c r="AP166" s="816"/>
      <c r="AQ166" s="819">
        <v>31.8</v>
      </c>
      <c r="AR166" s="820">
        <v>3.56E-2</v>
      </c>
      <c r="AS166" s="820">
        <v>31.8</v>
      </c>
      <c r="AT166" s="820">
        <v>3.56E-2</v>
      </c>
      <c r="AU166" s="816"/>
      <c r="AV166" s="820">
        <v>31.8</v>
      </c>
      <c r="AW166" s="820">
        <v>3.56E-2</v>
      </c>
      <c r="AX166" s="820">
        <v>31.8</v>
      </c>
      <c r="AY166" s="820">
        <v>3.56E-2</v>
      </c>
      <c r="AZ166" s="816"/>
      <c r="BA166" s="820"/>
      <c r="BB166" s="820">
        <v>31.8</v>
      </c>
      <c r="BC166" s="820">
        <v>31.8</v>
      </c>
      <c r="BD166" s="820">
        <v>31.8</v>
      </c>
      <c r="BE166" s="820">
        <v>31.8</v>
      </c>
      <c r="BF166" s="820">
        <v>31.8</v>
      </c>
      <c r="BG166" s="820">
        <v>31.8</v>
      </c>
      <c r="BH166" s="820">
        <v>31.8</v>
      </c>
      <c r="BI166" s="820">
        <v>31.8</v>
      </c>
      <c r="BJ166" s="820">
        <v>31.8</v>
      </c>
      <c r="BK166" s="820">
        <v>31.8</v>
      </c>
      <c r="BL166" s="820">
        <v>31.8</v>
      </c>
      <c r="BM166" s="820">
        <v>31.8</v>
      </c>
      <c r="BN166" s="820">
        <v>31.8</v>
      </c>
      <c r="BO166" s="820">
        <v>31.8</v>
      </c>
      <c r="BP166" s="820">
        <v>31.8</v>
      </c>
      <c r="BQ166" s="820">
        <v>31.8</v>
      </c>
      <c r="BR166" s="820">
        <v>31.8</v>
      </c>
      <c r="BS166" s="820">
        <v>31.8</v>
      </c>
      <c r="BT166" s="820">
        <v>0</v>
      </c>
      <c r="BU166" s="820"/>
      <c r="BV166" s="820"/>
      <c r="BW166" s="820"/>
      <c r="BX166" s="820"/>
      <c r="BY166" s="820"/>
      <c r="BZ166" s="820"/>
      <c r="CA166" s="816"/>
      <c r="CB166" s="820"/>
      <c r="CC166" s="820">
        <v>3.56E-2</v>
      </c>
      <c r="CD166" s="820">
        <v>3.56E-2</v>
      </c>
      <c r="CE166" s="820">
        <v>3.56E-2</v>
      </c>
      <c r="CF166" s="820">
        <v>3.56E-2</v>
      </c>
      <c r="CG166" s="820">
        <v>3.56E-2</v>
      </c>
      <c r="CH166" s="820">
        <v>3.56E-2</v>
      </c>
      <c r="CI166" s="820">
        <v>3.56E-2</v>
      </c>
      <c r="CJ166" s="820">
        <v>3.56E-2</v>
      </c>
      <c r="CK166" s="820">
        <v>3.56E-2</v>
      </c>
      <c r="CL166" s="820">
        <v>3.56E-2</v>
      </c>
      <c r="CM166" s="820">
        <v>3.56E-2</v>
      </c>
      <c r="CN166" s="820">
        <v>3.56E-2</v>
      </c>
      <c r="CO166" s="820">
        <v>3.56E-2</v>
      </c>
      <c r="CP166" s="820">
        <v>3.56E-2</v>
      </c>
      <c r="CQ166" s="820">
        <v>3.56E-2</v>
      </c>
      <c r="CR166" s="820">
        <v>3.56E-2</v>
      </c>
      <c r="CS166" s="820">
        <v>3.56E-2</v>
      </c>
      <c r="CT166" s="820">
        <v>3.56E-2</v>
      </c>
      <c r="CU166" s="820">
        <v>0</v>
      </c>
      <c r="CV166" s="820"/>
      <c r="CW166" s="820"/>
      <c r="CX166" s="820"/>
      <c r="CY166" s="820"/>
      <c r="CZ166" s="820"/>
      <c r="DA166" s="821"/>
    </row>
    <row r="167" spans="2:105">
      <c r="B167" s="800">
        <v>19250</v>
      </c>
      <c r="C167" s="782" t="s">
        <v>682</v>
      </c>
      <c r="D167" s="782" t="s">
        <v>858</v>
      </c>
      <c r="E167" s="782" t="s">
        <v>740</v>
      </c>
      <c r="F167" s="782" t="s">
        <v>820</v>
      </c>
      <c r="G167" s="782" t="s">
        <v>821</v>
      </c>
      <c r="H167" s="815">
        <v>2016</v>
      </c>
      <c r="I167" s="816"/>
      <c r="J167" s="764">
        <v>738075</v>
      </c>
      <c r="K167" s="764"/>
      <c r="L167" s="764" t="s">
        <v>29</v>
      </c>
      <c r="M167" s="782"/>
      <c r="N167" s="782"/>
      <c r="O167" s="782"/>
      <c r="P167" s="782"/>
      <c r="Q167" s="782"/>
      <c r="R167" s="782"/>
      <c r="S167" s="816"/>
      <c r="T167" s="782" t="s">
        <v>866</v>
      </c>
      <c r="U167" s="782"/>
      <c r="V167" s="782"/>
      <c r="W167" s="782"/>
      <c r="X167" s="801">
        <v>42506</v>
      </c>
      <c r="Y167" s="815" t="s">
        <v>862</v>
      </c>
      <c r="Z167" s="815">
        <v>1</v>
      </c>
      <c r="AA167" s="815"/>
      <c r="AB167" s="815">
        <v>400</v>
      </c>
      <c r="AC167" s="814">
        <v>42607</v>
      </c>
      <c r="AD167" s="816"/>
      <c r="AE167" s="782" t="s">
        <v>825</v>
      </c>
      <c r="AF167" s="782"/>
      <c r="AG167" s="782"/>
      <c r="AH167" s="817"/>
      <c r="AI167" s="800">
        <v>16.86</v>
      </c>
      <c r="AJ167" s="782">
        <v>9.8970476701362407E-3</v>
      </c>
      <c r="AK167" s="816"/>
      <c r="AL167" s="800">
        <v>1.8861209964412813</v>
      </c>
      <c r="AM167" s="782">
        <v>3.5970322854381016</v>
      </c>
      <c r="AN167" s="782">
        <v>1</v>
      </c>
      <c r="AO167" s="818">
        <v>1</v>
      </c>
      <c r="AP167" s="816"/>
      <c r="AQ167" s="819">
        <v>31.8</v>
      </c>
      <c r="AR167" s="820">
        <v>3.56E-2</v>
      </c>
      <c r="AS167" s="820">
        <v>31.8</v>
      </c>
      <c r="AT167" s="820">
        <v>3.56E-2</v>
      </c>
      <c r="AU167" s="816"/>
      <c r="AV167" s="820">
        <v>31.8</v>
      </c>
      <c r="AW167" s="820">
        <v>3.56E-2</v>
      </c>
      <c r="AX167" s="820">
        <v>31.8</v>
      </c>
      <c r="AY167" s="820">
        <v>3.56E-2</v>
      </c>
      <c r="AZ167" s="816"/>
      <c r="BA167" s="820"/>
      <c r="BB167" s="820">
        <v>31.8</v>
      </c>
      <c r="BC167" s="820">
        <v>31.8</v>
      </c>
      <c r="BD167" s="820">
        <v>31.8</v>
      </c>
      <c r="BE167" s="820">
        <v>31.8</v>
      </c>
      <c r="BF167" s="820">
        <v>31.8</v>
      </c>
      <c r="BG167" s="820">
        <v>31.8</v>
      </c>
      <c r="BH167" s="820">
        <v>31.8</v>
      </c>
      <c r="BI167" s="820">
        <v>31.8</v>
      </c>
      <c r="BJ167" s="820">
        <v>31.8</v>
      </c>
      <c r="BK167" s="820">
        <v>31.8</v>
      </c>
      <c r="BL167" s="820">
        <v>31.8</v>
      </c>
      <c r="BM167" s="820">
        <v>31.8</v>
      </c>
      <c r="BN167" s="820">
        <v>31.8</v>
      </c>
      <c r="BO167" s="820">
        <v>31.8</v>
      </c>
      <c r="BP167" s="820">
        <v>31.8</v>
      </c>
      <c r="BQ167" s="820">
        <v>31.8</v>
      </c>
      <c r="BR167" s="820">
        <v>31.8</v>
      </c>
      <c r="BS167" s="820">
        <v>31.8</v>
      </c>
      <c r="BT167" s="820">
        <v>0</v>
      </c>
      <c r="BU167" s="820"/>
      <c r="BV167" s="820"/>
      <c r="BW167" s="820"/>
      <c r="BX167" s="820"/>
      <c r="BY167" s="820"/>
      <c r="BZ167" s="820"/>
      <c r="CA167" s="816"/>
      <c r="CB167" s="820"/>
      <c r="CC167" s="820">
        <v>3.56E-2</v>
      </c>
      <c r="CD167" s="820">
        <v>3.56E-2</v>
      </c>
      <c r="CE167" s="820">
        <v>3.56E-2</v>
      </c>
      <c r="CF167" s="820">
        <v>3.56E-2</v>
      </c>
      <c r="CG167" s="820">
        <v>3.56E-2</v>
      </c>
      <c r="CH167" s="820">
        <v>3.56E-2</v>
      </c>
      <c r="CI167" s="820">
        <v>3.56E-2</v>
      </c>
      <c r="CJ167" s="820">
        <v>3.56E-2</v>
      </c>
      <c r="CK167" s="820">
        <v>3.56E-2</v>
      </c>
      <c r="CL167" s="820">
        <v>3.56E-2</v>
      </c>
      <c r="CM167" s="820">
        <v>3.56E-2</v>
      </c>
      <c r="CN167" s="820">
        <v>3.56E-2</v>
      </c>
      <c r="CO167" s="820">
        <v>3.56E-2</v>
      </c>
      <c r="CP167" s="820">
        <v>3.56E-2</v>
      </c>
      <c r="CQ167" s="820">
        <v>3.56E-2</v>
      </c>
      <c r="CR167" s="820">
        <v>3.56E-2</v>
      </c>
      <c r="CS167" s="820">
        <v>3.56E-2</v>
      </c>
      <c r="CT167" s="820">
        <v>3.56E-2</v>
      </c>
      <c r="CU167" s="820">
        <v>0</v>
      </c>
      <c r="CV167" s="820"/>
      <c r="CW167" s="820"/>
      <c r="CX167" s="820"/>
      <c r="CY167" s="820"/>
      <c r="CZ167" s="820"/>
      <c r="DA167" s="821"/>
    </row>
    <row r="168" spans="2:105">
      <c r="B168" s="800">
        <v>19251</v>
      </c>
      <c r="C168" s="782" t="s">
        <v>682</v>
      </c>
      <c r="D168" s="782" t="s">
        <v>858</v>
      </c>
      <c r="E168" s="782" t="s">
        <v>740</v>
      </c>
      <c r="F168" s="782" t="s">
        <v>820</v>
      </c>
      <c r="G168" s="782" t="s">
        <v>821</v>
      </c>
      <c r="H168" s="815">
        <v>2016</v>
      </c>
      <c r="I168" s="816"/>
      <c r="J168" s="764">
        <v>738083</v>
      </c>
      <c r="K168" s="764"/>
      <c r="L168" s="764" t="s">
        <v>29</v>
      </c>
      <c r="M168" s="782"/>
      <c r="N168" s="782"/>
      <c r="O168" s="782"/>
      <c r="P168" s="782"/>
      <c r="Q168" s="782"/>
      <c r="R168" s="782"/>
      <c r="S168" s="816"/>
      <c r="T168" s="782" t="s">
        <v>859</v>
      </c>
      <c r="U168" s="782"/>
      <c r="V168" s="782"/>
      <c r="W168" s="782"/>
      <c r="X168" s="801">
        <v>42502</v>
      </c>
      <c r="Y168" s="815" t="s">
        <v>862</v>
      </c>
      <c r="Z168" s="815">
        <v>1</v>
      </c>
      <c r="AA168" s="815"/>
      <c r="AB168" s="815">
        <v>250</v>
      </c>
      <c r="AC168" s="814">
        <v>42593</v>
      </c>
      <c r="AD168" s="816"/>
      <c r="AE168" s="782" t="s">
        <v>825</v>
      </c>
      <c r="AF168" s="782"/>
      <c r="AG168" s="782"/>
      <c r="AH168" s="817"/>
      <c r="AI168" s="800">
        <v>1228</v>
      </c>
      <c r="AJ168" s="782">
        <v>0.36522153846153799</v>
      </c>
      <c r="AK168" s="816"/>
      <c r="AL168" s="800">
        <v>1.1130293159609119</v>
      </c>
      <c r="AM168" s="782">
        <v>1.0317025704103739</v>
      </c>
      <c r="AN168" s="782">
        <v>0.70002926543751831</v>
      </c>
      <c r="AO168" s="818">
        <v>0.70010615711252644</v>
      </c>
      <c r="AP168" s="816"/>
      <c r="AQ168" s="819">
        <v>1366.8</v>
      </c>
      <c r="AR168" s="820">
        <v>0.37680000000000002</v>
      </c>
      <c r="AS168" s="820">
        <v>1366.8</v>
      </c>
      <c r="AT168" s="820">
        <v>0.37680000000000002</v>
      </c>
      <c r="AU168" s="816"/>
      <c r="AV168" s="820">
        <v>956.8</v>
      </c>
      <c r="AW168" s="820">
        <v>0.26379999999999998</v>
      </c>
      <c r="AX168" s="820">
        <v>956.8</v>
      </c>
      <c r="AY168" s="820">
        <v>0.26379999999999998</v>
      </c>
      <c r="AZ168" s="816"/>
      <c r="BA168" s="820"/>
      <c r="BB168" s="820">
        <v>956.8</v>
      </c>
      <c r="BC168" s="820">
        <v>956.8</v>
      </c>
      <c r="BD168" s="820">
        <v>956.8</v>
      </c>
      <c r="BE168" s="820">
        <v>956.8</v>
      </c>
      <c r="BF168" s="820">
        <v>956.8</v>
      </c>
      <c r="BG168" s="820">
        <v>956.8</v>
      </c>
      <c r="BH168" s="820">
        <v>956.8</v>
      </c>
      <c r="BI168" s="820">
        <v>956.8</v>
      </c>
      <c r="BJ168" s="820">
        <v>956.8</v>
      </c>
      <c r="BK168" s="820">
        <v>956.8</v>
      </c>
      <c r="BL168" s="820">
        <v>956.8</v>
      </c>
      <c r="BM168" s="820">
        <v>956.8</v>
      </c>
      <c r="BN168" s="820">
        <v>956.8</v>
      </c>
      <c r="BO168" s="820">
        <v>956.8</v>
      </c>
      <c r="BP168" s="820">
        <v>956.8</v>
      </c>
      <c r="BQ168" s="820">
        <v>956.8</v>
      </c>
      <c r="BR168" s="820">
        <v>956.8</v>
      </c>
      <c r="BS168" s="820">
        <v>956.8</v>
      </c>
      <c r="BT168" s="820">
        <v>956.8</v>
      </c>
      <c r="BU168" s="820"/>
      <c r="BV168" s="820"/>
      <c r="BW168" s="820"/>
      <c r="BX168" s="820"/>
      <c r="BY168" s="820"/>
      <c r="BZ168" s="820"/>
      <c r="CA168" s="816"/>
      <c r="CB168" s="820"/>
      <c r="CC168" s="820">
        <v>0.26379999999999998</v>
      </c>
      <c r="CD168" s="820">
        <v>0.26379999999999998</v>
      </c>
      <c r="CE168" s="820">
        <v>0.26379999999999998</v>
      </c>
      <c r="CF168" s="820">
        <v>0.26379999999999998</v>
      </c>
      <c r="CG168" s="820">
        <v>0.26379999999999998</v>
      </c>
      <c r="CH168" s="820">
        <v>0.26379999999999998</v>
      </c>
      <c r="CI168" s="820">
        <v>0.26379999999999998</v>
      </c>
      <c r="CJ168" s="820">
        <v>0.26379999999999998</v>
      </c>
      <c r="CK168" s="820">
        <v>0.26379999999999998</v>
      </c>
      <c r="CL168" s="820">
        <v>0.26379999999999998</v>
      </c>
      <c r="CM168" s="820">
        <v>0.26379999999999998</v>
      </c>
      <c r="CN168" s="820">
        <v>0.26379999999999998</v>
      </c>
      <c r="CO168" s="820">
        <v>0.26379999999999998</v>
      </c>
      <c r="CP168" s="820">
        <v>0.26379999999999998</v>
      </c>
      <c r="CQ168" s="820">
        <v>0.26379999999999998</v>
      </c>
      <c r="CR168" s="820">
        <v>0.26379999999999998</v>
      </c>
      <c r="CS168" s="820">
        <v>0.26379999999999998</v>
      </c>
      <c r="CT168" s="820">
        <v>0.26379999999999998</v>
      </c>
      <c r="CU168" s="820">
        <v>0.26379999999999998</v>
      </c>
      <c r="CV168" s="820"/>
      <c r="CW168" s="820"/>
      <c r="CX168" s="820"/>
      <c r="CY168" s="820"/>
      <c r="CZ168" s="820"/>
      <c r="DA168" s="821"/>
    </row>
    <row r="169" spans="2:105">
      <c r="B169" s="800">
        <v>19252</v>
      </c>
      <c r="C169" s="782" t="s">
        <v>682</v>
      </c>
      <c r="D169" s="782" t="s">
        <v>858</v>
      </c>
      <c r="E169" s="782" t="s">
        <v>740</v>
      </c>
      <c r="F169" s="782" t="s">
        <v>820</v>
      </c>
      <c r="G169" s="782" t="s">
        <v>821</v>
      </c>
      <c r="H169" s="815">
        <v>2016</v>
      </c>
      <c r="I169" s="816"/>
      <c r="J169" s="764">
        <v>738618</v>
      </c>
      <c r="K169" s="764"/>
      <c r="L169" s="764" t="s">
        <v>29</v>
      </c>
      <c r="M169" s="782"/>
      <c r="N169" s="782"/>
      <c r="O169" s="782"/>
      <c r="P169" s="782"/>
      <c r="Q169" s="782"/>
      <c r="R169" s="782"/>
      <c r="S169" s="816"/>
      <c r="T169" s="782" t="s">
        <v>859</v>
      </c>
      <c r="U169" s="782"/>
      <c r="V169" s="782"/>
      <c r="W169" s="782"/>
      <c r="X169" s="801">
        <v>42508</v>
      </c>
      <c r="Y169" s="815" t="s">
        <v>862</v>
      </c>
      <c r="Z169" s="815">
        <v>1</v>
      </c>
      <c r="AA169" s="815"/>
      <c r="AB169" s="815">
        <v>250</v>
      </c>
      <c r="AC169" s="814">
        <v>42593</v>
      </c>
      <c r="AD169" s="816"/>
      <c r="AE169" s="782" t="s">
        <v>825</v>
      </c>
      <c r="AF169" s="782"/>
      <c r="AG169" s="782"/>
      <c r="AH169" s="817"/>
      <c r="AI169" s="800">
        <v>1228</v>
      </c>
      <c r="AJ169" s="782">
        <v>0.36522153846153799</v>
      </c>
      <c r="AK169" s="816"/>
      <c r="AL169" s="800">
        <v>1.1130293159609119</v>
      </c>
      <c r="AM169" s="782">
        <v>1.0317025704103739</v>
      </c>
      <c r="AN169" s="782">
        <v>0.70002926543751831</v>
      </c>
      <c r="AO169" s="818">
        <v>0.70010615711252644</v>
      </c>
      <c r="AP169" s="816"/>
      <c r="AQ169" s="819">
        <v>1366.8</v>
      </c>
      <c r="AR169" s="820">
        <v>0.37680000000000002</v>
      </c>
      <c r="AS169" s="820">
        <v>1366.8</v>
      </c>
      <c r="AT169" s="820">
        <v>0.37680000000000002</v>
      </c>
      <c r="AU169" s="816"/>
      <c r="AV169" s="820">
        <v>956.8</v>
      </c>
      <c r="AW169" s="820">
        <v>0.26379999999999998</v>
      </c>
      <c r="AX169" s="820">
        <v>956.8</v>
      </c>
      <c r="AY169" s="820">
        <v>0.26379999999999998</v>
      </c>
      <c r="AZ169" s="816"/>
      <c r="BA169" s="820"/>
      <c r="BB169" s="820">
        <v>956.8</v>
      </c>
      <c r="BC169" s="820">
        <v>956.8</v>
      </c>
      <c r="BD169" s="820">
        <v>956.8</v>
      </c>
      <c r="BE169" s="820">
        <v>956.8</v>
      </c>
      <c r="BF169" s="820">
        <v>956.8</v>
      </c>
      <c r="BG169" s="820">
        <v>956.8</v>
      </c>
      <c r="BH169" s="820">
        <v>956.8</v>
      </c>
      <c r="BI169" s="820">
        <v>956.8</v>
      </c>
      <c r="BJ169" s="820">
        <v>956.8</v>
      </c>
      <c r="BK169" s="820">
        <v>956.8</v>
      </c>
      <c r="BL169" s="820">
        <v>956.8</v>
      </c>
      <c r="BM169" s="820">
        <v>956.8</v>
      </c>
      <c r="BN169" s="820">
        <v>956.8</v>
      </c>
      <c r="BO169" s="820">
        <v>956.8</v>
      </c>
      <c r="BP169" s="820">
        <v>956.8</v>
      </c>
      <c r="BQ169" s="820">
        <v>956.8</v>
      </c>
      <c r="BR169" s="820">
        <v>956.8</v>
      </c>
      <c r="BS169" s="820">
        <v>956.8</v>
      </c>
      <c r="BT169" s="820">
        <v>956.8</v>
      </c>
      <c r="BU169" s="820"/>
      <c r="BV169" s="820"/>
      <c r="BW169" s="820"/>
      <c r="BX169" s="820"/>
      <c r="BY169" s="820"/>
      <c r="BZ169" s="820"/>
      <c r="CA169" s="816"/>
      <c r="CB169" s="820"/>
      <c r="CC169" s="820">
        <v>0.26379999999999998</v>
      </c>
      <c r="CD169" s="820">
        <v>0.26379999999999998</v>
      </c>
      <c r="CE169" s="820">
        <v>0.26379999999999998</v>
      </c>
      <c r="CF169" s="820">
        <v>0.26379999999999998</v>
      </c>
      <c r="CG169" s="820">
        <v>0.26379999999999998</v>
      </c>
      <c r="CH169" s="820">
        <v>0.26379999999999998</v>
      </c>
      <c r="CI169" s="820">
        <v>0.26379999999999998</v>
      </c>
      <c r="CJ169" s="820">
        <v>0.26379999999999998</v>
      </c>
      <c r="CK169" s="820">
        <v>0.26379999999999998</v>
      </c>
      <c r="CL169" s="820">
        <v>0.26379999999999998</v>
      </c>
      <c r="CM169" s="820">
        <v>0.26379999999999998</v>
      </c>
      <c r="CN169" s="820">
        <v>0.26379999999999998</v>
      </c>
      <c r="CO169" s="820">
        <v>0.26379999999999998</v>
      </c>
      <c r="CP169" s="820">
        <v>0.26379999999999998</v>
      </c>
      <c r="CQ169" s="820">
        <v>0.26379999999999998</v>
      </c>
      <c r="CR169" s="820">
        <v>0.26379999999999998</v>
      </c>
      <c r="CS169" s="820">
        <v>0.26379999999999998</v>
      </c>
      <c r="CT169" s="820">
        <v>0.26379999999999998</v>
      </c>
      <c r="CU169" s="820">
        <v>0.26379999999999998</v>
      </c>
      <c r="CV169" s="820"/>
      <c r="CW169" s="820"/>
      <c r="CX169" s="820"/>
      <c r="CY169" s="820"/>
      <c r="CZ169" s="820"/>
      <c r="DA169" s="821"/>
    </row>
    <row r="170" spans="2:105">
      <c r="B170" s="800">
        <v>19246</v>
      </c>
      <c r="C170" s="782" t="s">
        <v>682</v>
      </c>
      <c r="D170" s="782" t="s">
        <v>858</v>
      </c>
      <c r="E170" s="782" t="s">
        <v>740</v>
      </c>
      <c r="F170" s="782" t="s">
        <v>820</v>
      </c>
      <c r="G170" s="782" t="s">
        <v>821</v>
      </c>
      <c r="H170" s="815">
        <v>2016</v>
      </c>
      <c r="I170" s="816"/>
      <c r="J170" s="764">
        <v>766922</v>
      </c>
      <c r="K170" s="764"/>
      <c r="L170" s="764" t="s">
        <v>29</v>
      </c>
      <c r="M170" s="782"/>
      <c r="N170" s="782"/>
      <c r="O170" s="782"/>
      <c r="P170" s="782"/>
      <c r="Q170" s="782"/>
      <c r="R170" s="782"/>
      <c r="S170" s="816"/>
      <c r="T170" s="782" t="s">
        <v>866</v>
      </c>
      <c r="U170" s="782"/>
      <c r="V170" s="782"/>
      <c r="W170" s="782"/>
      <c r="X170" s="801">
        <v>42557</v>
      </c>
      <c r="Y170" s="815" t="s">
        <v>862</v>
      </c>
      <c r="Z170" s="815">
        <v>1</v>
      </c>
      <c r="AA170" s="815"/>
      <c r="AB170" s="815">
        <v>400</v>
      </c>
      <c r="AC170" s="814">
        <v>42601</v>
      </c>
      <c r="AD170" s="816"/>
      <c r="AE170" s="782" t="s">
        <v>825</v>
      </c>
      <c r="AF170" s="782"/>
      <c r="AG170" s="782"/>
      <c r="AH170" s="817"/>
      <c r="AI170" s="800">
        <v>16.86</v>
      </c>
      <c r="AJ170" s="782">
        <v>9.8970476701362407E-3</v>
      </c>
      <c r="AK170" s="816"/>
      <c r="AL170" s="800">
        <v>1.8861209964412813</v>
      </c>
      <c r="AM170" s="782">
        <v>3.5970322854381016</v>
      </c>
      <c r="AN170" s="782">
        <v>1</v>
      </c>
      <c r="AO170" s="818">
        <v>1</v>
      </c>
      <c r="AP170" s="816"/>
      <c r="AQ170" s="819">
        <v>31.8</v>
      </c>
      <c r="AR170" s="820">
        <v>3.56E-2</v>
      </c>
      <c r="AS170" s="820">
        <v>31.8</v>
      </c>
      <c r="AT170" s="820">
        <v>3.56E-2</v>
      </c>
      <c r="AU170" s="816"/>
      <c r="AV170" s="820">
        <v>31.8</v>
      </c>
      <c r="AW170" s="820">
        <v>3.56E-2</v>
      </c>
      <c r="AX170" s="820">
        <v>31.8</v>
      </c>
      <c r="AY170" s="820">
        <v>3.56E-2</v>
      </c>
      <c r="AZ170" s="816"/>
      <c r="BA170" s="820"/>
      <c r="BB170" s="820">
        <v>31.8</v>
      </c>
      <c r="BC170" s="820">
        <v>31.8</v>
      </c>
      <c r="BD170" s="820">
        <v>31.8</v>
      </c>
      <c r="BE170" s="820">
        <v>31.8</v>
      </c>
      <c r="BF170" s="820">
        <v>31.8</v>
      </c>
      <c r="BG170" s="820">
        <v>31.8</v>
      </c>
      <c r="BH170" s="820">
        <v>31.8</v>
      </c>
      <c r="BI170" s="820">
        <v>31.8</v>
      </c>
      <c r="BJ170" s="820">
        <v>31.8</v>
      </c>
      <c r="BK170" s="820">
        <v>31.8</v>
      </c>
      <c r="BL170" s="820">
        <v>31.8</v>
      </c>
      <c r="BM170" s="820">
        <v>31.8</v>
      </c>
      <c r="BN170" s="820">
        <v>31.8</v>
      </c>
      <c r="BO170" s="820">
        <v>31.8</v>
      </c>
      <c r="BP170" s="820">
        <v>31.8</v>
      </c>
      <c r="BQ170" s="820">
        <v>31.8</v>
      </c>
      <c r="BR170" s="820">
        <v>31.8</v>
      </c>
      <c r="BS170" s="820">
        <v>31.8</v>
      </c>
      <c r="BT170" s="820">
        <v>0</v>
      </c>
      <c r="BU170" s="820"/>
      <c r="BV170" s="820"/>
      <c r="BW170" s="820"/>
      <c r="BX170" s="820"/>
      <c r="BY170" s="820"/>
      <c r="BZ170" s="820"/>
      <c r="CA170" s="816"/>
      <c r="CB170" s="820"/>
      <c r="CC170" s="820">
        <v>3.56E-2</v>
      </c>
      <c r="CD170" s="820">
        <v>3.56E-2</v>
      </c>
      <c r="CE170" s="820">
        <v>3.56E-2</v>
      </c>
      <c r="CF170" s="820">
        <v>3.56E-2</v>
      </c>
      <c r="CG170" s="820">
        <v>3.56E-2</v>
      </c>
      <c r="CH170" s="820">
        <v>3.56E-2</v>
      </c>
      <c r="CI170" s="820">
        <v>3.56E-2</v>
      </c>
      <c r="CJ170" s="820">
        <v>3.56E-2</v>
      </c>
      <c r="CK170" s="820">
        <v>3.56E-2</v>
      </c>
      <c r="CL170" s="820">
        <v>3.56E-2</v>
      </c>
      <c r="CM170" s="820">
        <v>3.56E-2</v>
      </c>
      <c r="CN170" s="820">
        <v>3.56E-2</v>
      </c>
      <c r="CO170" s="820">
        <v>3.56E-2</v>
      </c>
      <c r="CP170" s="820">
        <v>3.56E-2</v>
      </c>
      <c r="CQ170" s="820">
        <v>3.56E-2</v>
      </c>
      <c r="CR170" s="820">
        <v>3.56E-2</v>
      </c>
      <c r="CS170" s="820">
        <v>3.56E-2</v>
      </c>
      <c r="CT170" s="820">
        <v>3.56E-2</v>
      </c>
      <c r="CU170" s="820">
        <v>0</v>
      </c>
      <c r="CV170" s="820"/>
      <c r="CW170" s="820"/>
      <c r="CX170" s="820"/>
      <c r="CY170" s="820"/>
      <c r="CZ170" s="820"/>
      <c r="DA170" s="821"/>
    </row>
    <row r="171" spans="2:105">
      <c r="B171" s="800">
        <v>19253</v>
      </c>
      <c r="C171" s="782" t="s">
        <v>682</v>
      </c>
      <c r="D171" s="782" t="s">
        <v>858</v>
      </c>
      <c r="E171" s="782" t="s">
        <v>740</v>
      </c>
      <c r="F171" s="782" t="s">
        <v>820</v>
      </c>
      <c r="G171" s="782" t="s">
        <v>821</v>
      </c>
      <c r="H171" s="815">
        <v>2016</v>
      </c>
      <c r="I171" s="816"/>
      <c r="J171" s="764">
        <v>739870</v>
      </c>
      <c r="K171" s="764"/>
      <c r="L171" s="764" t="s">
        <v>29</v>
      </c>
      <c r="M171" s="782"/>
      <c r="N171" s="782"/>
      <c r="O171" s="782"/>
      <c r="P171" s="782"/>
      <c r="Q171" s="782"/>
      <c r="R171" s="782"/>
      <c r="S171" s="816"/>
      <c r="T171" s="782" t="s">
        <v>859</v>
      </c>
      <c r="U171" s="782"/>
      <c r="V171" s="782"/>
      <c r="W171" s="782"/>
      <c r="X171" s="801">
        <v>42513</v>
      </c>
      <c r="Y171" s="815" t="s">
        <v>862</v>
      </c>
      <c r="Z171" s="815">
        <v>1</v>
      </c>
      <c r="AA171" s="815"/>
      <c r="AB171" s="815">
        <v>250</v>
      </c>
      <c r="AC171" s="814">
        <v>42593</v>
      </c>
      <c r="AD171" s="816"/>
      <c r="AE171" s="782" t="s">
        <v>825</v>
      </c>
      <c r="AF171" s="782"/>
      <c r="AG171" s="782"/>
      <c r="AH171" s="817"/>
      <c r="AI171" s="800">
        <v>1228</v>
      </c>
      <c r="AJ171" s="782">
        <v>0.36522153846153799</v>
      </c>
      <c r="AK171" s="816"/>
      <c r="AL171" s="800">
        <v>1.1130293159609119</v>
      </c>
      <c r="AM171" s="782">
        <v>1.0317025704103739</v>
      </c>
      <c r="AN171" s="782">
        <v>0.70002926543751831</v>
      </c>
      <c r="AO171" s="818">
        <v>0.70010615711252644</v>
      </c>
      <c r="AP171" s="816"/>
      <c r="AQ171" s="819">
        <v>1366.8</v>
      </c>
      <c r="AR171" s="820">
        <v>0.37680000000000002</v>
      </c>
      <c r="AS171" s="820">
        <v>1366.8</v>
      </c>
      <c r="AT171" s="820">
        <v>0.37680000000000002</v>
      </c>
      <c r="AU171" s="816"/>
      <c r="AV171" s="820">
        <v>956.8</v>
      </c>
      <c r="AW171" s="820">
        <v>0.26379999999999998</v>
      </c>
      <c r="AX171" s="820">
        <v>956.8</v>
      </c>
      <c r="AY171" s="820">
        <v>0.26379999999999998</v>
      </c>
      <c r="AZ171" s="816"/>
      <c r="BA171" s="820"/>
      <c r="BB171" s="820">
        <v>956.8</v>
      </c>
      <c r="BC171" s="820">
        <v>956.8</v>
      </c>
      <c r="BD171" s="820">
        <v>956.8</v>
      </c>
      <c r="BE171" s="820">
        <v>956.8</v>
      </c>
      <c r="BF171" s="820">
        <v>956.8</v>
      </c>
      <c r="BG171" s="820">
        <v>956.8</v>
      </c>
      <c r="BH171" s="820">
        <v>956.8</v>
      </c>
      <c r="BI171" s="820">
        <v>956.8</v>
      </c>
      <c r="BJ171" s="820">
        <v>956.8</v>
      </c>
      <c r="BK171" s="820">
        <v>956.8</v>
      </c>
      <c r="BL171" s="820">
        <v>956.8</v>
      </c>
      <c r="BM171" s="820">
        <v>956.8</v>
      </c>
      <c r="BN171" s="820">
        <v>956.8</v>
      </c>
      <c r="BO171" s="820">
        <v>956.8</v>
      </c>
      <c r="BP171" s="820">
        <v>956.8</v>
      </c>
      <c r="BQ171" s="820">
        <v>956.8</v>
      </c>
      <c r="BR171" s="820">
        <v>956.8</v>
      </c>
      <c r="BS171" s="820">
        <v>956.8</v>
      </c>
      <c r="BT171" s="820">
        <v>956.8</v>
      </c>
      <c r="BU171" s="820"/>
      <c r="BV171" s="820"/>
      <c r="BW171" s="820"/>
      <c r="BX171" s="820"/>
      <c r="BY171" s="820"/>
      <c r="BZ171" s="820"/>
      <c r="CA171" s="816"/>
      <c r="CB171" s="820"/>
      <c r="CC171" s="820">
        <v>0.26379999999999998</v>
      </c>
      <c r="CD171" s="820">
        <v>0.26379999999999998</v>
      </c>
      <c r="CE171" s="820">
        <v>0.26379999999999998</v>
      </c>
      <c r="CF171" s="820">
        <v>0.26379999999999998</v>
      </c>
      <c r="CG171" s="820">
        <v>0.26379999999999998</v>
      </c>
      <c r="CH171" s="820">
        <v>0.26379999999999998</v>
      </c>
      <c r="CI171" s="820">
        <v>0.26379999999999998</v>
      </c>
      <c r="CJ171" s="820">
        <v>0.26379999999999998</v>
      </c>
      <c r="CK171" s="820">
        <v>0.26379999999999998</v>
      </c>
      <c r="CL171" s="820">
        <v>0.26379999999999998</v>
      </c>
      <c r="CM171" s="820">
        <v>0.26379999999999998</v>
      </c>
      <c r="CN171" s="820">
        <v>0.26379999999999998</v>
      </c>
      <c r="CO171" s="820">
        <v>0.26379999999999998</v>
      </c>
      <c r="CP171" s="820">
        <v>0.26379999999999998</v>
      </c>
      <c r="CQ171" s="820">
        <v>0.26379999999999998</v>
      </c>
      <c r="CR171" s="820">
        <v>0.26379999999999998</v>
      </c>
      <c r="CS171" s="820">
        <v>0.26379999999999998</v>
      </c>
      <c r="CT171" s="820">
        <v>0.26379999999999998</v>
      </c>
      <c r="CU171" s="820">
        <v>0.26379999999999998</v>
      </c>
      <c r="CV171" s="820"/>
      <c r="CW171" s="820"/>
      <c r="CX171" s="820"/>
      <c r="CY171" s="820"/>
      <c r="CZ171" s="820"/>
      <c r="DA171" s="821"/>
    </row>
    <row r="172" spans="2:105">
      <c r="B172" s="800">
        <v>19255</v>
      </c>
      <c r="C172" s="782" t="s">
        <v>682</v>
      </c>
      <c r="D172" s="782" t="s">
        <v>858</v>
      </c>
      <c r="E172" s="782" t="s">
        <v>740</v>
      </c>
      <c r="F172" s="782" t="s">
        <v>820</v>
      </c>
      <c r="G172" s="782" t="s">
        <v>821</v>
      </c>
      <c r="H172" s="815">
        <v>2016</v>
      </c>
      <c r="I172" s="816"/>
      <c r="J172" s="764">
        <v>740043</v>
      </c>
      <c r="K172" s="764"/>
      <c r="L172" s="764" t="s">
        <v>29</v>
      </c>
      <c r="M172" s="782"/>
      <c r="N172" s="782"/>
      <c r="O172" s="782"/>
      <c r="P172" s="782"/>
      <c r="Q172" s="782"/>
      <c r="R172" s="782"/>
      <c r="S172" s="816"/>
      <c r="T172" s="782" t="s">
        <v>863</v>
      </c>
      <c r="U172" s="782"/>
      <c r="V172" s="782"/>
      <c r="W172" s="782"/>
      <c r="X172" s="801">
        <v>42513</v>
      </c>
      <c r="Y172" s="815" t="s">
        <v>864</v>
      </c>
      <c r="Z172" s="815">
        <v>2</v>
      </c>
      <c r="AA172" s="815"/>
      <c r="AB172" s="815">
        <v>650</v>
      </c>
      <c r="AC172" s="814">
        <v>42593</v>
      </c>
      <c r="AD172" s="816"/>
      <c r="AE172" s="782" t="s">
        <v>825</v>
      </c>
      <c r="AF172" s="782"/>
      <c r="AG172" s="782"/>
      <c r="AH172" s="817"/>
      <c r="AI172" s="800">
        <v>1244.8599999999999</v>
      </c>
      <c r="AJ172" s="782">
        <v>0.3751185861316742</v>
      </c>
      <c r="AK172" s="816"/>
      <c r="AL172" s="800">
        <v>1.1234998313063316</v>
      </c>
      <c r="AM172" s="782">
        <v>1.0993856749482398</v>
      </c>
      <c r="AN172" s="782">
        <v>0.70684970684970683</v>
      </c>
      <c r="AO172" s="818">
        <v>0.7259941804073714</v>
      </c>
      <c r="AP172" s="816"/>
      <c r="AQ172" s="819">
        <v>1398.6</v>
      </c>
      <c r="AR172" s="820">
        <v>0.41240000000000004</v>
      </c>
      <c r="AS172" s="820">
        <v>1398.6</v>
      </c>
      <c r="AT172" s="820">
        <v>0.41240000000000004</v>
      </c>
      <c r="AU172" s="816"/>
      <c r="AV172" s="820">
        <v>988.59999999999991</v>
      </c>
      <c r="AW172" s="820">
        <v>0.2994</v>
      </c>
      <c r="AX172" s="820">
        <v>988.59999999999991</v>
      </c>
      <c r="AY172" s="820">
        <v>0.2994</v>
      </c>
      <c r="AZ172" s="816"/>
      <c r="BA172" s="820"/>
      <c r="BB172" s="820">
        <v>988.59999999999991</v>
      </c>
      <c r="BC172" s="820">
        <v>988.59999999999991</v>
      </c>
      <c r="BD172" s="820">
        <v>988.59999999999991</v>
      </c>
      <c r="BE172" s="820">
        <v>988.59999999999991</v>
      </c>
      <c r="BF172" s="820">
        <v>988.59999999999991</v>
      </c>
      <c r="BG172" s="820">
        <v>988.59999999999991</v>
      </c>
      <c r="BH172" s="820">
        <v>988.59999999999991</v>
      </c>
      <c r="BI172" s="820">
        <v>988.59999999999991</v>
      </c>
      <c r="BJ172" s="820">
        <v>988.59999999999991</v>
      </c>
      <c r="BK172" s="820">
        <v>988.59999999999991</v>
      </c>
      <c r="BL172" s="820">
        <v>988.59999999999991</v>
      </c>
      <c r="BM172" s="820">
        <v>988.59999999999991</v>
      </c>
      <c r="BN172" s="820">
        <v>988.59999999999991</v>
      </c>
      <c r="BO172" s="820">
        <v>988.59999999999991</v>
      </c>
      <c r="BP172" s="820">
        <v>988.59999999999991</v>
      </c>
      <c r="BQ172" s="820">
        <v>988.59999999999991</v>
      </c>
      <c r="BR172" s="820">
        <v>988.59999999999991</v>
      </c>
      <c r="BS172" s="820">
        <v>988.59999999999991</v>
      </c>
      <c r="BT172" s="820">
        <v>956.8</v>
      </c>
      <c r="BU172" s="820"/>
      <c r="BV172" s="820"/>
      <c r="BW172" s="820"/>
      <c r="BX172" s="820"/>
      <c r="BY172" s="820"/>
      <c r="BZ172" s="820"/>
      <c r="CA172" s="816"/>
      <c r="CB172" s="820"/>
      <c r="CC172" s="820">
        <v>0.2994</v>
      </c>
      <c r="CD172" s="820">
        <v>0.2994</v>
      </c>
      <c r="CE172" s="820">
        <v>0.2994</v>
      </c>
      <c r="CF172" s="820">
        <v>0.2994</v>
      </c>
      <c r="CG172" s="820">
        <v>0.2994</v>
      </c>
      <c r="CH172" s="820">
        <v>0.2994</v>
      </c>
      <c r="CI172" s="820">
        <v>0.2994</v>
      </c>
      <c r="CJ172" s="820">
        <v>0.2994</v>
      </c>
      <c r="CK172" s="820">
        <v>0.2994</v>
      </c>
      <c r="CL172" s="820">
        <v>0.2994</v>
      </c>
      <c r="CM172" s="820">
        <v>0.2994</v>
      </c>
      <c r="CN172" s="820">
        <v>0.2994</v>
      </c>
      <c r="CO172" s="820">
        <v>0.2994</v>
      </c>
      <c r="CP172" s="820">
        <v>0.2994</v>
      </c>
      <c r="CQ172" s="820">
        <v>0.2994</v>
      </c>
      <c r="CR172" s="820">
        <v>0.2994</v>
      </c>
      <c r="CS172" s="820">
        <v>0.2994</v>
      </c>
      <c r="CT172" s="820">
        <v>0.2994</v>
      </c>
      <c r="CU172" s="820">
        <v>0.26379999999999998</v>
      </c>
      <c r="CV172" s="820"/>
      <c r="CW172" s="820"/>
      <c r="CX172" s="820"/>
      <c r="CY172" s="820"/>
      <c r="CZ172" s="820"/>
      <c r="DA172" s="821"/>
    </row>
    <row r="173" spans="2:105">
      <c r="B173" s="800">
        <v>19256</v>
      </c>
      <c r="C173" s="782" t="s">
        <v>682</v>
      </c>
      <c r="D173" s="782" t="s">
        <v>858</v>
      </c>
      <c r="E173" s="782" t="s">
        <v>740</v>
      </c>
      <c r="F173" s="782" t="s">
        <v>820</v>
      </c>
      <c r="G173" s="782" t="s">
        <v>821</v>
      </c>
      <c r="H173" s="815">
        <v>2016</v>
      </c>
      <c r="I173" s="816"/>
      <c r="J173" s="764">
        <v>745803</v>
      </c>
      <c r="K173" s="764"/>
      <c r="L173" s="764" t="s">
        <v>29</v>
      </c>
      <c r="M173" s="782"/>
      <c r="N173" s="782"/>
      <c r="O173" s="782"/>
      <c r="P173" s="782"/>
      <c r="Q173" s="782"/>
      <c r="R173" s="782"/>
      <c r="S173" s="816"/>
      <c r="T173" s="782" t="s">
        <v>859</v>
      </c>
      <c r="U173" s="782"/>
      <c r="V173" s="782"/>
      <c r="W173" s="782"/>
      <c r="X173" s="801">
        <v>42508</v>
      </c>
      <c r="Y173" s="815" t="s">
        <v>862</v>
      </c>
      <c r="Z173" s="815">
        <v>1</v>
      </c>
      <c r="AA173" s="815"/>
      <c r="AB173" s="815">
        <v>250</v>
      </c>
      <c r="AC173" s="814">
        <v>42607</v>
      </c>
      <c r="AD173" s="816"/>
      <c r="AE173" s="782" t="s">
        <v>825</v>
      </c>
      <c r="AF173" s="782"/>
      <c r="AG173" s="782"/>
      <c r="AH173" s="817"/>
      <c r="AI173" s="800">
        <v>1228</v>
      </c>
      <c r="AJ173" s="782">
        <v>0.36522153846153799</v>
      </c>
      <c r="AK173" s="816"/>
      <c r="AL173" s="800">
        <v>1.1130293159609119</v>
      </c>
      <c r="AM173" s="782">
        <v>1.0317025704103739</v>
      </c>
      <c r="AN173" s="782">
        <v>0.70002926543751831</v>
      </c>
      <c r="AO173" s="818">
        <v>0.70010615711252644</v>
      </c>
      <c r="AP173" s="816"/>
      <c r="AQ173" s="819">
        <v>1366.8</v>
      </c>
      <c r="AR173" s="820">
        <v>0.37680000000000002</v>
      </c>
      <c r="AS173" s="820">
        <v>1366.8</v>
      </c>
      <c r="AT173" s="820">
        <v>0.37680000000000002</v>
      </c>
      <c r="AU173" s="816"/>
      <c r="AV173" s="820">
        <v>956.8</v>
      </c>
      <c r="AW173" s="820">
        <v>0.26379999999999998</v>
      </c>
      <c r="AX173" s="820">
        <v>956.8</v>
      </c>
      <c r="AY173" s="820">
        <v>0.26379999999999998</v>
      </c>
      <c r="AZ173" s="816"/>
      <c r="BA173" s="820"/>
      <c r="BB173" s="820">
        <v>956.8</v>
      </c>
      <c r="BC173" s="820">
        <v>956.8</v>
      </c>
      <c r="BD173" s="820">
        <v>956.8</v>
      </c>
      <c r="BE173" s="820">
        <v>956.8</v>
      </c>
      <c r="BF173" s="820">
        <v>956.8</v>
      </c>
      <c r="BG173" s="820">
        <v>956.8</v>
      </c>
      <c r="BH173" s="820">
        <v>956.8</v>
      </c>
      <c r="BI173" s="820">
        <v>956.8</v>
      </c>
      <c r="BJ173" s="820">
        <v>956.8</v>
      </c>
      <c r="BK173" s="820">
        <v>956.8</v>
      </c>
      <c r="BL173" s="820">
        <v>956.8</v>
      </c>
      <c r="BM173" s="820">
        <v>956.8</v>
      </c>
      <c r="BN173" s="820">
        <v>956.8</v>
      </c>
      <c r="BO173" s="820">
        <v>956.8</v>
      </c>
      <c r="BP173" s="820">
        <v>956.8</v>
      </c>
      <c r="BQ173" s="820">
        <v>956.8</v>
      </c>
      <c r="BR173" s="820">
        <v>956.8</v>
      </c>
      <c r="BS173" s="820">
        <v>956.8</v>
      </c>
      <c r="BT173" s="820">
        <v>956.8</v>
      </c>
      <c r="BU173" s="820"/>
      <c r="BV173" s="820"/>
      <c r="BW173" s="820"/>
      <c r="BX173" s="820"/>
      <c r="BY173" s="820"/>
      <c r="BZ173" s="820"/>
      <c r="CA173" s="816"/>
      <c r="CB173" s="820"/>
      <c r="CC173" s="820">
        <v>0.26379999999999998</v>
      </c>
      <c r="CD173" s="820">
        <v>0.26379999999999998</v>
      </c>
      <c r="CE173" s="820">
        <v>0.26379999999999998</v>
      </c>
      <c r="CF173" s="820">
        <v>0.26379999999999998</v>
      </c>
      <c r="CG173" s="820">
        <v>0.26379999999999998</v>
      </c>
      <c r="CH173" s="820">
        <v>0.26379999999999998</v>
      </c>
      <c r="CI173" s="820">
        <v>0.26379999999999998</v>
      </c>
      <c r="CJ173" s="820">
        <v>0.26379999999999998</v>
      </c>
      <c r="CK173" s="820">
        <v>0.26379999999999998</v>
      </c>
      <c r="CL173" s="820">
        <v>0.26379999999999998</v>
      </c>
      <c r="CM173" s="820">
        <v>0.26379999999999998</v>
      </c>
      <c r="CN173" s="820">
        <v>0.26379999999999998</v>
      </c>
      <c r="CO173" s="820">
        <v>0.26379999999999998</v>
      </c>
      <c r="CP173" s="820">
        <v>0.26379999999999998</v>
      </c>
      <c r="CQ173" s="820">
        <v>0.26379999999999998</v>
      </c>
      <c r="CR173" s="820">
        <v>0.26379999999999998</v>
      </c>
      <c r="CS173" s="820">
        <v>0.26379999999999998</v>
      </c>
      <c r="CT173" s="820">
        <v>0.26379999999999998</v>
      </c>
      <c r="CU173" s="820">
        <v>0.26379999999999998</v>
      </c>
      <c r="CV173" s="820"/>
      <c r="CW173" s="820"/>
      <c r="CX173" s="820"/>
      <c r="CY173" s="820"/>
      <c r="CZ173" s="820"/>
      <c r="DA173" s="821"/>
    </row>
    <row r="174" spans="2:105">
      <c r="B174" s="800">
        <v>19257</v>
      </c>
      <c r="C174" s="782" t="s">
        <v>682</v>
      </c>
      <c r="D174" s="782" t="s">
        <v>858</v>
      </c>
      <c r="E174" s="782" t="s">
        <v>740</v>
      </c>
      <c r="F174" s="782" t="s">
        <v>820</v>
      </c>
      <c r="G174" s="782" t="s">
        <v>821</v>
      </c>
      <c r="H174" s="815">
        <v>2016</v>
      </c>
      <c r="I174" s="816"/>
      <c r="J174" s="764">
        <v>745916</v>
      </c>
      <c r="K174" s="764"/>
      <c r="L174" s="764" t="s">
        <v>29</v>
      </c>
      <c r="M174" s="782"/>
      <c r="N174" s="782"/>
      <c r="O174" s="782"/>
      <c r="P174" s="782"/>
      <c r="Q174" s="782"/>
      <c r="R174" s="782"/>
      <c r="S174" s="816"/>
      <c r="T174" s="782" t="s">
        <v>863</v>
      </c>
      <c r="U174" s="782"/>
      <c r="V174" s="782"/>
      <c r="W174" s="782"/>
      <c r="X174" s="801">
        <v>42529</v>
      </c>
      <c r="Y174" s="815" t="s">
        <v>864</v>
      </c>
      <c r="Z174" s="815">
        <v>2</v>
      </c>
      <c r="AA174" s="815"/>
      <c r="AB174" s="815">
        <v>650</v>
      </c>
      <c r="AC174" s="814">
        <v>42593</v>
      </c>
      <c r="AD174" s="816"/>
      <c r="AE174" s="782" t="s">
        <v>825</v>
      </c>
      <c r="AF174" s="782"/>
      <c r="AG174" s="782"/>
      <c r="AH174" s="817"/>
      <c r="AI174" s="800">
        <v>1244.8599999999999</v>
      </c>
      <c r="AJ174" s="782">
        <v>0.3751185861316742</v>
      </c>
      <c r="AK174" s="816"/>
      <c r="AL174" s="800">
        <v>1.1234998313063316</v>
      </c>
      <c r="AM174" s="782">
        <v>1.0993856749482398</v>
      </c>
      <c r="AN174" s="782">
        <v>0.70684970684970683</v>
      </c>
      <c r="AO174" s="818">
        <v>0.7259941804073714</v>
      </c>
      <c r="AP174" s="816"/>
      <c r="AQ174" s="819">
        <v>1398.6</v>
      </c>
      <c r="AR174" s="820">
        <v>0.41240000000000004</v>
      </c>
      <c r="AS174" s="820">
        <v>1398.6</v>
      </c>
      <c r="AT174" s="820">
        <v>0.41240000000000004</v>
      </c>
      <c r="AU174" s="816"/>
      <c r="AV174" s="820">
        <v>988.59999999999991</v>
      </c>
      <c r="AW174" s="820">
        <v>0.2994</v>
      </c>
      <c r="AX174" s="820">
        <v>988.59999999999991</v>
      </c>
      <c r="AY174" s="820">
        <v>0.2994</v>
      </c>
      <c r="AZ174" s="816"/>
      <c r="BA174" s="820"/>
      <c r="BB174" s="820">
        <v>988.59999999999991</v>
      </c>
      <c r="BC174" s="820">
        <v>988.59999999999991</v>
      </c>
      <c r="BD174" s="820">
        <v>988.59999999999991</v>
      </c>
      <c r="BE174" s="820">
        <v>988.59999999999991</v>
      </c>
      <c r="BF174" s="820">
        <v>988.59999999999991</v>
      </c>
      <c r="BG174" s="820">
        <v>988.59999999999991</v>
      </c>
      <c r="BH174" s="820">
        <v>988.59999999999991</v>
      </c>
      <c r="BI174" s="820">
        <v>988.59999999999991</v>
      </c>
      <c r="BJ174" s="820">
        <v>988.59999999999991</v>
      </c>
      <c r="BK174" s="820">
        <v>988.59999999999991</v>
      </c>
      <c r="BL174" s="820">
        <v>988.59999999999991</v>
      </c>
      <c r="BM174" s="820">
        <v>988.59999999999991</v>
      </c>
      <c r="BN174" s="820">
        <v>988.59999999999991</v>
      </c>
      <c r="BO174" s="820">
        <v>988.59999999999991</v>
      </c>
      <c r="BP174" s="820">
        <v>988.59999999999991</v>
      </c>
      <c r="BQ174" s="820">
        <v>988.59999999999991</v>
      </c>
      <c r="BR174" s="820">
        <v>988.59999999999991</v>
      </c>
      <c r="BS174" s="820">
        <v>988.59999999999991</v>
      </c>
      <c r="BT174" s="820">
        <v>956.8</v>
      </c>
      <c r="BU174" s="820"/>
      <c r="BV174" s="820"/>
      <c r="BW174" s="820"/>
      <c r="BX174" s="820"/>
      <c r="BY174" s="820"/>
      <c r="BZ174" s="820"/>
      <c r="CA174" s="816"/>
      <c r="CB174" s="820"/>
      <c r="CC174" s="820">
        <v>0.2994</v>
      </c>
      <c r="CD174" s="820">
        <v>0.2994</v>
      </c>
      <c r="CE174" s="820">
        <v>0.2994</v>
      </c>
      <c r="CF174" s="820">
        <v>0.2994</v>
      </c>
      <c r="CG174" s="820">
        <v>0.2994</v>
      </c>
      <c r="CH174" s="820">
        <v>0.2994</v>
      </c>
      <c r="CI174" s="820">
        <v>0.2994</v>
      </c>
      <c r="CJ174" s="820">
        <v>0.2994</v>
      </c>
      <c r="CK174" s="820">
        <v>0.2994</v>
      </c>
      <c r="CL174" s="820">
        <v>0.2994</v>
      </c>
      <c r="CM174" s="820">
        <v>0.2994</v>
      </c>
      <c r="CN174" s="820">
        <v>0.2994</v>
      </c>
      <c r="CO174" s="820">
        <v>0.2994</v>
      </c>
      <c r="CP174" s="820">
        <v>0.2994</v>
      </c>
      <c r="CQ174" s="820">
        <v>0.2994</v>
      </c>
      <c r="CR174" s="820">
        <v>0.2994</v>
      </c>
      <c r="CS174" s="820">
        <v>0.2994</v>
      </c>
      <c r="CT174" s="820">
        <v>0.2994</v>
      </c>
      <c r="CU174" s="820">
        <v>0.26379999999999998</v>
      </c>
      <c r="CV174" s="820"/>
      <c r="CW174" s="820"/>
      <c r="CX174" s="820"/>
      <c r="CY174" s="820"/>
      <c r="CZ174" s="820"/>
      <c r="DA174" s="821"/>
    </row>
    <row r="175" spans="2:105">
      <c r="B175" s="800">
        <v>19258</v>
      </c>
      <c r="C175" s="782" t="s">
        <v>682</v>
      </c>
      <c r="D175" s="782" t="s">
        <v>858</v>
      </c>
      <c r="E175" s="782" t="s">
        <v>740</v>
      </c>
      <c r="F175" s="782" t="s">
        <v>820</v>
      </c>
      <c r="G175" s="782" t="s">
        <v>821</v>
      </c>
      <c r="H175" s="815">
        <v>2016</v>
      </c>
      <c r="I175" s="816"/>
      <c r="J175" s="764">
        <v>740538</v>
      </c>
      <c r="K175" s="764"/>
      <c r="L175" s="764" t="s">
        <v>29</v>
      </c>
      <c r="M175" s="782"/>
      <c r="N175" s="782"/>
      <c r="O175" s="782"/>
      <c r="P175" s="782"/>
      <c r="Q175" s="782"/>
      <c r="R175" s="782"/>
      <c r="S175" s="816"/>
      <c r="T175" s="782" t="s">
        <v>866</v>
      </c>
      <c r="U175" s="782"/>
      <c r="V175" s="782"/>
      <c r="W175" s="782"/>
      <c r="X175" s="801">
        <v>42515</v>
      </c>
      <c r="Y175" s="815" t="s">
        <v>862</v>
      </c>
      <c r="Z175" s="815">
        <v>1</v>
      </c>
      <c r="AA175" s="815"/>
      <c r="AB175" s="815">
        <v>400</v>
      </c>
      <c r="AC175" s="814">
        <v>42593</v>
      </c>
      <c r="AD175" s="816"/>
      <c r="AE175" s="782" t="s">
        <v>825</v>
      </c>
      <c r="AF175" s="782"/>
      <c r="AG175" s="782"/>
      <c r="AH175" s="817"/>
      <c r="AI175" s="800">
        <v>16.86</v>
      </c>
      <c r="AJ175" s="782">
        <v>9.8970476701362407E-3</v>
      </c>
      <c r="AK175" s="816"/>
      <c r="AL175" s="800">
        <v>1.8861209964412813</v>
      </c>
      <c r="AM175" s="782">
        <v>3.5970322854381016</v>
      </c>
      <c r="AN175" s="782">
        <v>1</v>
      </c>
      <c r="AO175" s="818">
        <v>1</v>
      </c>
      <c r="AP175" s="816"/>
      <c r="AQ175" s="819">
        <v>31.8</v>
      </c>
      <c r="AR175" s="820">
        <v>3.56E-2</v>
      </c>
      <c r="AS175" s="820">
        <v>31.8</v>
      </c>
      <c r="AT175" s="820">
        <v>3.56E-2</v>
      </c>
      <c r="AU175" s="816"/>
      <c r="AV175" s="820">
        <v>31.8</v>
      </c>
      <c r="AW175" s="820">
        <v>3.56E-2</v>
      </c>
      <c r="AX175" s="820">
        <v>31.8</v>
      </c>
      <c r="AY175" s="820">
        <v>3.56E-2</v>
      </c>
      <c r="AZ175" s="816"/>
      <c r="BA175" s="820"/>
      <c r="BB175" s="820">
        <v>31.8</v>
      </c>
      <c r="BC175" s="820">
        <v>31.8</v>
      </c>
      <c r="BD175" s="820">
        <v>31.8</v>
      </c>
      <c r="BE175" s="820">
        <v>31.8</v>
      </c>
      <c r="BF175" s="820">
        <v>31.8</v>
      </c>
      <c r="BG175" s="820">
        <v>31.8</v>
      </c>
      <c r="BH175" s="820">
        <v>31.8</v>
      </c>
      <c r="BI175" s="820">
        <v>31.8</v>
      </c>
      <c r="BJ175" s="820">
        <v>31.8</v>
      </c>
      <c r="BK175" s="820">
        <v>31.8</v>
      </c>
      <c r="BL175" s="820">
        <v>31.8</v>
      </c>
      <c r="BM175" s="820">
        <v>31.8</v>
      </c>
      <c r="BN175" s="820">
        <v>31.8</v>
      </c>
      <c r="BO175" s="820">
        <v>31.8</v>
      </c>
      <c r="BP175" s="820">
        <v>31.8</v>
      </c>
      <c r="BQ175" s="820">
        <v>31.8</v>
      </c>
      <c r="BR175" s="820">
        <v>31.8</v>
      </c>
      <c r="BS175" s="820">
        <v>31.8</v>
      </c>
      <c r="BT175" s="820">
        <v>0</v>
      </c>
      <c r="BU175" s="820"/>
      <c r="BV175" s="820"/>
      <c r="BW175" s="820"/>
      <c r="BX175" s="820"/>
      <c r="BY175" s="820"/>
      <c r="BZ175" s="820"/>
      <c r="CA175" s="816"/>
      <c r="CB175" s="820"/>
      <c r="CC175" s="820">
        <v>3.56E-2</v>
      </c>
      <c r="CD175" s="820">
        <v>3.56E-2</v>
      </c>
      <c r="CE175" s="820">
        <v>3.56E-2</v>
      </c>
      <c r="CF175" s="820">
        <v>3.56E-2</v>
      </c>
      <c r="CG175" s="820">
        <v>3.56E-2</v>
      </c>
      <c r="CH175" s="820">
        <v>3.56E-2</v>
      </c>
      <c r="CI175" s="820">
        <v>3.56E-2</v>
      </c>
      <c r="CJ175" s="820">
        <v>3.56E-2</v>
      </c>
      <c r="CK175" s="820">
        <v>3.56E-2</v>
      </c>
      <c r="CL175" s="820">
        <v>3.56E-2</v>
      </c>
      <c r="CM175" s="820">
        <v>3.56E-2</v>
      </c>
      <c r="CN175" s="820">
        <v>3.56E-2</v>
      </c>
      <c r="CO175" s="820">
        <v>3.56E-2</v>
      </c>
      <c r="CP175" s="820">
        <v>3.56E-2</v>
      </c>
      <c r="CQ175" s="820">
        <v>3.56E-2</v>
      </c>
      <c r="CR175" s="820">
        <v>3.56E-2</v>
      </c>
      <c r="CS175" s="820">
        <v>3.56E-2</v>
      </c>
      <c r="CT175" s="820">
        <v>3.56E-2</v>
      </c>
      <c r="CU175" s="820">
        <v>0</v>
      </c>
      <c r="CV175" s="820"/>
      <c r="CW175" s="820"/>
      <c r="CX175" s="820"/>
      <c r="CY175" s="820"/>
      <c r="CZ175" s="820"/>
      <c r="DA175" s="821"/>
    </row>
    <row r="176" spans="2:105">
      <c r="B176" s="800">
        <v>19259</v>
      </c>
      <c r="C176" s="782" t="s">
        <v>682</v>
      </c>
      <c r="D176" s="782" t="s">
        <v>858</v>
      </c>
      <c r="E176" s="782" t="s">
        <v>740</v>
      </c>
      <c r="F176" s="782" t="s">
        <v>820</v>
      </c>
      <c r="G176" s="782" t="s">
        <v>821</v>
      </c>
      <c r="H176" s="815">
        <v>2016</v>
      </c>
      <c r="I176" s="816"/>
      <c r="J176" s="764">
        <v>740796</v>
      </c>
      <c r="K176" s="764"/>
      <c r="L176" s="764" t="s">
        <v>29</v>
      </c>
      <c r="M176" s="782"/>
      <c r="N176" s="782"/>
      <c r="O176" s="782"/>
      <c r="P176" s="782"/>
      <c r="Q176" s="782"/>
      <c r="R176" s="782"/>
      <c r="S176" s="816"/>
      <c r="T176" s="782" t="s">
        <v>859</v>
      </c>
      <c r="U176" s="782"/>
      <c r="V176" s="782"/>
      <c r="W176" s="782"/>
      <c r="X176" s="801">
        <v>42394</v>
      </c>
      <c r="Y176" s="815" t="s">
        <v>862</v>
      </c>
      <c r="Z176" s="815">
        <v>1</v>
      </c>
      <c r="AA176" s="815"/>
      <c r="AB176" s="815">
        <v>250</v>
      </c>
      <c r="AC176" s="814">
        <v>42593</v>
      </c>
      <c r="AD176" s="816"/>
      <c r="AE176" s="782" t="s">
        <v>825</v>
      </c>
      <c r="AF176" s="782"/>
      <c r="AG176" s="782"/>
      <c r="AH176" s="817"/>
      <c r="AI176" s="800">
        <v>1228</v>
      </c>
      <c r="AJ176" s="782">
        <v>0.36522153846153799</v>
      </c>
      <c r="AK176" s="816"/>
      <c r="AL176" s="800">
        <v>1.1130293159609119</v>
      </c>
      <c r="AM176" s="782">
        <v>1.0317025704103739</v>
      </c>
      <c r="AN176" s="782">
        <v>0.70002926543751831</v>
      </c>
      <c r="AO176" s="818">
        <v>0.70010615711252644</v>
      </c>
      <c r="AP176" s="816"/>
      <c r="AQ176" s="819">
        <v>1366.8</v>
      </c>
      <c r="AR176" s="820">
        <v>0.37680000000000002</v>
      </c>
      <c r="AS176" s="820">
        <v>1366.8</v>
      </c>
      <c r="AT176" s="820">
        <v>0.37680000000000002</v>
      </c>
      <c r="AU176" s="816"/>
      <c r="AV176" s="820">
        <v>956.8</v>
      </c>
      <c r="AW176" s="820">
        <v>0.26379999999999998</v>
      </c>
      <c r="AX176" s="820">
        <v>956.8</v>
      </c>
      <c r="AY176" s="820">
        <v>0.26379999999999998</v>
      </c>
      <c r="AZ176" s="816"/>
      <c r="BA176" s="820"/>
      <c r="BB176" s="820">
        <v>956.8</v>
      </c>
      <c r="BC176" s="820">
        <v>956.8</v>
      </c>
      <c r="BD176" s="820">
        <v>956.8</v>
      </c>
      <c r="BE176" s="820">
        <v>956.8</v>
      </c>
      <c r="BF176" s="820">
        <v>956.8</v>
      </c>
      <c r="BG176" s="820">
        <v>956.8</v>
      </c>
      <c r="BH176" s="820">
        <v>956.8</v>
      </c>
      <c r="BI176" s="820">
        <v>956.8</v>
      </c>
      <c r="BJ176" s="820">
        <v>956.8</v>
      </c>
      <c r="BK176" s="820">
        <v>956.8</v>
      </c>
      <c r="BL176" s="820">
        <v>956.8</v>
      </c>
      <c r="BM176" s="820">
        <v>956.8</v>
      </c>
      <c r="BN176" s="820">
        <v>956.8</v>
      </c>
      <c r="BO176" s="820">
        <v>956.8</v>
      </c>
      <c r="BP176" s="820">
        <v>956.8</v>
      </c>
      <c r="BQ176" s="820">
        <v>956.8</v>
      </c>
      <c r="BR176" s="820">
        <v>956.8</v>
      </c>
      <c r="BS176" s="820">
        <v>956.8</v>
      </c>
      <c r="BT176" s="820">
        <v>956.8</v>
      </c>
      <c r="BU176" s="820"/>
      <c r="BV176" s="820"/>
      <c r="BW176" s="820"/>
      <c r="BX176" s="820"/>
      <c r="BY176" s="820"/>
      <c r="BZ176" s="820"/>
      <c r="CA176" s="816"/>
      <c r="CB176" s="820"/>
      <c r="CC176" s="820">
        <v>0.26379999999999998</v>
      </c>
      <c r="CD176" s="820">
        <v>0.26379999999999998</v>
      </c>
      <c r="CE176" s="820">
        <v>0.26379999999999998</v>
      </c>
      <c r="CF176" s="820">
        <v>0.26379999999999998</v>
      </c>
      <c r="CG176" s="820">
        <v>0.26379999999999998</v>
      </c>
      <c r="CH176" s="820">
        <v>0.26379999999999998</v>
      </c>
      <c r="CI176" s="820">
        <v>0.26379999999999998</v>
      </c>
      <c r="CJ176" s="820">
        <v>0.26379999999999998</v>
      </c>
      <c r="CK176" s="820">
        <v>0.26379999999999998</v>
      </c>
      <c r="CL176" s="820">
        <v>0.26379999999999998</v>
      </c>
      <c r="CM176" s="820">
        <v>0.26379999999999998</v>
      </c>
      <c r="CN176" s="820">
        <v>0.26379999999999998</v>
      </c>
      <c r="CO176" s="820">
        <v>0.26379999999999998</v>
      </c>
      <c r="CP176" s="820">
        <v>0.26379999999999998</v>
      </c>
      <c r="CQ176" s="820">
        <v>0.26379999999999998</v>
      </c>
      <c r="CR176" s="820">
        <v>0.26379999999999998</v>
      </c>
      <c r="CS176" s="820">
        <v>0.26379999999999998</v>
      </c>
      <c r="CT176" s="820">
        <v>0.26379999999999998</v>
      </c>
      <c r="CU176" s="820">
        <v>0.26379999999999998</v>
      </c>
      <c r="CV176" s="820"/>
      <c r="CW176" s="820"/>
      <c r="CX176" s="820"/>
      <c r="CY176" s="820"/>
      <c r="CZ176" s="820"/>
      <c r="DA176" s="821"/>
    </row>
    <row r="177" spans="2:105">
      <c r="B177" s="800">
        <v>19254</v>
      </c>
      <c r="C177" s="782" t="s">
        <v>682</v>
      </c>
      <c r="D177" s="782" t="s">
        <v>858</v>
      </c>
      <c r="E177" s="782" t="s">
        <v>740</v>
      </c>
      <c r="F177" s="782" t="s">
        <v>820</v>
      </c>
      <c r="G177" s="782" t="s">
        <v>821</v>
      </c>
      <c r="H177" s="815">
        <v>2016</v>
      </c>
      <c r="I177" s="816"/>
      <c r="J177" s="764">
        <v>745171</v>
      </c>
      <c r="K177" s="764"/>
      <c r="L177" s="764" t="s">
        <v>29</v>
      </c>
      <c r="M177" s="782"/>
      <c r="N177" s="782"/>
      <c r="O177" s="782"/>
      <c r="P177" s="782"/>
      <c r="Q177" s="782"/>
      <c r="R177" s="782"/>
      <c r="S177" s="816"/>
      <c r="T177" s="782" t="s">
        <v>859</v>
      </c>
      <c r="U177" s="782"/>
      <c r="V177" s="782"/>
      <c r="W177" s="782"/>
      <c r="X177" s="801">
        <v>42523</v>
      </c>
      <c r="Y177" s="815" t="s">
        <v>862</v>
      </c>
      <c r="Z177" s="815">
        <v>1</v>
      </c>
      <c r="AA177" s="815"/>
      <c r="AB177" s="815">
        <v>250</v>
      </c>
      <c r="AC177" s="814">
        <v>42593</v>
      </c>
      <c r="AD177" s="816"/>
      <c r="AE177" s="782" t="s">
        <v>825</v>
      </c>
      <c r="AF177" s="782"/>
      <c r="AG177" s="782"/>
      <c r="AH177" s="817"/>
      <c r="AI177" s="800">
        <v>1228</v>
      </c>
      <c r="AJ177" s="782">
        <v>0.36522153846153799</v>
      </c>
      <c r="AK177" s="816"/>
      <c r="AL177" s="800">
        <v>1.1130293159609119</v>
      </c>
      <c r="AM177" s="782">
        <v>1.0317025704103739</v>
      </c>
      <c r="AN177" s="782">
        <v>0.70002926543751831</v>
      </c>
      <c r="AO177" s="818">
        <v>0.70010615711252644</v>
      </c>
      <c r="AP177" s="816"/>
      <c r="AQ177" s="819">
        <v>1366.8</v>
      </c>
      <c r="AR177" s="820">
        <v>0.37680000000000002</v>
      </c>
      <c r="AS177" s="820">
        <v>1366.8</v>
      </c>
      <c r="AT177" s="820">
        <v>0.37680000000000002</v>
      </c>
      <c r="AU177" s="816"/>
      <c r="AV177" s="820">
        <v>956.8</v>
      </c>
      <c r="AW177" s="820">
        <v>0.26379999999999998</v>
      </c>
      <c r="AX177" s="820">
        <v>956.8</v>
      </c>
      <c r="AY177" s="820">
        <v>0.26379999999999998</v>
      </c>
      <c r="AZ177" s="816"/>
      <c r="BA177" s="820"/>
      <c r="BB177" s="820">
        <v>956.8</v>
      </c>
      <c r="BC177" s="820">
        <v>956.8</v>
      </c>
      <c r="BD177" s="820">
        <v>956.8</v>
      </c>
      <c r="BE177" s="820">
        <v>956.8</v>
      </c>
      <c r="BF177" s="820">
        <v>956.8</v>
      </c>
      <c r="BG177" s="820">
        <v>956.8</v>
      </c>
      <c r="BH177" s="820">
        <v>956.8</v>
      </c>
      <c r="BI177" s="820">
        <v>956.8</v>
      </c>
      <c r="BJ177" s="820">
        <v>956.8</v>
      </c>
      <c r="BK177" s="820">
        <v>956.8</v>
      </c>
      <c r="BL177" s="820">
        <v>956.8</v>
      </c>
      <c r="BM177" s="820">
        <v>956.8</v>
      </c>
      <c r="BN177" s="820">
        <v>956.8</v>
      </c>
      <c r="BO177" s="820">
        <v>956.8</v>
      </c>
      <c r="BP177" s="820">
        <v>956.8</v>
      </c>
      <c r="BQ177" s="820">
        <v>956.8</v>
      </c>
      <c r="BR177" s="820">
        <v>956.8</v>
      </c>
      <c r="BS177" s="820">
        <v>956.8</v>
      </c>
      <c r="BT177" s="820">
        <v>956.8</v>
      </c>
      <c r="BU177" s="820"/>
      <c r="BV177" s="820"/>
      <c r="BW177" s="820"/>
      <c r="BX177" s="820"/>
      <c r="BY177" s="820"/>
      <c r="BZ177" s="820"/>
      <c r="CA177" s="816"/>
      <c r="CB177" s="820"/>
      <c r="CC177" s="820">
        <v>0.26379999999999998</v>
      </c>
      <c r="CD177" s="820">
        <v>0.26379999999999998</v>
      </c>
      <c r="CE177" s="820">
        <v>0.26379999999999998</v>
      </c>
      <c r="CF177" s="820">
        <v>0.26379999999999998</v>
      </c>
      <c r="CG177" s="820">
        <v>0.26379999999999998</v>
      </c>
      <c r="CH177" s="820">
        <v>0.26379999999999998</v>
      </c>
      <c r="CI177" s="820">
        <v>0.26379999999999998</v>
      </c>
      <c r="CJ177" s="820">
        <v>0.26379999999999998</v>
      </c>
      <c r="CK177" s="820">
        <v>0.26379999999999998</v>
      </c>
      <c r="CL177" s="820">
        <v>0.26379999999999998</v>
      </c>
      <c r="CM177" s="820">
        <v>0.26379999999999998</v>
      </c>
      <c r="CN177" s="820">
        <v>0.26379999999999998</v>
      </c>
      <c r="CO177" s="820">
        <v>0.26379999999999998</v>
      </c>
      <c r="CP177" s="820">
        <v>0.26379999999999998</v>
      </c>
      <c r="CQ177" s="820">
        <v>0.26379999999999998</v>
      </c>
      <c r="CR177" s="820">
        <v>0.26379999999999998</v>
      </c>
      <c r="CS177" s="820">
        <v>0.26379999999999998</v>
      </c>
      <c r="CT177" s="820">
        <v>0.26379999999999998</v>
      </c>
      <c r="CU177" s="820">
        <v>0.26379999999999998</v>
      </c>
      <c r="CV177" s="820"/>
      <c r="CW177" s="820"/>
      <c r="CX177" s="820"/>
      <c r="CY177" s="820"/>
      <c r="CZ177" s="820"/>
      <c r="DA177" s="821"/>
    </row>
    <row r="178" spans="2:105">
      <c r="B178" s="800">
        <v>19261</v>
      </c>
      <c r="C178" s="782" t="s">
        <v>682</v>
      </c>
      <c r="D178" s="782" t="s">
        <v>858</v>
      </c>
      <c r="E178" s="782" t="s">
        <v>740</v>
      </c>
      <c r="F178" s="782" t="s">
        <v>820</v>
      </c>
      <c r="G178" s="782" t="s">
        <v>821</v>
      </c>
      <c r="H178" s="815">
        <v>2016</v>
      </c>
      <c r="I178" s="816"/>
      <c r="J178" s="764">
        <v>764172</v>
      </c>
      <c r="K178" s="764"/>
      <c r="L178" s="764" t="s">
        <v>29</v>
      </c>
      <c r="M178" s="782"/>
      <c r="N178" s="782"/>
      <c r="O178" s="782"/>
      <c r="P178" s="782"/>
      <c r="Q178" s="782"/>
      <c r="R178" s="782"/>
      <c r="S178" s="816"/>
      <c r="T178" s="782" t="s">
        <v>866</v>
      </c>
      <c r="U178" s="782"/>
      <c r="V178" s="782"/>
      <c r="W178" s="782"/>
      <c r="X178" s="801">
        <v>42542</v>
      </c>
      <c r="Y178" s="815" t="s">
        <v>862</v>
      </c>
      <c r="Z178" s="815">
        <v>1</v>
      </c>
      <c r="AA178" s="815"/>
      <c r="AB178" s="815">
        <v>400</v>
      </c>
      <c r="AC178" s="814">
        <v>42601</v>
      </c>
      <c r="AD178" s="816"/>
      <c r="AE178" s="782" t="s">
        <v>825</v>
      </c>
      <c r="AF178" s="782"/>
      <c r="AG178" s="782"/>
      <c r="AH178" s="817"/>
      <c r="AI178" s="800">
        <v>16.86</v>
      </c>
      <c r="AJ178" s="782">
        <v>9.8970476701362407E-3</v>
      </c>
      <c r="AK178" s="816"/>
      <c r="AL178" s="800">
        <v>1.8861209964412813</v>
      </c>
      <c r="AM178" s="782">
        <v>3.5970322854381016</v>
      </c>
      <c r="AN178" s="782">
        <v>1</v>
      </c>
      <c r="AO178" s="818">
        <v>1</v>
      </c>
      <c r="AP178" s="816"/>
      <c r="AQ178" s="819">
        <v>31.8</v>
      </c>
      <c r="AR178" s="820">
        <v>3.56E-2</v>
      </c>
      <c r="AS178" s="820">
        <v>31.8</v>
      </c>
      <c r="AT178" s="820">
        <v>3.56E-2</v>
      </c>
      <c r="AU178" s="816"/>
      <c r="AV178" s="820">
        <v>31.8</v>
      </c>
      <c r="AW178" s="820">
        <v>3.56E-2</v>
      </c>
      <c r="AX178" s="820">
        <v>31.8</v>
      </c>
      <c r="AY178" s="820">
        <v>3.56E-2</v>
      </c>
      <c r="AZ178" s="816"/>
      <c r="BA178" s="820"/>
      <c r="BB178" s="820">
        <v>31.8</v>
      </c>
      <c r="BC178" s="820">
        <v>31.8</v>
      </c>
      <c r="BD178" s="820">
        <v>31.8</v>
      </c>
      <c r="BE178" s="820">
        <v>31.8</v>
      </c>
      <c r="BF178" s="820">
        <v>31.8</v>
      </c>
      <c r="BG178" s="820">
        <v>31.8</v>
      </c>
      <c r="BH178" s="820">
        <v>31.8</v>
      </c>
      <c r="BI178" s="820">
        <v>31.8</v>
      </c>
      <c r="BJ178" s="820">
        <v>31.8</v>
      </c>
      <c r="BK178" s="820">
        <v>31.8</v>
      </c>
      <c r="BL178" s="820">
        <v>31.8</v>
      </c>
      <c r="BM178" s="820">
        <v>31.8</v>
      </c>
      <c r="BN178" s="820">
        <v>31.8</v>
      </c>
      <c r="BO178" s="820">
        <v>31.8</v>
      </c>
      <c r="BP178" s="820">
        <v>31.8</v>
      </c>
      <c r="BQ178" s="820">
        <v>31.8</v>
      </c>
      <c r="BR178" s="820">
        <v>31.8</v>
      </c>
      <c r="BS178" s="820">
        <v>31.8</v>
      </c>
      <c r="BT178" s="820">
        <v>0</v>
      </c>
      <c r="BU178" s="820"/>
      <c r="BV178" s="820"/>
      <c r="BW178" s="820"/>
      <c r="BX178" s="820"/>
      <c r="BY178" s="820"/>
      <c r="BZ178" s="820"/>
      <c r="CA178" s="816"/>
      <c r="CB178" s="820"/>
      <c r="CC178" s="820">
        <v>3.56E-2</v>
      </c>
      <c r="CD178" s="820">
        <v>3.56E-2</v>
      </c>
      <c r="CE178" s="820">
        <v>3.56E-2</v>
      </c>
      <c r="CF178" s="820">
        <v>3.56E-2</v>
      </c>
      <c r="CG178" s="820">
        <v>3.56E-2</v>
      </c>
      <c r="CH178" s="820">
        <v>3.56E-2</v>
      </c>
      <c r="CI178" s="820">
        <v>3.56E-2</v>
      </c>
      <c r="CJ178" s="820">
        <v>3.56E-2</v>
      </c>
      <c r="CK178" s="820">
        <v>3.56E-2</v>
      </c>
      <c r="CL178" s="820">
        <v>3.56E-2</v>
      </c>
      <c r="CM178" s="820">
        <v>3.56E-2</v>
      </c>
      <c r="CN178" s="820">
        <v>3.56E-2</v>
      </c>
      <c r="CO178" s="820">
        <v>3.56E-2</v>
      </c>
      <c r="CP178" s="820">
        <v>3.56E-2</v>
      </c>
      <c r="CQ178" s="820">
        <v>3.56E-2</v>
      </c>
      <c r="CR178" s="820">
        <v>3.56E-2</v>
      </c>
      <c r="CS178" s="820">
        <v>3.56E-2</v>
      </c>
      <c r="CT178" s="820">
        <v>3.56E-2</v>
      </c>
      <c r="CU178" s="820">
        <v>0</v>
      </c>
      <c r="CV178" s="820"/>
      <c r="CW178" s="820"/>
      <c r="CX178" s="820"/>
      <c r="CY178" s="820"/>
      <c r="CZ178" s="820"/>
      <c r="DA178" s="821"/>
    </row>
    <row r="179" spans="2:105">
      <c r="B179" s="800">
        <v>19262</v>
      </c>
      <c r="C179" s="782" t="s">
        <v>682</v>
      </c>
      <c r="D179" s="782" t="s">
        <v>858</v>
      </c>
      <c r="E179" s="782" t="s">
        <v>740</v>
      </c>
      <c r="F179" s="782" t="s">
        <v>820</v>
      </c>
      <c r="G179" s="782" t="s">
        <v>821</v>
      </c>
      <c r="H179" s="815">
        <v>2016</v>
      </c>
      <c r="I179" s="816"/>
      <c r="J179" s="764">
        <v>745227</v>
      </c>
      <c r="K179" s="764"/>
      <c r="L179" s="764" t="s">
        <v>29</v>
      </c>
      <c r="M179" s="782"/>
      <c r="N179" s="782"/>
      <c r="O179" s="782"/>
      <c r="P179" s="782"/>
      <c r="Q179" s="782"/>
      <c r="R179" s="782"/>
      <c r="S179" s="816"/>
      <c r="T179" s="782" t="s">
        <v>863</v>
      </c>
      <c r="U179" s="782"/>
      <c r="V179" s="782"/>
      <c r="W179" s="782"/>
      <c r="X179" s="801">
        <v>42521</v>
      </c>
      <c r="Y179" s="815" t="s">
        <v>864</v>
      </c>
      <c r="Z179" s="815">
        <v>2</v>
      </c>
      <c r="AA179" s="815"/>
      <c r="AB179" s="815">
        <v>650</v>
      </c>
      <c r="AC179" s="814">
        <v>42601</v>
      </c>
      <c r="AD179" s="816"/>
      <c r="AE179" s="782" t="s">
        <v>825</v>
      </c>
      <c r="AF179" s="782"/>
      <c r="AG179" s="782"/>
      <c r="AH179" s="817"/>
      <c r="AI179" s="800">
        <v>1244.8599999999999</v>
      </c>
      <c r="AJ179" s="782">
        <v>0.3751185861316742</v>
      </c>
      <c r="AK179" s="816"/>
      <c r="AL179" s="800">
        <v>1.1234998313063316</v>
      </c>
      <c r="AM179" s="782">
        <v>1.0993856749482398</v>
      </c>
      <c r="AN179" s="782">
        <v>0.70684970684970683</v>
      </c>
      <c r="AO179" s="818">
        <v>0.7259941804073714</v>
      </c>
      <c r="AP179" s="816"/>
      <c r="AQ179" s="819">
        <v>1398.6</v>
      </c>
      <c r="AR179" s="820">
        <v>0.41240000000000004</v>
      </c>
      <c r="AS179" s="820">
        <v>1398.6</v>
      </c>
      <c r="AT179" s="820">
        <v>0.41240000000000004</v>
      </c>
      <c r="AU179" s="816"/>
      <c r="AV179" s="820">
        <v>988.59999999999991</v>
      </c>
      <c r="AW179" s="820">
        <v>0.2994</v>
      </c>
      <c r="AX179" s="820">
        <v>988.59999999999991</v>
      </c>
      <c r="AY179" s="820">
        <v>0.2994</v>
      </c>
      <c r="AZ179" s="816"/>
      <c r="BA179" s="820"/>
      <c r="BB179" s="820">
        <v>988.59999999999991</v>
      </c>
      <c r="BC179" s="820">
        <v>988.59999999999991</v>
      </c>
      <c r="BD179" s="820">
        <v>988.59999999999991</v>
      </c>
      <c r="BE179" s="820">
        <v>988.59999999999991</v>
      </c>
      <c r="BF179" s="820">
        <v>988.59999999999991</v>
      </c>
      <c r="BG179" s="820">
        <v>988.59999999999991</v>
      </c>
      <c r="BH179" s="820">
        <v>988.59999999999991</v>
      </c>
      <c r="BI179" s="820">
        <v>988.59999999999991</v>
      </c>
      <c r="BJ179" s="820">
        <v>988.59999999999991</v>
      </c>
      <c r="BK179" s="820">
        <v>988.59999999999991</v>
      </c>
      <c r="BL179" s="820">
        <v>988.59999999999991</v>
      </c>
      <c r="BM179" s="820">
        <v>988.59999999999991</v>
      </c>
      <c r="BN179" s="820">
        <v>988.59999999999991</v>
      </c>
      <c r="BO179" s="820">
        <v>988.59999999999991</v>
      </c>
      <c r="BP179" s="820">
        <v>988.59999999999991</v>
      </c>
      <c r="BQ179" s="820">
        <v>988.59999999999991</v>
      </c>
      <c r="BR179" s="820">
        <v>988.59999999999991</v>
      </c>
      <c r="BS179" s="820">
        <v>988.59999999999991</v>
      </c>
      <c r="BT179" s="820">
        <v>956.8</v>
      </c>
      <c r="BU179" s="820"/>
      <c r="BV179" s="820"/>
      <c r="BW179" s="820"/>
      <c r="BX179" s="820"/>
      <c r="BY179" s="820"/>
      <c r="BZ179" s="820"/>
      <c r="CA179" s="816"/>
      <c r="CB179" s="820"/>
      <c r="CC179" s="820">
        <v>0.2994</v>
      </c>
      <c r="CD179" s="820">
        <v>0.2994</v>
      </c>
      <c r="CE179" s="820">
        <v>0.2994</v>
      </c>
      <c r="CF179" s="820">
        <v>0.2994</v>
      </c>
      <c r="CG179" s="820">
        <v>0.2994</v>
      </c>
      <c r="CH179" s="820">
        <v>0.2994</v>
      </c>
      <c r="CI179" s="820">
        <v>0.2994</v>
      </c>
      <c r="CJ179" s="820">
        <v>0.2994</v>
      </c>
      <c r="CK179" s="820">
        <v>0.2994</v>
      </c>
      <c r="CL179" s="820">
        <v>0.2994</v>
      </c>
      <c r="CM179" s="820">
        <v>0.2994</v>
      </c>
      <c r="CN179" s="820">
        <v>0.2994</v>
      </c>
      <c r="CO179" s="820">
        <v>0.2994</v>
      </c>
      <c r="CP179" s="820">
        <v>0.2994</v>
      </c>
      <c r="CQ179" s="820">
        <v>0.2994</v>
      </c>
      <c r="CR179" s="820">
        <v>0.2994</v>
      </c>
      <c r="CS179" s="820">
        <v>0.2994</v>
      </c>
      <c r="CT179" s="820">
        <v>0.2994</v>
      </c>
      <c r="CU179" s="820">
        <v>0.26379999999999998</v>
      </c>
      <c r="CV179" s="820"/>
      <c r="CW179" s="820"/>
      <c r="CX179" s="820"/>
      <c r="CY179" s="820"/>
      <c r="CZ179" s="820"/>
      <c r="DA179" s="821"/>
    </row>
    <row r="180" spans="2:105">
      <c r="B180" s="800">
        <v>19265</v>
      </c>
      <c r="C180" s="782" t="s">
        <v>682</v>
      </c>
      <c r="D180" s="782" t="s">
        <v>858</v>
      </c>
      <c r="E180" s="782" t="s">
        <v>740</v>
      </c>
      <c r="F180" s="782" t="s">
        <v>820</v>
      </c>
      <c r="G180" s="782" t="s">
        <v>821</v>
      </c>
      <c r="H180" s="815">
        <v>2016</v>
      </c>
      <c r="I180" s="816"/>
      <c r="J180" s="764">
        <v>770778</v>
      </c>
      <c r="K180" s="764"/>
      <c r="L180" s="764" t="s">
        <v>29</v>
      </c>
      <c r="M180" s="782"/>
      <c r="N180" s="782"/>
      <c r="O180" s="782"/>
      <c r="P180" s="782"/>
      <c r="Q180" s="782"/>
      <c r="R180" s="782"/>
      <c r="S180" s="816"/>
      <c r="T180" s="782" t="s">
        <v>859</v>
      </c>
      <c r="U180" s="782"/>
      <c r="V180" s="782"/>
      <c r="W180" s="782"/>
      <c r="X180" s="801">
        <v>42562</v>
      </c>
      <c r="Y180" s="815" t="s">
        <v>862</v>
      </c>
      <c r="Z180" s="815">
        <v>1</v>
      </c>
      <c r="AA180" s="815"/>
      <c r="AB180" s="815">
        <v>250</v>
      </c>
      <c r="AC180" s="814">
        <v>42601</v>
      </c>
      <c r="AD180" s="816"/>
      <c r="AE180" s="782" t="s">
        <v>825</v>
      </c>
      <c r="AF180" s="782"/>
      <c r="AG180" s="782"/>
      <c r="AH180" s="817"/>
      <c r="AI180" s="800">
        <v>1228</v>
      </c>
      <c r="AJ180" s="782">
        <v>0.36522153846153799</v>
      </c>
      <c r="AK180" s="816"/>
      <c r="AL180" s="800">
        <v>1.1130293159609119</v>
      </c>
      <c r="AM180" s="782">
        <v>1.0317025704103739</v>
      </c>
      <c r="AN180" s="782">
        <v>0.70002926543751831</v>
      </c>
      <c r="AO180" s="818">
        <v>0.70010615711252644</v>
      </c>
      <c r="AP180" s="816"/>
      <c r="AQ180" s="819">
        <v>1366.8</v>
      </c>
      <c r="AR180" s="820">
        <v>0.37680000000000002</v>
      </c>
      <c r="AS180" s="820">
        <v>1366.8</v>
      </c>
      <c r="AT180" s="820">
        <v>0.37680000000000002</v>
      </c>
      <c r="AU180" s="816"/>
      <c r="AV180" s="820">
        <v>956.8</v>
      </c>
      <c r="AW180" s="820">
        <v>0.26379999999999998</v>
      </c>
      <c r="AX180" s="820">
        <v>956.8</v>
      </c>
      <c r="AY180" s="820">
        <v>0.26379999999999998</v>
      </c>
      <c r="AZ180" s="816"/>
      <c r="BA180" s="820"/>
      <c r="BB180" s="820">
        <v>956.8</v>
      </c>
      <c r="BC180" s="820">
        <v>956.8</v>
      </c>
      <c r="BD180" s="820">
        <v>956.8</v>
      </c>
      <c r="BE180" s="820">
        <v>956.8</v>
      </c>
      <c r="BF180" s="820">
        <v>956.8</v>
      </c>
      <c r="BG180" s="820">
        <v>956.8</v>
      </c>
      <c r="BH180" s="820">
        <v>956.8</v>
      </c>
      <c r="BI180" s="820">
        <v>956.8</v>
      </c>
      <c r="BJ180" s="820">
        <v>956.8</v>
      </c>
      <c r="BK180" s="820">
        <v>956.8</v>
      </c>
      <c r="BL180" s="820">
        <v>956.8</v>
      </c>
      <c r="BM180" s="820">
        <v>956.8</v>
      </c>
      <c r="BN180" s="820">
        <v>956.8</v>
      </c>
      <c r="BO180" s="820">
        <v>956.8</v>
      </c>
      <c r="BP180" s="820">
        <v>956.8</v>
      </c>
      <c r="BQ180" s="820">
        <v>956.8</v>
      </c>
      <c r="BR180" s="820">
        <v>956.8</v>
      </c>
      <c r="BS180" s="820">
        <v>956.8</v>
      </c>
      <c r="BT180" s="820">
        <v>956.8</v>
      </c>
      <c r="BU180" s="820"/>
      <c r="BV180" s="820"/>
      <c r="BW180" s="820"/>
      <c r="BX180" s="820"/>
      <c r="BY180" s="820"/>
      <c r="BZ180" s="820"/>
      <c r="CA180" s="816"/>
      <c r="CB180" s="820"/>
      <c r="CC180" s="820">
        <v>0.26379999999999998</v>
      </c>
      <c r="CD180" s="820">
        <v>0.26379999999999998</v>
      </c>
      <c r="CE180" s="820">
        <v>0.26379999999999998</v>
      </c>
      <c r="CF180" s="820">
        <v>0.26379999999999998</v>
      </c>
      <c r="CG180" s="820">
        <v>0.26379999999999998</v>
      </c>
      <c r="CH180" s="820">
        <v>0.26379999999999998</v>
      </c>
      <c r="CI180" s="820">
        <v>0.26379999999999998</v>
      </c>
      <c r="CJ180" s="820">
        <v>0.26379999999999998</v>
      </c>
      <c r="CK180" s="820">
        <v>0.26379999999999998</v>
      </c>
      <c r="CL180" s="820">
        <v>0.26379999999999998</v>
      </c>
      <c r="CM180" s="820">
        <v>0.26379999999999998</v>
      </c>
      <c r="CN180" s="820">
        <v>0.26379999999999998</v>
      </c>
      <c r="CO180" s="820">
        <v>0.26379999999999998</v>
      </c>
      <c r="CP180" s="820">
        <v>0.26379999999999998</v>
      </c>
      <c r="CQ180" s="820">
        <v>0.26379999999999998</v>
      </c>
      <c r="CR180" s="820">
        <v>0.26379999999999998</v>
      </c>
      <c r="CS180" s="820">
        <v>0.26379999999999998</v>
      </c>
      <c r="CT180" s="820">
        <v>0.26379999999999998</v>
      </c>
      <c r="CU180" s="820">
        <v>0.26379999999999998</v>
      </c>
      <c r="CV180" s="820"/>
      <c r="CW180" s="820"/>
      <c r="CX180" s="820"/>
      <c r="CY180" s="820"/>
      <c r="CZ180" s="820"/>
      <c r="DA180" s="821"/>
    </row>
    <row r="181" spans="2:105">
      <c r="B181" s="800">
        <v>19266</v>
      </c>
      <c r="C181" s="782" t="s">
        <v>682</v>
      </c>
      <c r="D181" s="782" t="s">
        <v>858</v>
      </c>
      <c r="E181" s="782" t="s">
        <v>740</v>
      </c>
      <c r="F181" s="782" t="s">
        <v>820</v>
      </c>
      <c r="G181" s="782" t="s">
        <v>821</v>
      </c>
      <c r="H181" s="815">
        <v>2016</v>
      </c>
      <c r="I181" s="816"/>
      <c r="J181" s="764">
        <v>770327</v>
      </c>
      <c r="K181" s="764"/>
      <c r="L181" s="764" t="s">
        <v>29</v>
      </c>
      <c r="M181" s="782"/>
      <c r="N181" s="782"/>
      <c r="O181" s="782"/>
      <c r="P181" s="782"/>
      <c r="Q181" s="782"/>
      <c r="R181" s="782"/>
      <c r="S181" s="816"/>
      <c r="T181" s="782" t="s">
        <v>866</v>
      </c>
      <c r="U181" s="782"/>
      <c r="V181" s="782"/>
      <c r="W181" s="782"/>
      <c r="X181" s="801">
        <v>42563</v>
      </c>
      <c r="Y181" s="815" t="s">
        <v>862</v>
      </c>
      <c r="Z181" s="815">
        <v>1</v>
      </c>
      <c r="AA181" s="815"/>
      <c r="AB181" s="815">
        <v>400</v>
      </c>
      <c r="AC181" s="814">
        <v>42601</v>
      </c>
      <c r="AD181" s="816"/>
      <c r="AE181" s="782" t="s">
        <v>825</v>
      </c>
      <c r="AF181" s="782"/>
      <c r="AG181" s="782"/>
      <c r="AH181" s="817"/>
      <c r="AI181" s="800">
        <v>16.86</v>
      </c>
      <c r="AJ181" s="782">
        <v>9.8970476701362407E-3</v>
      </c>
      <c r="AK181" s="816"/>
      <c r="AL181" s="800">
        <v>1.8861209964412813</v>
      </c>
      <c r="AM181" s="782">
        <v>3.5970322854381016</v>
      </c>
      <c r="AN181" s="782">
        <v>1</v>
      </c>
      <c r="AO181" s="818">
        <v>1</v>
      </c>
      <c r="AP181" s="816"/>
      <c r="AQ181" s="819">
        <v>31.8</v>
      </c>
      <c r="AR181" s="820">
        <v>3.56E-2</v>
      </c>
      <c r="AS181" s="820">
        <v>31.8</v>
      </c>
      <c r="AT181" s="820">
        <v>3.56E-2</v>
      </c>
      <c r="AU181" s="816"/>
      <c r="AV181" s="820">
        <v>31.8</v>
      </c>
      <c r="AW181" s="820">
        <v>3.56E-2</v>
      </c>
      <c r="AX181" s="820">
        <v>31.8</v>
      </c>
      <c r="AY181" s="820">
        <v>3.56E-2</v>
      </c>
      <c r="AZ181" s="816"/>
      <c r="BA181" s="820"/>
      <c r="BB181" s="820">
        <v>31.8</v>
      </c>
      <c r="BC181" s="820">
        <v>31.8</v>
      </c>
      <c r="BD181" s="820">
        <v>31.8</v>
      </c>
      <c r="BE181" s="820">
        <v>31.8</v>
      </c>
      <c r="BF181" s="820">
        <v>31.8</v>
      </c>
      <c r="BG181" s="820">
        <v>31.8</v>
      </c>
      <c r="BH181" s="820">
        <v>31.8</v>
      </c>
      <c r="BI181" s="820">
        <v>31.8</v>
      </c>
      <c r="BJ181" s="820">
        <v>31.8</v>
      </c>
      <c r="BK181" s="820">
        <v>31.8</v>
      </c>
      <c r="BL181" s="820">
        <v>31.8</v>
      </c>
      <c r="BM181" s="820">
        <v>31.8</v>
      </c>
      <c r="BN181" s="820">
        <v>31.8</v>
      </c>
      <c r="BO181" s="820">
        <v>31.8</v>
      </c>
      <c r="BP181" s="820">
        <v>31.8</v>
      </c>
      <c r="BQ181" s="820">
        <v>31.8</v>
      </c>
      <c r="BR181" s="820">
        <v>31.8</v>
      </c>
      <c r="BS181" s="820">
        <v>31.8</v>
      </c>
      <c r="BT181" s="820">
        <v>0</v>
      </c>
      <c r="BU181" s="820"/>
      <c r="BV181" s="820"/>
      <c r="BW181" s="820"/>
      <c r="BX181" s="820"/>
      <c r="BY181" s="820"/>
      <c r="BZ181" s="820"/>
      <c r="CA181" s="816"/>
      <c r="CB181" s="820"/>
      <c r="CC181" s="820">
        <v>3.56E-2</v>
      </c>
      <c r="CD181" s="820">
        <v>3.56E-2</v>
      </c>
      <c r="CE181" s="820">
        <v>3.56E-2</v>
      </c>
      <c r="CF181" s="820">
        <v>3.56E-2</v>
      </c>
      <c r="CG181" s="820">
        <v>3.56E-2</v>
      </c>
      <c r="CH181" s="820">
        <v>3.56E-2</v>
      </c>
      <c r="CI181" s="820">
        <v>3.56E-2</v>
      </c>
      <c r="CJ181" s="820">
        <v>3.56E-2</v>
      </c>
      <c r="CK181" s="820">
        <v>3.56E-2</v>
      </c>
      <c r="CL181" s="820">
        <v>3.56E-2</v>
      </c>
      <c r="CM181" s="820">
        <v>3.56E-2</v>
      </c>
      <c r="CN181" s="820">
        <v>3.56E-2</v>
      </c>
      <c r="CO181" s="820">
        <v>3.56E-2</v>
      </c>
      <c r="CP181" s="820">
        <v>3.56E-2</v>
      </c>
      <c r="CQ181" s="820">
        <v>3.56E-2</v>
      </c>
      <c r="CR181" s="820">
        <v>3.56E-2</v>
      </c>
      <c r="CS181" s="820">
        <v>3.56E-2</v>
      </c>
      <c r="CT181" s="820">
        <v>3.56E-2</v>
      </c>
      <c r="CU181" s="820">
        <v>0</v>
      </c>
      <c r="CV181" s="820"/>
      <c r="CW181" s="820"/>
      <c r="CX181" s="820"/>
      <c r="CY181" s="820"/>
      <c r="CZ181" s="820"/>
      <c r="DA181" s="821"/>
    </row>
    <row r="182" spans="2:105">
      <c r="B182" s="800">
        <v>19269</v>
      </c>
      <c r="C182" s="782" t="s">
        <v>682</v>
      </c>
      <c r="D182" s="782" t="s">
        <v>858</v>
      </c>
      <c r="E182" s="782" t="s">
        <v>740</v>
      </c>
      <c r="F182" s="782" t="s">
        <v>820</v>
      </c>
      <c r="G182" s="782" t="s">
        <v>821</v>
      </c>
      <c r="H182" s="815">
        <v>2016</v>
      </c>
      <c r="I182" s="816"/>
      <c r="J182" s="764">
        <v>771991</v>
      </c>
      <c r="K182" s="764"/>
      <c r="L182" s="764" t="s">
        <v>29</v>
      </c>
      <c r="M182" s="782"/>
      <c r="N182" s="782"/>
      <c r="O182" s="782"/>
      <c r="P182" s="782"/>
      <c r="Q182" s="782"/>
      <c r="R182" s="782"/>
      <c r="S182" s="816"/>
      <c r="T182" s="782" t="s">
        <v>866</v>
      </c>
      <c r="U182" s="782"/>
      <c r="V182" s="782"/>
      <c r="W182" s="782"/>
      <c r="X182" s="801">
        <v>42569</v>
      </c>
      <c r="Y182" s="815" t="s">
        <v>862</v>
      </c>
      <c r="Z182" s="815">
        <v>1</v>
      </c>
      <c r="AA182" s="815"/>
      <c r="AB182" s="815">
        <v>400</v>
      </c>
      <c r="AC182" s="814">
        <v>42601</v>
      </c>
      <c r="AD182" s="816"/>
      <c r="AE182" s="782" t="s">
        <v>825</v>
      </c>
      <c r="AF182" s="782"/>
      <c r="AG182" s="782"/>
      <c r="AH182" s="817"/>
      <c r="AI182" s="800">
        <v>16.86</v>
      </c>
      <c r="AJ182" s="782">
        <v>9.8970476701362407E-3</v>
      </c>
      <c r="AK182" s="816"/>
      <c r="AL182" s="800">
        <v>1.8861209964412813</v>
      </c>
      <c r="AM182" s="782">
        <v>3.5970322854381016</v>
      </c>
      <c r="AN182" s="782">
        <v>1</v>
      </c>
      <c r="AO182" s="818">
        <v>1</v>
      </c>
      <c r="AP182" s="816"/>
      <c r="AQ182" s="819">
        <v>31.8</v>
      </c>
      <c r="AR182" s="820">
        <v>3.56E-2</v>
      </c>
      <c r="AS182" s="820">
        <v>31.8</v>
      </c>
      <c r="AT182" s="820">
        <v>3.56E-2</v>
      </c>
      <c r="AU182" s="816"/>
      <c r="AV182" s="820">
        <v>31.8</v>
      </c>
      <c r="AW182" s="820">
        <v>3.56E-2</v>
      </c>
      <c r="AX182" s="820">
        <v>31.8</v>
      </c>
      <c r="AY182" s="820">
        <v>3.56E-2</v>
      </c>
      <c r="AZ182" s="816"/>
      <c r="BA182" s="820"/>
      <c r="BB182" s="820">
        <v>31.8</v>
      </c>
      <c r="BC182" s="820">
        <v>31.8</v>
      </c>
      <c r="BD182" s="820">
        <v>31.8</v>
      </c>
      <c r="BE182" s="820">
        <v>31.8</v>
      </c>
      <c r="BF182" s="820">
        <v>31.8</v>
      </c>
      <c r="BG182" s="820">
        <v>31.8</v>
      </c>
      <c r="BH182" s="820">
        <v>31.8</v>
      </c>
      <c r="BI182" s="820">
        <v>31.8</v>
      </c>
      <c r="BJ182" s="820">
        <v>31.8</v>
      </c>
      <c r="BK182" s="820">
        <v>31.8</v>
      </c>
      <c r="BL182" s="820">
        <v>31.8</v>
      </c>
      <c r="BM182" s="820">
        <v>31.8</v>
      </c>
      <c r="BN182" s="820">
        <v>31.8</v>
      </c>
      <c r="BO182" s="820">
        <v>31.8</v>
      </c>
      <c r="BP182" s="820">
        <v>31.8</v>
      </c>
      <c r="BQ182" s="820">
        <v>31.8</v>
      </c>
      <c r="BR182" s="820">
        <v>31.8</v>
      </c>
      <c r="BS182" s="820">
        <v>31.8</v>
      </c>
      <c r="BT182" s="820">
        <v>0</v>
      </c>
      <c r="BU182" s="820"/>
      <c r="BV182" s="820"/>
      <c r="BW182" s="820"/>
      <c r="BX182" s="820"/>
      <c r="BY182" s="820"/>
      <c r="BZ182" s="820"/>
      <c r="CA182" s="816"/>
      <c r="CB182" s="820"/>
      <c r="CC182" s="820">
        <v>3.56E-2</v>
      </c>
      <c r="CD182" s="820">
        <v>3.56E-2</v>
      </c>
      <c r="CE182" s="820">
        <v>3.56E-2</v>
      </c>
      <c r="CF182" s="820">
        <v>3.56E-2</v>
      </c>
      <c r="CG182" s="820">
        <v>3.56E-2</v>
      </c>
      <c r="CH182" s="820">
        <v>3.56E-2</v>
      </c>
      <c r="CI182" s="820">
        <v>3.56E-2</v>
      </c>
      <c r="CJ182" s="820">
        <v>3.56E-2</v>
      </c>
      <c r="CK182" s="820">
        <v>3.56E-2</v>
      </c>
      <c r="CL182" s="820">
        <v>3.56E-2</v>
      </c>
      <c r="CM182" s="820">
        <v>3.56E-2</v>
      </c>
      <c r="CN182" s="820">
        <v>3.56E-2</v>
      </c>
      <c r="CO182" s="820">
        <v>3.56E-2</v>
      </c>
      <c r="CP182" s="820">
        <v>3.56E-2</v>
      </c>
      <c r="CQ182" s="820">
        <v>3.56E-2</v>
      </c>
      <c r="CR182" s="820">
        <v>3.56E-2</v>
      </c>
      <c r="CS182" s="820">
        <v>3.56E-2</v>
      </c>
      <c r="CT182" s="820">
        <v>3.56E-2</v>
      </c>
      <c r="CU182" s="820">
        <v>0</v>
      </c>
      <c r="CV182" s="820"/>
      <c r="CW182" s="820"/>
      <c r="CX182" s="820"/>
      <c r="CY182" s="820"/>
      <c r="CZ182" s="820"/>
      <c r="DA182" s="821"/>
    </row>
    <row r="183" spans="2:105">
      <c r="B183" s="800">
        <v>19270</v>
      </c>
      <c r="C183" s="782" t="s">
        <v>682</v>
      </c>
      <c r="D183" s="782" t="s">
        <v>858</v>
      </c>
      <c r="E183" s="782" t="s">
        <v>740</v>
      </c>
      <c r="F183" s="782" t="s">
        <v>820</v>
      </c>
      <c r="G183" s="782" t="s">
        <v>821</v>
      </c>
      <c r="H183" s="815">
        <v>2016</v>
      </c>
      <c r="I183" s="816"/>
      <c r="J183" s="764">
        <v>774603</v>
      </c>
      <c r="K183" s="764"/>
      <c r="L183" s="764" t="s">
        <v>29</v>
      </c>
      <c r="M183" s="782"/>
      <c r="N183" s="782"/>
      <c r="O183" s="782"/>
      <c r="P183" s="782"/>
      <c r="Q183" s="782"/>
      <c r="R183" s="782"/>
      <c r="S183" s="816"/>
      <c r="T183" s="782" t="s">
        <v>863</v>
      </c>
      <c r="U183" s="782"/>
      <c r="V183" s="782"/>
      <c r="W183" s="782"/>
      <c r="X183" s="801">
        <v>42569</v>
      </c>
      <c r="Y183" s="815" t="s">
        <v>864</v>
      </c>
      <c r="Z183" s="815">
        <v>2</v>
      </c>
      <c r="AA183" s="815"/>
      <c r="AB183" s="815">
        <v>650</v>
      </c>
      <c r="AC183" s="814">
        <v>42607</v>
      </c>
      <c r="AD183" s="816"/>
      <c r="AE183" s="782" t="s">
        <v>825</v>
      </c>
      <c r="AF183" s="782"/>
      <c r="AG183" s="782"/>
      <c r="AH183" s="817"/>
      <c r="AI183" s="800">
        <v>1244.8599999999999</v>
      </c>
      <c r="AJ183" s="782">
        <v>0.3751185861316742</v>
      </c>
      <c r="AK183" s="816"/>
      <c r="AL183" s="800">
        <v>1.1234998313063316</v>
      </c>
      <c r="AM183" s="782">
        <v>1.0993856749482398</v>
      </c>
      <c r="AN183" s="782">
        <v>0.70684970684970683</v>
      </c>
      <c r="AO183" s="818">
        <v>0.7259941804073714</v>
      </c>
      <c r="AP183" s="816"/>
      <c r="AQ183" s="819">
        <v>1398.6</v>
      </c>
      <c r="AR183" s="820">
        <v>0.41240000000000004</v>
      </c>
      <c r="AS183" s="820">
        <v>1398.6</v>
      </c>
      <c r="AT183" s="820">
        <v>0.41240000000000004</v>
      </c>
      <c r="AU183" s="816"/>
      <c r="AV183" s="820">
        <v>988.59999999999991</v>
      </c>
      <c r="AW183" s="820">
        <v>0.2994</v>
      </c>
      <c r="AX183" s="820">
        <v>988.59999999999991</v>
      </c>
      <c r="AY183" s="820">
        <v>0.2994</v>
      </c>
      <c r="AZ183" s="816"/>
      <c r="BA183" s="820"/>
      <c r="BB183" s="820">
        <v>988.59999999999991</v>
      </c>
      <c r="BC183" s="820">
        <v>988.59999999999991</v>
      </c>
      <c r="BD183" s="820">
        <v>988.59999999999991</v>
      </c>
      <c r="BE183" s="820">
        <v>988.59999999999991</v>
      </c>
      <c r="BF183" s="820">
        <v>988.59999999999991</v>
      </c>
      <c r="BG183" s="820">
        <v>988.59999999999991</v>
      </c>
      <c r="BH183" s="820">
        <v>988.59999999999991</v>
      </c>
      <c r="BI183" s="820">
        <v>988.59999999999991</v>
      </c>
      <c r="BJ183" s="820">
        <v>988.59999999999991</v>
      </c>
      <c r="BK183" s="820">
        <v>988.59999999999991</v>
      </c>
      <c r="BL183" s="820">
        <v>988.59999999999991</v>
      </c>
      <c r="BM183" s="820">
        <v>988.59999999999991</v>
      </c>
      <c r="BN183" s="820">
        <v>988.59999999999991</v>
      </c>
      <c r="BO183" s="820">
        <v>988.59999999999991</v>
      </c>
      <c r="BP183" s="820">
        <v>988.59999999999991</v>
      </c>
      <c r="BQ183" s="820">
        <v>988.59999999999991</v>
      </c>
      <c r="BR183" s="820">
        <v>988.59999999999991</v>
      </c>
      <c r="BS183" s="820">
        <v>988.59999999999991</v>
      </c>
      <c r="BT183" s="820">
        <v>956.8</v>
      </c>
      <c r="BU183" s="820"/>
      <c r="BV183" s="820"/>
      <c r="BW183" s="820"/>
      <c r="BX183" s="820"/>
      <c r="BY183" s="820"/>
      <c r="BZ183" s="820"/>
      <c r="CA183" s="816"/>
      <c r="CB183" s="820"/>
      <c r="CC183" s="820">
        <v>0.2994</v>
      </c>
      <c r="CD183" s="820">
        <v>0.2994</v>
      </c>
      <c r="CE183" s="820">
        <v>0.2994</v>
      </c>
      <c r="CF183" s="820">
        <v>0.2994</v>
      </c>
      <c r="CG183" s="820">
        <v>0.2994</v>
      </c>
      <c r="CH183" s="820">
        <v>0.2994</v>
      </c>
      <c r="CI183" s="820">
        <v>0.2994</v>
      </c>
      <c r="CJ183" s="820">
        <v>0.2994</v>
      </c>
      <c r="CK183" s="820">
        <v>0.2994</v>
      </c>
      <c r="CL183" s="820">
        <v>0.2994</v>
      </c>
      <c r="CM183" s="820">
        <v>0.2994</v>
      </c>
      <c r="CN183" s="820">
        <v>0.2994</v>
      </c>
      <c r="CO183" s="820">
        <v>0.2994</v>
      </c>
      <c r="CP183" s="820">
        <v>0.2994</v>
      </c>
      <c r="CQ183" s="820">
        <v>0.2994</v>
      </c>
      <c r="CR183" s="820">
        <v>0.2994</v>
      </c>
      <c r="CS183" s="820">
        <v>0.2994</v>
      </c>
      <c r="CT183" s="820">
        <v>0.2994</v>
      </c>
      <c r="CU183" s="820">
        <v>0.26379999999999998</v>
      </c>
      <c r="CV183" s="820"/>
      <c r="CW183" s="820"/>
      <c r="CX183" s="820"/>
      <c r="CY183" s="820"/>
      <c r="CZ183" s="820"/>
      <c r="DA183" s="821"/>
    </row>
    <row r="184" spans="2:105">
      <c r="B184" s="800">
        <v>19271</v>
      </c>
      <c r="C184" s="782" t="s">
        <v>682</v>
      </c>
      <c r="D184" s="782" t="s">
        <v>858</v>
      </c>
      <c r="E184" s="782" t="s">
        <v>740</v>
      </c>
      <c r="F184" s="782" t="s">
        <v>820</v>
      </c>
      <c r="G184" s="782" t="s">
        <v>821</v>
      </c>
      <c r="H184" s="815">
        <v>2016</v>
      </c>
      <c r="I184" s="816"/>
      <c r="J184" s="764">
        <v>776564</v>
      </c>
      <c r="K184" s="764"/>
      <c r="L184" s="764" t="s">
        <v>29</v>
      </c>
      <c r="M184" s="782"/>
      <c r="N184" s="782"/>
      <c r="O184" s="782"/>
      <c r="P184" s="782"/>
      <c r="Q184" s="782"/>
      <c r="R184" s="782"/>
      <c r="S184" s="816"/>
      <c r="T184" s="782" t="s">
        <v>863</v>
      </c>
      <c r="U184" s="782"/>
      <c r="V184" s="782"/>
      <c r="W184" s="782"/>
      <c r="X184" s="801">
        <v>42575</v>
      </c>
      <c r="Y184" s="815" t="s">
        <v>864</v>
      </c>
      <c r="Z184" s="815">
        <v>2</v>
      </c>
      <c r="AA184" s="815"/>
      <c r="AB184" s="815">
        <v>650</v>
      </c>
      <c r="AC184" s="814">
        <v>42607</v>
      </c>
      <c r="AD184" s="816"/>
      <c r="AE184" s="782" t="s">
        <v>825</v>
      </c>
      <c r="AF184" s="782"/>
      <c r="AG184" s="782"/>
      <c r="AH184" s="817"/>
      <c r="AI184" s="800">
        <v>1244.8599999999999</v>
      </c>
      <c r="AJ184" s="782">
        <v>0.3751185861316742</v>
      </c>
      <c r="AK184" s="816"/>
      <c r="AL184" s="800">
        <v>1.1234998313063316</v>
      </c>
      <c r="AM184" s="782">
        <v>1.0993856749482398</v>
      </c>
      <c r="AN184" s="782">
        <v>0.70684970684970683</v>
      </c>
      <c r="AO184" s="818">
        <v>0.7259941804073714</v>
      </c>
      <c r="AP184" s="816"/>
      <c r="AQ184" s="819">
        <v>1398.6</v>
      </c>
      <c r="AR184" s="820">
        <v>0.41240000000000004</v>
      </c>
      <c r="AS184" s="820">
        <v>1398.6</v>
      </c>
      <c r="AT184" s="820">
        <v>0.41240000000000004</v>
      </c>
      <c r="AU184" s="816"/>
      <c r="AV184" s="820">
        <v>988.59999999999991</v>
      </c>
      <c r="AW184" s="820">
        <v>0.2994</v>
      </c>
      <c r="AX184" s="820">
        <v>988.59999999999991</v>
      </c>
      <c r="AY184" s="820">
        <v>0.2994</v>
      </c>
      <c r="AZ184" s="816"/>
      <c r="BA184" s="820"/>
      <c r="BB184" s="820">
        <v>988.59999999999991</v>
      </c>
      <c r="BC184" s="820">
        <v>988.59999999999991</v>
      </c>
      <c r="BD184" s="820">
        <v>988.59999999999991</v>
      </c>
      <c r="BE184" s="820">
        <v>988.59999999999991</v>
      </c>
      <c r="BF184" s="820">
        <v>988.59999999999991</v>
      </c>
      <c r="BG184" s="820">
        <v>988.59999999999991</v>
      </c>
      <c r="BH184" s="820">
        <v>988.59999999999991</v>
      </c>
      <c r="BI184" s="820">
        <v>988.59999999999991</v>
      </c>
      <c r="BJ184" s="820">
        <v>988.59999999999991</v>
      </c>
      <c r="BK184" s="820">
        <v>988.59999999999991</v>
      </c>
      <c r="BL184" s="820">
        <v>988.59999999999991</v>
      </c>
      <c r="BM184" s="820">
        <v>988.59999999999991</v>
      </c>
      <c r="BN184" s="820">
        <v>988.59999999999991</v>
      </c>
      <c r="BO184" s="820">
        <v>988.59999999999991</v>
      </c>
      <c r="BP184" s="820">
        <v>988.59999999999991</v>
      </c>
      <c r="BQ184" s="820">
        <v>988.59999999999991</v>
      </c>
      <c r="BR184" s="820">
        <v>988.59999999999991</v>
      </c>
      <c r="BS184" s="820">
        <v>988.59999999999991</v>
      </c>
      <c r="BT184" s="820">
        <v>956.8</v>
      </c>
      <c r="BU184" s="820"/>
      <c r="BV184" s="820"/>
      <c r="BW184" s="820"/>
      <c r="BX184" s="820"/>
      <c r="BY184" s="820"/>
      <c r="BZ184" s="820"/>
      <c r="CA184" s="816"/>
      <c r="CB184" s="820"/>
      <c r="CC184" s="820">
        <v>0.2994</v>
      </c>
      <c r="CD184" s="820">
        <v>0.2994</v>
      </c>
      <c r="CE184" s="820">
        <v>0.2994</v>
      </c>
      <c r="CF184" s="820">
        <v>0.2994</v>
      </c>
      <c r="CG184" s="820">
        <v>0.2994</v>
      </c>
      <c r="CH184" s="820">
        <v>0.2994</v>
      </c>
      <c r="CI184" s="820">
        <v>0.2994</v>
      </c>
      <c r="CJ184" s="820">
        <v>0.2994</v>
      </c>
      <c r="CK184" s="820">
        <v>0.2994</v>
      </c>
      <c r="CL184" s="820">
        <v>0.2994</v>
      </c>
      <c r="CM184" s="820">
        <v>0.2994</v>
      </c>
      <c r="CN184" s="820">
        <v>0.2994</v>
      </c>
      <c r="CO184" s="820">
        <v>0.2994</v>
      </c>
      <c r="CP184" s="820">
        <v>0.2994</v>
      </c>
      <c r="CQ184" s="820">
        <v>0.2994</v>
      </c>
      <c r="CR184" s="820">
        <v>0.2994</v>
      </c>
      <c r="CS184" s="820">
        <v>0.2994</v>
      </c>
      <c r="CT184" s="820">
        <v>0.2994</v>
      </c>
      <c r="CU184" s="820">
        <v>0.26379999999999998</v>
      </c>
      <c r="CV184" s="820"/>
      <c r="CW184" s="820"/>
      <c r="CX184" s="820"/>
      <c r="CY184" s="820"/>
      <c r="CZ184" s="820"/>
      <c r="DA184" s="821"/>
    </row>
    <row r="185" spans="2:105">
      <c r="B185" s="800">
        <v>19263</v>
      </c>
      <c r="C185" s="782" t="s">
        <v>682</v>
      </c>
      <c r="D185" s="782" t="s">
        <v>858</v>
      </c>
      <c r="E185" s="782" t="s">
        <v>740</v>
      </c>
      <c r="F185" s="782" t="s">
        <v>820</v>
      </c>
      <c r="G185" s="782" t="s">
        <v>821</v>
      </c>
      <c r="H185" s="815">
        <v>2016</v>
      </c>
      <c r="I185" s="816"/>
      <c r="J185" s="764">
        <v>770162</v>
      </c>
      <c r="K185" s="764"/>
      <c r="L185" s="764" t="s">
        <v>29</v>
      </c>
      <c r="M185" s="782"/>
      <c r="N185" s="782"/>
      <c r="O185" s="782"/>
      <c r="P185" s="782"/>
      <c r="Q185" s="782"/>
      <c r="R185" s="782"/>
      <c r="S185" s="816"/>
      <c r="T185" s="782" t="s">
        <v>866</v>
      </c>
      <c r="U185" s="782"/>
      <c r="V185" s="782"/>
      <c r="W185" s="782"/>
      <c r="X185" s="801">
        <v>42509</v>
      </c>
      <c r="Y185" s="815" t="s">
        <v>862</v>
      </c>
      <c r="Z185" s="815">
        <v>1</v>
      </c>
      <c r="AA185" s="815"/>
      <c r="AB185" s="815">
        <v>400</v>
      </c>
      <c r="AC185" s="814">
        <v>42601</v>
      </c>
      <c r="AD185" s="816"/>
      <c r="AE185" s="782" t="s">
        <v>825</v>
      </c>
      <c r="AF185" s="782"/>
      <c r="AG185" s="782"/>
      <c r="AH185" s="817"/>
      <c r="AI185" s="800">
        <v>16.86</v>
      </c>
      <c r="AJ185" s="782">
        <v>9.8970476701362407E-3</v>
      </c>
      <c r="AK185" s="816"/>
      <c r="AL185" s="800">
        <v>1.8861209964412813</v>
      </c>
      <c r="AM185" s="782">
        <v>3.5970322854381016</v>
      </c>
      <c r="AN185" s="782">
        <v>1</v>
      </c>
      <c r="AO185" s="818">
        <v>1</v>
      </c>
      <c r="AP185" s="816"/>
      <c r="AQ185" s="819">
        <v>31.8</v>
      </c>
      <c r="AR185" s="820">
        <v>3.56E-2</v>
      </c>
      <c r="AS185" s="820">
        <v>31.8</v>
      </c>
      <c r="AT185" s="820">
        <v>3.56E-2</v>
      </c>
      <c r="AU185" s="816"/>
      <c r="AV185" s="820">
        <v>31.8</v>
      </c>
      <c r="AW185" s="820">
        <v>3.56E-2</v>
      </c>
      <c r="AX185" s="820">
        <v>31.8</v>
      </c>
      <c r="AY185" s="820">
        <v>3.56E-2</v>
      </c>
      <c r="AZ185" s="816"/>
      <c r="BA185" s="820"/>
      <c r="BB185" s="820">
        <v>31.8</v>
      </c>
      <c r="BC185" s="820">
        <v>31.8</v>
      </c>
      <c r="BD185" s="820">
        <v>31.8</v>
      </c>
      <c r="BE185" s="820">
        <v>31.8</v>
      </c>
      <c r="BF185" s="820">
        <v>31.8</v>
      </c>
      <c r="BG185" s="820">
        <v>31.8</v>
      </c>
      <c r="BH185" s="820">
        <v>31.8</v>
      </c>
      <c r="BI185" s="820">
        <v>31.8</v>
      </c>
      <c r="BJ185" s="820">
        <v>31.8</v>
      </c>
      <c r="BK185" s="820">
        <v>31.8</v>
      </c>
      <c r="BL185" s="820">
        <v>31.8</v>
      </c>
      <c r="BM185" s="820">
        <v>31.8</v>
      </c>
      <c r="BN185" s="820">
        <v>31.8</v>
      </c>
      <c r="BO185" s="820">
        <v>31.8</v>
      </c>
      <c r="BP185" s="820">
        <v>31.8</v>
      </c>
      <c r="BQ185" s="820">
        <v>31.8</v>
      </c>
      <c r="BR185" s="820">
        <v>31.8</v>
      </c>
      <c r="BS185" s="820">
        <v>31.8</v>
      </c>
      <c r="BT185" s="820">
        <v>0</v>
      </c>
      <c r="BU185" s="820"/>
      <c r="BV185" s="820"/>
      <c r="BW185" s="820"/>
      <c r="BX185" s="820"/>
      <c r="BY185" s="820"/>
      <c r="BZ185" s="820"/>
      <c r="CA185" s="816"/>
      <c r="CB185" s="820"/>
      <c r="CC185" s="820">
        <v>3.56E-2</v>
      </c>
      <c r="CD185" s="820">
        <v>3.56E-2</v>
      </c>
      <c r="CE185" s="820">
        <v>3.56E-2</v>
      </c>
      <c r="CF185" s="820">
        <v>3.56E-2</v>
      </c>
      <c r="CG185" s="820">
        <v>3.56E-2</v>
      </c>
      <c r="CH185" s="820">
        <v>3.56E-2</v>
      </c>
      <c r="CI185" s="820">
        <v>3.56E-2</v>
      </c>
      <c r="CJ185" s="820">
        <v>3.56E-2</v>
      </c>
      <c r="CK185" s="820">
        <v>3.56E-2</v>
      </c>
      <c r="CL185" s="820">
        <v>3.56E-2</v>
      </c>
      <c r="CM185" s="820">
        <v>3.56E-2</v>
      </c>
      <c r="CN185" s="820">
        <v>3.56E-2</v>
      </c>
      <c r="CO185" s="820">
        <v>3.56E-2</v>
      </c>
      <c r="CP185" s="820">
        <v>3.56E-2</v>
      </c>
      <c r="CQ185" s="820">
        <v>3.56E-2</v>
      </c>
      <c r="CR185" s="820">
        <v>3.56E-2</v>
      </c>
      <c r="CS185" s="820">
        <v>3.56E-2</v>
      </c>
      <c r="CT185" s="820">
        <v>3.56E-2</v>
      </c>
      <c r="CU185" s="820">
        <v>0</v>
      </c>
      <c r="CV185" s="820"/>
      <c r="CW185" s="820"/>
      <c r="CX185" s="820"/>
      <c r="CY185" s="820"/>
      <c r="CZ185" s="820"/>
      <c r="DA185" s="821"/>
    </row>
    <row r="186" spans="2:105">
      <c r="B186" s="800">
        <v>19273</v>
      </c>
      <c r="C186" s="782" t="s">
        <v>682</v>
      </c>
      <c r="D186" s="782" t="s">
        <v>858</v>
      </c>
      <c r="E186" s="782" t="s">
        <v>740</v>
      </c>
      <c r="F186" s="782" t="s">
        <v>820</v>
      </c>
      <c r="G186" s="782" t="s">
        <v>821</v>
      </c>
      <c r="H186" s="815">
        <v>2016</v>
      </c>
      <c r="I186" s="816"/>
      <c r="J186" s="764">
        <v>776222</v>
      </c>
      <c r="K186" s="764"/>
      <c r="L186" s="764" t="s">
        <v>29</v>
      </c>
      <c r="M186" s="782"/>
      <c r="N186" s="782"/>
      <c r="O186" s="782"/>
      <c r="P186" s="782"/>
      <c r="Q186" s="782"/>
      <c r="R186" s="782"/>
      <c r="S186" s="816"/>
      <c r="T186" s="782" t="s">
        <v>866</v>
      </c>
      <c r="U186" s="782"/>
      <c r="V186" s="782"/>
      <c r="W186" s="782"/>
      <c r="X186" s="801">
        <v>42584</v>
      </c>
      <c r="Y186" s="815" t="s">
        <v>862</v>
      </c>
      <c r="Z186" s="815">
        <v>1</v>
      </c>
      <c r="AA186" s="815"/>
      <c r="AB186" s="815">
        <v>400</v>
      </c>
      <c r="AC186" s="814">
        <v>42607</v>
      </c>
      <c r="AD186" s="816"/>
      <c r="AE186" s="782" t="s">
        <v>825</v>
      </c>
      <c r="AF186" s="782"/>
      <c r="AG186" s="782"/>
      <c r="AH186" s="817"/>
      <c r="AI186" s="800">
        <v>16.86</v>
      </c>
      <c r="AJ186" s="782">
        <v>9.8970476701362407E-3</v>
      </c>
      <c r="AK186" s="816"/>
      <c r="AL186" s="800">
        <v>1.8861209964412813</v>
      </c>
      <c r="AM186" s="782">
        <v>3.5970322854381016</v>
      </c>
      <c r="AN186" s="782">
        <v>1</v>
      </c>
      <c r="AO186" s="818">
        <v>1</v>
      </c>
      <c r="AP186" s="816"/>
      <c r="AQ186" s="819">
        <v>31.8</v>
      </c>
      <c r="AR186" s="820">
        <v>3.56E-2</v>
      </c>
      <c r="AS186" s="820">
        <v>31.8</v>
      </c>
      <c r="AT186" s="820">
        <v>3.56E-2</v>
      </c>
      <c r="AU186" s="816"/>
      <c r="AV186" s="820">
        <v>31.8</v>
      </c>
      <c r="AW186" s="820">
        <v>3.56E-2</v>
      </c>
      <c r="AX186" s="820">
        <v>31.8</v>
      </c>
      <c r="AY186" s="820">
        <v>3.56E-2</v>
      </c>
      <c r="AZ186" s="816"/>
      <c r="BA186" s="820"/>
      <c r="BB186" s="820">
        <v>31.8</v>
      </c>
      <c r="BC186" s="820">
        <v>31.8</v>
      </c>
      <c r="BD186" s="820">
        <v>31.8</v>
      </c>
      <c r="BE186" s="820">
        <v>31.8</v>
      </c>
      <c r="BF186" s="820">
        <v>31.8</v>
      </c>
      <c r="BG186" s="820">
        <v>31.8</v>
      </c>
      <c r="BH186" s="820">
        <v>31.8</v>
      </c>
      <c r="BI186" s="820">
        <v>31.8</v>
      </c>
      <c r="BJ186" s="820">
        <v>31.8</v>
      </c>
      <c r="BK186" s="820">
        <v>31.8</v>
      </c>
      <c r="BL186" s="820">
        <v>31.8</v>
      </c>
      <c r="BM186" s="820">
        <v>31.8</v>
      </c>
      <c r="BN186" s="820">
        <v>31.8</v>
      </c>
      <c r="BO186" s="820">
        <v>31.8</v>
      </c>
      <c r="BP186" s="820">
        <v>31.8</v>
      </c>
      <c r="BQ186" s="820">
        <v>31.8</v>
      </c>
      <c r="BR186" s="820">
        <v>31.8</v>
      </c>
      <c r="BS186" s="820">
        <v>31.8</v>
      </c>
      <c r="BT186" s="820">
        <v>0</v>
      </c>
      <c r="BU186" s="820"/>
      <c r="BV186" s="820"/>
      <c r="BW186" s="820"/>
      <c r="BX186" s="820"/>
      <c r="BY186" s="820"/>
      <c r="BZ186" s="820"/>
      <c r="CA186" s="816"/>
      <c r="CB186" s="820"/>
      <c r="CC186" s="820">
        <v>3.56E-2</v>
      </c>
      <c r="CD186" s="820">
        <v>3.56E-2</v>
      </c>
      <c r="CE186" s="820">
        <v>3.56E-2</v>
      </c>
      <c r="CF186" s="820">
        <v>3.56E-2</v>
      </c>
      <c r="CG186" s="820">
        <v>3.56E-2</v>
      </c>
      <c r="CH186" s="820">
        <v>3.56E-2</v>
      </c>
      <c r="CI186" s="820">
        <v>3.56E-2</v>
      </c>
      <c r="CJ186" s="820">
        <v>3.56E-2</v>
      </c>
      <c r="CK186" s="820">
        <v>3.56E-2</v>
      </c>
      <c r="CL186" s="820">
        <v>3.56E-2</v>
      </c>
      <c r="CM186" s="820">
        <v>3.56E-2</v>
      </c>
      <c r="CN186" s="820">
        <v>3.56E-2</v>
      </c>
      <c r="CO186" s="820">
        <v>3.56E-2</v>
      </c>
      <c r="CP186" s="820">
        <v>3.56E-2</v>
      </c>
      <c r="CQ186" s="820">
        <v>3.56E-2</v>
      </c>
      <c r="CR186" s="820">
        <v>3.56E-2</v>
      </c>
      <c r="CS186" s="820">
        <v>3.56E-2</v>
      </c>
      <c r="CT186" s="820">
        <v>3.56E-2</v>
      </c>
      <c r="CU186" s="820">
        <v>0</v>
      </c>
      <c r="CV186" s="820"/>
      <c r="CW186" s="820"/>
      <c r="CX186" s="820"/>
      <c r="CY186" s="820"/>
      <c r="CZ186" s="820"/>
      <c r="DA186" s="821"/>
    </row>
    <row r="187" spans="2:105">
      <c r="B187" s="800">
        <v>19274</v>
      </c>
      <c r="C187" s="782" t="s">
        <v>682</v>
      </c>
      <c r="D187" s="782" t="s">
        <v>858</v>
      </c>
      <c r="E187" s="782" t="s">
        <v>740</v>
      </c>
      <c r="F187" s="782" t="s">
        <v>820</v>
      </c>
      <c r="G187" s="782" t="s">
        <v>821</v>
      </c>
      <c r="H187" s="815">
        <v>2016</v>
      </c>
      <c r="I187" s="816"/>
      <c r="J187" s="764">
        <v>775255</v>
      </c>
      <c r="K187" s="764"/>
      <c r="L187" s="764" t="s">
        <v>29</v>
      </c>
      <c r="M187" s="782"/>
      <c r="N187" s="782"/>
      <c r="O187" s="782"/>
      <c r="P187" s="782"/>
      <c r="Q187" s="782"/>
      <c r="R187" s="782"/>
      <c r="S187" s="816"/>
      <c r="T187" s="782" t="s">
        <v>866</v>
      </c>
      <c r="U187" s="782"/>
      <c r="V187" s="782"/>
      <c r="W187" s="782"/>
      <c r="X187" s="801">
        <v>42579</v>
      </c>
      <c r="Y187" s="815" t="s">
        <v>862</v>
      </c>
      <c r="Z187" s="815">
        <v>1</v>
      </c>
      <c r="AA187" s="815"/>
      <c r="AB187" s="815">
        <v>400</v>
      </c>
      <c r="AC187" s="814">
        <v>42607</v>
      </c>
      <c r="AD187" s="816"/>
      <c r="AE187" s="782" t="s">
        <v>825</v>
      </c>
      <c r="AF187" s="782"/>
      <c r="AG187" s="782"/>
      <c r="AH187" s="817"/>
      <c r="AI187" s="800">
        <v>16.86</v>
      </c>
      <c r="AJ187" s="782">
        <v>9.8970476701362407E-3</v>
      </c>
      <c r="AK187" s="816"/>
      <c r="AL187" s="800">
        <v>1.8861209964412813</v>
      </c>
      <c r="AM187" s="782">
        <v>3.5970322854381016</v>
      </c>
      <c r="AN187" s="782">
        <v>1</v>
      </c>
      <c r="AO187" s="818">
        <v>1</v>
      </c>
      <c r="AP187" s="816"/>
      <c r="AQ187" s="819">
        <v>31.8</v>
      </c>
      <c r="AR187" s="820">
        <v>3.56E-2</v>
      </c>
      <c r="AS187" s="820">
        <v>31.8</v>
      </c>
      <c r="AT187" s="820">
        <v>3.56E-2</v>
      </c>
      <c r="AU187" s="816"/>
      <c r="AV187" s="820">
        <v>31.8</v>
      </c>
      <c r="AW187" s="820">
        <v>3.56E-2</v>
      </c>
      <c r="AX187" s="820">
        <v>31.8</v>
      </c>
      <c r="AY187" s="820">
        <v>3.56E-2</v>
      </c>
      <c r="AZ187" s="816"/>
      <c r="BA187" s="820"/>
      <c r="BB187" s="820">
        <v>31.8</v>
      </c>
      <c r="BC187" s="820">
        <v>31.8</v>
      </c>
      <c r="BD187" s="820">
        <v>31.8</v>
      </c>
      <c r="BE187" s="820">
        <v>31.8</v>
      </c>
      <c r="BF187" s="820">
        <v>31.8</v>
      </c>
      <c r="BG187" s="820">
        <v>31.8</v>
      </c>
      <c r="BH187" s="820">
        <v>31.8</v>
      </c>
      <c r="BI187" s="820">
        <v>31.8</v>
      </c>
      <c r="BJ187" s="820">
        <v>31.8</v>
      </c>
      <c r="BK187" s="820">
        <v>31.8</v>
      </c>
      <c r="BL187" s="820">
        <v>31.8</v>
      </c>
      <c r="BM187" s="820">
        <v>31.8</v>
      </c>
      <c r="BN187" s="820">
        <v>31.8</v>
      </c>
      <c r="BO187" s="820">
        <v>31.8</v>
      </c>
      <c r="BP187" s="820">
        <v>31.8</v>
      </c>
      <c r="BQ187" s="820">
        <v>31.8</v>
      </c>
      <c r="BR187" s="820">
        <v>31.8</v>
      </c>
      <c r="BS187" s="820">
        <v>31.8</v>
      </c>
      <c r="BT187" s="820">
        <v>0</v>
      </c>
      <c r="BU187" s="820"/>
      <c r="BV187" s="820"/>
      <c r="BW187" s="820"/>
      <c r="BX187" s="820"/>
      <c r="BY187" s="820"/>
      <c r="BZ187" s="820"/>
      <c r="CA187" s="816"/>
      <c r="CB187" s="820"/>
      <c r="CC187" s="820">
        <v>3.56E-2</v>
      </c>
      <c r="CD187" s="820">
        <v>3.56E-2</v>
      </c>
      <c r="CE187" s="820">
        <v>3.56E-2</v>
      </c>
      <c r="CF187" s="820">
        <v>3.56E-2</v>
      </c>
      <c r="CG187" s="820">
        <v>3.56E-2</v>
      </c>
      <c r="CH187" s="820">
        <v>3.56E-2</v>
      </c>
      <c r="CI187" s="820">
        <v>3.56E-2</v>
      </c>
      <c r="CJ187" s="820">
        <v>3.56E-2</v>
      </c>
      <c r="CK187" s="820">
        <v>3.56E-2</v>
      </c>
      <c r="CL187" s="820">
        <v>3.56E-2</v>
      </c>
      <c r="CM187" s="820">
        <v>3.56E-2</v>
      </c>
      <c r="CN187" s="820">
        <v>3.56E-2</v>
      </c>
      <c r="CO187" s="820">
        <v>3.56E-2</v>
      </c>
      <c r="CP187" s="820">
        <v>3.56E-2</v>
      </c>
      <c r="CQ187" s="820">
        <v>3.56E-2</v>
      </c>
      <c r="CR187" s="820">
        <v>3.56E-2</v>
      </c>
      <c r="CS187" s="820">
        <v>3.56E-2</v>
      </c>
      <c r="CT187" s="820">
        <v>3.56E-2</v>
      </c>
      <c r="CU187" s="820">
        <v>0</v>
      </c>
      <c r="CV187" s="820"/>
      <c r="CW187" s="820"/>
      <c r="CX187" s="820"/>
      <c r="CY187" s="820"/>
      <c r="CZ187" s="820"/>
      <c r="DA187" s="821"/>
    </row>
    <row r="188" spans="2:105">
      <c r="B188" s="800">
        <v>19267</v>
      </c>
      <c r="C188" s="782" t="s">
        <v>682</v>
      </c>
      <c r="D188" s="782" t="s">
        <v>858</v>
      </c>
      <c r="E188" s="782" t="s">
        <v>740</v>
      </c>
      <c r="F188" s="782" t="s">
        <v>820</v>
      </c>
      <c r="G188" s="782" t="s">
        <v>821</v>
      </c>
      <c r="H188" s="815">
        <v>2016</v>
      </c>
      <c r="I188" s="816"/>
      <c r="J188" s="764">
        <v>766214</v>
      </c>
      <c r="K188" s="764"/>
      <c r="L188" s="764" t="s">
        <v>29</v>
      </c>
      <c r="M188" s="782"/>
      <c r="N188" s="782"/>
      <c r="O188" s="782"/>
      <c r="P188" s="782"/>
      <c r="Q188" s="782"/>
      <c r="R188" s="782"/>
      <c r="S188" s="816"/>
      <c r="T188" s="782" t="s">
        <v>863</v>
      </c>
      <c r="U188" s="782"/>
      <c r="V188" s="782"/>
      <c r="W188" s="782"/>
      <c r="X188" s="801">
        <v>42542</v>
      </c>
      <c r="Y188" s="815" t="s">
        <v>864</v>
      </c>
      <c r="Z188" s="815">
        <v>2</v>
      </c>
      <c r="AA188" s="815"/>
      <c r="AB188" s="815">
        <v>650</v>
      </c>
      <c r="AC188" s="814">
        <v>42601</v>
      </c>
      <c r="AD188" s="816"/>
      <c r="AE188" s="782" t="s">
        <v>825</v>
      </c>
      <c r="AF188" s="782"/>
      <c r="AG188" s="782"/>
      <c r="AH188" s="817"/>
      <c r="AI188" s="800">
        <v>1244.8599999999999</v>
      </c>
      <c r="AJ188" s="782">
        <v>0.3751185861316742</v>
      </c>
      <c r="AK188" s="816"/>
      <c r="AL188" s="800">
        <v>1.1234998313063316</v>
      </c>
      <c r="AM188" s="782">
        <v>1.0993856749482398</v>
      </c>
      <c r="AN188" s="782">
        <v>0.70684970684970683</v>
      </c>
      <c r="AO188" s="818">
        <v>0.7259941804073714</v>
      </c>
      <c r="AP188" s="816"/>
      <c r="AQ188" s="819">
        <v>1398.6</v>
      </c>
      <c r="AR188" s="820">
        <v>0.41240000000000004</v>
      </c>
      <c r="AS188" s="820">
        <v>1398.6</v>
      </c>
      <c r="AT188" s="820">
        <v>0.41240000000000004</v>
      </c>
      <c r="AU188" s="816"/>
      <c r="AV188" s="820">
        <v>988.59999999999991</v>
      </c>
      <c r="AW188" s="820">
        <v>0.2994</v>
      </c>
      <c r="AX188" s="820">
        <v>988.59999999999991</v>
      </c>
      <c r="AY188" s="820">
        <v>0.2994</v>
      </c>
      <c r="AZ188" s="816"/>
      <c r="BA188" s="820"/>
      <c r="BB188" s="820">
        <v>988.59999999999991</v>
      </c>
      <c r="BC188" s="820">
        <v>988.59999999999991</v>
      </c>
      <c r="BD188" s="820">
        <v>988.59999999999991</v>
      </c>
      <c r="BE188" s="820">
        <v>988.59999999999991</v>
      </c>
      <c r="BF188" s="820">
        <v>988.59999999999991</v>
      </c>
      <c r="BG188" s="820">
        <v>988.59999999999991</v>
      </c>
      <c r="BH188" s="820">
        <v>988.59999999999991</v>
      </c>
      <c r="BI188" s="820">
        <v>988.59999999999991</v>
      </c>
      <c r="BJ188" s="820">
        <v>988.59999999999991</v>
      </c>
      <c r="BK188" s="820">
        <v>988.59999999999991</v>
      </c>
      <c r="BL188" s="820">
        <v>988.59999999999991</v>
      </c>
      <c r="BM188" s="820">
        <v>988.59999999999991</v>
      </c>
      <c r="BN188" s="820">
        <v>988.59999999999991</v>
      </c>
      <c r="BO188" s="820">
        <v>988.59999999999991</v>
      </c>
      <c r="BP188" s="820">
        <v>988.59999999999991</v>
      </c>
      <c r="BQ188" s="820">
        <v>988.59999999999991</v>
      </c>
      <c r="BR188" s="820">
        <v>988.59999999999991</v>
      </c>
      <c r="BS188" s="820">
        <v>988.59999999999991</v>
      </c>
      <c r="BT188" s="820">
        <v>956.8</v>
      </c>
      <c r="BU188" s="820"/>
      <c r="BV188" s="820"/>
      <c r="BW188" s="820"/>
      <c r="BX188" s="820"/>
      <c r="BY188" s="820"/>
      <c r="BZ188" s="820"/>
      <c r="CA188" s="816"/>
      <c r="CB188" s="820"/>
      <c r="CC188" s="820">
        <v>0.2994</v>
      </c>
      <c r="CD188" s="820">
        <v>0.2994</v>
      </c>
      <c r="CE188" s="820">
        <v>0.2994</v>
      </c>
      <c r="CF188" s="820">
        <v>0.2994</v>
      </c>
      <c r="CG188" s="820">
        <v>0.2994</v>
      </c>
      <c r="CH188" s="820">
        <v>0.2994</v>
      </c>
      <c r="CI188" s="820">
        <v>0.2994</v>
      </c>
      <c r="CJ188" s="820">
        <v>0.2994</v>
      </c>
      <c r="CK188" s="820">
        <v>0.2994</v>
      </c>
      <c r="CL188" s="820">
        <v>0.2994</v>
      </c>
      <c r="CM188" s="820">
        <v>0.2994</v>
      </c>
      <c r="CN188" s="820">
        <v>0.2994</v>
      </c>
      <c r="CO188" s="820">
        <v>0.2994</v>
      </c>
      <c r="CP188" s="820">
        <v>0.2994</v>
      </c>
      <c r="CQ188" s="820">
        <v>0.2994</v>
      </c>
      <c r="CR188" s="820">
        <v>0.2994</v>
      </c>
      <c r="CS188" s="820">
        <v>0.2994</v>
      </c>
      <c r="CT188" s="820">
        <v>0.2994</v>
      </c>
      <c r="CU188" s="820">
        <v>0.26379999999999998</v>
      </c>
      <c r="CV188" s="820"/>
      <c r="CW188" s="820"/>
      <c r="CX188" s="820"/>
      <c r="CY188" s="820"/>
      <c r="CZ188" s="820"/>
      <c r="DA188" s="821"/>
    </row>
    <row r="189" spans="2:105">
      <c r="B189" s="800">
        <v>19268</v>
      </c>
      <c r="C189" s="782" t="s">
        <v>682</v>
      </c>
      <c r="D189" s="782" t="s">
        <v>858</v>
      </c>
      <c r="E189" s="782" t="s">
        <v>740</v>
      </c>
      <c r="F189" s="782" t="s">
        <v>820</v>
      </c>
      <c r="G189" s="782" t="s">
        <v>821</v>
      </c>
      <c r="H189" s="815">
        <v>2016</v>
      </c>
      <c r="I189" s="816"/>
      <c r="J189" s="764">
        <v>772939</v>
      </c>
      <c r="K189" s="764"/>
      <c r="L189" s="764" t="s">
        <v>29</v>
      </c>
      <c r="M189" s="782"/>
      <c r="N189" s="782"/>
      <c r="O189" s="782"/>
      <c r="P189" s="782"/>
      <c r="Q189" s="782"/>
      <c r="R189" s="782"/>
      <c r="S189" s="816"/>
      <c r="T189" s="782" t="s">
        <v>866</v>
      </c>
      <c r="U189" s="782"/>
      <c r="V189" s="782"/>
      <c r="W189" s="782"/>
      <c r="X189" s="801">
        <v>42564</v>
      </c>
      <c r="Y189" s="815" t="s">
        <v>862</v>
      </c>
      <c r="Z189" s="815">
        <v>1</v>
      </c>
      <c r="AA189" s="815"/>
      <c r="AB189" s="815">
        <v>400</v>
      </c>
      <c r="AC189" s="814">
        <v>42607</v>
      </c>
      <c r="AD189" s="816"/>
      <c r="AE189" s="782" t="s">
        <v>825</v>
      </c>
      <c r="AF189" s="782"/>
      <c r="AG189" s="782"/>
      <c r="AH189" s="817"/>
      <c r="AI189" s="800">
        <v>16.86</v>
      </c>
      <c r="AJ189" s="782">
        <v>9.8970476701362407E-3</v>
      </c>
      <c r="AK189" s="816"/>
      <c r="AL189" s="800">
        <v>1.8861209964412813</v>
      </c>
      <c r="AM189" s="782">
        <v>3.5970322854381016</v>
      </c>
      <c r="AN189" s="782">
        <v>1</v>
      </c>
      <c r="AO189" s="818">
        <v>1</v>
      </c>
      <c r="AP189" s="816"/>
      <c r="AQ189" s="819">
        <v>31.8</v>
      </c>
      <c r="AR189" s="820">
        <v>3.56E-2</v>
      </c>
      <c r="AS189" s="820">
        <v>31.8</v>
      </c>
      <c r="AT189" s="820">
        <v>3.56E-2</v>
      </c>
      <c r="AU189" s="816"/>
      <c r="AV189" s="820">
        <v>31.8</v>
      </c>
      <c r="AW189" s="820">
        <v>3.56E-2</v>
      </c>
      <c r="AX189" s="820">
        <v>31.8</v>
      </c>
      <c r="AY189" s="820">
        <v>3.56E-2</v>
      </c>
      <c r="AZ189" s="816"/>
      <c r="BA189" s="820"/>
      <c r="BB189" s="820">
        <v>31.8</v>
      </c>
      <c r="BC189" s="820">
        <v>31.8</v>
      </c>
      <c r="BD189" s="820">
        <v>31.8</v>
      </c>
      <c r="BE189" s="820">
        <v>31.8</v>
      </c>
      <c r="BF189" s="820">
        <v>31.8</v>
      </c>
      <c r="BG189" s="820">
        <v>31.8</v>
      </c>
      <c r="BH189" s="820">
        <v>31.8</v>
      </c>
      <c r="BI189" s="820">
        <v>31.8</v>
      </c>
      <c r="BJ189" s="820">
        <v>31.8</v>
      </c>
      <c r="BK189" s="820">
        <v>31.8</v>
      </c>
      <c r="BL189" s="820">
        <v>31.8</v>
      </c>
      <c r="BM189" s="820">
        <v>31.8</v>
      </c>
      <c r="BN189" s="820">
        <v>31.8</v>
      </c>
      <c r="BO189" s="820">
        <v>31.8</v>
      </c>
      <c r="BP189" s="820">
        <v>31.8</v>
      </c>
      <c r="BQ189" s="820">
        <v>31.8</v>
      </c>
      <c r="BR189" s="820">
        <v>31.8</v>
      </c>
      <c r="BS189" s="820">
        <v>31.8</v>
      </c>
      <c r="BT189" s="820">
        <v>0</v>
      </c>
      <c r="BU189" s="820"/>
      <c r="BV189" s="820"/>
      <c r="BW189" s="820"/>
      <c r="BX189" s="820"/>
      <c r="BY189" s="820"/>
      <c r="BZ189" s="820"/>
      <c r="CA189" s="816"/>
      <c r="CB189" s="820"/>
      <c r="CC189" s="820">
        <v>3.56E-2</v>
      </c>
      <c r="CD189" s="820">
        <v>3.56E-2</v>
      </c>
      <c r="CE189" s="820">
        <v>3.56E-2</v>
      </c>
      <c r="CF189" s="820">
        <v>3.56E-2</v>
      </c>
      <c r="CG189" s="820">
        <v>3.56E-2</v>
      </c>
      <c r="CH189" s="820">
        <v>3.56E-2</v>
      </c>
      <c r="CI189" s="820">
        <v>3.56E-2</v>
      </c>
      <c r="CJ189" s="820">
        <v>3.56E-2</v>
      </c>
      <c r="CK189" s="820">
        <v>3.56E-2</v>
      </c>
      <c r="CL189" s="820">
        <v>3.56E-2</v>
      </c>
      <c r="CM189" s="820">
        <v>3.56E-2</v>
      </c>
      <c r="CN189" s="820">
        <v>3.56E-2</v>
      </c>
      <c r="CO189" s="820">
        <v>3.56E-2</v>
      </c>
      <c r="CP189" s="820">
        <v>3.56E-2</v>
      </c>
      <c r="CQ189" s="820">
        <v>3.56E-2</v>
      </c>
      <c r="CR189" s="820">
        <v>3.56E-2</v>
      </c>
      <c r="CS189" s="820">
        <v>3.56E-2</v>
      </c>
      <c r="CT189" s="820">
        <v>3.56E-2</v>
      </c>
      <c r="CU189" s="820">
        <v>0</v>
      </c>
      <c r="CV189" s="820"/>
      <c r="CW189" s="820"/>
      <c r="CX189" s="820"/>
      <c r="CY189" s="820"/>
      <c r="CZ189" s="820"/>
      <c r="DA189" s="821"/>
    </row>
    <row r="190" spans="2:105">
      <c r="B190" s="800">
        <v>19277</v>
      </c>
      <c r="C190" s="782" t="s">
        <v>682</v>
      </c>
      <c r="D190" s="782" t="s">
        <v>858</v>
      </c>
      <c r="E190" s="782" t="s">
        <v>740</v>
      </c>
      <c r="F190" s="782" t="s">
        <v>820</v>
      </c>
      <c r="G190" s="782" t="s">
        <v>821</v>
      </c>
      <c r="H190" s="815">
        <v>2016</v>
      </c>
      <c r="I190" s="816"/>
      <c r="J190" s="764">
        <v>745281</v>
      </c>
      <c r="K190" s="764"/>
      <c r="L190" s="764" t="s">
        <v>29</v>
      </c>
      <c r="M190" s="782"/>
      <c r="N190" s="782"/>
      <c r="O190" s="782"/>
      <c r="P190" s="782"/>
      <c r="Q190" s="782"/>
      <c r="R190" s="782"/>
      <c r="S190" s="816"/>
      <c r="T190" s="782" t="s">
        <v>866</v>
      </c>
      <c r="U190" s="782"/>
      <c r="V190" s="782"/>
      <c r="W190" s="782"/>
      <c r="X190" s="801">
        <v>42528</v>
      </c>
      <c r="Y190" s="815" t="s">
        <v>862</v>
      </c>
      <c r="Z190" s="815">
        <v>1</v>
      </c>
      <c r="AA190" s="815"/>
      <c r="AB190" s="815">
        <v>400</v>
      </c>
      <c r="AC190" s="814">
        <v>42593</v>
      </c>
      <c r="AD190" s="816"/>
      <c r="AE190" s="782" t="s">
        <v>825</v>
      </c>
      <c r="AF190" s="782"/>
      <c r="AG190" s="782"/>
      <c r="AH190" s="817"/>
      <c r="AI190" s="800">
        <v>16.86</v>
      </c>
      <c r="AJ190" s="782">
        <v>9.8970476701362407E-3</v>
      </c>
      <c r="AK190" s="816"/>
      <c r="AL190" s="800">
        <v>1.8861209964412813</v>
      </c>
      <c r="AM190" s="782">
        <v>3.5970322854381016</v>
      </c>
      <c r="AN190" s="782">
        <v>1</v>
      </c>
      <c r="AO190" s="818">
        <v>1</v>
      </c>
      <c r="AP190" s="816"/>
      <c r="AQ190" s="819">
        <v>31.8</v>
      </c>
      <c r="AR190" s="820">
        <v>3.56E-2</v>
      </c>
      <c r="AS190" s="820">
        <v>31.8</v>
      </c>
      <c r="AT190" s="820">
        <v>3.56E-2</v>
      </c>
      <c r="AU190" s="816"/>
      <c r="AV190" s="820">
        <v>31.8</v>
      </c>
      <c r="AW190" s="820">
        <v>3.56E-2</v>
      </c>
      <c r="AX190" s="820">
        <v>31.8</v>
      </c>
      <c r="AY190" s="820">
        <v>3.56E-2</v>
      </c>
      <c r="AZ190" s="816"/>
      <c r="BA190" s="820"/>
      <c r="BB190" s="820">
        <v>31.8</v>
      </c>
      <c r="BC190" s="820">
        <v>31.8</v>
      </c>
      <c r="BD190" s="820">
        <v>31.8</v>
      </c>
      <c r="BE190" s="820">
        <v>31.8</v>
      </c>
      <c r="BF190" s="820">
        <v>31.8</v>
      </c>
      <c r="BG190" s="820">
        <v>31.8</v>
      </c>
      <c r="BH190" s="820">
        <v>31.8</v>
      </c>
      <c r="BI190" s="820">
        <v>31.8</v>
      </c>
      <c r="BJ190" s="820">
        <v>31.8</v>
      </c>
      <c r="BK190" s="820">
        <v>31.8</v>
      </c>
      <c r="BL190" s="820">
        <v>31.8</v>
      </c>
      <c r="BM190" s="820">
        <v>31.8</v>
      </c>
      <c r="BN190" s="820">
        <v>31.8</v>
      </c>
      <c r="BO190" s="820">
        <v>31.8</v>
      </c>
      <c r="BP190" s="820">
        <v>31.8</v>
      </c>
      <c r="BQ190" s="820">
        <v>31.8</v>
      </c>
      <c r="BR190" s="820">
        <v>31.8</v>
      </c>
      <c r="BS190" s="820">
        <v>31.8</v>
      </c>
      <c r="BT190" s="820">
        <v>0</v>
      </c>
      <c r="BU190" s="820"/>
      <c r="BV190" s="820"/>
      <c r="BW190" s="820"/>
      <c r="BX190" s="820"/>
      <c r="BY190" s="820"/>
      <c r="BZ190" s="820"/>
      <c r="CA190" s="816"/>
      <c r="CB190" s="820"/>
      <c r="CC190" s="820">
        <v>3.56E-2</v>
      </c>
      <c r="CD190" s="820">
        <v>3.56E-2</v>
      </c>
      <c r="CE190" s="820">
        <v>3.56E-2</v>
      </c>
      <c r="CF190" s="820">
        <v>3.56E-2</v>
      </c>
      <c r="CG190" s="820">
        <v>3.56E-2</v>
      </c>
      <c r="CH190" s="820">
        <v>3.56E-2</v>
      </c>
      <c r="CI190" s="820">
        <v>3.56E-2</v>
      </c>
      <c r="CJ190" s="820">
        <v>3.56E-2</v>
      </c>
      <c r="CK190" s="820">
        <v>3.56E-2</v>
      </c>
      <c r="CL190" s="820">
        <v>3.56E-2</v>
      </c>
      <c r="CM190" s="820">
        <v>3.56E-2</v>
      </c>
      <c r="CN190" s="820">
        <v>3.56E-2</v>
      </c>
      <c r="CO190" s="820">
        <v>3.56E-2</v>
      </c>
      <c r="CP190" s="820">
        <v>3.56E-2</v>
      </c>
      <c r="CQ190" s="820">
        <v>3.56E-2</v>
      </c>
      <c r="CR190" s="820">
        <v>3.56E-2</v>
      </c>
      <c r="CS190" s="820">
        <v>3.56E-2</v>
      </c>
      <c r="CT190" s="820">
        <v>3.56E-2</v>
      </c>
      <c r="CU190" s="820">
        <v>0</v>
      </c>
      <c r="CV190" s="820"/>
      <c r="CW190" s="820"/>
      <c r="CX190" s="820"/>
      <c r="CY190" s="820"/>
      <c r="CZ190" s="820"/>
      <c r="DA190" s="821"/>
    </row>
    <row r="191" spans="2:105">
      <c r="B191" s="800">
        <v>19279</v>
      </c>
      <c r="C191" s="782" t="s">
        <v>682</v>
      </c>
      <c r="D191" s="782" t="s">
        <v>858</v>
      </c>
      <c r="E191" s="782" t="s">
        <v>740</v>
      </c>
      <c r="F191" s="782" t="s">
        <v>820</v>
      </c>
      <c r="G191" s="782" t="s">
        <v>821</v>
      </c>
      <c r="H191" s="815">
        <v>2016</v>
      </c>
      <c r="I191" s="816"/>
      <c r="J191" s="764">
        <v>766924</v>
      </c>
      <c r="K191" s="764"/>
      <c r="L191" s="764" t="s">
        <v>29</v>
      </c>
      <c r="M191" s="782"/>
      <c r="N191" s="782"/>
      <c r="O191" s="782"/>
      <c r="P191" s="782"/>
      <c r="Q191" s="782"/>
      <c r="R191" s="782"/>
      <c r="S191" s="816"/>
      <c r="T191" s="782" t="s">
        <v>859</v>
      </c>
      <c r="U191" s="782"/>
      <c r="V191" s="782"/>
      <c r="W191" s="782"/>
      <c r="X191" s="801">
        <v>42543</v>
      </c>
      <c r="Y191" s="815" t="s">
        <v>862</v>
      </c>
      <c r="Z191" s="815">
        <v>1</v>
      </c>
      <c r="AA191" s="815"/>
      <c r="AB191" s="815">
        <v>250</v>
      </c>
      <c r="AC191" s="814">
        <v>42601</v>
      </c>
      <c r="AD191" s="816"/>
      <c r="AE191" s="782" t="s">
        <v>825</v>
      </c>
      <c r="AF191" s="782"/>
      <c r="AG191" s="782"/>
      <c r="AH191" s="817"/>
      <c r="AI191" s="800">
        <v>1228</v>
      </c>
      <c r="AJ191" s="782">
        <v>0.36522153846153799</v>
      </c>
      <c r="AK191" s="816"/>
      <c r="AL191" s="800">
        <v>1.1130293159609119</v>
      </c>
      <c r="AM191" s="782">
        <v>1.0317025704103739</v>
      </c>
      <c r="AN191" s="782">
        <v>0.70002926543751831</v>
      </c>
      <c r="AO191" s="818">
        <v>0.70010615711252644</v>
      </c>
      <c r="AP191" s="816"/>
      <c r="AQ191" s="819">
        <v>1366.8</v>
      </c>
      <c r="AR191" s="820">
        <v>0.37680000000000002</v>
      </c>
      <c r="AS191" s="820">
        <v>1366.8</v>
      </c>
      <c r="AT191" s="820">
        <v>0.37680000000000002</v>
      </c>
      <c r="AU191" s="816"/>
      <c r="AV191" s="820">
        <v>956.8</v>
      </c>
      <c r="AW191" s="820">
        <v>0.26379999999999998</v>
      </c>
      <c r="AX191" s="820">
        <v>956.8</v>
      </c>
      <c r="AY191" s="820">
        <v>0.26379999999999998</v>
      </c>
      <c r="AZ191" s="816"/>
      <c r="BA191" s="820"/>
      <c r="BB191" s="820">
        <v>956.8</v>
      </c>
      <c r="BC191" s="820">
        <v>956.8</v>
      </c>
      <c r="BD191" s="820">
        <v>956.8</v>
      </c>
      <c r="BE191" s="820">
        <v>956.8</v>
      </c>
      <c r="BF191" s="820">
        <v>956.8</v>
      </c>
      <c r="BG191" s="820">
        <v>956.8</v>
      </c>
      <c r="BH191" s="820">
        <v>956.8</v>
      </c>
      <c r="BI191" s="820">
        <v>956.8</v>
      </c>
      <c r="BJ191" s="820">
        <v>956.8</v>
      </c>
      <c r="BK191" s="820">
        <v>956.8</v>
      </c>
      <c r="BL191" s="820">
        <v>956.8</v>
      </c>
      <c r="BM191" s="820">
        <v>956.8</v>
      </c>
      <c r="BN191" s="820">
        <v>956.8</v>
      </c>
      <c r="BO191" s="820">
        <v>956.8</v>
      </c>
      <c r="BP191" s="820">
        <v>956.8</v>
      </c>
      <c r="BQ191" s="820">
        <v>956.8</v>
      </c>
      <c r="BR191" s="820">
        <v>956.8</v>
      </c>
      <c r="BS191" s="820">
        <v>956.8</v>
      </c>
      <c r="BT191" s="820">
        <v>956.8</v>
      </c>
      <c r="BU191" s="820"/>
      <c r="BV191" s="820"/>
      <c r="BW191" s="820"/>
      <c r="BX191" s="820"/>
      <c r="BY191" s="820"/>
      <c r="BZ191" s="820"/>
      <c r="CA191" s="816"/>
      <c r="CB191" s="820"/>
      <c r="CC191" s="820">
        <v>0.26379999999999998</v>
      </c>
      <c r="CD191" s="820">
        <v>0.26379999999999998</v>
      </c>
      <c r="CE191" s="820">
        <v>0.26379999999999998</v>
      </c>
      <c r="CF191" s="820">
        <v>0.26379999999999998</v>
      </c>
      <c r="CG191" s="820">
        <v>0.26379999999999998</v>
      </c>
      <c r="CH191" s="820">
        <v>0.26379999999999998</v>
      </c>
      <c r="CI191" s="820">
        <v>0.26379999999999998</v>
      </c>
      <c r="CJ191" s="820">
        <v>0.26379999999999998</v>
      </c>
      <c r="CK191" s="820">
        <v>0.26379999999999998</v>
      </c>
      <c r="CL191" s="820">
        <v>0.26379999999999998</v>
      </c>
      <c r="CM191" s="820">
        <v>0.26379999999999998</v>
      </c>
      <c r="CN191" s="820">
        <v>0.26379999999999998</v>
      </c>
      <c r="CO191" s="820">
        <v>0.26379999999999998</v>
      </c>
      <c r="CP191" s="820">
        <v>0.26379999999999998</v>
      </c>
      <c r="CQ191" s="820">
        <v>0.26379999999999998</v>
      </c>
      <c r="CR191" s="820">
        <v>0.26379999999999998</v>
      </c>
      <c r="CS191" s="820">
        <v>0.26379999999999998</v>
      </c>
      <c r="CT191" s="820">
        <v>0.26379999999999998</v>
      </c>
      <c r="CU191" s="820">
        <v>0.26379999999999998</v>
      </c>
      <c r="CV191" s="820"/>
      <c r="CW191" s="820"/>
      <c r="CX191" s="820"/>
      <c r="CY191" s="820"/>
      <c r="CZ191" s="820"/>
      <c r="DA191" s="821"/>
    </row>
    <row r="192" spans="2:105">
      <c r="B192" s="800">
        <v>19280</v>
      </c>
      <c r="C192" s="782" t="s">
        <v>682</v>
      </c>
      <c r="D192" s="782" t="s">
        <v>858</v>
      </c>
      <c r="E192" s="782" t="s">
        <v>740</v>
      </c>
      <c r="F192" s="782" t="s">
        <v>820</v>
      </c>
      <c r="G192" s="782" t="s">
        <v>821</v>
      </c>
      <c r="H192" s="815">
        <v>2016</v>
      </c>
      <c r="I192" s="816"/>
      <c r="J192" s="764">
        <v>767990</v>
      </c>
      <c r="K192" s="764"/>
      <c r="L192" s="764" t="s">
        <v>29</v>
      </c>
      <c r="M192" s="782"/>
      <c r="N192" s="782"/>
      <c r="O192" s="782"/>
      <c r="P192" s="782"/>
      <c r="Q192" s="782"/>
      <c r="R192" s="782"/>
      <c r="S192" s="816"/>
      <c r="T192" s="782" t="s">
        <v>863</v>
      </c>
      <c r="U192" s="782"/>
      <c r="V192" s="782"/>
      <c r="W192" s="782"/>
      <c r="X192" s="801">
        <v>42536</v>
      </c>
      <c r="Y192" s="815" t="s">
        <v>864</v>
      </c>
      <c r="Z192" s="815">
        <v>2</v>
      </c>
      <c r="AA192" s="815"/>
      <c r="AB192" s="815">
        <v>650</v>
      </c>
      <c r="AC192" s="814">
        <v>42607</v>
      </c>
      <c r="AD192" s="816"/>
      <c r="AE192" s="782" t="s">
        <v>825</v>
      </c>
      <c r="AF192" s="782"/>
      <c r="AG192" s="782"/>
      <c r="AH192" s="817"/>
      <c r="AI192" s="800">
        <v>1244.8599999999999</v>
      </c>
      <c r="AJ192" s="782">
        <v>0.3751185861316742</v>
      </c>
      <c r="AK192" s="816"/>
      <c r="AL192" s="800">
        <v>1.1234998313063316</v>
      </c>
      <c r="AM192" s="782">
        <v>1.0993856749482398</v>
      </c>
      <c r="AN192" s="782">
        <v>0.70684970684970683</v>
      </c>
      <c r="AO192" s="818">
        <v>0.7259941804073714</v>
      </c>
      <c r="AP192" s="816"/>
      <c r="AQ192" s="819">
        <v>1398.6</v>
      </c>
      <c r="AR192" s="820">
        <v>0.41240000000000004</v>
      </c>
      <c r="AS192" s="820">
        <v>1398.6</v>
      </c>
      <c r="AT192" s="820">
        <v>0.41240000000000004</v>
      </c>
      <c r="AU192" s="816"/>
      <c r="AV192" s="820">
        <v>988.59999999999991</v>
      </c>
      <c r="AW192" s="820">
        <v>0.2994</v>
      </c>
      <c r="AX192" s="820">
        <v>988.59999999999991</v>
      </c>
      <c r="AY192" s="820">
        <v>0.2994</v>
      </c>
      <c r="AZ192" s="816"/>
      <c r="BA192" s="820"/>
      <c r="BB192" s="820">
        <v>988.59999999999991</v>
      </c>
      <c r="BC192" s="820">
        <v>988.59999999999991</v>
      </c>
      <c r="BD192" s="820">
        <v>988.59999999999991</v>
      </c>
      <c r="BE192" s="820">
        <v>988.59999999999991</v>
      </c>
      <c r="BF192" s="820">
        <v>988.59999999999991</v>
      </c>
      <c r="BG192" s="820">
        <v>988.59999999999991</v>
      </c>
      <c r="BH192" s="820">
        <v>988.59999999999991</v>
      </c>
      <c r="BI192" s="820">
        <v>988.59999999999991</v>
      </c>
      <c r="BJ192" s="820">
        <v>988.59999999999991</v>
      </c>
      <c r="BK192" s="820">
        <v>988.59999999999991</v>
      </c>
      <c r="BL192" s="820">
        <v>988.59999999999991</v>
      </c>
      <c r="BM192" s="820">
        <v>988.59999999999991</v>
      </c>
      <c r="BN192" s="820">
        <v>988.59999999999991</v>
      </c>
      <c r="BO192" s="820">
        <v>988.59999999999991</v>
      </c>
      <c r="BP192" s="820">
        <v>988.59999999999991</v>
      </c>
      <c r="BQ192" s="820">
        <v>988.59999999999991</v>
      </c>
      <c r="BR192" s="820">
        <v>988.59999999999991</v>
      </c>
      <c r="BS192" s="820">
        <v>988.59999999999991</v>
      </c>
      <c r="BT192" s="820">
        <v>956.8</v>
      </c>
      <c r="BU192" s="820"/>
      <c r="BV192" s="820"/>
      <c r="BW192" s="820"/>
      <c r="BX192" s="820"/>
      <c r="BY192" s="820"/>
      <c r="BZ192" s="820"/>
      <c r="CA192" s="816"/>
      <c r="CB192" s="820"/>
      <c r="CC192" s="820">
        <v>0.2994</v>
      </c>
      <c r="CD192" s="820">
        <v>0.2994</v>
      </c>
      <c r="CE192" s="820">
        <v>0.2994</v>
      </c>
      <c r="CF192" s="820">
        <v>0.2994</v>
      </c>
      <c r="CG192" s="820">
        <v>0.2994</v>
      </c>
      <c r="CH192" s="820">
        <v>0.2994</v>
      </c>
      <c r="CI192" s="820">
        <v>0.2994</v>
      </c>
      <c r="CJ192" s="820">
        <v>0.2994</v>
      </c>
      <c r="CK192" s="820">
        <v>0.2994</v>
      </c>
      <c r="CL192" s="820">
        <v>0.2994</v>
      </c>
      <c r="CM192" s="820">
        <v>0.2994</v>
      </c>
      <c r="CN192" s="820">
        <v>0.2994</v>
      </c>
      <c r="CO192" s="820">
        <v>0.2994</v>
      </c>
      <c r="CP192" s="820">
        <v>0.2994</v>
      </c>
      <c r="CQ192" s="820">
        <v>0.2994</v>
      </c>
      <c r="CR192" s="820">
        <v>0.2994</v>
      </c>
      <c r="CS192" s="820">
        <v>0.2994</v>
      </c>
      <c r="CT192" s="820">
        <v>0.2994</v>
      </c>
      <c r="CU192" s="820">
        <v>0.26379999999999998</v>
      </c>
      <c r="CV192" s="820"/>
      <c r="CW192" s="820"/>
      <c r="CX192" s="820"/>
      <c r="CY192" s="820"/>
      <c r="CZ192" s="820"/>
      <c r="DA192" s="821"/>
    </row>
    <row r="193" spans="2:105">
      <c r="B193" s="800">
        <v>19272</v>
      </c>
      <c r="C193" s="782" t="s">
        <v>682</v>
      </c>
      <c r="D193" s="782" t="s">
        <v>858</v>
      </c>
      <c r="E193" s="782" t="s">
        <v>740</v>
      </c>
      <c r="F193" s="782" t="s">
        <v>820</v>
      </c>
      <c r="G193" s="782" t="s">
        <v>821</v>
      </c>
      <c r="H193" s="815">
        <v>2016</v>
      </c>
      <c r="I193" s="816"/>
      <c r="J193" s="764">
        <v>776131</v>
      </c>
      <c r="K193" s="764"/>
      <c r="L193" s="764" t="s">
        <v>29</v>
      </c>
      <c r="M193" s="782"/>
      <c r="N193" s="782"/>
      <c r="O193" s="782"/>
      <c r="P193" s="782"/>
      <c r="Q193" s="782"/>
      <c r="R193" s="782"/>
      <c r="S193" s="816"/>
      <c r="T193" s="782" t="s">
        <v>859</v>
      </c>
      <c r="U193" s="782"/>
      <c r="V193" s="782"/>
      <c r="W193" s="782"/>
      <c r="X193" s="801">
        <v>42463</v>
      </c>
      <c r="Y193" s="815" t="s">
        <v>862</v>
      </c>
      <c r="Z193" s="815">
        <v>1</v>
      </c>
      <c r="AA193" s="815"/>
      <c r="AB193" s="815">
        <v>250</v>
      </c>
      <c r="AC193" s="814">
        <v>42607</v>
      </c>
      <c r="AD193" s="816"/>
      <c r="AE193" s="782" t="s">
        <v>825</v>
      </c>
      <c r="AF193" s="782"/>
      <c r="AG193" s="782"/>
      <c r="AH193" s="817"/>
      <c r="AI193" s="800">
        <v>1228</v>
      </c>
      <c r="AJ193" s="782">
        <v>0.36522153846153799</v>
      </c>
      <c r="AK193" s="816"/>
      <c r="AL193" s="800">
        <v>1.1130293159609119</v>
      </c>
      <c r="AM193" s="782">
        <v>1.0317025704103739</v>
      </c>
      <c r="AN193" s="782">
        <v>0.70002926543751831</v>
      </c>
      <c r="AO193" s="818">
        <v>0.70010615711252644</v>
      </c>
      <c r="AP193" s="816"/>
      <c r="AQ193" s="819">
        <v>1366.8</v>
      </c>
      <c r="AR193" s="820">
        <v>0.37680000000000002</v>
      </c>
      <c r="AS193" s="820">
        <v>1366.8</v>
      </c>
      <c r="AT193" s="820">
        <v>0.37680000000000002</v>
      </c>
      <c r="AU193" s="816"/>
      <c r="AV193" s="820">
        <v>956.8</v>
      </c>
      <c r="AW193" s="820">
        <v>0.26379999999999998</v>
      </c>
      <c r="AX193" s="820">
        <v>956.8</v>
      </c>
      <c r="AY193" s="820">
        <v>0.26379999999999998</v>
      </c>
      <c r="AZ193" s="816"/>
      <c r="BA193" s="820"/>
      <c r="BB193" s="820">
        <v>956.8</v>
      </c>
      <c r="BC193" s="820">
        <v>956.8</v>
      </c>
      <c r="BD193" s="820">
        <v>956.8</v>
      </c>
      <c r="BE193" s="820">
        <v>956.8</v>
      </c>
      <c r="BF193" s="820">
        <v>956.8</v>
      </c>
      <c r="BG193" s="820">
        <v>956.8</v>
      </c>
      <c r="BH193" s="820">
        <v>956.8</v>
      </c>
      <c r="BI193" s="820">
        <v>956.8</v>
      </c>
      <c r="BJ193" s="820">
        <v>956.8</v>
      </c>
      <c r="BK193" s="820">
        <v>956.8</v>
      </c>
      <c r="BL193" s="820">
        <v>956.8</v>
      </c>
      <c r="BM193" s="820">
        <v>956.8</v>
      </c>
      <c r="BN193" s="820">
        <v>956.8</v>
      </c>
      <c r="BO193" s="820">
        <v>956.8</v>
      </c>
      <c r="BP193" s="820">
        <v>956.8</v>
      </c>
      <c r="BQ193" s="820">
        <v>956.8</v>
      </c>
      <c r="BR193" s="820">
        <v>956.8</v>
      </c>
      <c r="BS193" s="820">
        <v>956.8</v>
      </c>
      <c r="BT193" s="820">
        <v>956.8</v>
      </c>
      <c r="BU193" s="820"/>
      <c r="BV193" s="820"/>
      <c r="BW193" s="820"/>
      <c r="BX193" s="820"/>
      <c r="BY193" s="820"/>
      <c r="BZ193" s="820"/>
      <c r="CA193" s="816"/>
      <c r="CB193" s="820"/>
      <c r="CC193" s="820">
        <v>0.26379999999999998</v>
      </c>
      <c r="CD193" s="820">
        <v>0.26379999999999998</v>
      </c>
      <c r="CE193" s="820">
        <v>0.26379999999999998</v>
      </c>
      <c r="CF193" s="820">
        <v>0.26379999999999998</v>
      </c>
      <c r="CG193" s="820">
        <v>0.26379999999999998</v>
      </c>
      <c r="CH193" s="820">
        <v>0.26379999999999998</v>
      </c>
      <c r="CI193" s="820">
        <v>0.26379999999999998</v>
      </c>
      <c r="CJ193" s="820">
        <v>0.26379999999999998</v>
      </c>
      <c r="CK193" s="820">
        <v>0.26379999999999998</v>
      </c>
      <c r="CL193" s="820">
        <v>0.26379999999999998</v>
      </c>
      <c r="CM193" s="820">
        <v>0.26379999999999998</v>
      </c>
      <c r="CN193" s="820">
        <v>0.26379999999999998</v>
      </c>
      <c r="CO193" s="820">
        <v>0.26379999999999998</v>
      </c>
      <c r="CP193" s="820">
        <v>0.26379999999999998</v>
      </c>
      <c r="CQ193" s="820">
        <v>0.26379999999999998</v>
      </c>
      <c r="CR193" s="820">
        <v>0.26379999999999998</v>
      </c>
      <c r="CS193" s="820">
        <v>0.26379999999999998</v>
      </c>
      <c r="CT193" s="820">
        <v>0.26379999999999998</v>
      </c>
      <c r="CU193" s="820">
        <v>0.26379999999999998</v>
      </c>
      <c r="CV193" s="820"/>
      <c r="CW193" s="820"/>
      <c r="CX193" s="820"/>
      <c r="CY193" s="820"/>
      <c r="CZ193" s="820"/>
      <c r="DA193" s="821"/>
    </row>
    <row r="194" spans="2:105">
      <c r="B194" s="800">
        <v>19284</v>
      </c>
      <c r="C194" s="782" t="s">
        <v>682</v>
      </c>
      <c r="D194" s="782" t="s">
        <v>858</v>
      </c>
      <c r="E194" s="782" t="s">
        <v>740</v>
      </c>
      <c r="F194" s="782" t="s">
        <v>820</v>
      </c>
      <c r="G194" s="782" t="s">
        <v>821</v>
      </c>
      <c r="H194" s="815">
        <v>2016</v>
      </c>
      <c r="I194" s="816"/>
      <c r="J194" s="764">
        <v>722327</v>
      </c>
      <c r="K194" s="764"/>
      <c r="L194" s="764" t="s">
        <v>29</v>
      </c>
      <c r="M194" s="782"/>
      <c r="N194" s="782"/>
      <c r="O194" s="782"/>
      <c r="P194" s="782"/>
      <c r="Q194" s="782"/>
      <c r="R194" s="782"/>
      <c r="S194" s="816"/>
      <c r="T194" s="782" t="s">
        <v>863</v>
      </c>
      <c r="U194" s="782"/>
      <c r="V194" s="782"/>
      <c r="W194" s="782"/>
      <c r="X194" s="801">
        <v>42418</v>
      </c>
      <c r="Y194" s="815" t="s">
        <v>864</v>
      </c>
      <c r="Z194" s="815">
        <v>2</v>
      </c>
      <c r="AA194" s="815"/>
      <c r="AB194" s="815">
        <v>650</v>
      </c>
      <c r="AC194" s="814">
        <v>42621</v>
      </c>
      <c r="AD194" s="816"/>
      <c r="AE194" s="782" t="s">
        <v>825</v>
      </c>
      <c r="AF194" s="782"/>
      <c r="AG194" s="782"/>
      <c r="AH194" s="817"/>
      <c r="AI194" s="800">
        <v>1244.8599999999999</v>
      </c>
      <c r="AJ194" s="782">
        <v>0.3751185861316742</v>
      </c>
      <c r="AK194" s="816"/>
      <c r="AL194" s="800">
        <v>1.1234998313063316</v>
      </c>
      <c r="AM194" s="782">
        <v>1.0993856749482398</v>
      </c>
      <c r="AN194" s="782">
        <v>0.70684970684970683</v>
      </c>
      <c r="AO194" s="818">
        <v>0.7259941804073714</v>
      </c>
      <c r="AP194" s="816"/>
      <c r="AQ194" s="819">
        <v>1398.6</v>
      </c>
      <c r="AR194" s="820">
        <v>0.41240000000000004</v>
      </c>
      <c r="AS194" s="820">
        <v>1398.6</v>
      </c>
      <c r="AT194" s="820">
        <v>0.41240000000000004</v>
      </c>
      <c r="AU194" s="816"/>
      <c r="AV194" s="820">
        <v>988.59999999999991</v>
      </c>
      <c r="AW194" s="820">
        <v>0.2994</v>
      </c>
      <c r="AX194" s="820">
        <v>988.59999999999991</v>
      </c>
      <c r="AY194" s="820">
        <v>0.2994</v>
      </c>
      <c r="AZ194" s="816"/>
      <c r="BA194" s="820"/>
      <c r="BB194" s="820">
        <v>988.59999999999991</v>
      </c>
      <c r="BC194" s="820">
        <v>988.59999999999991</v>
      </c>
      <c r="BD194" s="820">
        <v>988.59999999999991</v>
      </c>
      <c r="BE194" s="820">
        <v>988.59999999999991</v>
      </c>
      <c r="BF194" s="820">
        <v>988.59999999999991</v>
      </c>
      <c r="BG194" s="820">
        <v>988.59999999999991</v>
      </c>
      <c r="BH194" s="820">
        <v>988.59999999999991</v>
      </c>
      <c r="BI194" s="820">
        <v>988.59999999999991</v>
      </c>
      <c r="BJ194" s="820">
        <v>988.59999999999991</v>
      </c>
      <c r="BK194" s="820">
        <v>988.59999999999991</v>
      </c>
      <c r="BL194" s="820">
        <v>988.59999999999991</v>
      </c>
      <c r="BM194" s="820">
        <v>988.59999999999991</v>
      </c>
      <c r="BN194" s="820">
        <v>988.59999999999991</v>
      </c>
      <c r="BO194" s="820">
        <v>988.59999999999991</v>
      </c>
      <c r="BP194" s="820">
        <v>988.59999999999991</v>
      </c>
      <c r="BQ194" s="820">
        <v>988.59999999999991</v>
      </c>
      <c r="BR194" s="820">
        <v>988.59999999999991</v>
      </c>
      <c r="BS194" s="820">
        <v>988.59999999999991</v>
      </c>
      <c r="BT194" s="820">
        <v>956.8</v>
      </c>
      <c r="BU194" s="820"/>
      <c r="BV194" s="820"/>
      <c r="BW194" s="820"/>
      <c r="BX194" s="820"/>
      <c r="BY194" s="820"/>
      <c r="BZ194" s="820"/>
      <c r="CA194" s="816"/>
      <c r="CB194" s="820"/>
      <c r="CC194" s="820">
        <v>0.2994</v>
      </c>
      <c r="CD194" s="820">
        <v>0.2994</v>
      </c>
      <c r="CE194" s="820">
        <v>0.2994</v>
      </c>
      <c r="CF194" s="820">
        <v>0.2994</v>
      </c>
      <c r="CG194" s="820">
        <v>0.2994</v>
      </c>
      <c r="CH194" s="820">
        <v>0.2994</v>
      </c>
      <c r="CI194" s="820">
        <v>0.2994</v>
      </c>
      <c r="CJ194" s="820">
        <v>0.2994</v>
      </c>
      <c r="CK194" s="820">
        <v>0.2994</v>
      </c>
      <c r="CL194" s="820">
        <v>0.2994</v>
      </c>
      <c r="CM194" s="820">
        <v>0.2994</v>
      </c>
      <c r="CN194" s="820">
        <v>0.2994</v>
      </c>
      <c r="CO194" s="820">
        <v>0.2994</v>
      </c>
      <c r="CP194" s="820">
        <v>0.2994</v>
      </c>
      <c r="CQ194" s="820">
        <v>0.2994</v>
      </c>
      <c r="CR194" s="820">
        <v>0.2994</v>
      </c>
      <c r="CS194" s="820">
        <v>0.2994</v>
      </c>
      <c r="CT194" s="820">
        <v>0.2994</v>
      </c>
      <c r="CU194" s="820">
        <v>0.26379999999999998</v>
      </c>
      <c r="CV194" s="820"/>
      <c r="CW194" s="820"/>
      <c r="CX194" s="820"/>
      <c r="CY194" s="820"/>
      <c r="CZ194" s="820"/>
      <c r="DA194" s="821"/>
    </row>
    <row r="195" spans="2:105">
      <c r="B195" s="800">
        <v>19285</v>
      </c>
      <c r="C195" s="782" t="s">
        <v>682</v>
      </c>
      <c r="D195" s="782" t="s">
        <v>858</v>
      </c>
      <c r="E195" s="782" t="s">
        <v>740</v>
      </c>
      <c r="F195" s="782" t="s">
        <v>820</v>
      </c>
      <c r="G195" s="782" t="s">
        <v>821</v>
      </c>
      <c r="H195" s="815">
        <v>2016</v>
      </c>
      <c r="I195" s="816"/>
      <c r="J195" s="764">
        <v>724198</v>
      </c>
      <c r="K195" s="764"/>
      <c r="L195" s="764" t="s">
        <v>29</v>
      </c>
      <c r="M195" s="782"/>
      <c r="N195" s="782"/>
      <c r="O195" s="782"/>
      <c r="P195" s="782"/>
      <c r="Q195" s="782"/>
      <c r="R195" s="782"/>
      <c r="S195" s="816"/>
      <c r="T195" s="782" t="s">
        <v>859</v>
      </c>
      <c r="U195" s="782"/>
      <c r="V195" s="782"/>
      <c r="W195" s="782"/>
      <c r="X195" s="801">
        <v>42373</v>
      </c>
      <c r="Y195" s="815" t="s">
        <v>862</v>
      </c>
      <c r="Z195" s="815">
        <v>1</v>
      </c>
      <c r="AA195" s="815"/>
      <c r="AB195" s="815">
        <v>250</v>
      </c>
      <c r="AC195" s="814">
        <v>42635</v>
      </c>
      <c r="AD195" s="816"/>
      <c r="AE195" s="782" t="s">
        <v>825</v>
      </c>
      <c r="AF195" s="782"/>
      <c r="AG195" s="782"/>
      <c r="AH195" s="817"/>
      <c r="AI195" s="800">
        <v>1228</v>
      </c>
      <c r="AJ195" s="782">
        <v>0.36522153846153799</v>
      </c>
      <c r="AK195" s="816"/>
      <c r="AL195" s="800">
        <v>1.1130293159609119</v>
      </c>
      <c r="AM195" s="782">
        <v>1.0317025704103739</v>
      </c>
      <c r="AN195" s="782">
        <v>0.70002926543751831</v>
      </c>
      <c r="AO195" s="818">
        <v>0.70010615711252644</v>
      </c>
      <c r="AP195" s="816"/>
      <c r="AQ195" s="819">
        <v>1366.8</v>
      </c>
      <c r="AR195" s="820">
        <v>0.37680000000000002</v>
      </c>
      <c r="AS195" s="820">
        <v>1366.8</v>
      </c>
      <c r="AT195" s="820">
        <v>0.37680000000000002</v>
      </c>
      <c r="AU195" s="816"/>
      <c r="AV195" s="820">
        <v>956.8</v>
      </c>
      <c r="AW195" s="820">
        <v>0.26379999999999998</v>
      </c>
      <c r="AX195" s="820">
        <v>956.8</v>
      </c>
      <c r="AY195" s="820">
        <v>0.26379999999999998</v>
      </c>
      <c r="AZ195" s="816"/>
      <c r="BA195" s="820"/>
      <c r="BB195" s="820">
        <v>956.8</v>
      </c>
      <c r="BC195" s="820">
        <v>956.8</v>
      </c>
      <c r="BD195" s="820">
        <v>956.8</v>
      </c>
      <c r="BE195" s="820">
        <v>956.8</v>
      </c>
      <c r="BF195" s="820">
        <v>956.8</v>
      </c>
      <c r="BG195" s="820">
        <v>956.8</v>
      </c>
      <c r="BH195" s="820">
        <v>956.8</v>
      </c>
      <c r="BI195" s="820">
        <v>956.8</v>
      </c>
      <c r="BJ195" s="820">
        <v>956.8</v>
      </c>
      <c r="BK195" s="820">
        <v>956.8</v>
      </c>
      <c r="BL195" s="820">
        <v>956.8</v>
      </c>
      <c r="BM195" s="820">
        <v>956.8</v>
      </c>
      <c r="BN195" s="820">
        <v>956.8</v>
      </c>
      <c r="BO195" s="820">
        <v>956.8</v>
      </c>
      <c r="BP195" s="820">
        <v>956.8</v>
      </c>
      <c r="BQ195" s="820">
        <v>956.8</v>
      </c>
      <c r="BR195" s="820">
        <v>956.8</v>
      </c>
      <c r="BS195" s="820">
        <v>956.8</v>
      </c>
      <c r="BT195" s="820">
        <v>956.8</v>
      </c>
      <c r="BU195" s="820"/>
      <c r="BV195" s="820"/>
      <c r="BW195" s="820"/>
      <c r="BX195" s="820"/>
      <c r="BY195" s="820"/>
      <c r="BZ195" s="820"/>
      <c r="CA195" s="816"/>
      <c r="CB195" s="820"/>
      <c r="CC195" s="820">
        <v>0.26379999999999998</v>
      </c>
      <c r="CD195" s="820">
        <v>0.26379999999999998</v>
      </c>
      <c r="CE195" s="820">
        <v>0.26379999999999998</v>
      </c>
      <c r="CF195" s="820">
        <v>0.26379999999999998</v>
      </c>
      <c r="CG195" s="820">
        <v>0.26379999999999998</v>
      </c>
      <c r="CH195" s="820">
        <v>0.26379999999999998</v>
      </c>
      <c r="CI195" s="820">
        <v>0.26379999999999998</v>
      </c>
      <c r="CJ195" s="820">
        <v>0.26379999999999998</v>
      </c>
      <c r="CK195" s="820">
        <v>0.26379999999999998</v>
      </c>
      <c r="CL195" s="820">
        <v>0.26379999999999998</v>
      </c>
      <c r="CM195" s="820">
        <v>0.26379999999999998</v>
      </c>
      <c r="CN195" s="820">
        <v>0.26379999999999998</v>
      </c>
      <c r="CO195" s="820">
        <v>0.26379999999999998</v>
      </c>
      <c r="CP195" s="820">
        <v>0.26379999999999998</v>
      </c>
      <c r="CQ195" s="820">
        <v>0.26379999999999998</v>
      </c>
      <c r="CR195" s="820">
        <v>0.26379999999999998</v>
      </c>
      <c r="CS195" s="820">
        <v>0.26379999999999998</v>
      </c>
      <c r="CT195" s="820">
        <v>0.26379999999999998</v>
      </c>
      <c r="CU195" s="820">
        <v>0.26379999999999998</v>
      </c>
      <c r="CV195" s="820"/>
      <c r="CW195" s="820"/>
      <c r="CX195" s="820"/>
      <c r="CY195" s="820"/>
      <c r="CZ195" s="820"/>
      <c r="DA195" s="821"/>
    </row>
    <row r="196" spans="2:105">
      <c r="B196" s="800">
        <v>19276</v>
      </c>
      <c r="C196" s="782" t="s">
        <v>682</v>
      </c>
      <c r="D196" s="782" t="s">
        <v>858</v>
      </c>
      <c r="E196" s="782" t="s">
        <v>740</v>
      </c>
      <c r="F196" s="782" t="s">
        <v>820</v>
      </c>
      <c r="G196" s="782" t="s">
        <v>821</v>
      </c>
      <c r="H196" s="815">
        <v>2016</v>
      </c>
      <c r="I196" s="816"/>
      <c r="J196" s="764">
        <v>745267</v>
      </c>
      <c r="K196" s="764"/>
      <c r="L196" s="764" t="s">
        <v>29</v>
      </c>
      <c r="M196" s="782"/>
      <c r="N196" s="782"/>
      <c r="O196" s="782"/>
      <c r="P196" s="782"/>
      <c r="Q196" s="782"/>
      <c r="R196" s="782"/>
      <c r="S196" s="816"/>
      <c r="T196" s="782" t="s">
        <v>859</v>
      </c>
      <c r="U196" s="782"/>
      <c r="V196" s="782"/>
      <c r="W196" s="782"/>
      <c r="X196" s="801">
        <v>42445</v>
      </c>
      <c r="Y196" s="815" t="s">
        <v>862</v>
      </c>
      <c r="Z196" s="815">
        <v>1</v>
      </c>
      <c r="AA196" s="815"/>
      <c r="AB196" s="815">
        <v>250</v>
      </c>
      <c r="AC196" s="814">
        <v>42593</v>
      </c>
      <c r="AD196" s="816"/>
      <c r="AE196" s="782" t="s">
        <v>825</v>
      </c>
      <c r="AF196" s="782"/>
      <c r="AG196" s="782"/>
      <c r="AH196" s="817"/>
      <c r="AI196" s="800">
        <v>1228</v>
      </c>
      <c r="AJ196" s="782">
        <v>0.36522153846153799</v>
      </c>
      <c r="AK196" s="816"/>
      <c r="AL196" s="800">
        <v>1.1130293159609119</v>
      </c>
      <c r="AM196" s="782">
        <v>1.0317025704103739</v>
      </c>
      <c r="AN196" s="782">
        <v>0.70002926543751831</v>
      </c>
      <c r="AO196" s="818">
        <v>0.70010615711252644</v>
      </c>
      <c r="AP196" s="816"/>
      <c r="AQ196" s="819">
        <v>1366.8</v>
      </c>
      <c r="AR196" s="820">
        <v>0.37680000000000002</v>
      </c>
      <c r="AS196" s="820">
        <v>1366.8</v>
      </c>
      <c r="AT196" s="820">
        <v>0.37680000000000002</v>
      </c>
      <c r="AU196" s="816"/>
      <c r="AV196" s="820">
        <v>956.8</v>
      </c>
      <c r="AW196" s="820">
        <v>0.26379999999999998</v>
      </c>
      <c r="AX196" s="820">
        <v>956.8</v>
      </c>
      <c r="AY196" s="820">
        <v>0.26379999999999998</v>
      </c>
      <c r="AZ196" s="816"/>
      <c r="BA196" s="820"/>
      <c r="BB196" s="820">
        <v>956.8</v>
      </c>
      <c r="BC196" s="820">
        <v>956.8</v>
      </c>
      <c r="BD196" s="820">
        <v>956.8</v>
      </c>
      <c r="BE196" s="820">
        <v>956.8</v>
      </c>
      <c r="BF196" s="820">
        <v>956.8</v>
      </c>
      <c r="BG196" s="820">
        <v>956.8</v>
      </c>
      <c r="BH196" s="820">
        <v>956.8</v>
      </c>
      <c r="BI196" s="820">
        <v>956.8</v>
      </c>
      <c r="BJ196" s="820">
        <v>956.8</v>
      </c>
      <c r="BK196" s="820">
        <v>956.8</v>
      </c>
      <c r="BL196" s="820">
        <v>956.8</v>
      </c>
      <c r="BM196" s="820">
        <v>956.8</v>
      </c>
      <c r="BN196" s="820">
        <v>956.8</v>
      </c>
      <c r="BO196" s="820">
        <v>956.8</v>
      </c>
      <c r="BP196" s="820">
        <v>956.8</v>
      </c>
      <c r="BQ196" s="820">
        <v>956.8</v>
      </c>
      <c r="BR196" s="820">
        <v>956.8</v>
      </c>
      <c r="BS196" s="820">
        <v>956.8</v>
      </c>
      <c r="BT196" s="820">
        <v>956.8</v>
      </c>
      <c r="BU196" s="820"/>
      <c r="BV196" s="820"/>
      <c r="BW196" s="820"/>
      <c r="BX196" s="820"/>
      <c r="BY196" s="820"/>
      <c r="BZ196" s="820"/>
      <c r="CA196" s="816"/>
      <c r="CB196" s="820"/>
      <c r="CC196" s="820">
        <v>0.26379999999999998</v>
      </c>
      <c r="CD196" s="820">
        <v>0.26379999999999998</v>
      </c>
      <c r="CE196" s="820">
        <v>0.26379999999999998</v>
      </c>
      <c r="CF196" s="820">
        <v>0.26379999999999998</v>
      </c>
      <c r="CG196" s="820">
        <v>0.26379999999999998</v>
      </c>
      <c r="CH196" s="820">
        <v>0.26379999999999998</v>
      </c>
      <c r="CI196" s="820">
        <v>0.26379999999999998</v>
      </c>
      <c r="CJ196" s="820">
        <v>0.26379999999999998</v>
      </c>
      <c r="CK196" s="820">
        <v>0.26379999999999998</v>
      </c>
      <c r="CL196" s="820">
        <v>0.26379999999999998</v>
      </c>
      <c r="CM196" s="820">
        <v>0.26379999999999998</v>
      </c>
      <c r="CN196" s="820">
        <v>0.26379999999999998</v>
      </c>
      <c r="CO196" s="820">
        <v>0.26379999999999998</v>
      </c>
      <c r="CP196" s="820">
        <v>0.26379999999999998</v>
      </c>
      <c r="CQ196" s="820">
        <v>0.26379999999999998</v>
      </c>
      <c r="CR196" s="820">
        <v>0.26379999999999998</v>
      </c>
      <c r="CS196" s="820">
        <v>0.26379999999999998</v>
      </c>
      <c r="CT196" s="820">
        <v>0.26379999999999998</v>
      </c>
      <c r="CU196" s="820">
        <v>0.26379999999999998</v>
      </c>
      <c r="CV196" s="820"/>
      <c r="CW196" s="820"/>
      <c r="CX196" s="820"/>
      <c r="CY196" s="820"/>
      <c r="CZ196" s="820"/>
      <c r="DA196" s="821"/>
    </row>
    <row r="197" spans="2:105">
      <c r="B197" s="800">
        <v>19286</v>
      </c>
      <c r="C197" s="782" t="s">
        <v>682</v>
      </c>
      <c r="D197" s="782" t="s">
        <v>858</v>
      </c>
      <c r="E197" s="782" t="s">
        <v>740</v>
      </c>
      <c r="F197" s="782" t="s">
        <v>820</v>
      </c>
      <c r="G197" s="782" t="s">
        <v>821</v>
      </c>
      <c r="H197" s="815">
        <v>2016</v>
      </c>
      <c r="I197" s="816"/>
      <c r="J197" s="764">
        <v>725241</v>
      </c>
      <c r="K197" s="764"/>
      <c r="L197" s="764" t="s">
        <v>29</v>
      </c>
      <c r="M197" s="782"/>
      <c r="N197" s="782"/>
      <c r="O197" s="782"/>
      <c r="P197" s="782"/>
      <c r="Q197" s="782"/>
      <c r="R197" s="782"/>
      <c r="S197" s="816"/>
      <c r="T197" s="782" t="s">
        <v>859</v>
      </c>
      <c r="U197" s="782"/>
      <c r="V197" s="782"/>
      <c r="W197" s="782"/>
      <c r="X197" s="801">
        <v>42416</v>
      </c>
      <c r="Y197" s="815" t="s">
        <v>862</v>
      </c>
      <c r="Z197" s="815">
        <v>1</v>
      </c>
      <c r="AA197" s="815"/>
      <c r="AB197" s="815">
        <v>250</v>
      </c>
      <c r="AC197" s="814">
        <v>42621</v>
      </c>
      <c r="AD197" s="816"/>
      <c r="AE197" s="782" t="s">
        <v>825</v>
      </c>
      <c r="AF197" s="782"/>
      <c r="AG197" s="782"/>
      <c r="AH197" s="817"/>
      <c r="AI197" s="800">
        <v>1228</v>
      </c>
      <c r="AJ197" s="782">
        <v>0.36522153846153799</v>
      </c>
      <c r="AK197" s="816"/>
      <c r="AL197" s="800">
        <v>1.1130293159609119</v>
      </c>
      <c r="AM197" s="782">
        <v>1.0317025704103739</v>
      </c>
      <c r="AN197" s="782">
        <v>0.70002926543751831</v>
      </c>
      <c r="AO197" s="818">
        <v>0.70010615711252644</v>
      </c>
      <c r="AP197" s="816"/>
      <c r="AQ197" s="819">
        <v>1366.8</v>
      </c>
      <c r="AR197" s="820">
        <v>0.37680000000000002</v>
      </c>
      <c r="AS197" s="820">
        <v>1366.8</v>
      </c>
      <c r="AT197" s="820">
        <v>0.37680000000000002</v>
      </c>
      <c r="AU197" s="816"/>
      <c r="AV197" s="820">
        <v>956.8</v>
      </c>
      <c r="AW197" s="820">
        <v>0.26379999999999998</v>
      </c>
      <c r="AX197" s="820">
        <v>956.8</v>
      </c>
      <c r="AY197" s="820">
        <v>0.26379999999999998</v>
      </c>
      <c r="AZ197" s="816"/>
      <c r="BA197" s="820"/>
      <c r="BB197" s="820">
        <v>956.8</v>
      </c>
      <c r="BC197" s="820">
        <v>956.8</v>
      </c>
      <c r="BD197" s="820">
        <v>956.8</v>
      </c>
      <c r="BE197" s="820">
        <v>956.8</v>
      </c>
      <c r="BF197" s="820">
        <v>956.8</v>
      </c>
      <c r="BG197" s="820">
        <v>956.8</v>
      </c>
      <c r="BH197" s="820">
        <v>956.8</v>
      </c>
      <c r="BI197" s="820">
        <v>956.8</v>
      </c>
      <c r="BJ197" s="820">
        <v>956.8</v>
      </c>
      <c r="BK197" s="820">
        <v>956.8</v>
      </c>
      <c r="BL197" s="820">
        <v>956.8</v>
      </c>
      <c r="BM197" s="820">
        <v>956.8</v>
      </c>
      <c r="BN197" s="820">
        <v>956.8</v>
      </c>
      <c r="BO197" s="820">
        <v>956.8</v>
      </c>
      <c r="BP197" s="820">
        <v>956.8</v>
      </c>
      <c r="BQ197" s="820">
        <v>956.8</v>
      </c>
      <c r="BR197" s="820">
        <v>956.8</v>
      </c>
      <c r="BS197" s="820">
        <v>956.8</v>
      </c>
      <c r="BT197" s="820">
        <v>956.8</v>
      </c>
      <c r="BU197" s="820"/>
      <c r="BV197" s="820"/>
      <c r="BW197" s="820"/>
      <c r="BX197" s="820"/>
      <c r="BY197" s="820"/>
      <c r="BZ197" s="820"/>
      <c r="CA197" s="816"/>
      <c r="CB197" s="820"/>
      <c r="CC197" s="820">
        <v>0.26379999999999998</v>
      </c>
      <c r="CD197" s="820">
        <v>0.26379999999999998</v>
      </c>
      <c r="CE197" s="820">
        <v>0.26379999999999998</v>
      </c>
      <c r="CF197" s="820">
        <v>0.26379999999999998</v>
      </c>
      <c r="CG197" s="820">
        <v>0.26379999999999998</v>
      </c>
      <c r="CH197" s="820">
        <v>0.26379999999999998</v>
      </c>
      <c r="CI197" s="820">
        <v>0.26379999999999998</v>
      </c>
      <c r="CJ197" s="820">
        <v>0.26379999999999998</v>
      </c>
      <c r="CK197" s="820">
        <v>0.26379999999999998</v>
      </c>
      <c r="CL197" s="820">
        <v>0.26379999999999998</v>
      </c>
      <c r="CM197" s="820">
        <v>0.26379999999999998</v>
      </c>
      <c r="CN197" s="820">
        <v>0.26379999999999998</v>
      </c>
      <c r="CO197" s="820">
        <v>0.26379999999999998</v>
      </c>
      <c r="CP197" s="820">
        <v>0.26379999999999998</v>
      </c>
      <c r="CQ197" s="820">
        <v>0.26379999999999998</v>
      </c>
      <c r="CR197" s="820">
        <v>0.26379999999999998</v>
      </c>
      <c r="CS197" s="820">
        <v>0.26379999999999998</v>
      </c>
      <c r="CT197" s="820">
        <v>0.26379999999999998</v>
      </c>
      <c r="CU197" s="820">
        <v>0.26379999999999998</v>
      </c>
      <c r="CV197" s="820"/>
      <c r="CW197" s="820"/>
      <c r="CX197" s="820"/>
      <c r="CY197" s="820"/>
      <c r="CZ197" s="820"/>
      <c r="DA197" s="821"/>
    </row>
    <row r="198" spans="2:105">
      <c r="B198" s="800">
        <v>19278</v>
      </c>
      <c r="C198" s="782" t="s">
        <v>682</v>
      </c>
      <c r="D198" s="782" t="s">
        <v>858</v>
      </c>
      <c r="E198" s="782" t="s">
        <v>740</v>
      </c>
      <c r="F198" s="782" t="s">
        <v>820</v>
      </c>
      <c r="G198" s="782" t="s">
        <v>821</v>
      </c>
      <c r="H198" s="815">
        <v>2016</v>
      </c>
      <c r="I198" s="816"/>
      <c r="J198" s="764">
        <v>763199</v>
      </c>
      <c r="K198" s="764"/>
      <c r="L198" s="764" t="s">
        <v>29</v>
      </c>
      <c r="M198" s="782"/>
      <c r="N198" s="782"/>
      <c r="O198" s="782"/>
      <c r="P198" s="782"/>
      <c r="Q198" s="782"/>
      <c r="R198" s="782"/>
      <c r="S198" s="816"/>
      <c r="T198" s="782" t="s">
        <v>859</v>
      </c>
      <c r="U198" s="782"/>
      <c r="V198" s="782"/>
      <c r="W198" s="782"/>
      <c r="X198" s="801">
        <v>42548</v>
      </c>
      <c r="Y198" s="815" t="s">
        <v>862</v>
      </c>
      <c r="Z198" s="815">
        <v>1</v>
      </c>
      <c r="AA198" s="815"/>
      <c r="AB198" s="815">
        <v>250</v>
      </c>
      <c r="AC198" s="814">
        <v>42601</v>
      </c>
      <c r="AD198" s="816"/>
      <c r="AE198" s="782" t="s">
        <v>825</v>
      </c>
      <c r="AF198" s="782"/>
      <c r="AG198" s="782"/>
      <c r="AH198" s="817"/>
      <c r="AI198" s="800">
        <v>1228</v>
      </c>
      <c r="AJ198" s="782">
        <v>0.36522153846153799</v>
      </c>
      <c r="AK198" s="816"/>
      <c r="AL198" s="800">
        <v>1.1130293159609119</v>
      </c>
      <c r="AM198" s="782">
        <v>1.0317025704103739</v>
      </c>
      <c r="AN198" s="782">
        <v>0.70002926543751831</v>
      </c>
      <c r="AO198" s="818">
        <v>0.70010615711252644</v>
      </c>
      <c r="AP198" s="816"/>
      <c r="AQ198" s="819">
        <v>1366.8</v>
      </c>
      <c r="AR198" s="820">
        <v>0.37680000000000002</v>
      </c>
      <c r="AS198" s="820">
        <v>1366.8</v>
      </c>
      <c r="AT198" s="820">
        <v>0.37680000000000002</v>
      </c>
      <c r="AU198" s="816"/>
      <c r="AV198" s="820">
        <v>956.8</v>
      </c>
      <c r="AW198" s="820">
        <v>0.26379999999999998</v>
      </c>
      <c r="AX198" s="820">
        <v>956.8</v>
      </c>
      <c r="AY198" s="820">
        <v>0.26379999999999998</v>
      </c>
      <c r="AZ198" s="816"/>
      <c r="BA198" s="820"/>
      <c r="BB198" s="820">
        <v>956.8</v>
      </c>
      <c r="BC198" s="820">
        <v>956.8</v>
      </c>
      <c r="BD198" s="820">
        <v>956.8</v>
      </c>
      <c r="BE198" s="820">
        <v>956.8</v>
      </c>
      <c r="BF198" s="820">
        <v>956.8</v>
      </c>
      <c r="BG198" s="820">
        <v>956.8</v>
      </c>
      <c r="BH198" s="820">
        <v>956.8</v>
      </c>
      <c r="BI198" s="820">
        <v>956.8</v>
      </c>
      <c r="BJ198" s="820">
        <v>956.8</v>
      </c>
      <c r="BK198" s="820">
        <v>956.8</v>
      </c>
      <c r="BL198" s="820">
        <v>956.8</v>
      </c>
      <c r="BM198" s="820">
        <v>956.8</v>
      </c>
      <c r="BN198" s="820">
        <v>956.8</v>
      </c>
      <c r="BO198" s="820">
        <v>956.8</v>
      </c>
      <c r="BP198" s="820">
        <v>956.8</v>
      </c>
      <c r="BQ198" s="820">
        <v>956.8</v>
      </c>
      <c r="BR198" s="820">
        <v>956.8</v>
      </c>
      <c r="BS198" s="820">
        <v>956.8</v>
      </c>
      <c r="BT198" s="820">
        <v>956.8</v>
      </c>
      <c r="BU198" s="820"/>
      <c r="BV198" s="820"/>
      <c r="BW198" s="820"/>
      <c r="BX198" s="820"/>
      <c r="BY198" s="820"/>
      <c r="BZ198" s="820"/>
      <c r="CA198" s="816"/>
      <c r="CB198" s="820"/>
      <c r="CC198" s="820">
        <v>0.26379999999999998</v>
      </c>
      <c r="CD198" s="820">
        <v>0.26379999999999998</v>
      </c>
      <c r="CE198" s="820">
        <v>0.26379999999999998</v>
      </c>
      <c r="CF198" s="820">
        <v>0.26379999999999998</v>
      </c>
      <c r="CG198" s="820">
        <v>0.26379999999999998</v>
      </c>
      <c r="CH198" s="820">
        <v>0.26379999999999998</v>
      </c>
      <c r="CI198" s="820">
        <v>0.26379999999999998</v>
      </c>
      <c r="CJ198" s="820">
        <v>0.26379999999999998</v>
      </c>
      <c r="CK198" s="820">
        <v>0.26379999999999998</v>
      </c>
      <c r="CL198" s="820">
        <v>0.26379999999999998</v>
      </c>
      <c r="CM198" s="820">
        <v>0.26379999999999998</v>
      </c>
      <c r="CN198" s="820">
        <v>0.26379999999999998</v>
      </c>
      <c r="CO198" s="820">
        <v>0.26379999999999998</v>
      </c>
      <c r="CP198" s="820">
        <v>0.26379999999999998</v>
      </c>
      <c r="CQ198" s="820">
        <v>0.26379999999999998</v>
      </c>
      <c r="CR198" s="820">
        <v>0.26379999999999998</v>
      </c>
      <c r="CS198" s="820">
        <v>0.26379999999999998</v>
      </c>
      <c r="CT198" s="820">
        <v>0.26379999999999998</v>
      </c>
      <c r="CU198" s="820">
        <v>0.26379999999999998</v>
      </c>
      <c r="CV198" s="820"/>
      <c r="CW198" s="820"/>
      <c r="CX198" s="820"/>
      <c r="CY198" s="820"/>
      <c r="CZ198" s="820"/>
      <c r="DA198" s="821"/>
    </row>
    <row r="199" spans="2:105">
      <c r="B199" s="800">
        <v>19287</v>
      </c>
      <c r="C199" s="782" t="s">
        <v>682</v>
      </c>
      <c r="D199" s="782" t="s">
        <v>858</v>
      </c>
      <c r="E199" s="782" t="s">
        <v>740</v>
      </c>
      <c r="F199" s="782" t="s">
        <v>820</v>
      </c>
      <c r="G199" s="782" t="s">
        <v>821</v>
      </c>
      <c r="H199" s="815">
        <v>2016</v>
      </c>
      <c r="I199" s="816"/>
      <c r="J199" s="764">
        <v>726429</v>
      </c>
      <c r="K199" s="764"/>
      <c r="L199" s="764" t="s">
        <v>29</v>
      </c>
      <c r="M199" s="782"/>
      <c r="N199" s="782"/>
      <c r="O199" s="782"/>
      <c r="P199" s="782"/>
      <c r="Q199" s="782"/>
      <c r="R199" s="782"/>
      <c r="S199" s="816"/>
      <c r="T199" s="782" t="s">
        <v>863</v>
      </c>
      <c r="U199" s="782"/>
      <c r="V199" s="782"/>
      <c r="W199" s="782"/>
      <c r="X199" s="801">
        <v>42428</v>
      </c>
      <c r="Y199" s="815" t="s">
        <v>864</v>
      </c>
      <c r="Z199" s="815">
        <v>2</v>
      </c>
      <c r="AA199" s="815"/>
      <c r="AB199" s="815">
        <v>650</v>
      </c>
      <c r="AC199" s="814">
        <v>42621</v>
      </c>
      <c r="AD199" s="816"/>
      <c r="AE199" s="782" t="s">
        <v>825</v>
      </c>
      <c r="AF199" s="782"/>
      <c r="AG199" s="782"/>
      <c r="AH199" s="817"/>
      <c r="AI199" s="800">
        <v>1244.8599999999999</v>
      </c>
      <c r="AJ199" s="782">
        <v>0.3751185861316742</v>
      </c>
      <c r="AK199" s="816"/>
      <c r="AL199" s="800">
        <v>1.1234998313063316</v>
      </c>
      <c r="AM199" s="782">
        <v>1.0993856749482398</v>
      </c>
      <c r="AN199" s="782">
        <v>0.70684970684970683</v>
      </c>
      <c r="AO199" s="818">
        <v>0.7259941804073714</v>
      </c>
      <c r="AP199" s="816"/>
      <c r="AQ199" s="819">
        <v>1398.6</v>
      </c>
      <c r="AR199" s="820">
        <v>0.41240000000000004</v>
      </c>
      <c r="AS199" s="820">
        <v>1398.6</v>
      </c>
      <c r="AT199" s="820">
        <v>0.41240000000000004</v>
      </c>
      <c r="AU199" s="816"/>
      <c r="AV199" s="820">
        <v>988.59999999999991</v>
      </c>
      <c r="AW199" s="820">
        <v>0.2994</v>
      </c>
      <c r="AX199" s="820">
        <v>988.59999999999991</v>
      </c>
      <c r="AY199" s="820">
        <v>0.2994</v>
      </c>
      <c r="AZ199" s="816"/>
      <c r="BA199" s="820"/>
      <c r="BB199" s="820">
        <v>988.59999999999991</v>
      </c>
      <c r="BC199" s="820">
        <v>988.59999999999991</v>
      </c>
      <c r="BD199" s="820">
        <v>988.59999999999991</v>
      </c>
      <c r="BE199" s="820">
        <v>988.59999999999991</v>
      </c>
      <c r="BF199" s="820">
        <v>988.59999999999991</v>
      </c>
      <c r="BG199" s="820">
        <v>988.59999999999991</v>
      </c>
      <c r="BH199" s="820">
        <v>988.59999999999991</v>
      </c>
      <c r="BI199" s="820">
        <v>988.59999999999991</v>
      </c>
      <c r="BJ199" s="820">
        <v>988.59999999999991</v>
      </c>
      <c r="BK199" s="820">
        <v>988.59999999999991</v>
      </c>
      <c r="BL199" s="820">
        <v>988.59999999999991</v>
      </c>
      <c r="BM199" s="820">
        <v>988.59999999999991</v>
      </c>
      <c r="BN199" s="820">
        <v>988.59999999999991</v>
      </c>
      <c r="BO199" s="820">
        <v>988.59999999999991</v>
      </c>
      <c r="BP199" s="820">
        <v>988.59999999999991</v>
      </c>
      <c r="BQ199" s="820">
        <v>988.59999999999991</v>
      </c>
      <c r="BR199" s="820">
        <v>988.59999999999991</v>
      </c>
      <c r="BS199" s="820">
        <v>988.59999999999991</v>
      </c>
      <c r="BT199" s="820">
        <v>956.8</v>
      </c>
      <c r="BU199" s="820"/>
      <c r="BV199" s="820"/>
      <c r="BW199" s="820"/>
      <c r="BX199" s="820"/>
      <c r="BY199" s="820"/>
      <c r="BZ199" s="820"/>
      <c r="CA199" s="816"/>
      <c r="CB199" s="820"/>
      <c r="CC199" s="820">
        <v>0.2994</v>
      </c>
      <c r="CD199" s="820">
        <v>0.2994</v>
      </c>
      <c r="CE199" s="820">
        <v>0.2994</v>
      </c>
      <c r="CF199" s="820">
        <v>0.2994</v>
      </c>
      <c r="CG199" s="820">
        <v>0.2994</v>
      </c>
      <c r="CH199" s="820">
        <v>0.2994</v>
      </c>
      <c r="CI199" s="820">
        <v>0.2994</v>
      </c>
      <c r="CJ199" s="820">
        <v>0.2994</v>
      </c>
      <c r="CK199" s="820">
        <v>0.2994</v>
      </c>
      <c r="CL199" s="820">
        <v>0.2994</v>
      </c>
      <c r="CM199" s="820">
        <v>0.2994</v>
      </c>
      <c r="CN199" s="820">
        <v>0.2994</v>
      </c>
      <c r="CO199" s="820">
        <v>0.2994</v>
      </c>
      <c r="CP199" s="820">
        <v>0.2994</v>
      </c>
      <c r="CQ199" s="820">
        <v>0.2994</v>
      </c>
      <c r="CR199" s="820">
        <v>0.2994</v>
      </c>
      <c r="CS199" s="820">
        <v>0.2994</v>
      </c>
      <c r="CT199" s="820">
        <v>0.2994</v>
      </c>
      <c r="CU199" s="820">
        <v>0.26379999999999998</v>
      </c>
      <c r="CV199" s="820"/>
      <c r="CW199" s="820"/>
      <c r="CX199" s="820"/>
      <c r="CY199" s="820"/>
      <c r="CZ199" s="820"/>
      <c r="DA199" s="821"/>
    </row>
    <row r="200" spans="2:105">
      <c r="B200" s="800">
        <v>19288</v>
      </c>
      <c r="C200" s="782" t="s">
        <v>682</v>
      </c>
      <c r="D200" s="782" t="s">
        <v>858</v>
      </c>
      <c r="E200" s="782" t="s">
        <v>740</v>
      </c>
      <c r="F200" s="782" t="s">
        <v>820</v>
      </c>
      <c r="G200" s="782" t="s">
        <v>821</v>
      </c>
      <c r="H200" s="815">
        <v>2016</v>
      </c>
      <c r="I200" s="816"/>
      <c r="J200" s="764">
        <v>725245</v>
      </c>
      <c r="K200" s="764"/>
      <c r="L200" s="764" t="s">
        <v>29</v>
      </c>
      <c r="M200" s="782"/>
      <c r="N200" s="782"/>
      <c r="O200" s="782"/>
      <c r="P200" s="782"/>
      <c r="Q200" s="782"/>
      <c r="R200" s="782"/>
      <c r="S200" s="816"/>
      <c r="T200" s="782" t="s">
        <v>866</v>
      </c>
      <c r="U200" s="782"/>
      <c r="V200" s="782"/>
      <c r="W200" s="782"/>
      <c r="X200" s="801">
        <v>42416</v>
      </c>
      <c r="Y200" s="815" t="s">
        <v>862</v>
      </c>
      <c r="Z200" s="815">
        <v>1</v>
      </c>
      <c r="AA200" s="815"/>
      <c r="AB200" s="815">
        <v>400</v>
      </c>
      <c r="AC200" s="814">
        <v>42621</v>
      </c>
      <c r="AD200" s="816"/>
      <c r="AE200" s="782" t="s">
        <v>825</v>
      </c>
      <c r="AF200" s="782"/>
      <c r="AG200" s="782"/>
      <c r="AH200" s="817"/>
      <c r="AI200" s="800">
        <v>16.86</v>
      </c>
      <c r="AJ200" s="782">
        <v>9.8970476701362407E-3</v>
      </c>
      <c r="AK200" s="816"/>
      <c r="AL200" s="800">
        <v>1.8861209964412813</v>
      </c>
      <c r="AM200" s="782">
        <v>3.5970322854381016</v>
      </c>
      <c r="AN200" s="782">
        <v>1</v>
      </c>
      <c r="AO200" s="818">
        <v>1</v>
      </c>
      <c r="AP200" s="816"/>
      <c r="AQ200" s="819">
        <v>31.8</v>
      </c>
      <c r="AR200" s="820">
        <v>3.56E-2</v>
      </c>
      <c r="AS200" s="820">
        <v>31.8</v>
      </c>
      <c r="AT200" s="820">
        <v>3.56E-2</v>
      </c>
      <c r="AU200" s="816"/>
      <c r="AV200" s="820">
        <v>31.8</v>
      </c>
      <c r="AW200" s="820">
        <v>3.56E-2</v>
      </c>
      <c r="AX200" s="820">
        <v>31.8</v>
      </c>
      <c r="AY200" s="820">
        <v>3.56E-2</v>
      </c>
      <c r="AZ200" s="816"/>
      <c r="BA200" s="820"/>
      <c r="BB200" s="820">
        <v>31.8</v>
      </c>
      <c r="BC200" s="820">
        <v>31.8</v>
      </c>
      <c r="BD200" s="820">
        <v>31.8</v>
      </c>
      <c r="BE200" s="820">
        <v>31.8</v>
      </c>
      <c r="BF200" s="820">
        <v>31.8</v>
      </c>
      <c r="BG200" s="820">
        <v>31.8</v>
      </c>
      <c r="BH200" s="820">
        <v>31.8</v>
      </c>
      <c r="BI200" s="820">
        <v>31.8</v>
      </c>
      <c r="BJ200" s="820">
        <v>31.8</v>
      </c>
      <c r="BK200" s="820">
        <v>31.8</v>
      </c>
      <c r="BL200" s="820">
        <v>31.8</v>
      </c>
      <c r="BM200" s="820">
        <v>31.8</v>
      </c>
      <c r="BN200" s="820">
        <v>31.8</v>
      </c>
      <c r="BO200" s="820">
        <v>31.8</v>
      </c>
      <c r="BP200" s="820">
        <v>31.8</v>
      </c>
      <c r="BQ200" s="820">
        <v>31.8</v>
      </c>
      <c r="BR200" s="820">
        <v>31.8</v>
      </c>
      <c r="BS200" s="820">
        <v>31.8</v>
      </c>
      <c r="BT200" s="820">
        <v>0</v>
      </c>
      <c r="BU200" s="820"/>
      <c r="BV200" s="820"/>
      <c r="BW200" s="820"/>
      <c r="BX200" s="820"/>
      <c r="BY200" s="820"/>
      <c r="BZ200" s="820"/>
      <c r="CA200" s="816"/>
      <c r="CB200" s="820"/>
      <c r="CC200" s="820">
        <v>3.56E-2</v>
      </c>
      <c r="CD200" s="820">
        <v>3.56E-2</v>
      </c>
      <c r="CE200" s="820">
        <v>3.56E-2</v>
      </c>
      <c r="CF200" s="820">
        <v>3.56E-2</v>
      </c>
      <c r="CG200" s="820">
        <v>3.56E-2</v>
      </c>
      <c r="CH200" s="820">
        <v>3.56E-2</v>
      </c>
      <c r="CI200" s="820">
        <v>3.56E-2</v>
      </c>
      <c r="CJ200" s="820">
        <v>3.56E-2</v>
      </c>
      <c r="CK200" s="820">
        <v>3.56E-2</v>
      </c>
      <c r="CL200" s="820">
        <v>3.56E-2</v>
      </c>
      <c r="CM200" s="820">
        <v>3.56E-2</v>
      </c>
      <c r="CN200" s="820">
        <v>3.56E-2</v>
      </c>
      <c r="CO200" s="820">
        <v>3.56E-2</v>
      </c>
      <c r="CP200" s="820">
        <v>3.56E-2</v>
      </c>
      <c r="CQ200" s="820">
        <v>3.56E-2</v>
      </c>
      <c r="CR200" s="820">
        <v>3.56E-2</v>
      </c>
      <c r="CS200" s="820">
        <v>3.56E-2</v>
      </c>
      <c r="CT200" s="820">
        <v>3.56E-2</v>
      </c>
      <c r="CU200" s="820">
        <v>0</v>
      </c>
      <c r="CV200" s="820"/>
      <c r="CW200" s="820"/>
      <c r="CX200" s="820"/>
      <c r="CY200" s="820"/>
      <c r="CZ200" s="820"/>
      <c r="DA200" s="821"/>
    </row>
    <row r="201" spans="2:105">
      <c r="B201" s="800">
        <v>19281</v>
      </c>
      <c r="C201" s="782" t="s">
        <v>682</v>
      </c>
      <c r="D201" s="782" t="s">
        <v>858</v>
      </c>
      <c r="E201" s="782" t="s">
        <v>740</v>
      </c>
      <c r="F201" s="782" t="s">
        <v>820</v>
      </c>
      <c r="G201" s="782" t="s">
        <v>821</v>
      </c>
      <c r="H201" s="815">
        <v>2016</v>
      </c>
      <c r="I201" s="816"/>
      <c r="J201" s="764">
        <v>719329</v>
      </c>
      <c r="K201" s="764"/>
      <c r="L201" s="764" t="s">
        <v>29</v>
      </c>
      <c r="M201" s="782"/>
      <c r="N201" s="782"/>
      <c r="O201" s="782"/>
      <c r="P201" s="782"/>
      <c r="Q201" s="782"/>
      <c r="R201" s="782"/>
      <c r="S201" s="816"/>
      <c r="T201" s="782" t="s">
        <v>859</v>
      </c>
      <c r="U201" s="782"/>
      <c r="V201" s="782"/>
      <c r="W201" s="782"/>
      <c r="X201" s="801">
        <v>42443</v>
      </c>
      <c r="Y201" s="815" t="s">
        <v>862</v>
      </c>
      <c r="Z201" s="815">
        <v>1</v>
      </c>
      <c r="AA201" s="815"/>
      <c r="AB201" s="815">
        <v>250</v>
      </c>
      <c r="AC201" s="814">
        <v>42621</v>
      </c>
      <c r="AD201" s="816"/>
      <c r="AE201" s="782" t="s">
        <v>825</v>
      </c>
      <c r="AF201" s="782"/>
      <c r="AG201" s="782"/>
      <c r="AH201" s="817"/>
      <c r="AI201" s="800">
        <v>1228</v>
      </c>
      <c r="AJ201" s="782">
        <v>0.36522153846153799</v>
      </c>
      <c r="AK201" s="816"/>
      <c r="AL201" s="800">
        <v>1.1130293159609119</v>
      </c>
      <c r="AM201" s="782">
        <v>1.0317025704103739</v>
      </c>
      <c r="AN201" s="782">
        <v>0.70002926543751831</v>
      </c>
      <c r="AO201" s="818">
        <v>0.70010615711252644</v>
      </c>
      <c r="AP201" s="816"/>
      <c r="AQ201" s="819">
        <v>1366.8</v>
      </c>
      <c r="AR201" s="820">
        <v>0.37680000000000002</v>
      </c>
      <c r="AS201" s="820">
        <v>1366.8</v>
      </c>
      <c r="AT201" s="820">
        <v>0.37680000000000002</v>
      </c>
      <c r="AU201" s="816"/>
      <c r="AV201" s="820">
        <v>956.8</v>
      </c>
      <c r="AW201" s="820">
        <v>0.26379999999999998</v>
      </c>
      <c r="AX201" s="820">
        <v>956.8</v>
      </c>
      <c r="AY201" s="820">
        <v>0.26379999999999998</v>
      </c>
      <c r="AZ201" s="816"/>
      <c r="BA201" s="820"/>
      <c r="BB201" s="820">
        <v>956.8</v>
      </c>
      <c r="BC201" s="820">
        <v>956.8</v>
      </c>
      <c r="BD201" s="820">
        <v>956.8</v>
      </c>
      <c r="BE201" s="820">
        <v>956.8</v>
      </c>
      <c r="BF201" s="820">
        <v>956.8</v>
      </c>
      <c r="BG201" s="820">
        <v>956.8</v>
      </c>
      <c r="BH201" s="820">
        <v>956.8</v>
      </c>
      <c r="BI201" s="820">
        <v>956.8</v>
      </c>
      <c r="BJ201" s="820">
        <v>956.8</v>
      </c>
      <c r="BK201" s="820">
        <v>956.8</v>
      </c>
      <c r="BL201" s="820">
        <v>956.8</v>
      </c>
      <c r="BM201" s="820">
        <v>956.8</v>
      </c>
      <c r="BN201" s="820">
        <v>956.8</v>
      </c>
      <c r="BO201" s="820">
        <v>956.8</v>
      </c>
      <c r="BP201" s="820">
        <v>956.8</v>
      </c>
      <c r="BQ201" s="820">
        <v>956.8</v>
      </c>
      <c r="BR201" s="820">
        <v>956.8</v>
      </c>
      <c r="BS201" s="820">
        <v>956.8</v>
      </c>
      <c r="BT201" s="820">
        <v>956.8</v>
      </c>
      <c r="BU201" s="820"/>
      <c r="BV201" s="820"/>
      <c r="BW201" s="820"/>
      <c r="BX201" s="820"/>
      <c r="BY201" s="820"/>
      <c r="BZ201" s="820"/>
      <c r="CA201" s="816"/>
      <c r="CB201" s="820"/>
      <c r="CC201" s="820">
        <v>0.26379999999999998</v>
      </c>
      <c r="CD201" s="820">
        <v>0.26379999999999998</v>
      </c>
      <c r="CE201" s="820">
        <v>0.26379999999999998</v>
      </c>
      <c r="CF201" s="820">
        <v>0.26379999999999998</v>
      </c>
      <c r="CG201" s="820">
        <v>0.26379999999999998</v>
      </c>
      <c r="CH201" s="820">
        <v>0.26379999999999998</v>
      </c>
      <c r="CI201" s="820">
        <v>0.26379999999999998</v>
      </c>
      <c r="CJ201" s="820">
        <v>0.26379999999999998</v>
      </c>
      <c r="CK201" s="820">
        <v>0.26379999999999998</v>
      </c>
      <c r="CL201" s="820">
        <v>0.26379999999999998</v>
      </c>
      <c r="CM201" s="820">
        <v>0.26379999999999998</v>
      </c>
      <c r="CN201" s="820">
        <v>0.26379999999999998</v>
      </c>
      <c r="CO201" s="820">
        <v>0.26379999999999998</v>
      </c>
      <c r="CP201" s="820">
        <v>0.26379999999999998</v>
      </c>
      <c r="CQ201" s="820">
        <v>0.26379999999999998</v>
      </c>
      <c r="CR201" s="820">
        <v>0.26379999999999998</v>
      </c>
      <c r="CS201" s="820">
        <v>0.26379999999999998</v>
      </c>
      <c r="CT201" s="820">
        <v>0.26379999999999998</v>
      </c>
      <c r="CU201" s="820">
        <v>0.26379999999999998</v>
      </c>
      <c r="CV201" s="820"/>
      <c r="CW201" s="820"/>
      <c r="CX201" s="820"/>
      <c r="CY201" s="820"/>
      <c r="CZ201" s="820"/>
      <c r="DA201" s="821"/>
    </row>
    <row r="202" spans="2:105">
      <c r="B202" s="800">
        <v>19289</v>
      </c>
      <c r="C202" s="782" t="s">
        <v>682</v>
      </c>
      <c r="D202" s="782" t="s">
        <v>858</v>
      </c>
      <c r="E202" s="782" t="s">
        <v>740</v>
      </c>
      <c r="F202" s="782" t="s">
        <v>820</v>
      </c>
      <c r="G202" s="782" t="s">
        <v>821</v>
      </c>
      <c r="H202" s="815">
        <v>2016</v>
      </c>
      <c r="I202" s="816"/>
      <c r="J202" s="764">
        <v>725257</v>
      </c>
      <c r="K202" s="764"/>
      <c r="L202" s="764" t="s">
        <v>29</v>
      </c>
      <c r="M202" s="782"/>
      <c r="N202" s="782"/>
      <c r="O202" s="782"/>
      <c r="P202" s="782"/>
      <c r="Q202" s="782"/>
      <c r="R202" s="782"/>
      <c r="S202" s="816"/>
      <c r="T202" s="782" t="s">
        <v>859</v>
      </c>
      <c r="U202" s="782"/>
      <c r="V202" s="782"/>
      <c r="W202" s="782"/>
      <c r="X202" s="801">
        <v>42400</v>
      </c>
      <c r="Y202" s="815" t="s">
        <v>862</v>
      </c>
      <c r="Z202" s="815">
        <v>1</v>
      </c>
      <c r="AA202" s="815"/>
      <c r="AB202" s="815">
        <v>250</v>
      </c>
      <c r="AC202" s="814">
        <v>42621</v>
      </c>
      <c r="AD202" s="816"/>
      <c r="AE202" s="782" t="s">
        <v>825</v>
      </c>
      <c r="AF202" s="782"/>
      <c r="AG202" s="782"/>
      <c r="AH202" s="817"/>
      <c r="AI202" s="800">
        <v>1228</v>
      </c>
      <c r="AJ202" s="782">
        <v>0.36522153846153799</v>
      </c>
      <c r="AK202" s="816"/>
      <c r="AL202" s="800">
        <v>1.1130293159609119</v>
      </c>
      <c r="AM202" s="782">
        <v>1.0317025704103739</v>
      </c>
      <c r="AN202" s="782">
        <v>0.70002926543751831</v>
      </c>
      <c r="AO202" s="818">
        <v>0.70010615711252644</v>
      </c>
      <c r="AP202" s="816"/>
      <c r="AQ202" s="819">
        <v>1366.8</v>
      </c>
      <c r="AR202" s="820">
        <v>0.37680000000000002</v>
      </c>
      <c r="AS202" s="820">
        <v>1366.8</v>
      </c>
      <c r="AT202" s="820">
        <v>0.37680000000000002</v>
      </c>
      <c r="AU202" s="816"/>
      <c r="AV202" s="820">
        <v>956.8</v>
      </c>
      <c r="AW202" s="820">
        <v>0.26379999999999998</v>
      </c>
      <c r="AX202" s="820">
        <v>956.8</v>
      </c>
      <c r="AY202" s="820">
        <v>0.26379999999999998</v>
      </c>
      <c r="AZ202" s="816"/>
      <c r="BA202" s="820"/>
      <c r="BB202" s="820">
        <v>956.8</v>
      </c>
      <c r="BC202" s="820">
        <v>956.8</v>
      </c>
      <c r="BD202" s="820">
        <v>956.8</v>
      </c>
      <c r="BE202" s="820">
        <v>956.8</v>
      </c>
      <c r="BF202" s="820">
        <v>956.8</v>
      </c>
      <c r="BG202" s="820">
        <v>956.8</v>
      </c>
      <c r="BH202" s="820">
        <v>956.8</v>
      </c>
      <c r="BI202" s="820">
        <v>956.8</v>
      </c>
      <c r="BJ202" s="820">
        <v>956.8</v>
      </c>
      <c r="BK202" s="820">
        <v>956.8</v>
      </c>
      <c r="BL202" s="820">
        <v>956.8</v>
      </c>
      <c r="BM202" s="820">
        <v>956.8</v>
      </c>
      <c r="BN202" s="820">
        <v>956.8</v>
      </c>
      <c r="BO202" s="820">
        <v>956.8</v>
      </c>
      <c r="BP202" s="820">
        <v>956.8</v>
      </c>
      <c r="BQ202" s="820">
        <v>956.8</v>
      </c>
      <c r="BR202" s="820">
        <v>956.8</v>
      </c>
      <c r="BS202" s="820">
        <v>956.8</v>
      </c>
      <c r="BT202" s="820">
        <v>956.8</v>
      </c>
      <c r="BU202" s="820"/>
      <c r="BV202" s="820"/>
      <c r="BW202" s="820"/>
      <c r="BX202" s="820"/>
      <c r="BY202" s="820"/>
      <c r="BZ202" s="820"/>
      <c r="CA202" s="816"/>
      <c r="CB202" s="820"/>
      <c r="CC202" s="820">
        <v>0.26379999999999998</v>
      </c>
      <c r="CD202" s="820">
        <v>0.26379999999999998</v>
      </c>
      <c r="CE202" s="820">
        <v>0.26379999999999998</v>
      </c>
      <c r="CF202" s="820">
        <v>0.26379999999999998</v>
      </c>
      <c r="CG202" s="820">
        <v>0.26379999999999998</v>
      </c>
      <c r="CH202" s="820">
        <v>0.26379999999999998</v>
      </c>
      <c r="CI202" s="820">
        <v>0.26379999999999998</v>
      </c>
      <c r="CJ202" s="820">
        <v>0.26379999999999998</v>
      </c>
      <c r="CK202" s="820">
        <v>0.26379999999999998</v>
      </c>
      <c r="CL202" s="820">
        <v>0.26379999999999998</v>
      </c>
      <c r="CM202" s="820">
        <v>0.26379999999999998</v>
      </c>
      <c r="CN202" s="820">
        <v>0.26379999999999998</v>
      </c>
      <c r="CO202" s="820">
        <v>0.26379999999999998</v>
      </c>
      <c r="CP202" s="820">
        <v>0.26379999999999998</v>
      </c>
      <c r="CQ202" s="820">
        <v>0.26379999999999998</v>
      </c>
      <c r="CR202" s="820">
        <v>0.26379999999999998</v>
      </c>
      <c r="CS202" s="820">
        <v>0.26379999999999998</v>
      </c>
      <c r="CT202" s="820">
        <v>0.26379999999999998</v>
      </c>
      <c r="CU202" s="820">
        <v>0.26379999999999998</v>
      </c>
      <c r="CV202" s="820"/>
      <c r="CW202" s="820"/>
      <c r="CX202" s="820"/>
      <c r="CY202" s="820"/>
      <c r="CZ202" s="820"/>
      <c r="DA202" s="821"/>
    </row>
    <row r="203" spans="2:105">
      <c r="B203" s="800">
        <v>19290</v>
      </c>
      <c r="C203" s="782" t="s">
        <v>682</v>
      </c>
      <c r="D203" s="782" t="s">
        <v>858</v>
      </c>
      <c r="E203" s="782" t="s">
        <v>740</v>
      </c>
      <c r="F203" s="782" t="s">
        <v>820</v>
      </c>
      <c r="G203" s="782" t="s">
        <v>821</v>
      </c>
      <c r="H203" s="815">
        <v>2016</v>
      </c>
      <c r="I203" s="816"/>
      <c r="J203" s="764">
        <v>726417</v>
      </c>
      <c r="K203" s="764"/>
      <c r="L203" s="764" t="s">
        <v>29</v>
      </c>
      <c r="M203" s="782"/>
      <c r="N203" s="782"/>
      <c r="O203" s="782"/>
      <c r="P203" s="782"/>
      <c r="Q203" s="782"/>
      <c r="R203" s="782"/>
      <c r="S203" s="816"/>
      <c r="T203" s="782" t="s">
        <v>859</v>
      </c>
      <c r="U203" s="782"/>
      <c r="V203" s="782"/>
      <c r="W203" s="782"/>
      <c r="X203" s="801">
        <v>42422</v>
      </c>
      <c r="Y203" s="815" t="s">
        <v>862</v>
      </c>
      <c r="Z203" s="815">
        <v>1</v>
      </c>
      <c r="AA203" s="815"/>
      <c r="AB203" s="815">
        <v>250</v>
      </c>
      <c r="AC203" s="814">
        <v>42621</v>
      </c>
      <c r="AD203" s="816"/>
      <c r="AE203" s="782" t="s">
        <v>825</v>
      </c>
      <c r="AF203" s="782"/>
      <c r="AG203" s="782"/>
      <c r="AH203" s="817"/>
      <c r="AI203" s="800">
        <v>1228</v>
      </c>
      <c r="AJ203" s="782">
        <v>0.36522153846153799</v>
      </c>
      <c r="AK203" s="816"/>
      <c r="AL203" s="800">
        <v>1.1130293159609119</v>
      </c>
      <c r="AM203" s="782">
        <v>1.0317025704103739</v>
      </c>
      <c r="AN203" s="782">
        <v>0.70002926543751831</v>
      </c>
      <c r="AO203" s="818">
        <v>0.70010615711252644</v>
      </c>
      <c r="AP203" s="816"/>
      <c r="AQ203" s="819">
        <v>1366.8</v>
      </c>
      <c r="AR203" s="820">
        <v>0.37680000000000002</v>
      </c>
      <c r="AS203" s="820">
        <v>1366.8</v>
      </c>
      <c r="AT203" s="820">
        <v>0.37680000000000002</v>
      </c>
      <c r="AU203" s="816"/>
      <c r="AV203" s="820">
        <v>956.8</v>
      </c>
      <c r="AW203" s="820">
        <v>0.26379999999999998</v>
      </c>
      <c r="AX203" s="820">
        <v>956.8</v>
      </c>
      <c r="AY203" s="820">
        <v>0.26379999999999998</v>
      </c>
      <c r="AZ203" s="816"/>
      <c r="BA203" s="820"/>
      <c r="BB203" s="820">
        <v>956.8</v>
      </c>
      <c r="BC203" s="820">
        <v>956.8</v>
      </c>
      <c r="BD203" s="820">
        <v>956.8</v>
      </c>
      <c r="BE203" s="820">
        <v>956.8</v>
      </c>
      <c r="BF203" s="820">
        <v>956.8</v>
      </c>
      <c r="BG203" s="820">
        <v>956.8</v>
      </c>
      <c r="BH203" s="820">
        <v>956.8</v>
      </c>
      <c r="BI203" s="820">
        <v>956.8</v>
      </c>
      <c r="BJ203" s="820">
        <v>956.8</v>
      </c>
      <c r="BK203" s="820">
        <v>956.8</v>
      </c>
      <c r="BL203" s="820">
        <v>956.8</v>
      </c>
      <c r="BM203" s="820">
        <v>956.8</v>
      </c>
      <c r="BN203" s="820">
        <v>956.8</v>
      </c>
      <c r="BO203" s="820">
        <v>956.8</v>
      </c>
      <c r="BP203" s="820">
        <v>956.8</v>
      </c>
      <c r="BQ203" s="820">
        <v>956.8</v>
      </c>
      <c r="BR203" s="820">
        <v>956.8</v>
      </c>
      <c r="BS203" s="820">
        <v>956.8</v>
      </c>
      <c r="BT203" s="820">
        <v>956.8</v>
      </c>
      <c r="BU203" s="820"/>
      <c r="BV203" s="820"/>
      <c r="BW203" s="820"/>
      <c r="BX203" s="820"/>
      <c r="BY203" s="820"/>
      <c r="BZ203" s="820"/>
      <c r="CA203" s="816"/>
      <c r="CB203" s="820"/>
      <c r="CC203" s="820">
        <v>0.26379999999999998</v>
      </c>
      <c r="CD203" s="820">
        <v>0.26379999999999998</v>
      </c>
      <c r="CE203" s="820">
        <v>0.26379999999999998</v>
      </c>
      <c r="CF203" s="820">
        <v>0.26379999999999998</v>
      </c>
      <c r="CG203" s="820">
        <v>0.26379999999999998</v>
      </c>
      <c r="CH203" s="820">
        <v>0.26379999999999998</v>
      </c>
      <c r="CI203" s="820">
        <v>0.26379999999999998</v>
      </c>
      <c r="CJ203" s="820">
        <v>0.26379999999999998</v>
      </c>
      <c r="CK203" s="820">
        <v>0.26379999999999998</v>
      </c>
      <c r="CL203" s="820">
        <v>0.26379999999999998</v>
      </c>
      <c r="CM203" s="820">
        <v>0.26379999999999998</v>
      </c>
      <c r="CN203" s="820">
        <v>0.26379999999999998</v>
      </c>
      <c r="CO203" s="820">
        <v>0.26379999999999998</v>
      </c>
      <c r="CP203" s="820">
        <v>0.26379999999999998</v>
      </c>
      <c r="CQ203" s="820">
        <v>0.26379999999999998</v>
      </c>
      <c r="CR203" s="820">
        <v>0.26379999999999998</v>
      </c>
      <c r="CS203" s="820">
        <v>0.26379999999999998</v>
      </c>
      <c r="CT203" s="820">
        <v>0.26379999999999998</v>
      </c>
      <c r="CU203" s="820">
        <v>0.26379999999999998</v>
      </c>
      <c r="CV203" s="820"/>
      <c r="CW203" s="820"/>
      <c r="CX203" s="820"/>
      <c r="CY203" s="820"/>
      <c r="CZ203" s="820"/>
      <c r="DA203" s="821"/>
    </row>
    <row r="204" spans="2:105">
      <c r="B204" s="800">
        <v>19292</v>
      </c>
      <c r="C204" s="782" t="s">
        <v>682</v>
      </c>
      <c r="D204" s="782" t="s">
        <v>858</v>
      </c>
      <c r="E204" s="782" t="s">
        <v>740</v>
      </c>
      <c r="F204" s="782" t="s">
        <v>820</v>
      </c>
      <c r="G204" s="782" t="s">
        <v>821</v>
      </c>
      <c r="H204" s="815">
        <v>2016</v>
      </c>
      <c r="I204" s="816"/>
      <c r="J204" s="764">
        <v>732795</v>
      </c>
      <c r="K204" s="764"/>
      <c r="L204" s="764" t="s">
        <v>29</v>
      </c>
      <c r="M204" s="782"/>
      <c r="N204" s="782"/>
      <c r="O204" s="782"/>
      <c r="P204" s="782"/>
      <c r="Q204" s="782"/>
      <c r="R204" s="782"/>
      <c r="S204" s="816"/>
      <c r="T204" s="782" t="s">
        <v>865</v>
      </c>
      <c r="U204" s="782"/>
      <c r="V204" s="782"/>
      <c r="W204" s="782"/>
      <c r="X204" s="801">
        <v>42443</v>
      </c>
      <c r="Y204" s="815" t="s">
        <v>862</v>
      </c>
      <c r="Z204" s="815">
        <v>1</v>
      </c>
      <c r="AA204" s="815"/>
      <c r="AB204" s="815">
        <v>250</v>
      </c>
      <c r="AC204" s="814">
        <v>42621</v>
      </c>
      <c r="AD204" s="816"/>
      <c r="AE204" s="782" t="s">
        <v>825</v>
      </c>
      <c r="AF204" s="782"/>
      <c r="AG204" s="782"/>
      <c r="AH204" s="817"/>
      <c r="AI204" s="800">
        <v>0</v>
      </c>
      <c r="AJ204" s="782">
        <v>0</v>
      </c>
      <c r="AK204" s="816"/>
      <c r="AL204" s="800" t="s">
        <v>833</v>
      </c>
      <c r="AM204" s="782" t="s">
        <v>833</v>
      </c>
      <c r="AN204" s="782" t="e">
        <v>#DIV/0!</v>
      </c>
      <c r="AO204" s="818" t="e">
        <v>#DIV/0!</v>
      </c>
      <c r="AP204" s="816"/>
      <c r="AQ204" s="819">
        <v>0</v>
      </c>
      <c r="AR204" s="820">
        <v>0</v>
      </c>
      <c r="AS204" s="820">
        <v>0</v>
      </c>
      <c r="AT204" s="820">
        <v>0</v>
      </c>
      <c r="AU204" s="816"/>
      <c r="AV204" s="820">
        <v>0</v>
      </c>
      <c r="AW204" s="820">
        <v>0</v>
      </c>
      <c r="AX204" s="820">
        <v>0</v>
      </c>
      <c r="AY204" s="820">
        <v>0</v>
      </c>
      <c r="AZ204" s="816"/>
      <c r="BA204" s="820"/>
      <c r="BB204" s="820">
        <v>0</v>
      </c>
      <c r="BC204" s="820">
        <v>0</v>
      </c>
      <c r="BD204" s="820">
        <v>0</v>
      </c>
      <c r="BE204" s="820">
        <v>0</v>
      </c>
      <c r="BF204" s="820">
        <v>0</v>
      </c>
      <c r="BG204" s="820">
        <v>0</v>
      </c>
      <c r="BH204" s="820">
        <v>0</v>
      </c>
      <c r="BI204" s="820">
        <v>0</v>
      </c>
      <c r="BJ204" s="820">
        <v>0</v>
      </c>
      <c r="BK204" s="820">
        <v>0</v>
      </c>
      <c r="BL204" s="820">
        <v>0</v>
      </c>
      <c r="BM204" s="820">
        <v>0</v>
      </c>
      <c r="BN204" s="820">
        <v>0</v>
      </c>
      <c r="BO204" s="820">
        <v>0</v>
      </c>
      <c r="BP204" s="820">
        <v>0</v>
      </c>
      <c r="BQ204" s="820">
        <v>0</v>
      </c>
      <c r="BR204" s="820">
        <v>0</v>
      </c>
      <c r="BS204" s="820">
        <v>0</v>
      </c>
      <c r="BT204" s="820">
        <v>0</v>
      </c>
      <c r="BU204" s="820"/>
      <c r="BV204" s="820"/>
      <c r="BW204" s="820"/>
      <c r="BX204" s="820"/>
      <c r="BY204" s="820"/>
      <c r="BZ204" s="820"/>
      <c r="CA204" s="816"/>
      <c r="CB204" s="820"/>
      <c r="CC204" s="820">
        <v>0</v>
      </c>
      <c r="CD204" s="820">
        <v>0</v>
      </c>
      <c r="CE204" s="820">
        <v>0</v>
      </c>
      <c r="CF204" s="820">
        <v>0</v>
      </c>
      <c r="CG204" s="820">
        <v>0</v>
      </c>
      <c r="CH204" s="820">
        <v>0</v>
      </c>
      <c r="CI204" s="820">
        <v>0</v>
      </c>
      <c r="CJ204" s="820">
        <v>0</v>
      </c>
      <c r="CK204" s="820">
        <v>0</v>
      </c>
      <c r="CL204" s="820">
        <v>0</v>
      </c>
      <c r="CM204" s="820">
        <v>0</v>
      </c>
      <c r="CN204" s="820">
        <v>0</v>
      </c>
      <c r="CO204" s="820">
        <v>0</v>
      </c>
      <c r="CP204" s="820">
        <v>0</v>
      </c>
      <c r="CQ204" s="820">
        <v>0</v>
      </c>
      <c r="CR204" s="820">
        <v>0</v>
      </c>
      <c r="CS204" s="820">
        <v>0</v>
      </c>
      <c r="CT204" s="820">
        <v>0</v>
      </c>
      <c r="CU204" s="820">
        <v>0</v>
      </c>
      <c r="CV204" s="820"/>
      <c r="CW204" s="820"/>
      <c r="CX204" s="820"/>
      <c r="CY204" s="820"/>
      <c r="CZ204" s="820"/>
      <c r="DA204" s="821"/>
    </row>
    <row r="205" spans="2:105">
      <c r="B205" s="800">
        <v>19294</v>
      </c>
      <c r="C205" s="782" t="s">
        <v>682</v>
      </c>
      <c r="D205" s="782" t="s">
        <v>858</v>
      </c>
      <c r="E205" s="782" t="s">
        <v>740</v>
      </c>
      <c r="F205" s="782" t="s">
        <v>820</v>
      </c>
      <c r="G205" s="782" t="s">
        <v>821</v>
      </c>
      <c r="H205" s="815">
        <v>2016</v>
      </c>
      <c r="I205" s="816"/>
      <c r="J205" s="764">
        <v>738816</v>
      </c>
      <c r="K205" s="764"/>
      <c r="L205" s="764" t="s">
        <v>29</v>
      </c>
      <c r="M205" s="782"/>
      <c r="N205" s="782"/>
      <c r="O205" s="782"/>
      <c r="P205" s="782"/>
      <c r="Q205" s="782"/>
      <c r="R205" s="782"/>
      <c r="S205" s="816"/>
      <c r="T205" s="782" t="s">
        <v>866</v>
      </c>
      <c r="U205" s="782"/>
      <c r="V205" s="782"/>
      <c r="W205" s="782"/>
      <c r="X205" s="801">
        <v>42502</v>
      </c>
      <c r="Y205" s="815" t="s">
        <v>862</v>
      </c>
      <c r="Z205" s="815">
        <v>1</v>
      </c>
      <c r="AA205" s="815"/>
      <c r="AB205" s="815">
        <v>400</v>
      </c>
      <c r="AC205" s="814">
        <v>42621</v>
      </c>
      <c r="AD205" s="816"/>
      <c r="AE205" s="782" t="s">
        <v>825</v>
      </c>
      <c r="AF205" s="782"/>
      <c r="AG205" s="782"/>
      <c r="AH205" s="817"/>
      <c r="AI205" s="800">
        <v>16.86</v>
      </c>
      <c r="AJ205" s="782">
        <v>9.8970476701362407E-3</v>
      </c>
      <c r="AK205" s="816"/>
      <c r="AL205" s="800">
        <v>1.8861209964412813</v>
      </c>
      <c r="AM205" s="782">
        <v>3.5970322854381016</v>
      </c>
      <c r="AN205" s="782">
        <v>1</v>
      </c>
      <c r="AO205" s="818">
        <v>1</v>
      </c>
      <c r="AP205" s="816"/>
      <c r="AQ205" s="819">
        <v>31.8</v>
      </c>
      <c r="AR205" s="820">
        <v>3.56E-2</v>
      </c>
      <c r="AS205" s="820">
        <v>31.8</v>
      </c>
      <c r="AT205" s="820">
        <v>3.56E-2</v>
      </c>
      <c r="AU205" s="816"/>
      <c r="AV205" s="820">
        <v>31.8</v>
      </c>
      <c r="AW205" s="820">
        <v>3.56E-2</v>
      </c>
      <c r="AX205" s="820">
        <v>31.8</v>
      </c>
      <c r="AY205" s="820">
        <v>3.56E-2</v>
      </c>
      <c r="AZ205" s="816"/>
      <c r="BA205" s="820"/>
      <c r="BB205" s="820">
        <v>31.8</v>
      </c>
      <c r="BC205" s="820">
        <v>31.8</v>
      </c>
      <c r="BD205" s="820">
        <v>31.8</v>
      </c>
      <c r="BE205" s="820">
        <v>31.8</v>
      </c>
      <c r="BF205" s="820">
        <v>31.8</v>
      </c>
      <c r="BG205" s="820">
        <v>31.8</v>
      </c>
      <c r="BH205" s="820">
        <v>31.8</v>
      </c>
      <c r="BI205" s="820">
        <v>31.8</v>
      </c>
      <c r="BJ205" s="820">
        <v>31.8</v>
      </c>
      <c r="BK205" s="820">
        <v>31.8</v>
      </c>
      <c r="BL205" s="820">
        <v>31.8</v>
      </c>
      <c r="BM205" s="820">
        <v>31.8</v>
      </c>
      <c r="BN205" s="820">
        <v>31.8</v>
      </c>
      <c r="BO205" s="820">
        <v>31.8</v>
      </c>
      <c r="BP205" s="820">
        <v>31.8</v>
      </c>
      <c r="BQ205" s="820">
        <v>31.8</v>
      </c>
      <c r="BR205" s="820">
        <v>31.8</v>
      </c>
      <c r="BS205" s="820">
        <v>31.8</v>
      </c>
      <c r="BT205" s="820">
        <v>0</v>
      </c>
      <c r="BU205" s="820"/>
      <c r="BV205" s="820"/>
      <c r="BW205" s="820"/>
      <c r="BX205" s="820"/>
      <c r="BY205" s="820"/>
      <c r="BZ205" s="820"/>
      <c r="CA205" s="816"/>
      <c r="CB205" s="820"/>
      <c r="CC205" s="820">
        <v>3.56E-2</v>
      </c>
      <c r="CD205" s="820">
        <v>3.56E-2</v>
      </c>
      <c r="CE205" s="820">
        <v>3.56E-2</v>
      </c>
      <c r="CF205" s="820">
        <v>3.56E-2</v>
      </c>
      <c r="CG205" s="820">
        <v>3.56E-2</v>
      </c>
      <c r="CH205" s="820">
        <v>3.56E-2</v>
      </c>
      <c r="CI205" s="820">
        <v>3.56E-2</v>
      </c>
      <c r="CJ205" s="820">
        <v>3.56E-2</v>
      </c>
      <c r="CK205" s="820">
        <v>3.56E-2</v>
      </c>
      <c r="CL205" s="820">
        <v>3.56E-2</v>
      </c>
      <c r="CM205" s="820">
        <v>3.56E-2</v>
      </c>
      <c r="CN205" s="820">
        <v>3.56E-2</v>
      </c>
      <c r="CO205" s="820">
        <v>3.56E-2</v>
      </c>
      <c r="CP205" s="820">
        <v>3.56E-2</v>
      </c>
      <c r="CQ205" s="820">
        <v>3.56E-2</v>
      </c>
      <c r="CR205" s="820">
        <v>3.56E-2</v>
      </c>
      <c r="CS205" s="820">
        <v>3.56E-2</v>
      </c>
      <c r="CT205" s="820">
        <v>3.56E-2</v>
      </c>
      <c r="CU205" s="820">
        <v>0</v>
      </c>
      <c r="CV205" s="820"/>
      <c r="CW205" s="820"/>
      <c r="CX205" s="820"/>
      <c r="CY205" s="820"/>
      <c r="CZ205" s="820"/>
      <c r="DA205" s="821"/>
    </row>
    <row r="206" spans="2:105">
      <c r="B206" s="800">
        <v>19295</v>
      </c>
      <c r="C206" s="782" t="s">
        <v>682</v>
      </c>
      <c r="D206" s="782" t="s">
        <v>858</v>
      </c>
      <c r="E206" s="782" t="s">
        <v>740</v>
      </c>
      <c r="F206" s="782" t="s">
        <v>820</v>
      </c>
      <c r="G206" s="782" t="s">
        <v>821</v>
      </c>
      <c r="H206" s="815">
        <v>2016</v>
      </c>
      <c r="I206" s="816"/>
      <c r="J206" s="764">
        <v>761537</v>
      </c>
      <c r="K206" s="764"/>
      <c r="L206" s="764" t="s">
        <v>29</v>
      </c>
      <c r="M206" s="782"/>
      <c r="N206" s="782"/>
      <c r="O206" s="782"/>
      <c r="P206" s="782"/>
      <c r="Q206" s="782"/>
      <c r="R206" s="782"/>
      <c r="S206" s="816"/>
      <c r="T206" s="782" t="s">
        <v>859</v>
      </c>
      <c r="U206" s="782"/>
      <c r="V206" s="782"/>
      <c r="W206" s="782"/>
      <c r="X206" s="801">
        <v>42542</v>
      </c>
      <c r="Y206" s="815" t="s">
        <v>862</v>
      </c>
      <c r="Z206" s="815">
        <v>1</v>
      </c>
      <c r="AA206" s="815"/>
      <c r="AB206" s="815">
        <v>250</v>
      </c>
      <c r="AC206" s="814">
        <v>42621</v>
      </c>
      <c r="AD206" s="816"/>
      <c r="AE206" s="782" t="s">
        <v>825</v>
      </c>
      <c r="AF206" s="782"/>
      <c r="AG206" s="782"/>
      <c r="AH206" s="817"/>
      <c r="AI206" s="800">
        <v>1228</v>
      </c>
      <c r="AJ206" s="782">
        <v>0.36522153846153799</v>
      </c>
      <c r="AK206" s="816"/>
      <c r="AL206" s="800">
        <v>1.1130293159609119</v>
      </c>
      <c r="AM206" s="782">
        <v>1.0317025704103739</v>
      </c>
      <c r="AN206" s="782">
        <v>0.70002926543751831</v>
      </c>
      <c r="AO206" s="818">
        <v>0.70010615711252644</v>
      </c>
      <c r="AP206" s="816"/>
      <c r="AQ206" s="819">
        <v>1366.8</v>
      </c>
      <c r="AR206" s="820">
        <v>0.37680000000000002</v>
      </c>
      <c r="AS206" s="820">
        <v>1366.8</v>
      </c>
      <c r="AT206" s="820">
        <v>0.37680000000000002</v>
      </c>
      <c r="AU206" s="816"/>
      <c r="AV206" s="820">
        <v>956.8</v>
      </c>
      <c r="AW206" s="820">
        <v>0.26379999999999998</v>
      </c>
      <c r="AX206" s="820">
        <v>956.8</v>
      </c>
      <c r="AY206" s="820">
        <v>0.26379999999999998</v>
      </c>
      <c r="AZ206" s="816"/>
      <c r="BA206" s="820"/>
      <c r="BB206" s="820">
        <v>956.8</v>
      </c>
      <c r="BC206" s="820">
        <v>956.8</v>
      </c>
      <c r="BD206" s="820">
        <v>956.8</v>
      </c>
      <c r="BE206" s="820">
        <v>956.8</v>
      </c>
      <c r="BF206" s="820">
        <v>956.8</v>
      </c>
      <c r="BG206" s="820">
        <v>956.8</v>
      </c>
      <c r="BH206" s="820">
        <v>956.8</v>
      </c>
      <c r="BI206" s="820">
        <v>956.8</v>
      </c>
      <c r="BJ206" s="820">
        <v>956.8</v>
      </c>
      <c r="BK206" s="820">
        <v>956.8</v>
      </c>
      <c r="BL206" s="820">
        <v>956.8</v>
      </c>
      <c r="BM206" s="820">
        <v>956.8</v>
      </c>
      <c r="BN206" s="820">
        <v>956.8</v>
      </c>
      <c r="BO206" s="820">
        <v>956.8</v>
      </c>
      <c r="BP206" s="820">
        <v>956.8</v>
      </c>
      <c r="BQ206" s="820">
        <v>956.8</v>
      </c>
      <c r="BR206" s="820">
        <v>956.8</v>
      </c>
      <c r="BS206" s="820">
        <v>956.8</v>
      </c>
      <c r="BT206" s="820">
        <v>956.8</v>
      </c>
      <c r="BU206" s="820"/>
      <c r="BV206" s="820"/>
      <c r="BW206" s="820"/>
      <c r="BX206" s="820"/>
      <c r="BY206" s="820"/>
      <c r="BZ206" s="820"/>
      <c r="CA206" s="816"/>
      <c r="CB206" s="820"/>
      <c r="CC206" s="820">
        <v>0.26379999999999998</v>
      </c>
      <c r="CD206" s="820">
        <v>0.26379999999999998</v>
      </c>
      <c r="CE206" s="820">
        <v>0.26379999999999998</v>
      </c>
      <c r="CF206" s="820">
        <v>0.26379999999999998</v>
      </c>
      <c r="CG206" s="820">
        <v>0.26379999999999998</v>
      </c>
      <c r="CH206" s="820">
        <v>0.26379999999999998</v>
      </c>
      <c r="CI206" s="820">
        <v>0.26379999999999998</v>
      </c>
      <c r="CJ206" s="820">
        <v>0.26379999999999998</v>
      </c>
      <c r="CK206" s="820">
        <v>0.26379999999999998</v>
      </c>
      <c r="CL206" s="820">
        <v>0.26379999999999998</v>
      </c>
      <c r="CM206" s="820">
        <v>0.26379999999999998</v>
      </c>
      <c r="CN206" s="820">
        <v>0.26379999999999998</v>
      </c>
      <c r="CO206" s="820">
        <v>0.26379999999999998</v>
      </c>
      <c r="CP206" s="820">
        <v>0.26379999999999998</v>
      </c>
      <c r="CQ206" s="820">
        <v>0.26379999999999998</v>
      </c>
      <c r="CR206" s="820">
        <v>0.26379999999999998</v>
      </c>
      <c r="CS206" s="820">
        <v>0.26379999999999998</v>
      </c>
      <c r="CT206" s="820">
        <v>0.26379999999999998</v>
      </c>
      <c r="CU206" s="820">
        <v>0.26379999999999998</v>
      </c>
      <c r="CV206" s="820"/>
      <c r="CW206" s="820"/>
      <c r="CX206" s="820"/>
      <c r="CY206" s="820"/>
      <c r="CZ206" s="820"/>
      <c r="DA206" s="821"/>
    </row>
    <row r="207" spans="2:105">
      <c r="B207" s="800">
        <v>19296</v>
      </c>
      <c r="C207" s="782" t="s">
        <v>682</v>
      </c>
      <c r="D207" s="782" t="s">
        <v>858</v>
      </c>
      <c r="E207" s="782" t="s">
        <v>740</v>
      </c>
      <c r="F207" s="782" t="s">
        <v>820</v>
      </c>
      <c r="G207" s="782" t="s">
        <v>821</v>
      </c>
      <c r="H207" s="815">
        <v>2016</v>
      </c>
      <c r="I207" s="816"/>
      <c r="J207" s="764">
        <v>750969</v>
      </c>
      <c r="K207" s="764"/>
      <c r="L207" s="764" t="s">
        <v>29</v>
      </c>
      <c r="M207" s="782"/>
      <c r="N207" s="782"/>
      <c r="O207" s="782"/>
      <c r="P207" s="782"/>
      <c r="Q207" s="782"/>
      <c r="R207" s="782"/>
      <c r="S207" s="816"/>
      <c r="T207" s="782" t="s">
        <v>866</v>
      </c>
      <c r="U207" s="782"/>
      <c r="V207" s="782"/>
      <c r="W207" s="782"/>
      <c r="X207" s="801">
        <v>42541</v>
      </c>
      <c r="Y207" s="815" t="s">
        <v>862</v>
      </c>
      <c r="Z207" s="815">
        <v>1</v>
      </c>
      <c r="AA207" s="815"/>
      <c r="AB207" s="815">
        <v>400</v>
      </c>
      <c r="AC207" s="814">
        <v>42621</v>
      </c>
      <c r="AD207" s="816"/>
      <c r="AE207" s="782" t="s">
        <v>825</v>
      </c>
      <c r="AF207" s="782"/>
      <c r="AG207" s="782"/>
      <c r="AH207" s="817"/>
      <c r="AI207" s="800">
        <v>16.86</v>
      </c>
      <c r="AJ207" s="782">
        <v>9.8970476701362407E-3</v>
      </c>
      <c r="AK207" s="816"/>
      <c r="AL207" s="800">
        <v>1.8861209964412813</v>
      </c>
      <c r="AM207" s="782">
        <v>3.5970322854381016</v>
      </c>
      <c r="AN207" s="782">
        <v>1</v>
      </c>
      <c r="AO207" s="818">
        <v>1</v>
      </c>
      <c r="AP207" s="816"/>
      <c r="AQ207" s="819">
        <v>31.8</v>
      </c>
      <c r="AR207" s="820">
        <v>3.56E-2</v>
      </c>
      <c r="AS207" s="820">
        <v>31.8</v>
      </c>
      <c r="AT207" s="820">
        <v>3.56E-2</v>
      </c>
      <c r="AU207" s="816"/>
      <c r="AV207" s="820">
        <v>31.8</v>
      </c>
      <c r="AW207" s="820">
        <v>3.56E-2</v>
      </c>
      <c r="AX207" s="820">
        <v>31.8</v>
      </c>
      <c r="AY207" s="820">
        <v>3.56E-2</v>
      </c>
      <c r="AZ207" s="816"/>
      <c r="BA207" s="820"/>
      <c r="BB207" s="820">
        <v>31.8</v>
      </c>
      <c r="BC207" s="820">
        <v>31.8</v>
      </c>
      <c r="BD207" s="820">
        <v>31.8</v>
      </c>
      <c r="BE207" s="820">
        <v>31.8</v>
      </c>
      <c r="BF207" s="820">
        <v>31.8</v>
      </c>
      <c r="BG207" s="820">
        <v>31.8</v>
      </c>
      <c r="BH207" s="820">
        <v>31.8</v>
      </c>
      <c r="BI207" s="820">
        <v>31.8</v>
      </c>
      <c r="BJ207" s="820">
        <v>31.8</v>
      </c>
      <c r="BK207" s="820">
        <v>31.8</v>
      </c>
      <c r="BL207" s="820">
        <v>31.8</v>
      </c>
      <c r="BM207" s="820">
        <v>31.8</v>
      </c>
      <c r="BN207" s="820">
        <v>31.8</v>
      </c>
      <c r="BO207" s="820">
        <v>31.8</v>
      </c>
      <c r="BP207" s="820">
        <v>31.8</v>
      </c>
      <c r="BQ207" s="820">
        <v>31.8</v>
      </c>
      <c r="BR207" s="820">
        <v>31.8</v>
      </c>
      <c r="BS207" s="820">
        <v>31.8</v>
      </c>
      <c r="BT207" s="820">
        <v>0</v>
      </c>
      <c r="BU207" s="820"/>
      <c r="BV207" s="820"/>
      <c r="BW207" s="820"/>
      <c r="BX207" s="820"/>
      <c r="BY207" s="820"/>
      <c r="BZ207" s="820"/>
      <c r="CA207" s="816"/>
      <c r="CB207" s="820"/>
      <c r="CC207" s="820">
        <v>3.56E-2</v>
      </c>
      <c r="CD207" s="820">
        <v>3.56E-2</v>
      </c>
      <c r="CE207" s="820">
        <v>3.56E-2</v>
      </c>
      <c r="CF207" s="820">
        <v>3.56E-2</v>
      </c>
      <c r="CG207" s="820">
        <v>3.56E-2</v>
      </c>
      <c r="CH207" s="820">
        <v>3.56E-2</v>
      </c>
      <c r="CI207" s="820">
        <v>3.56E-2</v>
      </c>
      <c r="CJ207" s="820">
        <v>3.56E-2</v>
      </c>
      <c r="CK207" s="820">
        <v>3.56E-2</v>
      </c>
      <c r="CL207" s="820">
        <v>3.56E-2</v>
      </c>
      <c r="CM207" s="820">
        <v>3.56E-2</v>
      </c>
      <c r="CN207" s="820">
        <v>3.56E-2</v>
      </c>
      <c r="CO207" s="820">
        <v>3.56E-2</v>
      </c>
      <c r="CP207" s="820">
        <v>3.56E-2</v>
      </c>
      <c r="CQ207" s="820">
        <v>3.56E-2</v>
      </c>
      <c r="CR207" s="820">
        <v>3.56E-2</v>
      </c>
      <c r="CS207" s="820">
        <v>3.56E-2</v>
      </c>
      <c r="CT207" s="820">
        <v>3.56E-2</v>
      </c>
      <c r="CU207" s="820">
        <v>0</v>
      </c>
      <c r="CV207" s="820"/>
      <c r="CW207" s="820"/>
      <c r="CX207" s="820"/>
      <c r="CY207" s="820"/>
      <c r="CZ207" s="820"/>
      <c r="DA207" s="821"/>
    </row>
    <row r="208" spans="2:105">
      <c r="B208" s="800">
        <v>19297</v>
      </c>
      <c r="C208" s="782" t="s">
        <v>682</v>
      </c>
      <c r="D208" s="782" t="s">
        <v>858</v>
      </c>
      <c r="E208" s="782" t="s">
        <v>740</v>
      </c>
      <c r="F208" s="782" t="s">
        <v>820</v>
      </c>
      <c r="G208" s="782" t="s">
        <v>821</v>
      </c>
      <c r="H208" s="815">
        <v>2016</v>
      </c>
      <c r="I208" s="816"/>
      <c r="J208" s="764">
        <v>748029</v>
      </c>
      <c r="K208" s="764"/>
      <c r="L208" s="764" t="s">
        <v>29</v>
      </c>
      <c r="M208" s="782"/>
      <c r="N208" s="782"/>
      <c r="O208" s="782"/>
      <c r="P208" s="782"/>
      <c r="Q208" s="782"/>
      <c r="R208" s="782"/>
      <c r="S208" s="816"/>
      <c r="T208" s="782" t="s">
        <v>859</v>
      </c>
      <c r="U208" s="782"/>
      <c r="V208" s="782"/>
      <c r="W208" s="782"/>
      <c r="X208" s="801">
        <v>42534</v>
      </c>
      <c r="Y208" s="815" t="s">
        <v>862</v>
      </c>
      <c r="Z208" s="815">
        <v>1</v>
      </c>
      <c r="AA208" s="815"/>
      <c r="AB208" s="815">
        <v>250</v>
      </c>
      <c r="AC208" s="814">
        <v>42621</v>
      </c>
      <c r="AD208" s="816"/>
      <c r="AE208" s="782" t="s">
        <v>825</v>
      </c>
      <c r="AF208" s="782"/>
      <c r="AG208" s="782"/>
      <c r="AH208" s="817"/>
      <c r="AI208" s="800">
        <v>1228</v>
      </c>
      <c r="AJ208" s="782">
        <v>0.36522153846153799</v>
      </c>
      <c r="AK208" s="816"/>
      <c r="AL208" s="800">
        <v>1.1130293159609119</v>
      </c>
      <c r="AM208" s="782">
        <v>1.0317025704103739</v>
      </c>
      <c r="AN208" s="782">
        <v>0.70002926543751831</v>
      </c>
      <c r="AO208" s="818">
        <v>0.70010615711252644</v>
      </c>
      <c r="AP208" s="816"/>
      <c r="AQ208" s="819">
        <v>1366.8</v>
      </c>
      <c r="AR208" s="820">
        <v>0.37680000000000002</v>
      </c>
      <c r="AS208" s="820">
        <v>1366.8</v>
      </c>
      <c r="AT208" s="820">
        <v>0.37680000000000002</v>
      </c>
      <c r="AU208" s="816"/>
      <c r="AV208" s="820">
        <v>956.8</v>
      </c>
      <c r="AW208" s="820">
        <v>0.26379999999999998</v>
      </c>
      <c r="AX208" s="820">
        <v>956.8</v>
      </c>
      <c r="AY208" s="820">
        <v>0.26379999999999998</v>
      </c>
      <c r="AZ208" s="816"/>
      <c r="BA208" s="820"/>
      <c r="BB208" s="820">
        <v>956.8</v>
      </c>
      <c r="BC208" s="820">
        <v>956.8</v>
      </c>
      <c r="BD208" s="820">
        <v>956.8</v>
      </c>
      <c r="BE208" s="820">
        <v>956.8</v>
      </c>
      <c r="BF208" s="820">
        <v>956.8</v>
      </c>
      <c r="BG208" s="820">
        <v>956.8</v>
      </c>
      <c r="BH208" s="820">
        <v>956.8</v>
      </c>
      <c r="BI208" s="820">
        <v>956.8</v>
      </c>
      <c r="BJ208" s="820">
        <v>956.8</v>
      </c>
      <c r="BK208" s="820">
        <v>956.8</v>
      </c>
      <c r="BL208" s="820">
        <v>956.8</v>
      </c>
      <c r="BM208" s="820">
        <v>956.8</v>
      </c>
      <c r="BN208" s="820">
        <v>956.8</v>
      </c>
      <c r="BO208" s="820">
        <v>956.8</v>
      </c>
      <c r="BP208" s="820">
        <v>956.8</v>
      </c>
      <c r="BQ208" s="820">
        <v>956.8</v>
      </c>
      <c r="BR208" s="820">
        <v>956.8</v>
      </c>
      <c r="BS208" s="820">
        <v>956.8</v>
      </c>
      <c r="BT208" s="820">
        <v>956.8</v>
      </c>
      <c r="BU208" s="820"/>
      <c r="BV208" s="820"/>
      <c r="BW208" s="820"/>
      <c r="BX208" s="820"/>
      <c r="BY208" s="820"/>
      <c r="BZ208" s="820"/>
      <c r="CA208" s="816"/>
      <c r="CB208" s="820"/>
      <c r="CC208" s="820">
        <v>0.26379999999999998</v>
      </c>
      <c r="CD208" s="820">
        <v>0.26379999999999998</v>
      </c>
      <c r="CE208" s="820">
        <v>0.26379999999999998</v>
      </c>
      <c r="CF208" s="820">
        <v>0.26379999999999998</v>
      </c>
      <c r="CG208" s="820">
        <v>0.26379999999999998</v>
      </c>
      <c r="CH208" s="820">
        <v>0.26379999999999998</v>
      </c>
      <c r="CI208" s="820">
        <v>0.26379999999999998</v>
      </c>
      <c r="CJ208" s="820">
        <v>0.26379999999999998</v>
      </c>
      <c r="CK208" s="820">
        <v>0.26379999999999998</v>
      </c>
      <c r="CL208" s="820">
        <v>0.26379999999999998</v>
      </c>
      <c r="CM208" s="820">
        <v>0.26379999999999998</v>
      </c>
      <c r="CN208" s="820">
        <v>0.26379999999999998</v>
      </c>
      <c r="CO208" s="820">
        <v>0.26379999999999998</v>
      </c>
      <c r="CP208" s="820">
        <v>0.26379999999999998</v>
      </c>
      <c r="CQ208" s="820">
        <v>0.26379999999999998</v>
      </c>
      <c r="CR208" s="820">
        <v>0.26379999999999998</v>
      </c>
      <c r="CS208" s="820">
        <v>0.26379999999999998</v>
      </c>
      <c r="CT208" s="820">
        <v>0.26379999999999998</v>
      </c>
      <c r="CU208" s="820">
        <v>0.26379999999999998</v>
      </c>
      <c r="CV208" s="820"/>
      <c r="CW208" s="820"/>
      <c r="CX208" s="820"/>
      <c r="CY208" s="820"/>
      <c r="CZ208" s="820"/>
      <c r="DA208" s="821"/>
    </row>
    <row r="209" spans="2:105">
      <c r="B209" s="800">
        <v>19298</v>
      </c>
      <c r="C209" s="782" t="s">
        <v>682</v>
      </c>
      <c r="D209" s="782" t="s">
        <v>858</v>
      </c>
      <c r="E209" s="782" t="s">
        <v>740</v>
      </c>
      <c r="F209" s="782" t="s">
        <v>820</v>
      </c>
      <c r="G209" s="782" t="s">
        <v>821</v>
      </c>
      <c r="H209" s="815">
        <v>2016</v>
      </c>
      <c r="I209" s="816"/>
      <c r="J209" s="764">
        <v>768445</v>
      </c>
      <c r="K209" s="764"/>
      <c r="L209" s="764" t="s">
        <v>29</v>
      </c>
      <c r="M209" s="782"/>
      <c r="N209" s="782"/>
      <c r="O209" s="782"/>
      <c r="P209" s="782"/>
      <c r="Q209" s="782"/>
      <c r="R209" s="782"/>
      <c r="S209" s="816"/>
      <c r="T209" s="782" t="s">
        <v>866</v>
      </c>
      <c r="U209" s="782"/>
      <c r="V209" s="782"/>
      <c r="W209" s="782"/>
      <c r="X209" s="801">
        <v>42547</v>
      </c>
      <c r="Y209" s="815" t="s">
        <v>862</v>
      </c>
      <c r="Z209" s="815">
        <v>1</v>
      </c>
      <c r="AA209" s="815"/>
      <c r="AB209" s="815">
        <v>400</v>
      </c>
      <c r="AC209" s="814">
        <v>42642</v>
      </c>
      <c r="AD209" s="816"/>
      <c r="AE209" s="782" t="s">
        <v>825</v>
      </c>
      <c r="AF209" s="782"/>
      <c r="AG209" s="782"/>
      <c r="AH209" s="817"/>
      <c r="AI209" s="800">
        <v>16.86</v>
      </c>
      <c r="AJ209" s="782">
        <v>9.8970476701362407E-3</v>
      </c>
      <c r="AK209" s="816"/>
      <c r="AL209" s="800">
        <v>1.8861209964412813</v>
      </c>
      <c r="AM209" s="782">
        <v>3.5970322854381016</v>
      </c>
      <c r="AN209" s="782">
        <v>1</v>
      </c>
      <c r="AO209" s="818">
        <v>1</v>
      </c>
      <c r="AP209" s="816"/>
      <c r="AQ209" s="819">
        <v>31.8</v>
      </c>
      <c r="AR209" s="820">
        <v>3.56E-2</v>
      </c>
      <c r="AS209" s="820">
        <v>31.8</v>
      </c>
      <c r="AT209" s="820">
        <v>3.56E-2</v>
      </c>
      <c r="AU209" s="816"/>
      <c r="AV209" s="820">
        <v>31.8</v>
      </c>
      <c r="AW209" s="820">
        <v>3.56E-2</v>
      </c>
      <c r="AX209" s="820">
        <v>31.8</v>
      </c>
      <c r="AY209" s="820">
        <v>3.56E-2</v>
      </c>
      <c r="AZ209" s="816"/>
      <c r="BA209" s="820"/>
      <c r="BB209" s="820">
        <v>31.8</v>
      </c>
      <c r="BC209" s="820">
        <v>31.8</v>
      </c>
      <c r="BD209" s="820">
        <v>31.8</v>
      </c>
      <c r="BE209" s="820">
        <v>31.8</v>
      </c>
      <c r="BF209" s="820">
        <v>31.8</v>
      </c>
      <c r="BG209" s="820">
        <v>31.8</v>
      </c>
      <c r="BH209" s="820">
        <v>31.8</v>
      </c>
      <c r="BI209" s="820">
        <v>31.8</v>
      </c>
      <c r="BJ209" s="820">
        <v>31.8</v>
      </c>
      <c r="BK209" s="820">
        <v>31.8</v>
      </c>
      <c r="BL209" s="820">
        <v>31.8</v>
      </c>
      <c r="BM209" s="820">
        <v>31.8</v>
      </c>
      <c r="BN209" s="820">
        <v>31.8</v>
      </c>
      <c r="BO209" s="820">
        <v>31.8</v>
      </c>
      <c r="BP209" s="820">
        <v>31.8</v>
      </c>
      <c r="BQ209" s="820">
        <v>31.8</v>
      </c>
      <c r="BR209" s="820">
        <v>31.8</v>
      </c>
      <c r="BS209" s="820">
        <v>31.8</v>
      </c>
      <c r="BT209" s="820">
        <v>0</v>
      </c>
      <c r="BU209" s="820"/>
      <c r="BV209" s="820"/>
      <c r="BW209" s="820"/>
      <c r="BX209" s="820"/>
      <c r="BY209" s="820"/>
      <c r="BZ209" s="820"/>
      <c r="CA209" s="816"/>
      <c r="CB209" s="820"/>
      <c r="CC209" s="820">
        <v>3.56E-2</v>
      </c>
      <c r="CD209" s="820">
        <v>3.56E-2</v>
      </c>
      <c r="CE209" s="820">
        <v>3.56E-2</v>
      </c>
      <c r="CF209" s="820">
        <v>3.56E-2</v>
      </c>
      <c r="CG209" s="820">
        <v>3.56E-2</v>
      </c>
      <c r="CH209" s="820">
        <v>3.56E-2</v>
      </c>
      <c r="CI209" s="820">
        <v>3.56E-2</v>
      </c>
      <c r="CJ209" s="820">
        <v>3.56E-2</v>
      </c>
      <c r="CK209" s="820">
        <v>3.56E-2</v>
      </c>
      <c r="CL209" s="820">
        <v>3.56E-2</v>
      </c>
      <c r="CM209" s="820">
        <v>3.56E-2</v>
      </c>
      <c r="CN209" s="820">
        <v>3.56E-2</v>
      </c>
      <c r="CO209" s="820">
        <v>3.56E-2</v>
      </c>
      <c r="CP209" s="820">
        <v>3.56E-2</v>
      </c>
      <c r="CQ209" s="820">
        <v>3.56E-2</v>
      </c>
      <c r="CR209" s="820">
        <v>3.56E-2</v>
      </c>
      <c r="CS209" s="820">
        <v>3.56E-2</v>
      </c>
      <c r="CT209" s="820">
        <v>3.56E-2</v>
      </c>
      <c r="CU209" s="820">
        <v>0</v>
      </c>
      <c r="CV209" s="820"/>
      <c r="CW209" s="820"/>
      <c r="CX209" s="820"/>
      <c r="CY209" s="820"/>
      <c r="CZ209" s="820"/>
      <c r="DA209" s="821"/>
    </row>
    <row r="210" spans="2:105">
      <c r="B210" s="800">
        <v>19299</v>
      </c>
      <c r="C210" s="782" t="s">
        <v>682</v>
      </c>
      <c r="D210" s="782" t="s">
        <v>858</v>
      </c>
      <c r="E210" s="782" t="s">
        <v>740</v>
      </c>
      <c r="F210" s="782" t="s">
        <v>820</v>
      </c>
      <c r="G210" s="782" t="s">
        <v>821</v>
      </c>
      <c r="H210" s="815">
        <v>2016</v>
      </c>
      <c r="I210" s="816"/>
      <c r="J210" s="764">
        <v>750354</v>
      </c>
      <c r="K210" s="764"/>
      <c r="L210" s="764" t="s">
        <v>29</v>
      </c>
      <c r="M210" s="782"/>
      <c r="N210" s="782"/>
      <c r="O210" s="782"/>
      <c r="P210" s="782"/>
      <c r="Q210" s="782"/>
      <c r="R210" s="782"/>
      <c r="S210" s="816"/>
      <c r="T210" s="782" t="s">
        <v>863</v>
      </c>
      <c r="U210" s="782"/>
      <c r="V210" s="782"/>
      <c r="W210" s="782"/>
      <c r="X210" s="801">
        <v>42528</v>
      </c>
      <c r="Y210" s="815" t="s">
        <v>864</v>
      </c>
      <c r="Z210" s="815">
        <v>2</v>
      </c>
      <c r="AA210" s="815"/>
      <c r="AB210" s="815">
        <v>650</v>
      </c>
      <c r="AC210" s="814">
        <v>42621</v>
      </c>
      <c r="AD210" s="816"/>
      <c r="AE210" s="782" t="s">
        <v>825</v>
      </c>
      <c r="AF210" s="782"/>
      <c r="AG210" s="782"/>
      <c r="AH210" s="817"/>
      <c r="AI210" s="800">
        <v>1244.8599999999999</v>
      </c>
      <c r="AJ210" s="782">
        <v>0.3751185861316742</v>
      </c>
      <c r="AK210" s="816"/>
      <c r="AL210" s="800">
        <v>1.1234998313063316</v>
      </c>
      <c r="AM210" s="782">
        <v>1.0993856749482398</v>
      </c>
      <c r="AN210" s="782">
        <v>0.70684970684970683</v>
      </c>
      <c r="AO210" s="818">
        <v>0.7259941804073714</v>
      </c>
      <c r="AP210" s="816"/>
      <c r="AQ210" s="819">
        <v>1398.6</v>
      </c>
      <c r="AR210" s="820">
        <v>0.41240000000000004</v>
      </c>
      <c r="AS210" s="820">
        <v>1398.6</v>
      </c>
      <c r="AT210" s="820">
        <v>0.41240000000000004</v>
      </c>
      <c r="AU210" s="816"/>
      <c r="AV210" s="820">
        <v>988.59999999999991</v>
      </c>
      <c r="AW210" s="820">
        <v>0.2994</v>
      </c>
      <c r="AX210" s="820">
        <v>988.59999999999991</v>
      </c>
      <c r="AY210" s="820">
        <v>0.2994</v>
      </c>
      <c r="AZ210" s="816"/>
      <c r="BA210" s="820"/>
      <c r="BB210" s="820">
        <v>988.59999999999991</v>
      </c>
      <c r="BC210" s="820">
        <v>988.59999999999991</v>
      </c>
      <c r="BD210" s="820">
        <v>988.59999999999991</v>
      </c>
      <c r="BE210" s="820">
        <v>988.59999999999991</v>
      </c>
      <c r="BF210" s="820">
        <v>988.59999999999991</v>
      </c>
      <c r="BG210" s="820">
        <v>988.59999999999991</v>
      </c>
      <c r="BH210" s="820">
        <v>988.59999999999991</v>
      </c>
      <c r="BI210" s="820">
        <v>988.59999999999991</v>
      </c>
      <c r="BJ210" s="820">
        <v>988.59999999999991</v>
      </c>
      <c r="BK210" s="820">
        <v>988.59999999999991</v>
      </c>
      <c r="BL210" s="820">
        <v>988.59999999999991</v>
      </c>
      <c r="BM210" s="820">
        <v>988.59999999999991</v>
      </c>
      <c r="BN210" s="820">
        <v>988.59999999999991</v>
      </c>
      <c r="BO210" s="820">
        <v>988.59999999999991</v>
      </c>
      <c r="BP210" s="820">
        <v>988.59999999999991</v>
      </c>
      <c r="BQ210" s="820">
        <v>988.59999999999991</v>
      </c>
      <c r="BR210" s="820">
        <v>988.59999999999991</v>
      </c>
      <c r="BS210" s="820">
        <v>988.59999999999991</v>
      </c>
      <c r="BT210" s="820">
        <v>956.8</v>
      </c>
      <c r="BU210" s="820"/>
      <c r="BV210" s="820"/>
      <c r="BW210" s="820"/>
      <c r="BX210" s="820"/>
      <c r="BY210" s="820"/>
      <c r="BZ210" s="820"/>
      <c r="CA210" s="816"/>
      <c r="CB210" s="820"/>
      <c r="CC210" s="820">
        <v>0.2994</v>
      </c>
      <c r="CD210" s="820">
        <v>0.2994</v>
      </c>
      <c r="CE210" s="820">
        <v>0.2994</v>
      </c>
      <c r="CF210" s="820">
        <v>0.2994</v>
      </c>
      <c r="CG210" s="820">
        <v>0.2994</v>
      </c>
      <c r="CH210" s="820">
        <v>0.2994</v>
      </c>
      <c r="CI210" s="820">
        <v>0.2994</v>
      </c>
      <c r="CJ210" s="820">
        <v>0.2994</v>
      </c>
      <c r="CK210" s="820">
        <v>0.2994</v>
      </c>
      <c r="CL210" s="820">
        <v>0.2994</v>
      </c>
      <c r="CM210" s="820">
        <v>0.2994</v>
      </c>
      <c r="CN210" s="820">
        <v>0.2994</v>
      </c>
      <c r="CO210" s="820">
        <v>0.2994</v>
      </c>
      <c r="CP210" s="820">
        <v>0.2994</v>
      </c>
      <c r="CQ210" s="820">
        <v>0.2994</v>
      </c>
      <c r="CR210" s="820">
        <v>0.2994</v>
      </c>
      <c r="CS210" s="820">
        <v>0.2994</v>
      </c>
      <c r="CT210" s="820">
        <v>0.2994</v>
      </c>
      <c r="CU210" s="820">
        <v>0.26379999999999998</v>
      </c>
      <c r="CV210" s="820"/>
      <c r="CW210" s="820"/>
      <c r="CX210" s="820"/>
      <c r="CY210" s="820"/>
      <c r="CZ210" s="820"/>
      <c r="DA210" s="821"/>
    </row>
    <row r="211" spans="2:105">
      <c r="B211" s="800">
        <v>19301</v>
      </c>
      <c r="C211" s="782" t="s">
        <v>682</v>
      </c>
      <c r="D211" s="782" t="s">
        <v>858</v>
      </c>
      <c r="E211" s="782" t="s">
        <v>740</v>
      </c>
      <c r="F211" s="782" t="s">
        <v>820</v>
      </c>
      <c r="G211" s="782" t="s">
        <v>821</v>
      </c>
      <c r="H211" s="815">
        <v>2016</v>
      </c>
      <c r="I211" s="816"/>
      <c r="J211" s="764">
        <v>765666</v>
      </c>
      <c r="K211" s="764"/>
      <c r="L211" s="764" t="s">
        <v>29</v>
      </c>
      <c r="M211" s="782"/>
      <c r="N211" s="782"/>
      <c r="O211" s="782"/>
      <c r="P211" s="782"/>
      <c r="Q211" s="782"/>
      <c r="R211" s="782"/>
      <c r="S211" s="816"/>
      <c r="T211" s="782" t="s">
        <v>865</v>
      </c>
      <c r="U211" s="782"/>
      <c r="V211" s="782"/>
      <c r="W211" s="782"/>
      <c r="X211" s="801">
        <v>42523</v>
      </c>
      <c r="Y211" s="815" t="s">
        <v>862</v>
      </c>
      <c r="Z211" s="815">
        <v>1</v>
      </c>
      <c r="AA211" s="815"/>
      <c r="AB211" s="815">
        <v>250</v>
      </c>
      <c r="AC211" s="814">
        <v>42621</v>
      </c>
      <c r="AD211" s="816"/>
      <c r="AE211" s="782" t="s">
        <v>825</v>
      </c>
      <c r="AF211" s="782"/>
      <c r="AG211" s="782"/>
      <c r="AH211" s="817"/>
      <c r="AI211" s="800">
        <v>0</v>
      </c>
      <c r="AJ211" s="782">
        <v>0</v>
      </c>
      <c r="AK211" s="816"/>
      <c r="AL211" s="800" t="s">
        <v>833</v>
      </c>
      <c r="AM211" s="782" t="s">
        <v>833</v>
      </c>
      <c r="AN211" s="782" t="e">
        <v>#DIV/0!</v>
      </c>
      <c r="AO211" s="818" t="e">
        <v>#DIV/0!</v>
      </c>
      <c r="AP211" s="816"/>
      <c r="AQ211" s="819">
        <v>0</v>
      </c>
      <c r="AR211" s="820">
        <v>0</v>
      </c>
      <c r="AS211" s="820">
        <v>0</v>
      </c>
      <c r="AT211" s="820">
        <v>0</v>
      </c>
      <c r="AU211" s="816"/>
      <c r="AV211" s="820">
        <v>0</v>
      </c>
      <c r="AW211" s="820">
        <v>0</v>
      </c>
      <c r="AX211" s="820">
        <v>0</v>
      </c>
      <c r="AY211" s="820">
        <v>0</v>
      </c>
      <c r="AZ211" s="816"/>
      <c r="BA211" s="820"/>
      <c r="BB211" s="820">
        <v>0</v>
      </c>
      <c r="BC211" s="820">
        <v>0</v>
      </c>
      <c r="BD211" s="820">
        <v>0</v>
      </c>
      <c r="BE211" s="820">
        <v>0</v>
      </c>
      <c r="BF211" s="820">
        <v>0</v>
      </c>
      <c r="BG211" s="820">
        <v>0</v>
      </c>
      <c r="BH211" s="820">
        <v>0</v>
      </c>
      <c r="BI211" s="820">
        <v>0</v>
      </c>
      <c r="BJ211" s="820">
        <v>0</v>
      </c>
      <c r="BK211" s="820">
        <v>0</v>
      </c>
      <c r="BL211" s="820">
        <v>0</v>
      </c>
      <c r="BM211" s="820">
        <v>0</v>
      </c>
      <c r="BN211" s="820">
        <v>0</v>
      </c>
      <c r="BO211" s="820">
        <v>0</v>
      </c>
      <c r="BP211" s="820">
        <v>0</v>
      </c>
      <c r="BQ211" s="820">
        <v>0</v>
      </c>
      <c r="BR211" s="820">
        <v>0</v>
      </c>
      <c r="BS211" s="820">
        <v>0</v>
      </c>
      <c r="BT211" s="820">
        <v>0</v>
      </c>
      <c r="BU211" s="820"/>
      <c r="BV211" s="820"/>
      <c r="BW211" s="820"/>
      <c r="BX211" s="820"/>
      <c r="BY211" s="820"/>
      <c r="BZ211" s="820"/>
      <c r="CA211" s="816"/>
      <c r="CB211" s="820"/>
      <c r="CC211" s="820">
        <v>0</v>
      </c>
      <c r="CD211" s="820">
        <v>0</v>
      </c>
      <c r="CE211" s="820">
        <v>0</v>
      </c>
      <c r="CF211" s="820">
        <v>0</v>
      </c>
      <c r="CG211" s="820">
        <v>0</v>
      </c>
      <c r="CH211" s="820">
        <v>0</v>
      </c>
      <c r="CI211" s="820">
        <v>0</v>
      </c>
      <c r="CJ211" s="820">
        <v>0</v>
      </c>
      <c r="CK211" s="820">
        <v>0</v>
      </c>
      <c r="CL211" s="820">
        <v>0</v>
      </c>
      <c r="CM211" s="820">
        <v>0</v>
      </c>
      <c r="CN211" s="820">
        <v>0</v>
      </c>
      <c r="CO211" s="820">
        <v>0</v>
      </c>
      <c r="CP211" s="820">
        <v>0</v>
      </c>
      <c r="CQ211" s="820">
        <v>0</v>
      </c>
      <c r="CR211" s="820">
        <v>0</v>
      </c>
      <c r="CS211" s="820">
        <v>0</v>
      </c>
      <c r="CT211" s="820">
        <v>0</v>
      </c>
      <c r="CU211" s="820">
        <v>0</v>
      </c>
      <c r="CV211" s="820"/>
      <c r="CW211" s="820"/>
      <c r="CX211" s="820"/>
      <c r="CY211" s="820"/>
      <c r="CZ211" s="820"/>
      <c r="DA211" s="821"/>
    </row>
    <row r="212" spans="2:105">
      <c r="B212" s="800">
        <v>19302</v>
      </c>
      <c r="C212" s="782" t="s">
        <v>682</v>
      </c>
      <c r="D212" s="782" t="s">
        <v>858</v>
      </c>
      <c r="E212" s="782" t="s">
        <v>740</v>
      </c>
      <c r="F212" s="782" t="s">
        <v>820</v>
      </c>
      <c r="G212" s="782" t="s">
        <v>821</v>
      </c>
      <c r="H212" s="815">
        <v>2016</v>
      </c>
      <c r="I212" s="816"/>
      <c r="J212" s="764">
        <v>765446</v>
      </c>
      <c r="K212" s="764"/>
      <c r="L212" s="764" t="s">
        <v>29</v>
      </c>
      <c r="M212" s="782"/>
      <c r="N212" s="782"/>
      <c r="O212" s="782"/>
      <c r="P212" s="782"/>
      <c r="Q212" s="782"/>
      <c r="R212" s="782"/>
      <c r="S212" s="816"/>
      <c r="T212" s="782" t="s">
        <v>859</v>
      </c>
      <c r="U212" s="782"/>
      <c r="V212" s="782"/>
      <c r="W212" s="782"/>
      <c r="X212" s="801">
        <v>42479</v>
      </c>
      <c r="Y212" s="815" t="s">
        <v>862</v>
      </c>
      <c r="Z212" s="815">
        <v>1</v>
      </c>
      <c r="AA212" s="815"/>
      <c r="AB212" s="815">
        <v>250</v>
      </c>
      <c r="AC212" s="814">
        <v>42621</v>
      </c>
      <c r="AD212" s="816"/>
      <c r="AE212" s="782" t="s">
        <v>825</v>
      </c>
      <c r="AF212" s="782"/>
      <c r="AG212" s="782"/>
      <c r="AH212" s="817"/>
      <c r="AI212" s="800">
        <v>1228</v>
      </c>
      <c r="AJ212" s="782">
        <v>0.36522153846153799</v>
      </c>
      <c r="AK212" s="816"/>
      <c r="AL212" s="800">
        <v>1.1130293159609119</v>
      </c>
      <c r="AM212" s="782">
        <v>1.0317025704103739</v>
      </c>
      <c r="AN212" s="782">
        <v>0.70002926543751831</v>
      </c>
      <c r="AO212" s="818">
        <v>0.70010615711252644</v>
      </c>
      <c r="AP212" s="816"/>
      <c r="AQ212" s="819">
        <v>1366.8</v>
      </c>
      <c r="AR212" s="820">
        <v>0.37680000000000002</v>
      </c>
      <c r="AS212" s="820">
        <v>1366.8</v>
      </c>
      <c r="AT212" s="820">
        <v>0.37680000000000002</v>
      </c>
      <c r="AU212" s="816"/>
      <c r="AV212" s="820">
        <v>956.8</v>
      </c>
      <c r="AW212" s="820">
        <v>0.26379999999999998</v>
      </c>
      <c r="AX212" s="820">
        <v>956.8</v>
      </c>
      <c r="AY212" s="820">
        <v>0.26379999999999998</v>
      </c>
      <c r="AZ212" s="816"/>
      <c r="BA212" s="820"/>
      <c r="BB212" s="820">
        <v>956.8</v>
      </c>
      <c r="BC212" s="820">
        <v>956.8</v>
      </c>
      <c r="BD212" s="820">
        <v>956.8</v>
      </c>
      <c r="BE212" s="820">
        <v>956.8</v>
      </c>
      <c r="BF212" s="820">
        <v>956.8</v>
      </c>
      <c r="BG212" s="820">
        <v>956.8</v>
      </c>
      <c r="BH212" s="820">
        <v>956.8</v>
      </c>
      <c r="BI212" s="820">
        <v>956.8</v>
      </c>
      <c r="BJ212" s="820">
        <v>956.8</v>
      </c>
      <c r="BK212" s="820">
        <v>956.8</v>
      </c>
      <c r="BL212" s="820">
        <v>956.8</v>
      </c>
      <c r="BM212" s="820">
        <v>956.8</v>
      </c>
      <c r="BN212" s="820">
        <v>956.8</v>
      </c>
      <c r="BO212" s="820">
        <v>956.8</v>
      </c>
      <c r="BP212" s="820">
        <v>956.8</v>
      </c>
      <c r="BQ212" s="820">
        <v>956.8</v>
      </c>
      <c r="BR212" s="820">
        <v>956.8</v>
      </c>
      <c r="BS212" s="820">
        <v>956.8</v>
      </c>
      <c r="BT212" s="820">
        <v>956.8</v>
      </c>
      <c r="BU212" s="820"/>
      <c r="BV212" s="820"/>
      <c r="BW212" s="820"/>
      <c r="BX212" s="820"/>
      <c r="BY212" s="820"/>
      <c r="BZ212" s="820"/>
      <c r="CA212" s="816"/>
      <c r="CB212" s="820"/>
      <c r="CC212" s="820">
        <v>0.26379999999999998</v>
      </c>
      <c r="CD212" s="820">
        <v>0.26379999999999998</v>
      </c>
      <c r="CE212" s="820">
        <v>0.26379999999999998</v>
      </c>
      <c r="CF212" s="820">
        <v>0.26379999999999998</v>
      </c>
      <c r="CG212" s="820">
        <v>0.26379999999999998</v>
      </c>
      <c r="CH212" s="820">
        <v>0.26379999999999998</v>
      </c>
      <c r="CI212" s="820">
        <v>0.26379999999999998</v>
      </c>
      <c r="CJ212" s="820">
        <v>0.26379999999999998</v>
      </c>
      <c r="CK212" s="820">
        <v>0.26379999999999998</v>
      </c>
      <c r="CL212" s="820">
        <v>0.26379999999999998</v>
      </c>
      <c r="CM212" s="820">
        <v>0.26379999999999998</v>
      </c>
      <c r="CN212" s="820">
        <v>0.26379999999999998</v>
      </c>
      <c r="CO212" s="820">
        <v>0.26379999999999998</v>
      </c>
      <c r="CP212" s="820">
        <v>0.26379999999999998</v>
      </c>
      <c r="CQ212" s="820">
        <v>0.26379999999999998</v>
      </c>
      <c r="CR212" s="820">
        <v>0.26379999999999998</v>
      </c>
      <c r="CS212" s="820">
        <v>0.26379999999999998</v>
      </c>
      <c r="CT212" s="820">
        <v>0.26379999999999998</v>
      </c>
      <c r="CU212" s="820">
        <v>0.26379999999999998</v>
      </c>
      <c r="CV212" s="820"/>
      <c r="CW212" s="820"/>
      <c r="CX212" s="820"/>
      <c r="CY212" s="820"/>
      <c r="CZ212" s="820"/>
      <c r="DA212" s="821"/>
    </row>
    <row r="213" spans="2:105">
      <c r="B213" s="800">
        <v>19303</v>
      </c>
      <c r="C213" s="782" t="s">
        <v>682</v>
      </c>
      <c r="D213" s="782" t="s">
        <v>858</v>
      </c>
      <c r="E213" s="782" t="s">
        <v>740</v>
      </c>
      <c r="F213" s="782" t="s">
        <v>820</v>
      </c>
      <c r="G213" s="782" t="s">
        <v>821</v>
      </c>
      <c r="H213" s="815">
        <v>2016</v>
      </c>
      <c r="I213" s="816"/>
      <c r="J213" s="764">
        <v>764754</v>
      </c>
      <c r="K213" s="764"/>
      <c r="L213" s="764" t="s">
        <v>29</v>
      </c>
      <c r="M213" s="782"/>
      <c r="N213" s="782"/>
      <c r="O213" s="782"/>
      <c r="P213" s="782"/>
      <c r="Q213" s="782"/>
      <c r="R213" s="782"/>
      <c r="S213" s="816"/>
      <c r="T213" s="782" t="s">
        <v>863</v>
      </c>
      <c r="U213" s="782"/>
      <c r="V213" s="782"/>
      <c r="W213" s="782"/>
      <c r="X213" s="801">
        <v>42493</v>
      </c>
      <c r="Y213" s="815" t="s">
        <v>864</v>
      </c>
      <c r="Z213" s="815">
        <v>2</v>
      </c>
      <c r="AA213" s="815"/>
      <c r="AB213" s="815">
        <v>650</v>
      </c>
      <c r="AC213" s="814">
        <v>42621</v>
      </c>
      <c r="AD213" s="816"/>
      <c r="AE213" s="782" t="s">
        <v>825</v>
      </c>
      <c r="AF213" s="782"/>
      <c r="AG213" s="782"/>
      <c r="AH213" s="817"/>
      <c r="AI213" s="800">
        <v>1244.8599999999999</v>
      </c>
      <c r="AJ213" s="782">
        <v>0.3751185861316742</v>
      </c>
      <c r="AK213" s="816"/>
      <c r="AL213" s="800">
        <v>1.1234998313063316</v>
      </c>
      <c r="AM213" s="782">
        <v>1.0993856749482398</v>
      </c>
      <c r="AN213" s="782">
        <v>0.70684970684970683</v>
      </c>
      <c r="AO213" s="818">
        <v>0.7259941804073714</v>
      </c>
      <c r="AP213" s="816"/>
      <c r="AQ213" s="819">
        <v>1398.6</v>
      </c>
      <c r="AR213" s="820">
        <v>0.41240000000000004</v>
      </c>
      <c r="AS213" s="820">
        <v>1398.6</v>
      </c>
      <c r="AT213" s="820">
        <v>0.41240000000000004</v>
      </c>
      <c r="AU213" s="816"/>
      <c r="AV213" s="820">
        <v>988.59999999999991</v>
      </c>
      <c r="AW213" s="820">
        <v>0.2994</v>
      </c>
      <c r="AX213" s="820">
        <v>988.59999999999991</v>
      </c>
      <c r="AY213" s="820">
        <v>0.2994</v>
      </c>
      <c r="AZ213" s="816"/>
      <c r="BA213" s="820"/>
      <c r="BB213" s="820">
        <v>988.59999999999991</v>
      </c>
      <c r="BC213" s="820">
        <v>988.59999999999991</v>
      </c>
      <c r="BD213" s="820">
        <v>988.59999999999991</v>
      </c>
      <c r="BE213" s="820">
        <v>988.59999999999991</v>
      </c>
      <c r="BF213" s="820">
        <v>988.59999999999991</v>
      </c>
      <c r="BG213" s="820">
        <v>988.59999999999991</v>
      </c>
      <c r="BH213" s="820">
        <v>988.59999999999991</v>
      </c>
      <c r="BI213" s="820">
        <v>988.59999999999991</v>
      </c>
      <c r="BJ213" s="820">
        <v>988.59999999999991</v>
      </c>
      <c r="BK213" s="820">
        <v>988.59999999999991</v>
      </c>
      <c r="BL213" s="820">
        <v>988.59999999999991</v>
      </c>
      <c r="BM213" s="820">
        <v>988.59999999999991</v>
      </c>
      <c r="BN213" s="820">
        <v>988.59999999999991</v>
      </c>
      <c r="BO213" s="820">
        <v>988.59999999999991</v>
      </c>
      <c r="BP213" s="820">
        <v>988.59999999999991</v>
      </c>
      <c r="BQ213" s="820">
        <v>988.59999999999991</v>
      </c>
      <c r="BR213" s="820">
        <v>988.59999999999991</v>
      </c>
      <c r="BS213" s="820">
        <v>988.59999999999991</v>
      </c>
      <c r="BT213" s="820">
        <v>956.8</v>
      </c>
      <c r="BU213" s="820"/>
      <c r="BV213" s="820"/>
      <c r="BW213" s="820"/>
      <c r="BX213" s="820"/>
      <c r="BY213" s="820"/>
      <c r="BZ213" s="820"/>
      <c r="CA213" s="816"/>
      <c r="CB213" s="820"/>
      <c r="CC213" s="820">
        <v>0.2994</v>
      </c>
      <c r="CD213" s="820">
        <v>0.2994</v>
      </c>
      <c r="CE213" s="820">
        <v>0.2994</v>
      </c>
      <c r="CF213" s="820">
        <v>0.2994</v>
      </c>
      <c r="CG213" s="820">
        <v>0.2994</v>
      </c>
      <c r="CH213" s="820">
        <v>0.2994</v>
      </c>
      <c r="CI213" s="820">
        <v>0.2994</v>
      </c>
      <c r="CJ213" s="820">
        <v>0.2994</v>
      </c>
      <c r="CK213" s="820">
        <v>0.2994</v>
      </c>
      <c r="CL213" s="820">
        <v>0.2994</v>
      </c>
      <c r="CM213" s="820">
        <v>0.2994</v>
      </c>
      <c r="CN213" s="820">
        <v>0.2994</v>
      </c>
      <c r="CO213" s="820">
        <v>0.2994</v>
      </c>
      <c r="CP213" s="820">
        <v>0.2994</v>
      </c>
      <c r="CQ213" s="820">
        <v>0.2994</v>
      </c>
      <c r="CR213" s="820">
        <v>0.2994</v>
      </c>
      <c r="CS213" s="820">
        <v>0.2994</v>
      </c>
      <c r="CT213" s="820">
        <v>0.2994</v>
      </c>
      <c r="CU213" s="820">
        <v>0.26379999999999998</v>
      </c>
      <c r="CV213" s="820"/>
      <c r="CW213" s="820"/>
      <c r="CX213" s="820"/>
      <c r="CY213" s="820"/>
      <c r="CZ213" s="820"/>
      <c r="DA213" s="821"/>
    </row>
    <row r="214" spans="2:105">
      <c r="B214" s="800">
        <v>19304</v>
      </c>
      <c r="C214" s="782" t="s">
        <v>682</v>
      </c>
      <c r="D214" s="782" t="s">
        <v>858</v>
      </c>
      <c r="E214" s="782" t="s">
        <v>740</v>
      </c>
      <c r="F214" s="782" t="s">
        <v>820</v>
      </c>
      <c r="G214" s="782" t="s">
        <v>821</v>
      </c>
      <c r="H214" s="815">
        <v>2016</v>
      </c>
      <c r="I214" s="816"/>
      <c r="J214" s="764">
        <v>749133</v>
      </c>
      <c r="K214" s="764"/>
      <c r="L214" s="764" t="s">
        <v>29</v>
      </c>
      <c r="M214" s="782"/>
      <c r="N214" s="782"/>
      <c r="O214" s="782"/>
      <c r="P214" s="782"/>
      <c r="Q214" s="782"/>
      <c r="R214" s="782"/>
      <c r="S214" s="816"/>
      <c r="T214" s="782" t="s">
        <v>866</v>
      </c>
      <c r="U214" s="782"/>
      <c r="V214" s="782"/>
      <c r="W214" s="782"/>
      <c r="X214" s="801">
        <v>42536</v>
      </c>
      <c r="Y214" s="815" t="s">
        <v>862</v>
      </c>
      <c r="Z214" s="815">
        <v>1</v>
      </c>
      <c r="AA214" s="815"/>
      <c r="AB214" s="815">
        <v>400</v>
      </c>
      <c r="AC214" s="814">
        <v>42621</v>
      </c>
      <c r="AD214" s="816"/>
      <c r="AE214" s="782" t="s">
        <v>825</v>
      </c>
      <c r="AF214" s="782"/>
      <c r="AG214" s="782"/>
      <c r="AH214" s="817"/>
      <c r="AI214" s="800">
        <v>16.86</v>
      </c>
      <c r="AJ214" s="782">
        <v>9.8970476701362407E-3</v>
      </c>
      <c r="AK214" s="816"/>
      <c r="AL214" s="800">
        <v>1.8861209964412813</v>
      </c>
      <c r="AM214" s="782">
        <v>3.5970322854381016</v>
      </c>
      <c r="AN214" s="782">
        <v>1</v>
      </c>
      <c r="AO214" s="818">
        <v>1</v>
      </c>
      <c r="AP214" s="816"/>
      <c r="AQ214" s="819">
        <v>31.8</v>
      </c>
      <c r="AR214" s="820">
        <v>3.56E-2</v>
      </c>
      <c r="AS214" s="820">
        <v>31.8</v>
      </c>
      <c r="AT214" s="820">
        <v>3.56E-2</v>
      </c>
      <c r="AU214" s="816"/>
      <c r="AV214" s="820">
        <v>31.8</v>
      </c>
      <c r="AW214" s="820">
        <v>3.56E-2</v>
      </c>
      <c r="AX214" s="820">
        <v>31.8</v>
      </c>
      <c r="AY214" s="820">
        <v>3.56E-2</v>
      </c>
      <c r="AZ214" s="816"/>
      <c r="BA214" s="820"/>
      <c r="BB214" s="820">
        <v>31.8</v>
      </c>
      <c r="BC214" s="820">
        <v>31.8</v>
      </c>
      <c r="BD214" s="820">
        <v>31.8</v>
      </c>
      <c r="BE214" s="820">
        <v>31.8</v>
      </c>
      <c r="BF214" s="820">
        <v>31.8</v>
      </c>
      <c r="BG214" s="820">
        <v>31.8</v>
      </c>
      <c r="BH214" s="820">
        <v>31.8</v>
      </c>
      <c r="BI214" s="820">
        <v>31.8</v>
      </c>
      <c r="BJ214" s="820">
        <v>31.8</v>
      </c>
      <c r="BK214" s="820">
        <v>31.8</v>
      </c>
      <c r="BL214" s="820">
        <v>31.8</v>
      </c>
      <c r="BM214" s="820">
        <v>31.8</v>
      </c>
      <c r="BN214" s="820">
        <v>31.8</v>
      </c>
      <c r="BO214" s="820">
        <v>31.8</v>
      </c>
      <c r="BP214" s="820">
        <v>31.8</v>
      </c>
      <c r="BQ214" s="820">
        <v>31.8</v>
      </c>
      <c r="BR214" s="820">
        <v>31.8</v>
      </c>
      <c r="BS214" s="820">
        <v>31.8</v>
      </c>
      <c r="BT214" s="820">
        <v>0</v>
      </c>
      <c r="BU214" s="820"/>
      <c r="BV214" s="820"/>
      <c r="BW214" s="820"/>
      <c r="BX214" s="820"/>
      <c r="BY214" s="820"/>
      <c r="BZ214" s="820"/>
      <c r="CA214" s="816"/>
      <c r="CB214" s="820"/>
      <c r="CC214" s="820">
        <v>3.56E-2</v>
      </c>
      <c r="CD214" s="820">
        <v>3.56E-2</v>
      </c>
      <c r="CE214" s="820">
        <v>3.56E-2</v>
      </c>
      <c r="CF214" s="820">
        <v>3.56E-2</v>
      </c>
      <c r="CG214" s="820">
        <v>3.56E-2</v>
      </c>
      <c r="CH214" s="820">
        <v>3.56E-2</v>
      </c>
      <c r="CI214" s="820">
        <v>3.56E-2</v>
      </c>
      <c r="CJ214" s="820">
        <v>3.56E-2</v>
      </c>
      <c r="CK214" s="820">
        <v>3.56E-2</v>
      </c>
      <c r="CL214" s="820">
        <v>3.56E-2</v>
      </c>
      <c r="CM214" s="820">
        <v>3.56E-2</v>
      </c>
      <c r="CN214" s="820">
        <v>3.56E-2</v>
      </c>
      <c r="CO214" s="820">
        <v>3.56E-2</v>
      </c>
      <c r="CP214" s="820">
        <v>3.56E-2</v>
      </c>
      <c r="CQ214" s="820">
        <v>3.56E-2</v>
      </c>
      <c r="CR214" s="820">
        <v>3.56E-2</v>
      </c>
      <c r="CS214" s="820">
        <v>3.56E-2</v>
      </c>
      <c r="CT214" s="820">
        <v>3.56E-2</v>
      </c>
      <c r="CU214" s="820">
        <v>0</v>
      </c>
      <c r="CV214" s="820"/>
      <c r="CW214" s="820"/>
      <c r="CX214" s="820"/>
      <c r="CY214" s="820"/>
      <c r="CZ214" s="820"/>
      <c r="DA214" s="821"/>
    </row>
    <row r="215" spans="2:105">
      <c r="B215" s="800">
        <v>19305</v>
      </c>
      <c r="C215" s="782" t="s">
        <v>682</v>
      </c>
      <c r="D215" s="782" t="s">
        <v>858</v>
      </c>
      <c r="E215" s="782" t="s">
        <v>740</v>
      </c>
      <c r="F215" s="782" t="s">
        <v>820</v>
      </c>
      <c r="G215" s="782" t="s">
        <v>821</v>
      </c>
      <c r="H215" s="815">
        <v>2016</v>
      </c>
      <c r="I215" s="816"/>
      <c r="J215" s="764">
        <v>765419</v>
      </c>
      <c r="K215" s="764"/>
      <c r="L215" s="764" t="s">
        <v>29</v>
      </c>
      <c r="M215" s="782"/>
      <c r="N215" s="782"/>
      <c r="O215" s="782"/>
      <c r="P215" s="782"/>
      <c r="Q215" s="782"/>
      <c r="R215" s="782"/>
      <c r="S215" s="816"/>
      <c r="T215" s="782" t="s">
        <v>859</v>
      </c>
      <c r="U215" s="782"/>
      <c r="V215" s="782"/>
      <c r="W215" s="782"/>
      <c r="X215" s="801">
        <v>42507</v>
      </c>
      <c r="Y215" s="815" t="s">
        <v>862</v>
      </c>
      <c r="Z215" s="815">
        <v>1</v>
      </c>
      <c r="AA215" s="815"/>
      <c r="AB215" s="815">
        <v>250</v>
      </c>
      <c r="AC215" s="814">
        <v>42621</v>
      </c>
      <c r="AD215" s="816"/>
      <c r="AE215" s="782" t="s">
        <v>825</v>
      </c>
      <c r="AF215" s="782"/>
      <c r="AG215" s="782"/>
      <c r="AH215" s="817"/>
      <c r="AI215" s="800">
        <v>1228</v>
      </c>
      <c r="AJ215" s="782">
        <v>0.36522153846153799</v>
      </c>
      <c r="AK215" s="816"/>
      <c r="AL215" s="800">
        <v>1.1130293159609119</v>
      </c>
      <c r="AM215" s="782">
        <v>1.0317025704103739</v>
      </c>
      <c r="AN215" s="782">
        <v>0.70002926543751831</v>
      </c>
      <c r="AO215" s="818">
        <v>0.70010615711252644</v>
      </c>
      <c r="AP215" s="816"/>
      <c r="AQ215" s="819">
        <v>1366.8</v>
      </c>
      <c r="AR215" s="820">
        <v>0.37680000000000002</v>
      </c>
      <c r="AS215" s="820">
        <v>1366.8</v>
      </c>
      <c r="AT215" s="820">
        <v>0.37680000000000002</v>
      </c>
      <c r="AU215" s="816"/>
      <c r="AV215" s="820">
        <v>956.8</v>
      </c>
      <c r="AW215" s="820">
        <v>0.26379999999999998</v>
      </c>
      <c r="AX215" s="820">
        <v>956.8</v>
      </c>
      <c r="AY215" s="820">
        <v>0.26379999999999998</v>
      </c>
      <c r="AZ215" s="816"/>
      <c r="BA215" s="820"/>
      <c r="BB215" s="820">
        <v>956.8</v>
      </c>
      <c r="BC215" s="820">
        <v>956.8</v>
      </c>
      <c r="BD215" s="820">
        <v>956.8</v>
      </c>
      <c r="BE215" s="820">
        <v>956.8</v>
      </c>
      <c r="BF215" s="820">
        <v>956.8</v>
      </c>
      <c r="BG215" s="820">
        <v>956.8</v>
      </c>
      <c r="BH215" s="820">
        <v>956.8</v>
      </c>
      <c r="BI215" s="820">
        <v>956.8</v>
      </c>
      <c r="BJ215" s="820">
        <v>956.8</v>
      </c>
      <c r="BK215" s="820">
        <v>956.8</v>
      </c>
      <c r="BL215" s="820">
        <v>956.8</v>
      </c>
      <c r="BM215" s="820">
        <v>956.8</v>
      </c>
      <c r="BN215" s="820">
        <v>956.8</v>
      </c>
      <c r="BO215" s="820">
        <v>956.8</v>
      </c>
      <c r="BP215" s="820">
        <v>956.8</v>
      </c>
      <c r="BQ215" s="820">
        <v>956.8</v>
      </c>
      <c r="BR215" s="820">
        <v>956.8</v>
      </c>
      <c r="BS215" s="820">
        <v>956.8</v>
      </c>
      <c r="BT215" s="820">
        <v>956.8</v>
      </c>
      <c r="BU215" s="820"/>
      <c r="BV215" s="820"/>
      <c r="BW215" s="820"/>
      <c r="BX215" s="820"/>
      <c r="BY215" s="820"/>
      <c r="BZ215" s="820"/>
      <c r="CA215" s="816"/>
      <c r="CB215" s="820"/>
      <c r="CC215" s="820">
        <v>0.26379999999999998</v>
      </c>
      <c r="CD215" s="820">
        <v>0.26379999999999998</v>
      </c>
      <c r="CE215" s="820">
        <v>0.26379999999999998</v>
      </c>
      <c r="CF215" s="820">
        <v>0.26379999999999998</v>
      </c>
      <c r="CG215" s="820">
        <v>0.26379999999999998</v>
      </c>
      <c r="CH215" s="820">
        <v>0.26379999999999998</v>
      </c>
      <c r="CI215" s="820">
        <v>0.26379999999999998</v>
      </c>
      <c r="CJ215" s="820">
        <v>0.26379999999999998</v>
      </c>
      <c r="CK215" s="820">
        <v>0.26379999999999998</v>
      </c>
      <c r="CL215" s="820">
        <v>0.26379999999999998</v>
      </c>
      <c r="CM215" s="820">
        <v>0.26379999999999998</v>
      </c>
      <c r="CN215" s="820">
        <v>0.26379999999999998</v>
      </c>
      <c r="CO215" s="820">
        <v>0.26379999999999998</v>
      </c>
      <c r="CP215" s="820">
        <v>0.26379999999999998</v>
      </c>
      <c r="CQ215" s="820">
        <v>0.26379999999999998</v>
      </c>
      <c r="CR215" s="820">
        <v>0.26379999999999998</v>
      </c>
      <c r="CS215" s="820">
        <v>0.26379999999999998</v>
      </c>
      <c r="CT215" s="820">
        <v>0.26379999999999998</v>
      </c>
      <c r="CU215" s="820">
        <v>0.26379999999999998</v>
      </c>
      <c r="CV215" s="820"/>
      <c r="CW215" s="820"/>
      <c r="CX215" s="820"/>
      <c r="CY215" s="820"/>
      <c r="CZ215" s="820"/>
      <c r="DA215" s="821"/>
    </row>
    <row r="216" spans="2:105">
      <c r="B216" s="800">
        <v>19306</v>
      </c>
      <c r="C216" s="782" t="s">
        <v>682</v>
      </c>
      <c r="D216" s="782" t="s">
        <v>858</v>
      </c>
      <c r="E216" s="782" t="s">
        <v>740</v>
      </c>
      <c r="F216" s="782" t="s">
        <v>820</v>
      </c>
      <c r="G216" s="782" t="s">
        <v>821</v>
      </c>
      <c r="H216" s="815">
        <v>2016</v>
      </c>
      <c r="I216" s="816"/>
      <c r="J216" s="764">
        <v>768521</v>
      </c>
      <c r="K216" s="764"/>
      <c r="L216" s="764" t="s">
        <v>29</v>
      </c>
      <c r="M216" s="782"/>
      <c r="N216" s="782"/>
      <c r="O216" s="782"/>
      <c r="P216" s="782"/>
      <c r="Q216" s="782"/>
      <c r="R216" s="782"/>
      <c r="S216" s="816"/>
      <c r="T216" s="782" t="s">
        <v>866</v>
      </c>
      <c r="U216" s="782"/>
      <c r="V216" s="782"/>
      <c r="W216" s="782"/>
      <c r="X216" s="801">
        <v>42550</v>
      </c>
      <c r="Y216" s="815" t="s">
        <v>862</v>
      </c>
      <c r="Z216" s="815">
        <v>1</v>
      </c>
      <c r="AA216" s="815"/>
      <c r="AB216" s="815">
        <v>400</v>
      </c>
      <c r="AC216" s="814">
        <v>42621</v>
      </c>
      <c r="AD216" s="816"/>
      <c r="AE216" s="782" t="s">
        <v>825</v>
      </c>
      <c r="AF216" s="782"/>
      <c r="AG216" s="782"/>
      <c r="AH216" s="817"/>
      <c r="AI216" s="800">
        <v>16.86</v>
      </c>
      <c r="AJ216" s="782">
        <v>9.8970476701362407E-3</v>
      </c>
      <c r="AK216" s="816"/>
      <c r="AL216" s="800">
        <v>1.8861209964412813</v>
      </c>
      <c r="AM216" s="782">
        <v>3.5970322854381016</v>
      </c>
      <c r="AN216" s="782">
        <v>1</v>
      </c>
      <c r="AO216" s="818">
        <v>1</v>
      </c>
      <c r="AP216" s="816"/>
      <c r="AQ216" s="819">
        <v>31.8</v>
      </c>
      <c r="AR216" s="820">
        <v>3.56E-2</v>
      </c>
      <c r="AS216" s="820">
        <v>31.8</v>
      </c>
      <c r="AT216" s="820">
        <v>3.56E-2</v>
      </c>
      <c r="AU216" s="816"/>
      <c r="AV216" s="820">
        <v>31.8</v>
      </c>
      <c r="AW216" s="820">
        <v>3.56E-2</v>
      </c>
      <c r="AX216" s="820">
        <v>31.8</v>
      </c>
      <c r="AY216" s="820">
        <v>3.56E-2</v>
      </c>
      <c r="AZ216" s="816"/>
      <c r="BA216" s="820"/>
      <c r="BB216" s="820">
        <v>31.8</v>
      </c>
      <c r="BC216" s="820">
        <v>31.8</v>
      </c>
      <c r="BD216" s="820">
        <v>31.8</v>
      </c>
      <c r="BE216" s="820">
        <v>31.8</v>
      </c>
      <c r="BF216" s="820">
        <v>31.8</v>
      </c>
      <c r="BG216" s="820">
        <v>31.8</v>
      </c>
      <c r="BH216" s="820">
        <v>31.8</v>
      </c>
      <c r="BI216" s="820">
        <v>31.8</v>
      </c>
      <c r="BJ216" s="820">
        <v>31.8</v>
      </c>
      <c r="BK216" s="820">
        <v>31.8</v>
      </c>
      <c r="BL216" s="820">
        <v>31.8</v>
      </c>
      <c r="BM216" s="820">
        <v>31.8</v>
      </c>
      <c r="BN216" s="820">
        <v>31.8</v>
      </c>
      <c r="BO216" s="820">
        <v>31.8</v>
      </c>
      <c r="BP216" s="820">
        <v>31.8</v>
      </c>
      <c r="BQ216" s="820">
        <v>31.8</v>
      </c>
      <c r="BR216" s="820">
        <v>31.8</v>
      </c>
      <c r="BS216" s="820">
        <v>31.8</v>
      </c>
      <c r="BT216" s="820">
        <v>0</v>
      </c>
      <c r="BU216" s="820"/>
      <c r="BV216" s="820"/>
      <c r="BW216" s="820"/>
      <c r="BX216" s="820"/>
      <c r="BY216" s="820"/>
      <c r="BZ216" s="820"/>
      <c r="CA216" s="816"/>
      <c r="CB216" s="820"/>
      <c r="CC216" s="820">
        <v>3.56E-2</v>
      </c>
      <c r="CD216" s="820">
        <v>3.56E-2</v>
      </c>
      <c r="CE216" s="820">
        <v>3.56E-2</v>
      </c>
      <c r="CF216" s="820">
        <v>3.56E-2</v>
      </c>
      <c r="CG216" s="820">
        <v>3.56E-2</v>
      </c>
      <c r="CH216" s="820">
        <v>3.56E-2</v>
      </c>
      <c r="CI216" s="820">
        <v>3.56E-2</v>
      </c>
      <c r="CJ216" s="820">
        <v>3.56E-2</v>
      </c>
      <c r="CK216" s="820">
        <v>3.56E-2</v>
      </c>
      <c r="CL216" s="820">
        <v>3.56E-2</v>
      </c>
      <c r="CM216" s="820">
        <v>3.56E-2</v>
      </c>
      <c r="CN216" s="820">
        <v>3.56E-2</v>
      </c>
      <c r="CO216" s="820">
        <v>3.56E-2</v>
      </c>
      <c r="CP216" s="820">
        <v>3.56E-2</v>
      </c>
      <c r="CQ216" s="820">
        <v>3.56E-2</v>
      </c>
      <c r="CR216" s="820">
        <v>3.56E-2</v>
      </c>
      <c r="CS216" s="820">
        <v>3.56E-2</v>
      </c>
      <c r="CT216" s="820">
        <v>3.56E-2</v>
      </c>
      <c r="CU216" s="820">
        <v>0</v>
      </c>
      <c r="CV216" s="820"/>
      <c r="CW216" s="820"/>
      <c r="CX216" s="820"/>
      <c r="CY216" s="820"/>
      <c r="CZ216" s="820"/>
      <c r="DA216" s="821"/>
    </row>
    <row r="217" spans="2:105">
      <c r="B217" s="800">
        <v>19307</v>
      </c>
      <c r="C217" s="782" t="s">
        <v>682</v>
      </c>
      <c r="D217" s="782" t="s">
        <v>858</v>
      </c>
      <c r="E217" s="782" t="s">
        <v>740</v>
      </c>
      <c r="F217" s="782" t="s">
        <v>820</v>
      </c>
      <c r="G217" s="782" t="s">
        <v>821</v>
      </c>
      <c r="H217" s="815">
        <v>2016</v>
      </c>
      <c r="I217" s="816"/>
      <c r="J217" s="764">
        <v>776086</v>
      </c>
      <c r="K217" s="764"/>
      <c r="L217" s="764" t="s">
        <v>29</v>
      </c>
      <c r="M217" s="782"/>
      <c r="N217" s="782"/>
      <c r="O217" s="782"/>
      <c r="P217" s="782"/>
      <c r="Q217" s="782"/>
      <c r="R217" s="782"/>
      <c r="S217" s="816"/>
      <c r="T217" s="782" t="s">
        <v>863</v>
      </c>
      <c r="U217" s="782"/>
      <c r="V217" s="782"/>
      <c r="W217" s="782"/>
      <c r="X217" s="801">
        <v>42579</v>
      </c>
      <c r="Y217" s="815" t="s">
        <v>864</v>
      </c>
      <c r="Z217" s="815">
        <v>2</v>
      </c>
      <c r="AA217" s="815"/>
      <c r="AB217" s="815">
        <v>650</v>
      </c>
      <c r="AC217" s="814">
        <v>42614</v>
      </c>
      <c r="AD217" s="816"/>
      <c r="AE217" s="782" t="s">
        <v>825</v>
      </c>
      <c r="AF217" s="782"/>
      <c r="AG217" s="782"/>
      <c r="AH217" s="817"/>
      <c r="AI217" s="800">
        <v>1244.8599999999999</v>
      </c>
      <c r="AJ217" s="782">
        <v>0.3751185861316742</v>
      </c>
      <c r="AK217" s="816"/>
      <c r="AL217" s="800">
        <v>1.1234998313063316</v>
      </c>
      <c r="AM217" s="782">
        <v>1.0993856749482398</v>
      </c>
      <c r="AN217" s="782">
        <v>0.70684970684970683</v>
      </c>
      <c r="AO217" s="818">
        <v>0.7259941804073714</v>
      </c>
      <c r="AP217" s="816"/>
      <c r="AQ217" s="819">
        <v>1398.6</v>
      </c>
      <c r="AR217" s="820">
        <v>0.41240000000000004</v>
      </c>
      <c r="AS217" s="820">
        <v>1398.6</v>
      </c>
      <c r="AT217" s="820">
        <v>0.41240000000000004</v>
      </c>
      <c r="AU217" s="816"/>
      <c r="AV217" s="820">
        <v>988.59999999999991</v>
      </c>
      <c r="AW217" s="820">
        <v>0.2994</v>
      </c>
      <c r="AX217" s="820">
        <v>988.59999999999991</v>
      </c>
      <c r="AY217" s="820">
        <v>0.2994</v>
      </c>
      <c r="AZ217" s="816"/>
      <c r="BA217" s="820"/>
      <c r="BB217" s="820">
        <v>988.59999999999991</v>
      </c>
      <c r="BC217" s="820">
        <v>988.59999999999991</v>
      </c>
      <c r="BD217" s="820">
        <v>988.59999999999991</v>
      </c>
      <c r="BE217" s="820">
        <v>988.59999999999991</v>
      </c>
      <c r="BF217" s="820">
        <v>988.59999999999991</v>
      </c>
      <c r="BG217" s="820">
        <v>988.59999999999991</v>
      </c>
      <c r="BH217" s="820">
        <v>988.59999999999991</v>
      </c>
      <c r="BI217" s="820">
        <v>988.59999999999991</v>
      </c>
      <c r="BJ217" s="820">
        <v>988.59999999999991</v>
      </c>
      <c r="BK217" s="820">
        <v>988.59999999999991</v>
      </c>
      <c r="BL217" s="820">
        <v>988.59999999999991</v>
      </c>
      <c r="BM217" s="820">
        <v>988.59999999999991</v>
      </c>
      <c r="BN217" s="820">
        <v>988.59999999999991</v>
      </c>
      <c r="BO217" s="820">
        <v>988.59999999999991</v>
      </c>
      <c r="BP217" s="820">
        <v>988.59999999999991</v>
      </c>
      <c r="BQ217" s="820">
        <v>988.59999999999991</v>
      </c>
      <c r="BR217" s="820">
        <v>988.59999999999991</v>
      </c>
      <c r="BS217" s="820">
        <v>988.59999999999991</v>
      </c>
      <c r="BT217" s="820">
        <v>956.8</v>
      </c>
      <c r="BU217" s="820"/>
      <c r="BV217" s="820"/>
      <c r="BW217" s="820"/>
      <c r="BX217" s="820"/>
      <c r="BY217" s="820"/>
      <c r="BZ217" s="820"/>
      <c r="CA217" s="816"/>
      <c r="CB217" s="820"/>
      <c r="CC217" s="820">
        <v>0.2994</v>
      </c>
      <c r="CD217" s="820">
        <v>0.2994</v>
      </c>
      <c r="CE217" s="820">
        <v>0.2994</v>
      </c>
      <c r="CF217" s="820">
        <v>0.2994</v>
      </c>
      <c r="CG217" s="820">
        <v>0.2994</v>
      </c>
      <c r="CH217" s="820">
        <v>0.2994</v>
      </c>
      <c r="CI217" s="820">
        <v>0.2994</v>
      </c>
      <c r="CJ217" s="820">
        <v>0.2994</v>
      </c>
      <c r="CK217" s="820">
        <v>0.2994</v>
      </c>
      <c r="CL217" s="820">
        <v>0.2994</v>
      </c>
      <c r="CM217" s="820">
        <v>0.2994</v>
      </c>
      <c r="CN217" s="820">
        <v>0.2994</v>
      </c>
      <c r="CO217" s="820">
        <v>0.2994</v>
      </c>
      <c r="CP217" s="820">
        <v>0.2994</v>
      </c>
      <c r="CQ217" s="820">
        <v>0.2994</v>
      </c>
      <c r="CR217" s="820">
        <v>0.2994</v>
      </c>
      <c r="CS217" s="820">
        <v>0.2994</v>
      </c>
      <c r="CT217" s="820">
        <v>0.2994</v>
      </c>
      <c r="CU217" s="820">
        <v>0.26379999999999998</v>
      </c>
      <c r="CV217" s="820"/>
      <c r="CW217" s="820"/>
      <c r="CX217" s="820"/>
      <c r="CY217" s="820"/>
      <c r="CZ217" s="820"/>
      <c r="DA217" s="821"/>
    </row>
    <row r="218" spans="2:105">
      <c r="B218" s="800">
        <v>19308</v>
      </c>
      <c r="C218" s="782" t="s">
        <v>682</v>
      </c>
      <c r="D218" s="782" t="s">
        <v>858</v>
      </c>
      <c r="E218" s="782" t="s">
        <v>740</v>
      </c>
      <c r="F218" s="782" t="s">
        <v>820</v>
      </c>
      <c r="G218" s="782" t="s">
        <v>821</v>
      </c>
      <c r="H218" s="815">
        <v>2016</v>
      </c>
      <c r="I218" s="816"/>
      <c r="J218" s="764">
        <v>768549</v>
      </c>
      <c r="K218" s="764"/>
      <c r="L218" s="764" t="s">
        <v>29</v>
      </c>
      <c r="M218" s="782"/>
      <c r="N218" s="782"/>
      <c r="O218" s="782"/>
      <c r="P218" s="782"/>
      <c r="Q218" s="782"/>
      <c r="R218" s="782"/>
      <c r="S218" s="816"/>
      <c r="T218" s="782" t="s">
        <v>866</v>
      </c>
      <c r="U218" s="782"/>
      <c r="V218" s="782"/>
      <c r="W218" s="782"/>
      <c r="X218" s="801">
        <v>42537</v>
      </c>
      <c r="Y218" s="815" t="s">
        <v>862</v>
      </c>
      <c r="Z218" s="815">
        <v>1</v>
      </c>
      <c r="AA218" s="815"/>
      <c r="AB218" s="815">
        <v>400</v>
      </c>
      <c r="AC218" s="814">
        <v>42621</v>
      </c>
      <c r="AD218" s="816"/>
      <c r="AE218" s="782" t="s">
        <v>825</v>
      </c>
      <c r="AF218" s="782"/>
      <c r="AG218" s="782"/>
      <c r="AH218" s="817"/>
      <c r="AI218" s="800">
        <v>16.86</v>
      </c>
      <c r="AJ218" s="782">
        <v>9.8970476701362407E-3</v>
      </c>
      <c r="AK218" s="816"/>
      <c r="AL218" s="800">
        <v>1.8861209964412813</v>
      </c>
      <c r="AM218" s="782">
        <v>3.5970322854381016</v>
      </c>
      <c r="AN218" s="782">
        <v>1</v>
      </c>
      <c r="AO218" s="818">
        <v>1</v>
      </c>
      <c r="AP218" s="816"/>
      <c r="AQ218" s="819">
        <v>31.8</v>
      </c>
      <c r="AR218" s="820">
        <v>3.56E-2</v>
      </c>
      <c r="AS218" s="820">
        <v>31.8</v>
      </c>
      <c r="AT218" s="820">
        <v>3.56E-2</v>
      </c>
      <c r="AU218" s="816"/>
      <c r="AV218" s="820">
        <v>31.8</v>
      </c>
      <c r="AW218" s="820">
        <v>3.56E-2</v>
      </c>
      <c r="AX218" s="820">
        <v>31.8</v>
      </c>
      <c r="AY218" s="820">
        <v>3.56E-2</v>
      </c>
      <c r="AZ218" s="816"/>
      <c r="BA218" s="820"/>
      <c r="BB218" s="820">
        <v>31.8</v>
      </c>
      <c r="BC218" s="820">
        <v>31.8</v>
      </c>
      <c r="BD218" s="820">
        <v>31.8</v>
      </c>
      <c r="BE218" s="820">
        <v>31.8</v>
      </c>
      <c r="BF218" s="820">
        <v>31.8</v>
      </c>
      <c r="BG218" s="820">
        <v>31.8</v>
      </c>
      <c r="BH218" s="820">
        <v>31.8</v>
      </c>
      <c r="BI218" s="820">
        <v>31.8</v>
      </c>
      <c r="BJ218" s="820">
        <v>31.8</v>
      </c>
      <c r="BK218" s="820">
        <v>31.8</v>
      </c>
      <c r="BL218" s="820">
        <v>31.8</v>
      </c>
      <c r="BM218" s="820">
        <v>31.8</v>
      </c>
      <c r="BN218" s="820">
        <v>31.8</v>
      </c>
      <c r="BO218" s="820">
        <v>31.8</v>
      </c>
      <c r="BP218" s="820">
        <v>31.8</v>
      </c>
      <c r="BQ218" s="820">
        <v>31.8</v>
      </c>
      <c r="BR218" s="820">
        <v>31.8</v>
      </c>
      <c r="BS218" s="820">
        <v>31.8</v>
      </c>
      <c r="BT218" s="820">
        <v>0</v>
      </c>
      <c r="BU218" s="820"/>
      <c r="BV218" s="820"/>
      <c r="BW218" s="820"/>
      <c r="BX218" s="820"/>
      <c r="BY218" s="820"/>
      <c r="BZ218" s="820"/>
      <c r="CA218" s="816"/>
      <c r="CB218" s="820"/>
      <c r="CC218" s="820">
        <v>3.56E-2</v>
      </c>
      <c r="CD218" s="820">
        <v>3.56E-2</v>
      </c>
      <c r="CE218" s="820">
        <v>3.56E-2</v>
      </c>
      <c r="CF218" s="820">
        <v>3.56E-2</v>
      </c>
      <c r="CG218" s="820">
        <v>3.56E-2</v>
      </c>
      <c r="CH218" s="820">
        <v>3.56E-2</v>
      </c>
      <c r="CI218" s="820">
        <v>3.56E-2</v>
      </c>
      <c r="CJ218" s="820">
        <v>3.56E-2</v>
      </c>
      <c r="CK218" s="820">
        <v>3.56E-2</v>
      </c>
      <c r="CL218" s="820">
        <v>3.56E-2</v>
      </c>
      <c r="CM218" s="820">
        <v>3.56E-2</v>
      </c>
      <c r="CN218" s="820">
        <v>3.56E-2</v>
      </c>
      <c r="CO218" s="820">
        <v>3.56E-2</v>
      </c>
      <c r="CP218" s="820">
        <v>3.56E-2</v>
      </c>
      <c r="CQ218" s="820">
        <v>3.56E-2</v>
      </c>
      <c r="CR218" s="820">
        <v>3.56E-2</v>
      </c>
      <c r="CS218" s="820">
        <v>3.56E-2</v>
      </c>
      <c r="CT218" s="820">
        <v>3.56E-2</v>
      </c>
      <c r="CU218" s="820">
        <v>0</v>
      </c>
      <c r="CV218" s="820"/>
      <c r="CW218" s="820"/>
      <c r="CX218" s="820"/>
      <c r="CY218" s="820"/>
      <c r="CZ218" s="820"/>
      <c r="DA218" s="821"/>
    </row>
    <row r="219" spans="2:105">
      <c r="B219" s="800">
        <v>19309</v>
      </c>
      <c r="C219" s="782" t="s">
        <v>682</v>
      </c>
      <c r="D219" s="782" t="s">
        <v>858</v>
      </c>
      <c r="E219" s="782" t="s">
        <v>740</v>
      </c>
      <c r="F219" s="782" t="s">
        <v>820</v>
      </c>
      <c r="G219" s="782" t="s">
        <v>821</v>
      </c>
      <c r="H219" s="815">
        <v>2016</v>
      </c>
      <c r="I219" s="816"/>
      <c r="J219" s="764">
        <v>741919</v>
      </c>
      <c r="K219" s="764"/>
      <c r="L219" s="764" t="s">
        <v>29</v>
      </c>
      <c r="M219" s="782"/>
      <c r="N219" s="782"/>
      <c r="O219" s="782"/>
      <c r="P219" s="782"/>
      <c r="Q219" s="782"/>
      <c r="R219" s="782"/>
      <c r="S219" s="816"/>
      <c r="T219" s="782" t="s">
        <v>863</v>
      </c>
      <c r="U219" s="782"/>
      <c r="V219" s="782"/>
      <c r="W219" s="782"/>
      <c r="X219" s="801">
        <v>42374</v>
      </c>
      <c r="Y219" s="815" t="s">
        <v>864</v>
      </c>
      <c r="Z219" s="815">
        <v>2</v>
      </c>
      <c r="AA219" s="815"/>
      <c r="AB219" s="815">
        <v>650</v>
      </c>
      <c r="AC219" s="814">
        <v>42621</v>
      </c>
      <c r="AD219" s="816"/>
      <c r="AE219" s="782" t="s">
        <v>825</v>
      </c>
      <c r="AF219" s="782"/>
      <c r="AG219" s="782"/>
      <c r="AH219" s="817"/>
      <c r="AI219" s="800">
        <v>1244.8599999999999</v>
      </c>
      <c r="AJ219" s="782">
        <v>0.3751185861316742</v>
      </c>
      <c r="AK219" s="816"/>
      <c r="AL219" s="800">
        <v>1.1234998313063316</v>
      </c>
      <c r="AM219" s="782">
        <v>1.0993856749482398</v>
      </c>
      <c r="AN219" s="782">
        <v>0.70684970684970683</v>
      </c>
      <c r="AO219" s="818">
        <v>0.7259941804073714</v>
      </c>
      <c r="AP219" s="816"/>
      <c r="AQ219" s="819">
        <v>1398.6</v>
      </c>
      <c r="AR219" s="820">
        <v>0.41240000000000004</v>
      </c>
      <c r="AS219" s="820">
        <v>1398.6</v>
      </c>
      <c r="AT219" s="820">
        <v>0.41240000000000004</v>
      </c>
      <c r="AU219" s="816"/>
      <c r="AV219" s="820">
        <v>988.59999999999991</v>
      </c>
      <c r="AW219" s="820">
        <v>0.2994</v>
      </c>
      <c r="AX219" s="820">
        <v>988.59999999999991</v>
      </c>
      <c r="AY219" s="820">
        <v>0.2994</v>
      </c>
      <c r="AZ219" s="816"/>
      <c r="BA219" s="820"/>
      <c r="BB219" s="820">
        <v>988.59999999999991</v>
      </c>
      <c r="BC219" s="820">
        <v>988.59999999999991</v>
      </c>
      <c r="BD219" s="820">
        <v>988.59999999999991</v>
      </c>
      <c r="BE219" s="820">
        <v>988.59999999999991</v>
      </c>
      <c r="BF219" s="820">
        <v>988.59999999999991</v>
      </c>
      <c r="BG219" s="820">
        <v>988.59999999999991</v>
      </c>
      <c r="BH219" s="820">
        <v>988.59999999999991</v>
      </c>
      <c r="BI219" s="820">
        <v>988.59999999999991</v>
      </c>
      <c r="BJ219" s="820">
        <v>988.59999999999991</v>
      </c>
      <c r="BK219" s="820">
        <v>988.59999999999991</v>
      </c>
      <c r="BL219" s="820">
        <v>988.59999999999991</v>
      </c>
      <c r="BM219" s="820">
        <v>988.59999999999991</v>
      </c>
      <c r="BN219" s="820">
        <v>988.59999999999991</v>
      </c>
      <c r="BO219" s="820">
        <v>988.59999999999991</v>
      </c>
      <c r="BP219" s="820">
        <v>988.59999999999991</v>
      </c>
      <c r="BQ219" s="820">
        <v>988.59999999999991</v>
      </c>
      <c r="BR219" s="820">
        <v>988.59999999999991</v>
      </c>
      <c r="BS219" s="820">
        <v>988.59999999999991</v>
      </c>
      <c r="BT219" s="820">
        <v>956.8</v>
      </c>
      <c r="BU219" s="820"/>
      <c r="BV219" s="820"/>
      <c r="BW219" s="820"/>
      <c r="BX219" s="820"/>
      <c r="BY219" s="820"/>
      <c r="BZ219" s="820"/>
      <c r="CA219" s="816"/>
      <c r="CB219" s="820"/>
      <c r="CC219" s="820">
        <v>0.2994</v>
      </c>
      <c r="CD219" s="820">
        <v>0.2994</v>
      </c>
      <c r="CE219" s="820">
        <v>0.2994</v>
      </c>
      <c r="CF219" s="820">
        <v>0.2994</v>
      </c>
      <c r="CG219" s="820">
        <v>0.2994</v>
      </c>
      <c r="CH219" s="820">
        <v>0.2994</v>
      </c>
      <c r="CI219" s="820">
        <v>0.2994</v>
      </c>
      <c r="CJ219" s="820">
        <v>0.2994</v>
      </c>
      <c r="CK219" s="820">
        <v>0.2994</v>
      </c>
      <c r="CL219" s="820">
        <v>0.2994</v>
      </c>
      <c r="CM219" s="820">
        <v>0.2994</v>
      </c>
      <c r="CN219" s="820">
        <v>0.2994</v>
      </c>
      <c r="CO219" s="820">
        <v>0.2994</v>
      </c>
      <c r="CP219" s="820">
        <v>0.2994</v>
      </c>
      <c r="CQ219" s="820">
        <v>0.2994</v>
      </c>
      <c r="CR219" s="820">
        <v>0.2994</v>
      </c>
      <c r="CS219" s="820">
        <v>0.2994</v>
      </c>
      <c r="CT219" s="820">
        <v>0.2994</v>
      </c>
      <c r="CU219" s="820">
        <v>0.26379999999999998</v>
      </c>
      <c r="CV219" s="820"/>
      <c r="CW219" s="820"/>
      <c r="CX219" s="820"/>
      <c r="CY219" s="820"/>
      <c r="CZ219" s="820"/>
      <c r="DA219" s="821"/>
    </row>
    <row r="220" spans="2:105">
      <c r="B220" s="800">
        <v>19310</v>
      </c>
      <c r="C220" s="782" t="s">
        <v>682</v>
      </c>
      <c r="D220" s="782" t="s">
        <v>858</v>
      </c>
      <c r="E220" s="782" t="s">
        <v>740</v>
      </c>
      <c r="F220" s="782" t="s">
        <v>820</v>
      </c>
      <c r="G220" s="782" t="s">
        <v>821</v>
      </c>
      <c r="H220" s="815">
        <v>2016</v>
      </c>
      <c r="I220" s="816"/>
      <c r="J220" s="764">
        <v>748577</v>
      </c>
      <c r="K220" s="764"/>
      <c r="L220" s="764" t="s">
        <v>29</v>
      </c>
      <c r="M220" s="782"/>
      <c r="N220" s="782"/>
      <c r="O220" s="782"/>
      <c r="P220" s="782"/>
      <c r="Q220" s="782"/>
      <c r="R220" s="782"/>
      <c r="S220" s="816"/>
      <c r="T220" s="782" t="s">
        <v>866</v>
      </c>
      <c r="U220" s="782"/>
      <c r="V220" s="782"/>
      <c r="W220" s="782"/>
      <c r="X220" s="801">
        <v>42533</v>
      </c>
      <c r="Y220" s="815" t="s">
        <v>862</v>
      </c>
      <c r="Z220" s="815">
        <v>1</v>
      </c>
      <c r="AA220" s="815"/>
      <c r="AB220" s="815">
        <v>400</v>
      </c>
      <c r="AC220" s="814">
        <v>42621</v>
      </c>
      <c r="AD220" s="816"/>
      <c r="AE220" s="782" t="s">
        <v>825</v>
      </c>
      <c r="AF220" s="782"/>
      <c r="AG220" s="782"/>
      <c r="AH220" s="817"/>
      <c r="AI220" s="800">
        <v>16.86</v>
      </c>
      <c r="AJ220" s="782">
        <v>9.8970476701362407E-3</v>
      </c>
      <c r="AK220" s="816"/>
      <c r="AL220" s="800">
        <v>1.8861209964412813</v>
      </c>
      <c r="AM220" s="782">
        <v>3.5970322854381016</v>
      </c>
      <c r="AN220" s="782">
        <v>1</v>
      </c>
      <c r="AO220" s="818">
        <v>1</v>
      </c>
      <c r="AP220" s="816"/>
      <c r="AQ220" s="819">
        <v>31.8</v>
      </c>
      <c r="AR220" s="820">
        <v>3.56E-2</v>
      </c>
      <c r="AS220" s="820">
        <v>31.8</v>
      </c>
      <c r="AT220" s="820">
        <v>3.56E-2</v>
      </c>
      <c r="AU220" s="816"/>
      <c r="AV220" s="820">
        <v>31.8</v>
      </c>
      <c r="AW220" s="820">
        <v>3.56E-2</v>
      </c>
      <c r="AX220" s="820">
        <v>31.8</v>
      </c>
      <c r="AY220" s="820">
        <v>3.56E-2</v>
      </c>
      <c r="AZ220" s="816"/>
      <c r="BA220" s="820"/>
      <c r="BB220" s="820">
        <v>31.8</v>
      </c>
      <c r="BC220" s="820">
        <v>31.8</v>
      </c>
      <c r="BD220" s="820">
        <v>31.8</v>
      </c>
      <c r="BE220" s="820">
        <v>31.8</v>
      </c>
      <c r="BF220" s="820">
        <v>31.8</v>
      </c>
      <c r="BG220" s="820">
        <v>31.8</v>
      </c>
      <c r="BH220" s="820">
        <v>31.8</v>
      </c>
      <c r="BI220" s="820">
        <v>31.8</v>
      </c>
      <c r="BJ220" s="820">
        <v>31.8</v>
      </c>
      <c r="BK220" s="820">
        <v>31.8</v>
      </c>
      <c r="BL220" s="820">
        <v>31.8</v>
      </c>
      <c r="BM220" s="820">
        <v>31.8</v>
      </c>
      <c r="BN220" s="820">
        <v>31.8</v>
      </c>
      <c r="BO220" s="820">
        <v>31.8</v>
      </c>
      <c r="BP220" s="820">
        <v>31.8</v>
      </c>
      <c r="BQ220" s="820">
        <v>31.8</v>
      </c>
      <c r="BR220" s="820">
        <v>31.8</v>
      </c>
      <c r="BS220" s="820">
        <v>31.8</v>
      </c>
      <c r="BT220" s="820">
        <v>0</v>
      </c>
      <c r="BU220" s="820"/>
      <c r="BV220" s="820"/>
      <c r="BW220" s="820"/>
      <c r="BX220" s="820"/>
      <c r="BY220" s="820"/>
      <c r="BZ220" s="820"/>
      <c r="CA220" s="816"/>
      <c r="CB220" s="820"/>
      <c r="CC220" s="820">
        <v>3.56E-2</v>
      </c>
      <c r="CD220" s="820">
        <v>3.56E-2</v>
      </c>
      <c r="CE220" s="820">
        <v>3.56E-2</v>
      </c>
      <c r="CF220" s="820">
        <v>3.56E-2</v>
      </c>
      <c r="CG220" s="820">
        <v>3.56E-2</v>
      </c>
      <c r="CH220" s="820">
        <v>3.56E-2</v>
      </c>
      <c r="CI220" s="820">
        <v>3.56E-2</v>
      </c>
      <c r="CJ220" s="820">
        <v>3.56E-2</v>
      </c>
      <c r="CK220" s="820">
        <v>3.56E-2</v>
      </c>
      <c r="CL220" s="820">
        <v>3.56E-2</v>
      </c>
      <c r="CM220" s="820">
        <v>3.56E-2</v>
      </c>
      <c r="CN220" s="820">
        <v>3.56E-2</v>
      </c>
      <c r="CO220" s="820">
        <v>3.56E-2</v>
      </c>
      <c r="CP220" s="820">
        <v>3.56E-2</v>
      </c>
      <c r="CQ220" s="820">
        <v>3.56E-2</v>
      </c>
      <c r="CR220" s="820">
        <v>3.56E-2</v>
      </c>
      <c r="CS220" s="820">
        <v>3.56E-2</v>
      </c>
      <c r="CT220" s="820">
        <v>3.56E-2</v>
      </c>
      <c r="CU220" s="820">
        <v>0</v>
      </c>
      <c r="CV220" s="820"/>
      <c r="CW220" s="820"/>
      <c r="CX220" s="820"/>
      <c r="CY220" s="820"/>
      <c r="CZ220" s="820"/>
      <c r="DA220" s="821"/>
    </row>
    <row r="221" spans="2:105">
      <c r="B221" s="800">
        <v>19311</v>
      </c>
      <c r="C221" s="782" t="s">
        <v>682</v>
      </c>
      <c r="D221" s="782" t="s">
        <v>858</v>
      </c>
      <c r="E221" s="782" t="s">
        <v>740</v>
      </c>
      <c r="F221" s="782" t="s">
        <v>820</v>
      </c>
      <c r="G221" s="782" t="s">
        <v>821</v>
      </c>
      <c r="H221" s="815">
        <v>2016</v>
      </c>
      <c r="I221" s="816"/>
      <c r="J221" s="764">
        <v>764756</v>
      </c>
      <c r="K221" s="764"/>
      <c r="L221" s="764" t="s">
        <v>29</v>
      </c>
      <c r="M221" s="782"/>
      <c r="N221" s="782"/>
      <c r="O221" s="782"/>
      <c r="P221" s="782"/>
      <c r="Q221" s="782"/>
      <c r="R221" s="782"/>
      <c r="S221" s="816"/>
      <c r="T221" s="782" t="s">
        <v>863</v>
      </c>
      <c r="U221" s="782"/>
      <c r="V221" s="782"/>
      <c r="W221" s="782"/>
      <c r="X221" s="801">
        <v>42526</v>
      </c>
      <c r="Y221" s="815" t="s">
        <v>864</v>
      </c>
      <c r="Z221" s="815">
        <v>2</v>
      </c>
      <c r="AA221" s="815"/>
      <c r="AB221" s="815">
        <v>650</v>
      </c>
      <c r="AC221" s="814">
        <v>42642</v>
      </c>
      <c r="AD221" s="816"/>
      <c r="AE221" s="782" t="s">
        <v>825</v>
      </c>
      <c r="AF221" s="782"/>
      <c r="AG221" s="782"/>
      <c r="AH221" s="817"/>
      <c r="AI221" s="800">
        <v>1244.8599999999999</v>
      </c>
      <c r="AJ221" s="782">
        <v>0.3751185861316742</v>
      </c>
      <c r="AK221" s="816"/>
      <c r="AL221" s="800">
        <v>1.1234998313063316</v>
      </c>
      <c r="AM221" s="782">
        <v>1.0993856749482398</v>
      </c>
      <c r="AN221" s="782">
        <v>0.70684970684970683</v>
      </c>
      <c r="AO221" s="818">
        <v>0.7259941804073714</v>
      </c>
      <c r="AP221" s="816"/>
      <c r="AQ221" s="819">
        <v>1398.6</v>
      </c>
      <c r="AR221" s="820">
        <v>0.41240000000000004</v>
      </c>
      <c r="AS221" s="820">
        <v>1398.6</v>
      </c>
      <c r="AT221" s="820">
        <v>0.41240000000000004</v>
      </c>
      <c r="AU221" s="816"/>
      <c r="AV221" s="820">
        <v>988.59999999999991</v>
      </c>
      <c r="AW221" s="820">
        <v>0.2994</v>
      </c>
      <c r="AX221" s="820">
        <v>988.59999999999991</v>
      </c>
      <c r="AY221" s="820">
        <v>0.2994</v>
      </c>
      <c r="AZ221" s="816"/>
      <c r="BA221" s="820"/>
      <c r="BB221" s="820">
        <v>988.59999999999991</v>
      </c>
      <c r="BC221" s="820">
        <v>988.59999999999991</v>
      </c>
      <c r="BD221" s="820">
        <v>988.59999999999991</v>
      </c>
      <c r="BE221" s="820">
        <v>988.59999999999991</v>
      </c>
      <c r="BF221" s="820">
        <v>988.59999999999991</v>
      </c>
      <c r="BG221" s="820">
        <v>988.59999999999991</v>
      </c>
      <c r="BH221" s="820">
        <v>988.59999999999991</v>
      </c>
      <c r="BI221" s="820">
        <v>988.59999999999991</v>
      </c>
      <c r="BJ221" s="820">
        <v>988.59999999999991</v>
      </c>
      <c r="BK221" s="820">
        <v>988.59999999999991</v>
      </c>
      <c r="BL221" s="820">
        <v>988.59999999999991</v>
      </c>
      <c r="BM221" s="820">
        <v>988.59999999999991</v>
      </c>
      <c r="BN221" s="820">
        <v>988.59999999999991</v>
      </c>
      <c r="BO221" s="820">
        <v>988.59999999999991</v>
      </c>
      <c r="BP221" s="820">
        <v>988.59999999999991</v>
      </c>
      <c r="BQ221" s="820">
        <v>988.59999999999991</v>
      </c>
      <c r="BR221" s="820">
        <v>988.59999999999991</v>
      </c>
      <c r="BS221" s="820">
        <v>988.59999999999991</v>
      </c>
      <c r="BT221" s="820">
        <v>956.8</v>
      </c>
      <c r="BU221" s="820"/>
      <c r="BV221" s="820"/>
      <c r="BW221" s="820"/>
      <c r="BX221" s="820"/>
      <c r="BY221" s="820"/>
      <c r="BZ221" s="820"/>
      <c r="CA221" s="816"/>
      <c r="CB221" s="820"/>
      <c r="CC221" s="820">
        <v>0.2994</v>
      </c>
      <c r="CD221" s="820">
        <v>0.2994</v>
      </c>
      <c r="CE221" s="820">
        <v>0.2994</v>
      </c>
      <c r="CF221" s="820">
        <v>0.2994</v>
      </c>
      <c r="CG221" s="820">
        <v>0.2994</v>
      </c>
      <c r="CH221" s="820">
        <v>0.2994</v>
      </c>
      <c r="CI221" s="820">
        <v>0.2994</v>
      </c>
      <c r="CJ221" s="820">
        <v>0.2994</v>
      </c>
      <c r="CK221" s="820">
        <v>0.2994</v>
      </c>
      <c r="CL221" s="820">
        <v>0.2994</v>
      </c>
      <c r="CM221" s="820">
        <v>0.2994</v>
      </c>
      <c r="CN221" s="820">
        <v>0.2994</v>
      </c>
      <c r="CO221" s="820">
        <v>0.2994</v>
      </c>
      <c r="CP221" s="820">
        <v>0.2994</v>
      </c>
      <c r="CQ221" s="820">
        <v>0.2994</v>
      </c>
      <c r="CR221" s="820">
        <v>0.2994</v>
      </c>
      <c r="CS221" s="820">
        <v>0.2994</v>
      </c>
      <c r="CT221" s="820">
        <v>0.2994</v>
      </c>
      <c r="CU221" s="820">
        <v>0.26379999999999998</v>
      </c>
      <c r="CV221" s="820"/>
      <c r="CW221" s="820"/>
      <c r="CX221" s="820"/>
      <c r="CY221" s="820"/>
      <c r="CZ221" s="820"/>
      <c r="DA221" s="821"/>
    </row>
    <row r="222" spans="2:105">
      <c r="B222" s="800">
        <v>19316</v>
      </c>
      <c r="C222" s="782" t="s">
        <v>682</v>
      </c>
      <c r="D222" s="782" t="s">
        <v>858</v>
      </c>
      <c r="E222" s="782" t="s">
        <v>740</v>
      </c>
      <c r="F222" s="782" t="s">
        <v>820</v>
      </c>
      <c r="G222" s="782" t="s">
        <v>821</v>
      </c>
      <c r="H222" s="815">
        <v>2016</v>
      </c>
      <c r="I222" s="816"/>
      <c r="J222" s="764">
        <v>779331</v>
      </c>
      <c r="K222" s="764"/>
      <c r="L222" s="764" t="s">
        <v>29</v>
      </c>
      <c r="M222" s="782"/>
      <c r="N222" s="782"/>
      <c r="O222" s="782"/>
      <c r="P222" s="782"/>
      <c r="Q222" s="782"/>
      <c r="R222" s="782"/>
      <c r="S222" s="816"/>
      <c r="T222" s="782" t="s">
        <v>866</v>
      </c>
      <c r="U222" s="782"/>
      <c r="V222" s="782"/>
      <c r="W222" s="782"/>
      <c r="X222" s="801">
        <v>42579</v>
      </c>
      <c r="Y222" s="815" t="s">
        <v>862</v>
      </c>
      <c r="Z222" s="815">
        <v>1</v>
      </c>
      <c r="AA222" s="815"/>
      <c r="AB222" s="815">
        <v>400</v>
      </c>
      <c r="AC222" s="814">
        <v>42642</v>
      </c>
      <c r="AD222" s="816"/>
      <c r="AE222" s="782" t="s">
        <v>825</v>
      </c>
      <c r="AF222" s="782"/>
      <c r="AG222" s="782"/>
      <c r="AH222" s="817"/>
      <c r="AI222" s="800">
        <v>16.86</v>
      </c>
      <c r="AJ222" s="782">
        <v>9.8970476701362407E-3</v>
      </c>
      <c r="AK222" s="816"/>
      <c r="AL222" s="800">
        <v>1.8861209964412813</v>
      </c>
      <c r="AM222" s="782">
        <v>3.5970322854381016</v>
      </c>
      <c r="AN222" s="782">
        <v>1</v>
      </c>
      <c r="AO222" s="818">
        <v>1</v>
      </c>
      <c r="AP222" s="816"/>
      <c r="AQ222" s="819">
        <v>31.8</v>
      </c>
      <c r="AR222" s="820">
        <v>3.56E-2</v>
      </c>
      <c r="AS222" s="820">
        <v>31.8</v>
      </c>
      <c r="AT222" s="820">
        <v>3.56E-2</v>
      </c>
      <c r="AU222" s="816"/>
      <c r="AV222" s="820">
        <v>31.8</v>
      </c>
      <c r="AW222" s="820">
        <v>3.56E-2</v>
      </c>
      <c r="AX222" s="820">
        <v>31.8</v>
      </c>
      <c r="AY222" s="820">
        <v>3.56E-2</v>
      </c>
      <c r="AZ222" s="816"/>
      <c r="BA222" s="820"/>
      <c r="BB222" s="820">
        <v>31.8</v>
      </c>
      <c r="BC222" s="820">
        <v>31.8</v>
      </c>
      <c r="BD222" s="820">
        <v>31.8</v>
      </c>
      <c r="BE222" s="820">
        <v>31.8</v>
      </c>
      <c r="BF222" s="820">
        <v>31.8</v>
      </c>
      <c r="BG222" s="820">
        <v>31.8</v>
      </c>
      <c r="BH222" s="820">
        <v>31.8</v>
      </c>
      <c r="BI222" s="820">
        <v>31.8</v>
      </c>
      <c r="BJ222" s="820">
        <v>31.8</v>
      </c>
      <c r="BK222" s="820">
        <v>31.8</v>
      </c>
      <c r="BL222" s="820">
        <v>31.8</v>
      </c>
      <c r="BM222" s="820">
        <v>31.8</v>
      </c>
      <c r="BN222" s="820">
        <v>31.8</v>
      </c>
      <c r="BO222" s="820">
        <v>31.8</v>
      </c>
      <c r="BP222" s="820">
        <v>31.8</v>
      </c>
      <c r="BQ222" s="820">
        <v>31.8</v>
      </c>
      <c r="BR222" s="820">
        <v>31.8</v>
      </c>
      <c r="BS222" s="820">
        <v>31.8</v>
      </c>
      <c r="BT222" s="820">
        <v>0</v>
      </c>
      <c r="BU222" s="820"/>
      <c r="BV222" s="820"/>
      <c r="BW222" s="820"/>
      <c r="BX222" s="820"/>
      <c r="BY222" s="820"/>
      <c r="BZ222" s="820"/>
      <c r="CA222" s="816"/>
      <c r="CB222" s="820"/>
      <c r="CC222" s="820">
        <v>3.56E-2</v>
      </c>
      <c r="CD222" s="820">
        <v>3.56E-2</v>
      </c>
      <c r="CE222" s="820">
        <v>3.56E-2</v>
      </c>
      <c r="CF222" s="820">
        <v>3.56E-2</v>
      </c>
      <c r="CG222" s="820">
        <v>3.56E-2</v>
      </c>
      <c r="CH222" s="820">
        <v>3.56E-2</v>
      </c>
      <c r="CI222" s="820">
        <v>3.56E-2</v>
      </c>
      <c r="CJ222" s="820">
        <v>3.56E-2</v>
      </c>
      <c r="CK222" s="820">
        <v>3.56E-2</v>
      </c>
      <c r="CL222" s="820">
        <v>3.56E-2</v>
      </c>
      <c r="CM222" s="820">
        <v>3.56E-2</v>
      </c>
      <c r="CN222" s="820">
        <v>3.56E-2</v>
      </c>
      <c r="CO222" s="820">
        <v>3.56E-2</v>
      </c>
      <c r="CP222" s="820">
        <v>3.56E-2</v>
      </c>
      <c r="CQ222" s="820">
        <v>3.56E-2</v>
      </c>
      <c r="CR222" s="820">
        <v>3.56E-2</v>
      </c>
      <c r="CS222" s="820">
        <v>3.56E-2</v>
      </c>
      <c r="CT222" s="820">
        <v>3.56E-2</v>
      </c>
      <c r="CU222" s="820">
        <v>0</v>
      </c>
      <c r="CV222" s="820"/>
      <c r="CW222" s="820"/>
      <c r="CX222" s="820"/>
      <c r="CY222" s="820"/>
      <c r="CZ222" s="820"/>
      <c r="DA222" s="821"/>
    </row>
    <row r="223" spans="2:105">
      <c r="B223" s="800">
        <v>19317</v>
      </c>
      <c r="C223" s="782" t="s">
        <v>682</v>
      </c>
      <c r="D223" s="782" t="s">
        <v>858</v>
      </c>
      <c r="E223" s="782" t="s">
        <v>740</v>
      </c>
      <c r="F223" s="782" t="s">
        <v>820</v>
      </c>
      <c r="G223" s="782" t="s">
        <v>821</v>
      </c>
      <c r="H223" s="815">
        <v>2016</v>
      </c>
      <c r="I223" s="816"/>
      <c r="J223" s="764">
        <v>786704</v>
      </c>
      <c r="K223" s="764"/>
      <c r="L223" s="764" t="s">
        <v>29</v>
      </c>
      <c r="M223" s="782"/>
      <c r="N223" s="782"/>
      <c r="O223" s="782"/>
      <c r="P223" s="782"/>
      <c r="Q223" s="782"/>
      <c r="R223" s="782"/>
      <c r="S223" s="816"/>
      <c r="T223" s="782" t="s">
        <v>863</v>
      </c>
      <c r="U223" s="782"/>
      <c r="V223" s="782"/>
      <c r="W223" s="782"/>
      <c r="X223" s="801">
        <v>42489</v>
      </c>
      <c r="Y223" s="815" t="s">
        <v>864</v>
      </c>
      <c r="Z223" s="815">
        <v>2</v>
      </c>
      <c r="AA223" s="815"/>
      <c r="AB223" s="815">
        <v>650</v>
      </c>
      <c r="AC223" s="814">
        <v>42635</v>
      </c>
      <c r="AD223" s="816"/>
      <c r="AE223" s="782" t="s">
        <v>825</v>
      </c>
      <c r="AF223" s="782"/>
      <c r="AG223" s="782"/>
      <c r="AH223" s="817"/>
      <c r="AI223" s="800">
        <v>1244.8599999999999</v>
      </c>
      <c r="AJ223" s="782">
        <v>0.3751185861316742</v>
      </c>
      <c r="AK223" s="816"/>
      <c r="AL223" s="800">
        <v>1.1234998313063316</v>
      </c>
      <c r="AM223" s="782">
        <v>1.0993856749482398</v>
      </c>
      <c r="AN223" s="782">
        <v>0.70684970684970683</v>
      </c>
      <c r="AO223" s="818">
        <v>0.7259941804073714</v>
      </c>
      <c r="AP223" s="816"/>
      <c r="AQ223" s="819">
        <v>1398.6</v>
      </c>
      <c r="AR223" s="820">
        <v>0.41240000000000004</v>
      </c>
      <c r="AS223" s="820">
        <v>1398.6</v>
      </c>
      <c r="AT223" s="820">
        <v>0.41240000000000004</v>
      </c>
      <c r="AU223" s="816"/>
      <c r="AV223" s="820">
        <v>988.59999999999991</v>
      </c>
      <c r="AW223" s="820">
        <v>0.2994</v>
      </c>
      <c r="AX223" s="820">
        <v>988.59999999999991</v>
      </c>
      <c r="AY223" s="820">
        <v>0.2994</v>
      </c>
      <c r="AZ223" s="816"/>
      <c r="BA223" s="820"/>
      <c r="BB223" s="820">
        <v>988.59999999999991</v>
      </c>
      <c r="BC223" s="820">
        <v>988.59999999999991</v>
      </c>
      <c r="BD223" s="820">
        <v>988.59999999999991</v>
      </c>
      <c r="BE223" s="820">
        <v>988.59999999999991</v>
      </c>
      <c r="BF223" s="820">
        <v>988.59999999999991</v>
      </c>
      <c r="BG223" s="820">
        <v>988.59999999999991</v>
      </c>
      <c r="BH223" s="820">
        <v>988.59999999999991</v>
      </c>
      <c r="BI223" s="820">
        <v>988.59999999999991</v>
      </c>
      <c r="BJ223" s="820">
        <v>988.59999999999991</v>
      </c>
      <c r="BK223" s="820">
        <v>988.59999999999991</v>
      </c>
      <c r="BL223" s="820">
        <v>988.59999999999991</v>
      </c>
      <c r="BM223" s="820">
        <v>988.59999999999991</v>
      </c>
      <c r="BN223" s="820">
        <v>988.59999999999991</v>
      </c>
      <c r="BO223" s="820">
        <v>988.59999999999991</v>
      </c>
      <c r="BP223" s="820">
        <v>988.59999999999991</v>
      </c>
      <c r="BQ223" s="820">
        <v>988.59999999999991</v>
      </c>
      <c r="BR223" s="820">
        <v>988.59999999999991</v>
      </c>
      <c r="BS223" s="820">
        <v>988.59999999999991</v>
      </c>
      <c r="BT223" s="820">
        <v>956.8</v>
      </c>
      <c r="BU223" s="820"/>
      <c r="BV223" s="820"/>
      <c r="BW223" s="820"/>
      <c r="BX223" s="820"/>
      <c r="BY223" s="820"/>
      <c r="BZ223" s="820"/>
      <c r="CA223" s="816"/>
      <c r="CB223" s="820"/>
      <c r="CC223" s="820">
        <v>0.2994</v>
      </c>
      <c r="CD223" s="820">
        <v>0.2994</v>
      </c>
      <c r="CE223" s="820">
        <v>0.2994</v>
      </c>
      <c r="CF223" s="820">
        <v>0.2994</v>
      </c>
      <c r="CG223" s="820">
        <v>0.2994</v>
      </c>
      <c r="CH223" s="820">
        <v>0.2994</v>
      </c>
      <c r="CI223" s="820">
        <v>0.2994</v>
      </c>
      <c r="CJ223" s="820">
        <v>0.2994</v>
      </c>
      <c r="CK223" s="820">
        <v>0.2994</v>
      </c>
      <c r="CL223" s="820">
        <v>0.2994</v>
      </c>
      <c r="CM223" s="820">
        <v>0.2994</v>
      </c>
      <c r="CN223" s="820">
        <v>0.2994</v>
      </c>
      <c r="CO223" s="820">
        <v>0.2994</v>
      </c>
      <c r="CP223" s="820">
        <v>0.2994</v>
      </c>
      <c r="CQ223" s="820">
        <v>0.2994</v>
      </c>
      <c r="CR223" s="820">
        <v>0.2994</v>
      </c>
      <c r="CS223" s="820">
        <v>0.2994</v>
      </c>
      <c r="CT223" s="820">
        <v>0.2994</v>
      </c>
      <c r="CU223" s="820">
        <v>0.26379999999999998</v>
      </c>
      <c r="CV223" s="820"/>
      <c r="CW223" s="820"/>
      <c r="CX223" s="820"/>
      <c r="CY223" s="820"/>
      <c r="CZ223" s="820"/>
      <c r="DA223" s="821"/>
    </row>
    <row r="224" spans="2:105">
      <c r="B224" s="800">
        <v>19318</v>
      </c>
      <c r="C224" s="782" t="s">
        <v>682</v>
      </c>
      <c r="D224" s="782" t="s">
        <v>858</v>
      </c>
      <c r="E224" s="782" t="s">
        <v>740</v>
      </c>
      <c r="F224" s="782" t="s">
        <v>820</v>
      </c>
      <c r="G224" s="782" t="s">
        <v>821</v>
      </c>
      <c r="H224" s="815">
        <v>2016</v>
      </c>
      <c r="I224" s="816"/>
      <c r="J224" s="764">
        <v>779194</v>
      </c>
      <c r="K224" s="764"/>
      <c r="L224" s="764" t="s">
        <v>29</v>
      </c>
      <c r="M224" s="782"/>
      <c r="N224" s="782"/>
      <c r="O224" s="782"/>
      <c r="P224" s="782"/>
      <c r="Q224" s="782"/>
      <c r="R224" s="782"/>
      <c r="S224" s="816"/>
      <c r="T224" s="782" t="s">
        <v>866</v>
      </c>
      <c r="U224" s="782"/>
      <c r="V224" s="782"/>
      <c r="W224" s="782"/>
      <c r="X224" s="801">
        <v>42589</v>
      </c>
      <c r="Y224" s="815" t="s">
        <v>862</v>
      </c>
      <c r="Z224" s="815">
        <v>1</v>
      </c>
      <c r="AA224" s="815"/>
      <c r="AB224" s="815">
        <v>400</v>
      </c>
      <c r="AC224" s="814">
        <v>42635</v>
      </c>
      <c r="AD224" s="816"/>
      <c r="AE224" s="782" t="s">
        <v>825</v>
      </c>
      <c r="AF224" s="782"/>
      <c r="AG224" s="782"/>
      <c r="AH224" s="817"/>
      <c r="AI224" s="800">
        <v>16.86</v>
      </c>
      <c r="AJ224" s="782">
        <v>9.8970476701362407E-3</v>
      </c>
      <c r="AK224" s="816"/>
      <c r="AL224" s="800">
        <v>1.8861209964412813</v>
      </c>
      <c r="AM224" s="782">
        <v>3.5970322854381016</v>
      </c>
      <c r="AN224" s="782">
        <v>1</v>
      </c>
      <c r="AO224" s="818">
        <v>1</v>
      </c>
      <c r="AP224" s="816"/>
      <c r="AQ224" s="819">
        <v>31.8</v>
      </c>
      <c r="AR224" s="820">
        <v>3.56E-2</v>
      </c>
      <c r="AS224" s="820">
        <v>31.8</v>
      </c>
      <c r="AT224" s="820">
        <v>3.56E-2</v>
      </c>
      <c r="AU224" s="816"/>
      <c r="AV224" s="820">
        <v>31.8</v>
      </c>
      <c r="AW224" s="820">
        <v>3.56E-2</v>
      </c>
      <c r="AX224" s="820">
        <v>31.8</v>
      </c>
      <c r="AY224" s="820">
        <v>3.56E-2</v>
      </c>
      <c r="AZ224" s="816"/>
      <c r="BA224" s="820"/>
      <c r="BB224" s="820">
        <v>31.8</v>
      </c>
      <c r="BC224" s="820">
        <v>31.8</v>
      </c>
      <c r="BD224" s="820">
        <v>31.8</v>
      </c>
      <c r="BE224" s="820">
        <v>31.8</v>
      </c>
      <c r="BF224" s="820">
        <v>31.8</v>
      </c>
      <c r="BG224" s="820">
        <v>31.8</v>
      </c>
      <c r="BH224" s="820">
        <v>31.8</v>
      </c>
      <c r="BI224" s="820">
        <v>31.8</v>
      </c>
      <c r="BJ224" s="820">
        <v>31.8</v>
      </c>
      <c r="BK224" s="820">
        <v>31.8</v>
      </c>
      <c r="BL224" s="820">
        <v>31.8</v>
      </c>
      <c r="BM224" s="820">
        <v>31.8</v>
      </c>
      <c r="BN224" s="820">
        <v>31.8</v>
      </c>
      <c r="BO224" s="820">
        <v>31.8</v>
      </c>
      <c r="BP224" s="820">
        <v>31.8</v>
      </c>
      <c r="BQ224" s="820">
        <v>31.8</v>
      </c>
      <c r="BR224" s="820">
        <v>31.8</v>
      </c>
      <c r="BS224" s="820">
        <v>31.8</v>
      </c>
      <c r="BT224" s="820">
        <v>0</v>
      </c>
      <c r="BU224" s="820"/>
      <c r="BV224" s="820"/>
      <c r="BW224" s="820"/>
      <c r="BX224" s="820"/>
      <c r="BY224" s="820"/>
      <c r="BZ224" s="820"/>
      <c r="CA224" s="816"/>
      <c r="CB224" s="820"/>
      <c r="CC224" s="820">
        <v>3.56E-2</v>
      </c>
      <c r="CD224" s="820">
        <v>3.56E-2</v>
      </c>
      <c r="CE224" s="820">
        <v>3.56E-2</v>
      </c>
      <c r="CF224" s="820">
        <v>3.56E-2</v>
      </c>
      <c r="CG224" s="820">
        <v>3.56E-2</v>
      </c>
      <c r="CH224" s="820">
        <v>3.56E-2</v>
      </c>
      <c r="CI224" s="820">
        <v>3.56E-2</v>
      </c>
      <c r="CJ224" s="820">
        <v>3.56E-2</v>
      </c>
      <c r="CK224" s="820">
        <v>3.56E-2</v>
      </c>
      <c r="CL224" s="820">
        <v>3.56E-2</v>
      </c>
      <c r="CM224" s="820">
        <v>3.56E-2</v>
      </c>
      <c r="CN224" s="820">
        <v>3.56E-2</v>
      </c>
      <c r="CO224" s="820">
        <v>3.56E-2</v>
      </c>
      <c r="CP224" s="820">
        <v>3.56E-2</v>
      </c>
      <c r="CQ224" s="820">
        <v>3.56E-2</v>
      </c>
      <c r="CR224" s="820">
        <v>3.56E-2</v>
      </c>
      <c r="CS224" s="820">
        <v>3.56E-2</v>
      </c>
      <c r="CT224" s="820">
        <v>3.56E-2</v>
      </c>
      <c r="CU224" s="820">
        <v>0</v>
      </c>
      <c r="CV224" s="820"/>
      <c r="CW224" s="820"/>
      <c r="CX224" s="820"/>
      <c r="CY224" s="820"/>
      <c r="CZ224" s="820"/>
      <c r="DA224" s="821"/>
    </row>
    <row r="225" spans="2:105">
      <c r="B225" s="800">
        <v>19324</v>
      </c>
      <c r="C225" s="782" t="s">
        <v>682</v>
      </c>
      <c r="D225" s="782" t="s">
        <v>858</v>
      </c>
      <c r="E225" s="782" t="s">
        <v>740</v>
      </c>
      <c r="F225" s="782" t="s">
        <v>820</v>
      </c>
      <c r="G225" s="782" t="s">
        <v>821</v>
      </c>
      <c r="H225" s="815">
        <v>2016</v>
      </c>
      <c r="I225" s="816"/>
      <c r="J225" s="764">
        <v>778101</v>
      </c>
      <c r="K225" s="764"/>
      <c r="L225" s="764" t="s">
        <v>29</v>
      </c>
      <c r="M225" s="782"/>
      <c r="N225" s="782"/>
      <c r="O225" s="782"/>
      <c r="P225" s="782"/>
      <c r="Q225" s="782"/>
      <c r="R225" s="782"/>
      <c r="S225" s="816"/>
      <c r="T225" s="782" t="s">
        <v>865</v>
      </c>
      <c r="U225" s="782"/>
      <c r="V225" s="782"/>
      <c r="W225" s="782"/>
      <c r="X225" s="801">
        <v>42590</v>
      </c>
      <c r="Y225" s="815" t="s">
        <v>862</v>
      </c>
      <c r="Z225" s="815">
        <v>1</v>
      </c>
      <c r="AA225" s="815"/>
      <c r="AB225" s="815">
        <v>250</v>
      </c>
      <c r="AC225" s="814">
        <v>42621</v>
      </c>
      <c r="AD225" s="816"/>
      <c r="AE225" s="782" t="s">
        <v>825</v>
      </c>
      <c r="AF225" s="782"/>
      <c r="AG225" s="782"/>
      <c r="AH225" s="817"/>
      <c r="AI225" s="800">
        <v>0</v>
      </c>
      <c r="AJ225" s="782">
        <v>0</v>
      </c>
      <c r="AK225" s="816"/>
      <c r="AL225" s="800" t="s">
        <v>833</v>
      </c>
      <c r="AM225" s="782" t="s">
        <v>833</v>
      </c>
      <c r="AN225" s="782" t="e">
        <v>#DIV/0!</v>
      </c>
      <c r="AO225" s="818" t="e">
        <v>#DIV/0!</v>
      </c>
      <c r="AP225" s="816"/>
      <c r="AQ225" s="819">
        <v>0</v>
      </c>
      <c r="AR225" s="820">
        <v>0</v>
      </c>
      <c r="AS225" s="820">
        <v>0</v>
      </c>
      <c r="AT225" s="820">
        <v>0</v>
      </c>
      <c r="AU225" s="816"/>
      <c r="AV225" s="820">
        <v>0</v>
      </c>
      <c r="AW225" s="820">
        <v>0</v>
      </c>
      <c r="AX225" s="820">
        <v>0</v>
      </c>
      <c r="AY225" s="820">
        <v>0</v>
      </c>
      <c r="AZ225" s="816"/>
      <c r="BA225" s="820"/>
      <c r="BB225" s="820">
        <v>0</v>
      </c>
      <c r="BC225" s="820">
        <v>0</v>
      </c>
      <c r="BD225" s="820">
        <v>0</v>
      </c>
      <c r="BE225" s="820">
        <v>0</v>
      </c>
      <c r="BF225" s="820">
        <v>0</v>
      </c>
      <c r="BG225" s="820">
        <v>0</v>
      </c>
      <c r="BH225" s="820">
        <v>0</v>
      </c>
      <c r="BI225" s="820">
        <v>0</v>
      </c>
      <c r="BJ225" s="820">
        <v>0</v>
      </c>
      <c r="BK225" s="820">
        <v>0</v>
      </c>
      <c r="BL225" s="820">
        <v>0</v>
      </c>
      <c r="BM225" s="820">
        <v>0</v>
      </c>
      <c r="BN225" s="820">
        <v>0</v>
      </c>
      <c r="BO225" s="820">
        <v>0</v>
      </c>
      <c r="BP225" s="820">
        <v>0</v>
      </c>
      <c r="BQ225" s="820">
        <v>0</v>
      </c>
      <c r="BR225" s="820">
        <v>0</v>
      </c>
      <c r="BS225" s="820">
        <v>0</v>
      </c>
      <c r="BT225" s="820">
        <v>0</v>
      </c>
      <c r="BU225" s="820"/>
      <c r="BV225" s="820"/>
      <c r="BW225" s="820"/>
      <c r="BX225" s="820"/>
      <c r="BY225" s="820"/>
      <c r="BZ225" s="820"/>
      <c r="CA225" s="816"/>
      <c r="CB225" s="820"/>
      <c r="CC225" s="820">
        <v>0</v>
      </c>
      <c r="CD225" s="820">
        <v>0</v>
      </c>
      <c r="CE225" s="820">
        <v>0</v>
      </c>
      <c r="CF225" s="820">
        <v>0</v>
      </c>
      <c r="CG225" s="820">
        <v>0</v>
      </c>
      <c r="CH225" s="820">
        <v>0</v>
      </c>
      <c r="CI225" s="820">
        <v>0</v>
      </c>
      <c r="CJ225" s="820">
        <v>0</v>
      </c>
      <c r="CK225" s="820">
        <v>0</v>
      </c>
      <c r="CL225" s="820">
        <v>0</v>
      </c>
      <c r="CM225" s="820">
        <v>0</v>
      </c>
      <c r="CN225" s="820">
        <v>0</v>
      </c>
      <c r="CO225" s="820">
        <v>0</v>
      </c>
      <c r="CP225" s="820">
        <v>0</v>
      </c>
      <c r="CQ225" s="820">
        <v>0</v>
      </c>
      <c r="CR225" s="820">
        <v>0</v>
      </c>
      <c r="CS225" s="820">
        <v>0</v>
      </c>
      <c r="CT225" s="820">
        <v>0</v>
      </c>
      <c r="CU225" s="820">
        <v>0</v>
      </c>
      <c r="CV225" s="820"/>
      <c r="CW225" s="820"/>
      <c r="CX225" s="820"/>
      <c r="CY225" s="820"/>
      <c r="CZ225" s="820"/>
      <c r="DA225" s="821"/>
    </row>
    <row r="226" spans="2:105">
      <c r="B226" s="800">
        <v>19325</v>
      </c>
      <c r="C226" s="782" t="s">
        <v>682</v>
      </c>
      <c r="D226" s="782" t="s">
        <v>858</v>
      </c>
      <c r="E226" s="782" t="s">
        <v>740</v>
      </c>
      <c r="F226" s="782" t="s">
        <v>820</v>
      </c>
      <c r="G226" s="782" t="s">
        <v>821</v>
      </c>
      <c r="H226" s="815">
        <v>2016</v>
      </c>
      <c r="I226" s="816"/>
      <c r="J226" s="764">
        <v>781889</v>
      </c>
      <c r="K226" s="764"/>
      <c r="L226" s="764" t="s">
        <v>29</v>
      </c>
      <c r="M226" s="782"/>
      <c r="N226" s="782"/>
      <c r="O226" s="782"/>
      <c r="P226" s="782"/>
      <c r="Q226" s="782"/>
      <c r="R226" s="782"/>
      <c r="S226" s="816"/>
      <c r="T226" s="782" t="s">
        <v>859</v>
      </c>
      <c r="U226" s="782"/>
      <c r="V226" s="782"/>
      <c r="W226" s="782"/>
      <c r="X226" s="801">
        <v>42591</v>
      </c>
      <c r="Y226" s="815" t="s">
        <v>862</v>
      </c>
      <c r="Z226" s="815">
        <v>1</v>
      </c>
      <c r="AA226" s="815"/>
      <c r="AB226" s="815">
        <v>250</v>
      </c>
      <c r="AC226" s="814">
        <v>42635</v>
      </c>
      <c r="AD226" s="816"/>
      <c r="AE226" s="782" t="s">
        <v>825</v>
      </c>
      <c r="AF226" s="782"/>
      <c r="AG226" s="782"/>
      <c r="AH226" s="817"/>
      <c r="AI226" s="800">
        <v>1228</v>
      </c>
      <c r="AJ226" s="782">
        <v>0.36522153846153799</v>
      </c>
      <c r="AK226" s="816"/>
      <c r="AL226" s="800">
        <v>1.1130293159609119</v>
      </c>
      <c r="AM226" s="782">
        <v>1.0317025704103739</v>
      </c>
      <c r="AN226" s="782">
        <v>0.70002926543751831</v>
      </c>
      <c r="AO226" s="818">
        <v>0.70010615711252644</v>
      </c>
      <c r="AP226" s="816"/>
      <c r="AQ226" s="819">
        <v>1366.8</v>
      </c>
      <c r="AR226" s="820">
        <v>0.37680000000000002</v>
      </c>
      <c r="AS226" s="820">
        <v>1366.8</v>
      </c>
      <c r="AT226" s="820">
        <v>0.37680000000000002</v>
      </c>
      <c r="AU226" s="816"/>
      <c r="AV226" s="820">
        <v>956.8</v>
      </c>
      <c r="AW226" s="820">
        <v>0.26379999999999998</v>
      </c>
      <c r="AX226" s="820">
        <v>956.8</v>
      </c>
      <c r="AY226" s="820">
        <v>0.26379999999999998</v>
      </c>
      <c r="AZ226" s="816"/>
      <c r="BA226" s="820"/>
      <c r="BB226" s="820">
        <v>956.8</v>
      </c>
      <c r="BC226" s="820">
        <v>956.8</v>
      </c>
      <c r="BD226" s="820">
        <v>956.8</v>
      </c>
      <c r="BE226" s="820">
        <v>956.8</v>
      </c>
      <c r="BF226" s="820">
        <v>956.8</v>
      </c>
      <c r="BG226" s="820">
        <v>956.8</v>
      </c>
      <c r="BH226" s="820">
        <v>956.8</v>
      </c>
      <c r="BI226" s="820">
        <v>956.8</v>
      </c>
      <c r="BJ226" s="820">
        <v>956.8</v>
      </c>
      <c r="BK226" s="820">
        <v>956.8</v>
      </c>
      <c r="BL226" s="820">
        <v>956.8</v>
      </c>
      <c r="BM226" s="820">
        <v>956.8</v>
      </c>
      <c r="BN226" s="820">
        <v>956.8</v>
      </c>
      <c r="BO226" s="820">
        <v>956.8</v>
      </c>
      <c r="BP226" s="820">
        <v>956.8</v>
      </c>
      <c r="BQ226" s="820">
        <v>956.8</v>
      </c>
      <c r="BR226" s="820">
        <v>956.8</v>
      </c>
      <c r="BS226" s="820">
        <v>956.8</v>
      </c>
      <c r="BT226" s="820">
        <v>956.8</v>
      </c>
      <c r="BU226" s="820"/>
      <c r="BV226" s="820"/>
      <c r="BW226" s="820"/>
      <c r="BX226" s="820"/>
      <c r="BY226" s="820"/>
      <c r="BZ226" s="820"/>
      <c r="CA226" s="816"/>
      <c r="CB226" s="820"/>
      <c r="CC226" s="820">
        <v>0.26379999999999998</v>
      </c>
      <c r="CD226" s="820">
        <v>0.26379999999999998</v>
      </c>
      <c r="CE226" s="820">
        <v>0.26379999999999998</v>
      </c>
      <c r="CF226" s="820">
        <v>0.26379999999999998</v>
      </c>
      <c r="CG226" s="820">
        <v>0.26379999999999998</v>
      </c>
      <c r="CH226" s="820">
        <v>0.26379999999999998</v>
      </c>
      <c r="CI226" s="820">
        <v>0.26379999999999998</v>
      </c>
      <c r="CJ226" s="820">
        <v>0.26379999999999998</v>
      </c>
      <c r="CK226" s="820">
        <v>0.26379999999999998</v>
      </c>
      <c r="CL226" s="820">
        <v>0.26379999999999998</v>
      </c>
      <c r="CM226" s="820">
        <v>0.26379999999999998</v>
      </c>
      <c r="CN226" s="820">
        <v>0.26379999999999998</v>
      </c>
      <c r="CO226" s="820">
        <v>0.26379999999999998</v>
      </c>
      <c r="CP226" s="820">
        <v>0.26379999999999998</v>
      </c>
      <c r="CQ226" s="820">
        <v>0.26379999999999998</v>
      </c>
      <c r="CR226" s="820">
        <v>0.26379999999999998</v>
      </c>
      <c r="CS226" s="820">
        <v>0.26379999999999998</v>
      </c>
      <c r="CT226" s="820">
        <v>0.26379999999999998</v>
      </c>
      <c r="CU226" s="820">
        <v>0.26379999999999998</v>
      </c>
      <c r="CV226" s="820"/>
      <c r="CW226" s="820"/>
      <c r="CX226" s="820"/>
      <c r="CY226" s="820"/>
      <c r="CZ226" s="820"/>
      <c r="DA226" s="821"/>
    </row>
    <row r="227" spans="2:105">
      <c r="B227" s="800">
        <v>19313</v>
      </c>
      <c r="C227" s="782" t="s">
        <v>682</v>
      </c>
      <c r="D227" s="782" t="s">
        <v>858</v>
      </c>
      <c r="E227" s="782" t="s">
        <v>740</v>
      </c>
      <c r="F227" s="782" t="s">
        <v>820</v>
      </c>
      <c r="G227" s="782" t="s">
        <v>821</v>
      </c>
      <c r="H227" s="815">
        <v>2016</v>
      </c>
      <c r="I227" s="816"/>
      <c r="J227" s="764">
        <v>782004</v>
      </c>
      <c r="K227" s="764"/>
      <c r="L227" s="764" t="s">
        <v>29</v>
      </c>
      <c r="M227" s="782"/>
      <c r="N227" s="782"/>
      <c r="O227" s="782"/>
      <c r="P227" s="782"/>
      <c r="Q227" s="782"/>
      <c r="R227" s="782"/>
      <c r="S227" s="816"/>
      <c r="T227" s="782" t="s">
        <v>863</v>
      </c>
      <c r="U227" s="782"/>
      <c r="V227" s="782"/>
      <c r="W227" s="782"/>
      <c r="X227" s="801">
        <v>42593</v>
      </c>
      <c r="Y227" s="815" t="s">
        <v>864</v>
      </c>
      <c r="Z227" s="815">
        <v>2</v>
      </c>
      <c r="AA227" s="815"/>
      <c r="AB227" s="815">
        <v>650</v>
      </c>
      <c r="AC227" s="814">
        <v>42614</v>
      </c>
      <c r="AD227" s="816"/>
      <c r="AE227" s="782" t="s">
        <v>825</v>
      </c>
      <c r="AF227" s="782"/>
      <c r="AG227" s="782"/>
      <c r="AH227" s="817"/>
      <c r="AI227" s="800">
        <v>1244.8599999999999</v>
      </c>
      <c r="AJ227" s="782">
        <v>0.3751185861316742</v>
      </c>
      <c r="AK227" s="816"/>
      <c r="AL227" s="800">
        <v>1.1234998313063316</v>
      </c>
      <c r="AM227" s="782">
        <v>1.0993856749482398</v>
      </c>
      <c r="AN227" s="782">
        <v>0.70684970684970683</v>
      </c>
      <c r="AO227" s="818">
        <v>0.7259941804073714</v>
      </c>
      <c r="AP227" s="816"/>
      <c r="AQ227" s="819">
        <v>1398.6</v>
      </c>
      <c r="AR227" s="820">
        <v>0.41240000000000004</v>
      </c>
      <c r="AS227" s="820">
        <v>1398.6</v>
      </c>
      <c r="AT227" s="820">
        <v>0.41240000000000004</v>
      </c>
      <c r="AU227" s="816"/>
      <c r="AV227" s="820">
        <v>988.59999999999991</v>
      </c>
      <c r="AW227" s="820">
        <v>0.2994</v>
      </c>
      <c r="AX227" s="820">
        <v>988.59999999999991</v>
      </c>
      <c r="AY227" s="820">
        <v>0.2994</v>
      </c>
      <c r="AZ227" s="816"/>
      <c r="BA227" s="820"/>
      <c r="BB227" s="820">
        <v>988.59999999999991</v>
      </c>
      <c r="BC227" s="820">
        <v>988.59999999999991</v>
      </c>
      <c r="BD227" s="820">
        <v>988.59999999999991</v>
      </c>
      <c r="BE227" s="820">
        <v>988.59999999999991</v>
      </c>
      <c r="BF227" s="820">
        <v>988.59999999999991</v>
      </c>
      <c r="BG227" s="820">
        <v>988.59999999999991</v>
      </c>
      <c r="BH227" s="820">
        <v>988.59999999999991</v>
      </c>
      <c r="BI227" s="820">
        <v>988.59999999999991</v>
      </c>
      <c r="BJ227" s="820">
        <v>988.59999999999991</v>
      </c>
      <c r="BK227" s="820">
        <v>988.59999999999991</v>
      </c>
      <c r="BL227" s="820">
        <v>988.59999999999991</v>
      </c>
      <c r="BM227" s="820">
        <v>988.59999999999991</v>
      </c>
      <c r="BN227" s="820">
        <v>988.59999999999991</v>
      </c>
      <c r="BO227" s="820">
        <v>988.59999999999991</v>
      </c>
      <c r="BP227" s="820">
        <v>988.59999999999991</v>
      </c>
      <c r="BQ227" s="820">
        <v>988.59999999999991</v>
      </c>
      <c r="BR227" s="820">
        <v>988.59999999999991</v>
      </c>
      <c r="BS227" s="820">
        <v>988.59999999999991</v>
      </c>
      <c r="BT227" s="820">
        <v>956.8</v>
      </c>
      <c r="BU227" s="820"/>
      <c r="BV227" s="820"/>
      <c r="BW227" s="820"/>
      <c r="BX227" s="820"/>
      <c r="BY227" s="820"/>
      <c r="BZ227" s="820"/>
      <c r="CA227" s="816"/>
      <c r="CB227" s="820"/>
      <c r="CC227" s="820">
        <v>0.2994</v>
      </c>
      <c r="CD227" s="820">
        <v>0.2994</v>
      </c>
      <c r="CE227" s="820">
        <v>0.2994</v>
      </c>
      <c r="CF227" s="820">
        <v>0.2994</v>
      </c>
      <c r="CG227" s="820">
        <v>0.2994</v>
      </c>
      <c r="CH227" s="820">
        <v>0.2994</v>
      </c>
      <c r="CI227" s="820">
        <v>0.2994</v>
      </c>
      <c r="CJ227" s="820">
        <v>0.2994</v>
      </c>
      <c r="CK227" s="820">
        <v>0.2994</v>
      </c>
      <c r="CL227" s="820">
        <v>0.2994</v>
      </c>
      <c r="CM227" s="820">
        <v>0.2994</v>
      </c>
      <c r="CN227" s="820">
        <v>0.2994</v>
      </c>
      <c r="CO227" s="820">
        <v>0.2994</v>
      </c>
      <c r="CP227" s="820">
        <v>0.2994</v>
      </c>
      <c r="CQ227" s="820">
        <v>0.2994</v>
      </c>
      <c r="CR227" s="820">
        <v>0.2994</v>
      </c>
      <c r="CS227" s="820">
        <v>0.2994</v>
      </c>
      <c r="CT227" s="820">
        <v>0.2994</v>
      </c>
      <c r="CU227" s="820">
        <v>0.26379999999999998</v>
      </c>
      <c r="CV227" s="820"/>
      <c r="CW227" s="820"/>
      <c r="CX227" s="820"/>
      <c r="CY227" s="820"/>
      <c r="CZ227" s="820"/>
      <c r="DA227" s="821"/>
    </row>
    <row r="228" spans="2:105">
      <c r="B228" s="800">
        <v>19315</v>
      </c>
      <c r="C228" s="782" t="s">
        <v>682</v>
      </c>
      <c r="D228" s="782" t="s">
        <v>858</v>
      </c>
      <c r="E228" s="782" t="s">
        <v>740</v>
      </c>
      <c r="F228" s="782" t="s">
        <v>820</v>
      </c>
      <c r="G228" s="782" t="s">
        <v>821</v>
      </c>
      <c r="H228" s="815">
        <v>2016</v>
      </c>
      <c r="I228" s="816"/>
      <c r="J228" s="764">
        <v>783873</v>
      </c>
      <c r="K228" s="764"/>
      <c r="L228" s="764" t="s">
        <v>29</v>
      </c>
      <c r="M228" s="782"/>
      <c r="N228" s="782"/>
      <c r="O228" s="782"/>
      <c r="P228" s="782"/>
      <c r="Q228" s="782"/>
      <c r="R228" s="782"/>
      <c r="S228" s="816"/>
      <c r="T228" s="782" t="s">
        <v>866</v>
      </c>
      <c r="U228" s="782"/>
      <c r="V228" s="782"/>
      <c r="W228" s="782"/>
      <c r="X228" s="801">
        <v>42589</v>
      </c>
      <c r="Y228" s="815" t="s">
        <v>862</v>
      </c>
      <c r="Z228" s="815">
        <v>1</v>
      </c>
      <c r="AA228" s="815"/>
      <c r="AB228" s="815">
        <v>400</v>
      </c>
      <c r="AC228" s="814">
        <v>42621</v>
      </c>
      <c r="AD228" s="816"/>
      <c r="AE228" s="782" t="s">
        <v>825</v>
      </c>
      <c r="AF228" s="782"/>
      <c r="AG228" s="782"/>
      <c r="AH228" s="817"/>
      <c r="AI228" s="800">
        <v>16.86</v>
      </c>
      <c r="AJ228" s="782">
        <v>9.8970476701362407E-3</v>
      </c>
      <c r="AK228" s="816"/>
      <c r="AL228" s="800">
        <v>1.8861209964412813</v>
      </c>
      <c r="AM228" s="782">
        <v>3.5970322854381016</v>
      </c>
      <c r="AN228" s="782">
        <v>1</v>
      </c>
      <c r="AO228" s="818">
        <v>1</v>
      </c>
      <c r="AP228" s="816"/>
      <c r="AQ228" s="819">
        <v>31.8</v>
      </c>
      <c r="AR228" s="820">
        <v>3.56E-2</v>
      </c>
      <c r="AS228" s="820">
        <v>31.8</v>
      </c>
      <c r="AT228" s="820">
        <v>3.56E-2</v>
      </c>
      <c r="AU228" s="816"/>
      <c r="AV228" s="820">
        <v>31.8</v>
      </c>
      <c r="AW228" s="820">
        <v>3.56E-2</v>
      </c>
      <c r="AX228" s="820">
        <v>31.8</v>
      </c>
      <c r="AY228" s="820">
        <v>3.56E-2</v>
      </c>
      <c r="AZ228" s="816"/>
      <c r="BA228" s="820"/>
      <c r="BB228" s="820">
        <v>31.8</v>
      </c>
      <c r="BC228" s="820">
        <v>31.8</v>
      </c>
      <c r="BD228" s="820">
        <v>31.8</v>
      </c>
      <c r="BE228" s="820">
        <v>31.8</v>
      </c>
      <c r="BF228" s="820">
        <v>31.8</v>
      </c>
      <c r="BG228" s="820">
        <v>31.8</v>
      </c>
      <c r="BH228" s="820">
        <v>31.8</v>
      </c>
      <c r="BI228" s="820">
        <v>31.8</v>
      </c>
      <c r="BJ228" s="820">
        <v>31.8</v>
      </c>
      <c r="BK228" s="820">
        <v>31.8</v>
      </c>
      <c r="BL228" s="820">
        <v>31.8</v>
      </c>
      <c r="BM228" s="820">
        <v>31.8</v>
      </c>
      <c r="BN228" s="820">
        <v>31.8</v>
      </c>
      <c r="BO228" s="820">
        <v>31.8</v>
      </c>
      <c r="BP228" s="820">
        <v>31.8</v>
      </c>
      <c r="BQ228" s="820">
        <v>31.8</v>
      </c>
      <c r="BR228" s="820">
        <v>31.8</v>
      </c>
      <c r="BS228" s="820">
        <v>31.8</v>
      </c>
      <c r="BT228" s="820">
        <v>0</v>
      </c>
      <c r="BU228" s="820"/>
      <c r="BV228" s="820"/>
      <c r="BW228" s="820"/>
      <c r="BX228" s="820"/>
      <c r="BY228" s="820"/>
      <c r="BZ228" s="820"/>
      <c r="CA228" s="816"/>
      <c r="CB228" s="820"/>
      <c r="CC228" s="820">
        <v>3.56E-2</v>
      </c>
      <c r="CD228" s="820">
        <v>3.56E-2</v>
      </c>
      <c r="CE228" s="820">
        <v>3.56E-2</v>
      </c>
      <c r="CF228" s="820">
        <v>3.56E-2</v>
      </c>
      <c r="CG228" s="820">
        <v>3.56E-2</v>
      </c>
      <c r="CH228" s="820">
        <v>3.56E-2</v>
      </c>
      <c r="CI228" s="820">
        <v>3.56E-2</v>
      </c>
      <c r="CJ228" s="820">
        <v>3.56E-2</v>
      </c>
      <c r="CK228" s="820">
        <v>3.56E-2</v>
      </c>
      <c r="CL228" s="820">
        <v>3.56E-2</v>
      </c>
      <c r="CM228" s="820">
        <v>3.56E-2</v>
      </c>
      <c r="CN228" s="820">
        <v>3.56E-2</v>
      </c>
      <c r="CO228" s="820">
        <v>3.56E-2</v>
      </c>
      <c r="CP228" s="820">
        <v>3.56E-2</v>
      </c>
      <c r="CQ228" s="820">
        <v>3.56E-2</v>
      </c>
      <c r="CR228" s="820">
        <v>3.56E-2</v>
      </c>
      <c r="CS228" s="820">
        <v>3.56E-2</v>
      </c>
      <c r="CT228" s="820">
        <v>3.56E-2</v>
      </c>
      <c r="CU228" s="820">
        <v>0</v>
      </c>
      <c r="CV228" s="820"/>
      <c r="CW228" s="820"/>
      <c r="CX228" s="820"/>
      <c r="CY228" s="820"/>
      <c r="CZ228" s="820"/>
      <c r="DA228" s="821"/>
    </row>
    <row r="229" spans="2:105">
      <c r="B229" s="800">
        <v>19326</v>
      </c>
      <c r="C229" s="782" t="s">
        <v>682</v>
      </c>
      <c r="D229" s="782" t="s">
        <v>858</v>
      </c>
      <c r="E229" s="782" t="s">
        <v>740</v>
      </c>
      <c r="F229" s="782" t="s">
        <v>820</v>
      </c>
      <c r="G229" s="782" t="s">
        <v>821</v>
      </c>
      <c r="H229" s="815">
        <v>2016</v>
      </c>
      <c r="I229" s="816"/>
      <c r="J229" s="764">
        <v>782655</v>
      </c>
      <c r="K229" s="764"/>
      <c r="L229" s="764" t="s">
        <v>29</v>
      </c>
      <c r="M229" s="782"/>
      <c r="N229" s="782"/>
      <c r="O229" s="782"/>
      <c r="P229" s="782"/>
      <c r="Q229" s="782"/>
      <c r="R229" s="782"/>
      <c r="S229" s="816"/>
      <c r="T229" s="782" t="s">
        <v>863</v>
      </c>
      <c r="U229" s="782"/>
      <c r="V229" s="782"/>
      <c r="W229" s="782"/>
      <c r="X229" s="801">
        <v>42593</v>
      </c>
      <c r="Y229" s="815" t="s">
        <v>864</v>
      </c>
      <c r="Z229" s="815">
        <v>2</v>
      </c>
      <c r="AA229" s="815"/>
      <c r="AB229" s="815">
        <v>650</v>
      </c>
      <c r="AC229" s="814">
        <v>42635</v>
      </c>
      <c r="AD229" s="816"/>
      <c r="AE229" s="782" t="s">
        <v>825</v>
      </c>
      <c r="AF229" s="782"/>
      <c r="AG229" s="782"/>
      <c r="AH229" s="817"/>
      <c r="AI229" s="800">
        <v>1244.8599999999999</v>
      </c>
      <c r="AJ229" s="782">
        <v>0.3751185861316742</v>
      </c>
      <c r="AK229" s="816"/>
      <c r="AL229" s="800">
        <v>1.1234998313063316</v>
      </c>
      <c r="AM229" s="782">
        <v>1.0993856749482398</v>
      </c>
      <c r="AN229" s="782">
        <v>0.70684970684970683</v>
      </c>
      <c r="AO229" s="818">
        <v>0.7259941804073714</v>
      </c>
      <c r="AP229" s="816"/>
      <c r="AQ229" s="819">
        <v>1398.6</v>
      </c>
      <c r="AR229" s="820">
        <v>0.41240000000000004</v>
      </c>
      <c r="AS229" s="820">
        <v>1398.6</v>
      </c>
      <c r="AT229" s="820">
        <v>0.41240000000000004</v>
      </c>
      <c r="AU229" s="816"/>
      <c r="AV229" s="820">
        <v>988.59999999999991</v>
      </c>
      <c r="AW229" s="820">
        <v>0.2994</v>
      </c>
      <c r="AX229" s="820">
        <v>988.59999999999991</v>
      </c>
      <c r="AY229" s="820">
        <v>0.2994</v>
      </c>
      <c r="AZ229" s="816"/>
      <c r="BA229" s="820"/>
      <c r="BB229" s="820">
        <v>988.59999999999991</v>
      </c>
      <c r="BC229" s="820">
        <v>988.59999999999991</v>
      </c>
      <c r="BD229" s="820">
        <v>988.59999999999991</v>
      </c>
      <c r="BE229" s="820">
        <v>988.59999999999991</v>
      </c>
      <c r="BF229" s="820">
        <v>988.59999999999991</v>
      </c>
      <c r="BG229" s="820">
        <v>988.59999999999991</v>
      </c>
      <c r="BH229" s="820">
        <v>988.59999999999991</v>
      </c>
      <c r="BI229" s="820">
        <v>988.59999999999991</v>
      </c>
      <c r="BJ229" s="820">
        <v>988.59999999999991</v>
      </c>
      <c r="BK229" s="820">
        <v>988.59999999999991</v>
      </c>
      <c r="BL229" s="820">
        <v>988.59999999999991</v>
      </c>
      <c r="BM229" s="820">
        <v>988.59999999999991</v>
      </c>
      <c r="BN229" s="820">
        <v>988.59999999999991</v>
      </c>
      <c r="BO229" s="820">
        <v>988.59999999999991</v>
      </c>
      <c r="BP229" s="820">
        <v>988.59999999999991</v>
      </c>
      <c r="BQ229" s="820">
        <v>988.59999999999991</v>
      </c>
      <c r="BR229" s="820">
        <v>988.59999999999991</v>
      </c>
      <c r="BS229" s="820">
        <v>988.59999999999991</v>
      </c>
      <c r="BT229" s="820">
        <v>956.8</v>
      </c>
      <c r="BU229" s="820"/>
      <c r="BV229" s="820"/>
      <c r="BW229" s="820"/>
      <c r="BX229" s="820"/>
      <c r="BY229" s="820"/>
      <c r="BZ229" s="820"/>
      <c r="CA229" s="816"/>
      <c r="CB229" s="820"/>
      <c r="CC229" s="820">
        <v>0.2994</v>
      </c>
      <c r="CD229" s="820">
        <v>0.2994</v>
      </c>
      <c r="CE229" s="820">
        <v>0.2994</v>
      </c>
      <c r="CF229" s="820">
        <v>0.2994</v>
      </c>
      <c r="CG229" s="820">
        <v>0.2994</v>
      </c>
      <c r="CH229" s="820">
        <v>0.2994</v>
      </c>
      <c r="CI229" s="820">
        <v>0.2994</v>
      </c>
      <c r="CJ229" s="820">
        <v>0.2994</v>
      </c>
      <c r="CK229" s="820">
        <v>0.2994</v>
      </c>
      <c r="CL229" s="820">
        <v>0.2994</v>
      </c>
      <c r="CM229" s="820">
        <v>0.2994</v>
      </c>
      <c r="CN229" s="820">
        <v>0.2994</v>
      </c>
      <c r="CO229" s="820">
        <v>0.2994</v>
      </c>
      <c r="CP229" s="820">
        <v>0.2994</v>
      </c>
      <c r="CQ229" s="820">
        <v>0.2994</v>
      </c>
      <c r="CR229" s="820">
        <v>0.2994</v>
      </c>
      <c r="CS229" s="820">
        <v>0.2994</v>
      </c>
      <c r="CT229" s="820">
        <v>0.2994</v>
      </c>
      <c r="CU229" s="820">
        <v>0.26379999999999998</v>
      </c>
      <c r="CV229" s="820"/>
      <c r="CW229" s="820"/>
      <c r="CX229" s="820"/>
      <c r="CY229" s="820"/>
      <c r="CZ229" s="820"/>
      <c r="DA229" s="821"/>
    </row>
    <row r="230" spans="2:105">
      <c r="B230" s="800">
        <v>19327</v>
      </c>
      <c r="C230" s="782" t="s">
        <v>682</v>
      </c>
      <c r="D230" s="782" t="s">
        <v>858</v>
      </c>
      <c r="E230" s="782" t="s">
        <v>740</v>
      </c>
      <c r="F230" s="782" t="s">
        <v>820</v>
      </c>
      <c r="G230" s="782" t="s">
        <v>821</v>
      </c>
      <c r="H230" s="815">
        <v>2016</v>
      </c>
      <c r="I230" s="816"/>
      <c r="J230" s="764">
        <v>782671</v>
      </c>
      <c r="K230" s="764"/>
      <c r="L230" s="764" t="s">
        <v>29</v>
      </c>
      <c r="M230" s="782"/>
      <c r="N230" s="782"/>
      <c r="O230" s="782"/>
      <c r="P230" s="782"/>
      <c r="Q230" s="782"/>
      <c r="R230" s="782"/>
      <c r="S230" s="816"/>
      <c r="T230" s="782" t="s">
        <v>865</v>
      </c>
      <c r="U230" s="782"/>
      <c r="V230" s="782"/>
      <c r="W230" s="782"/>
      <c r="X230" s="801">
        <v>42562</v>
      </c>
      <c r="Y230" s="815" t="s">
        <v>862</v>
      </c>
      <c r="Z230" s="815">
        <v>1</v>
      </c>
      <c r="AA230" s="815"/>
      <c r="AB230" s="815">
        <v>250</v>
      </c>
      <c r="AC230" s="814">
        <v>42642</v>
      </c>
      <c r="AD230" s="816"/>
      <c r="AE230" s="782" t="s">
        <v>825</v>
      </c>
      <c r="AF230" s="782"/>
      <c r="AG230" s="782"/>
      <c r="AH230" s="817"/>
      <c r="AI230" s="800">
        <v>0</v>
      </c>
      <c r="AJ230" s="782">
        <v>0</v>
      </c>
      <c r="AK230" s="816"/>
      <c r="AL230" s="800" t="s">
        <v>833</v>
      </c>
      <c r="AM230" s="782" t="s">
        <v>833</v>
      </c>
      <c r="AN230" s="782" t="e">
        <v>#DIV/0!</v>
      </c>
      <c r="AO230" s="818" t="e">
        <v>#DIV/0!</v>
      </c>
      <c r="AP230" s="816"/>
      <c r="AQ230" s="819">
        <v>0</v>
      </c>
      <c r="AR230" s="820">
        <v>0</v>
      </c>
      <c r="AS230" s="820">
        <v>0</v>
      </c>
      <c r="AT230" s="820">
        <v>0</v>
      </c>
      <c r="AU230" s="816"/>
      <c r="AV230" s="820">
        <v>0</v>
      </c>
      <c r="AW230" s="820">
        <v>0</v>
      </c>
      <c r="AX230" s="820">
        <v>0</v>
      </c>
      <c r="AY230" s="820">
        <v>0</v>
      </c>
      <c r="AZ230" s="816"/>
      <c r="BA230" s="820"/>
      <c r="BB230" s="820">
        <v>0</v>
      </c>
      <c r="BC230" s="820">
        <v>0</v>
      </c>
      <c r="BD230" s="820">
        <v>0</v>
      </c>
      <c r="BE230" s="820">
        <v>0</v>
      </c>
      <c r="BF230" s="820">
        <v>0</v>
      </c>
      <c r="BG230" s="820">
        <v>0</v>
      </c>
      <c r="BH230" s="820">
        <v>0</v>
      </c>
      <c r="BI230" s="820">
        <v>0</v>
      </c>
      <c r="BJ230" s="820">
        <v>0</v>
      </c>
      <c r="BK230" s="820">
        <v>0</v>
      </c>
      <c r="BL230" s="820">
        <v>0</v>
      </c>
      <c r="BM230" s="820">
        <v>0</v>
      </c>
      <c r="BN230" s="820">
        <v>0</v>
      </c>
      <c r="BO230" s="820">
        <v>0</v>
      </c>
      <c r="BP230" s="820">
        <v>0</v>
      </c>
      <c r="BQ230" s="820">
        <v>0</v>
      </c>
      <c r="BR230" s="820">
        <v>0</v>
      </c>
      <c r="BS230" s="820">
        <v>0</v>
      </c>
      <c r="BT230" s="820">
        <v>0</v>
      </c>
      <c r="BU230" s="820"/>
      <c r="BV230" s="820"/>
      <c r="BW230" s="820"/>
      <c r="BX230" s="820"/>
      <c r="BY230" s="820"/>
      <c r="BZ230" s="820"/>
      <c r="CA230" s="816"/>
      <c r="CB230" s="820"/>
      <c r="CC230" s="820">
        <v>0</v>
      </c>
      <c r="CD230" s="820">
        <v>0</v>
      </c>
      <c r="CE230" s="820">
        <v>0</v>
      </c>
      <c r="CF230" s="820">
        <v>0</v>
      </c>
      <c r="CG230" s="820">
        <v>0</v>
      </c>
      <c r="CH230" s="820">
        <v>0</v>
      </c>
      <c r="CI230" s="820">
        <v>0</v>
      </c>
      <c r="CJ230" s="820">
        <v>0</v>
      </c>
      <c r="CK230" s="820">
        <v>0</v>
      </c>
      <c r="CL230" s="820">
        <v>0</v>
      </c>
      <c r="CM230" s="820">
        <v>0</v>
      </c>
      <c r="CN230" s="820">
        <v>0</v>
      </c>
      <c r="CO230" s="820">
        <v>0</v>
      </c>
      <c r="CP230" s="820">
        <v>0</v>
      </c>
      <c r="CQ230" s="820">
        <v>0</v>
      </c>
      <c r="CR230" s="820">
        <v>0</v>
      </c>
      <c r="CS230" s="820">
        <v>0</v>
      </c>
      <c r="CT230" s="820">
        <v>0</v>
      </c>
      <c r="CU230" s="820">
        <v>0</v>
      </c>
      <c r="CV230" s="820"/>
      <c r="CW230" s="820"/>
      <c r="CX230" s="820"/>
      <c r="CY230" s="820"/>
      <c r="CZ230" s="820"/>
      <c r="DA230" s="821"/>
    </row>
    <row r="231" spans="2:105">
      <c r="B231" s="800">
        <v>19328</v>
      </c>
      <c r="C231" s="782" t="s">
        <v>682</v>
      </c>
      <c r="D231" s="782" t="s">
        <v>858</v>
      </c>
      <c r="E231" s="782" t="s">
        <v>740</v>
      </c>
      <c r="F231" s="782" t="s">
        <v>820</v>
      </c>
      <c r="G231" s="782" t="s">
        <v>821</v>
      </c>
      <c r="H231" s="815">
        <v>2016</v>
      </c>
      <c r="I231" s="816"/>
      <c r="J231" s="764">
        <v>789550</v>
      </c>
      <c r="K231" s="764"/>
      <c r="L231" s="764" t="s">
        <v>29</v>
      </c>
      <c r="M231" s="782"/>
      <c r="N231" s="782"/>
      <c r="O231" s="782"/>
      <c r="P231" s="782"/>
      <c r="Q231" s="782"/>
      <c r="R231" s="782"/>
      <c r="S231" s="816"/>
      <c r="T231" s="782" t="s">
        <v>859</v>
      </c>
      <c r="U231" s="782"/>
      <c r="V231" s="782"/>
      <c r="W231" s="782"/>
      <c r="X231" s="801">
        <v>42613</v>
      </c>
      <c r="Y231" s="815" t="s">
        <v>862</v>
      </c>
      <c r="Z231" s="815">
        <v>1</v>
      </c>
      <c r="AA231" s="815"/>
      <c r="AB231" s="815">
        <v>250</v>
      </c>
      <c r="AC231" s="814">
        <v>42635</v>
      </c>
      <c r="AD231" s="816"/>
      <c r="AE231" s="782" t="s">
        <v>825</v>
      </c>
      <c r="AF231" s="782"/>
      <c r="AG231" s="782"/>
      <c r="AH231" s="817"/>
      <c r="AI231" s="800">
        <v>1228</v>
      </c>
      <c r="AJ231" s="782">
        <v>0.36522153846153799</v>
      </c>
      <c r="AK231" s="816"/>
      <c r="AL231" s="800">
        <v>1.1130293159609119</v>
      </c>
      <c r="AM231" s="782">
        <v>1.0317025704103739</v>
      </c>
      <c r="AN231" s="782">
        <v>0.70002926543751831</v>
      </c>
      <c r="AO231" s="818">
        <v>0.70010615711252644</v>
      </c>
      <c r="AP231" s="816"/>
      <c r="AQ231" s="819">
        <v>1366.8</v>
      </c>
      <c r="AR231" s="820">
        <v>0.37680000000000002</v>
      </c>
      <c r="AS231" s="820">
        <v>1366.8</v>
      </c>
      <c r="AT231" s="820">
        <v>0.37680000000000002</v>
      </c>
      <c r="AU231" s="816"/>
      <c r="AV231" s="820">
        <v>956.8</v>
      </c>
      <c r="AW231" s="820">
        <v>0.26379999999999998</v>
      </c>
      <c r="AX231" s="820">
        <v>956.8</v>
      </c>
      <c r="AY231" s="820">
        <v>0.26379999999999998</v>
      </c>
      <c r="AZ231" s="816"/>
      <c r="BA231" s="820"/>
      <c r="BB231" s="820">
        <v>956.8</v>
      </c>
      <c r="BC231" s="820">
        <v>956.8</v>
      </c>
      <c r="BD231" s="820">
        <v>956.8</v>
      </c>
      <c r="BE231" s="820">
        <v>956.8</v>
      </c>
      <c r="BF231" s="820">
        <v>956.8</v>
      </c>
      <c r="BG231" s="820">
        <v>956.8</v>
      </c>
      <c r="BH231" s="820">
        <v>956.8</v>
      </c>
      <c r="BI231" s="820">
        <v>956.8</v>
      </c>
      <c r="BJ231" s="820">
        <v>956.8</v>
      </c>
      <c r="BK231" s="820">
        <v>956.8</v>
      </c>
      <c r="BL231" s="820">
        <v>956.8</v>
      </c>
      <c r="BM231" s="820">
        <v>956.8</v>
      </c>
      <c r="BN231" s="820">
        <v>956.8</v>
      </c>
      <c r="BO231" s="820">
        <v>956.8</v>
      </c>
      <c r="BP231" s="820">
        <v>956.8</v>
      </c>
      <c r="BQ231" s="820">
        <v>956.8</v>
      </c>
      <c r="BR231" s="820">
        <v>956.8</v>
      </c>
      <c r="BS231" s="820">
        <v>956.8</v>
      </c>
      <c r="BT231" s="820">
        <v>956.8</v>
      </c>
      <c r="BU231" s="820"/>
      <c r="BV231" s="820"/>
      <c r="BW231" s="820"/>
      <c r="BX231" s="820"/>
      <c r="BY231" s="820"/>
      <c r="BZ231" s="820"/>
      <c r="CA231" s="816"/>
      <c r="CB231" s="820"/>
      <c r="CC231" s="820">
        <v>0.26379999999999998</v>
      </c>
      <c r="CD231" s="820">
        <v>0.26379999999999998</v>
      </c>
      <c r="CE231" s="820">
        <v>0.26379999999999998</v>
      </c>
      <c r="CF231" s="820">
        <v>0.26379999999999998</v>
      </c>
      <c r="CG231" s="820">
        <v>0.26379999999999998</v>
      </c>
      <c r="CH231" s="820">
        <v>0.26379999999999998</v>
      </c>
      <c r="CI231" s="820">
        <v>0.26379999999999998</v>
      </c>
      <c r="CJ231" s="820">
        <v>0.26379999999999998</v>
      </c>
      <c r="CK231" s="820">
        <v>0.26379999999999998</v>
      </c>
      <c r="CL231" s="820">
        <v>0.26379999999999998</v>
      </c>
      <c r="CM231" s="820">
        <v>0.26379999999999998</v>
      </c>
      <c r="CN231" s="820">
        <v>0.26379999999999998</v>
      </c>
      <c r="CO231" s="820">
        <v>0.26379999999999998</v>
      </c>
      <c r="CP231" s="820">
        <v>0.26379999999999998</v>
      </c>
      <c r="CQ231" s="820">
        <v>0.26379999999999998</v>
      </c>
      <c r="CR231" s="820">
        <v>0.26379999999999998</v>
      </c>
      <c r="CS231" s="820">
        <v>0.26379999999999998</v>
      </c>
      <c r="CT231" s="820">
        <v>0.26379999999999998</v>
      </c>
      <c r="CU231" s="820">
        <v>0.26379999999999998</v>
      </c>
      <c r="CV231" s="820"/>
      <c r="CW231" s="820"/>
      <c r="CX231" s="820"/>
      <c r="CY231" s="820"/>
      <c r="CZ231" s="820"/>
      <c r="DA231" s="821"/>
    </row>
    <row r="232" spans="2:105">
      <c r="B232" s="800">
        <v>19319</v>
      </c>
      <c r="C232" s="782" t="s">
        <v>682</v>
      </c>
      <c r="D232" s="782" t="s">
        <v>858</v>
      </c>
      <c r="E232" s="782" t="s">
        <v>740</v>
      </c>
      <c r="F232" s="782" t="s">
        <v>820</v>
      </c>
      <c r="G232" s="782" t="s">
        <v>821</v>
      </c>
      <c r="H232" s="815">
        <v>2016</v>
      </c>
      <c r="I232" s="816"/>
      <c r="J232" s="764">
        <v>772361</v>
      </c>
      <c r="K232" s="764"/>
      <c r="L232" s="764" t="s">
        <v>29</v>
      </c>
      <c r="M232" s="782"/>
      <c r="N232" s="782"/>
      <c r="O232" s="782"/>
      <c r="P232" s="782"/>
      <c r="Q232" s="782"/>
      <c r="R232" s="782"/>
      <c r="S232" s="816"/>
      <c r="T232" s="782" t="s">
        <v>865</v>
      </c>
      <c r="U232" s="782"/>
      <c r="V232" s="782"/>
      <c r="W232" s="782"/>
      <c r="X232" s="801">
        <v>42571</v>
      </c>
      <c r="Y232" s="815" t="s">
        <v>862</v>
      </c>
      <c r="Z232" s="815">
        <v>1</v>
      </c>
      <c r="AA232" s="815"/>
      <c r="AB232" s="815">
        <v>250</v>
      </c>
      <c r="AC232" s="814">
        <v>42635</v>
      </c>
      <c r="AD232" s="816"/>
      <c r="AE232" s="782" t="s">
        <v>825</v>
      </c>
      <c r="AF232" s="782"/>
      <c r="AG232" s="782"/>
      <c r="AH232" s="817"/>
      <c r="AI232" s="800">
        <v>0</v>
      </c>
      <c r="AJ232" s="782">
        <v>0</v>
      </c>
      <c r="AK232" s="816"/>
      <c r="AL232" s="800" t="s">
        <v>833</v>
      </c>
      <c r="AM232" s="782" t="s">
        <v>833</v>
      </c>
      <c r="AN232" s="782" t="e">
        <v>#DIV/0!</v>
      </c>
      <c r="AO232" s="818" t="e">
        <v>#DIV/0!</v>
      </c>
      <c r="AP232" s="816"/>
      <c r="AQ232" s="819">
        <v>0</v>
      </c>
      <c r="AR232" s="820">
        <v>0</v>
      </c>
      <c r="AS232" s="820">
        <v>0</v>
      </c>
      <c r="AT232" s="820">
        <v>0</v>
      </c>
      <c r="AU232" s="816"/>
      <c r="AV232" s="820">
        <v>0</v>
      </c>
      <c r="AW232" s="820">
        <v>0</v>
      </c>
      <c r="AX232" s="820">
        <v>0</v>
      </c>
      <c r="AY232" s="820">
        <v>0</v>
      </c>
      <c r="AZ232" s="816"/>
      <c r="BA232" s="820"/>
      <c r="BB232" s="820">
        <v>0</v>
      </c>
      <c r="BC232" s="820">
        <v>0</v>
      </c>
      <c r="BD232" s="820">
        <v>0</v>
      </c>
      <c r="BE232" s="820">
        <v>0</v>
      </c>
      <c r="BF232" s="820">
        <v>0</v>
      </c>
      <c r="BG232" s="820">
        <v>0</v>
      </c>
      <c r="BH232" s="820">
        <v>0</v>
      </c>
      <c r="BI232" s="820">
        <v>0</v>
      </c>
      <c r="BJ232" s="820">
        <v>0</v>
      </c>
      <c r="BK232" s="820">
        <v>0</v>
      </c>
      <c r="BL232" s="820">
        <v>0</v>
      </c>
      <c r="BM232" s="820">
        <v>0</v>
      </c>
      <c r="BN232" s="820">
        <v>0</v>
      </c>
      <c r="BO232" s="820">
        <v>0</v>
      </c>
      <c r="BP232" s="820">
        <v>0</v>
      </c>
      <c r="BQ232" s="820">
        <v>0</v>
      </c>
      <c r="BR232" s="820">
        <v>0</v>
      </c>
      <c r="BS232" s="820">
        <v>0</v>
      </c>
      <c r="BT232" s="820">
        <v>0</v>
      </c>
      <c r="BU232" s="820"/>
      <c r="BV232" s="820"/>
      <c r="BW232" s="820"/>
      <c r="BX232" s="820"/>
      <c r="BY232" s="820"/>
      <c r="BZ232" s="820"/>
      <c r="CA232" s="816"/>
      <c r="CB232" s="820"/>
      <c r="CC232" s="820">
        <v>0</v>
      </c>
      <c r="CD232" s="820">
        <v>0</v>
      </c>
      <c r="CE232" s="820">
        <v>0</v>
      </c>
      <c r="CF232" s="820">
        <v>0</v>
      </c>
      <c r="CG232" s="820">
        <v>0</v>
      </c>
      <c r="CH232" s="820">
        <v>0</v>
      </c>
      <c r="CI232" s="820">
        <v>0</v>
      </c>
      <c r="CJ232" s="820">
        <v>0</v>
      </c>
      <c r="CK232" s="820">
        <v>0</v>
      </c>
      <c r="CL232" s="820">
        <v>0</v>
      </c>
      <c r="CM232" s="820">
        <v>0</v>
      </c>
      <c r="CN232" s="820">
        <v>0</v>
      </c>
      <c r="CO232" s="820">
        <v>0</v>
      </c>
      <c r="CP232" s="820">
        <v>0</v>
      </c>
      <c r="CQ232" s="820">
        <v>0</v>
      </c>
      <c r="CR232" s="820">
        <v>0</v>
      </c>
      <c r="CS232" s="820">
        <v>0</v>
      </c>
      <c r="CT232" s="820">
        <v>0</v>
      </c>
      <c r="CU232" s="820">
        <v>0</v>
      </c>
      <c r="CV232" s="820"/>
      <c r="CW232" s="820"/>
      <c r="CX232" s="820"/>
      <c r="CY232" s="820"/>
      <c r="CZ232" s="820"/>
      <c r="DA232" s="821"/>
    </row>
    <row r="233" spans="2:105">
      <c r="B233" s="800">
        <v>19320</v>
      </c>
      <c r="C233" s="782" t="s">
        <v>682</v>
      </c>
      <c r="D233" s="782" t="s">
        <v>858</v>
      </c>
      <c r="E233" s="782" t="s">
        <v>740</v>
      </c>
      <c r="F233" s="782" t="s">
        <v>820</v>
      </c>
      <c r="G233" s="782" t="s">
        <v>821</v>
      </c>
      <c r="H233" s="815">
        <v>2016</v>
      </c>
      <c r="I233" s="816"/>
      <c r="J233" s="764">
        <v>785497</v>
      </c>
      <c r="K233" s="764"/>
      <c r="L233" s="764" t="s">
        <v>29</v>
      </c>
      <c r="M233" s="782"/>
      <c r="N233" s="782"/>
      <c r="O233" s="782"/>
      <c r="P233" s="782"/>
      <c r="Q233" s="782"/>
      <c r="R233" s="782"/>
      <c r="S233" s="816"/>
      <c r="T233" s="782" t="s">
        <v>865</v>
      </c>
      <c r="U233" s="782"/>
      <c r="V233" s="782"/>
      <c r="W233" s="782"/>
      <c r="X233" s="801">
        <v>42542</v>
      </c>
      <c r="Y233" s="815" t="s">
        <v>862</v>
      </c>
      <c r="Z233" s="815">
        <v>1</v>
      </c>
      <c r="AA233" s="815"/>
      <c r="AB233" s="815">
        <v>250</v>
      </c>
      <c r="AC233" s="814">
        <v>42635</v>
      </c>
      <c r="AD233" s="816"/>
      <c r="AE233" s="782" t="s">
        <v>825</v>
      </c>
      <c r="AF233" s="782"/>
      <c r="AG233" s="782"/>
      <c r="AH233" s="817"/>
      <c r="AI233" s="800">
        <v>0</v>
      </c>
      <c r="AJ233" s="782">
        <v>0</v>
      </c>
      <c r="AK233" s="816"/>
      <c r="AL233" s="800" t="s">
        <v>833</v>
      </c>
      <c r="AM233" s="782" t="s">
        <v>833</v>
      </c>
      <c r="AN233" s="782" t="e">
        <v>#DIV/0!</v>
      </c>
      <c r="AO233" s="818" t="e">
        <v>#DIV/0!</v>
      </c>
      <c r="AP233" s="816"/>
      <c r="AQ233" s="819">
        <v>0</v>
      </c>
      <c r="AR233" s="820">
        <v>0</v>
      </c>
      <c r="AS233" s="820">
        <v>0</v>
      </c>
      <c r="AT233" s="820">
        <v>0</v>
      </c>
      <c r="AU233" s="816"/>
      <c r="AV233" s="820">
        <v>0</v>
      </c>
      <c r="AW233" s="820">
        <v>0</v>
      </c>
      <c r="AX233" s="820">
        <v>0</v>
      </c>
      <c r="AY233" s="820">
        <v>0</v>
      </c>
      <c r="AZ233" s="816"/>
      <c r="BA233" s="820"/>
      <c r="BB233" s="820">
        <v>0</v>
      </c>
      <c r="BC233" s="820">
        <v>0</v>
      </c>
      <c r="BD233" s="820">
        <v>0</v>
      </c>
      <c r="BE233" s="820">
        <v>0</v>
      </c>
      <c r="BF233" s="820">
        <v>0</v>
      </c>
      <c r="BG233" s="820">
        <v>0</v>
      </c>
      <c r="BH233" s="820">
        <v>0</v>
      </c>
      <c r="BI233" s="820">
        <v>0</v>
      </c>
      <c r="BJ233" s="820">
        <v>0</v>
      </c>
      <c r="BK233" s="820">
        <v>0</v>
      </c>
      <c r="BL233" s="820">
        <v>0</v>
      </c>
      <c r="BM233" s="820">
        <v>0</v>
      </c>
      <c r="BN233" s="820">
        <v>0</v>
      </c>
      <c r="BO233" s="820">
        <v>0</v>
      </c>
      <c r="BP233" s="820">
        <v>0</v>
      </c>
      <c r="BQ233" s="820">
        <v>0</v>
      </c>
      <c r="BR233" s="820">
        <v>0</v>
      </c>
      <c r="BS233" s="820">
        <v>0</v>
      </c>
      <c r="BT233" s="820">
        <v>0</v>
      </c>
      <c r="BU233" s="820"/>
      <c r="BV233" s="820"/>
      <c r="BW233" s="820"/>
      <c r="BX233" s="820"/>
      <c r="BY233" s="820"/>
      <c r="BZ233" s="820"/>
      <c r="CA233" s="816"/>
      <c r="CB233" s="820"/>
      <c r="CC233" s="820">
        <v>0</v>
      </c>
      <c r="CD233" s="820">
        <v>0</v>
      </c>
      <c r="CE233" s="820">
        <v>0</v>
      </c>
      <c r="CF233" s="820">
        <v>0</v>
      </c>
      <c r="CG233" s="820">
        <v>0</v>
      </c>
      <c r="CH233" s="820">
        <v>0</v>
      </c>
      <c r="CI233" s="820">
        <v>0</v>
      </c>
      <c r="CJ233" s="820">
        <v>0</v>
      </c>
      <c r="CK233" s="820">
        <v>0</v>
      </c>
      <c r="CL233" s="820">
        <v>0</v>
      </c>
      <c r="CM233" s="820">
        <v>0</v>
      </c>
      <c r="CN233" s="820">
        <v>0</v>
      </c>
      <c r="CO233" s="820">
        <v>0</v>
      </c>
      <c r="CP233" s="820">
        <v>0</v>
      </c>
      <c r="CQ233" s="820">
        <v>0</v>
      </c>
      <c r="CR233" s="820">
        <v>0</v>
      </c>
      <c r="CS233" s="820">
        <v>0</v>
      </c>
      <c r="CT233" s="820">
        <v>0</v>
      </c>
      <c r="CU233" s="820">
        <v>0</v>
      </c>
      <c r="CV233" s="820"/>
      <c r="CW233" s="820"/>
      <c r="CX233" s="820"/>
      <c r="CY233" s="820"/>
      <c r="CZ233" s="820"/>
      <c r="DA233" s="821"/>
    </row>
    <row r="234" spans="2:105">
      <c r="B234" s="800">
        <v>19321</v>
      </c>
      <c r="C234" s="782" t="s">
        <v>682</v>
      </c>
      <c r="D234" s="782" t="s">
        <v>858</v>
      </c>
      <c r="E234" s="782" t="s">
        <v>740</v>
      </c>
      <c r="F234" s="782" t="s">
        <v>820</v>
      </c>
      <c r="G234" s="782" t="s">
        <v>821</v>
      </c>
      <c r="H234" s="815">
        <v>2016</v>
      </c>
      <c r="I234" s="816"/>
      <c r="J234" s="764">
        <v>787377</v>
      </c>
      <c r="K234" s="764"/>
      <c r="L234" s="764" t="s">
        <v>29</v>
      </c>
      <c r="M234" s="782"/>
      <c r="N234" s="782"/>
      <c r="O234" s="782"/>
      <c r="P234" s="782"/>
      <c r="Q234" s="782"/>
      <c r="R234" s="782"/>
      <c r="S234" s="816"/>
      <c r="T234" s="782" t="s">
        <v>863</v>
      </c>
      <c r="U234" s="782"/>
      <c r="V234" s="782"/>
      <c r="W234" s="782"/>
      <c r="X234" s="801">
        <v>42559</v>
      </c>
      <c r="Y234" s="815" t="s">
        <v>864</v>
      </c>
      <c r="Z234" s="815">
        <v>2</v>
      </c>
      <c r="AA234" s="815"/>
      <c r="AB234" s="815">
        <v>650</v>
      </c>
      <c r="AC234" s="814">
        <v>42642</v>
      </c>
      <c r="AD234" s="816"/>
      <c r="AE234" s="782" t="s">
        <v>825</v>
      </c>
      <c r="AF234" s="782"/>
      <c r="AG234" s="782"/>
      <c r="AH234" s="817"/>
      <c r="AI234" s="800">
        <v>1244.8599999999999</v>
      </c>
      <c r="AJ234" s="782">
        <v>0.3751185861316742</v>
      </c>
      <c r="AK234" s="816"/>
      <c r="AL234" s="800">
        <v>1.1234998313063316</v>
      </c>
      <c r="AM234" s="782">
        <v>1.0993856749482398</v>
      </c>
      <c r="AN234" s="782">
        <v>0.70684970684970683</v>
      </c>
      <c r="AO234" s="818">
        <v>0.7259941804073714</v>
      </c>
      <c r="AP234" s="816"/>
      <c r="AQ234" s="819">
        <v>1398.6</v>
      </c>
      <c r="AR234" s="820">
        <v>0.41240000000000004</v>
      </c>
      <c r="AS234" s="820">
        <v>1398.6</v>
      </c>
      <c r="AT234" s="820">
        <v>0.41240000000000004</v>
      </c>
      <c r="AU234" s="816"/>
      <c r="AV234" s="820">
        <v>988.59999999999991</v>
      </c>
      <c r="AW234" s="820">
        <v>0.2994</v>
      </c>
      <c r="AX234" s="820">
        <v>988.59999999999991</v>
      </c>
      <c r="AY234" s="820">
        <v>0.2994</v>
      </c>
      <c r="AZ234" s="816"/>
      <c r="BA234" s="820"/>
      <c r="BB234" s="820">
        <v>988.59999999999991</v>
      </c>
      <c r="BC234" s="820">
        <v>988.59999999999991</v>
      </c>
      <c r="BD234" s="820">
        <v>988.59999999999991</v>
      </c>
      <c r="BE234" s="820">
        <v>988.59999999999991</v>
      </c>
      <c r="BF234" s="820">
        <v>988.59999999999991</v>
      </c>
      <c r="BG234" s="820">
        <v>988.59999999999991</v>
      </c>
      <c r="BH234" s="820">
        <v>988.59999999999991</v>
      </c>
      <c r="BI234" s="820">
        <v>988.59999999999991</v>
      </c>
      <c r="BJ234" s="820">
        <v>988.59999999999991</v>
      </c>
      <c r="BK234" s="820">
        <v>988.59999999999991</v>
      </c>
      <c r="BL234" s="820">
        <v>988.59999999999991</v>
      </c>
      <c r="BM234" s="820">
        <v>988.59999999999991</v>
      </c>
      <c r="BN234" s="820">
        <v>988.59999999999991</v>
      </c>
      <c r="BO234" s="820">
        <v>988.59999999999991</v>
      </c>
      <c r="BP234" s="820">
        <v>988.59999999999991</v>
      </c>
      <c r="BQ234" s="820">
        <v>988.59999999999991</v>
      </c>
      <c r="BR234" s="820">
        <v>988.59999999999991</v>
      </c>
      <c r="BS234" s="820">
        <v>988.59999999999991</v>
      </c>
      <c r="BT234" s="820">
        <v>956.8</v>
      </c>
      <c r="BU234" s="820"/>
      <c r="BV234" s="820"/>
      <c r="BW234" s="820"/>
      <c r="BX234" s="820"/>
      <c r="BY234" s="820"/>
      <c r="BZ234" s="820"/>
      <c r="CA234" s="816"/>
      <c r="CB234" s="820"/>
      <c r="CC234" s="820">
        <v>0.2994</v>
      </c>
      <c r="CD234" s="820">
        <v>0.2994</v>
      </c>
      <c r="CE234" s="820">
        <v>0.2994</v>
      </c>
      <c r="CF234" s="820">
        <v>0.2994</v>
      </c>
      <c r="CG234" s="820">
        <v>0.2994</v>
      </c>
      <c r="CH234" s="820">
        <v>0.2994</v>
      </c>
      <c r="CI234" s="820">
        <v>0.2994</v>
      </c>
      <c r="CJ234" s="820">
        <v>0.2994</v>
      </c>
      <c r="CK234" s="820">
        <v>0.2994</v>
      </c>
      <c r="CL234" s="820">
        <v>0.2994</v>
      </c>
      <c r="CM234" s="820">
        <v>0.2994</v>
      </c>
      <c r="CN234" s="820">
        <v>0.2994</v>
      </c>
      <c r="CO234" s="820">
        <v>0.2994</v>
      </c>
      <c r="CP234" s="820">
        <v>0.2994</v>
      </c>
      <c r="CQ234" s="820">
        <v>0.2994</v>
      </c>
      <c r="CR234" s="820">
        <v>0.2994</v>
      </c>
      <c r="CS234" s="820">
        <v>0.2994</v>
      </c>
      <c r="CT234" s="820">
        <v>0.2994</v>
      </c>
      <c r="CU234" s="820">
        <v>0.26379999999999998</v>
      </c>
      <c r="CV234" s="820"/>
      <c r="CW234" s="820"/>
      <c r="CX234" s="820"/>
      <c r="CY234" s="820"/>
      <c r="CZ234" s="820"/>
      <c r="DA234" s="821"/>
    </row>
    <row r="235" spans="2:105">
      <c r="B235" s="800">
        <v>19322</v>
      </c>
      <c r="C235" s="782" t="s">
        <v>682</v>
      </c>
      <c r="D235" s="782" t="s">
        <v>858</v>
      </c>
      <c r="E235" s="782" t="s">
        <v>740</v>
      </c>
      <c r="F235" s="782" t="s">
        <v>820</v>
      </c>
      <c r="G235" s="782" t="s">
        <v>821</v>
      </c>
      <c r="H235" s="815">
        <v>2016</v>
      </c>
      <c r="I235" s="816"/>
      <c r="J235" s="764">
        <v>788760</v>
      </c>
      <c r="K235" s="764"/>
      <c r="L235" s="764" t="s">
        <v>29</v>
      </c>
      <c r="M235" s="782"/>
      <c r="N235" s="782"/>
      <c r="O235" s="782"/>
      <c r="P235" s="782"/>
      <c r="Q235" s="782"/>
      <c r="R235" s="782"/>
      <c r="S235" s="816"/>
      <c r="T235" s="782" t="s">
        <v>859</v>
      </c>
      <c r="U235" s="782"/>
      <c r="V235" s="782"/>
      <c r="W235" s="782"/>
      <c r="X235" s="801">
        <v>42610</v>
      </c>
      <c r="Y235" s="815" t="s">
        <v>862</v>
      </c>
      <c r="Z235" s="815">
        <v>1</v>
      </c>
      <c r="AA235" s="815"/>
      <c r="AB235" s="815">
        <v>250</v>
      </c>
      <c r="AC235" s="814">
        <v>42635</v>
      </c>
      <c r="AD235" s="816"/>
      <c r="AE235" s="782" t="s">
        <v>825</v>
      </c>
      <c r="AF235" s="782"/>
      <c r="AG235" s="782"/>
      <c r="AH235" s="817"/>
      <c r="AI235" s="800">
        <v>1228</v>
      </c>
      <c r="AJ235" s="782">
        <v>0.36522153846153799</v>
      </c>
      <c r="AK235" s="816"/>
      <c r="AL235" s="800">
        <v>1.1130293159609119</v>
      </c>
      <c r="AM235" s="782">
        <v>1.0317025704103739</v>
      </c>
      <c r="AN235" s="782">
        <v>0.70002926543751831</v>
      </c>
      <c r="AO235" s="818">
        <v>0.70010615711252644</v>
      </c>
      <c r="AP235" s="816"/>
      <c r="AQ235" s="819">
        <v>1366.8</v>
      </c>
      <c r="AR235" s="820">
        <v>0.37680000000000002</v>
      </c>
      <c r="AS235" s="820">
        <v>1366.8</v>
      </c>
      <c r="AT235" s="820">
        <v>0.37680000000000002</v>
      </c>
      <c r="AU235" s="816"/>
      <c r="AV235" s="820">
        <v>956.8</v>
      </c>
      <c r="AW235" s="820">
        <v>0.26379999999999998</v>
      </c>
      <c r="AX235" s="820">
        <v>956.8</v>
      </c>
      <c r="AY235" s="820">
        <v>0.26379999999999998</v>
      </c>
      <c r="AZ235" s="816"/>
      <c r="BA235" s="820"/>
      <c r="BB235" s="820">
        <v>956.8</v>
      </c>
      <c r="BC235" s="820">
        <v>956.8</v>
      </c>
      <c r="BD235" s="820">
        <v>956.8</v>
      </c>
      <c r="BE235" s="820">
        <v>956.8</v>
      </c>
      <c r="BF235" s="820">
        <v>956.8</v>
      </c>
      <c r="BG235" s="820">
        <v>956.8</v>
      </c>
      <c r="BH235" s="820">
        <v>956.8</v>
      </c>
      <c r="BI235" s="820">
        <v>956.8</v>
      </c>
      <c r="BJ235" s="820">
        <v>956.8</v>
      </c>
      <c r="BK235" s="820">
        <v>956.8</v>
      </c>
      <c r="BL235" s="820">
        <v>956.8</v>
      </c>
      <c r="BM235" s="820">
        <v>956.8</v>
      </c>
      <c r="BN235" s="820">
        <v>956.8</v>
      </c>
      <c r="BO235" s="820">
        <v>956.8</v>
      </c>
      <c r="BP235" s="820">
        <v>956.8</v>
      </c>
      <c r="BQ235" s="820">
        <v>956.8</v>
      </c>
      <c r="BR235" s="820">
        <v>956.8</v>
      </c>
      <c r="BS235" s="820">
        <v>956.8</v>
      </c>
      <c r="BT235" s="820">
        <v>956.8</v>
      </c>
      <c r="BU235" s="820"/>
      <c r="BV235" s="820"/>
      <c r="BW235" s="820"/>
      <c r="BX235" s="820"/>
      <c r="BY235" s="820"/>
      <c r="BZ235" s="820"/>
      <c r="CA235" s="816"/>
      <c r="CB235" s="820"/>
      <c r="CC235" s="820">
        <v>0.26379999999999998</v>
      </c>
      <c r="CD235" s="820">
        <v>0.26379999999999998</v>
      </c>
      <c r="CE235" s="820">
        <v>0.26379999999999998</v>
      </c>
      <c r="CF235" s="820">
        <v>0.26379999999999998</v>
      </c>
      <c r="CG235" s="820">
        <v>0.26379999999999998</v>
      </c>
      <c r="CH235" s="820">
        <v>0.26379999999999998</v>
      </c>
      <c r="CI235" s="820">
        <v>0.26379999999999998</v>
      </c>
      <c r="CJ235" s="820">
        <v>0.26379999999999998</v>
      </c>
      <c r="CK235" s="820">
        <v>0.26379999999999998</v>
      </c>
      <c r="CL235" s="820">
        <v>0.26379999999999998</v>
      </c>
      <c r="CM235" s="820">
        <v>0.26379999999999998</v>
      </c>
      <c r="CN235" s="820">
        <v>0.26379999999999998</v>
      </c>
      <c r="CO235" s="820">
        <v>0.26379999999999998</v>
      </c>
      <c r="CP235" s="820">
        <v>0.26379999999999998</v>
      </c>
      <c r="CQ235" s="820">
        <v>0.26379999999999998</v>
      </c>
      <c r="CR235" s="820">
        <v>0.26379999999999998</v>
      </c>
      <c r="CS235" s="820">
        <v>0.26379999999999998</v>
      </c>
      <c r="CT235" s="820">
        <v>0.26379999999999998</v>
      </c>
      <c r="CU235" s="820">
        <v>0.26379999999999998</v>
      </c>
      <c r="CV235" s="820"/>
      <c r="CW235" s="820"/>
      <c r="CX235" s="820"/>
      <c r="CY235" s="820"/>
      <c r="CZ235" s="820"/>
      <c r="DA235" s="821"/>
    </row>
    <row r="236" spans="2:105">
      <c r="B236" s="800">
        <v>19330</v>
      </c>
      <c r="C236" s="782" t="s">
        <v>682</v>
      </c>
      <c r="D236" s="782" t="s">
        <v>858</v>
      </c>
      <c r="E236" s="782" t="s">
        <v>740</v>
      </c>
      <c r="F236" s="782" t="s">
        <v>820</v>
      </c>
      <c r="G236" s="782" t="s">
        <v>821</v>
      </c>
      <c r="H236" s="815">
        <v>2016</v>
      </c>
      <c r="I236" s="816"/>
      <c r="J236" s="764">
        <v>786899</v>
      </c>
      <c r="K236" s="764"/>
      <c r="L236" s="764" t="s">
        <v>29</v>
      </c>
      <c r="M236" s="782"/>
      <c r="N236" s="782"/>
      <c r="O236" s="782"/>
      <c r="P236" s="782"/>
      <c r="Q236" s="782"/>
      <c r="R236" s="782"/>
      <c r="S236" s="816"/>
      <c r="T236" s="782" t="s">
        <v>859</v>
      </c>
      <c r="U236" s="782"/>
      <c r="V236" s="782"/>
      <c r="W236" s="782"/>
      <c r="X236" s="801">
        <v>42591</v>
      </c>
      <c r="Y236" s="815" t="s">
        <v>862</v>
      </c>
      <c r="Z236" s="815">
        <v>1</v>
      </c>
      <c r="AA236" s="815"/>
      <c r="AB236" s="815">
        <v>250</v>
      </c>
      <c r="AC236" s="814">
        <v>42635</v>
      </c>
      <c r="AD236" s="816"/>
      <c r="AE236" s="782" t="s">
        <v>825</v>
      </c>
      <c r="AF236" s="782"/>
      <c r="AG236" s="782"/>
      <c r="AH236" s="817"/>
      <c r="AI236" s="800">
        <v>1228</v>
      </c>
      <c r="AJ236" s="782">
        <v>0.36522153846153799</v>
      </c>
      <c r="AK236" s="816"/>
      <c r="AL236" s="800">
        <v>1.1130293159609119</v>
      </c>
      <c r="AM236" s="782">
        <v>1.0317025704103739</v>
      </c>
      <c r="AN236" s="782">
        <v>0.70002926543751831</v>
      </c>
      <c r="AO236" s="818">
        <v>0.70010615711252644</v>
      </c>
      <c r="AP236" s="816"/>
      <c r="AQ236" s="819">
        <v>1366.8</v>
      </c>
      <c r="AR236" s="820">
        <v>0.37680000000000002</v>
      </c>
      <c r="AS236" s="820">
        <v>1366.8</v>
      </c>
      <c r="AT236" s="820">
        <v>0.37680000000000002</v>
      </c>
      <c r="AU236" s="816"/>
      <c r="AV236" s="820">
        <v>956.8</v>
      </c>
      <c r="AW236" s="820">
        <v>0.26379999999999998</v>
      </c>
      <c r="AX236" s="820">
        <v>956.8</v>
      </c>
      <c r="AY236" s="820">
        <v>0.26379999999999998</v>
      </c>
      <c r="AZ236" s="816"/>
      <c r="BA236" s="820"/>
      <c r="BB236" s="820">
        <v>956.8</v>
      </c>
      <c r="BC236" s="820">
        <v>956.8</v>
      </c>
      <c r="BD236" s="820">
        <v>956.8</v>
      </c>
      <c r="BE236" s="820">
        <v>956.8</v>
      </c>
      <c r="BF236" s="820">
        <v>956.8</v>
      </c>
      <c r="BG236" s="820">
        <v>956.8</v>
      </c>
      <c r="BH236" s="820">
        <v>956.8</v>
      </c>
      <c r="BI236" s="820">
        <v>956.8</v>
      </c>
      <c r="BJ236" s="820">
        <v>956.8</v>
      </c>
      <c r="BK236" s="820">
        <v>956.8</v>
      </c>
      <c r="BL236" s="820">
        <v>956.8</v>
      </c>
      <c r="BM236" s="820">
        <v>956.8</v>
      </c>
      <c r="BN236" s="820">
        <v>956.8</v>
      </c>
      <c r="BO236" s="820">
        <v>956.8</v>
      </c>
      <c r="BP236" s="820">
        <v>956.8</v>
      </c>
      <c r="BQ236" s="820">
        <v>956.8</v>
      </c>
      <c r="BR236" s="820">
        <v>956.8</v>
      </c>
      <c r="BS236" s="820">
        <v>956.8</v>
      </c>
      <c r="BT236" s="820">
        <v>956.8</v>
      </c>
      <c r="BU236" s="820"/>
      <c r="BV236" s="820"/>
      <c r="BW236" s="820"/>
      <c r="BX236" s="820"/>
      <c r="BY236" s="820"/>
      <c r="BZ236" s="820"/>
      <c r="CA236" s="816"/>
      <c r="CB236" s="820"/>
      <c r="CC236" s="820">
        <v>0.26379999999999998</v>
      </c>
      <c r="CD236" s="820">
        <v>0.26379999999999998</v>
      </c>
      <c r="CE236" s="820">
        <v>0.26379999999999998</v>
      </c>
      <c r="CF236" s="820">
        <v>0.26379999999999998</v>
      </c>
      <c r="CG236" s="820">
        <v>0.26379999999999998</v>
      </c>
      <c r="CH236" s="820">
        <v>0.26379999999999998</v>
      </c>
      <c r="CI236" s="820">
        <v>0.26379999999999998</v>
      </c>
      <c r="CJ236" s="820">
        <v>0.26379999999999998</v>
      </c>
      <c r="CK236" s="820">
        <v>0.26379999999999998</v>
      </c>
      <c r="CL236" s="820">
        <v>0.26379999999999998</v>
      </c>
      <c r="CM236" s="820">
        <v>0.26379999999999998</v>
      </c>
      <c r="CN236" s="820">
        <v>0.26379999999999998</v>
      </c>
      <c r="CO236" s="820">
        <v>0.26379999999999998</v>
      </c>
      <c r="CP236" s="820">
        <v>0.26379999999999998</v>
      </c>
      <c r="CQ236" s="820">
        <v>0.26379999999999998</v>
      </c>
      <c r="CR236" s="820">
        <v>0.26379999999999998</v>
      </c>
      <c r="CS236" s="820">
        <v>0.26379999999999998</v>
      </c>
      <c r="CT236" s="820">
        <v>0.26379999999999998</v>
      </c>
      <c r="CU236" s="820">
        <v>0.26379999999999998</v>
      </c>
      <c r="CV236" s="820"/>
      <c r="CW236" s="820"/>
      <c r="CX236" s="820"/>
      <c r="CY236" s="820"/>
      <c r="CZ236" s="820"/>
      <c r="DA236" s="821"/>
    </row>
    <row r="237" spans="2:105">
      <c r="B237" s="800">
        <v>19332</v>
      </c>
      <c r="C237" s="782" t="s">
        <v>682</v>
      </c>
      <c r="D237" s="782" t="s">
        <v>858</v>
      </c>
      <c r="E237" s="782" t="s">
        <v>740</v>
      </c>
      <c r="F237" s="782" t="s">
        <v>820</v>
      </c>
      <c r="G237" s="782" t="s">
        <v>821</v>
      </c>
      <c r="H237" s="815">
        <v>2016</v>
      </c>
      <c r="I237" s="816"/>
      <c r="J237" s="764">
        <v>790619</v>
      </c>
      <c r="K237" s="764"/>
      <c r="L237" s="764" t="s">
        <v>29</v>
      </c>
      <c r="M237" s="782"/>
      <c r="N237" s="782"/>
      <c r="O237" s="782"/>
      <c r="P237" s="782"/>
      <c r="Q237" s="782"/>
      <c r="R237" s="782"/>
      <c r="S237" s="816"/>
      <c r="T237" s="782" t="s">
        <v>866</v>
      </c>
      <c r="U237" s="782"/>
      <c r="V237" s="782"/>
      <c r="W237" s="782"/>
      <c r="X237" s="801">
        <v>42606</v>
      </c>
      <c r="Y237" s="815" t="s">
        <v>862</v>
      </c>
      <c r="Z237" s="815">
        <v>1</v>
      </c>
      <c r="AA237" s="815"/>
      <c r="AB237" s="815">
        <v>400</v>
      </c>
      <c r="AC237" s="814">
        <v>42642</v>
      </c>
      <c r="AD237" s="816"/>
      <c r="AE237" s="782" t="s">
        <v>825</v>
      </c>
      <c r="AF237" s="782"/>
      <c r="AG237" s="782"/>
      <c r="AH237" s="817"/>
      <c r="AI237" s="800">
        <v>16.86</v>
      </c>
      <c r="AJ237" s="782">
        <v>9.8970476701362407E-3</v>
      </c>
      <c r="AK237" s="816"/>
      <c r="AL237" s="800">
        <v>1.8861209964412813</v>
      </c>
      <c r="AM237" s="782">
        <v>3.5970322854381016</v>
      </c>
      <c r="AN237" s="782">
        <v>1</v>
      </c>
      <c r="AO237" s="818">
        <v>1</v>
      </c>
      <c r="AP237" s="816"/>
      <c r="AQ237" s="819">
        <v>31.8</v>
      </c>
      <c r="AR237" s="820">
        <v>3.56E-2</v>
      </c>
      <c r="AS237" s="820">
        <v>31.8</v>
      </c>
      <c r="AT237" s="820">
        <v>3.56E-2</v>
      </c>
      <c r="AU237" s="816"/>
      <c r="AV237" s="820">
        <v>31.8</v>
      </c>
      <c r="AW237" s="820">
        <v>3.56E-2</v>
      </c>
      <c r="AX237" s="820">
        <v>31.8</v>
      </c>
      <c r="AY237" s="820">
        <v>3.56E-2</v>
      </c>
      <c r="AZ237" s="816"/>
      <c r="BA237" s="820"/>
      <c r="BB237" s="820">
        <v>31.8</v>
      </c>
      <c r="BC237" s="820">
        <v>31.8</v>
      </c>
      <c r="BD237" s="820">
        <v>31.8</v>
      </c>
      <c r="BE237" s="820">
        <v>31.8</v>
      </c>
      <c r="BF237" s="820">
        <v>31.8</v>
      </c>
      <c r="BG237" s="820">
        <v>31.8</v>
      </c>
      <c r="BH237" s="820">
        <v>31.8</v>
      </c>
      <c r="BI237" s="820">
        <v>31.8</v>
      </c>
      <c r="BJ237" s="820">
        <v>31.8</v>
      </c>
      <c r="BK237" s="820">
        <v>31.8</v>
      </c>
      <c r="BL237" s="820">
        <v>31.8</v>
      </c>
      <c r="BM237" s="820">
        <v>31.8</v>
      </c>
      <c r="BN237" s="820">
        <v>31.8</v>
      </c>
      <c r="BO237" s="820">
        <v>31.8</v>
      </c>
      <c r="BP237" s="820">
        <v>31.8</v>
      </c>
      <c r="BQ237" s="820">
        <v>31.8</v>
      </c>
      <c r="BR237" s="820">
        <v>31.8</v>
      </c>
      <c r="BS237" s="820">
        <v>31.8</v>
      </c>
      <c r="BT237" s="820">
        <v>0</v>
      </c>
      <c r="BU237" s="820"/>
      <c r="BV237" s="820"/>
      <c r="BW237" s="820"/>
      <c r="BX237" s="820"/>
      <c r="BY237" s="820"/>
      <c r="BZ237" s="820"/>
      <c r="CA237" s="816"/>
      <c r="CB237" s="820"/>
      <c r="CC237" s="820">
        <v>3.56E-2</v>
      </c>
      <c r="CD237" s="820">
        <v>3.56E-2</v>
      </c>
      <c r="CE237" s="820">
        <v>3.56E-2</v>
      </c>
      <c r="CF237" s="820">
        <v>3.56E-2</v>
      </c>
      <c r="CG237" s="820">
        <v>3.56E-2</v>
      </c>
      <c r="CH237" s="820">
        <v>3.56E-2</v>
      </c>
      <c r="CI237" s="820">
        <v>3.56E-2</v>
      </c>
      <c r="CJ237" s="820">
        <v>3.56E-2</v>
      </c>
      <c r="CK237" s="820">
        <v>3.56E-2</v>
      </c>
      <c r="CL237" s="820">
        <v>3.56E-2</v>
      </c>
      <c r="CM237" s="820">
        <v>3.56E-2</v>
      </c>
      <c r="CN237" s="820">
        <v>3.56E-2</v>
      </c>
      <c r="CO237" s="820">
        <v>3.56E-2</v>
      </c>
      <c r="CP237" s="820">
        <v>3.56E-2</v>
      </c>
      <c r="CQ237" s="820">
        <v>3.56E-2</v>
      </c>
      <c r="CR237" s="820">
        <v>3.56E-2</v>
      </c>
      <c r="CS237" s="820">
        <v>3.56E-2</v>
      </c>
      <c r="CT237" s="820">
        <v>3.56E-2</v>
      </c>
      <c r="CU237" s="820">
        <v>0</v>
      </c>
      <c r="CV237" s="820"/>
      <c r="CW237" s="820"/>
      <c r="CX237" s="820"/>
      <c r="CY237" s="820"/>
      <c r="CZ237" s="820"/>
      <c r="DA237" s="821"/>
    </row>
    <row r="238" spans="2:105">
      <c r="B238" s="800">
        <v>19335</v>
      </c>
      <c r="C238" s="782" t="s">
        <v>682</v>
      </c>
      <c r="D238" s="782" t="s">
        <v>858</v>
      </c>
      <c r="E238" s="782" t="s">
        <v>740</v>
      </c>
      <c r="F238" s="782" t="s">
        <v>820</v>
      </c>
      <c r="G238" s="782" t="s">
        <v>821</v>
      </c>
      <c r="H238" s="815">
        <v>2016</v>
      </c>
      <c r="I238" s="816"/>
      <c r="J238" s="764">
        <v>786891</v>
      </c>
      <c r="K238" s="764"/>
      <c r="L238" s="764" t="s">
        <v>29</v>
      </c>
      <c r="M238" s="782"/>
      <c r="N238" s="782"/>
      <c r="O238" s="782"/>
      <c r="P238" s="782"/>
      <c r="Q238" s="782"/>
      <c r="R238" s="782"/>
      <c r="S238" s="816"/>
      <c r="T238" s="782" t="s">
        <v>859</v>
      </c>
      <c r="U238" s="782"/>
      <c r="V238" s="782"/>
      <c r="W238" s="782"/>
      <c r="X238" s="801">
        <v>42607</v>
      </c>
      <c r="Y238" s="815" t="s">
        <v>862</v>
      </c>
      <c r="Z238" s="815">
        <v>1</v>
      </c>
      <c r="AA238" s="815"/>
      <c r="AB238" s="815">
        <v>250</v>
      </c>
      <c r="AC238" s="814">
        <v>42635</v>
      </c>
      <c r="AD238" s="816"/>
      <c r="AE238" s="782" t="s">
        <v>825</v>
      </c>
      <c r="AF238" s="782"/>
      <c r="AG238" s="782"/>
      <c r="AH238" s="817"/>
      <c r="AI238" s="800">
        <v>1228</v>
      </c>
      <c r="AJ238" s="782">
        <v>0.36522153846153799</v>
      </c>
      <c r="AK238" s="816"/>
      <c r="AL238" s="800">
        <v>1.1130293159609119</v>
      </c>
      <c r="AM238" s="782">
        <v>1.0317025704103739</v>
      </c>
      <c r="AN238" s="782">
        <v>0.70002926543751831</v>
      </c>
      <c r="AO238" s="818">
        <v>0.70010615711252644</v>
      </c>
      <c r="AP238" s="816"/>
      <c r="AQ238" s="819">
        <v>1366.8</v>
      </c>
      <c r="AR238" s="820">
        <v>0.37680000000000002</v>
      </c>
      <c r="AS238" s="820">
        <v>1366.8</v>
      </c>
      <c r="AT238" s="820">
        <v>0.37680000000000002</v>
      </c>
      <c r="AU238" s="816"/>
      <c r="AV238" s="820">
        <v>956.8</v>
      </c>
      <c r="AW238" s="820">
        <v>0.26379999999999998</v>
      </c>
      <c r="AX238" s="820">
        <v>956.8</v>
      </c>
      <c r="AY238" s="820">
        <v>0.26379999999999998</v>
      </c>
      <c r="AZ238" s="816"/>
      <c r="BA238" s="820"/>
      <c r="BB238" s="820">
        <v>956.8</v>
      </c>
      <c r="BC238" s="820">
        <v>956.8</v>
      </c>
      <c r="BD238" s="820">
        <v>956.8</v>
      </c>
      <c r="BE238" s="820">
        <v>956.8</v>
      </c>
      <c r="BF238" s="820">
        <v>956.8</v>
      </c>
      <c r="BG238" s="820">
        <v>956.8</v>
      </c>
      <c r="BH238" s="820">
        <v>956.8</v>
      </c>
      <c r="BI238" s="820">
        <v>956.8</v>
      </c>
      <c r="BJ238" s="820">
        <v>956.8</v>
      </c>
      <c r="BK238" s="820">
        <v>956.8</v>
      </c>
      <c r="BL238" s="820">
        <v>956.8</v>
      </c>
      <c r="BM238" s="820">
        <v>956.8</v>
      </c>
      <c r="BN238" s="820">
        <v>956.8</v>
      </c>
      <c r="BO238" s="820">
        <v>956.8</v>
      </c>
      <c r="BP238" s="820">
        <v>956.8</v>
      </c>
      <c r="BQ238" s="820">
        <v>956.8</v>
      </c>
      <c r="BR238" s="820">
        <v>956.8</v>
      </c>
      <c r="BS238" s="820">
        <v>956.8</v>
      </c>
      <c r="BT238" s="820">
        <v>956.8</v>
      </c>
      <c r="BU238" s="820"/>
      <c r="BV238" s="820"/>
      <c r="BW238" s="820"/>
      <c r="BX238" s="820"/>
      <c r="BY238" s="820"/>
      <c r="BZ238" s="820"/>
      <c r="CA238" s="816"/>
      <c r="CB238" s="820"/>
      <c r="CC238" s="820">
        <v>0.26379999999999998</v>
      </c>
      <c r="CD238" s="820">
        <v>0.26379999999999998</v>
      </c>
      <c r="CE238" s="820">
        <v>0.26379999999999998</v>
      </c>
      <c r="CF238" s="820">
        <v>0.26379999999999998</v>
      </c>
      <c r="CG238" s="820">
        <v>0.26379999999999998</v>
      </c>
      <c r="CH238" s="820">
        <v>0.26379999999999998</v>
      </c>
      <c r="CI238" s="820">
        <v>0.26379999999999998</v>
      </c>
      <c r="CJ238" s="820">
        <v>0.26379999999999998</v>
      </c>
      <c r="CK238" s="820">
        <v>0.26379999999999998</v>
      </c>
      <c r="CL238" s="820">
        <v>0.26379999999999998</v>
      </c>
      <c r="CM238" s="820">
        <v>0.26379999999999998</v>
      </c>
      <c r="CN238" s="820">
        <v>0.26379999999999998</v>
      </c>
      <c r="CO238" s="820">
        <v>0.26379999999999998</v>
      </c>
      <c r="CP238" s="820">
        <v>0.26379999999999998</v>
      </c>
      <c r="CQ238" s="820">
        <v>0.26379999999999998</v>
      </c>
      <c r="CR238" s="820">
        <v>0.26379999999999998</v>
      </c>
      <c r="CS238" s="820">
        <v>0.26379999999999998</v>
      </c>
      <c r="CT238" s="820">
        <v>0.26379999999999998</v>
      </c>
      <c r="CU238" s="820">
        <v>0.26379999999999998</v>
      </c>
      <c r="CV238" s="820"/>
      <c r="CW238" s="820"/>
      <c r="CX238" s="820"/>
      <c r="CY238" s="820"/>
      <c r="CZ238" s="820"/>
      <c r="DA238" s="821"/>
    </row>
    <row r="239" spans="2:105">
      <c r="B239" s="800">
        <v>19337</v>
      </c>
      <c r="C239" s="782" t="s">
        <v>682</v>
      </c>
      <c r="D239" s="782" t="s">
        <v>858</v>
      </c>
      <c r="E239" s="782" t="s">
        <v>740</v>
      </c>
      <c r="F239" s="782" t="s">
        <v>820</v>
      </c>
      <c r="G239" s="782" t="s">
        <v>821</v>
      </c>
      <c r="H239" s="815">
        <v>2016</v>
      </c>
      <c r="I239" s="816"/>
      <c r="J239" s="764">
        <v>786132</v>
      </c>
      <c r="K239" s="764"/>
      <c r="L239" s="764" t="s">
        <v>29</v>
      </c>
      <c r="M239" s="782"/>
      <c r="N239" s="782"/>
      <c r="O239" s="782"/>
      <c r="P239" s="782"/>
      <c r="Q239" s="782"/>
      <c r="R239" s="782"/>
      <c r="S239" s="816"/>
      <c r="T239" s="782" t="s">
        <v>866</v>
      </c>
      <c r="U239" s="782"/>
      <c r="V239" s="782"/>
      <c r="W239" s="782"/>
      <c r="X239" s="801">
        <v>42605</v>
      </c>
      <c r="Y239" s="815" t="s">
        <v>862</v>
      </c>
      <c r="Z239" s="815">
        <v>1</v>
      </c>
      <c r="AA239" s="815"/>
      <c r="AB239" s="815">
        <v>400</v>
      </c>
      <c r="AC239" s="814">
        <v>42635</v>
      </c>
      <c r="AD239" s="816"/>
      <c r="AE239" s="782" t="s">
        <v>825</v>
      </c>
      <c r="AF239" s="782"/>
      <c r="AG239" s="782"/>
      <c r="AH239" s="817"/>
      <c r="AI239" s="800">
        <v>16.86</v>
      </c>
      <c r="AJ239" s="782">
        <v>9.8970476701362407E-3</v>
      </c>
      <c r="AK239" s="816"/>
      <c r="AL239" s="800">
        <v>1.8861209964412813</v>
      </c>
      <c r="AM239" s="782">
        <v>3.5970322854381016</v>
      </c>
      <c r="AN239" s="782">
        <v>1</v>
      </c>
      <c r="AO239" s="818">
        <v>1</v>
      </c>
      <c r="AP239" s="816"/>
      <c r="AQ239" s="819">
        <v>31.8</v>
      </c>
      <c r="AR239" s="820">
        <v>3.56E-2</v>
      </c>
      <c r="AS239" s="820">
        <v>31.8</v>
      </c>
      <c r="AT239" s="820">
        <v>3.56E-2</v>
      </c>
      <c r="AU239" s="816"/>
      <c r="AV239" s="820">
        <v>31.8</v>
      </c>
      <c r="AW239" s="820">
        <v>3.56E-2</v>
      </c>
      <c r="AX239" s="820">
        <v>31.8</v>
      </c>
      <c r="AY239" s="820">
        <v>3.56E-2</v>
      </c>
      <c r="AZ239" s="816"/>
      <c r="BA239" s="820"/>
      <c r="BB239" s="820">
        <v>31.8</v>
      </c>
      <c r="BC239" s="820">
        <v>31.8</v>
      </c>
      <c r="BD239" s="820">
        <v>31.8</v>
      </c>
      <c r="BE239" s="820">
        <v>31.8</v>
      </c>
      <c r="BF239" s="820">
        <v>31.8</v>
      </c>
      <c r="BG239" s="820">
        <v>31.8</v>
      </c>
      <c r="BH239" s="820">
        <v>31.8</v>
      </c>
      <c r="BI239" s="820">
        <v>31.8</v>
      </c>
      <c r="BJ239" s="820">
        <v>31.8</v>
      </c>
      <c r="BK239" s="820">
        <v>31.8</v>
      </c>
      <c r="BL239" s="820">
        <v>31.8</v>
      </c>
      <c r="BM239" s="820">
        <v>31.8</v>
      </c>
      <c r="BN239" s="820">
        <v>31.8</v>
      </c>
      <c r="BO239" s="820">
        <v>31.8</v>
      </c>
      <c r="BP239" s="820">
        <v>31.8</v>
      </c>
      <c r="BQ239" s="820">
        <v>31.8</v>
      </c>
      <c r="BR239" s="820">
        <v>31.8</v>
      </c>
      <c r="BS239" s="820">
        <v>31.8</v>
      </c>
      <c r="BT239" s="820">
        <v>0</v>
      </c>
      <c r="BU239" s="820"/>
      <c r="BV239" s="820"/>
      <c r="BW239" s="820"/>
      <c r="BX239" s="820"/>
      <c r="BY239" s="820"/>
      <c r="BZ239" s="820"/>
      <c r="CA239" s="816"/>
      <c r="CB239" s="820"/>
      <c r="CC239" s="820">
        <v>3.56E-2</v>
      </c>
      <c r="CD239" s="820">
        <v>3.56E-2</v>
      </c>
      <c r="CE239" s="820">
        <v>3.56E-2</v>
      </c>
      <c r="CF239" s="820">
        <v>3.56E-2</v>
      </c>
      <c r="CG239" s="820">
        <v>3.56E-2</v>
      </c>
      <c r="CH239" s="820">
        <v>3.56E-2</v>
      </c>
      <c r="CI239" s="820">
        <v>3.56E-2</v>
      </c>
      <c r="CJ239" s="820">
        <v>3.56E-2</v>
      </c>
      <c r="CK239" s="820">
        <v>3.56E-2</v>
      </c>
      <c r="CL239" s="820">
        <v>3.56E-2</v>
      </c>
      <c r="CM239" s="820">
        <v>3.56E-2</v>
      </c>
      <c r="CN239" s="820">
        <v>3.56E-2</v>
      </c>
      <c r="CO239" s="820">
        <v>3.56E-2</v>
      </c>
      <c r="CP239" s="820">
        <v>3.56E-2</v>
      </c>
      <c r="CQ239" s="820">
        <v>3.56E-2</v>
      </c>
      <c r="CR239" s="820">
        <v>3.56E-2</v>
      </c>
      <c r="CS239" s="820">
        <v>3.56E-2</v>
      </c>
      <c r="CT239" s="820">
        <v>3.56E-2</v>
      </c>
      <c r="CU239" s="820">
        <v>0</v>
      </c>
      <c r="CV239" s="820"/>
      <c r="CW239" s="820"/>
      <c r="CX239" s="820"/>
      <c r="CY239" s="820"/>
      <c r="CZ239" s="820"/>
      <c r="DA239" s="821"/>
    </row>
    <row r="240" spans="2:105">
      <c r="B240" s="800">
        <v>19341</v>
      </c>
      <c r="C240" s="782" t="s">
        <v>682</v>
      </c>
      <c r="D240" s="782" t="s">
        <v>858</v>
      </c>
      <c r="E240" s="782" t="s">
        <v>740</v>
      </c>
      <c r="F240" s="782" t="s">
        <v>820</v>
      </c>
      <c r="G240" s="782" t="s">
        <v>821</v>
      </c>
      <c r="H240" s="815">
        <v>2016</v>
      </c>
      <c r="I240" s="816"/>
      <c r="J240" s="764">
        <v>745908</v>
      </c>
      <c r="K240" s="764"/>
      <c r="L240" s="764" t="s">
        <v>29</v>
      </c>
      <c r="M240" s="782"/>
      <c r="N240" s="782"/>
      <c r="O240" s="782"/>
      <c r="P240" s="782"/>
      <c r="Q240" s="782"/>
      <c r="R240" s="782"/>
      <c r="S240" s="816"/>
      <c r="T240" s="782" t="s">
        <v>865</v>
      </c>
      <c r="U240" s="782"/>
      <c r="V240" s="782"/>
      <c r="W240" s="782"/>
      <c r="X240" s="801">
        <v>42528</v>
      </c>
      <c r="Y240" s="815" t="s">
        <v>862</v>
      </c>
      <c r="Z240" s="815">
        <v>1</v>
      </c>
      <c r="AA240" s="815"/>
      <c r="AB240" s="815">
        <v>250</v>
      </c>
      <c r="AC240" s="814">
        <v>42663</v>
      </c>
      <c r="AD240" s="816"/>
      <c r="AE240" s="782" t="s">
        <v>825</v>
      </c>
      <c r="AF240" s="782"/>
      <c r="AG240" s="782"/>
      <c r="AH240" s="817"/>
      <c r="AI240" s="800">
        <v>0</v>
      </c>
      <c r="AJ240" s="782">
        <v>0</v>
      </c>
      <c r="AK240" s="816"/>
      <c r="AL240" s="800" t="s">
        <v>833</v>
      </c>
      <c r="AM240" s="782" t="s">
        <v>833</v>
      </c>
      <c r="AN240" s="782" t="e">
        <v>#DIV/0!</v>
      </c>
      <c r="AO240" s="818" t="e">
        <v>#DIV/0!</v>
      </c>
      <c r="AP240" s="816"/>
      <c r="AQ240" s="819">
        <v>0</v>
      </c>
      <c r="AR240" s="820">
        <v>0</v>
      </c>
      <c r="AS240" s="820">
        <v>0</v>
      </c>
      <c r="AT240" s="820">
        <v>0</v>
      </c>
      <c r="AU240" s="816"/>
      <c r="AV240" s="820">
        <v>0</v>
      </c>
      <c r="AW240" s="820">
        <v>0</v>
      </c>
      <c r="AX240" s="820">
        <v>0</v>
      </c>
      <c r="AY240" s="820">
        <v>0</v>
      </c>
      <c r="AZ240" s="816"/>
      <c r="BA240" s="820"/>
      <c r="BB240" s="820">
        <v>0</v>
      </c>
      <c r="BC240" s="820">
        <v>0</v>
      </c>
      <c r="BD240" s="820">
        <v>0</v>
      </c>
      <c r="BE240" s="820">
        <v>0</v>
      </c>
      <c r="BF240" s="820">
        <v>0</v>
      </c>
      <c r="BG240" s="820">
        <v>0</v>
      </c>
      <c r="BH240" s="820">
        <v>0</v>
      </c>
      <c r="BI240" s="820">
        <v>0</v>
      </c>
      <c r="BJ240" s="820">
        <v>0</v>
      </c>
      <c r="BK240" s="820">
        <v>0</v>
      </c>
      <c r="BL240" s="820">
        <v>0</v>
      </c>
      <c r="BM240" s="820">
        <v>0</v>
      </c>
      <c r="BN240" s="820">
        <v>0</v>
      </c>
      <c r="BO240" s="820">
        <v>0</v>
      </c>
      <c r="BP240" s="820">
        <v>0</v>
      </c>
      <c r="BQ240" s="820">
        <v>0</v>
      </c>
      <c r="BR240" s="820">
        <v>0</v>
      </c>
      <c r="BS240" s="820">
        <v>0</v>
      </c>
      <c r="BT240" s="820">
        <v>0</v>
      </c>
      <c r="BU240" s="820"/>
      <c r="BV240" s="820"/>
      <c r="BW240" s="820"/>
      <c r="BX240" s="820"/>
      <c r="BY240" s="820"/>
      <c r="BZ240" s="820"/>
      <c r="CA240" s="816"/>
      <c r="CB240" s="820"/>
      <c r="CC240" s="820">
        <v>0</v>
      </c>
      <c r="CD240" s="820">
        <v>0</v>
      </c>
      <c r="CE240" s="820">
        <v>0</v>
      </c>
      <c r="CF240" s="820">
        <v>0</v>
      </c>
      <c r="CG240" s="820">
        <v>0</v>
      </c>
      <c r="CH240" s="820">
        <v>0</v>
      </c>
      <c r="CI240" s="820">
        <v>0</v>
      </c>
      <c r="CJ240" s="820">
        <v>0</v>
      </c>
      <c r="CK240" s="820">
        <v>0</v>
      </c>
      <c r="CL240" s="820">
        <v>0</v>
      </c>
      <c r="CM240" s="820">
        <v>0</v>
      </c>
      <c r="CN240" s="820">
        <v>0</v>
      </c>
      <c r="CO240" s="820">
        <v>0</v>
      </c>
      <c r="CP240" s="820">
        <v>0</v>
      </c>
      <c r="CQ240" s="820">
        <v>0</v>
      </c>
      <c r="CR240" s="820">
        <v>0</v>
      </c>
      <c r="CS240" s="820">
        <v>0</v>
      </c>
      <c r="CT240" s="820">
        <v>0</v>
      </c>
      <c r="CU240" s="820">
        <v>0</v>
      </c>
      <c r="CV240" s="820"/>
      <c r="CW240" s="820"/>
      <c r="CX240" s="820"/>
      <c r="CY240" s="820"/>
      <c r="CZ240" s="820"/>
      <c r="DA240" s="821"/>
    </row>
    <row r="241" spans="2:105">
      <c r="B241" s="800">
        <v>19329</v>
      </c>
      <c r="C241" s="782" t="s">
        <v>682</v>
      </c>
      <c r="D241" s="782" t="s">
        <v>858</v>
      </c>
      <c r="E241" s="782" t="s">
        <v>740</v>
      </c>
      <c r="F241" s="782" t="s">
        <v>820</v>
      </c>
      <c r="G241" s="782" t="s">
        <v>821</v>
      </c>
      <c r="H241" s="815">
        <v>2016</v>
      </c>
      <c r="I241" s="816"/>
      <c r="J241" s="764">
        <v>775753</v>
      </c>
      <c r="K241" s="764"/>
      <c r="L241" s="764" t="s">
        <v>29</v>
      </c>
      <c r="M241" s="782"/>
      <c r="N241" s="782"/>
      <c r="O241" s="782"/>
      <c r="P241" s="782"/>
      <c r="Q241" s="782"/>
      <c r="R241" s="782"/>
      <c r="S241" s="816"/>
      <c r="T241" s="782" t="s">
        <v>859</v>
      </c>
      <c r="U241" s="782"/>
      <c r="V241" s="782"/>
      <c r="W241" s="782"/>
      <c r="X241" s="801">
        <v>42583</v>
      </c>
      <c r="Y241" s="815" t="s">
        <v>862</v>
      </c>
      <c r="Z241" s="815">
        <v>1</v>
      </c>
      <c r="AA241" s="815"/>
      <c r="AB241" s="815">
        <v>250</v>
      </c>
      <c r="AC241" s="814">
        <v>42642</v>
      </c>
      <c r="AD241" s="816"/>
      <c r="AE241" s="782" t="s">
        <v>825</v>
      </c>
      <c r="AF241" s="782"/>
      <c r="AG241" s="782"/>
      <c r="AH241" s="817"/>
      <c r="AI241" s="800">
        <v>1228</v>
      </c>
      <c r="AJ241" s="782">
        <v>0.36522153846153799</v>
      </c>
      <c r="AK241" s="816"/>
      <c r="AL241" s="800">
        <v>1.1130293159609119</v>
      </c>
      <c r="AM241" s="782">
        <v>1.0317025704103739</v>
      </c>
      <c r="AN241" s="782">
        <v>0.70002926543751831</v>
      </c>
      <c r="AO241" s="818">
        <v>0.70010615711252644</v>
      </c>
      <c r="AP241" s="816"/>
      <c r="AQ241" s="819">
        <v>1366.8</v>
      </c>
      <c r="AR241" s="820">
        <v>0.37680000000000002</v>
      </c>
      <c r="AS241" s="820">
        <v>1366.8</v>
      </c>
      <c r="AT241" s="820">
        <v>0.37680000000000002</v>
      </c>
      <c r="AU241" s="816"/>
      <c r="AV241" s="820">
        <v>956.8</v>
      </c>
      <c r="AW241" s="820">
        <v>0.26379999999999998</v>
      </c>
      <c r="AX241" s="820">
        <v>956.8</v>
      </c>
      <c r="AY241" s="820">
        <v>0.26379999999999998</v>
      </c>
      <c r="AZ241" s="816"/>
      <c r="BA241" s="820"/>
      <c r="BB241" s="820">
        <v>956.8</v>
      </c>
      <c r="BC241" s="820">
        <v>956.8</v>
      </c>
      <c r="BD241" s="820">
        <v>956.8</v>
      </c>
      <c r="BE241" s="820">
        <v>956.8</v>
      </c>
      <c r="BF241" s="820">
        <v>956.8</v>
      </c>
      <c r="BG241" s="820">
        <v>956.8</v>
      </c>
      <c r="BH241" s="820">
        <v>956.8</v>
      </c>
      <c r="BI241" s="820">
        <v>956.8</v>
      </c>
      <c r="BJ241" s="820">
        <v>956.8</v>
      </c>
      <c r="BK241" s="820">
        <v>956.8</v>
      </c>
      <c r="BL241" s="820">
        <v>956.8</v>
      </c>
      <c r="BM241" s="820">
        <v>956.8</v>
      </c>
      <c r="BN241" s="820">
        <v>956.8</v>
      </c>
      <c r="BO241" s="820">
        <v>956.8</v>
      </c>
      <c r="BP241" s="820">
        <v>956.8</v>
      </c>
      <c r="BQ241" s="820">
        <v>956.8</v>
      </c>
      <c r="BR241" s="820">
        <v>956.8</v>
      </c>
      <c r="BS241" s="820">
        <v>956.8</v>
      </c>
      <c r="BT241" s="820">
        <v>956.8</v>
      </c>
      <c r="BU241" s="820"/>
      <c r="BV241" s="820"/>
      <c r="BW241" s="820"/>
      <c r="BX241" s="820"/>
      <c r="BY241" s="820"/>
      <c r="BZ241" s="820"/>
      <c r="CA241" s="816"/>
      <c r="CB241" s="820"/>
      <c r="CC241" s="820">
        <v>0.26379999999999998</v>
      </c>
      <c r="CD241" s="820">
        <v>0.26379999999999998</v>
      </c>
      <c r="CE241" s="820">
        <v>0.26379999999999998</v>
      </c>
      <c r="CF241" s="820">
        <v>0.26379999999999998</v>
      </c>
      <c r="CG241" s="820">
        <v>0.26379999999999998</v>
      </c>
      <c r="CH241" s="820">
        <v>0.26379999999999998</v>
      </c>
      <c r="CI241" s="820">
        <v>0.26379999999999998</v>
      </c>
      <c r="CJ241" s="820">
        <v>0.26379999999999998</v>
      </c>
      <c r="CK241" s="820">
        <v>0.26379999999999998</v>
      </c>
      <c r="CL241" s="820">
        <v>0.26379999999999998</v>
      </c>
      <c r="CM241" s="820">
        <v>0.26379999999999998</v>
      </c>
      <c r="CN241" s="820">
        <v>0.26379999999999998</v>
      </c>
      <c r="CO241" s="820">
        <v>0.26379999999999998</v>
      </c>
      <c r="CP241" s="820">
        <v>0.26379999999999998</v>
      </c>
      <c r="CQ241" s="820">
        <v>0.26379999999999998</v>
      </c>
      <c r="CR241" s="820">
        <v>0.26379999999999998</v>
      </c>
      <c r="CS241" s="820">
        <v>0.26379999999999998</v>
      </c>
      <c r="CT241" s="820">
        <v>0.26379999999999998</v>
      </c>
      <c r="CU241" s="820">
        <v>0.26379999999999998</v>
      </c>
      <c r="CV241" s="820"/>
      <c r="CW241" s="820"/>
      <c r="CX241" s="820"/>
      <c r="CY241" s="820"/>
      <c r="CZ241" s="820"/>
      <c r="DA241" s="821"/>
    </row>
    <row r="242" spans="2:105">
      <c r="B242" s="800">
        <v>19342</v>
      </c>
      <c r="C242" s="782" t="s">
        <v>682</v>
      </c>
      <c r="D242" s="782" t="s">
        <v>858</v>
      </c>
      <c r="E242" s="782" t="s">
        <v>740</v>
      </c>
      <c r="F242" s="782" t="s">
        <v>820</v>
      </c>
      <c r="G242" s="782" t="s">
        <v>821</v>
      </c>
      <c r="H242" s="815">
        <v>2016</v>
      </c>
      <c r="I242" s="816"/>
      <c r="J242" s="764">
        <v>782574</v>
      </c>
      <c r="K242" s="764"/>
      <c r="L242" s="764" t="s">
        <v>29</v>
      </c>
      <c r="M242" s="782"/>
      <c r="N242" s="782"/>
      <c r="O242" s="782"/>
      <c r="P242" s="782"/>
      <c r="Q242" s="782"/>
      <c r="R242" s="782"/>
      <c r="S242" s="816"/>
      <c r="T242" s="782" t="s">
        <v>866</v>
      </c>
      <c r="U242" s="782"/>
      <c r="V242" s="782"/>
      <c r="W242" s="782"/>
      <c r="X242" s="801">
        <v>42596</v>
      </c>
      <c r="Y242" s="815" t="s">
        <v>862</v>
      </c>
      <c r="Z242" s="815">
        <v>1</v>
      </c>
      <c r="AA242" s="815"/>
      <c r="AB242" s="815">
        <v>400</v>
      </c>
      <c r="AC242" s="814">
        <v>42649</v>
      </c>
      <c r="AD242" s="816"/>
      <c r="AE242" s="782" t="s">
        <v>825</v>
      </c>
      <c r="AF242" s="782"/>
      <c r="AG242" s="782"/>
      <c r="AH242" s="817"/>
      <c r="AI242" s="800">
        <v>16.86</v>
      </c>
      <c r="AJ242" s="782">
        <v>9.8970476701362407E-3</v>
      </c>
      <c r="AK242" s="816"/>
      <c r="AL242" s="800">
        <v>1.8861209964412813</v>
      </c>
      <c r="AM242" s="782">
        <v>3.5970322854381016</v>
      </c>
      <c r="AN242" s="782">
        <v>1</v>
      </c>
      <c r="AO242" s="818">
        <v>1</v>
      </c>
      <c r="AP242" s="816"/>
      <c r="AQ242" s="819">
        <v>31.8</v>
      </c>
      <c r="AR242" s="820">
        <v>3.56E-2</v>
      </c>
      <c r="AS242" s="820">
        <v>31.8</v>
      </c>
      <c r="AT242" s="820">
        <v>3.56E-2</v>
      </c>
      <c r="AU242" s="816"/>
      <c r="AV242" s="820">
        <v>31.8</v>
      </c>
      <c r="AW242" s="820">
        <v>3.56E-2</v>
      </c>
      <c r="AX242" s="820">
        <v>31.8</v>
      </c>
      <c r="AY242" s="820">
        <v>3.56E-2</v>
      </c>
      <c r="AZ242" s="816"/>
      <c r="BA242" s="820"/>
      <c r="BB242" s="820">
        <v>31.8</v>
      </c>
      <c r="BC242" s="820">
        <v>31.8</v>
      </c>
      <c r="BD242" s="820">
        <v>31.8</v>
      </c>
      <c r="BE242" s="820">
        <v>31.8</v>
      </c>
      <c r="BF242" s="820">
        <v>31.8</v>
      </c>
      <c r="BG242" s="820">
        <v>31.8</v>
      </c>
      <c r="BH242" s="820">
        <v>31.8</v>
      </c>
      <c r="BI242" s="820">
        <v>31.8</v>
      </c>
      <c r="BJ242" s="820">
        <v>31.8</v>
      </c>
      <c r="BK242" s="820">
        <v>31.8</v>
      </c>
      <c r="BL242" s="820">
        <v>31.8</v>
      </c>
      <c r="BM242" s="820">
        <v>31.8</v>
      </c>
      <c r="BN242" s="820">
        <v>31.8</v>
      </c>
      <c r="BO242" s="820">
        <v>31.8</v>
      </c>
      <c r="BP242" s="820">
        <v>31.8</v>
      </c>
      <c r="BQ242" s="820">
        <v>31.8</v>
      </c>
      <c r="BR242" s="820">
        <v>31.8</v>
      </c>
      <c r="BS242" s="820">
        <v>31.8</v>
      </c>
      <c r="BT242" s="820">
        <v>0</v>
      </c>
      <c r="BU242" s="820"/>
      <c r="BV242" s="820"/>
      <c r="BW242" s="820"/>
      <c r="BX242" s="820"/>
      <c r="BY242" s="820"/>
      <c r="BZ242" s="820"/>
      <c r="CA242" s="816"/>
      <c r="CB242" s="820"/>
      <c r="CC242" s="820">
        <v>3.56E-2</v>
      </c>
      <c r="CD242" s="820">
        <v>3.56E-2</v>
      </c>
      <c r="CE242" s="820">
        <v>3.56E-2</v>
      </c>
      <c r="CF242" s="820">
        <v>3.56E-2</v>
      </c>
      <c r="CG242" s="820">
        <v>3.56E-2</v>
      </c>
      <c r="CH242" s="820">
        <v>3.56E-2</v>
      </c>
      <c r="CI242" s="820">
        <v>3.56E-2</v>
      </c>
      <c r="CJ242" s="820">
        <v>3.56E-2</v>
      </c>
      <c r="CK242" s="820">
        <v>3.56E-2</v>
      </c>
      <c r="CL242" s="820">
        <v>3.56E-2</v>
      </c>
      <c r="CM242" s="820">
        <v>3.56E-2</v>
      </c>
      <c r="CN242" s="820">
        <v>3.56E-2</v>
      </c>
      <c r="CO242" s="820">
        <v>3.56E-2</v>
      </c>
      <c r="CP242" s="820">
        <v>3.56E-2</v>
      </c>
      <c r="CQ242" s="820">
        <v>3.56E-2</v>
      </c>
      <c r="CR242" s="820">
        <v>3.56E-2</v>
      </c>
      <c r="CS242" s="820">
        <v>3.56E-2</v>
      </c>
      <c r="CT242" s="820">
        <v>3.56E-2</v>
      </c>
      <c r="CU242" s="820">
        <v>0</v>
      </c>
      <c r="CV242" s="820"/>
      <c r="CW242" s="820"/>
      <c r="CX242" s="820"/>
      <c r="CY242" s="820"/>
      <c r="CZ242" s="820"/>
      <c r="DA242" s="821"/>
    </row>
    <row r="243" spans="2:105">
      <c r="B243" s="800">
        <v>19345</v>
      </c>
      <c r="C243" s="782" t="s">
        <v>682</v>
      </c>
      <c r="D243" s="782" t="s">
        <v>858</v>
      </c>
      <c r="E243" s="782" t="s">
        <v>740</v>
      </c>
      <c r="F243" s="782" t="s">
        <v>820</v>
      </c>
      <c r="G243" s="782" t="s">
        <v>821</v>
      </c>
      <c r="H243" s="815">
        <v>2016</v>
      </c>
      <c r="I243" s="816"/>
      <c r="J243" s="764">
        <v>793029</v>
      </c>
      <c r="K243" s="764"/>
      <c r="L243" s="764" t="s">
        <v>29</v>
      </c>
      <c r="M243" s="782"/>
      <c r="N243" s="782"/>
      <c r="O243" s="782"/>
      <c r="P243" s="782"/>
      <c r="Q243" s="782"/>
      <c r="R243" s="782"/>
      <c r="S243" s="816"/>
      <c r="T243" s="782" t="s">
        <v>865</v>
      </c>
      <c r="U243" s="782"/>
      <c r="V243" s="782"/>
      <c r="W243" s="782"/>
      <c r="X243" s="801">
        <v>42606</v>
      </c>
      <c r="Y243" s="815" t="s">
        <v>862</v>
      </c>
      <c r="Z243" s="815">
        <v>1</v>
      </c>
      <c r="AA243" s="815"/>
      <c r="AB243" s="815">
        <v>250</v>
      </c>
      <c r="AC243" s="814">
        <v>42663</v>
      </c>
      <c r="AD243" s="816"/>
      <c r="AE243" s="782" t="s">
        <v>825</v>
      </c>
      <c r="AF243" s="782"/>
      <c r="AG243" s="782"/>
      <c r="AH243" s="817"/>
      <c r="AI243" s="800">
        <v>0</v>
      </c>
      <c r="AJ243" s="782">
        <v>0</v>
      </c>
      <c r="AK243" s="816"/>
      <c r="AL243" s="800" t="s">
        <v>833</v>
      </c>
      <c r="AM243" s="782" t="s">
        <v>833</v>
      </c>
      <c r="AN243" s="782" t="e">
        <v>#DIV/0!</v>
      </c>
      <c r="AO243" s="818" t="e">
        <v>#DIV/0!</v>
      </c>
      <c r="AP243" s="816"/>
      <c r="AQ243" s="819">
        <v>0</v>
      </c>
      <c r="AR243" s="820">
        <v>0</v>
      </c>
      <c r="AS243" s="820">
        <v>0</v>
      </c>
      <c r="AT243" s="820">
        <v>0</v>
      </c>
      <c r="AU243" s="816"/>
      <c r="AV243" s="820">
        <v>0</v>
      </c>
      <c r="AW243" s="820">
        <v>0</v>
      </c>
      <c r="AX243" s="820">
        <v>0</v>
      </c>
      <c r="AY243" s="820">
        <v>0</v>
      </c>
      <c r="AZ243" s="816"/>
      <c r="BA243" s="820"/>
      <c r="BB243" s="820">
        <v>0</v>
      </c>
      <c r="BC243" s="820">
        <v>0</v>
      </c>
      <c r="BD243" s="820">
        <v>0</v>
      </c>
      <c r="BE243" s="820">
        <v>0</v>
      </c>
      <c r="BF243" s="820">
        <v>0</v>
      </c>
      <c r="BG243" s="820">
        <v>0</v>
      </c>
      <c r="BH243" s="820">
        <v>0</v>
      </c>
      <c r="BI243" s="820">
        <v>0</v>
      </c>
      <c r="BJ243" s="820">
        <v>0</v>
      </c>
      <c r="BK243" s="820">
        <v>0</v>
      </c>
      <c r="BL243" s="820">
        <v>0</v>
      </c>
      <c r="BM243" s="820">
        <v>0</v>
      </c>
      <c r="BN243" s="820">
        <v>0</v>
      </c>
      <c r="BO243" s="820">
        <v>0</v>
      </c>
      <c r="BP243" s="820">
        <v>0</v>
      </c>
      <c r="BQ243" s="820">
        <v>0</v>
      </c>
      <c r="BR243" s="820">
        <v>0</v>
      </c>
      <c r="BS243" s="820">
        <v>0</v>
      </c>
      <c r="BT243" s="820">
        <v>0</v>
      </c>
      <c r="BU243" s="820"/>
      <c r="BV243" s="820"/>
      <c r="BW243" s="820"/>
      <c r="BX243" s="820"/>
      <c r="BY243" s="820"/>
      <c r="BZ243" s="820"/>
      <c r="CA243" s="816"/>
      <c r="CB243" s="820"/>
      <c r="CC243" s="820">
        <v>0</v>
      </c>
      <c r="CD243" s="820">
        <v>0</v>
      </c>
      <c r="CE243" s="820">
        <v>0</v>
      </c>
      <c r="CF243" s="820">
        <v>0</v>
      </c>
      <c r="CG243" s="820">
        <v>0</v>
      </c>
      <c r="CH243" s="820">
        <v>0</v>
      </c>
      <c r="CI243" s="820">
        <v>0</v>
      </c>
      <c r="CJ243" s="820">
        <v>0</v>
      </c>
      <c r="CK243" s="820">
        <v>0</v>
      </c>
      <c r="CL243" s="820">
        <v>0</v>
      </c>
      <c r="CM243" s="820">
        <v>0</v>
      </c>
      <c r="CN243" s="820">
        <v>0</v>
      </c>
      <c r="CO243" s="820">
        <v>0</v>
      </c>
      <c r="CP243" s="820">
        <v>0</v>
      </c>
      <c r="CQ243" s="820">
        <v>0</v>
      </c>
      <c r="CR243" s="820">
        <v>0</v>
      </c>
      <c r="CS243" s="820">
        <v>0</v>
      </c>
      <c r="CT243" s="820">
        <v>0</v>
      </c>
      <c r="CU243" s="820">
        <v>0</v>
      </c>
      <c r="CV243" s="820"/>
      <c r="CW243" s="820"/>
      <c r="CX243" s="820"/>
      <c r="CY243" s="820"/>
      <c r="CZ243" s="820"/>
      <c r="DA243" s="821"/>
    </row>
    <row r="244" spans="2:105">
      <c r="B244" s="800">
        <v>19333</v>
      </c>
      <c r="C244" s="782" t="s">
        <v>682</v>
      </c>
      <c r="D244" s="782" t="s">
        <v>858</v>
      </c>
      <c r="E244" s="782" t="s">
        <v>740</v>
      </c>
      <c r="F244" s="782" t="s">
        <v>820</v>
      </c>
      <c r="G244" s="782" t="s">
        <v>821</v>
      </c>
      <c r="H244" s="815">
        <v>2016</v>
      </c>
      <c r="I244" s="816"/>
      <c r="J244" s="764">
        <v>785843</v>
      </c>
      <c r="K244" s="764"/>
      <c r="L244" s="764" t="s">
        <v>29</v>
      </c>
      <c r="M244" s="782"/>
      <c r="N244" s="782"/>
      <c r="O244" s="782"/>
      <c r="P244" s="782"/>
      <c r="Q244" s="782"/>
      <c r="R244" s="782"/>
      <c r="S244" s="816"/>
      <c r="T244" s="782" t="s">
        <v>866</v>
      </c>
      <c r="U244" s="782"/>
      <c r="V244" s="782"/>
      <c r="W244" s="782"/>
      <c r="X244" s="801">
        <v>42568</v>
      </c>
      <c r="Y244" s="815" t="s">
        <v>862</v>
      </c>
      <c r="Z244" s="815">
        <v>1</v>
      </c>
      <c r="AA244" s="815"/>
      <c r="AB244" s="815">
        <v>400</v>
      </c>
      <c r="AC244" s="814">
        <v>42642</v>
      </c>
      <c r="AD244" s="816"/>
      <c r="AE244" s="782" t="s">
        <v>825</v>
      </c>
      <c r="AF244" s="782"/>
      <c r="AG244" s="782"/>
      <c r="AH244" s="817"/>
      <c r="AI244" s="800">
        <v>16.86</v>
      </c>
      <c r="AJ244" s="782">
        <v>9.8970476701362407E-3</v>
      </c>
      <c r="AK244" s="816"/>
      <c r="AL244" s="800">
        <v>1.8861209964412813</v>
      </c>
      <c r="AM244" s="782">
        <v>3.5970322854381016</v>
      </c>
      <c r="AN244" s="782">
        <v>1</v>
      </c>
      <c r="AO244" s="818">
        <v>1</v>
      </c>
      <c r="AP244" s="816"/>
      <c r="AQ244" s="819">
        <v>31.8</v>
      </c>
      <c r="AR244" s="820">
        <v>3.56E-2</v>
      </c>
      <c r="AS244" s="820">
        <v>31.8</v>
      </c>
      <c r="AT244" s="820">
        <v>3.56E-2</v>
      </c>
      <c r="AU244" s="816"/>
      <c r="AV244" s="820">
        <v>31.8</v>
      </c>
      <c r="AW244" s="820">
        <v>3.56E-2</v>
      </c>
      <c r="AX244" s="820">
        <v>31.8</v>
      </c>
      <c r="AY244" s="820">
        <v>3.56E-2</v>
      </c>
      <c r="AZ244" s="816"/>
      <c r="BA244" s="820"/>
      <c r="BB244" s="820">
        <v>31.8</v>
      </c>
      <c r="BC244" s="820">
        <v>31.8</v>
      </c>
      <c r="BD244" s="820">
        <v>31.8</v>
      </c>
      <c r="BE244" s="820">
        <v>31.8</v>
      </c>
      <c r="BF244" s="820">
        <v>31.8</v>
      </c>
      <c r="BG244" s="820">
        <v>31.8</v>
      </c>
      <c r="BH244" s="820">
        <v>31.8</v>
      </c>
      <c r="BI244" s="820">
        <v>31.8</v>
      </c>
      <c r="BJ244" s="820">
        <v>31.8</v>
      </c>
      <c r="BK244" s="820">
        <v>31.8</v>
      </c>
      <c r="BL244" s="820">
        <v>31.8</v>
      </c>
      <c r="BM244" s="820">
        <v>31.8</v>
      </c>
      <c r="BN244" s="820">
        <v>31.8</v>
      </c>
      <c r="BO244" s="820">
        <v>31.8</v>
      </c>
      <c r="BP244" s="820">
        <v>31.8</v>
      </c>
      <c r="BQ244" s="820">
        <v>31.8</v>
      </c>
      <c r="BR244" s="820">
        <v>31.8</v>
      </c>
      <c r="BS244" s="820">
        <v>31.8</v>
      </c>
      <c r="BT244" s="820">
        <v>0</v>
      </c>
      <c r="BU244" s="820"/>
      <c r="BV244" s="820"/>
      <c r="BW244" s="820"/>
      <c r="BX244" s="820"/>
      <c r="BY244" s="820"/>
      <c r="BZ244" s="820"/>
      <c r="CA244" s="816"/>
      <c r="CB244" s="820"/>
      <c r="CC244" s="820">
        <v>3.56E-2</v>
      </c>
      <c r="CD244" s="820">
        <v>3.56E-2</v>
      </c>
      <c r="CE244" s="820">
        <v>3.56E-2</v>
      </c>
      <c r="CF244" s="820">
        <v>3.56E-2</v>
      </c>
      <c r="CG244" s="820">
        <v>3.56E-2</v>
      </c>
      <c r="CH244" s="820">
        <v>3.56E-2</v>
      </c>
      <c r="CI244" s="820">
        <v>3.56E-2</v>
      </c>
      <c r="CJ244" s="820">
        <v>3.56E-2</v>
      </c>
      <c r="CK244" s="820">
        <v>3.56E-2</v>
      </c>
      <c r="CL244" s="820">
        <v>3.56E-2</v>
      </c>
      <c r="CM244" s="820">
        <v>3.56E-2</v>
      </c>
      <c r="CN244" s="820">
        <v>3.56E-2</v>
      </c>
      <c r="CO244" s="820">
        <v>3.56E-2</v>
      </c>
      <c r="CP244" s="820">
        <v>3.56E-2</v>
      </c>
      <c r="CQ244" s="820">
        <v>3.56E-2</v>
      </c>
      <c r="CR244" s="820">
        <v>3.56E-2</v>
      </c>
      <c r="CS244" s="820">
        <v>3.56E-2</v>
      </c>
      <c r="CT244" s="820">
        <v>3.56E-2</v>
      </c>
      <c r="CU244" s="820">
        <v>0</v>
      </c>
      <c r="CV244" s="820"/>
      <c r="CW244" s="820"/>
      <c r="CX244" s="820"/>
      <c r="CY244" s="820"/>
      <c r="CZ244" s="820"/>
      <c r="DA244" s="821"/>
    </row>
    <row r="245" spans="2:105">
      <c r="B245" s="800">
        <v>19346</v>
      </c>
      <c r="C245" s="782" t="s">
        <v>682</v>
      </c>
      <c r="D245" s="782" t="s">
        <v>858</v>
      </c>
      <c r="E245" s="782" t="s">
        <v>740</v>
      </c>
      <c r="F245" s="782" t="s">
        <v>820</v>
      </c>
      <c r="G245" s="782" t="s">
        <v>821</v>
      </c>
      <c r="H245" s="815">
        <v>2016</v>
      </c>
      <c r="I245" s="816"/>
      <c r="J245" s="764">
        <v>786713</v>
      </c>
      <c r="K245" s="764"/>
      <c r="L245" s="764" t="s">
        <v>29</v>
      </c>
      <c r="M245" s="782"/>
      <c r="N245" s="782"/>
      <c r="O245" s="782"/>
      <c r="P245" s="782"/>
      <c r="Q245" s="782"/>
      <c r="R245" s="782"/>
      <c r="S245" s="816"/>
      <c r="T245" s="782" t="s">
        <v>866</v>
      </c>
      <c r="U245" s="782"/>
      <c r="V245" s="782"/>
      <c r="W245" s="782"/>
      <c r="X245" s="801">
        <v>42535</v>
      </c>
      <c r="Y245" s="815" t="s">
        <v>862</v>
      </c>
      <c r="Z245" s="815">
        <v>1</v>
      </c>
      <c r="AA245" s="815"/>
      <c r="AB245" s="815">
        <v>400</v>
      </c>
      <c r="AC245" s="814">
        <v>42663</v>
      </c>
      <c r="AD245" s="816"/>
      <c r="AE245" s="782" t="s">
        <v>825</v>
      </c>
      <c r="AF245" s="782"/>
      <c r="AG245" s="782"/>
      <c r="AH245" s="817"/>
      <c r="AI245" s="800">
        <v>16.86</v>
      </c>
      <c r="AJ245" s="782">
        <v>9.8970476701362407E-3</v>
      </c>
      <c r="AK245" s="816"/>
      <c r="AL245" s="800">
        <v>1.8861209964412813</v>
      </c>
      <c r="AM245" s="782">
        <v>3.5970322854381016</v>
      </c>
      <c r="AN245" s="782">
        <v>1</v>
      </c>
      <c r="AO245" s="818">
        <v>1</v>
      </c>
      <c r="AP245" s="816"/>
      <c r="AQ245" s="819">
        <v>31.8</v>
      </c>
      <c r="AR245" s="820">
        <v>3.56E-2</v>
      </c>
      <c r="AS245" s="820">
        <v>31.8</v>
      </c>
      <c r="AT245" s="820">
        <v>3.56E-2</v>
      </c>
      <c r="AU245" s="816"/>
      <c r="AV245" s="820">
        <v>31.8</v>
      </c>
      <c r="AW245" s="820">
        <v>3.56E-2</v>
      </c>
      <c r="AX245" s="820">
        <v>31.8</v>
      </c>
      <c r="AY245" s="820">
        <v>3.56E-2</v>
      </c>
      <c r="AZ245" s="816"/>
      <c r="BA245" s="820"/>
      <c r="BB245" s="820">
        <v>31.8</v>
      </c>
      <c r="BC245" s="820">
        <v>31.8</v>
      </c>
      <c r="BD245" s="820">
        <v>31.8</v>
      </c>
      <c r="BE245" s="820">
        <v>31.8</v>
      </c>
      <c r="BF245" s="820">
        <v>31.8</v>
      </c>
      <c r="BG245" s="820">
        <v>31.8</v>
      </c>
      <c r="BH245" s="820">
        <v>31.8</v>
      </c>
      <c r="BI245" s="820">
        <v>31.8</v>
      </c>
      <c r="BJ245" s="820">
        <v>31.8</v>
      </c>
      <c r="BK245" s="820">
        <v>31.8</v>
      </c>
      <c r="BL245" s="820">
        <v>31.8</v>
      </c>
      <c r="BM245" s="820">
        <v>31.8</v>
      </c>
      <c r="BN245" s="820">
        <v>31.8</v>
      </c>
      <c r="BO245" s="820">
        <v>31.8</v>
      </c>
      <c r="BP245" s="820">
        <v>31.8</v>
      </c>
      <c r="BQ245" s="820">
        <v>31.8</v>
      </c>
      <c r="BR245" s="820">
        <v>31.8</v>
      </c>
      <c r="BS245" s="820">
        <v>31.8</v>
      </c>
      <c r="BT245" s="820">
        <v>0</v>
      </c>
      <c r="BU245" s="820"/>
      <c r="BV245" s="820"/>
      <c r="BW245" s="820"/>
      <c r="BX245" s="820"/>
      <c r="BY245" s="820"/>
      <c r="BZ245" s="820"/>
      <c r="CA245" s="816"/>
      <c r="CB245" s="820"/>
      <c r="CC245" s="820">
        <v>3.56E-2</v>
      </c>
      <c r="CD245" s="820">
        <v>3.56E-2</v>
      </c>
      <c r="CE245" s="820">
        <v>3.56E-2</v>
      </c>
      <c r="CF245" s="820">
        <v>3.56E-2</v>
      </c>
      <c r="CG245" s="820">
        <v>3.56E-2</v>
      </c>
      <c r="CH245" s="820">
        <v>3.56E-2</v>
      </c>
      <c r="CI245" s="820">
        <v>3.56E-2</v>
      </c>
      <c r="CJ245" s="820">
        <v>3.56E-2</v>
      </c>
      <c r="CK245" s="820">
        <v>3.56E-2</v>
      </c>
      <c r="CL245" s="820">
        <v>3.56E-2</v>
      </c>
      <c r="CM245" s="820">
        <v>3.56E-2</v>
      </c>
      <c r="CN245" s="820">
        <v>3.56E-2</v>
      </c>
      <c r="CO245" s="820">
        <v>3.56E-2</v>
      </c>
      <c r="CP245" s="820">
        <v>3.56E-2</v>
      </c>
      <c r="CQ245" s="820">
        <v>3.56E-2</v>
      </c>
      <c r="CR245" s="820">
        <v>3.56E-2</v>
      </c>
      <c r="CS245" s="820">
        <v>3.56E-2</v>
      </c>
      <c r="CT245" s="820">
        <v>3.56E-2</v>
      </c>
      <c r="CU245" s="820">
        <v>0</v>
      </c>
      <c r="CV245" s="820"/>
      <c r="CW245" s="820"/>
      <c r="CX245" s="820"/>
      <c r="CY245" s="820"/>
      <c r="CZ245" s="820"/>
      <c r="DA245" s="821"/>
    </row>
    <row r="246" spans="2:105">
      <c r="B246" s="800">
        <v>19336</v>
      </c>
      <c r="C246" s="782" t="s">
        <v>682</v>
      </c>
      <c r="D246" s="782" t="s">
        <v>858</v>
      </c>
      <c r="E246" s="782" t="s">
        <v>740</v>
      </c>
      <c r="F246" s="782" t="s">
        <v>820</v>
      </c>
      <c r="G246" s="782" t="s">
        <v>821</v>
      </c>
      <c r="H246" s="815">
        <v>2016</v>
      </c>
      <c r="I246" s="816"/>
      <c r="J246" s="764">
        <v>785447</v>
      </c>
      <c r="K246" s="764"/>
      <c r="L246" s="764" t="s">
        <v>29</v>
      </c>
      <c r="M246" s="782"/>
      <c r="N246" s="782"/>
      <c r="O246" s="782"/>
      <c r="P246" s="782"/>
      <c r="Q246" s="782"/>
      <c r="R246" s="782"/>
      <c r="S246" s="816"/>
      <c r="T246" s="782" t="s">
        <v>866</v>
      </c>
      <c r="U246" s="782"/>
      <c r="V246" s="782"/>
      <c r="W246" s="782"/>
      <c r="X246" s="801">
        <v>42516</v>
      </c>
      <c r="Y246" s="815" t="s">
        <v>862</v>
      </c>
      <c r="Z246" s="815">
        <v>1</v>
      </c>
      <c r="AA246" s="815"/>
      <c r="AB246" s="815">
        <v>400</v>
      </c>
      <c r="AC246" s="814">
        <v>42635</v>
      </c>
      <c r="AD246" s="816"/>
      <c r="AE246" s="782" t="s">
        <v>825</v>
      </c>
      <c r="AF246" s="782"/>
      <c r="AG246" s="782"/>
      <c r="AH246" s="817"/>
      <c r="AI246" s="800">
        <v>16.86</v>
      </c>
      <c r="AJ246" s="782">
        <v>9.8970476701362407E-3</v>
      </c>
      <c r="AK246" s="816"/>
      <c r="AL246" s="800">
        <v>1.8861209964412813</v>
      </c>
      <c r="AM246" s="782">
        <v>3.5970322854381016</v>
      </c>
      <c r="AN246" s="782">
        <v>1</v>
      </c>
      <c r="AO246" s="818">
        <v>1</v>
      </c>
      <c r="AP246" s="816"/>
      <c r="AQ246" s="819">
        <v>31.8</v>
      </c>
      <c r="AR246" s="820">
        <v>3.56E-2</v>
      </c>
      <c r="AS246" s="820">
        <v>31.8</v>
      </c>
      <c r="AT246" s="820">
        <v>3.56E-2</v>
      </c>
      <c r="AU246" s="816"/>
      <c r="AV246" s="820">
        <v>31.8</v>
      </c>
      <c r="AW246" s="820">
        <v>3.56E-2</v>
      </c>
      <c r="AX246" s="820">
        <v>31.8</v>
      </c>
      <c r="AY246" s="820">
        <v>3.56E-2</v>
      </c>
      <c r="AZ246" s="816"/>
      <c r="BA246" s="820"/>
      <c r="BB246" s="820">
        <v>31.8</v>
      </c>
      <c r="BC246" s="820">
        <v>31.8</v>
      </c>
      <c r="BD246" s="820">
        <v>31.8</v>
      </c>
      <c r="BE246" s="820">
        <v>31.8</v>
      </c>
      <c r="BF246" s="820">
        <v>31.8</v>
      </c>
      <c r="BG246" s="820">
        <v>31.8</v>
      </c>
      <c r="BH246" s="820">
        <v>31.8</v>
      </c>
      <c r="BI246" s="820">
        <v>31.8</v>
      </c>
      <c r="BJ246" s="820">
        <v>31.8</v>
      </c>
      <c r="BK246" s="820">
        <v>31.8</v>
      </c>
      <c r="BL246" s="820">
        <v>31.8</v>
      </c>
      <c r="BM246" s="820">
        <v>31.8</v>
      </c>
      <c r="BN246" s="820">
        <v>31.8</v>
      </c>
      <c r="BO246" s="820">
        <v>31.8</v>
      </c>
      <c r="BP246" s="820">
        <v>31.8</v>
      </c>
      <c r="BQ246" s="820">
        <v>31.8</v>
      </c>
      <c r="BR246" s="820">
        <v>31.8</v>
      </c>
      <c r="BS246" s="820">
        <v>31.8</v>
      </c>
      <c r="BT246" s="820">
        <v>0</v>
      </c>
      <c r="BU246" s="820"/>
      <c r="BV246" s="820"/>
      <c r="BW246" s="820"/>
      <c r="BX246" s="820"/>
      <c r="BY246" s="820"/>
      <c r="BZ246" s="820"/>
      <c r="CA246" s="816"/>
      <c r="CB246" s="820"/>
      <c r="CC246" s="820">
        <v>3.56E-2</v>
      </c>
      <c r="CD246" s="820">
        <v>3.56E-2</v>
      </c>
      <c r="CE246" s="820">
        <v>3.56E-2</v>
      </c>
      <c r="CF246" s="820">
        <v>3.56E-2</v>
      </c>
      <c r="CG246" s="820">
        <v>3.56E-2</v>
      </c>
      <c r="CH246" s="820">
        <v>3.56E-2</v>
      </c>
      <c r="CI246" s="820">
        <v>3.56E-2</v>
      </c>
      <c r="CJ246" s="820">
        <v>3.56E-2</v>
      </c>
      <c r="CK246" s="820">
        <v>3.56E-2</v>
      </c>
      <c r="CL246" s="820">
        <v>3.56E-2</v>
      </c>
      <c r="CM246" s="820">
        <v>3.56E-2</v>
      </c>
      <c r="CN246" s="820">
        <v>3.56E-2</v>
      </c>
      <c r="CO246" s="820">
        <v>3.56E-2</v>
      </c>
      <c r="CP246" s="820">
        <v>3.56E-2</v>
      </c>
      <c r="CQ246" s="820">
        <v>3.56E-2</v>
      </c>
      <c r="CR246" s="820">
        <v>3.56E-2</v>
      </c>
      <c r="CS246" s="820">
        <v>3.56E-2</v>
      </c>
      <c r="CT246" s="820">
        <v>3.56E-2</v>
      </c>
      <c r="CU246" s="820">
        <v>0</v>
      </c>
      <c r="CV246" s="820"/>
      <c r="CW246" s="820"/>
      <c r="CX246" s="820"/>
      <c r="CY246" s="820"/>
      <c r="CZ246" s="820"/>
      <c r="DA246" s="821"/>
    </row>
    <row r="247" spans="2:105">
      <c r="B247" s="800">
        <v>19347</v>
      </c>
      <c r="C247" s="782" t="s">
        <v>682</v>
      </c>
      <c r="D247" s="782" t="s">
        <v>858</v>
      </c>
      <c r="E247" s="782" t="s">
        <v>740</v>
      </c>
      <c r="F247" s="782" t="s">
        <v>820</v>
      </c>
      <c r="G247" s="782" t="s">
        <v>821</v>
      </c>
      <c r="H247" s="815">
        <v>2016</v>
      </c>
      <c r="I247" s="816"/>
      <c r="J247" s="764">
        <v>795805</v>
      </c>
      <c r="K247" s="764"/>
      <c r="L247" s="764" t="s">
        <v>29</v>
      </c>
      <c r="M247" s="782"/>
      <c r="N247" s="782"/>
      <c r="O247" s="782"/>
      <c r="P247" s="782"/>
      <c r="Q247" s="782"/>
      <c r="R247" s="782"/>
      <c r="S247" s="816"/>
      <c r="T247" s="782" t="s">
        <v>863</v>
      </c>
      <c r="U247" s="782"/>
      <c r="V247" s="782"/>
      <c r="W247" s="782"/>
      <c r="X247" s="801">
        <v>42610</v>
      </c>
      <c r="Y247" s="815" t="s">
        <v>864</v>
      </c>
      <c r="Z247" s="815">
        <v>2</v>
      </c>
      <c r="AA247" s="815"/>
      <c r="AB247" s="815">
        <v>650</v>
      </c>
      <c r="AC247" s="814">
        <v>42663</v>
      </c>
      <c r="AD247" s="816"/>
      <c r="AE247" s="782" t="s">
        <v>825</v>
      </c>
      <c r="AF247" s="782"/>
      <c r="AG247" s="782"/>
      <c r="AH247" s="817"/>
      <c r="AI247" s="800">
        <v>1244.8599999999999</v>
      </c>
      <c r="AJ247" s="782">
        <v>0.3751185861316742</v>
      </c>
      <c r="AK247" s="816"/>
      <c r="AL247" s="800">
        <v>1.1234998313063316</v>
      </c>
      <c r="AM247" s="782">
        <v>1.0993856749482398</v>
      </c>
      <c r="AN247" s="782">
        <v>0.70684970684970683</v>
      </c>
      <c r="AO247" s="818">
        <v>0.7259941804073714</v>
      </c>
      <c r="AP247" s="816"/>
      <c r="AQ247" s="819">
        <v>1398.6</v>
      </c>
      <c r="AR247" s="820">
        <v>0.41240000000000004</v>
      </c>
      <c r="AS247" s="820">
        <v>1398.6</v>
      </c>
      <c r="AT247" s="820">
        <v>0.41240000000000004</v>
      </c>
      <c r="AU247" s="816"/>
      <c r="AV247" s="820">
        <v>988.59999999999991</v>
      </c>
      <c r="AW247" s="820">
        <v>0.2994</v>
      </c>
      <c r="AX247" s="820">
        <v>988.59999999999991</v>
      </c>
      <c r="AY247" s="820">
        <v>0.2994</v>
      </c>
      <c r="AZ247" s="816"/>
      <c r="BA247" s="820"/>
      <c r="BB247" s="820">
        <v>988.59999999999991</v>
      </c>
      <c r="BC247" s="820">
        <v>988.59999999999991</v>
      </c>
      <c r="BD247" s="820">
        <v>988.59999999999991</v>
      </c>
      <c r="BE247" s="820">
        <v>988.59999999999991</v>
      </c>
      <c r="BF247" s="820">
        <v>988.59999999999991</v>
      </c>
      <c r="BG247" s="820">
        <v>988.59999999999991</v>
      </c>
      <c r="BH247" s="820">
        <v>988.59999999999991</v>
      </c>
      <c r="BI247" s="820">
        <v>988.59999999999991</v>
      </c>
      <c r="BJ247" s="820">
        <v>988.59999999999991</v>
      </c>
      <c r="BK247" s="820">
        <v>988.59999999999991</v>
      </c>
      <c r="BL247" s="820">
        <v>988.59999999999991</v>
      </c>
      <c r="BM247" s="820">
        <v>988.59999999999991</v>
      </c>
      <c r="BN247" s="820">
        <v>988.59999999999991</v>
      </c>
      <c r="BO247" s="820">
        <v>988.59999999999991</v>
      </c>
      <c r="BP247" s="820">
        <v>988.59999999999991</v>
      </c>
      <c r="BQ247" s="820">
        <v>988.59999999999991</v>
      </c>
      <c r="BR247" s="820">
        <v>988.59999999999991</v>
      </c>
      <c r="BS247" s="820">
        <v>988.59999999999991</v>
      </c>
      <c r="BT247" s="820">
        <v>956.8</v>
      </c>
      <c r="BU247" s="820"/>
      <c r="BV247" s="820"/>
      <c r="BW247" s="820"/>
      <c r="BX247" s="820"/>
      <c r="BY247" s="820"/>
      <c r="BZ247" s="820"/>
      <c r="CA247" s="816"/>
      <c r="CB247" s="820"/>
      <c r="CC247" s="820">
        <v>0.2994</v>
      </c>
      <c r="CD247" s="820">
        <v>0.2994</v>
      </c>
      <c r="CE247" s="820">
        <v>0.2994</v>
      </c>
      <c r="CF247" s="820">
        <v>0.2994</v>
      </c>
      <c r="CG247" s="820">
        <v>0.2994</v>
      </c>
      <c r="CH247" s="820">
        <v>0.2994</v>
      </c>
      <c r="CI247" s="820">
        <v>0.2994</v>
      </c>
      <c r="CJ247" s="820">
        <v>0.2994</v>
      </c>
      <c r="CK247" s="820">
        <v>0.2994</v>
      </c>
      <c r="CL247" s="820">
        <v>0.2994</v>
      </c>
      <c r="CM247" s="820">
        <v>0.2994</v>
      </c>
      <c r="CN247" s="820">
        <v>0.2994</v>
      </c>
      <c r="CO247" s="820">
        <v>0.2994</v>
      </c>
      <c r="CP247" s="820">
        <v>0.2994</v>
      </c>
      <c r="CQ247" s="820">
        <v>0.2994</v>
      </c>
      <c r="CR247" s="820">
        <v>0.2994</v>
      </c>
      <c r="CS247" s="820">
        <v>0.2994</v>
      </c>
      <c r="CT247" s="820">
        <v>0.2994</v>
      </c>
      <c r="CU247" s="820">
        <v>0.26379999999999998</v>
      </c>
      <c r="CV247" s="820"/>
      <c r="CW247" s="820"/>
      <c r="CX247" s="820"/>
      <c r="CY247" s="820"/>
      <c r="CZ247" s="820"/>
      <c r="DA247" s="821"/>
    </row>
    <row r="248" spans="2:105">
      <c r="B248" s="800">
        <v>19339</v>
      </c>
      <c r="C248" s="782" t="s">
        <v>682</v>
      </c>
      <c r="D248" s="782" t="s">
        <v>858</v>
      </c>
      <c r="E248" s="782" t="s">
        <v>740</v>
      </c>
      <c r="F248" s="782" t="s">
        <v>820</v>
      </c>
      <c r="G248" s="782" t="s">
        <v>821</v>
      </c>
      <c r="H248" s="815">
        <v>2016</v>
      </c>
      <c r="I248" s="816"/>
      <c r="J248" s="764">
        <v>790490</v>
      </c>
      <c r="K248" s="764"/>
      <c r="L248" s="764" t="s">
        <v>29</v>
      </c>
      <c r="M248" s="782"/>
      <c r="N248" s="782"/>
      <c r="O248" s="782"/>
      <c r="P248" s="782"/>
      <c r="Q248" s="782"/>
      <c r="R248" s="782"/>
      <c r="S248" s="816"/>
      <c r="T248" s="782" t="s">
        <v>859</v>
      </c>
      <c r="U248" s="782"/>
      <c r="V248" s="782"/>
      <c r="W248" s="782"/>
      <c r="X248" s="801">
        <v>42613</v>
      </c>
      <c r="Y248" s="815" t="s">
        <v>862</v>
      </c>
      <c r="Z248" s="815">
        <v>1</v>
      </c>
      <c r="AA248" s="815"/>
      <c r="AB248" s="815">
        <v>250</v>
      </c>
      <c r="AC248" s="814">
        <v>42642</v>
      </c>
      <c r="AD248" s="816"/>
      <c r="AE248" s="782" t="s">
        <v>825</v>
      </c>
      <c r="AF248" s="782"/>
      <c r="AG248" s="782"/>
      <c r="AH248" s="817"/>
      <c r="AI248" s="800">
        <v>1228</v>
      </c>
      <c r="AJ248" s="782">
        <v>0.36522153846153799</v>
      </c>
      <c r="AK248" s="816"/>
      <c r="AL248" s="800">
        <v>1.1130293159609119</v>
      </c>
      <c r="AM248" s="782">
        <v>1.0317025704103739</v>
      </c>
      <c r="AN248" s="782">
        <v>0.70002926543751831</v>
      </c>
      <c r="AO248" s="818">
        <v>0.70010615711252644</v>
      </c>
      <c r="AP248" s="816"/>
      <c r="AQ248" s="819">
        <v>1366.8</v>
      </c>
      <c r="AR248" s="820">
        <v>0.37680000000000002</v>
      </c>
      <c r="AS248" s="820">
        <v>1366.8</v>
      </c>
      <c r="AT248" s="820">
        <v>0.37680000000000002</v>
      </c>
      <c r="AU248" s="816"/>
      <c r="AV248" s="820">
        <v>956.8</v>
      </c>
      <c r="AW248" s="820">
        <v>0.26379999999999998</v>
      </c>
      <c r="AX248" s="820">
        <v>956.8</v>
      </c>
      <c r="AY248" s="820">
        <v>0.26379999999999998</v>
      </c>
      <c r="AZ248" s="816"/>
      <c r="BA248" s="820"/>
      <c r="BB248" s="820">
        <v>956.8</v>
      </c>
      <c r="BC248" s="820">
        <v>956.8</v>
      </c>
      <c r="BD248" s="820">
        <v>956.8</v>
      </c>
      <c r="BE248" s="820">
        <v>956.8</v>
      </c>
      <c r="BF248" s="820">
        <v>956.8</v>
      </c>
      <c r="BG248" s="820">
        <v>956.8</v>
      </c>
      <c r="BH248" s="820">
        <v>956.8</v>
      </c>
      <c r="BI248" s="820">
        <v>956.8</v>
      </c>
      <c r="BJ248" s="820">
        <v>956.8</v>
      </c>
      <c r="BK248" s="820">
        <v>956.8</v>
      </c>
      <c r="BL248" s="820">
        <v>956.8</v>
      </c>
      <c r="BM248" s="820">
        <v>956.8</v>
      </c>
      <c r="BN248" s="820">
        <v>956.8</v>
      </c>
      <c r="BO248" s="820">
        <v>956.8</v>
      </c>
      <c r="BP248" s="820">
        <v>956.8</v>
      </c>
      <c r="BQ248" s="820">
        <v>956.8</v>
      </c>
      <c r="BR248" s="820">
        <v>956.8</v>
      </c>
      <c r="BS248" s="820">
        <v>956.8</v>
      </c>
      <c r="BT248" s="820">
        <v>956.8</v>
      </c>
      <c r="BU248" s="820"/>
      <c r="BV248" s="820"/>
      <c r="BW248" s="820"/>
      <c r="BX248" s="820"/>
      <c r="BY248" s="820"/>
      <c r="BZ248" s="820"/>
      <c r="CA248" s="816"/>
      <c r="CB248" s="820"/>
      <c r="CC248" s="820">
        <v>0.26379999999999998</v>
      </c>
      <c r="CD248" s="820">
        <v>0.26379999999999998</v>
      </c>
      <c r="CE248" s="820">
        <v>0.26379999999999998</v>
      </c>
      <c r="CF248" s="820">
        <v>0.26379999999999998</v>
      </c>
      <c r="CG248" s="820">
        <v>0.26379999999999998</v>
      </c>
      <c r="CH248" s="820">
        <v>0.26379999999999998</v>
      </c>
      <c r="CI248" s="820">
        <v>0.26379999999999998</v>
      </c>
      <c r="CJ248" s="820">
        <v>0.26379999999999998</v>
      </c>
      <c r="CK248" s="820">
        <v>0.26379999999999998</v>
      </c>
      <c r="CL248" s="820">
        <v>0.26379999999999998</v>
      </c>
      <c r="CM248" s="820">
        <v>0.26379999999999998</v>
      </c>
      <c r="CN248" s="820">
        <v>0.26379999999999998</v>
      </c>
      <c r="CO248" s="820">
        <v>0.26379999999999998</v>
      </c>
      <c r="CP248" s="820">
        <v>0.26379999999999998</v>
      </c>
      <c r="CQ248" s="820">
        <v>0.26379999999999998</v>
      </c>
      <c r="CR248" s="820">
        <v>0.26379999999999998</v>
      </c>
      <c r="CS248" s="820">
        <v>0.26379999999999998</v>
      </c>
      <c r="CT248" s="820">
        <v>0.26379999999999998</v>
      </c>
      <c r="CU248" s="820">
        <v>0.26379999999999998</v>
      </c>
      <c r="CV248" s="820"/>
      <c r="CW248" s="820"/>
      <c r="CX248" s="820"/>
      <c r="CY248" s="820"/>
      <c r="CZ248" s="820"/>
      <c r="DA248" s="821"/>
    </row>
    <row r="249" spans="2:105">
      <c r="B249" s="800">
        <v>19340</v>
      </c>
      <c r="C249" s="782" t="s">
        <v>682</v>
      </c>
      <c r="D249" s="782" t="s">
        <v>858</v>
      </c>
      <c r="E249" s="782" t="s">
        <v>740</v>
      </c>
      <c r="F249" s="782" t="s">
        <v>820</v>
      </c>
      <c r="G249" s="782" t="s">
        <v>821</v>
      </c>
      <c r="H249" s="815">
        <v>2016</v>
      </c>
      <c r="I249" s="816"/>
      <c r="J249" s="764">
        <v>776129</v>
      </c>
      <c r="K249" s="764"/>
      <c r="L249" s="764" t="s">
        <v>29</v>
      </c>
      <c r="M249" s="782"/>
      <c r="N249" s="782"/>
      <c r="O249" s="782"/>
      <c r="P249" s="782"/>
      <c r="Q249" s="782"/>
      <c r="R249" s="782"/>
      <c r="S249" s="816"/>
      <c r="T249" s="782" t="s">
        <v>859</v>
      </c>
      <c r="U249" s="782"/>
      <c r="V249" s="782"/>
      <c r="W249" s="782"/>
      <c r="X249" s="801">
        <v>42380</v>
      </c>
      <c r="Y249" s="815" t="s">
        <v>862</v>
      </c>
      <c r="Z249" s="815">
        <v>1</v>
      </c>
      <c r="AA249" s="815"/>
      <c r="AB249" s="815">
        <v>250</v>
      </c>
      <c r="AC249" s="814">
        <v>42663</v>
      </c>
      <c r="AD249" s="816"/>
      <c r="AE249" s="782" t="s">
        <v>825</v>
      </c>
      <c r="AF249" s="782"/>
      <c r="AG249" s="782"/>
      <c r="AH249" s="817"/>
      <c r="AI249" s="800">
        <v>1228</v>
      </c>
      <c r="AJ249" s="782">
        <v>0.36522153846153799</v>
      </c>
      <c r="AK249" s="816"/>
      <c r="AL249" s="800">
        <v>1.1130293159609119</v>
      </c>
      <c r="AM249" s="782">
        <v>1.0317025704103739</v>
      </c>
      <c r="AN249" s="782">
        <v>0.70002926543751831</v>
      </c>
      <c r="AO249" s="818">
        <v>0.70010615711252644</v>
      </c>
      <c r="AP249" s="816"/>
      <c r="AQ249" s="819">
        <v>1366.8</v>
      </c>
      <c r="AR249" s="820">
        <v>0.37680000000000002</v>
      </c>
      <c r="AS249" s="820">
        <v>1366.8</v>
      </c>
      <c r="AT249" s="820">
        <v>0.37680000000000002</v>
      </c>
      <c r="AU249" s="816"/>
      <c r="AV249" s="820">
        <v>956.8</v>
      </c>
      <c r="AW249" s="820">
        <v>0.26379999999999998</v>
      </c>
      <c r="AX249" s="820">
        <v>956.8</v>
      </c>
      <c r="AY249" s="820">
        <v>0.26379999999999998</v>
      </c>
      <c r="AZ249" s="816"/>
      <c r="BA249" s="820"/>
      <c r="BB249" s="820">
        <v>956.8</v>
      </c>
      <c r="BC249" s="820">
        <v>956.8</v>
      </c>
      <c r="BD249" s="820">
        <v>956.8</v>
      </c>
      <c r="BE249" s="820">
        <v>956.8</v>
      </c>
      <c r="BF249" s="820">
        <v>956.8</v>
      </c>
      <c r="BG249" s="820">
        <v>956.8</v>
      </c>
      <c r="BH249" s="820">
        <v>956.8</v>
      </c>
      <c r="BI249" s="820">
        <v>956.8</v>
      </c>
      <c r="BJ249" s="820">
        <v>956.8</v>
      </c>
      <c r="BK249" s="820">
        <v>956.8</v>
      </c>
      <c r="BL249" s="820">
        <v>956.8</v>
      </c>
      <c r="BM249" s="820">
        <v>956.8</v>
      </c>
      <c r="BN249" s="820">
        <v>956.8</v>
      </c>
      <c r="BO249" s="820">
        <v>956.8</v>
      </c>
      <c r="BP249" s="820">
        <v>956.8</v>
      </c>
      <c r="BQ249" s="820">
        <v>956.8</v>
      </c>
      <c r="BR249" s="820">
        <v>956.8</v>
      </c>
      <c r="BS249" s="820">
        <v>956.8</v>
      </c>
      <c r="BT249" s="820">
        <v>956.8</v>
      </c>
      <c r="BU249" s="820"/>
      <c r="BV249" s="820"/>
      <c r="BW249" s="820"/>
      <c r="BX249" s="820"/>
      <c r="BY249" s="820"/>
      <c r="BZ249" s="820"/>
      <c r="CA249" s="816"/>
      <c r="CB249" s="820"/>
      <c r="CC249" s="820">
        <v>0.26379999999999998</v>
      </c>
      <c r="CD249" s="820">
        <v>0.26379999999999998</v>
      </c>
      <c r="CE249" s="820">
        <v>0.26379999999999998</v>
      </c>
      <c r="CF249" s="820">
        <v>0.26379999999999998</v>
      </c>
      <c r="CG249" s="820">
        <v>0.26379999999999998</v>
      </c>
      <c r="CH249" s="820">
        <v>0.26379999999999998</v>
      </c>
      <c r="CI249" s="820">
        <v>0.26379999999999998</v>
      </c>
      <c r="CJ249" s="820">
        <v>0.26379999999999998</v>
      </c>
      <c r="CK249" s="820">
        <v>0.26379999999999998</v>
      </c>
      <c r="CL249" s="820">
        <v>0.26379999999999998</v>
      </c>
      <c r="CM249" s="820">
        <v>0.26379999999999998</v>
      </c>
      <c r="CN249" s="820">
        <v>0.26379999999999998</v>
      </c>
      <c r="CO249" s="820">
        <v>0.26379999999999998</v>
      </c>
      <c r="CP249" s="820">
        <v>0.26379999999999998</v>
      </c>
      <c r="CQ249" s="820">
        <v>0.26379999999999998</v>
      </c>
      <c r="CR249" s="820">
        <v>0.26379999999999998</v>
      </c>
      <c r="CS249" s="820">
        <v>0.26379999999999998</v>
      </c>
      <c r="CT249" s="820">
        <v>0.26379999999999998</v>
      </c>
      <c r="CU249" s="820">
        <v>0.26379999999999998</v>
      </c>
      <c r="CV249" s="820"/>
      <c r="CW249" s="820"/>
      <c r="CX249" s="820"/>
      <c r="CY249" s="820"/>
      <c r="CZ249" s="820"/>
      <c r="DA249" s="821"/>
    </row>
    <row r="250" spans="2:105">
      <c r="B250" s="800">
        <v>19348</v>
      </c>
      <c r="C250" s="782" t="s">
        <v>682</v>
      </c>
      <c r="D250" s="782" t="s">
        <v>858</v>
      </c>
      <c r="E250" s="782" t="s">
        <v>740</v>
      </c>
      <c r="F250" s="782" t="s">
        <v>820</v>
      </c>
      <c r="G250" s="782" t="s">
        <v>821</v>
      </c>
      <c r="H250" s="815">
        <v>2016</v>
      </c>
      <c r="I250" s="816"/>
      <c r="J250" s="764">
        <v>796304</v>
      </c>
      <c r="K250" s="764"/>
      <c r="L250" s="764" t="s">
        <v>29</v>
      </c>
      <c r="M250" s="782"/>
      <c r="N250" s="782"/>
      <c r="O250" s="782"/>
      <c r="P250" s="782"/>
      <c r="Q250" s="782"/>
      <c r="R250" s="782"/>
      <c r="S250" s="816"/>
      <c r="T250" s="782" t="s">
        <v>863</v>
      </c>
      <c r="U250" s="782"/>
      <c r="V250" s="782"/>
      <c r="W250" s="782"/>
      <c r="X250" s="801">
        <v>42614</v>
      </c>
      <c r="Y250" s="815" t="s">
        <v>864</v>
      </c>
      <c r="Z250" s="815">
        <v>2</v>
      </c>
      <c r="AA250" s="815"/>
      <c r="AB250" s="815">
        <v>650</v>
      </c>
      <c r="AC250" s="814">
        <v>42663</v>
      </c>
      <c r="AD250" s="816"/>
      <c r="AE250" s="782" t="s">
        <v>825</v>
      </c>
      <c r="AF250" s="782"/>
      <c r="AG250" s="782"/>
      <c r="AH250" s="817"/>
      <c r="AI250" s="800">
        <v>1244.8599999999999</v>
      </c>
      <c r="AJ250" s="782">
        <v>0.3751185861316742</v>
      </c>
      <c r="AK250" s="816"/>
      <c r="AL250" s="800">
        <v>1.1234998313063316</v>
      </c>
      <c r="AM250" s="782">
        <v>1.0993856749482398</v>
      </c>
      <c r="AN250" s="782">
        <v>0.70684970684970683</v>
      </c>
      <c r="AO250" s="818">
        <v>0.7259941804073714</v>
      </c>
      <c r="AP250" s="816"/>
      <c r="AQ250" s="819">
        <v>1398.6</v>
      </c>
      <c r="AR250" s="820">
        <v>0.41240000000000004</v>
      </c>
      <c r="AS250" s="820">
        <v>1398.6</v>
      </c>
      <c r="AT250" s="820">
        <v>0.41240000000000004</v>
      </c>
      <c r="AU250" s="816"/>
      <c r="AV250" s="820">
        <v>988.59999999999991</v>
      </c>
      <c r="AW250" s="820">
        <v>0.2994</v>
      </c>
      <c r="AX250" s="820">
        <v>988.59999999999991</v>
      </c>
      <c r="AY250" s="820">
        <v>0.2994</v>
      </c>
      <c r="AZ250" s="816"/>
      <c r="BA250" s="820"/>
      <c r="BB250" s="820">
        <v>988.59999999999991</v>
      </c>
      <c r="BC250" s="820">
        <v>988.59999999999991</v>
      </c>
      <c r="BD250" s="820">
        <v>988.59999999999991</v>
      </c>
      <c r="BE250" s="820">
        <v>988.59999999999991</v>
      </c>
      <c r="BF250" s="820">
        <v>988.59999999999991</v>
      </c>
      <c r="BG250" s="820">
        <v>988.59999999999991</v>
      </c>
      <c r="BH250" s="820">
        <v>988.59999999999991</v>
      </c>
      <c r="BI250" s="820">
        <v>988.59999999999991</v>
      </c>
      <c r="BJ250" s="820">
        <v>988.59999999999991</v>
      </c>
      <c r="BK250" s="820">
        <v>988.59999999999991</v>
      </c>
      <c r="BL250" s="820">
        <v>988.59999999999991</v>
      </c>
      <c r="BM250" s="820">
        <v>988.59999999999991</v>
      </c>
      <c r="BN250" s="820">
        <v>988.59999999999991</v>
      </c>
      <c r="BO250" s="820">
        <v>988.59999999999991</v>
      </c>
      <c r="BP250" s="820">
        <v>988.59999999999991</v>
      </c>
      <c r="BQ250" s="820">
        <v>988.59999999999991</v>
      </c>
      <c r="BR250" s="820">
        <v>988.59999999999991</v>
      </c>
      <c r="BS250" s="820">
        <v>988.59999999999991</v>
      </c>
      <c r="BT250" s="820">
        <v>956.8</v>
      </c>
      <c r="BU250" s="820"/>
      <c r="BV250" s="820"/>
      <c r="BW250" s="820"/>
      <c r="BX250" s="820"/>
      <c r="BY250" s="820"/>
      <c r="BZ250" s="820"/>
      <c r="CA250" s="816"/>
      <c r="CB250" s="820"/>
      <c r="CC250" s="820">
        <v>0.2994</v>
      </c>
      <c r="CD250" s="820">
        <v>0.2994</v>
      </c>
      <c r="CE250" s="820">
        <v>0.2994</v>
      </c>
      <c r="CF250" s="820">
        <v>0.2994</v>
      </c>
      <c r="CG250" s="820">
        <v>0.2994</v>
      </c>
      <c r="CH250" s="820">
        <v>0.2994</v>
      </c>
      <c r="CI250" s="820">
        <v>0.2994</v>
      </c>
      <c r="CJ250" s="820">
        <v>0.2994</v>
      </c>
      <c r="CK250" s="820">
        <v>0.2994</v>
      </c>
      <c r="CL250" s="820">
        <v>0.2994</v>
      </c>
      <c r="CM250" s="820">
        <v>0.2994</v>
      </c>
      <c r="CN250" s="820">
        <v>0.2994</v>
      </c>
      <c r="CO250" s="820">
        <v>0.2994</v>
      </c>
      <c r="CP250" s="820">
        <v>0.2994</v>
      </c>
      <c r="CQ250" s="820">
        <v>0.2994</v>
      </c>
      <c r="CR250" s="820">
        <v>0.2994</v>
      </c>
      <c r="CS250" s="820">
        <v>0.2994</v>
      </c>
      <c r="CT250" s="820">
        <v>0.2994</v>
      </c>
      <c r="CU250" s="820">
        <v>0.26379999999999998</v>
      </c>
      <c r="CV250" s="820"/>
      <c r="CW250" s="820"/>
      <c r="CX250" s="820"/>
      <c r="CY250" s="820"/>
      <c r="CZ250" s="820"/>
      <c r="DA250" s="821"/>
    </row>
    <row r="251" spans="2:105">
      <c r="B251" s="800">
        <v>19350</v>
      </c>
      <c r="C251" s="782" t="s">
        <v>682</v>
      </c>
      <c r="D251" s="782" t="s">
        <v>858</v>
      </c>
      <c r="E251" s="782" t="s">
        <v>740</v>
      </c>
      <c r="F251" s="782" t="s">
        <v>820</v>
      </c>
      <c r="G251" s="782" t="s">
        <v>821</v>
      </c>
      <c r="H251" s="815">
        <v>2016</v>
      </c>
      <c r="I251" s="816"/>
      <c r="J251" s="764">
        <v>793435</v>
      </c>
      <c r="K251" s="764"/>
      <c r="L251" s="764" t="s">
        <v>29</v>
      </c>
      <c r="M251" s="782"/>
      <c r="N251" s="782"/>
      <c r="O251" s="782"/>
      <c r="P251" s="782"/>
      <c r="Q251" s="782"/>
      <c r="R251" s="782"/>
      <c r="S251" s="816"/>
      <c r="T251" s="782" t="s">
        <v>859</v>
      </c>
      <c r="U251" s="782"/>
      <c r="V251" s="782"/>
      <c r="W251" s="782"/>
      <c r="X251" s="801">
        <v>42621</v>
      </c>
      <c r="Y251" s="815" t="s">
        <v>862</v>
      </c>
      <c r="Z251" s="815">
        <v>1</v>
      </c>
      <c r="AA251" s="815"/>
      <c r="AB251" s="815">
        <v>250</v>
      </c>
      <c r="AC251" s="814">
        <v>42649</v>
      </c>
      <c r="AD251" s="816"/>
      <c r="AE251" s="782" t="s">
        <v>825</v>
      </c>
      <c r="AF251" s="782"/>
      <c r="AG251" s="782"/>
      <c r="AH251" s="817"/>
      <c r="AI251" s="800">
        <v>1228</v>
      </c>
      <c r="AJ251" s="782">
        <v>0.36522153846153799</v>
      </c>
      <c r="AK251" s="816"/>
      <c r="AL251" s="800">
        <v>1.1130293159609119</v>
      </c>
      <c r="AM251" s="782">
        <v>1.0317025704103739</v>
      </c>
      <c r="AN251" s="782">
        <v>0.70002926543751831</v>
      </c>
      <c r="AO251" s="818">
        <v>0.70010615711252644</v>
      </c>
      <c r="AP251" s="816"/>
      <c r="AQ251" s="819">
        <v>1366.8</v>
      </c>
      <c r="AR251" s="820">
        <v>0.37680000000000002</v>
      </c>
      <c r="AS251" s="820">
        <v>1366.8</v>
      </c>
      <c r="AT251" s="820">
        <v>0.37680000000000002</v>
      </c>
      <c r="AU251" s="816"/>
      <c r="AV251" s="820">
        <v>956.8</v>
      </c>
      <c r="AW251" s="820">
        <v>0.26379999999999998</v>
      </c>
      <c r="AX251" s="820">
        <v>956.8</v>
      </c>
      <c r="AY251" s="820">
        <v>0.26379999999999998</v>
      </c>
      <c r="AZ251" s="816"/>
      <c r="BA251" s="820"/>
      <c r="BB251" s="820">
        <v>956.8</v>
      </c>
      <c r="BC251" s="820">
        <v>956.8</v>
      </c>
      <c r="BD251" s="820">
        <v>956.8</v>
      </c>
      <c r="BE251" s="820">
        <v>956.8</v>
      </c>
      <c r="BF251" s="820">
        <v>956.8</v>
      </c>
      <c r="BG251" s="820">
        <v>956.8</v>
      </c>
      <c r="BH251" s="820">
        <v>956.8</v>
      </c>
      <c r="BI251" s="820">
        <v>956.8</v>
      </c>
      <c r="BJ251" s="820">
        <v>956.8</v>
      </c>
      <c r="BK251" s="820">
        <v>956.8</v>
      </c>
      <c r="BL251" s="820">
        <v>956.8</v>
      </c>
      <c r="BM251" s="820">
        <v>956.8</v>
      </c>
      <c r="BN251" s="820">
        <v>956.8</v>
      </c>
      <c r="BO251" s="820">
        <v>956.8</v>
      </c>
      <c r="BP251" s="820">
        <v>956.8</v>
      </c>
      <c r="BQ251" s="820">
        <v>956.8</v>
      </c>
      <c r="BR251" s="820">
        <v>956.8</v>
      </c>
      <c r="BS251" s="820">
        <v>956.8</v>
      </c>
      <c r="BT251" s="820">
        <v>956.8</v>
      </c>
      <c r="BU251" s="820"/>
      <c r="BV251" s="820"/>
      <c r="BW251" s="820"/>
      <c r="BX251" s="820"/>
      <c r="BY251" s="820"/>
      <c r="BZ251" s="820"/>
      <c r="CA251" s="816"/>
      <c r="CB251" s="820"/>
      <c r="CC251" s="820">
        <v>0.26379999999999998</v>
      </c>
      <c r="CD251" s="820">
        <v>0.26379999999999998</v>
      </c>
      <c r="CE251" s="820">
        <v>0.26379999999999998</v>
      </c>
      <c r="CF251" s="820">
        <v>0.26379999999999998</v>
      </c>
      <c r="CG251" s="820">
        <v>0.26379999999999998</v>
      </c>
      <c r="CH251" s="820">
        <v>0.26379999999999998</v>
      </c>
      <c r="CI251" s="820">
        <v>0.26379999999999998</v>
      </c>
      <c r="CJ251" s="820">
        <v>0.26379999999999998</v>
      </c>
      <c r="CK251" s="820">
        <v>0.26379999999999998</v>
      </c>
      <c r="CL251" s="820">
        <v>0.26379999999999998</v>
      </c>
      <c r="CM251" s="820">
        <v>0.26379999999999998</v>
      </c>
      <c r="CN251" s="820">
        <v>0.26379999999999998</v>
      </c>
      <c r="CO251" s="820">
        <v>0.26379999999999998</v>
      </c>
      <c r="CP251" s="820">
        <v>0.26379999999999998</v>
      </c>
      <c r="CQ251" s="820">
        <v>0.26379999999999998</v>
      </c>
      <c r="CR251" s="820">
        <v>0.26379999999999998</v>
      </c>
      <c r="CS251" s="820">
        <v>0.26379999999999998</v>
      </c>
      <c r="CT251" s="820">
        <v>0.26379999999999998</v>
      </c>
      <c r="CU251" s="820">
        <v>0.26379999999999998</v>
      </c>
      <c r="CV251" s="820"/>
      <c r="CW251" s="820"/>
      <c r="CX251" s="820"/>
      <c r="CY251" s="820"/>
      <c r="CZ251" s="820"/>
      <c r="DA251" s="821"/>
    </row>
    <row r="252" spans="2:105">
      <c r="B252" s="800">
        <v>19344</v>
      </c>
      <c r="C252" s="782" t="s">
        <v>682</v>
      </c>
      <c r="D252" s="782" t="s">
        <v>858</v>
      </c>
      <c r="E252" s="782" t="s">
        <v>740</v>
      </c>
      <c r="F252" s="782" t="s">
        <v>820</v>
      </c>
      <c r="G252" s="782" t="s">
        <v>821</v>
      </c>
      <c r="H252" s="815">
        <v>2016</v>
      </c>
      <c r="I252" s="816"/>
      <c r="J252" s="764">
        <v>792126</v>
      </c>
      <c r="K252" s="764"/>
      <c r="L252" s="764" t="s">
        <v>29</v>
      </c>
      <c r="M252" s="782"/>
      <c r="N252" s="782"/>
      <c r="O252" s="782"/>
      <c r="P252" s="782"/>
      <c r="Q252" s="782"/>
      <c r="R252" s="782"/>
      <c r="S252" s="816"/>
      <c r="T252" s="782" t="s">
        <v>859</v>
      </c>
      <c r="U252" s="782"/>
      <c r="V252" s="782"/>
      <c r="W252" s="782"/>
      <c r="X252" s="801">
        <v>42618</v>
      </c>
      <c r="Y252" s="815" t="s">
        <v>862</v>
      </c>
      <c r="Z252" s="815">
        <v>1</v>
      </c>
      <c r="AA252" s="815"/>
      <c r="AB252" s="815">
        <v>250</v>
      </c>
      <c r="AC252" s="814">
        <v>42663</v>
      </c>
      <c r="AD252" s="816"/>
      <c r="AE252" s="782" t="s">
        <v>825</v>
      </c>
      <c r="AF252" s="782"/>
      <c r="AG252" s="782"/>
      <c r="AH252" s="817"/>
      <c r="AI252" s="800">
        <v>1228</v>
      </c>
      <c r="AJ252" s="782">
        <v>0.36522153846153799</v>
      </c>
      <c r="AK252" s="816"/>
      <c r="AL252" s="800">
        <v>1.1130293159609119</v>
      </c>
      <c r="AM252" s="782">
        <v>1.0317025704103739</v>
      </c>
      <c r="AN252" s="782">
        <v>0.70002926543751831</v>
      </c>
      <c r="AO252" s="818">
        <v>0.70010615711252644</v>
      </c>
      <c r="AP252" s="816"/>
      <c r="AQ252" s="819">
        <v>1366.8</v>
      </c>
      <c r="AR252" s="820">
        <v>0.37680000000000002</v>
      </c>
      <c r="AS252" s="820">
        <v>1366.8</v>
      </c>
      <c r="AT252" s="820">
        <v>0.37680000000000002</v>
      </c>
      <c r="AU252" s="816"/>
      <c r="AV252" s="820">
        <v>956.8</v>
      </c>
      <c r="AW252" s="820">
        <v>0.26379999999999998</v>
      </c>
      <c r="AX252" s="820">
        <v>956.8</v>
      </c>
      <c r="AY252" s="820">
        <v>0.26379999999999998</v>
      </c>
      <c r="AZ252" s="816"/>
      <c r="BA252" s="820"/>
      <c r="BB252" s="820">
        <v>956.8</v>
      </c>
      <c r="BC252" s="820">
        <v>956.8</v>
      </c>
      <c r="BD252" s="820">
        <v>956.8</v>
      </c>
      <c r="BE252" s="820">
        <v>956.8</v>
      </c>
      <c r="BF252" s="820">
        <v>956.8</v>
      </c>
      <c r="BG252" s="820">
        <v>956.8</v>
      </c>
      <c r="BH252" s="820">
        <v>956.8</v>
      </c>
      <c r="BI252" s="820">
        <v>956.8</v>
      </c>
      <c r="BJ252" s="820">
        <v>956.8</v>
      </c>
      <c r="BK252" s="820">
        <v>956.8</v>
      </c>
      <c r="BL252" s="820">
        <v>956.8</v>
      </c>
      <c r="BM252" s="820">
        <v>956.8</v>
      </c>
      <c r="BN252" s="820">
        <v>956.8</v>
      </c>
      <c r="BO252" s="820">
        <v>956.8</v>
      </c>
      <c r="BP252" s="820">
        <v>956.8</v>
      </c>
      <c r="BQ252" s="820">
        <v>956.8</v>
      </c>
      <c r="BR252" s="820">
        <v>956.8</v>
      </c>
      <c r="BS252" s="820">
        <v>956.8</v>
      </c>
      <c r="BT252" s="820">
        <v>956.8</v>
      </c>
      <c r="BU252" s="820"/>
      <c r="BV252" s="820"/>
      <c r="BW252" s="820"/>
      <c r="BX252" s="820"/>
      <c r="BY252" s="820"/>
      <c r="BZ252" s="820"/>
      <c r="CA252" s="816"/>
      <c r="CB252" s="820"/>
      <c r="CC252" s="820">
        <v>0.26379999999999998</v>
      </c>
      <c r="CD252" s="820">
        <v>0.26379999999999998</v>
      </c>
      <c r="CE252" s="820">
        <v>0.26379999999999998</v>
      </c>
      <c r="CF252" s="820">
        <v>0.26379999999999998</v>
      </c>
      <c r="CG252" s="820">
        <v>0.26379999999999998</v>
      </c>
      <c r="CH252" s="820">
        <v>0.26379999999999998</v>
      </c>
      <c r="CI252" s="820">
        <v>0.26379999999999998</v>
      </c>
      <c r="CJ252" s="820">
        <v>0.26379999999999998</v>
      </c>
      <c r="CK252" s="820">
        <v>0.26379999999999998</v>
      </c>
      <c r="CL252" s="820">
        <v>0.26379999999999998</v>
      </c>
      <c r="CM252" s="820">
        <v>0.26379999999999998</v>
      </c>
      <c r="CN252" s="820">
        <v>0.26379999999999998</v>
      </c>
      <c r="CO252" s="820">
        <v>0.26379999999999998</v>
      </c>
      <c r="CP252" s="820">
        <v>0.26379999999999998</v>
      </c>
      <c r="CQ252" s="820">
        <v>0.26379999999999998</v>
      </c>
      <c r="CR252" s="820">
        <v>0.26379999999999998</v>
      </c>
      <c r="CS252" s="820">
        <v>0.26379999999999998</v>
      </c>
      <c r="CT252" s="820">
        <v>0.26379999999999998</v>
      </c>
      <c r="CU252" s="820">
        <v>0.26379999999999998</v>
      </c>
      <c r="CV252" s="820"/>
      <c r="CW252" s="820"/>
      <c r="CX252" s="820"/>
      <c r="CY252" s="820"/>
      <c r="CZ252" s="820"/>
      <c r="DA252" s="821"/>
    </row>
    <row r="253" spans="2:105">
      <c r="B253" s="800">
        <v>19351</v>
      </c>
      <c r="C253" s="782" t="s">
        <v>682</v>
      </c>
      <c r="D253" s="782" t="s">
        <v>858</v>
      </c>
      <c r="E253" s="782" t="s">
        <v>740</v>
      </c>
      <c r="F253" s="782" t="s">
        <v>820</v>
      </c>
      <c r="G253" s="782" t="s">
        <v>821</v>
      </c>
      <c r="H253" s="815">
        <v>2016</v>
      </c>
      <c r="I253" s="816"/>
      <c r="J253" s="764">
        <v>793773</v>
      </c>
      <c r="K253" s="764"/>
      <c r="L253" s="764" t="s">
        <v>29</v>
      </c>
      <c r="M253" s="782"/>
      <c r="N253" s="782"/>
      <c r="O253" s="782"/>
      <c r="P253" s="782"/>
      <c r="Q253" s="782"/>
      <c r="R253" s="782"/>
      <c r="S253" s="816"/>
      <c r="T253" s="782" t="s">
        <v>866</v>
      </c>
      <c r="U253" s="782"/>
      <c r="V253" s="782"/>
      <c r="W253" s="782"/>
      <c r="X253" s="801">
        <v>42626</v>
      </c>
      <c r="Y253" s="815" t="s">
        <v>862</v>
      </c>
      <c r="Z253" s="815">
        <v>1</v>
      </c>
      <c r="AA253" s="815"/>
      <c r="AB253" s="815">
        <v>400</v>
      </c>
      <c r="AC253" s="814">
        <v>42663</v>
      </c>
      <c r="AD253" s="816"/>
      <c r="AE253" s="782" t="s">
        <v>825</v>
      </c>
      <c r="AF253" s="782"/>
      <c r="AG253" s="782"/>
      <c r="AH253" s="817"/>
      <c r="AI253" s="800">
        <v>16.86</v>
      </c>
      <c r="AJ253" s="782">
        <v>9.8970476701362407E-3</v>
      </c>
      <c r="AK253" s="816"/>
      <c r="AL253" s="800">
        <v>1.8861209964412813</v>
      </c>
      <c r="AM253" s="782">
        <v>3.5970322854381016</v>
      </c>
      <c r="AN253" s="782">
        <v>1</v>
      </c>
      <c r="AO253" s="818">
        <v>1</v>
      </c>
      <c r="AP253" s="816"/>
      <c r="AQ253" s="819">
        <v>31.8</v>
      </c>
      <c r="AR253" s="820">
        <v>3.56E-2</v>
      </c>
      <c r="AS253" s="820">
        <v>31.8</v>
      </c>
      <c r="AT253" s="820">
        <v>3.56E-2</v>
      </c>
      <c r="AU253" s="816"/>
      <c r="AV253" s="820">
        <v>31.8</v>
      </c>
      <c r="AW253" s="820">
        <v>3.56E-2</v>
      </c>
      <c r="AX253" s="820">
        <v>31.8</v>
      </c>
      <c r="AY253" s="820">
        <v>3.56E-2</v>
      </c>
      <c r="AZ253" s="816"/>
      <c r="BA253" s="820"/>
      <c r="BB253" s="820">
        <v>31.8</v>
      </c>
      <c r="BC253" s="820">
        <v>31.8</v>
      </c>
      <c r="BD253" s="820">
        <v>31.8</v>
      </c>
      <c r="BE253" s="820">
        <v>31.8</v>
      </c>
      <c r="BF253" s="820">
        <v>31.8</v>
      </c>
      <c r="BG253" s="820">
        <v>31.8</v>
      </c>
      <c r="BH253" s="820">
        <v>31.8</v>
      </c>
      <c r="BI253" s="820">
        <v>31.8</v>
      </c>
      <c r="BJ253" s="820">
        <v>31.8</v>
      </c>
      <c r="BK253" s="820">
        <v>31.8</v>
      </c>
      <c r="BL253" s="820">
        <v>31.8</v>
      </c>
      <c r="BM253" s="820">
        <v>31.8</v>
      </c>
      <c r="BN253" s="820">
        <v>31.8</v>
      </c>
      <c r="BO253" s="820">
        <v>31.8</v>
      </c>
      <c r="BP253" s="820">
        <v>31.8</v>
      </c>
      <c r="BQ253" s="820">
        <v>31.8</v>
      </c>
      <c r="BR253" s="820">
        <v>31.8</v>
      </c>
      <c r="BS253" s="820">
        <v>31.8</v>
      </c>
      <c r="BT253" s="820">
        <v>0</v>
      </c>
      <c r="BU253" s="820"/>
      <c r="BV253" s="820"/>
      <c r="BW253" s="820"/>
      <c r="BX253" s="820"/>
      <c r="BY253" s="820"/>
      <c r="BZ253" s="820"/>
      <c r="CA253" s="816"/>
      <c r="CB253" s="820"/>
      <c r="CC253" s="820">
        <v>3.56E-2</v>
      </c>
      <c r="CD253" s="820">
        <v>3.56E-2</v>
      </c>
      <c r="CE253" s="820">
        <v>3.56E-2</v>
      </c>
      <c r="CF253" s="820">
        <v>3.56E-2</v>
      </c>
      <c r="CG253" s="820">
        <v>3.56E-2</v>
      </c>
      <c r="CH253" s="820">
        <v>3.56E-2</v>
      </c>
      <c r="CI253" s="820">
        <v>3.56E-2</v>
      </c>
      <c r="CJ253" s="820">
        <v>3.56E-2</v>
      </c>
      <c r="CK253" s="820">
        <v>3.56E-2</v>
      </c>
      <c r="CL253" s="820">
        <v>3.56E-2</v>
      </c>
      <c r="CM253" s="820">
        <v>3.56E-2</v>
      </c>
      <c r="CN253" s="820">
        <v>3.56E-2</v>
      </c>
      <c r="CO253" s="820">
        <v>3.56E-2</v>
      </c>
      <c r="CP253" s="820">
        <v>3.56E-2</v>
      </c>
      <c r="CQ253" s="820">
        <v>3.56E-2</v>
      </c>
      <c r="CR253" s="820">
        <v>3.56E-2</v>
      </c>
      <c r="CS253" s="820">
        <v>3.56E-2</v>
      </c>
      <c r="CT253" s="820">
        <v>3.56E-2</v>
      </c>
      <c r="CU253" s="820">
        <v>0</v>
      </c>
      <c r="CV253" s="820"/>
      <c r="CW253" s="820"/>
      <c r="CX253" s="820"/>
      <c r="CY253" s="820"/>
      <c r="CZ253" s="820"/>
      <c r="DA253" s="821"/>
    </row>
    <row r="254" spans="2:105">
      <c r="B254" s="800">
        <v>19352</v>
      </c>
      <c r="C254" s="782" t="s">
        <v>682</v>
      </c>
      <c r="D254" s="782" t="s">
        <v>858</v>
      </c>
      <c r="E254" s="782" t="s">
        <v>740</v>
      </c>
      <c r="F254" s="782" t="s">
        <v>820</v>
      </c>
      <c r="G254" s="782" t="s">
        <v>821</v>
      </c>
      <c r="H254" s="815">
        <v>2016</v>
      </c>
      <c r="I254" s="816"/>
      <c r="J254" s="764">
        <v>794111</v>
      </c>
      <c r="K254" s="764"/>
      <c r="L254" s="764" t="s">
        <v>29</v>
      </c>
      <c r="M254" s="782"/>
      <c r="N254" s="782"/>
      <c r="O254" s="782"/>
      <c r="P254" s="782"/>
      <c r="Q254" s="782"/>
      <c r="R254" s="782"/>
      <c r="S254" s="816"/>
      <c r="T254" s="782" t="s">
        <v>859</v>
      </c>
      <c r="U254" s="782"/>
      <c r="V254" s="782"/>
      <c r="W254" s="782"/>
      <c r="X254" s="801">
        <v>42544</v>
      </c>
      <c r="Y254" s="815" t="s">
        <v>862</v>
      </c>
      <c r="Z254" s="815">
        <v>1</v>
      </c>
      <c r="AA254" s="815"/>
      <c r="AB254" s="815">
        <v>250</v>
      </c>
      <c r="AC254" s="814">
        <v>42663</v>
      </c>
      <c r="AD254" s="816"/>
      <c r="AE254" s="782" t="s">
        <v>825</v>
      </c>
      <c r="AF254" s="782"/>
      <c r="AG254" s="782"/>
      <c r="AH254" s="817"/>
      <c r="AI254" s="800">
        <v>1228</v>
      </c>
      <c r="AJ254" s="782">
        <v>0.36522153846153799</v>
      </c>
      <c r="AK254" s="816"/>
      <c r="AL254" s="800">
        <v>1.1130293159609119</v>
      </c>
      <c r="AM254" s="782">
        <v>1.0317025704103739</v>
      </c>
      <c r="AN254" s="782">
        <v>0.70002926543751831</v>
      </c>
      <c r="AO254" s="818">
        <v>0.70010615711252644</v>
      </c>
      <c r="AP254" s="816"/>
      <c r="AQ254" s="819">
        <v>1366.8</v>
      </c>
      <c r="AR254" s="820">
        <v>0.37680000000000002</v>
      </c>
      <c r="AS254" s="820">
        <v>1366.8</v>
      </c>
      <c r="AT254" s="820">
        <v>0.37680000000000002</v>
      </c>
      <c r="AU254" s="816"/>
      <c r="AV254" s="820">
        <v>956.8</v>
      </c>
      <c r="AW254" s="820">
        <v>0.26379999999999998</v>
      </c>
      <c r="AX254" s="820">
        <v>956.8</v>
      </c>
      <c r="AY254" s="820">
        <v>0.26379999999999998</v>
      </c>
      <c r="AZ254" s="816"/>
      <c r="BA254" s="820"/>
      <c r="BB254" s="820">
        <v>956.8</v>
      </c>
      <c r="BC254" s="820">
        <v>956.8</v>
      </c>
      <c r="BD254" s="820">
        <v>956.8</v>
      </c>
      <c r="BE254" s="820">
        <v>956.8</v>
      </c>
      <c r="BF254" s="820">
        <v>956.8</v>
      </c>
      <c r="BG254" s="820">
        <v>956.8</v>
      </c>
      <c r="BH254" s="820">
        <v>956.8</v>
      </c>
      <c r="BI254" s="820">
        <v>956.8</v>
      </c>
      <c r="BJ254" s="820">
        <v>956.8</v>
      </c>
      <c r="BK254" s="820">
        <v>956.8</v>
      </c>
      <c r="BL254" s="820">
        <v>956.8</v>
      </c>
      <c r="BM254" s="820">
        <v>956.8</v>
      </c>
      <c r="BN254" s="820">
        <v>956.8</v>
      </c>
      <c r="BO254" s="820">
        <v>956.8</v>
      </c>
      <c r="BP254" s="820">
        <v>956.8</v>
      </c>
      <c r="BQ254" s="820">
        <v>956.8</v>
      </c>
      <c r="BR254" s="820">
        <v>956.8</v>
      </c>
      <c r="BS254" s="820">
        <v>956.8</v>
      </c>
      <c r="BT254" s="820">
        <v>956.8</v>
      </c>
      <c r="BU254" s="820"/>
      <c r="BV254" s="820"/>
      <c r="BW254" s="820"/>
      <c r="BX254" s="820"/>
      <c r="BY254" s="820"/>
      <c r="BZ254" s="820"/>
      <c r="CA254" s="816"/>
      <c r="CB254" s="820"/>
      <c r="CC254" s="820">
        <v>0.26379999999999998</v>
      </c>
      <c r="CD254" s="820">
        <v>0.26379999999999998</v>
      </c>
      <c r="CE254" s="820">
        <v>0.26379999999999998</v>
      </c>
      <c r="CF254" s="820">
        <v>0.26379999999999998</v>
      </c>
      <c r="CG254" s="820">
        <v>0.26379999999999998</v>
      </c>
      <c r="CH254" s="820">
        <v>0.26379999999999998</v>
      </c>
      <c r="CI254" s="820">
        <v>0.26379999999999998</v>
      </c>
      <c r="CJ254" s="820">
        <v>0.26379999999999998</v>
      </c>
      <c r="CK254" s="820">
        <v>0.26379999999999998</v>
      </c>
      <c r="CL254" s="820">
        <v>0.26379999999999998</v>
      </c>
      <c r="CM254" s="820">
        <v>0.26379999999999998</v>
      </c>
      <c r="CN254" s="820">
        <v>0.26379999999999998</v>
      </c>
      <c r="CO254" s="820">
        <v>0.26379999999999998</v>
      </c>
      <c r="CP254" s="820">
        <v>0.26379999999999998</v>
      </c>
      <c r="CQ254" s="820">
        <v>0.26379999999999998</v>
      </c>
      <c r="CR254" s="820">
        <v>0.26379999999999998</v>
      </c>
      <c r="CS254" s="820">
        <v>0.26379999999999998</v>
      </c>
      <c r="CT254" s="820">
        <v>0.26379999999999998</v>
      </c>
      <c r="CU254" s="820">
        <v>0.26379999999999998</v>
      </c>
      <c r="CV254" s="820"/>
      <c r="CW254" s="820"/>
      <c r="CX254" s="820"/>
      <c r="CY254" s="820"/>
      <c r="CZ254" s="820"/>
      <c r="DA254" s="821"/>
    </row>
    <row r="255" spans="2:105">
      <c r="B255" s="800">
        <v>19353</v>
      </c>
      <c r="C255" s="782" t="s">
        <v>682</v>
      </c>
      <c r="D255" s="782" t="s">
        <v>858</v>
      </c>
      <c r="E255" s="782" t="s">
        <v>740</v>
      </c>
      <c r="F255" s="782" t="s">
        <v>820</v>
      </c>
      <c r="G255" s="782" t="s">
        <v>821</v>
      </c>
      <c r="H255" s="815">
        <v>2016</v>
      </c>
      <c r="I255" s="816"/>
      <c r="J255" s="764">
        <v>792391</v>
      </c>
      <c r="K255" s="764"/>
      <c r="L255" s="764" t="s">
        <v>29</v>
      </c>
      <c r="M255" s="782"/>
      <c r="N255" s="782"/>
      <c r="O255" s="782"/>
      <c r="P255" s="782"/>
      <c r="Q255" s="782"/>
      <c r="R255" s="782"/>
      <c r="S255" s="816"/>
      <c r="T255" s="782" t="s">
        <v>863</v>
      </c>
      <c r="U255" s="782"/>
      <c r="V255" s="782"/>
      <c r="W255" s="782"/>
      <c r="X255" s="801">
        <v>42610</v>
      </c>
      <c r="Y255" s="815" t="s">
        <v>864</v>
      </c>
      <c r="Z255" s="815">
        <v>2</v>
      </c>
      <c r="AA255" s="815"/>
      <c r="AB255" s="815">
        <v>650</v>
      </c>
      <c r="AC255" s="814">
        <v>42649</v>
      </c>
      <c r="AD255" s="816"/>
      <c r="AE255" s="782" t="s">
        <v>825</v>
      </c>
      <c r="AF255" s="782"/>
      <c r="AG255" s="782"/>
      <c r="AH255" s="817"/>
      <c r="AI255" s="800">
        <v>1244.8599999999999</v>
      </c>
      <c r="AJ255" s="782">
        <v>0.3751185861316742</v>
      </c>
      <c r="AK255" s="816"/>
      <c r="AL255" s="800">
        <v>1.1234998313063316</v>
      </c>
      <c r="AM255" s="782">
        <v>1.0993856749482398</v>
      </c>
      <c r="AN255" s="782">
        <v>0.70684970684970683</v>
      </c>
      <c r="AO255" s="818">
        <v>0.7259941804073714</v>
      </c>
      <c r="AP255" s="816"/>
      <c r="AQ255" s="819">
        <v>1398.6</v>
      </c>
      <c r="AR255" s="820">
        <v>0.41240000000000004</v>
      </c>
      <c r="AS255" s="820">
        <v>1398.6</v>
      </c>
      <c r="AT255" s="820">
        <v>0.41240000000000004</v>
      </c>
      <c r="AU255" s="816"/>
      <c r="AV255" s="820">
        <v>988.59999999999991</v>
      </c>
      <c r="AW255" s="820">
        <v>0.2994</v>
      </c>
      <c r="AX255" s="820">
        <v>988.59999999999991</v>
      </c>
      <c r="AY255" s="820">
        <v>0.2994</v>
      </c>
      <c r="AZ255" s="816"/>
      <c r="BA255" s="820"/>
      <c r="BB255" s="820">
        <v>988.59999999999991</v>
      </c>
      <c r="BC255" s="820">
        <v>988.59999999999991</v>
      </c>
      <c r="BD255" s="820">
        <v>988.59999999999991</v>
      </c>
      <c r="BE255" s="820">
        <v>988.59999999999991</v>
      </c>
      <c r="BF255" s="820">
        <v>988.59999999999991</v>
      </c>
      <c r="BG255" s="820">
        <v>988.59999999999991</v>
      </c>
      <c r="BH255" s="820">
        <v>988.59999999999991</v>
      </c>
      <c r="BI255" s="820">
        <v>988.59999999999991</v>
      </c>
      <c r="BJ255" s="820">
        <v>988.59999999999991</v>
      </c>
      <c r="BK255" s="820">
        <v>988.59999999999991</v>
      </c>
      <c r="BL255" s="820">
        <v>988.59999999999991</v>
      </c>
      <c r="BM255" s="820">
        <v>988.59999999999991</v>
      </c>
      <c r="BN255" s="820">
        <v>988.59999999999991</v>
      </c>
      <c r="BO255" s="820">
        <v>988.59999999999991</v>
      </c>
      <c r="BP255" s="820">
        <v>988.59999999999991</v>
      </c>
      <c r="BQ255" s="820">
        <v>988.59999999999991</v>
      </c>
      <c r="BR255" s="820">
        <v>988.59999999999991</v>
      </c>
      <c r="BS255" s="820">
        <v>988.59999999999991</v>
      </c>
      <c r="BT255" s="820">
        <v>956.8</v>
      </c>
      <c r="BU255" s="820"/>
      <c r="BV255" s="820"/>
      <c r="BW255" s="820"/>
      <c r="BX255" s="820"/>
      <c r="BY255" s="820"/>
      <c r="BZ255" s="820"/>
      <c r="CA255" s="816"/>
      <c r="CB255" s="820"/>
      <c r="CC255" s="820">
        <v>0.2994</v>
      </c>
      <c r="CD255" s="820">
        <v>0.2994</v>
      </c>
      <c r="CE255" s="820">
        <v>0.2994</v>
      </c>
      <c r="CF255" s="820">
        <v>0.2994</v>
      </c>
      <c r="CG255" s="820">
        <v>0.2994</v>
      </c>
      <c r="CH255" s="820">
        <v>0.2994</v>
      </c>
      <c r="CI255" s="820">
        <v>0.2994</v>
      </c>
      <c r="CJ255" s="820">
        <v>0.2994</v>
      </c>
      <c r="CK255" s="820">
        <v>0.2994</v>
      </c>
      <c r="CL255" s="820">
        <v>0.2994</v>
      </c>
      <c r="CM255" s="820">
        <v>0.2994</v>
      </c>
      <c r="CN255" s="820">
        <v>0.2994</v>
      </c>
      <c r="CO255" s="820">
        <v>0.2994</v>
      </c>
      <c r="CP255" s="820">
        <v>0.2994</v>
      </c>
      <c r="CQ255" s="820">
        <v>0.2994</v>
      </c>
      <c r="CR255" s="820">
        <v>0.2994</v>
      </c>
      <c r="CS255" s="820">
        <v>0.2994</v>
      </c>
      <c r="CT255" s="820">
        <v>0.2994</v>
      </c>
      <c r="CU255" s="820">
        <v>0.26379999999999998</v>
      </c>
      <c r="CV255" s="820"/>
      <c r="CW255" s="820"/>
      <c r="CX255" s="820"/>
      <c r="CY255" s="820"/>
      <c r="CZ255" s="820"/>
      <c r="DA255" s="821"/>
    </row>
    <row r="256" spans="2:105">
      <c r="B256" s="800">
        <v>19354</v>
      </c>
      <c r="C256" s="782" t="s">
        <v>682</v>
      </c>
      <c r="D256" s="782" t="s">
        <v>858</v>
      </c>
      <c r="E256" s="782" t="s">
        <v>740</v>
      </c>
      <c r="F256" s="782" t="s">
        <v>820</v>
      </c>
      <c r="G256" s="782" t="s">
        <v>821</v>
      </c>
      <c r="H256" s="815">
        <v>2016</v>
      </c>
      <c r="I256" s="816"/>
      <c r="J256" s="764">
        <v>793034</v>
      </c>
      <c r="K256" s="764"/>
      <c r="L256" s="764" t="s">
        <v>29</v>
      </c>
      <c r="M256" s="782"/>
      <c r="N256" s="782"/>
      <c r="O256" s="782"/>
      <c r="P256" s="782"/>
      <c r="Q256" s="782"/>
      <c r="R256" s="782"/>
      <c r="S256" s="816"/>
      <c r="T256" s="782" t="s">
        <v>863</v>
      </c>
      <c r="U256" s="782"/>
      <c r="V256" s="782"/>
      <c r="W256" s="782"/>
      <c r="X256" s="801">
        <v>42598</v>
      </c>
      <c r="Y256" s="815" t="s">
        <v>864</v>
      </c>
      <c r="Z256" s="815">
        <v>2</v>
      </c>
      <c r="AA256" s="815"/>
      <c r="AB256" s="815">
        <v>650</v>
      </c>
      <c r="AC256" s="814">
        <v>42663</v>
      </c>
      <c r="AD256" s="816"/>
      <c r="AE256" s="782" t="s">
        <v>825</v>
      </c>
      <c r="AF256" s="782"/>
      <c r="AG256" s="782"/>
      <c r="AH256" s="817"/>
      <c r="AI256" s="800">
        <v>1244.8599999999999</v>
      </c>
      <c r="AJ256" s="782">
        <v>0.3751185861316742</v>
      </c>
      <c r="AK256" s="816"/>
      <c r="AL256" s="800">
        <v>1.1234998313063316</v>
      </c>
      <c r="AM256" s="782">
        <v>1.0993856749482398</v>
      </c>
      <c r="AN256" s="782">
        <v>0.70684970684970683</v>
      </c>
      <c r="AO256" s="818">
        <v>0.7259941804073714</v>
      </c>
      <c r="AP256" s="816"/>
      <c r="AQ256" s="819">
        <v>1398.6</v>
      </c>
      <c r="AR256" s="820">
        <v>0.41240000000000004</v>
      </c>
      <c r="AS256" s="820">
        <v>1398.6</v>
      </c>
      <c r="AT256" s="820">
        <v>0.41240000000000004</v>
      </c>
      <c r="AU256" s="816"/>
      <c r="AV256" s="820">
        <v>988.59999999999991</v>
      </c>
      <c r="AW256" s="820">
        <v>0.2994</v>
      </c>
      <c r="AX256" s="820">
        <v>988.59999999999991</v>
      </c>
      <c r="AY256" s="820">
        <v>0.2994</v>
      </c>
      <c r="AZ256" s="816"/>
      <c r="BA256" s="820"/>
      <c r="BB256" s="820">
        <v>988.59999999999991</v>
      </c>
      <c r="BC256" s="820">
        <v>988.59999999999991</v>
      </c>
      <c r="BD256" s="820">
        <v>988.59999999999991</v>
      </c>
      <c r="BE256" s="820">
        <v>988.59999999999991</v>
      </c>
      <c r="BF256" s="820">
        <v>988.59999999999991</v>
      </c>
      <c r="BG256" s="820">
        <v>988.59999999999991</v>
      </c>
      <c r="BH256" s="820">
        <v>988.59999999999991</v>
      </c>
      <c r="BI256" s="820">
        <v>988.59999999999991</v>
      </c>
      <c r="BJ256" s="820">
        <v>988.59999999999991</v>
      </c>
      <c r="BK256" s="820">
        <v>988.59999999999991</v>
      </c>
      <c r="BL256" s="820">
        <v>988.59999999999991</v>
      </c>
      <c r="BM256" s="820">
        <v>988.59999999999991</v>
      </c>
      <c r="BN256" s="820">
        <v>988.59999999999991</v>
      </c>
      <c r="BO256" s="820">
        <v>988.59999999999991</v>
      </c>
      <c r="BP256" s="820">
        <v>988.59999999999991</v>
      </c>
      <c r="BQ256" s="820">
        <v>988.59999999999991</v>
      </c>
      <c r="BR256" s="820">
        <v>988.59999999999991</v>
      </c>
      <c r="BS256" s="820">
        <v>988.59999999999991</v>
      </c>
      <c r="BT256" s="820">
        <v>956.8</v>
      </c>
      <c r="BU256" s="820"/>
      <c r="BV256" s="820"/>
      <c r="BW256" s="820"/>
      <c r="BX256" s="820"/>
      <c r="BY256" s="820"/>
      <c r="BZ256" s="820"/>
      <c r="CA256" s="816"/>
      <c r="CB256" s="820"/>
      <c r="CC256" s="820">
        <v>0.2994</v>
      </c>
      <c r="CD256" s="820">
        <v>0.2994</v>
      </c>
      <c r="CE256" s="820">
        <v>0.2994</v>
      </c>
      <c r="CF256" s="820">
        <v>0.2994</v>
      </c>
      <c r="CG256" s="820">
        <v>0.2994</v>
      </c>
      <c r="CH256" s="820">
        <v>0.2994</v>
      </c>
      <c r="CI256" s="820">
        <v>0.2994</v>
      </c>
      <c r="CJ256" s="820">
        <v>0.2994</v>
      </c>
      <c r="CK256" s="820">
        <v>0.2994</v>
      </c>
      <c r="CL256" s="820">
        <v>0.2994</v>
      </c>
      <c r="CM256" s="820">
        <v>0.2994</v>
      </c>
      <c r="CN256" s="820">
        <v>0.2994</v>
      </c>
      <c r="CO256" s="820">
        <v>0.2994</v>
      </c>
      <c r="CP256" s="820">
        <v>0.2994</v>
      </c>
      <c r="CQ256" s="820">
        <v>0.2994</v>
      </c>
      <c r="CR256" s="820">
        <v>0.2994</v>
      </c>
      <c r="CS256" s="820">
        <v>0.2994</v>
      </c>
      <c r="CT256" s="820">
        <v>0.2994</v>
      </c>
      <c r="CU256" s="820">
        <v>0.26379999999999998</v>
      </c>
      <c r="CV256" s="820"/>
      <c r="CW256" s="820"/>
      <c r="CX256" s="820"/>
      <c r="CY256" s="820"/>
      <c r="CZ256" s="820"/>
      <c r="DA256" s="821"/>
    </row>
    <row r="257" spans="2:105">
      <c r="B257" s="800">
        <v>19349</v>
      </c>
      <c r="C257" s="782" t="s">
        <v>682</v>
      </c>
      <c r="D257" s="782" t="s">
        <v>858</v>
      </c>
      <c r="E257" s="782" t="s">
        <v>740</v>
      </c>
      <c r="F257" s="782" t="s">
        <v>820</v>
      </c>
      <c r="G257" s="782" t="s">
        <v>821</v>
      </c>
      <c r="H257" s="815">
        <v>2016</v>
      </c>
      <c r="I257" s="816"/>
      <c r="J257" s="764">
        <v>799419</v>
      </c>
      <c r="K257" s="764"/>
      <c r="L257" s="764" t="s">
        <v>29</v>
      </c>
      <c r="M257" s="782"/>
      <c r="N257" s="782"/>
      <c r="O257" s="782"/>
      <c r="P257" s="782"/>
      <c r="Q257" s="782"/>
      <c r="R257" s="782"/>
      <c r="S257" s="816"/>
      <c r="T257" s="782" t="s">
        <v>863</v>
      </c>
      <c r="U257" s="782"/>
      <c r="V257" s="782"/>
      <c r="W257" s="782"/>
      <c r="X257" s="801">
        <v>42619</v>
      </c>
      <c r="Y257" s="815" t="s">
        <v>864</v>
      </c>
      <c r="Z257" s="815">
        <v>2</v>
      </c>
      <c r="AA257" s="815"/>
      <c r="AB257" s="815">
        <v>650</v>
      </c>
      <c r="AC257" s="814">
        <v>42663</v>
      </c>
      <c r="AD257" s="816"/>
      <c r="AE257" s="782" t="s">
        <v>825</v>
      </c>
      <c r="AF257" s="782"/>
      <c r="AG257" s="782"/>
      <c r="AH257" s="817"/>
      <c r="AI257" s="800">
        <v>1244.8599999999999</v>
      </c>
      <c r="AJ257" s="782">
        <v>0.3751185861316742</v>
      </c>
      <c r="AK257" s="816"/>
      <c r="AL257" s="800">
        <v>1.1234998313063316</v>
      </c>
      <c r="AM257" s="782">
        <v>1.0993856749482398</v>
      </c>
      <c r="AN257" s="782">
        <v>0.70684970684970683</v>
      </c>
      <c r="AO257" s="818">
        <v>0.7259941804073714</v>
      </c>
      <c r="AP257" s="816"/>
      <c r="AQ257" s="819">
        <v>1398.6</v>
      </c>
      <c r="AR257" s="820">
        <v>0.41240000000000004</v>
      </c>
      <c r="AS257" s="820">
        <v>1398.6</v>
      </c>
      <c r="AT257" s="820">
        <v>0.41240000000000004</v>
      </c>
      <c r="AU257" s="816"/>
      <c r="AV257" s="820">
        <v>988.59999999999991</v>
      </c>
      <c r="AW257" s="820">
        <v>0.2994</v>
      </c>
      <c r="AX257" s="820">
        <v>988.59999999999991</v>
      </c>
      <c r="AY257" s="820">
        <v>0.2994</v>
      </c>
      <c r="AZ257" s="816"/>
      <c r="BA257" s="820"/>
      <c r="BB257" s="820">
        <v>988.59999999999991</v>
      </c>
      <c r="BC257" s="820">
        <v>988.59999999999991</v>
      </c>
      <c r="BD257" s="820">
        <v>988.59999999999991</v>
      </c>
      <c r="BE257" s="820">
        <v>988.59999999999991</v>
      </c>
      <c r="BF257" s="820">
        <v>988.59999999999991</v>
      </c>
      <c r="BG257" s="820">
        <v>988.59999999999991</v>
      </c>
      <c r="BH257" s="820">
        <v>988.59999999999991</v>
      </c>
      <c r="BI257" s="820">
        <v>988.59999999999991</v>
      </c>
      <c r="BJ257" s="820">
        <v>988.59999999999991</v>
      </c>
      <c r="BK257" s="820">
        <v>988.59999999999991</v>
      </c>
      <c r="BL257" s="820">
        <v>988.59999999999991</v>
      </c>
      <c r="BM257" s="820">
        <v>988.59999999999991</v>
      </c>
      <c r="BN257" s="820">
        <v>988.59999999999991</v>
      </c>
      <c r="BO257" s="820">
        <v>988.59999999999991</v>
      </c>
      <c r="BP257" s="820">
        <v>988.59999999999991</v>
      </c>
      <c r="BQ257" s="820">
        <v>988.59999999999991</v>
      </c>
      <c r="BR257" s="820">
        <v>988.59999999999991</v>
      </c>
      <c r="BS257" s="820">
        <v>988.59999999999991</v>
      </c>
      <c r="BT257" s="820">
        <v>956.8</v>
      </c>
      <c r="BU257" s="820"/>
      <c r="BV257" s="820"/>
      <c r="BW257" s="820"/>
      <c r="BX257" s="820"/>
      <c r="BY257" s="820"/>
      <c r="BZ257" s="820"/>
      <c r="CA257" s="816"/>
      <c r="CB257" s="820"/>
      <c r="CC257" s="820">
        <v>0.2994</v>
      </c>
      <c r="CD257" s="820">
        <v>0.2994</v>
      </c>
      <c r="CE257" s="820">
        <v>0.2994</v>
      </c>
      <c r="CF257" s="820">
        <v>0.2994</v>
      </c>
      <c r="CG257" s="820">
        <v>0.2994</v>
      </c>
      <c r="CH257" s="820">
        <v>0.2994</v>
      </c>
      <c r="CI257" s="820">
        <v>0.2994</v>
      </c>
      <c r="CJ257" s="820">
        <v>0.2994</v>
      </c>
      <c r="CK257" s="820">
        <v>0.2994</v>
      </c>
      <c r="CL257" s="820">
        <v>0.2994</v>
      </c>
      <c r="CM257" s="820">
        <v>0.2994</v>
      </c>
      <c r="CN257" s="820">
        <v>0.2994</v>
      </c>
      <c r="CO257" s="820">
        <v>0.2994</v>
      </c>
      <c r="CP257" s="820">
        <v>0.2994</v>
      </c>
      <c r="CQ257" s="820">
        <v>0.2994</v>
      </c>
      <c r="CR257" s="820">
        <v>0.2994</v>
      </c>
      <c r="CS257" s="820">
        <v>0.2994</v>
      </c>
      <c r="CT257" s="820">
        <v>0.2994</v>
      </c>
      <c r="CU257" s="820">
        <v>0.26379999999999998</v>
      </c>
      <c r="CV257" s="820"/>
      <c r="CW257" s="820"/>
      <c r="CX257" s="820"/>
      <c r="CY257" s="820"/>
      <c r="CZ257" s="820"/>
      <c r="DA257" s="821"/>
    </row>
    <row r="258" spans="2:105">
      <c r="B258" s="800">
        <v>19355</v>
      </c>
      <c r="C258" s="782" t="s">
        <v>682</v>
      </c>
      <c r="D258" s="782" t="s">
        <v>858</v>
      </c>
      <c r="E258" s="782" t="s">
        <v>740</v>
      </c>
      <c r="F258" s="782" t="s">
        <v>820</v>
      </c>
      <c r="G258" s="782" t="s">
        <v>821</v>
      </c>
      <c r="H258" s="815">
        <v>2016</v>
      </c>
      <c r="I258" s="816"/>
      <c r="J258" s="764">
        <v>794213</v>
      </c>
      <c r="K258" s="764"/>
      <c r="L258" s="764" t="s">
        <v>29</v>
      </c>
      <c r="M258" s="782"/>
      <c r="N258" s="782"/>
      <c r="O258" s="782"/>
      <c r="P258" s="782"/>
      <c r="Q258" s="782"/>
      <c r="R258" s="782"/>
      <c r="S258" s="816"/>
      <c r="T258" s="782" t="s">
        <v>859</v>
      </c>
      <c r="U258" s="782"/>
      <c r="V258" s="782"/>
      <c r="W258" s="782"/>
      <c r="X258" s="801">
        <v>42626</v>
      </c>
      <c r="Y258" s="815" t="s">
        <v>862</v>
      </c>
      <c r="Z258" s="815">
        <v>1</v>
      </c>
      <c r="AA258" s="815"/>
      <c r="AB258" s="815">
        <v>250</v>
      </c>
      <c r="AC258" s="814">
        <v>42663</v>
      </c>
      <c r="AD258" s="816"/>
      <c r="AE258" s="782" t="s">
        <v>825</v>
      </c>
      <c r="AF258" s="782"/>
      <c r="AG258" s="782"/>
      <c r="AH258" s="817"/>
      <c r="AI258" s="800">
        <v>1228</v>
      </c>
      <c r="AJ258" s="782">
        <v>0.36522153846153799</v>
      </c>
      <c r="AK258" s="816"/>
      <c r="AL258" s="800">
        <v>1.1130293159609119</v>
      </c>
      <c r="AM258" s="782">
        <v>1.0317025704103739</v>
      </c>
      <c r="AN258" s="782">
        <v>0.70002926543751831</v>
      </c>
      <c r="AO258" s="818">
        <v>0.70010615711252644</v>
      </c>
      <c r="AP258" s="816"/>
      <c r="AQ258" s="819">
        <v>1366.8</v>
      </c>
      <c r="AR258" s="820">
        <v>0.37680000000000002</v>
      </c>
      <c r="AS258" s="820">
        <v>1366.8</v>
      </c>
      <c r="AT258" s="820">
        <v>0.37680000000000002</v>
      </c>
      <c r="AU258" s="816"/>
      <c r="AV258" s="820">
        <v>956.8</v>
      </c>
      <c r="AW258" s="820">
        <v>0.26379999999999998</v>
      </c>
      <c r="AX258" s="820">
        <v>956.8</v>
      </c>
      <c r="AY258" s="820">
        <v>0.26379999999999998</v>
      </c>
      <c r="AZ258" s="816"/>
      <c r="BA258" s="820"/>
      <c r="BB258" s="820">
        <v>956.8</v>
      </c>
      <c r="BC258" s="820">
        <v>956.8</v>
      </c>
      <c r="BD258" s="820">
        <v>956.8</v>
      </c>
      <c r="BE258" s="820">
        <v>956.8</v>
      </c>
      <c r="BF258" s="820">
        <v>956.8</v>
      </c>
      <c r="BG258" s="820">
        <v>956.8</v>
      </c>
      <c r="BH258" s="820">
        <v>956.8</v>
      </c>
      <c r="BI258" s="820">
        <v>956.8</v>
      </c>
      <c r="BJ258" s="820">
        <v>956.8</v>
      </c>
      <c r="BK258" s="820">
        <v>956.8</v>
      </c>
      <c r="BL258" s="820">
        <v>956.8</v>
      </c>
      <c r="BM258" s="820">
        <v>956.8</v>
      </c>
      <c r="BN258" s="820">
        <v>956.8</v>
      </c>
      <c r="BO258" s="820">
        <v>956.8</v>
      </c>
      <c r="BP258" s="820">
        <v>956.8</v>
      </c>
      <c r="BQ258" s="820">
        <v>956.8</v>
      </c>
      <c r="BR258" s="820">
        <v>956.8</v>
      </c>
      <c r="BS258" s="820">
        <v>956.8</v>
      </c>
      <c r="BT258" s="820">
        <v>956.8</v>
      </c>
      <c r="BU258" s="820"/>
      <c r="BV258" s="820"/>
      <c r="BW258" s="820"/>
      <c r="BX258" s="820"/>
      <c r="BY258" s="820"/>
      <c r="BZ258" s="820"/>
      <c r="CA258" s="816"/>
      <c r="CB258" s="820"/>
      <c r="CC258" s="820">
        <v>0.26379999999999998</v>
      </c>
      <c r="CD258" s="820">
        <v>0.26379999999999998</v>
      </c>
      <c r="CE258" s="820">
        <v>0.26379999999999998</v>
      </c>
      <c r="CF258" s="820">
        <v>0.26379999999999998</v>
      </c>
      <c r="CG258" s="820">
        <v>0.26379999999999998</v>
      </c>
      <c r="CH258" s="820">
        <v>0.26379999999999998</v>
      </c>
      <c r="CI258" s="820">
        <v>0.26379999999999998</v>
      </c>
      <c r="CJ258" s="820">
        <v>0.26379999999999998</v>
      </c>
      <c r="CK258" s="820">
        <v>0.26379999999999998</v>
      </c>
      <c r="CL258" s="820">
        <v>0.26379999999999998</v>
      </c>
      <c r="CM258" s="820">
        <v>0.26379999999999998</v>
      </c>
      <c r="CN258" s="820">
        <v>0.26379999999999998</v>
      </c>
      <c r="CO258" s="820">
        <v>0.26379999999999998</v>
      </c>
      <c r="CP258" s="820">
        <v>0.26379999999999998</v>
      </c>
      <c r="CQ258" s="820">
        <v>0.26379999999999998</v>
      </c>
      <c r="CR258" s="820">
        <v>0.26379999999999998</v>
      </c>
      <c r="CS258" s="820">
        <v>0.26379999999999998</v>
      </c>
      <c r="CT258" s="820">
        <v>0.26379999999999998</v>
      </c>
      <c r="CU258" s="820">
        <v>0.26379999999999998</v>
      </c>
      <c r="CV258" s="820"/>
      <c r="CW258" s="820"/>
      <c r="CX258" s="820"/>
      <c r="CY258" s="820"/>
      <c r="CZ258" s="820"/>
      <c r="DA258" s="821"/>
    </row>
    <row r="259" spans="2:105">
      <c r="B259" s="800">
        <v>19356</v>
      </c>
      <c r="C259" s="782" t="s">
        <v>682</v>
      </c>
      <c r="D259" s="782" t="s">
        <v>858</v>
      </c>
      <c r="E259" s="782" t="s">
        <v>740</v>
      </c>
      <c r="F259" s="782" t="s">
        <v>820</v>
      </c>
      <c r="G259" s="782" t="s">
        <v>821</v>
      </c>
      <c r="H259" s="815">
        <v>2016</v>
      </c>
      <c r="I259" s="816"/>
      <c r="J259" s="764">
        <v>796134</v>
      </c>
      <c r="K259" s="764"/>
      <c r="L259" s="764" t="s">
        <v>29</v>
      </c>
      <c r="M259" s="782"/>
      <c r="N259" s="782"/>
      <c r="O259" s="782"/>
      <c r="P259" s="782"/>
      <c r="Q259" s="782"/>
      <c r="R259" s="782"/>
      <c r="S259" s="816"/>
      <c r="T259" s="782" t="s">
        <v>866</v>
      </c>
      <c r="U259" s="782"/>
      <c r="V259" s="782"/>
      <c r="W259" s="782"/>
      <c r="X259" s="801">
        <v>42631</v>
      </c>
      <c r="Y259" s="815" t="s">
        <v>862</v>
      </c>
      <c r="Z259" s="815">
        <v>1</v>
      </c>
      <c r="AA259" s="815"/>
      <c r="AB259" s="815">
        <v>400</v>
      </c>
      <c r="AC259" s="814">
        <v>42663</v>
      </c>
      <c r="AD259" s="816"/>
      <c r="AE259" s="782" t="s">
        <v>825</v>
      </c>
      <c r="AF259" s="782"/>
      <c r="AG259" s="782"/>
      <c r="AH259" s="817"/>
      <c r="AI259" s="800">
        <v>16.86</v>
      </c>
      <c r="AJ259" s="782">
        <v>9.8970476701362407E-3</v>
      </c>
      <c r="AK259" s="816"/>
      <c r="AL259" s="800">
        <v>1.8861209964412813</v>
      </c>
      <c r="AM259" s="782">
        <v>3.5970322854381016</v>
      </c>
      <c r="AN259" s="782">
        <v>1</v>
      </c>
      <c r="AO259" s="818">
        <v>1</v>
      </c>
      <c r="AP259" s="816"/>
      <c r="AQ259" s="819">
        <v>31.8</v>
      </c>
      <c r="AR259" s="820">
        <v>3.56E-2</v>
      </c>
      <c r="AS259" s="820">
        <v>31.8</v>
      </c>
      <c r="AT259" s="820">
        <v>3.56E-2</v>
      </c>
      <c r="AU259" s="816"/>
      <c r="AV259" s="820">
        <v>31.8</v>
      </c>
      <c r="AW259" s="820">
        <v>3.56E-2</v>
      </c>
      <c r="AX259" s="820">
        <v>31.8</v>
      </c>
      <c r="AY259" s="820">
        <v>3.56E-2</v>
      </c>
      <c r="AZ259" s="816"/>
      <c r="BA259" s="820"/>
      <c r="BB259" s="820">
        <v>31.8</v>
      </c>
      <c r="BC259" s="820">
        <v>31.8</v>
      </c>
      <c r="BD259" s="820">
        <v>31.8</v>
      </c>
      <c r="BE259" s="820">
        <v>31.8</v>
      </c>
      <c r="BF259" s="820">
        <v>31.8</v>
      </c>
      <c r="BG259" s="820">
        <v>31.8</v>
      </c>
      <c r="BH259" s="820">
        <v>31.8</v>
      </c>
      <c r="BI259" s="820">
        <v>31.8</v>
      </c>
      <c r="BJ259" s="820">
        <v>31.8</v>
      </c>
      <c r="BK259" s="820">
        <v>31.8</v>
      </c>
      <c r="BL259" s="820">
        <v>31.8</v>
      </c>
      <c r="BM259" s="820">
        <v>31.8</v>
      </c>
      <c r="BN259" s="820">
        <v>31.8</v>
      </c>
      <c r="BO259" s="820">
        <v>31.8</v>
      </c>
      <c r="BP259" s="820">
        <v>31.8</v>
      </c>
      <c r="BQ259" s="820">
        <v>31.8</v>
      </c>
      <c r="BR259" s="820">
        <v>31.8</v>
      </c>
      <c r="BS259" s="820">
        <v>31.8</v>
      </c>
      <c r="BT259" s="820">
        <v>0</v>
      </c>
      <c r="BU259" s="820"/>
      <c r="BV259" s="820"/>
      <c r="BW259" s="820"/>
      <c r="BX259" s="820"/>
      <c r="BY259" s="820"/>
      <c r="BZ259" s="820"/>
      <c r="CA259" s="816"/>
      <c r="CB259" s="820"/>
      <c r="CC259" s="820">
        <v>3.56E-2</v>
      </c>
      <c r="CD259" s="820">
        <v>3.56E-2</v>
      </c>
      <c r="CE259" s="820">
        <v>3.56E-2</v>
      </c>
      <c r="CF259" s="820">
        <v>3.56E-2</v>
      </c>
      <c r="CG259" s="820">
        <v>3.56E-2</v>
      </c>
      <c r="CH259" s="820">
        <v>3.56E-2</v>
      </c>
      <c r="CI259" s="820">
        <v>3.56E-2</v>
      </c>
      <c r="CJ259" s="820">
        <v>3.56E-2</v>
      </c>
      <c r="CK259" s="820">
        <v>3.56E-2</v>
      </c>
      <c r="CL259" s="820">
        <v>3.56E-2</v>
      </c>
      <c r="CM259" s="820">
        <v>3.56E-2</v>
      </c>
      <c r="CN259" s="820">
        <v>3.56E-2</v>
      </c>
      <c r="CO259" s="820">
        <v>3.56E-2</v>
      </c>
      <c r="CP259" s="820">
        <v>3.56E-2</v>
      </c>
      <c r="CQ259" s="820">
        <v>3.56E-2</v>
      </c>
      <c r="CR259" s="820">
        <v>3.56E-2</v>
      </c>
      <c r="CS259" s="820">
        <v>3.56E-2</v>
      </c>
      <c r="CT259" s="820">
        <v>3.56E-2</v>
      </c>
      <c r="CU259" s="820">
        <v>0</v>
      </c>
      <c r="CV259" s="820"/>
      <c r="CW259" s="820"/>
      <c r="CX259" s="820"/>
      <c r="CY259" s="820"/>
      <c r="CZ259" s="820"/>
      <c r="DA259" s="821"/>
    </row>
    <row r="260" spans="2:105">
      <c r="B260" s="800">
        <v>19357</v>
      </c>
      <c r="C260" s="782" t="s">
        <v>682</v>
      </c>
      <c r="D260" s="782" t="s">
        <v>858</v>
      </c>
      <c r="E260" s="782" t="s">
        <v>740</v>
      </c>
      <c r="F260" s="782" t="s">
        <v>820</v>
      </c>
      <c r="G260" s="782" t="s">
        <v>821</v>
      </c>
      <c r="H260" s="815">
        <v>2016</v>
      </c>
      <c r="I260" s="816"/>
      <c r="J260" s="764">
        <v>792786</v>
      </c>
      <c r="K260" s="764"/>
      <c r="L260" s="764" t="s">
        <v>29</v>
      </c>
      <c r="M260" s="782"/>
      <c r="N260" s="782"/>
      <c r="O260" s="782"/>
      <c r="P260" s="782"/>
      <c r="Q260" s="782"/>
      <c r="R260" s="782"/>
      <c r="S260" s="816"/>
      <c r="T260" s="782" t="s">
        <v>865</v>
      </c>
      <c r="U260" s="782"/>
      <c r="V260" s="782"/>
      <c r="W260" s="782"/>
      <c r="X260" s="801">
        <v>42603</v>
      </c>
      <c r="Y260" s="815" t="s">
        <v>862</v>
      </c>
      <c r="Z260" s="815">
        <v>1</v>
      </c>
      <c r="AA260" s="815"/>
      <c r="AB260" s="815">
        <v>250</v>
      </c>
      <c r="AC260" s="814">
        <v>42663</v>
      </c>
      <c r="AD260" s="816"/>
      <c r="AE260" s="782" t="s">
        <v>825</v>
      </c>
      <c r="AF260" s="782"/>
      <c r="AG260" s="782"/>
      <c r="AH260" s="817"/>
      <c r="AI260" s="800">
        <v>0</v>
      </c>
      <c r="AJ260" s="782">
        <v>0</v>
      </c>
      <c r="AK260" s="816"/>
      <c r="AL260" s="800" t="s">
        <v>833</v>
      </c>
      <c r="AM260" s="782" t="s">
        <v>833</v>
      </c>
      <c r="AN260" s="782" t="e">
        <v>#DIV/0!</v>
      </c>
      <c r="AO260" s="818" t="e">
        <v>#DIV/0!</v>
      </c>
      <c r="AP260" s="816"/>
      <c r="AQ260" s="819">
        <v>0</v>
      </c>
      <c r="AR260" s="820">
        <v>0</v>
      </c>
      <c r="AS260" s="820">
        <v>0</v>
      </c>
      <c r="AT260" s="820">
        <v>0</v>
      </c>
      <c r="AU260" s="816"/>
      <c r="AV260" s="820">
        <v>0</v>
      </c>
      <c r="AW260" s="820">
        <v>0</v>
      </c>
      <c r="AX260" s="820">
        <v>0</v>
      </c>
      <c r="AY260" s="820">
        <v>0</v>
      </c>
      <c r="AZ260" s="816"/>
      <c r="BA260" s="820"/>
      <c r="BB260" s="820">
        <v>0</v>
      </c>
      <c r="BC260" s="820">
        <v>0</v>
      </c>
      <c r="BD260" s="820">
        <v>0</v>
      </c>
      <c r="BE260" s="820">
        <v>0</v>
      </c>
      <c r="BF260" s="820">
        <v>0</v>
      </c>
      <c r="BG260" s="820">
        <v>0</v>
      </c>
      <c r="BH260" s="820">
        <v>0</v>
      </c>
      <c r="BI260" s="820">
        <v>0</v>
      </c>
      <c r="BJ260" s="820">
        <v>0</v>
      </c>
      <c r="BK260" s="820">
        <v>0</v>
      </c>
      <c r="BL260" s="820">
        <v>0</v>
      </c>
      <c r="BM260" s="820">
        <v>0</v>
      </c>
      <c r="BN260" s="820">
        <v>0</v>
      </c>
      <c r="BO260" s="820">
        <v>0</v>
      </c>
      <c r="BP260" s="820">
        <v>0</v>
      </c>
      <c r="BQ260" s="820">
        <v>0</v>
      </c>
      <c r="BR260" s="820">
        <v>0</v>
      </c>
      <c r="BS260" s="820">
        <v>0</v>
      </c>
      <c r="BT260" s="820">
        <v>0</v>
      </c>
      <c r="BU260" s="820"/>
      <c r="BV260" s="820"/>
      <c r="BW260" s="820"/>
      <c r="BX260" s="820"/>
      <c r="BY260" s="820"/>
      <c r="BZ260" s="820"/>
      <c r="CA260" s="816"/>
      <c r="CB260" s="820"/>
      <c r="CC260" s="820">
        <v>0</v>
      </c>
      <c r="CD260" s="820">
        <v>0</v>
      </c>
      <c r="CE260" s="820">
        <v>0</v>
      </c>
      <c r="CF260" s="820">
        <v>0</v>
      </c>
      <c r="CG260" s="820">
        <v>0</v>
      </c>
      <c r="CH260" s="820">
        <v>0</v>
      </c>
      <c r="CI260" s="820">
        <v>0</v>
      </c>
      <c r="CJ260" s="820">
        <v>0</v>
      </c>
      <c r="CK260" s="820">
        <v>0</v>
      </c>
      <c r="CL260" s="820">
        <v>0</v>
      </c>
      <c r="CM260" s="820">
        <v>0</v>
      </c>
      <c r="CN260" s="820">
        <v>0</v>
      </c>
      <c r="CO260" s="820">
        <v>0</v>
      </c>
      <c r="CP260" s="820">
        <v>0</v>
      </c>
      <c r="CQ260" s="820">
        <v>0</v>
      </c>
      <c r="CR260" s="820">
        <v>0</v>
      </c>
      <c r="CS260" s="820">
        <v>0</v>
      </c>
      <c r="CT260" s="820">
        <v>0</v>
      </c>
      <c r="CU260" s="820">
        <v>0</v>
      </c>
      <c r="CV260" s="820"/>
      <c r="CW260" s="820"/>
      <c r="CX260" s="820"/>
      <c r="CY260" s="820"/>
      <c r="CZ260" s="820"/>
      <c r="DA260" s="821"/>
    </row>
    <row r="261" spans="2:105">
      <c r="B261" s="800">
        <v>19359</v>
      </c>
      <c r="C261" s="782" t="s">
        <v>682</v>
      </c>
      <c r="D261" s="782" t="s">
        <v>858</v>
      </c>
      <c r="E261" s="782" t="s">
        <v>740</v>
      </c>
      <c r="F261" s="782" t="s">
        <v>820</v>
      </c>
      <c r="G261" s="782" t="s">
        <v>821</v>
      </c>
      <c r="H261" s="815">
        <v>2016</v>
      </c>
      <c r="I261" s="816"/>
      <c r="J261" s="764">
        <v>790527</v>
      </c>
      <c r="K261" s="764"/>
      <c r="L261" s="764" t="s">
        <v>29</v>
      </c>
      <c r="M261" s="782"/>
      <c r="N261" s="782"/>
      <c r="O261" s="782"/>
      <c r="P261" s="782"/>
      <c r="Q261" s="782"/>
      <c r="R261" s="782"/>
      <c r="S261" s="816"/>
      <c r="T261" s="782" t="s">
        <v>866</v>
      </c>
      <c r="U261" s="782"/>
      <c r="V261" s="782"/>
      <c r="W261" s="782"/>
      <c r="X261" s="801">
        <v>42607</v>
      </c>
      <c r="Y261" s="815" t="s">
        <v>862</v>
      </c>
      <c r="Z261" s="815">
        <v>1</v>
      </c>
      <c r="AA261" s="815"/>
      <c r="AB261" s="815">
        <v>400</v>
      </c>
      <c r="AC261" s="814">
        <v>42663</v>
      </c>
      <c r="AD261" s="816"/>
      <c r="AE261" s="782" t="s">
        <v>825</v>
      </c>
      <c r="AF261" s="782"/>
      <c r="AG261" s="782"/>
      <c r="AH261" s="817"/>
      <c r="AI261" s="800">
        <v>16.86</v>
      </c>
      <c r="AJ261" s="782">
        <v>9.8970476701362407E-3</v>
      </c>
      <c r="AK261" s="816"/>
      <c r="AL261" s="800">
        <v>1.8861209964412813</v>
      </c>
      <c r="AM261" s="782">
        <v>3.5970322854381016</v>
      </c>
      <c r="AN261" s="782">
        <v>1</v>
      </c>
      <c r="AO261" s="818">
        <v>1</v>
      </c>
      <c r="AP261" s="816"/>
      <c r="AQ261" s="819">
        <v>31.8</v>
      </c>
      <c r="AR261" s="820">
        <v>3.56E-2</v>
      </c>
      <c r="AS261" s="820">
        <v>31.8</v>
      </c>
      <c r="AT261" s="820">
        <v>3.56E-2</v>
      </c>
      <c r="AU261" s="816"/>
      <c r="AV261" s="820">
        <v>31.8</v>
      </c>
      <c r="AW261" s="820">
        <v>3.56E-2</v>
      </c>
      <c r="AX261" s="820">
        <v>31.8</v>
      </c>
      <c r="AY261" s="820">
        <v>3.56E-2</v>
      </c>
      <c r="AZ261" s="816"/>
      <c r="BA261" s="820"/>
      <c r="BB261" s="820">
        <v>31.8</v>
      </c>
      <c r="BC261" s="820">
        <v>31.8</v>
      </c>
      <c r="BD261" s="820">
        <v>31.8</v>
      </c>
      <c r="BE261" s="820">
        <v>31.8</v>
      </c>
      <c r="BF261" s="820">
        <v>31.8</v>
      </c>
      <c r="BG261" s="820">
        <v>31.8</v>
      </c>
      <c r="BH261" s="820">
        <v>31.8</v>
      </c>
      <c r="BI261" s="820">
        <v>31.8</v>
      </c>
      <c r="BJ261" s="820">
        <v>31.8</v>
      </c>
      <c r="BK261" s="820">
        <v>31.8</v>
      </c>
      <c r="BL261" s="820">
        <v>31.8</v>
      </c>
      <c r="BM261" s="820">
        <v>31.8</v>
      </c>
      <c r="BN261" s="820">
        <v>31.8</v>
      </c>
      <c r="BO261" s="820">
        <v>31.8</v>
      </c>
      <c r="BP261" s="820">
        <v>31.8</v>
      </c>
      <c r="BQ261" s="820">
        <v>31.8</v>
      </c>
      <c r="BR261" s="820">
        <v>31.8</v>
      </c>
      <c r="BS261" s="820">
        <v>31.8</v>
      </c>
      <c r="BT261" s="820">
        <v>0</v>
      </c>
      <c r="BU261" s="820"/>
      <c r="BV261" s="820"/>
      <c r="BW261" s="820"/>
      <c r="BX261" s="820"/>
      <c r="BY261" s="820"/>
      <c r="BZ261" s="820"/>
      <c r="CA261" s="816"/>
      <c r="CB261" s="820"/>
      <c r="CC261" s="820">
        <v>3.56E-2</v>
      </c>
      <c r="CD261" s="820">
        <v>3.56E-2</v>
      </c>
      <c r="CE261" s="820">
        <v>3.56E-2</v>
      </c>
      <c r="CF261" s="820">
        <v>3.56E-2</v>
      </c>
      <c r="CG261" s="820">
        <v>3.56E-2</v>
      </c>
      <c r="CH261" s="820">
        <v>3.56E-2</v>
      </c>
      <c r="CI261" s="820">
        <v>3.56E-2</v>
      </c>
      <c r="CJ261" s="820">
        <v>3.56E-2</v>
      </c>
      <c r="CK261" s="820">
        <v>3.56E-2</v>
      </c>
      <c r="CL261" s="820">
        <v>3.56E-2</v>
      </c>
      <c r="CM261" s="820">
        <v>3.56E-2</v>
      </c>
      <c r="CN261" s="820">
        <v>3.56E-2</v>
      </c>
      <c r="CO261" s="820">
        <v>3.56E-2</v>
      </c>
      <c r="CP261" s="820">
        <v>3.56E-2</v>
      </c>
      <c r="CQ261" s="820">
        <v>3.56E-2</v>
      </c>
      <c r="CR261" s="820">
        <v>3.56E-2</v>
      </c>
      <c r="CS261" s="820">
        <v>3.56E-2</v>
      </c>
      <c r="CT261" s="820">
        <v>3.56E-2</v>
      </c>
      <c r="CU261" s="820">
        <v>0</v>
      </c>
      <c r="CV261" s="820"/>
      <c r="CW261" s="820"/>
      <c r="CX261" s="820"/>
      <c r="CY261" s="820"/>
      <c r="CZ261" s="820"/>
      <c r="DA261" s="821"/>
    </row>
    <row r="262" spans="2:105">
      <c r="B262" s="800">
        <v>19360</v>
      </c>
      <c r="C262" s="782" t="s">
        <v>682</v>
      </c>
      <c r="D262" s="782" t="s">
        <v>858</v>
      </c>
      <c r="E262" s="782" t="s">
        <v>740</v>
      </c>
      <c r="F262" s="782" t="s">
        <v>820</v>
      </c>
      <c r="G262" s="782" t="s">
        <v>821</v>
      </c>
      <c r="H262" s="815">
        <v>2016</v>
      </c>
      <c r="I262" s="816"/>
      <c r="J262" s="764">
        <v>725252</v>
      </c>
      <c r="K262" s="764"/>
      <c r="L262" s="764" t="s">
        <v>29</v>
      </c>
      <c r="M262" s="782"/>
      <c r="N262" s="782"/>
      <c r="O262" s="782"/>
      <c r="P262" s="782"/>
      <c r="Q262" s="782"/>
      <c r="R262" s="782"/>
      <c r="S262" s="816"/>
      <c r="T262" s="782" t="s">
        <v>859</v>
      </c>
      <c r="U262" s="782"/>
      <c r="V262" s="782"/>
      <c r="W262" s="782"/>
      <c r="X262" s="801">
        <v>42415</v>
      </c>
      <c r="Y262" s="815" t="s">
        <v>862</v>
      </c>
      <c r="Z262" s="815">
        <v>1</v>
      </c>
      <c r="AA262" s="815"/>
      <c r="AB262" s="815">
        <v>250</v>
      </c>
      <c r="AC262" s="814">
        <v>42692</v>
      </c>
      <c r="AD262" s="816"/>
      <c r="AE262" s="782" t="s">
        <v>825</v>
      </c>
      <c r="AF262" s="782"/>
      <c r="AG262" s="782"/>
      <c r="AH262" s="817"/>
      <c r="AI262" s="800">
        <v>1228</v>
      </c>
      <c r="AJ262" s="782">
        <v>0.36522153846153799</v>
      </c>
      <c r="AK262" s="816"/>
      <c r="AL262" s="800">
        <v>1.1130293159609119</v>
      </c>
      <c r="AM262" s="782">
        <v>1.0317025704103739</v>
      </c>
      <c r="AN262" s="782">
        <v>0.70002926543751831</v>
      </c>
      <c r="AO262" s="818">
        <v>0.70010615711252644</v>
      </c>
      <c r="AP262" s="816"/>
      <c r="AQ262" s="819">
        <v>1366.8</v>
      </c>
      <c r="AR262" s="820">
        <v>0.37680000000000002</v>
      </c>
      <c r="AS262" s="820">
        <v>1366.8</v>
      </c>
      <c r="AT262" s="820">
        <v>0.37680000000000002</v>
      </c>
      <c r="AU262" s="816"/>
      <c r="AV262" s="820">
        <v>956.8</v>
      </c>
      <c r="AW262" s="820">
        <v>0.26379999999999998</v>
      </c>
      <c r="AX262" s="820">
        <v>956.8</v>
      </c>
      <c r="AY262" s="820">
        <v>0.26379999999999998</v>
      </c>
      <c r="AZ262" s="816"/>
      <c r="BA262" s="820"/>
      <c r="BB262" s="820">
        <v>956.8</v>
      </c>
      <c r="BC262" s="820">
        <v>956.8</v>
      </c>
      <c r="BD262" s="820">
        <v>956.8</v>
      </c>
      <c r="BE262" s="820">
        <v>956.8</v>
      </c>
      <c r="BF262" s="820">
        <v>956.8</v>
      </c>
      <c r="BG262" s="820">
        <v>956.8</v>
      </c>
      <c r="BH262" s="820">
        <v>956.8</v>
      </c>
      <c r="BI262" s="820">
        <v>956.8</v>
      </c>
      <c r="BJ262" s="820">
        <v>956.8</v>
      </c>
      <c r="BK262" s="820">
        <v>956.8</v>
      </c>
      <c r="BL262" s="820">
        <v>956.8</v>
      </c>
      <c r="BM262" s="820">
        <v>956.8</v>
      </c>
      <c r="BN262" s="820">
        <v>956.8</v>
      </c>
      <c r="BO262" s="820">
        <v>956.8</v>
      </c>
      <c r="BP262" s="820">
        <v>956.8</v>
      </c>
      <c r="BQ262" s="820">
        <v>956.8</v>
      </c>
      <c r="BR262" s="820">
        <v>956.8</v>
      </c>
      <c r="BS262" s="820">
        <v>956.8</v>
      </c>
      <c r="BT262" s="820">
        <v>956.8</v>
      </c>
      <c r="BU262" s="820"/>
      <c r="BV262" s="820"/>
      <c r="BW262" s="820"/>
      <c r="BX262" s="820"/>
      <c r="BY262" s="820"/>
      <c r="BZ262" s="820"/>
      <c r="CA262" s="816"/>
      <c r="CB262" s="820"/>
      <c r="CC262" s="820">
        <v>0.26379999999999998</v>
      </c>
      <c r="CD262" s="820">
        <v>0.26379999999999998</v>
      </c>
      <c r="CE262" s="820">
        <v>0.26379999999999998</v>
      </c>
      <c r="CF262" s="820">
        <v>0.26379999999999998</v>
      </c>
      <c r="CG262" s="820">
        <v>0.26379999999999998</v>
      </c>
      <c r="CH262" s="820">
        <v>0.26379999999999998</v>
      </c>
      <c r="CI262" s="820">
        <v>0.26379999999999998</v>
      </c>
      <c r="CJ262" s="820">
        <v>0.26379999999999998</v>
      </c>
      <c r="CK262" s="820">
        <v>0.26379999999999998</v>
      </c>
      <c r="CL262" s="820">
        <v>0.26379999999999998</v>
      </c>
      <c r="CM262" s="820">
        <v>0.26379999999999998</v>
      </c>
      <c r="CN262" s="820">
        <v>0.26379999999999998</v>
      </c>
      <c r="CO262" s="820">
        <v>0.26379999999999998</v>
      </c>
      <c r="CP262" s="820">
        <v>0.26379999999999998</v>
      </c>
      <c r="CQ262" s="820">
        <v>0.26379999999999998</v>
      </c>
      <c r="CR262" s="820">
        <v>0.26379999999999998</v>
      </c>
      <c r="CS262" s="820">
        <v>0.26379999999999998</v>
      </c>
      <c r="CT262" s="820">
        <v>0.26379999999999998</v>
      </c>
      <c r="CU262" s="820">
        <v>0.26379999999999998</v>
      </c>
      <c r="CV262" s="820"/>
      <c r="CW262" s="820"/>
      <c r="CX262" s="820"/>
      <c r="CY262" s="820"/>
      <c r="CZ262" s="820"/>
      <c r="DA262" s="821"/>
    </row>
    <row r="263" spans="2:105">
      <c r="B263" s="800">
        <v>19361</v>
      </c>
      <c r="C263" s="782" t="s">
        <v>682</v>
      </c>
      <c r="D263" s="782" t="s">
        <v>858</v>
      </c>
      <c r="E263" s="782" t="s">
        <v>740</v>
      </c>
      <c r="F263" s="782" t="s">
        <v>820</v>
      </c>
      <c r="G263" s="782" t="s">
        <v>821</v>
      </c>
      <c r="H263" s="815">
        <v>2016</v>
      </c>
      <c r="I263" s="816"/>
      <c r="J263" s="764">
        <v>769607</v>
      </c>
      <c r="K263" s="764"/>
      <c r="L263" s="764" t="s">
        <v>29</v>
      </c>
      <c r="M263" s="782"/>
      <c r="N263" s="782"/>
      <c r="O263" s="782"/>
      <c r="P263" s="782"/>
      <c r="Q263" s="782"/>
      <c r="R263" s="782"/>
      <c r="S263" s="816"/>
      <c r="T263" s="782" t="s">
        <v>863</v>
      </c>
      <c r="U263" s="782"/>
      <c r="V263" s="782"/>
      <c r="W263" s="782"/>
      <c r="X263" s="801">
        <v>42488</v>
      </c>
      <c r="Y263" s="815" t="s">
        <v>864</v>
      </c>
      <c r="Z263" s="815">
        <v>2</v>
      </c>
      <c r="AA263" s="815"/>
      <c r="AB263" s="815">
        <v>650</v>
      </c>
      <c r="AC263" s="814">
        <v>42692</v>
      </c>
      <c r="AD263" s="816"/>
      <c r="AE263" s="782" t="s">
        <v>825</v>
      </c>
      <c r="AF263" s="782"/>
      <c r="AG263" s="782"/>
      <c r="AH263" s="817"/>
      <c r="AI263" s="800">
        <v>1244.8599999999999</v>
      </c>
      <c r="AJ263" s="782">
        <v>0.3751185861316742</v>
      </c>
      <c r="AK263" s="816"/>
      <c r="AL263" s="800">
        <v>1.1234998313063316</v>
      </c>
      <c r="AM263" s="782">
        <v>1.0993856749482398</v>
      </c>
      <c r="AN263" s="782">
        <v>0.70684970684970683</v>
      </c>
      <c r="AO263" s="818">
        <v>0.7259941804073714</v>
      </c>
      <c r="AP263" s="816"/>
      <c r="AQ263" s="819">
        <v>1398.6</v>
      </c>
      <c r="AR263" s="820">
        <v>0.41240000000000004</v>
      </c>
      <c r="AS263" s="820">
        <v>1398.6</v>
      </c>
      <c r="AT263" s="820">
        <v>0.41240000000000004</v>
      </c>
      <c r="AU263" s="816"/>
      <c r="AV263" s="820">
        <v>988.59999999999991</v>
      </c>
      <c r="AW263" s="820">
        <v>0.2994</v>
      </c>
      <c r="AX263" s="820">
        <v>988.59999999999991</v>
      </c>
      <c r="AY263" s="820">
        <v>0.2994</v>
      </c>
      <c r="AZ263" s="816"/>
      <c r="BA263" s="820"/>
      <c r="BB263" s="820">
        <v>988.59999999999991</v>
      </c>
      <c r="BC263" s="820">
        <v>988.59999999999991</v>
      </c>
      <c r="BD263" s="820">
        <v>988.59999999999991</v>
      </c>
      <c r="BE263" s="820">
        <v>988.59999999999991</v>
      </c>
      <c r="BF263" s="820">
        <v>988.59999999999991</v>
      </c>
      <c r="BG263" s="820">
        <v>988.59999999999991</v>
      </c>
      <c r="BH263" s="820">
        <v>988.59999999999991</v>
      </c>
      <c r="BI263" s="820">
        <v>988.59999999999991</v>
      </c>
      <c r="BJ263" s="820">
        <v>988.59999999999991</v>
      </c>
      <c r="BK263" s="820">
        <v>988.59999999999991</v>
      </c>
      <c r="BL263" s="820">
        <v>988.59999999999991</v>
      </c>
      <c r="BM263" s="820">
        <v>988.59999999999991</v>
      </c>
      <c r="BN263" s="820">
        <v>988.59999999999991</v>
      </c>
      <c r="BO263" s="820">
        <v>988.59999999999991</v>
      </c>
      <c r="BP263" s="820">
        <v>988.59999999999991</v>
      </c>
      <c r="BQ263" s="820">
        <v>988.59999999999991</v>
      </c>
      <c r="BR263" s="820">
        <v>988.59999999999991</v>
      </c>
      <c r="BS263" s="820">
        <v>988.59999999999991</v>
      </c>
      <c r="BT263" s="820">
        <v>956.8</v>
      </c>
      <c r="BU263" s="820"/>
      <c r="BV263" s="820"/>
      <c r="BW263" s="820"/>
      <c r="BX263" s="820"/>
      <c r="BY263" s="820"/>
      <c r="BZ263" s="820"/>
      <c r="CA263" s="816"/>
      <c r="CB263" s="820"/>
      <c r="CC263" s="820">
        <v>0.2994</v>
      </c>
      <c r="CD263" s="820">
        <v>0.2994</v>
      </c>
      <c r="CE263" s="820">
        <v>0.2994</v>
      </c>
      <c r="CF263" s="820">
        <v>0.2994</v>
      </c>
      <c r="CG263" s="820">
        <v>0.2994</v>
      </c>
      <c r="CH263" s="820">
        <v>0.2994</v>
      </c>
      <c r="CI263" s="820">
        <v>0.2994</v>
      </c>
      <c r="CJ263" s="820">
        <v>0.2994</v>
      </c>
      <c r="CK263" s="820">
        <v>0.2994</v>
      </c>
      <c r="CL263" s="820">
        <v>0.2994</v>
      </c>
      <c r="CM263" s="820">
        <v>0.2994</v>
      </c>
      <c r="CN263" s="820">
        <v>0.2994</v>
      </c>
      <c r="CO263" s="820">
        <v>0.2994</v>
      </c>
      <c r="CP263" s="820">
        <v>0.2994</v>
      </c>
      <c r="CQ263" s="820">
        <v>0.2994</v>
      </c>
      <c r="CR263" s="820">
        <v>0.2994</v>
      </c>
      <c r="CS263" s="820">
        <v>0.2994</v>
      </c>
      <c r="CT263" s="820">
        <v>0.2994</v>
      </c>
      <c r="CU263" s="820">
        <v>0.26379999999999998</v>
      </c>
      <c r="CV263" s="820"/>
      <c r="CW263" s="820"/>
      <c r="CX263" s="820"/>
      <c r="CY263" s="820"/>
      <c r="CZ263" s="820"/>
      <c r="DA263" s="821"/>
    </row>
    <row r="264" spans="2:105">
      <c r="B264" s="800">
        <v>19362</v>
      </c>
      <c r="C264" s="782" t="s">
        <v>682</v>
      </c>
      <c r="D264" s="782" t="s">
        <v>858</v>
      </c>
      <c r="E264" s="782" t="s">
        <v>740</v>
      </c>
      <c r="F264" s="782" t="s">
        <v>820</v>
      </c>
      <c r="G264" s="782" t="s">
        <v>821</v>
      </c>
      <c r="H264" s="815">
        <v>2016</v>
      </c>
      <c r="I264" s="816"/>
      <c r="J264" s="764">
        <v>803203</v>
      </c>
      <c r="K264" s="764"/>
      <c r="L264" s="764" t="s">
        <v>29</v>
      </c>
      <c r="M264" s="782"/>
      <c r="N264" s="782"/>
      <c r="O264" s="782"/>
      <c r="P264" s="782"/>
      <c r="Q264" s="782"/>
      <c r="R264" s="782"/>
      <c r="S264" s="816"/>
      <c r="T264" s="782" t="s">
        <v>866</v>
      </c>
      <c r="U264" s="782"/>
      <c r="V264" s="782"/>
      <c r="W264" s="782"/>
      <c r="X264" s="801">
        <v>42530</v>
      </c>
      <c r="Y264" s="815" t="s">
        <v>862</v>
      </c>
      <c r="Z264" s="815">
        <v>1</v>
      </c>
      <c r="AA264" s="815"/>
      <c r="AB264" s="815">
        <v>400</v>
      </c>
      <c r="AC264" s="814">
        <v>42676</v>
      </c>
      <c r="AD264" s="816"/>
      <c r="AE264" s="782" t="s">
        <v>825</v>
      </c>
      <c r="AF264" s="782"/>
      <c r="AG264" s="782"/>
      <c r="AH264" s="817"/>
      <c r="AI264" s="800">
        <v>16.86</v>
      </c>
      <c r="AJ264" s="782">
        <v>9.8970476701362407E-3</v>
      </c>
      <c r="AK264" s="816"/>
      <c r="AL264" s="800">
        <v>1.8861209964412813</v>
      </c>
      <c r="AM264" s="782">
        <v>3.5970322854381016</v>
      </c>
      <c r="AN264" s="782">
        <v>1</v>
      </c>
      <c r="AO264" s="818">
        <v>1</v>
      </c>
      <c r="AP264" s="816"/>
      <c r="AQ264" s="819">
        <v>31.8</v>
      </c>
      <c r="AR264" s="820">
        <v>3.56E-2</v>
      </c>
      <c r="AS264" s="820">
        <v>31.8</v>
      </c>
      <c r="AT264" s="820">
        <v>3.56E-2</v>
      </c>
      <c r="AU264" s="816"/>
      <c r="AV264" s="820">
        <v>31.8</v>
      </c>
      <c r="AW264" s="820">
        <v>3.56E-2</v>
      </c>
      <c r="AX264" s="820">
        <v>31.8</v>
      </c>
      <c r="AY264" s="820">
        <v>3.56E-2</v>
      </c>
      <c r="AZ264" s="816"/>
      <c r="BA264" s="820"/>
      <c r="BB264" s="820">
        <v>31.8</v>
      </c>
      <c r="BC264" s="820">
        <v>31.8</v>
      </c>
      <c r="BD264" s="820">
        <v>31.8</v>
      </c>
      <c r="BE264" s="820">
        <v>31.8</v>
      </c>
      <c r="BF264" s="820">
        <v>31.8</v>
      </c>
      <c r="BG264" s="820">
        <v>31.8</v>
      </c>
      <c r="BH264" s="820">
        <v>31.8</v>
      </c>
      <c r="BI264" s="820">
        <v>31.8</v>
      </c>
      <c r="BJ264" s="820">
        <v>31.8</v>
      </c>
      <c r="BK264" s="820">
        <v>31.8</v>
      </c>
      <c r="BL264" s="820">
        <v>31.8</v>
      </c>
      <c r="BM264" s="820">
        <v>31.8</v>
      </c>
      <c r="BN264" s="820">
        <v>31.8</v>
      </c>
      <c r="BO264" s="820">
        <v>31.8</v>
      </c>
      <c r="BP264" s="820">
        <v>31.8</v>
      </c>
      <c r="BQ264" s="820">
        <v>31.8</v>
      </c>
      <c r="BR264" s="820">
        <v>31.8</v>
      </c>
      <c r="BS264" s="820">
        <v>31.8</v>
      </c>
      <c r="BT264" s="820">
        <v>0</v>
      </c>
      <c r="BU264" s="820"/>
      <c r="BV264" s="820"/>
      <c r="BW264" s="820"/>
      <c r="BX264" s="820"/>
      <c r="BY264" s="820"/>
      <c r="BZ264" s="820"/>
      <c r="CA264" s="816"/>
      <c r="CB264" s="820"/>
      <c r="CC264" s="820">
        <v>3.56E-2</v>
      </c>
      <c r="CD264" s="820">
        <v>3.56E-2</v>
      </c>
      <c r="CE264" s="820">
        <v>3.56E-2</v>
      </c>
      <c r="CF264" s="820">
        <v>3.56E-2</v>
      </c>
      <c r="CG264" s="820">
        <v>3.56E-2</v>
      </c>
      <c r="CH264" s="820">
        <v>3.56E-2</v>
      </c>
      <c r="CI264" s="820">
        <v>3.56E-2</v>
      </c>
      <c r="CJ264" s="820">
        <v>3.56E-2</v>
      </c>
      <c r="CK264" s="820">
        <v>3.56E-2</v>
      </c>
      <c r="CL264" s="820">
        <v>3.56E-2</v>
      </c>
      <c r="CM264" s="820">
        <v>3.56E-2</v>
      </c>
      <c r="CN264" s="820">
        <v>3.56E-2</v>
      </c>
      <c r="CO264" s="820">
        <v>3.56E-2</v>
      </c>
      <c r="CP264" s="820">
        <v>3.56E-2</v>
      </c>
      <c r="CQ264" s="820">
        <v>3.56E-2</v>
      </c>
      <c r="CR264" s="820">
        <v>3.56E-2</v>
      </c>
      <c r="CS264" s="820">
        <v>3.56E-2</v>
      </c>
      <c r="CT264" s="820">
        <v>3.56E-2</v>
      </c>
      <c r="CU264" s="820">
        <v>0</v>
      </c>
      <c r="CV264" s="820"/>
      <c r="CW264" s="820"/>
      <c r="CX264" s="820"/>
      <c r="CY264" s="820"/>
      <c r="CZ264" s="820"/>
      <c r="DA264" s="821"/>
    </row>
    <row r="265" spans="2:105">
      <c r="B265" s="800">
        <v>19363</v>
      </c>
      <c r="C265" s="782" t="s">
        <v>682</v>
      </c>
      <c r="D265" s="782" t="s">
        <v>858</v>
      </c>
      <c r="E265" s="782" t="s">
        <v>740</v>
      </c>
      <c r="F265" s="782" t="s">
        <v>820</v>
      </c>
      <c r="G265" s="782" t="s">
        <v>821</v>
      </c>
      <c r="H265" s="815">
        <v>2016</v>
      </c>
      <c r="I265" s="816"/>
      <c r="J265" s="764">
        <v>793073</v>
      </c>
      <c r="K265" s="764"/>
      <c r="L265" s="764" t="s">
        <v>29</v>
      </c>
      <c r="M265" s="782"/>
      <c r="N265" s="782"/>
      <c r="O265" s="782"/>
      <c r="P265" s="782"/>
      <c r="Q265" s="782"/>
      <c r="R265" s="782"/>
      <c r="S265" s="816"/>
      <c r="T265" s="782" t="s">
        <v>866</v>
      </c>
      <c r="U265" s="782"/>
      <c r="V265" s="782"/>
      <c r="W265" s="782"/>
      <c r="X265" s="801">
        <v>42534</v>
      </c>
      <c r="Y265" s="815" t="s">
        <v>862</v>
      </c>
      <c r="Z265" s="815">
        <v>1</v>
      </c>
      <c r="AA265" s="815"/>
      <c r="AB265" s="815">
        <v>400</v>
      </c>
      <c r="AC265" s="814">
        <v>42676</v>
      </c>
      <c r="AD265" s="816"/>
      <c r="AE265" s="782" t="s">
        <v>825</v>
      </c>
      <c r="AF265" s="782"/>
      <c r="AG265" s="782"/>
      <c r="AH265" s="817"/>
      <c r="AI265" s="800">
        <v>16.86</v>
      </c>
      <c r="AJ265" s="782">
        <v>9.8970476701362407E-3</v>
      </c>
      <c r="AK265" s="816"/>
      <c r="AL265" s="800">
        <v>1.8861209964412813</v>
      </c>
      <c r="AM265" s="782">
        <v>3.5970322854381016</v>
      </c>
      <c r="AN265" s="782">
        <v>1</v>
      </c>
      <c r="AO265" s="818">
        <v>1</v>
      </c>
      <c r="AP265" s="816"/>
      <c r="AQ265" s="819">
        <v>31.8</v>
      </c>
      <c r="AR265" s="820">
        <v>3.56E-2</v>
      </c>
      <c r="AS265" s="820">
        <v>31.8</v>
      </c>
      <c r="AT265" s="820">
        <v>3.56E-2</v>
      </c>
      <c r="AU265" s="816"/>
      <c r="AV265" s="820">
        <v>31.8</v>
      </c>
      <c r="AW265" s="820">
        <v>3.56E-2</v>
      </c>
      <c r="AX265" s="820">
        <v>31.8</v>
      </c>
      <c r="AY265" s="820">
        <v>3.56E-2</v>
      </c>
      <c r="AZ265" s="816"/>
      <c r="BA265" s="820"/>
      <c r="BB265" s="820">
        <v>31.8</v>
      </c>
      <c r="BC265" s="820">
        <v>31.8</v>
      </c>
      <c r="BD265" s="820">
        <v>31.8</v>
      </c>
      <c r="BE265" s="820">
        <v>31.8</v>
      </c>
      <c r="BF265" s="820">
        <v>31.8</v>
      </c>
      <c r="BG265" s="820">
        <v>31.8</v>
      </c>
      <c r="BH265" s="820">
        <v>31.8</v>
      </c>
      <c r="BI265" s="820">
        <v>31.8</v>
      </c>
      <c r="BJ265" s="820">
        <v>31.8</v>
      </c>
      <c r="BK265" s="820">
        <v>31.8</v>
      </c>
      <c r="BL265" s="820">
        <v>31.8</v>
      </c>
      <c r="BM265" s="820">
        <v>31.8</v>
      </c>
      <c r="BN265" s="820">
        <v>31.8</v>
      </c>
      <c r="BO265" s="820">
        <v>31.8</v>
      </c>
      <c r="BP265" s="820">
        <v>31.8</v>
      </c>
      <c r="BQ265" s="820">
        <v>31.8</v>
      </c>
      <c r="BR265" s="820">
        <v>31.8</v>
      </c>
      <c r="BS265" s="820">
        <v>31.8</v>
      </c>
      <c r="BT265" s="820">
        <v>0</v>
      </c>
      <c r="BU265" s="820"/>
      <c r="BV265" s="820"/>
      <c r="BW265" s="820"/>
      <c r="BX265" s="820"/>
      <c r="BY265" s="820"/>
      <c r="BZ265" s="820"/>
      <c r="CA265" s="816"/>
      <c r="CB265" s="820"/>
      <c r="CC265" s="820">
        <v>3.56E-2</v>
      </c>
      <c r="CD265" s="820">
        <v>3.56E-2</v>
      </c>
      <c r="CE265" s="820">
        <v>3.56E-2</v>
      </c>
      <c r="CF265" s="820">
        <v>3.56E-2</v>
      </c>
      <c r="CG265" s="820">
        <v>3.56E-2</v>
      </c>
      <c r="CH265" s="820">
        <v>3.56E-2</v>
      </c>
      <c r="CI265" s="820">
        <v>3.56E-2</v>
      </c>
      <c r="CJ265" s="820">
        <v>3.56E-2</v>
      </c>
      <c r="CK265" s="820">
        <v>3.56E-2</v>
      </c>
      <c r="CL265" s="820">
        <v>3.56E-2</v>
      </c>
      <c r="CM265" s="820">
        <v>3.56E-2</v>
      </c>
      <c r="CN265" s="820">
        <v>3.56E-2</v>
      </c>
      <c r="CO265" s="820">
        <v>3.56E-2</v>
      </c>
      <c r="CP265" s="820">
        <v>3.56E-2</v>
      </c>
      <c r="CQ265" s="820">
        <v>3.56E-2</v>
      </c>
      <c r="CR265" s="820">
        <v>3.56E-2</v>
      </c>
      <c r="CS265" s="820">
        <v>3.56E-2</v>
      </c>
      <c r="CT265" s="820">
        <v>3.56E-2</v>
      </c>
      <c r="CU265" s="820">
        <v>0</v>
      </c>
      <c r="CV265" s="820"/>
      <c r="CW265" s="820"/>
      <c r="CX265" s="820"/>
      <c r="CY265" s="820"/>
      <c r="CZ265" s="820"/>
      <c r="DA265" s="821"/>
    </row>
    <row r="266" spans="2:105">
      <c r="B266" s="800">
        <v>19358</v>
      </c>
      <c r="C266" s="782" t="s">
        <v>682</v>
      </c>
      <c r="D266" s="782" t="s">
        <v>858</v>
      </c>
      <c r="E266" s="782" t="s">
        <v>740</v>
      </c>
      <c r="F266" s="782" t="s">
        <v>820</v>
      </c>
      <c r="G266" s="782" t="s">
        <v>821</v>
      </c>
      <c r="H266" s="815">
        <v>2016</v>
      </c>
      <c r="I266" s="816"/>
      <c r="J266" s="764">
        <v>793070</v>
      </c>
      <c r="K266" s="764"/>
      <c r="L266" s="764" t="s">
        <v>29</v>
      </c>
      <c r="M266" s="782"/>
      <c r="N266" s="782"/>
      <c r="O266" s="782"/>
      <c r="P266" s="782"/>
      <c r="Q266" s="782"/>
      <c r="R266" s="782"/>
      <c r="S266" s="816"/>
      <c r="T266" s="782" t="s">
        <v>865</v>
      </c>
      <c r="U266" s="782"/>
      <c r="V266" s="782"/>
      <c r="W266" s="782"/>
      <c r="X266" s="801">
        <v>42600</v>
      </c>
      <c r="Y266" s="815" t="s">
        <v>862</v>
      </c>
      <c r="Z266" s="815">
        <v>1</v>
      </c>
      <c r="AA266" s="815"/>
      <c r="AB266" s="815">
        <v>250</v>
      </c>
      <c r="AC266" s="814">
        <v>42663</v>
      </c>
      <c r="AD266" s="816"/>
      <c r="AE266" s="782" t="s">
        <v>825</v>
      </c>
      <c r="AF266" s="782"/>
      <c r="AG266" s="782"/>
      <c r="AH266" s="817"/>
      <c r="AI266" s="800">
        <v>0</v>
      </c>
      <c r="AJ266" s="782">
        <v>0</v>
      </c>
      <c r="AK266" s="816"/>
      <c r="AL266" s="800" t="s">
        <v>833</v>
      </c>
      <c r="AM266" s="782" t="s">
        <v>833</v>
      </c>
      <c r="AN266" s="782" t="e">
        <v>#DIV/0!</v>
      </c>
      <c r="AO266" s="818" t="e">
        <v>#DIV/0!</v>
      </c>
      <c r="AP266" s="816"/>
      <c r="AQ266" s="819">
        <v>0</v>
      </c>
      <c r="AR266" s="820">
        <v>0</v>
      </c>
      <c r="AS266" s="820">
        <v>0</v>
      </c>
      <c r="AT266" s="820">
        <v>0</v>
      </c>
      <c r="AU266" s="816"/>
      <c r="AV266" s="820">
        <v>0</v>
      </c>
      <c r="AW266" s="820">
        <v>0</v>
      </c>
      <c r="AX266" s="820">
        <v>0</v>
      </c>
      <c r="AY266" s="820">
        <v>0</v>
      </c>
      <c r="AZ266" s="816"/>
      <c r="BA266" s="820"/>
      <c r="BB266" s="820">
        <v>0</v>
      </c>
      <c r="BC266" s="820">
        <v>0</v>
      </c>
      <c r="BD266" s="820">
        <v>0</v>
      </c>
      <c r="BE266" s="820">
        <v>0</v>
      </c>
      <c r="BF266" s="820">
        <v>0</v>
      </c>
      <c r="BG266" s="820">
        <v>0</v>
      </c>
      <c r="BH266" s="820">
        <v>0</v>
      </c>
      <c r="BI266" s="820">
        <v>0</v>
      </c>
      <c r="BJ266" s="820">
        <v>0</v>
      </c>
      <c r="BK266" s="820">
        <v>0</v>
      </c>
      <c r="BL266" s="820">
        <v>0</v>
      </c>
      <c r="BM266" s="820">
        <v>0</v>
      </c>
      <c r="BN266" s="820">
        <v>0</v>
      </c>
      <c r="BO266" s="820">
        <v>0</v>
      </c>
      <c r="BP266" s="820">
        <v>0</v>
      </c>
      <c r="BQ266" s="820">
        <v>0</v>
      </c>
      <c r="BR266" s="820">
        <v>0</v>
      </c>
      <c r="BS266" s="820">
        <v>0</v>
      </c>
      <c r="BT266" s="820">
        <v>0</v>
      </c>
      <c r="BU266" s="820"/>
      <c r="BV266" s="820"/>
      <c r="BW266" s="820"/>
      <c r="BX266" s="820"/>
      <c r="BY266" s="820"/>
      <c r="BZ266" s="820"/>
      <c r="CA266" s="816"/>
      <c r="CB266" s="820"/>
      <c r="CC266" s="820">
        <v>0</v>
      </c>
      <c r="CD266" s="820">
        <v>0</v>
      </c>
      <c r="CE266" s="820">
        <v>0</v>
      </c>
      <c r="CF266" s="820">
        <v>0</v>
      </c>
      <c r="CG266" s="820">
        <v>0</v>
      </c>
      <c r="CH266" s="820">
        <v>0</v>
      </c>
      <c r="CI266" s="820">
        <v>0</v>
      </c>
      <c r="CJ266" s="820">
        <v>0</v>
      </c>
      <c r="CK266" s="820">
        <v>0</v>
      </c>
      <c r="CL266" s="820">
        <v>0</v>
      </c>
      <c r="CM266" s="820">
        <v>0</v>
      </c>
      <c r="CN266" s="820">
        <v>0</v>
      </c>
      <c r="CO266" s="820">
        <v>0</v>
      </c>
      <c r="CP266" s="820">
        <v>0</v>
      </c>
      <c r="CQ266" s="820">
        <v>0</v>
      </c>
      <c r="CR266" s="820">
        <v>0</v>
      </c>
      <c r="CS266" s="820">
        <v>0</v>
      </c>
      <c r="CT266" s="820">
        <v>0</v>
      </c>
      <c r="CU266" s="820">
        <v>0</v>
      </c>
      <c r="CV266" s="820"/>
      <c r="CW266" s="820"/>
      <c r="CX266" s="820"/>
      <c r="CY266" s="820"/>
      <c r="CZ266" s="820"/>
      <c r="DA266" s="821"/>
    </row>
    <row r="267" spans="2:105">
      <c r="B267" s="800">
        <v>19364</v>
      </c>
      <c r="C267" s="782" t="s">
        <v>682</v>
      </c>
      <c r="D267" s="782" t="s">
        <v>858</v>
      </c>
      <c r="E267" s="782" t="s">
        <v>740</v>
      </c>
      <c r="F267" s="782" t="s">
        <v>820</v>
      </c>
      <c r="G267" s="782" t="s">
        <v>821</v>
      </c>
      <c r="H267" s="815">
        <v>2016</v>
      </c>
      <c r="I267" s="816"/>
      <c r="J267" s="764">
        <v>798263</v>
      </c>
      <c r="K267" s="764"/>
      <c r="L267" s="764" t="s">
        <v>29</v>
      </c>
      <c r="M267" s="782"/>
      <c r="N267" s="782"/>
      <c r="O267" s="782"/>
      <c r="P267" s="782"/>
      <c r="Q267" s="782"/>
      <c r="R267" s="782"/>
      <c r="S267" s="816"/>
      <c r="T267" s="782" t="s">
        <v>859</v>
      </c>
      <c r="U267" s="782"/>
      <c r="V267" s="782"/>
      <c r="W267" s="782"/>
      <c r="X267" s="801">
        <v>42638</v>
      </c>
      <c r="Y267" s="815" t="s">
        <v>862</v>
      </c>
      <c r="Z267" s="815">
        <v>1</v>
      </c>
      <c r="AA267" s="815"/>
      <c r="AB267" s="815">
        <v>250</v>
      </c>
      <c r="AC267" s="814">
        <v>42676</v>
      </c>
      <c r="AD267" s="816"/>
      <c r="AE267" s="782" t="s">
        <v>825</v>
      </c>
      <c r="AF267" s="782"/>
      <c r="AG267" s="782"/>
      <c r="AH267" s="817"/>
      <c r="AI267" s="800">
        <v>1228</v>
      </c>
      <c r="AJ267" s="782">
        <v>0.36522153846153799</v>
      </c>
      <c r="AK267" s="816"/>
      <c r="AL267" s="800">
        <v>1.1130293159609119</v>
      </c>
      <c r="AM267" s="782">
        <v>1.0317025704103739</v>
      </c>
      <c r="AN267" s="782">
        <v>0.70002926543751831</v>
      </c>
      <c r="AO267" s="818">
        <v>0.70010615711252644</v>
      </c>
      <c r="AP267" s="816"/>
      <c r="AQ267" s="819">
        <v>1366.8</v>
      </c>
      <c r="AR267" s="820">
        <v>0.37680000000000002</v>
      </c>
      <c r="AS267" s="820">
        <v>1366.8</v>
      </c>
      <c r="AT267" s="820">
        <v>0.37680000000000002</v>
      </c>
      <c r="AU267" s="816"/>
      <c r="AV267" s="820">
        <v>956.8</v>
      </c>
      <c r="AW267" s="820">
        <v>0.26379999999999998</v>
      </c>
      <c r="AX267" s="820">
        <v>956.8</v>
      </c>
      <c r="AY267" s="820">
        <v>0.26379999999999998</v>
      </c>
      <c r="AZ267" s="816"/>
      <c r="BA267" s="820"/>
      <c r="BB267" s="820">
        <v>956.8</v>
      </c>
      <c r="BC267" s="820">
        <v>956.8</v>
      </c>
      <c r="BD267" s="820">
        <v>956.8</v>
      </c>
      <c r="BE267" s="820">
        <v>956.8</v>
      </c>
      <c r="BF267" s="820">
        <v>956.8</v>
      </c>
      <c r="BG267" s="820">
        <v>956.8</v>
      </c>
      <c r="BH267" s="820">
        <v>956.8</v>
      </c>
      <c r="BI267" s="820">
        <v>956.8</v>
      </c>
      <c r="BJ267" s="820">
        <v>956.8</v>
      </c>
      <c r="BK267" s="820">
        <v>956.8</v>
      </c>
      <c r="BL267" s="820">
        <v>956.8</v>
      </c>
      <c r="BM267" s="820">
        <v>956.8</v>
      </c>
      <c r="BN267" s="820">
        <v>956.8</v>
      </c>
      <c r="BO267" s="820">
        <v>956.8</v>
      </c>
      <c r="BP267" s="820">
        <v>956.8</v>
      </c>
      <c r="BQ267" s="820">
        <v>956.8</v>
      </c>
      <c r="BR267" s="820">
        <v>956.8</v>
      </c>
      <c r="BS267" s="820">
        <v>956.8</v>
      </c>
      <c r="BT267" s="820">
        <v>956.8</v>
      </c>
      <c r="BU267" s="820"/>
      <c r="BV267" s="820"/>
      <c r="BW267" s="820"/>
      <c r="BX267" s="820"/>
      <c r="BY267" s="820"/>
      <c r="BZ267" s="820"/>
      <c r="CA267" s="816"/>
      <c r="CB267" s="820"/>
      <c r="CC267" s="820">
        <v>0.26379999999999998</v>
      </c>
      <c r="CD267" s="820">
        <v>0.26379999999999998</v>
      </c>
      <c r="CE267" s="820">
        <v>0.26379999999999998</v>
      </c>
      <c r="CF267" s="820">
        <v>0.26379999999999998</v>
      </c>
      <c r="CG267" s="820">
        <v>0.26379999999999998</v>
      </c>
      <c r="CH267" s="820">
        <v>0.26379999999999998</v>
      </c>
      <c r="CI267" s="820">
        <v>0.26379999999999998</v>
      </c>
      <c r="CJ267" s="820">
        <v>0.26379999999999998</v>
      </c>
      <c r="CK267" s="820">
        <v>0.26379999999999998</v>
      </c>
      <c r="CL267" s="820">
        <v>0.26379999999999998</v>
      </c>
      <c r="CM267" s="820">
        <v>0.26379999999999998</v>
      </c>
      <c r="CN267" s="820">
        <v>0.26379999999999998</v>
      </c>
      <c r="CO267" s="820">
        <v>0.26379999999999998</v>
      </c>
      <c r="CP267" s="820">
        <v>0.26379999999999998</v>
      </c>
      <c r="CQ267" s="820">
        <v>0.26379999999999998</v>
      </c>
      <c r="CR267" s="820">
        <v>0.26379999999999998</v>
      </c>
      <c r="CS267" s="820">
        <v>0.26379999999999998</v>
      </c>
      <c r="CT267" s="820">
        <v>0.26379999999999998</v>
      </c>
      <c r="CU267" s="820">
        <v>0.26379999999999998</v>
      </c>
      <c r="CV267" s="820"/>
      <c r="CW267" s="820"/>
      <c r="CX267" s="820"/>
      <c r="CY267" s="820"/>
      <c r="CZ267" s="820"/>
      <c r="DA267" s="821"/>
    </row>
    <row r="268" spans="2:105">
      <c r="B268" s="800">
        <v>19365</v>
      </c>
      <c r="C268" s="782" t="s">
        <v>682</v>
      </c>
      <c r="D268" s="782" t="s">
        <v>858</v>
      </c>
      <c r="E268" s="782" t="s">
        <v>740</v>
      </c>
      <c r="F268" s="782" t="s">
        <v>820</v>
      </c>
      <c r="G268" s="782" t="s">
        <v>821</v>
      </c>
      <c r="H268" s="815">
        <v>2016</v>
      </c>
      <c r="I268" s="816"/>
      <c r="J268" s="764">
        <v>802282</v>
      </c>
      <c r="K268" s="764"/>
      <c r="L268" s="764" t="s">
        <v>29</v>
      </c>
      <c r="M268" s="782"/>
      <c r="N268" s="782"/>
      <c r="O268" s="782"/>
      <c r="P268" s="782"/>
      <c r="Q268" s="782"/>
      <c r="R268" s="782"/>
      <c r="S268" s="816"/>
      <c r="T268" s="782" t="s">
        <v>863</v>
      </c>
      <c r="U268" s="782"/>
      <c r="V268" s="782"/>
      <c r="W268" s="782"/>
      <c r="X268" s="801">
        <v>42641</v>
      </c>
      <c r="Y268" s="815" t="s">
        <v>864</v>
      </c>
      <c r="Z268" s="815">
        <v>2</v>
      </c>
      <c r="AA268" s="815"/>
      <c r="AB268" s="815">
        <v>650</v>
      </c>
      <c r="AC268" s="814">
        <v>42704</v>
      </c>
      <c r="AD268" s="816"/>
      <c r="AE268" s="782" t="s">
        <v>825</v>
      </c>
      <c r="AF268" s="782"/>
      <c r="AG268" s="782"/>
      <c r="AH268" s="817"/>
      <c r="AI268" s="800">
        <v>1244.8599999999999</v>
      </c>
      <c r="AJ268" s="782">
        <v>0.3751185861316742</v>
      </c>
      <c r="AK268" s="816"/>
      <c r="AL268" s="800">
        <v>1.1234998313063316</v>
      </c>
      <c r="AM268" s="782">
        <v>1.0993856749482398</v>
      </c>
      <c r="AN268" s="782">
        <v>0.70684970684970683</v>
      </c>
      <c r="AO268" s="818">
        <v>0.7259941804073714</v>
      </c>
      <c r="AP268" s="816"/>
      <c r="AQ268" s="819">
        <v>1398.6</v>
      </c>
      <c r="AR268" s="820">
        <v>0.41240000000000004</v>
      </c>
      <c r="AS268" s="820">
        <v>1398.6</v>
      </c>
      <c r="AT268" s="820">
        <v>0.41240000000000004</v>
      </c>
      <c r="AU268" s="816"/>
      <c r="AV268" s="820">
        <v>988.59999999999991</v>
      </c>
      <c r="AW268" s="820">
        <v>0.2994</v>
      </c>
      <c r="AX268" s="820">
        <v>988.59999999999991</v>
      </c>
      <c r="AY268" s="820">
        <v>0.2994</v>
      </c>
      <c r="AZ268" s="816"/>
      <c r="BA268" s="820"/>
      <c r="BB268" s="820">
        <v>988.59999999999991</v>
      </c>
      <c r="BC268" s="820">
        <v>988.59999999999991</v>
      </c>
      <c r="BD268" s="820">
        <v>988.59999999999991</v>
      </c>
      <c r="BE268" s="820">
        <v>988.59999999999991</v>
      </c>
      <c r="BF268" s="820">
        <v>988.59999999999991</v>
      </c>
      <c r="BG268" s="820">
        <v>988.59999999999991</v>
      </c>
      <c r="BH268" s="820">
        <v>988.59999999999991</v>
      </c>
      <c r="BI268" s="820">
        <v>988.59999999999991</v>
      </c>
      <c r="BJ268" s="820">
        <v>988.59999999999991</v>
      </c>
      <c r="BK268" s="820">
        <v>988.59999999999991</v>
      </c>
      <c r="BL268" s="820">
        <v>988.59999999999991</v>
      </c>
      <c r="BM268" s="820">
        <v>988.59999999999991</v>
      </c>
      <c r="BN268" s="820">
        <v>988.59999999999991</v>
      </c>
      <c r="BO268" s="820">
        <v>988.59999999999991</v>
      </c>
      <c r="BP268" s="820">
        <v>988.59999999999991</v>
      </c>
      <c r="BQ268" s="820">
        <v>988.59999999999991</v>
      </c>
      <c r="BR268" s="820">
        <v>988.59999999999991</v>
      </c>
      <c r="BS268" s="820">
        <v>988.59999999999991</v>
      </c>
      <c r="BT268" s="820">
        <v>956.8</v>
      </c>
      <c r="BU268" s="820"/>
      <c r="BV268" s="820"/>
      <c r="BW268" s="820"/>
      <c r="BX268" s="820"/>
      <c r="BY268" s="820"/>
      <c r="BZ268" s="820"/>
      <c r="CA268" s="816"/>
      <c r="CB268" s="820"/>
      <c r="CC268" s="820">
        <v>0.2994</v>
      </c>
      <c r="CD268" s="820">
        <v>0.2994</v>
      </c>
      <c r="CE268" s="820">
        <v>0.2994</v>
      </c>
      <c r="CF268" s="820">
        <v>0.2994</v>
      </c>
      <c r="CG268" s="820">
        <v>0.2994</v>
      </c>
      <c r="CH268" s="820">
        <v>0.2994</v>
      </c>
      <c r="CI268" s="820">
        <v>0.2994</v>
      </c>
      <c r="CJ268" s="820">
        <v>0.2994</v>
      </c>
      <c r="CK268" s="820">
        <v>0.2994</v>
      </c>
      <c r="CL268" s="820">
        <v>0.2994</v>
      </c>
      <c r="CM268" s="820">
        <v>0.2994</v>
      </c>
      <c r="CN268" s="820">
        <v>0.2994</v>
      </c>
      <c r="CO268" s="820">
        <v>0.2994</v>
      </c>
      <c r="CP268" s="820">
        <v>0.2994</v>
      </c>
      <c r="CQ268" s="820">
        <v>0.2994</v>
      </c>
      <c r="CR268" s="820">
        <v>0.2994</v>
      </c>
      <c r="CS268" s="820">
        <v>0.2994</v>
      </c>
      <c r="CT268" s="820">
        <v>0.2994</v>
      </c>
      <c r="CU268" s="820">
        <v>0.26379999999999998</v>
      </c>
      <c r="CV268" s="820"/>
      <c r="CW268" s="820"/>
      <c r="CX268" s="820"/>
      <c r="CY268" s="820"/>
      <c r="CZ268" s="820"/>
      <c r="DA268" s="821"/>
    </row>
    <row r="269" spans="2:105">
      <c r="B269" s="800">
        <v>19366</v>
      </c>
      <c r="C269" s="782" t="s">
        <v>682</v>
      </c>
      <c r="D269" s="782" t="s">
        <v>858</v>
      </c>
      <c r="E269" s="782" t="s">
        <v>740</v>
      </c>
      <c r="F269" s="782" t="s">
        <v>820</v>
      </c>
      <c r="G269" s="782" t="s">
        <v>821</v>
      </c>
      <c r="H269" s="815">
        <v>2016</v>
      </c>
      <c r="I269" s="816"/>
      <c r="J269" s="764">
        <v>799405</v>
      </c>
      <c r="K269" s="764"/>
      <c r="L269" s="764" t="s">
        <v>29</v>
      </c>
      <c r="M269" s="782"/>
      <c r="N269" s="782"/>
      <c r="O269" s="782"/>
      <c r="P269" s="782"/>
      <c r="Q269" s="782"/>
      <c r="R269" s="782"/>
      <c r="S269" s="816"/>
      <c r="T269" s="782" t="s">
        <v>863</v>
      </c>
      <c r="U269" s="782"/>
      <c r="V269" s="782"/>
      <c r="W269" s="782"/>
      <c r="X269" s="801">
        <v>42642</v>
      </c>
      <c r="Y269" s="815" t="s">
        <v>864</v>
      </c>
      <c r="Z269" s="815">
        <v>2</v>
      </c>
      <c r="AA269" s="815"/>
      <c r="AB269" s="815">
        <v>650</v>
      </c>
      <c r="AC269" s="814">
        <v>42676</v>
      </c>
      <c r="AD269" s="816"/>
      <c r="AE269" s="782" t="s">
        <v>825</v>
      </c>
      <c r="AF269" s="782"/>
      <c r="AG269" s="782"/>
      <c r="AH269" s="817"/>
      <c r="AI269" s="800">
        <v>1244.8599999999999</v>
      </c>
      <c r="AJ269" s="782">
        <v>0.3751185861316742</v>
      </c>
      <c r="AK269" s="816"/>
      <c r="AL269" s="800">
        <v>1.1234998313063316</v>
      </c>
      <c r="AM269" s="782">
        <v>1.0993856749482398</v>
      </c>
      <c r="AN269" s="782">
        <v>0.70684970684970683</v>
      </c>
      <c r="AO269" s="818">
        <v>0.7259941804073714</v>
      </c>
      <c r="AP269" s="816"/>
      <c r="AQ269" s="819">
        <v>1398.6</v>
      </c>
      <c r="AR269" s="820">
        <v>0.41240000000000004</v>
      </c>
      <c r="AS269" s="820">
        <v>1398.6</v>
      </c>
      <c r="AT269" s="820">
        <v>0.41240000000000004</v>
      </c>
      <c r="AU269" s="816"/>
      <c r="AV269" s="820">
        <v>988.59999999999991</v>
      </c>
      <c r="AW269" s="820">
        <v>0.2994</v>
      </c>
      <c r="AX269" s="820">
        <v>988.59999999999991</v>
      </c>
      <c r="AY269" s="820">
        <v>0.2994</v>
      </c>
      <c r="AZ269" s="816"/>
      <c r="BA269" s="820"/>
      <c r="BB269" s="820">
        <v>988.59999999999991</v>
      </c>
      <c r="BC269" s="820">
        <v>988.59999999999991</v>
      </c>
      <c r="BD269" s="820">
        <v>988.59999999999991</v>
      </c>
      <c r="BE269" s="820">
        <v>988.59999999999991</v>
      </c>
      <c r="BF269" s="820">
        <v>988.59999999999991</v>
      </c>
      <c r="BG269" s="820">
        <v>988.59999999999991</v>
      </c>
      <c r="BH269" s="820">
        <v>988.59999999999991</v>
      </c>
      <c r="BI269" s="820">
        <v>988.59999999999991</v>
      </c>
      <c r="BJ269" s="820">
        <v>988.59999999999991</v>
      </c>
      <c r="BK269" s="820">
        <v>988.59999999999991</v>
      </c>
      <c r="BL269" s="820">
        <v>988.59999999999991</v>
      </c>
      <c r="BM269" s="820">
        <v>988.59999999999991</v>
      </c>
      <c r="BN269" s="820">
        <v>988.59999999999991</v>
      </c>
      <c r="BO269" s="820">
        <v>988.59999999999991</v>
      </c>
      <c r="BP269" s="820">
        <v>988.59999999999991</v>
      </c>
      <c r="BQ269" s="820">
        <v>988.59999999999991</v>
      </c>
      <c r="BR269" s="820">
        <v>988.59999999999991</v>
      </c>
      <c r="BS269" s="820">
        <v>988.59999999999991</v>
      </c>
      <c r="BT269" s="820">
        <v>956.8</v>
      </c>
      <c r="BU269" s="820"/>
      <c r="BV269" s="820"/>
      <c r="BW269" s="820"/>
      <c r="BX269" s="820"/>
      <c r="BY269" s="820"/>
      <c r="BZ269" s="820"/>
      <c r="CA269" s="816"/>
      <c r="CB269" s="820"/>
      <c r="CC269" s="820">
        <v>0.2994</v>
      </c>
      <c r="CD269" s="820">
        <v>0.2994</v>
      </c>
      <c r="CE269" s="820">
        <v>0.2994</v>
      </c>
      <c r="CF269" s="820">
        <v>0.2994</v>
      </c>
      <c r="CG269" s="820">
        <v>0.2994</v>
      </c>
      <c r="CH269" s="820">
        <v>0.2994</v>
      </c>
      <c r="CI269" s="820">
        <v>0.2994</v>
      </c>
      <c r="CJ269" s="820">
        <v>0.2994</v>
      </c>
      <c r="CK269" s="820">
        <v>0.2994</v>
      </c>
      <c r="CL269" s="820">
        <v>0.2994</v>
      </c>
      <c r="CM269" s="820">
        <v>0.2994</v>
      </c>
      <c r="CN269" s="820">
        <v>0.2994</v>
      </c>
      <c r="CO269" s="820">
        <v>0.2994</v>
      </c>
      <c r="CP269" s="820">
        <v>0.2994</v>
      </c>
      <c r="CQ269" s="820">
        <v>0.2994</v>
      </c>
      <c r="CR269" s="820">
        <v>0.2994</v>
      </c>
      <c r="CS269" s="820">
        <v>0.2994</v>
      </c>
      <c r="CT269" s="820">
        <v>0.2994</v>
      </c>
      <c r="CU269" s="820">
        <v>0.26379999999999998</v>
      </c>
      <c r="CV269" s="820"/>
      <c r="CW269" s="820"/>
      <c r="CX269" s="820"/>
      <c r="CY269" s="820"/>
      <c r="CZ269" s="820"/>
      <c r="DA269" s="821"/>
    </row>
    <row r="270" spans="2:105">
      <c r="B270" s="800">
        <v>19367</v>
      </c>
      <c r="C270" s="782" t="s">
        <v>682</v>
      </c>
      <c r="D270" s="782" t="s">
        <v>858</v>
      </c>
      <c r="E270" s="782" t="s">
        <v>740</v>
      </c>
      <c r="F270" s="782" t="s">
        <v>820</v>
      </c>
      <c r="G270" s="782" t="s">
        <v>821</v>
      </c>
      <c r="H270" s="815">
        <v>2016</v>
      </c>
      <c r="I270" s="816"/>
      <c r="J270" s="764">
        <v>800665</v>
      </c>
      <c r="K270" s="764"/>
      <c r="L270" s="764" t="s">
        <v>29</v>
      </c>
      <c r="M270" s="782"/>
      <c r="N270" s="782"/>
      <c r="O270" s="782"/>
      <c r="P270" s="782"/>
      <c r="Q270" s="782"/>
      <c r="R270" s="782"/>
      <c r="S270" s="816"/>
      <c r="T270" s="782" t="s">
        <v>866</v>
      </c>
      <c r="U270" s="782"/>
      <c r="V270" s="782"/>
      <c r="W270" s="782"/>
      <c r="X270" s="801">
        <v>42642</v>
      </c>
      <c r="Y270" s="815" t="s">
        <v>862</v>
      </c>
      <c r="Z270" s="815">
        <v>1</v>
      </c>
      <c r="AA270" s="815"/>
      <c r="AB270" s="815">
        <v>400</v>
      </c>
      <c r="AC270" s="814">
        <v>42684</v>
      </c>
      <c r="AD270" s="816"/>
      <c r="AE270" s="782" t="s">
        <v>825</v>
      </c>
      <c r="AF270" s="782"/>
      <c r="AG270" s="782"/>
      <c r="AH270" s="817"/>
      <c r="AI270" s="800">
        <v>16.86</v>
      </c>
      <c r="AJ270" s="782">
        <v>9.8970476701362407E-3</v>
      </c>
      <c r="AK270" s="816"/>
      <c r="AL270" s="800">
        <v>1.8861209964412813</v>
      </c>
      <c r="AM270" s="782">
        <v>3.5970322854381016</v>
      </c>
      <c r="AN270" s="782">
        <v>1</v>
      </c>
      <c r="AO270" s="818">
        <v>1</v>
      </c>
      <c r="AP270" s="816"/>
      <c r="AQ270" s="819">
        <v>31.8</v>
      </c>
      <c r="AR270" s="820">
        <v>3.56E-2</v>
      </c>
      <c r="AS270" s="820">
        <v>31.8</v>
      </c>
      <c r="AT270" s="820">
        <v>3.56E-2</v>
      </c>
      <c r="AU270" s="816"/>
      <c r="AV270" s="820">
        <v>31.8</v>
      </c>
      <c r="AW270" s="820">
        <v>3.56E-2</v>
      </c>
      <c r="AX270" s="820">
        <v>31.8</v>
      </c>
      <c r="AY270" s="820">
        <v>3.56E-2</v>
      </c>
      <c r="AZ270" s="816"/>
      <c r="BA270" s="820"/>
      <c r="BB270" s="820">
        <v>31.8</v>
      </c>
      <c r="BC270" s="820">
        <v>31.8</v>
      </c>
      <c r="BD270" s="820">
        <v>31.8</v>
      </c>
      <c r="BE270" s="820">
        <v>31.8</v>
      </c>
      <c r="BF270" s="820">
        <v>31.8</v>
      </c>
      <c r="BG270" s="820">
        <v>31.8</v>
      </c>
      <c r="BH270" s="820">
        <v>31.8</v>
      </c>
      <c r="BI270" s="820">
        <v>31.8</v>
      </c>
      <c r="BJ270" s="820">
        <v>31.8</v>
      </c>
      <c r="BK270" s="820">
        <v>31.8</v>
      </c>
      <c r="BL270" s="820">
        <v>31.8</v>
      </c>
      <c r="BM270" s="820">
        <v>31.8</v>
      </c>
      <c r="BN270" s="820">
        <v>31.8</v>
      </c>
      <c r="BO270" s="820">
        <v>31.8</v>
      </c>
      <c r="BP270" s="820">
        <v>31.8</v>
      </c>
      <c r="BQ270" s="820">
        <v>31.8</v>
      </c>
      <c r="BR270" s="820">
        <v>31.8</v>
      </c>
      <c r="BS270" s="820">
        <v>31.8</v>
      </c>
      <c r="BT270" s="820">
        <v>0</v>
      </c>
      <c r="BU270" s="820"/>
      <c r="BV270" s="820"/>
      <c r="BW270" s="820"/>
      <c r="BX270" s="820"/>
      <c r="BY270" s="820"/>
      <c r="BZ270" s="820"/>
      <c r="CA270" s="816"/>
      <c r="CB270" s="820"/>
      <c r="CC270" s="820">
        <v>3.56E-2</v>
      </c>
      <c r="CD270" s="820">
        <v>3.56E-2</v>
      </c>
      <c r="CE270" s="820">
        <v>3.56E-2</v>
      </c>
      <c r="CF270" s="820">
        <v>3.56E-2</v>
      </c>
      <c r="CG270" s="820">
        <v>3.56E-2</v>
      </c>
      <c r="CH270" s="820">
        <v>3.56E-2</v>
      </c>
      <c r="CI270" s="820">
        <v>3.56E-2</v>
      </c>
      <c r="CJ270" s="820">
        <v>3.56E-2</v>
      </c>
      <c r="CK270" s="820">
        <v>3.56E-2</v>
      </c>
      <c r="CL270" s="820">
        <v>3.56E-2</v>
      </c>
      <c r="CM270" s="820">
        <v>3.56E-2</v>
      </c>
      <c r="CN270" s="820">
        <v>3.56E-2</v>
      </c>
      <c r="CO270" s="820">
        <v>3.56E-2</v>
      </c>
      <c r="CP270" s="820">
        <v>3.56E-2</v>
      </c>
      <c r="CQ270" s="820">
        <v>3.56E-2</v>
      </c>
      <c r="CR270" s="820">
        <v>3.56E-2</v>
      </c>
      <c r="CS270" s="820">
        <v>3.56E-2</v>
      </c>
      <c r="CT270" s="820">
        <v>3.56E-2</v>
      </c>
      <c r="CU270" s="820">
        <v>0</v>
      </c>
      <c r="CV270" s="820"/>
      <c r="CW270" s="820"/>
      <c r="CX270" s="820"/>
      <c r="CY270" s="820"/>
      <c r="CZ270" s="820"/>
      <c r="DA270" s="821"/>
    </row>
    <row r="271" spans="2:105">
      <c r="B271" s="800">
        <v>19369</v>
      </c>
      <c r="C271" s="782" t="s">
        <v>682</v>
      </c>
      <c r="D271" s="782" t="s">
        <v>858</v>
      </c>
      <c r="E271" s="782" t="s">
        <v>740</v>
      </c>
      <c r="F271" s="782" t="s">
        <v>820</v>
      </c>
      <c r="G271" s="782" t="s">
        <v>821</v>
      </c>
      <c r="H271" s="815">
        <v>2016</v>
      </c>
      <c r="I271" s="816"/>
      <c r="J271" s="764">
        <v>801128</v>
      </c>
      <c r="K271" s="764"/>
      <c r="L271" s="764" t="s">
        <v>29</v>
      </c>
      <c r="M271" s="782"/>
      <c r="N271" s="782"/>
      <c r="O271" s="782"/>
      <c r="P271" s="782"/>
      <c r="Q271" s="782"/>
      <c r="R271" s="782"/>
      <c r="S271" s="816"/>
      <c r="T271" s="782" t="s">
        <v>863</v>
      </c>
      <c r="U271" s="782"/>
      <c r="V271" s="782"/>
      <c r="W271" s="782"/>
      <c r="X271" s="801">
        <v>42647</v>
      </c>
      <c r="Y271" s="815" t="s">
        <v>864</v>
      </c>
      <c r="Z271" s="815">
        <v>2</v>
      </c>
      <c r="AA271" s="815"/>
      <c r="AB271" s="815">
        <v>650</v>
      </c>
      <c r="AC271" s="814">
        <v>42676</v>
      </c>
      <c r="AD271" s="816"/>
      <c r="AE271" s="782" t="s">
        <v>825</v>
      </c>
      <c r="AF271" s="782"/>
      <c r="AG271" s="782"/>
      <c r="AH271" s="817"/>
      <c r="AI271" s="800">
        <v>1244.8599999999999</v>
      </c>
      <c r="AJ271" s="782">
        <v>0.3751185861316742</v>
      </c>
      <c r="AK271" s="816"/>
      <c r="AL271" s="800">
        <v>1.1234998313063316</v>
      </c>
      <c r="AM271" s="782">
        <v>1.0993856749482398</v>
      </c>
      <c r="AN271" s="782">
        <v>0.70684970684970683</v>
      </c>
      <c r="AO271" s="818">
        <v>0.7259941804073714</v>
      </c>
      <c r="AP271" s="816"/>
      <c r="AQ271" s="819">
        <v>1398.6</v>
      </c>
      <c r="AR271" s="820">
        <v>0.41240000000000004</v>
      </c>
      <c r="AS271" s="820">
        <v>1398.6</v>
      </c>
      <c r="AT271" s="820">
        <v>0.41240000000000004</v>
      </c>
      <c r="AU271" s="816"/>
      <c r="AV271" s="820">
        <v>988.59999999999991</v>
      </c>
      <c r="AW271" s="820">
        <v>0.2994</v>
      </c>
      <c r="AX271" s="820">
        <v>988.59999999999991</v>
      </c>
      <c r="AY271" s="820">
        <v>0.2994</v>
      </c>
      <c r="AZ271" s="816"/>
      <c r="BA271" s="820"/>
      <c r="BB271" s="820">
        <v>988.59999999999991</v>
      </c>
      <c r="BC271" s="820">
        <v>988.59999999999991</v>
      </c>
      <c r="BD271" s="820">
        <v>988.59999999999991</v>
      </c>
      <c r="BE271" s="820">
        <v>988.59999999999991</v>
      </c>
      <c r="BF271" s="820">
        <v>988.59999999999991</v>
      </c>
      <c r="BG271" s="820">
        <v>988.59999999999991</v>
      </c>
      <c r="BH271" s="820">
        <v>988.59999999999991</v>
      </c>
      <c r="BI271" s="820">
        <v>988.59999999999991</v>
      </c>
      <c r="BJ271" s="820">
        <v>988.59999999999991</v>
      </c>
      <c r="BK271" s="820">
        <v>988.59999999999991</v>
      </c>
      <c r="BL271" s="820">
        <v>988.59999999999991</v>
      </c>
      <c r="BM271" s="820">
        <v>988.59999999999991</v>
      </c>
      <c r="BN271" s="820">
        <v>988.59999999999991</v>
      </c>
      <c r="BO271" s="820">
        <v>988.59999999999991</v>
      </c>
      <c r="BP271" s="820">
        <v>988.59999999999991</v>
      </c>
      <c r="BQ271" s="820">
        <v>988.59999999999991</v>
      </c>
      <c r="BR271" s="820">
        <v>988.59999999999991</v>
      </c>
      <c r="BS271" s="820">
        <v>988.59999999999991</v>
      </c>
      <c r="BT271" s="820">
        <v>956.8</v>
      </c>
      <c r="BU271" s="820"/>
      <c r="BV271" s="820"/>
      <c r="BW271" s="820"/>
      <c r="BX271" s="820"/>
      <c r="BY271" s="820"/>
      <c r="BZ271" s="820"/>
      <c r="CA271" s="816"/>
      <c r="CB271" s="820"/>
      <c r="CC271" s="820">
        <v>0.2994</v>
      </c>
      <c r="CD271" s="820">
        <v>0.2994</v>
      </c>
      <c r="CE271" s="820">
        <v>0.2994</v>
      </c>
      <c r="CF271" s="820">
        <v>0.2994</v>
      </c>
      <c r="CG271" s="820">
        <v>0.2994</v>
      </c>
      <c r="CH271" s="820">
        <v>0.2994</v>
      </c>
      <c r="CI271" s="820">
        <v>0.2994</v>
      </c>
      <c r="CJ271" s="820">
        <v>0.2994</v>
      </c>
      <c r="CK271" s="820">
        <v>0.2994</v>
      </c>
      <c r="CL271" s="820">
        <v>0.2994</v>
      </c>
      <c r="CM271" s="820">
        <v>0.2994</v>
      </c>
      <c r="CN271" s="820">
        <v>0.2994</v>
      </c>
      <c r="CO271" s="820">
        <v>0.2994</v>
      </c>
      <c r="CP271" s="820">
        <v>0.2994</v>
      </c>
      <c r="CQ271" s="820">
        <v>0.2994</v>
      </c>
      <c r="CR271" s="820">
        <v>0.2994</v>
      </c>
      <c r="CS271" s="820">
        <v>0.2994</v>
      </c>
      <c r="CT271" s="820">
        <v>0.2994</v>
      </c>
      <c r="CU271" s="820">
        <v>0.26379999999999998</v>
      </c>
      <c r="CV271" s="820"/>
      <c r="CW271" s="820"/>
      <c r="CX271" s="820"/>
      <c r="CY271" s="820"/>
      <c r="CZ271" s="820"/>
      <c r="DA271" s="821"/>
    </row>
    <row r="272" spans="2:105">
      <c r="B272" s="800">
        <v>19370</v>
      </c>
      <c r="C272" s="782" t="s">
        <v>682</v>
      </c>
      <c r="D272" s="782" t="s">
        <v>858</v>
      </c>
      <c r="E272" s="782" t="s">
        <v>740</v>
      </c>
      <c r="F272" s="782" t="s">
        <v>820</v>
      </c>
      <c r="G272" s="782" t="s">
        <v>821</v>
      </c>
      <c r="H272" s="815">
        <v>2016</v>
      </c>
      <c r="I272" s="816"/>
      <c r="J272" s="764">
        <v>804422</v>
      </c>
      <c r="K272" s="764"/>
      <c r="L272" s="764" t="s">
        <v>29</v>
      </c>
      <c r="M272" s="782"/>
      <c r="N272" s="782"/>
      <c r="O272" s="782"/>
      <c r="P272" s="782"/>
      <c r="Q272" s="782"/>
      <c r="R272" s="782"/>
      <c r="S272" s="816"/>
      <c r="T272" s="782" t="s">
        <v>863</v>
      </c>
      <c r="U272" s="782"/>
      <c r="V272" s="782"/>
      <c r="W272" s="782"/>
      <c r="X272" s="801">
        <v>42647</v>
      </c>
      <c r="Y272" s="815" t="s">
        <v>864</v>
      </c>
      <c r="Z272" s="815">
        <v>2</v>
      </c>
      <c r="AA272" s="815"/>
      <c r="AB272" s="815">
        <v>650</v>
      </c>
      <c r="AC272" s="814">
        <v>42692</v>
      </c>
      <c r="AD272" s="816"/>
      <c r="AE272" s="782" t="s">
        <v>825</v>
      </c>
      <c r="AF272" s="782"/>
      <c r="AG272" s="782"/>
      <c r="AH272" s="817"/>
      <c r="AI272" s="800">
        <v>1244.8599999999999</v>
      </c>
      <c r="AJ272" s="782">
        <v>0.3751185861316742</v>
      </c>
      <c r="AK272" s="816"/>
      <c r="AL272" s="800">
        <v>1.1234998313063316</v>
      </c>
      <c r="AM272" s="782">
        <v>1.0993856749482398</v>
      </c>
      <c r="AN272" s="782">
        <v>0.70684970684970683</v>
      </c>
      <c r="AO272" s="818">
        <v>0.7259941804073714</v>
      </c>
      <c r="AP272" s="816"/>
      <c r="AQ272" s="819">
        <v>1398.6</v>
      </c>
      <c r="AR272" s="820">
        <v>0.41240000000000004</v>
      </c>
      <c r="AS272" s="820">
        <v>1398.6</v>
      </c>
      <c r="AT272" s="820">
        <v>0.41240000000000004</v>
      </c>
      <c r="AU272" s="816"/>
      <c r="AV272" s="820">
        <v>988.59999999999991</v>
      </c>
      <c r="AW272" s="820">
        <v>0.2994</v>
      </c>
      <c r="AX272" s="820">
        <v>988.59999999999991</v>
      </c>
      <c r="AY272" s="820">
        <v>0.2994</v>
      </c>
      <c r="AZ272" s="816"/>
      <c r="BA272" s="820"/>
      <c r="BB272" s="820">
        <v>988.59999999999991</v>
      </c>
      <c r="BC272" s="820">
        <v>988.59999999999991</v>
      </c>
      <c r="BD272" s="820">
        <v>988.59999999999991</v>
      </c>
      <c r="BE272" s="820">
        <v>988.59999999999991</v>
      </c>
      <c r="BF272" s="820">
        <v>988.59999999999991</v>
      </c>
      <c r="BG272" s="820">
        <v>988.59999999999991</v>
      </c>
      <c r="BH272" s="820">
        <v>988.59999999999991</v>
      </c>
      <c r="BI272" s="820">
        <v>988.59999999999991</v>
      </c>
      <c r="BJ272" s="820">
        <v>988.59999999999991</v>
      </c>
      <c r="BK272" s="820">
        <v>988.59999999999991</v>
      </c>
      <c r="BL272" s="820">
        <v>988.59999999999991</v>
      </c>
      <c r="BM272" s="820">
        <v>988.59999999999991</v>
      </c>
      <c r="BN272" s="820">
        <v>988.59999999999991</v>
      </c>
      <c r="BO272" s="820">
        <v>988.59999999999991</v>
      </c>
      <c r="BP272" s="820">
        <v>988.59999999999991</v>
      </c>
      <c r="BQ272" s="820">
        <v>988.59999999999991</v>
      </c>
      <c r="BR272" s="820">
        <v>988.59999999999991</v>
      </c>
      <c r="BS272" s="820">
        <v>988.59999999999991</v>
      </c>
      <c r="BT272" s="820">
        <v>956.8</v>
      </c>
      <c r="BU272" s="820"/>
      <c r="BV272" s="820"/>
      <c r="BW272" s="820"/>
      <c r="BX272" s="820"/>
      <c r="BY272" s="820"/>
      <c r="BZ272" s="820"/>
      <c r="CA272" s="816"/>
      <c r="CB272" s="820"/>
      <c r="CC272" s="820">
        <v>0.2994</v>
      </c>
      <c r="CD272" s="820">
        <v>0.2994</v>
      </c>
      <c r="CE272" s="820">
        <v>0.2994</v>
      </c>
      <c r="CF272" s="820">
        <v>0.2994</v>
      </c>
      <c r="CG272" s="820">
        <v>0.2994</v>
      </c>
      <c r="CH272" s="820">
        <v>0.2994</v>
      </c>
      <c r="CI272" s="820">
        <v>0.2994</v>
      </c>
      <c r="CJ272" s="820">
        <v>0.2994</v>
      </c>
      <c r="CK272" s="820">
        <v>0.2994</v>
      </c>
      <c r="CL272" s="820">
        <v>0.2994</v>
      </c>
      <c r="CM272" s="820">
        <v>0.2994</v>
      </c>
      <c r="CN272" s="820">
        <v>0.2994</v>
      </c>
      <c r="CO272" s="820">
        <v>0.2994</v>
      </c>
      <c r="CP272" s="820">
        <v>0.2994</v>
      </c>
      <c r="CQ272" s="820">
        <v>0.2994</v>
      </c>
      <c r="CR272" s="820">
        <v>0.2994</v>
      </c>
      <c r="CS272" s="820">
        <v>0.2994</v>
      </c>
      <c r="CT272" s="820">
        <v>0.2994</v>
      </c>
      <c r="CU272" s="820">
        <v>0.26379999999999998</v>
      </c>
      <c r="CV272" s="820"/>
      <c r="CW272" s="820"/>
      <c r="CX272" s="820"/>
      <c r="CY272" s="820"/>
      <c r="CZ272" s="820"/>
      <c r="DA272" s="821"/>
    </row>
    <row r="273" spans="2:105">
      <c r="B273" s="800">
        <v>19372</v>
      </c>
      <c r="C273" s="782" t="s">
        <v>682</v>
      </c>
      <c r="D273" s="782" t="s">
        <v>858</v>
      </c>
      <c r="E273" s="782" t="s">
        <v>740</v>
      </c>
      <c r="F273" s="782" t="s">
        <v>820</v>
      </c>
      <c r="G273" s="782" t="s">
        <v>821</v>
      </c>
      <c r="H273" s="815">
        <v>2016</v>
      </c>
      <c r="I273" s="816"/>
      <c r="J273" s="764">
        <v>803103</v>
      </c>
      <c r="K273" s="764"/>
      <c r="L273" s="764" t="s">
        <v>29</v>
      </c>
      <c r="M273" s="782"/>
      <c r="N273" s="782"/>
      <c r="O273" s="782"/>
      <c r="P273" s="782"/>
      <c r="Q273" s="782"/>
      <c r="R273" s="782"/>
      <c r="S273" s="816"/>
      <c r="T273" s="782" t="s">
        <v>859</v>
      </c>
      <c r="U273" s="782"/>
      <c r="V273" s="782"/>
      <c r="W273" s="782"/>
      <c r="X273" s="801">
        <v>42654</v>
      </c>
      <c r="Y273" s="815" t="s">
        <v>862</v>
      </c>
      <c r="Z273" s="815">
        <v>1</v>
      </c>
      <c r="AA273" s="815"/>
      <c r="AB273" s="815">
        <v>250</v>
      </c>
      <c r="AC273" s="814">
        <v>42684</v>
      </c>
      <c r="AD273" s="816"/>
      <c r="AE273" s="782" t="s">
        <v>825</v>
      </c>
      <c r="AF273" s="782"/>
      <c r="AG273" s="782"/>
      <c r="AH273" s="817"/>
      <c r="AI273" s="800">
        <v>1228</v>
      </c>
      <c r="AJ273" s="782">
        <v>0.36522153846153799</v>
      </c>
      <c r="AK273" s="816"/>
      <c r="AL273" s="800">
        <v>1.1130293159609119</v>
      </c>
      <c r="AM273" s="782">
        <v>1.0317025704103739</v>
      </c>
      <c r="AN273" s="782">
        <v>0.70002926543751831</v>
      </c>
      <c r="AO273" s="818">
        <v>0.70010615711252644</v>
      </c>
      <c r="AP273" s="816"/>
      <c r="AQ273" s="819">
        <v>1366.8</v>
      </c>
      <c r="AR273" s="820">
        <v>0.37680000000000002</v>
      </c>
      <c r="AS273" s="820">
        <v>1366.8</v>
      </c>
      <c r="AT273" s="820">
        <v>0.37680000000000002</v>
      </c>
      <c r="AU273" s="816"/>
      <c r="AV273" s="820">
        <v>956.8</v>
      </c>
      <c r="AW273" s="820">
        <v>0.26379999999999998</v>
      </c>
      <c r="AX273" s="820">
        <v>956.8</v>
      </c>
      <c r="AY273" s="820">
        <v>0.26379999999999998</v>
      </c>
      <c r="AZ273" s="816"/>
      <c r="BA273" s="820"/>
      <c r="BB273" s="820">
        <v>956.8</v>
      </c>
      <c r="BC273" s="820">
        <v>956.8</v>
      </c>
      <c r="BD273" s="820">
        <v>956.8</v>
      </c>
      <c r="BE273" s="820">
        <v>956.8</v>
      </c>
      <c r="BF273" s="820">
        <v>956.8</v>
      </c>
      <c r="BG273" s="820">
        <v>956.8</v>
      </c>
      <c r="BH273" s="820">
        <v>956.8</v>
      </c>
      <c r="BI273" s="820">
        <v>956.8</v>
      </c>
      <c r="BJ273" s="820">
        <v>956.8</v>
      </c>
      <c r="BK273" s="820">
        <v>956.8</v>
      </c>
      <c r="BL273" s="820">
        <v>956.8</v>
      </c>
      <c r="BM273" s="820">
        <v>956.8</v>
      </c>
      <c r="BN273" s="820">
        <v>956.8</v>
      </c>
      <c r="BO273" s="820">
        <v>956.8</v>
      </c>
      <c r="BP273" s="820">
        <v>956.8</v>
      </c>
      <c r="BQ273" s="820">
        <v>956.8</v>
      </c>
      <c r="BR273" s="820">
        <v>956.8</v>
      </c>
      <c r="BS273" s="820">
        <v>956.8</v>
      </c>
      <c r="BT273" s="820">
        <v>956.8</v>
      </c>
      <c r="BU273" s="820"/>
      <c r="BV273" s="820"/>
      <c r="BW273" s="820"/>
      <c r="BX273" s="820"/>
      <c r="BY273" s="820"/>
      <c r="BZ273" s="820"/>
      <c r="CA273" s="816"/>
      <c r="CB273" s="820"/>
      <c r="CC273" s="820">
        <v>0.26379999999999998</v>
      </c>
      <c r="CD273" s="820">
        <v>0.26379999999999998</v>
      </c>
      <c r="CE273" s="820">
        <v>0.26379999999999998</v>
      </c>
      <c r="CF273" s="820">
        <v>0.26379999999999998</v>
      </c>
      <c r="CG273" s="820">
        <v>0.26379999999999998</v>
      </c>
      <c r="CH273" s="820">
        <v>0.26379999999999998</v>
      </c>
      <c r="CI273" s="820">
        <v>0.26379999999999998</v>
      </c>
      <c r="CJ273" s="820">
        <v>0.26379999999999998</v>
      </c>
      <c r="CK273" s="820">
        <v>0.26379999999999998</v>
      </c>
      <c r="CL273" s="820">
        <v>0.26379999999999998</v>
      </c>
      <c r="CM273" s="820">
        <v>0.26379999999999998</v>
      </c>
      <c r="CN273" s="820">
        <v>0.26379999999999998</v>
      </c>
      <c r="CO273" s="820">
        <v>0.26379999999999998</v>
      </c>
      <c r="CP273" s="820">
        <v>0.26379999999999998</v>
      </c>
      <c r="CQ273" s="820">
        <v>0.26379999999999998</v>
      </c>
      <c r="CR273" s="820">
        <v>0.26379999999999998</v>
      </c>
      <c r="CS273" s="820">
        <v>0.26379999999999998</v>
      </c>
      <c r="CT273" s="820">
        <v>0.26379999999999998</v>
      </c>
      <c r="CU273" s="820">
        <v>0.26379999999999998</v>
      </c>
      <c r="CV273" s="820"/>
      <c r="CW273" s="820"/>
      <c r="CX273" s="820"/>
      <c r="CY273" s="820"/>
      <c r="CZ273" s="820"/>
      <c r="DA273" s="821"/>
    </row>
    <row r="274" spans="2:105">
      <c r="B274" s="800">
        <v>19374</v>
      </c>
      <c r="C274" s="782" t="s">
        <v>682</v>
      </c>
      <c r="D274" s="782" t="s">
        <v>858</v>
      </c>
      <c r="E274" s="782" t="s">
        <v>740</v>
      </c>
      <c r="F274" s="782" t="s">
        <v>820</v>
      </c>
      <c r="G274" s="782" t="s">
        <v>821</v>
      </c>
      <c r="H274" s="815">
        <v>2016</v>
      </c>
      <c r="I274" s="816"/>
      <c r="J274" s="764">
        <v>788689</v>
      </c>
      <c r="K274" s="764"/>
      <c r="L274" s="764" t="s">
        <v>29</v>
      </c>
      <c r="M274" s="782"/>
      <c r="N274" s="782"/>
      <c r="O274" s="782"/>
      <c r="P274" s="782"/>
      <c r="Q274" s="782"/>
      <c r="R274" s="782"/>
      <c r="S274" s="816"/>
      <c r="T274" s="782" t="s">
        <v>865</v>
      </c>
      <c r="U274" s="782"/>
      <c r="V274" s="782"/>
      <c r="W274" s="782"/>
      <c r="X274" s="801">
        <v>42564</v>
      </c>
      <c r="Y274" s="815" t="s">
        <v>862</v>
      </c>
      <c r="Z274" s="815">
        <v>1</v>
      </c>
      <c r="AA274" s="815"/>
      <c r="AB274" s="815">
        <v>250</v>
      </c>
      <c r="AC274" s="814">
        <v>42684</v>
      </c>
      <c r="AD274" s="816"/>
      <c r="AE274" s="782" t="s">
        <v>825</v>
      </c>
      <c r="AF274" s="782"/>
      <c r="AG274" s="782"/>
      <c r="AH274" s="817"/>
      <c r="AI274" s="800">
        <v>0</v>
      </c>
      <c r="AJ274" s="782">
        <v>0</v>
      </c>
      <c r="AK274" s="816"/>
      <c r="AL274" s="800" t="s">
        <v>833</v>
      </c>
      <c r="AM274" s="782" t="s">
        <v>833</v>
      </c>
      <c r="AN274" s="782" t="e">
        <v>#DIV/0!</v>
      </c>
      <c r="AO274" s="818" t="e">
        <v>#DIV/0!</v>
      </c>
      <c r="AP274" s="816"/>
      <c r="AQ274" s="819">
        <v>0</v>
      </c>
      <c r="AR274" s="820">
        <v>0</v>
      </c>
      <c r="AS274" s="820">
        <v>0</v>
      </c>
      <c r="AT274" s="820">
        <v>0</v>
      </c>
      <c r="AU274" s="816"/>
      <c r="AV274" s="820">
        <v>0</v>
      </c>
      <c r="AW274" s="820">
        <v>0</v>
      </c>
      <c r="AX274" s="820">
        <v>0</v>
      </c>
      <c r="AY274" s="820">
        <v>0</v>
      </c>
      <c r="AZ274" s="816"/>
      <c r="BA274" s="820"/>
      <c r="BB274" s="820">
        <v>0</v>
      </c>
      <c r="BC274" s="820">
        <v>0</v>
      </c>
      <c r="BD274" s="820">
        <v>0</v>
      </c>
      <c r="BE274" s="820">
        <v>0</v>
      </c>
      <c r="BF274" s="820">
        <v>0</v>
      </c>
      <c r="BG274" s="820">
        <v>0</v>
      </c>
      <c r="BH274" s="820">
        <v>0</v>
      </c>
      <c r="BI274" s="820">
        <v>0</v>
      </c>
      <c r="BJ274" s="820">
        <v>0</v>
      </c>
      <c r="BK274" s="820">
        <v>0</v>
      </c>
      <c r="BL274" s="820">
        <v>0</v>
      </c>
      <c r="BM274" s="820">
        <v>0</v>
      </c>
      <c r="BN274" s="820">
        <v>0</v>
      </c>
      <c r="BO274" s="820">
        <v>0</v>
      </c>
      <c r="BP274" s="820">
        <v>0</v>
      </c>
      <c r="BQ274" s="820">
        <v>0</v>
      </c>
      <c r="BR274" s="820">
        <v>0</v>
      </c>
      <c r="BS274" s="820">
        <v>0</v>
      </c>
      <c r="BT274" s="820">
        <v>0</v>
      </c>
      <c r="BU274" s="820"/>
      <c r="BV274" s="820"/>
      <c r="BW274" s="820"/>
      <c r="BX274" s="820"/>
      <c r="BY274" s="820"/>
      <c r="BZ274" s="820"/>
      <c r="CA274" s="816"/>
      <c r="CB274" s="820"/>
      <c r="CC274" s="820">
        <v>0</v>
      </c>
      <c r="CD274" s="820">
        <v>0</v>
      </c>
      <c r="CE274" s="820">
        <v>0</v>
      </c>
      <c r="CF274" s="820">
        <v>0</v>
      </c>
      <c r="CG274" s="820">
        <v>0</v>
      </c>
      <c r="CH274" s="820">
        <v>0</v>
      </c>
      <c r="CI274" s="820">
        <v>0</v>
      </c>
      <c r="CJ274" s="820">
        <v>0</v>
      </c>
      <c r="CK274" s="820">
        <v>0</v>
      </c>
      <c r="CL274" s="820">
        <v>0</v>
      </c>
      <c r="CM274" s="820">
        <v>0</v>
      </c>
      <c r="CN274" s="820">
        <v>0</v>
      </c>
      <c r="CO274" s="820">
        <v>0</v>
      </c>
      <c r="CP274" s="820">
        <v>0</v>
      </c>
      <c r="CQ274" s="820">
        <v>0</v>
      </c>
      <c r="CR274" s="820">
        <v>0</v>
      </c>
      <c r="CS274" s="820">
        <v>0</v>
      </c>
      <c r="CT274" s="820">
        <v>0</v>
      </c>
      <c r="CU274" s="820">
        <v>0</v>
      </c>
      <c r="CV274" s="820"/>
      <c r="CW274" s="820"/>
      <c r="CX274" s="820"/>
      <c r="CY274" s="820"/>
      <c r="CZ274" s="820"/>
      <c r="DA274" s="821"/>
    </row>
    <row r="275" spans="2:105">
      <c r="B275" s="800">
        <v>19375</v>
      </c>
      <c r="C275" s="782" t="s">
        <v>682</v>
      </c>
      <c r="D275" s="782" t="s">
        <v>858</v>
      </c>
      <c r="E275" s="782" t="s">
        <v>740</v>
      </c>
      <c r="F275" s="782" t="s">
        <v>820</v>
      </c>
      <c r="G275" s="782" t="s">
        <v>821</v>
      </c>
      <c r="H275" s="815">
        <v>2016</v>
      </c>
      <c r="I275" s="816"/>
      <c r="J275" s="764">
        <v>788678</v>
      </c>
      <c r="K275" s="764"/>
      <c r="L275" s="764" t="s">
        <v>29</v>
      </c>
      <c r="M275" s="782"/>
      <c r="N275" s="782"/>
      <c r="O275" s="782"/>
      <c r="P275" s="782"/>
      <c r="Q275" s="782"/>
      <c r="R275" s="782"/>
      <c r="S275" s="816"/>
      <c r="T275" s="782" t="s">
        <v>865</v>
      </c>
      <c r="U275" s="782"/>
      <c r="V275" s="782"/>
      <c r="W275" s="782"/>
      <c r="X275" s="801">
        <v>42568</v>
      </c>
      <c r="Y275" s="815" t="s">
        <v>862</v>
      </c>
      <c r="Z275" s="815">
        <v>1</v>
      </c>
      <c r="AA275" s="815"/>
      <c r="AB275" s="815">
        <v>250</v>
      </c>
      <c r="AC275" s="814">
        <v>42676</v>
      </c>
      <c r="AD275" s="816"/>
      <c r="AE275" s="782" t="s">
        <v>825</v>
      </c>
      <c r="AF275" s="782"/>
      <c r="AG275" s="782"/>
      <c r="AH275" s="817"/>
      <c r="AI275" s="800">
        <v>0</v>
      </c>
      <c r="AJ275" s="782">
        <v>0</v>
      </c>
      <c r="AK275" s="816"/>
      <c r="AL275" s="800" t="s">
        <v>833</v>
      </c>
      <c r="AM275" s="782" t="s">
        <v>833</v>
      </c>
      <c r="AN275" s="782" t="e">
        <v>#DIV/0!</v>
      </c>
      <c r="AO275" s="818" t="e">
        <v>#DIV/0!</v>
      </c>
      <c r="AP275" s="816"/>
      <c r="AQ275" s="819">
        <v>0</v>
      </c>
      <c r="AR275" s="820">
        <v>0</v>
      </c>
      <c r="AS275" s="820">
        <v>0</v>
      </c>
      <c r="AT275" s="820">
        <v>0</v>
      </c>
      <c r="AU275" s="816"/>
      <c r="AV275" s="820">
        <v>0</v>
      </c>
      <c r="AW275" s="820">
        <v>0</v>
      </c>
      <c r="AX275" s="820">
        <v>0</v>
      </c>
      <c r="AY275" s="820">
        <v>0</v>
      </c>
      <c r="AZ275" s="816"/>
      <c r="BA275" s="820"/>
      <c r="BB275" s="820">
        <v>0</v>
      </c>
      <c r="BC275" s="820">
        <v>0</v>
      </c>
      <c r="BD275" s="820">
        <v>0</v>
      </c>
      <c r="BE275" s="820">
        <v>0</v>
      </c>
      <c r="BF275" s="820">
        <v>0</v>
      </c>
      <c r="BG275" s="820">
        <v>0</v>
      </c>
      <c r="BH275" s="820">
        <v>0</v>
      </c>
      <c r="BI275" s="820">
        <v>0</v>
      </c>
      <c r="BJ275" s="820">
        <v>0</v>
      </c>
      <c r="BK275" s="820">
        <v>0</v>
      </c>
      <c r="BL275" s="820">
        <v>0</v>
      </c>
      <c r="BM275" s="820">
        <v>0</v>
      </c>
      <c r="BN275" s="820">
        <v>0</v>
      </c>
      <c r="BO275" s="820">
        <v>0</v>
      </c>
      <c r="BP275" s="820">
        <v>0</v>
      </c>
      <c r="BQ275" s="820">
        <v>0</v>
      </c>
      <c r="BR275" s="820">
        <v>0</v>
      </c>
      <c r="BS275" s="820">
        <v>0</v>
      </c>
      <c r="BT275" s="820">
        <v>0</v>
      </c>
      <c r="BU275" s="820"/>
      <c r="BV275" s="820"/>
      <c r="BW275" s="820"/>
      <c r="BX275" s="820"/>
      <c r="BY275" s="820"/>
      <c r="BZ275" s="820"/>
      <c r="CA275" s="816"/>
      <c r="CB275" s="820"/>
      <c r="CC275" s="820">
        <v>0</v>
      </c>
      <c r="CD275" s="820">
        <v>0</v>
      </c>
      <c r="CE275" s="820">
        <v>0</v>
      </c>
      <c r="CF275" s="820">
        <v>0</v>
      </c>
      <c r="CG275" s="820">
        <v>0</v>
      </c>
      <c r="CH275" s="820">
        <v>0</v>
      </c>
      <c r="CI275" s="820">
        <v>0</v>
      </c>
      <c r="CJ275" s="820">
        <v>0</v>
      </c>
      <c r="CK275" s="820">
        <v>0</v>
      </c>
      <c r="CL275" s="820">
        <v>0</v>
      </c>
      <c r="CM275" s="820">
        <v>0</v>
      </c>
      <c r="CN275" s="820">
        <v>0</v>
      </c>
      <c r="CO275" s="820">
        <v>0</v>
      </c>
      <c r="CP275" s="820">
        <v>0</v>
      </c>
      <c r="CQ275" s="820">
        <v>0</v>
      </c>
      <c r="CR275" s="820">
        <v>0</v>
      </c>
      <c r="CS275" s="820">
        <v>0</v>
      </c>
      <c r="CT275" s="820">
        <v>0</v>
      </c>
      <c r="CU275" s="820">
        <v>0</v>
      </c>
      <c r="CV275" s="820"/>
      <c r="CW275" s="820"/>
      <c r="CX275" s="820"/>
      <c r="CY275" s="820"/>
      <c r="CZ275" s="820"/>
      <c r="DA275" s="821"/>
    </row>
    <row r="276" spans="2:105">
      <c r="B276" s="800">
        <v>19379</v>
      </c>
      <c r="C276" s="782" t="s">
        <v>682</v>
      </c>
      <c r="D276" s="782" t="s">
        <v>858</v>
      </c>
      <c r="E276" s="782" t="s">
        <v>740</v>
      </c>
      <c r="F276" s="782" t="s">
        <v>820</v>
      </c>
      <c r="G276" s="782" t="s">
        <v>821</v>
      </c>
      <c r="H276" s="815">
        <v>2016</v>
      </c>
      <c r="I276" s="816"/>
      <c r="J276" s="764">
        <v>792794</v>
      </c>
      <c r="K276" s="764"/>
      <c r="L276" s="764" t="s">
        <v>29</v>
      </c>
      <c r="M276" s="782"/>
      <c r="N276" s="782"/>
      <c r="O276" s="782"/>
      <c r="P276" s="782"/>
      <c r="Q276" s="782"/>
      <c r="R276" s="782"/>
      <c r="S276" s="816"/>
      <c r="T276" s="782" t="s">
        <v>859</v>
      </c>
      <c r="U276" s="782"/>
      <c r="V276" s="782"/>
      <c r="W276" s="782"/>
      <c r="X276" s="801">
        <v>42618</v>
      </c>
      <c r="Y276" s="815" t="s">
        <v>862</v>
      </c>
      <c r="Z276" s="815">
        <v>1</v>
      </c>
      <c r="AA276" s="815"/>
      <c r="AB276" s="815">
        <v>250</v>
      </c>
      <c r="AC276" s="814">
        <v>42684</v>
      </c>
      <c r="AD276" s="816"/>
      <c r="AE276" s="782" t="s">
        <v>825</v>
      </c>
      <c r="AF276" s="782"/>
      <c r="AG276" s="782"/>
      <c r="AH276" s="817"/>
      <c r="AI276" s="800">
        <v>1228</v>
      </c>
      <c r="AJ276" s="782">
        <v>0.36522153846153799</v>
      </c>
      <c r="AK276" s="816"/>
      <c r="AL276" s="800">
        <v>1.1130293159609119</v>
      </c>
      <c r="AM276" s="782">
        <v>1.0317025704103739</v>
      </c>
      <c r="AN276" s="782">
        <v>0.70002926543751831</v>
      </c>
      <c r="AO276" s="818">
        <v>0.70010615711252644</v>
      </c>
      <c r="AP276" s="816"/>
      <c r="AQ276" s="819">
        <v>1366.8</v>
      </c>
      <c r="AR276" s="820">
        <v>0.37680000000000002</v>
      </c>
      <c r="AS276" s="820">
        <v>1366.8</v>
      </c>
      <c r="AT276" s="820">
        <v>0.37680000000000002</v>
      </c>
      <c r="AU276" s="816"/>
      <c r="AV276" s="820">
        <v>956.8</v>
      </c>
      <c r="AW276" s="820">
        <v>0.26379999999999998</v>
      </c>
      <c r="AX276" s="820">
        <v>956.8</v>
      </c>
      <c r="AY276" s="820">
        <v>0.26379999999999998</v>
      </c>
      <c r="AZ276" s="816"/>
      <c r="BA276" s="820"/>
      <c r="BB276" s="820">
        <v>956.8</v>
      </c>
      <c r="BC276" s="820">
        <v>956.8</v>
      </c>
      <c r="BD276" s="820">
        <v>956.8</v>
      </c>
      <c r="BE276" s="820">
        <v>956.8</v>
      </c>
      <c r="BF276" s="820">
        <v>956.8</v>
      </c>
      <c r="BG276" s="820">
        <v>956.8</v>
      </c>
      <c r="BH276" s="820">
        <v>956.8</v>
      </c>
      <c r="BI276" s="820">
        <v>956.8</v>
      </c>
      <c r="BJ276" s="820">
        <v>956.8</v>
      </c>
      <c r="BK276" s="820">
        <v>956.8</v>
      </c>
      <c r="BL276" s="820">
        <v>956.8</v>
      </c>
      <c r="BM276" s="820">
        <v>956.8</v>
      </c>
      <c r="BN276" s="820">
        <v>956.8</v>
      </c>
      <c r="BO276" s="820">
        <v>956.8</v>
      </c>
      <c r="BP276" s="820">
        <v>956.8</v>
      </c>
      <c r="BQ276" s="820">
        <v>956.8</v>
      </c>
      <c r="BR276" s="820">
        <v>956.8</v>
      </c>
      <c r="BS276" s="820">
        <v>956.8</v>
      </c>
      <c r="BT276" s="820">
        <v>956.8</v>
      </c>
      <c r="BU276" s="820"/>
      <c r="BV276" s="820"/>
      <c r="BW276" s="820"/>
      <c r="BX276" s="820"/>
      <c r="BY276" s="820"/>
      <c r="BZ276" s="820"/>
      <c r="CA276" s="816"/>
      <c r="CB276" s="820"/>
      <c r="CC276" s="820">
        <v>0.26379999999999998</v>
      </c>
      <c r="CD276" s="820">
        <v>0.26379999999999998</v>
      </c>
      <c r="CE276" s="820">
        <v>0.26379999999999998</v>
      </c>
      <c r="CF276" s="820">
        <v>0.26379999999999998</v>
      </c>
      <c r="CG276" s="820">
        <v>0.26379999999999998</v>
      </c>
      <c r="CH276" s="820">
        <v>0.26379999999999998</v>
      </c>
      <c r="CI276" s="820">
        <v>0.26379999999999998</v>
      </c>
      <c r="CJ276" s="820">
        <v>0.26379999999999998</v>
      </c>
      <c r="CK276" s="820">
        <v>0.26379999999999998</v>
      </c>
      <c r="CL276" s="820">
        <v>0.26379999999999998</v>
      </c>
      <c r="CM276" s="820">
        <v>0.26379999999999998</v>
      </c>
      <c r="CN276" s="820">
        <v>0.26379999999999998</v>
      </c>
      <c r="CO276" s="820">
        <v>0.26379999999999998</v>
      </c>
      <c r="CP276" s="820">
        <v>0.26379999999999998</v>
      </c>
      <c r="CQ276" s="820">
        <v>0.26379999999999998</v>
      </c>
      <c r="CR276" s="820">
        <v>0.26379999999999998</v>
      </c>
      <c r="CS276" s="820">
        <v>0.26379999999999998</v>
      </c>
      <c r="CT276" s="820">
        <v>0.26379999999999998</v>
      </c>
      <c r="CU276" s="820">
        <v>0.26379999999999998</v>
      </c>
      <c r="CV276" s="820"/>
      <c r="CW276" s="820"/>
      <c r="CX276" s="820"/>
      <c r="CY276" s="820"/>
      <c r="CZ276" s="820"/>
      <c r="DA276" s="821"/>
    </row>
    <row r="277" spans="2:105">
      <c r="B277" s="800">
        <v>19380</v>
      </c>
      <c r="C277" s="782" t="s">
        <v>682</v>
      </c>
      <c r="D277" s="782" t="s">
        <v>858</v>
      </c>
      <c r="E277" s="782" t="s">
        <v>740</v>
      </c>
      <c r="F277" s="782" t="s">
        <v>820</v>
      </c>
      <c r="G277" s="782" t="s">
        <v>821</v>
      </c>
      <c r="H277" s="815">
        <v>2016</v>
      </c>
      <c r="I277" s="816"/>
      <c r="J277" s="764">
        <v>792812</v>
      </c>
      <c r="K277" s="764"/>
      <c r="L277" s="764" t="s">
        <v>29</v>
      </c>
      <c r="M277" s="782"/>
      <c r="N277" s="782"/>
      <c r="O277" s="782"/>
      <c r="P277" s="782"/>
      <c r="Q277" s="782"/>
      <c r="R277" s="782"/>
      <c r="S277" s="816"/>
      <c r="T277" s="782" t="s">
        <v>866</v>
      </c>
      <c r="U277" s="782"/>
      <c r="V277" s="782"/>
      <c r="W277" s="782"/>
      <c r="X277" s="801">
        <v>42618</v>
      </c>
      <c r="Y277" s="815" t="s">
        <v>862</v>
      </c>
      <c r="Z277" s="815">
        <v>1</v>
      </c>
      <c r="AA277" s="815"/>
      <c r="AB277" s="815">
        <v>400</v>
      </c>
      <c r="AC277" s="814">
        <v>42684</v>
      </c>
      <c r="AD277" s="816"/>
      <c r="AE277" s="782" t="s">
        <v>825</v>
      </c>
      <c r="AF277" s="782"/>
      <c r="AG277" s="782"/>
      <c r="AH277" s="817"/>
      <c r="AI277" s="800">
        <v>16.86</v>
      </c>
      <c r="AJ277" s="782">
        <v>9.8970476701362407E-3</v>
      </c>
      <c r="AK277" s="816"/>
      <c r="AL277" s="800">
        <v>1.8861209964412813</v>
      </c>
      <c r="AM277" s="782">
        <v>3.5970322854381016</v>
      </c>
      <c r="AN277" s="782">
        <v>1</v>
      </c>
      <c r="AO277" s="818">
        <v>1</v>
      </c>
      <c r="AP277" s="816"/>
      <c r="AQ277" s="819">
        <v>31.8</v>
      </c>
      <c r="AR277" s="820">
        <v>3.56E-2</v>
      </c>
      <c r="AS277" s="820">
        <v>31.8</v>
      </c>
      <c r="AT277" s="820">
        <v>3.56E-2</v>
      </c>
      <c r="AU277" s="816"/>
      <c r="AV277" s="820">
        <v>31.8</v>
      </c>
      <c r="AW277" s="820">
        <v>3.56E-2</v>
      </c>
      <c r="AX277" s="820">
        <v>31.8</v>
      </c>
      <c r="AY277" s="820">
        <v>3.56E-2</v>
      </c>
      <c r="AZ277" s="816"/>
      <c r="BA277" s="820"/>
      <c r="BB277" s="820">
        <v>31.8</v>
      </c>
      <c r="BC277" s="820">
        <v>31.8</v>
      </c>
      <c r="BD277" s="820">
        <v>31.8</v>
      </c>
      <c r="BE277" s="820">
        <v>31.8</v>
      </c>
      <c r="BF277" s="820">
        <v>31.8</v>
      </c>
      <c r="BG277" s="820">
        <v>31.8</v>
      </c>
      <c r="BH277" s="820">
        <v>31.8</v>
      </c>
      <c r="BI277" s="820">
        <v>31.8</v>
      </c>
      <c r="BJ277" s="820">
        <v>31.8</v>
      </c>
      <c r="BK277" s="820">
        <v>31.8</v>
      </c>
      <c r="BL277" s="820">
        <v>31.8</v>
      </c>
      <c r="BM277" s="820">
        <v>31.8</v>
      </c>
      <c r="BN277" s="820">
        <v>31.8</v>
      </c>
      <c r="BO277" s="820">
        <v>31.8</v>
      </c>
      <c r="BP277" s="820">
        <v>31.8</v>
      </c>
      <c r="BQ277" s="820">
        <v>31.8</v>
      </c>
      <c r="BR277" s="820">
        <v>31.8</v>
      </c>
      <c r="BS277" s="820">
        <v>31.8</v>
      </c>
      <c r="BT277" s="820">
        <v>0</v>
      </c>
      <c r="BU277" s="820"/>
      <c r="BV277" s="820"/>
      <c r="BW277" s="820"/>
      <c r="BX277" s="820"/>
      <c r="BY277" s="820"/>
      <c r="BZ277" s="820"/>
      <c r="CA277" s="816"/>
      <c r="CB277" s="820"/>
      <c r="CC277" s="820">
        <v>3.56E-2</v>
      </c>
      <c r="CD277" s="820">
        <v>3.56E-2</v>
      </c>
      <c r="CE277" s="820">
        <v>3.56E-2</v>
      </c>
      <c r="CF277" s="820">
        <v>3.56E-2</v>
      </c>
      <c r="CG277" s="820">
        <v>3.56E-2</v>
      </c>
      <c r="CH277" s="820">
        <v>3.56E-2</v>
      </c>
      <c r="CI277" s="820">
        <v>3.56E-2</v>
      </c>
      <c r="CJ277" s="820">
        <v>3.56E-2</v>
      </c>
      <c r="CK277" s="820">
        <v>3.56E-2</v>
      </c>
      <c r="CL277" s="820">
        <v>3.56E-2</v>
      </c>
      <c r="CM277" s="820">
        <v>3.56E-2</v>
      </c>
      <c r="CN277" s="820">
        <v>3.56E-2</v>
      </c>
      <c r="CO277" s="820">
        <v>3.56E-2</v>
      </c>
      <c r="CP277" s="820">
        <v>3.56E-2</v>
      </c>
      <c r="CQ277" s="820">
        <v>3.56E-2</v>
      </c>
      <c r="CR277" s="820">
        <v>3.56E-2</v>
      </c>
      <c r="CS277" s="820">
        <v>3.56E-2</v>
      </c>
      <c r="CT277" s="820">
        <v>3.56E-2</v>
      </c>
      <c r="CU277" s="820">
        <v>0</v>
      </c>
      <c r="CV277" s="820"/>
      <c r="CW277" s="820"/>
      <c r="CX277" s="820"/>
      <c r="CY277" s="820"/>
      <c r="CZ277" s="820"/>
      <c r="DA277" s="821"/>
    </row>
    <row r="278" spans="2:105">
      <c r="B278" s="800">
        <v>19371</v>
      </c>
      <c r="C278" s="782" t="s">
        <v>682</v>
      </c>
      <c r="D278" s="782" t="s">
        <v>858</v>
      </c>
      <c r="E278" s="782" t="s">
        <v>740</v>
      </c>
      <c r="F278" s="782" t="s">
        <v>820</v>
      </c>
      <c r="G278" s="782" t="s">
        <v>821</v>
      </c>
      <c r="H278" s="815">
        <v>2016</v>
      </c>
      <c r="I278" s="816"/>
      <c r="J278" s="764">
        <v>802117</v>
      </c>
      <c r="K278" s="764"/>
      <c r="L278" s="764" t="s">
        <v>29</v>
      </c>
      <c r="M278" s="782"/>
      <c r="N278" s="782"/>
      <c r="O278" s="782"/>
      <c r="P278" s="782"/>
      <c r="Q278" s="782"/>
      <c r="R278" s="782"/>
      <c r="S278" s="816"/>
      <c r="T278" s="782" t="s">
        <v>859</v>
      </c>
      <c r="U278" s="782"/>
      <c r="V278" s="782"/>
      <c r="W278" s="782"/>
      <c r="X278" s="801">
        <v>42650</v>
      </c>
      <c r="Y278" s="815" t="s">
        <v>862</v>
      </c>
      <c r="Z278" s="815">
        <v>1</v>
      </c>
      <c r="AA278" s="815"/>
      <c r="AB278" s="815">
        <v>250</v>
      </c>
      <c r="AC278" s="814">
        <v>42698</v>
      </c>
      <c r="AD278" s="816"/>
      <c r="AE278" s="782" t="s">
        <v>825</v>
      </c>
      <c r="AF278" s="782"/>
      <c r="AG278" s="782"/>
      <c r="AH278" s="817"/>
      <c r="AI278" s="800">
        <v>1228</v>
      </c>
      <c r="AJ278" s="782">
        <v>0.36522153846153799</v>
      </c>
      <c r="AK278" s="816"/>
      <c r="AL278" s="800">
        <v>1.1130293159609119</v>
      </c>
      <c r="AM278" s="782">
        <v>1.0317025704103739</v>
      </c>
      <c r="AN278" s="782">
        <v>0.70002926543751831</v>
      </c>
      <c r="AO278" s="818">
        <v>0.70010615711252644</v>
      </c>
      <c r="AP278" s="816"/>
      <c r="AQ278" s="819">
        <v>1366.8</v>
      </c>
      <c r="AR278" s="820">
        <v>0.37680000000000002</v>
      </c>
      <c r="AS278" s="820">
        <v>1366.8</v>
      </c>
      <c r="AT278" s="820">
        <v>0.37680000000000002</v>
      </c>
      <c r="AU278" s="816"/>
      <c r="AV278" s="820">
        <v>956.8</v>
      </c>
      <c r="AW278" s="820">
        <v>0.26379999999999998</v>
      </c>
      <c r="AX278" s="820">
        <v>956.8</v>
      </c>
      <c r="AY278" s="820">
        <v>0.26379999999999998</v>
      </c>
      <c r="AZ278" s="816"/>
      <c r="BA278" s="820"/>
      <c r="BB278" s="820">
        <v>956.8</v>
      </c>
      <c r="BC278" s="820">
        <v>956.8</v>
      </c>
      <c r="BD278" s="820">
        <v>956.8</v>
      </c>
      <c r="BE278" s="820">
        <v>956.8</v>
      </c>
      <c r="BF278" s="820">
        <v>956.8</v>
      </c>
      <c r="BG278" s="820">
        <v>956.8</v>
      </c>
      <c r="BH278" s="820">
        <v>956.8</v>
      </c>
      <c r="BI278" s="820">
        <v>956.8</v>
      </c>
      <c r="BJ278" s="820">
        <v>956.8</v>
      </c>
      <c r="BK278" s="820">
        <v>956.8</v>
      </c>
      <c r="BL278" s="820">
        <v>956.8</v>
      </c>
      <c r="BM278" s="820">
        <v>956.8</v>
      </c>
      <c r="BN278" s="820">
        <v>956.8</v>
      </c>
      <c r="BO278" s="820">
        <v>956.8</v>
      </c>
      <c r="BP278" s="820">
        <v>956.8</v>
      </c>
      <c r="BQ278" s="820">
        <v>956.8</v>
      </c>
      <c r="BR278" s="820">
        <v>956.8</v>
      </c>
      <c r="BS278" s="820">
        <v>956.8</v>
      </c>
      <c r="BT278" s="820">
        <v>956.8</v>
      </c>
      <c r="BU278" s="820"/>
      <c r="BV278" s="820"/>
      <c r="BW278" s="820"/>
      <c r="BX278" s="820"/>
      <c r="BY278" s="820"/>
      <c r="BZ278" s="820"/>
      <c r="CA278" s="816"/>
      <c r="CB278" s="820"/>
      <c r="CC278" s="820">
        <v>0.26379999999999998</v>
      </c>
      <c r="CD278" s="820">
        <v>0.26379999999999998</v>
      </c>
      <c r="CE278" s="820">
        <v>0.26379999999999998</v>
      </c>
      <c r="CF278" s="820">
        <v>0.26379999999999998</v>
      </c>
      <c r="CG278" s="820">
        <v>0.26379999999999998</v>
      </c>
      <c r="CH278" s="820">
        <v>0.26379999999999998</v>
      </c>
      <c r="CI278" s="820">
        <v>0.26379999999999998</v>
      </c>
      <c r="CJ278" s="820">
        <v>0.26379999999999998</v>
      </c>
      <c r="CK278" s="820">
        <v>0.26379999999999998</v>
      </c>
      <c r="CL278" s="820">
        <v>0.26379999999999998</v>
      </c>
      <c r="CM278" s="820">
        <v>0.26379999999999998</v>
      </c>
      <c r="CN278" s="820">
        <v>0.26379999999999998</v>
      </c>
      <c r="CO278" s="820">
        <v>0.26379999999999998</v>
      </c>
      <c r="CP278" s="820">
        <v>0.26379999999999998</v>
      </c>
      <c r="CQ278" s="820">
        <v>0.26379999999999998</v>
      </c>
      <c r="CR278" s="820">
        <v>0.26379999999999998</v>
      </c>
      <c r="CS278" s="820">
        <v>0.26379999999999998</v>
      </c>
      <c r="CT278" s="820">
        <v>0.26379999999999998</v>
      </c>
      <c r="CU278" s="820">
        <v>0.26379999999999998</v>
      </c>
      <c r="CV278" s="820"/>
      <c r="CW278" s="820"/>
      <c r="CX278" s="820"/>
      <c r="CY278" s="820"/>
      <c r="CZ278" s="820"/>
      <c r="DA278" s="821"/>
    </row>
    <row r="279" spans="2:105">
      <c r="B279" s="800">
        <v>19381</v>
      </c>
      <c r="C279" s="782" t="s">
        <v>682</v>
      </c>
      <c r="D279" s="782" t="s">
        <v>858</v>
      </c>
      <c r="E279" s="782" t="s">
        <v>740</v>
      </c>
      <c r="F279" s="782" t="s">
        <v>820</v>
      </c>
      <c r="G279" s="782" t="s">
        <v>821</v>
      </c>
      <c r="H279" s="815">
        <v>2016</v>
      </c>
      <c r="I279" s="816"/>
      <c r="J279" s="764">
        <v>791032</v>
      </c>
      <c r="K279" s="764"/>
      <c r="L279" s="764" t="s">
        <v>29</v>
      </c>
      <c r="M279" s="782"/>
      <c r="N279" s="782"/>
      <c r="O279" s="782"/>
      <c r="P279" s="782"/>
      <c r="Q279" s="782"/>
      <c r="R279" s="782"/>
      <c r="S279" s="816"/>
      <c r="T279" s="782" t="s">
        <v>863</v>
      </c>
      <c r="U279" s="782"/>
      <c r="V279" s="782"/>
      <c r="W279" s="782"/>
      <c r="X279" s="801">
        <v>42620</v>
      </c>
      <c r="Y279" s="815" t="s">
        <v>864</v>
      </c>
      <c r="Z279" s="815">
        <v>2</v>
      </c>
      <c r="AA279" s="815"/>
      <c r="AB279" s="815">
        <v>650</v>
      </c>
      <c r="AC279" s="814">
        <v>42676</v>
      </c>
      <c r="AD279" s="816"/>
      <c r="AE279" s="782" t="s">
        <v>825</v>
      </c>
      <c r="AF279" s="782"/>
      <c r="AG279" s="782"/>
      <c r="AH279" s="817"/>
      <c r="AI279" s="800">
        <v>1244.8599999999999</v>
      </c>
      <c r="AJ279" s="782">
        <v>0.3751185861316742</v>
      </c>
      <c r="AK279" s="816"/>
      <c r="AL279" s="800">
        <v>1.1234998313063316</v>
      </c>
      <c r="AM279" s="782">
        <v>1.0993856749482398</v>
      </c>
      <c r="AN279" s="782">
        <v>0.70684970684970683</v>
      </c>
      <c r="AO279" s="818">
        <v>0.7259941804073714</v>
      </c>
      <c r="AP279" s="816"/>
      <c r="AQ279" s="819">
        <v>1398.6</v>
      </c>
      <c r="AR279" s="820">
        <v>0.41240000000000004</v>
      </c>
      <c r="AS279" s="820">
        <v>1398.6</v>
      </c>
      <c r="AT279" s="820">
        <v>0.41240000000000004</v>
      </c>
      <c r="AU279" s="816"/>
      <c r="AV279" s="820">
        <v>988.59999999999991</v>
      </c>
      <c r="AW279" s="820">
        <v>0.2994</v>
      </c>
      <c r="AX279" s="820">
        <v>988.59999999999991</v>
      </c>
      <c r="AY279" s="820">
        <v>0.2994</v>
      </c>
      <c r="AZ279" s="816"/>
      <c r="BA279" s="820"/>
      <c r="BB279" s="820">
        <v>988.59999999999991</v>
      </c>
      <c r="BC279" s="820">
        <v>988.59999999999991</v>
      </c>
      <c r="BD279" s="820">
        <v>988.59999999999991</v>
      </c>
      <c r="BE279" s="820">
        <v>988.59999999999991</v>
      </c>
      <c r="BF279" s="820">
        <v>988.59999999999991</v>
      </c>
      <c r="BG279" s="820">
        <v>988.59999999999991</v>
      </c>
      <c r="BH279" s="820">
        <v>988.59999999999991</v>
      </c>
      <c r="BI279" s="820">
        <v>988.59999999999991</v>
      </c>
      <c r="BJ279" s="820">
        <v>988.59999999999991</v>
      </c>
      <c r="BK279" s="820">
        <v>988.59999999999991</v>
      </c>
      <c r="BL279" s="820">
        <v>988.59999999999991</v>
      </c>
      <c r="BM279" s="820">
        <v>988.59999999999991</v>
      </c>
      <c r="BN279" s="820">
        <v>988.59999999999991</v>
      </c>
      <c r="BO279" s="820">
        <v>988.59999999999991</v>
      </c>
      <c r="BP279" s="820">
        <v>988.59999999999991</v>
      </c>
      <c r="BQ279" s="820">
        <v>988.59999999999991</v>
      </c>
      <c r="BR279" s="820">
        <v>988.59999999999991</v>
      </c>
      <c r="BS279" s="820">
        <v>988.59999999999991</v>
      </c>
      <c r="BT279" s="820">
        <v>956.8</v>
      </c>
      <c r="BU279" s="820"/>
      <c r="BV279" s="820"/>
      <c r="BW279" s="820"/>
      <c r="BX279" s="820"/>
      <c r="BY279" s="820"/>
      <c r="BZ279" s="820"/>
      <c r="CA279" s="816"/>
      <c r="CB279" s="820"/>
      <c r="CC279" s="820">
        <v>0.2994</v>
      </c>
      <c r="CD279" s="820">
        <v>0.2994</v>
      </c>
      <c r="CE279" s="820">
        <v>0.2994</v>
      </c>
      <c r="CF279" s="820">
        <v>0.2994</v>
      </c>
      <c r="CG279" s="820">
        <v>0.2994</v>
      </c>
      <c r="CH279" s="820">
        <v>0.2994</v>
      </c>
      <c r="CI279" s="820">
        <v>0.2994</v>
      </c>
      <c r="CJ279" s="820">
        <v>0.2994</v>
      </c>
      <c r="CK279" s="820">
        <v>0.2994</v>
      </c>
      <c r="CL279" s="820">
        <v>0.2994</v>
      </c>
      <c r="CM279" s="820">
        <v>0.2994</v>
      </c>
      <c r="CN279" s="820">
        <v>0.2994</v>
      </c>
      <c r="CO279" s="820">
        <v>0.2994</v>
      </c>
      <c r="CP279" s="820">
        <v>0.2994</v>
      </c>
      <c r="CQ279" s="820">
        <v>0.2994</v>
      </c>
      <c r="CR279" s="820">
        <v>0.2994</v>
      </c>
      <c r="CS279" s="820">
        <v>0.2994</v>
      </c>
      <c r="CT279" s="820">
        <v>0.2994</v>
      </c>
      <c r="CU279" s="820">
        <v>0.26379999999999998</v>
      </c>
      <c r="CV279" s="820"/>
      <c r="CW279" s="820"/>
      <c r="CX279" s="820"/>
      <c r="CY279" s="820"/>
      <c r="CZ279" s="820"/>
      <c r="DA279" s="821"/>
    </row>
    <row r="280" spans="2:105">
      <c r="B280" s="800">
        <v>19382</v>
      </c>
      <c r="C280" s="782" t="s">
        <v>682</v>
      </c>
      <c r="D280" s="782" t="s">
        <v>858</v>
      </c>
      <c r="E280" s="782" t="s">
        <v>740</v>
      </c>
      <c r="F280" s="782" t="s">
        <v>820</v>
      </c>
      <c r="G280" s="782" t="s">
        <v>821</v>
      </c>
      <c r="H280" s="815">
        <v>2016</v>
      </c>
      <c r="I280" s="816"/>
      <c r="J280" s="764">
        <v>795200</v>
      </c>
      <c r="K280" s="764"/>
      <c r="L280" s="764" t="s">
        <v>29</v>
      </c>
      <c r="M280" s="782"/>
      <c r="N280" s="782"/>
      <c r="O280" s="782"/>
      <c r="P280" s="782"/>
      <c r="Q280" s="782"/>
      <c r="R280" s="782"/>
      <c r="S280" s="816"/>
      <c r="T280" s="782" t="s">
        <v>859</v>
      </c>
      <c r="U280" s="782"/>
      <c r="V280" s="782"/>
      <c r="W280" s="782"/>
      <c r="X280" s="801">
        <v>42627</v>
      </c>
      <c r="Y280" s="815" t="s">
        <v>862</v>
      </c>
      <c r="Z280" s="815">
        <v>1</v>
      </c>
      <c r="AA280" s="815"/>
      <c r="AB280" s="815">
        <v>250</v>
      </c>
      <c r="AC280" s="814">
        <v>42676</v>
      </c>
      <c r="AD280" s="816"/>
      <c r="AE280" s="782" t="s">
        <v>825</v>
      </c>
      <c r="AF280" s="782"/>
      <c r="AG280" s="782"/>
      <c r="AH280" s="817"/>
      <c r="AI280" s="800">
        <v>1228</v>
      </c>
      <c r="AJ280" s="782">
        <v>0.36522153846153799</v>
      </c>
      <c r="AK280" s="816"/>
      <c r="AL280" s="800">
        <v>1.1130293159609119</v>
      </c>
      <c r="AM280" s="782">
        <v>1.0317025704103739</v>
      </c>
      <c r="AN280" s="782">
        <v>0.70002926543751831</v>
      </c>
      <c r="AO280" s="818">
        <v>0.70010615711252644</v>
      </c>
      <c r="AP280" s="816"/>
      <c r="AQ280" s="819">
        <v>1366.8</v>
      </c>
      <c r="AR280" s="820">
        <v>0.37680000000000002</v>
      </c>
      <c r="AS280" s="820">
        <v>1366.8</v>
      </c>
      <c r="AT280" s="820">
        <v>0.37680000000000002</v>
      </c>
      <c r="AU280" s="816"/>
      <c r="AV280" s="820">
        <v>956.8</v>
      </c>
      <c r="AW280" s="820">
        <v>0.26379999999999998</v>
      </c>
      <c r="AX280" s="820">
        <v>956.8</v>
      </c>
      <c r="AY280" s="820">
        <v>0.26379999999999998</v>
      </c>
      <c r="AZ280" s="816"/>
      <c r="BA280" s="820"/>
      <c r="BB280" s="820">
        <v>956.8</v>
      </c>
      <c r="BC280" s="820">
        <v>956.8</v>
      </c>
      <c r="BD280" s="820">
        <v>956.8</v>
      </c>
      <c r="BE280" s="820">
        <v>956.8</v>
      </c>
      <c r="BF280" s="820">
        <v>956.8</v>
      </c>
      <c r="BG280" s="820">
        <v>956.8</v>
      </c>
      <c r="BH280" s="820">
        <v>956.8</v>
      </c>
      <c r="BI280" s="820">
        <v>956.8</v>
      </c>
      <c r="BJ280" s="820">
        <v>956.8</v>
      </c>
      <c r="BK280" s="820">
        <v>956.8</v>
      </c>
      <c r="BL280" s="820">
        <v>956.8</v>
      </c>
      <c r="BM280" s="820">
        <v>956.8</v>
      </c>
      <c r="BN280" s="820">
        <v>956.8</v>
      </c>
      <c r="BO280" s="820">
        <v>956.8</v>
      </c>
      <c r="BP280" s="820">
        <v>956.8</v>
      </c>
      <c r="BQ280" s="820">
        <v>956.8</v>
      </c>
      <c r="BR280" s="820">
        <v>956.8</v>
      </c>
      <c r="BS280" s="820">
        <v>956.8</v>
      </c>
      <c r="BT280" s="820">
        <v>956.8</v>
      </c>
      <c r="BU280" s="820"/>
      <c r="BV280" s="820"/>
      <c r="BW280" s="820"/>
      <c r="BX280" s="820"/>
      <c r="BY280" s="820"/>
      <c r="BZ280" s="820"/>
      <c r="CA280" s="816"/>
      <c r="CB280" s="820"/>
      <c r="CC280" s="820">
        <v>0.26379999999999998</v>
      </c>
      <c r="CD280" s="820">
        <v>0.26379999999999998</v>
      </c>
      <c r="CE280" s="820">
        <v>0.26379999999999998</v>
      </c>
      <c r="CF280" s="820">
        <v>0.26379999999999998</v>
      </c>
      <c r="CG280" s="820">
        <v>0.26379999999999998</v>
      </c>
      <c r="CH280" s="820">
        <v>0.26379999999999998</v>
      </c>
      <c r="CI280" s="820">
        <v>0.26379999999999998</v>
      </c>
      <c r="CJ280" s="820">
        <v>0.26379999999999998</v>
      </c>
      <c r="CK280" s="820">
        <v>0.26379999999999998</v>
      </c>
      <c r="CL280" s="820">
        <v>0.26379999999999998</v>
      </c>
      <c r="CM280" s="820">
        <v>0.26379999999999998</v>
      </c>
      <c r="CN280" s="820">
        <v>0.26379999999999998</v>
      </c>
      <c r="CO280" s="820">
        <v>0.26379999999999998</v>
      </c>
      <c r="CP280" s="820">
        <v>0.26379999999999998</v>
      </c>
      <c r="CQ280" s="820">
        <v>0.26379999999999998</v>
      </c>
      <c r="CR280" s="820">
        <v>0.26379999999999998</v>
      </c>
      <c r="CS280" s="820">
        <v>0.26379999999999998</v>
      </c>
      <c r="CT280" s="820">
        <v>0.26379999999999998</v>
      </c>
      <c r="CU280" s="820">
        <v>0.26379999999999998</v>
      </c>
      <c r="CV280" s="820"/>
      <c r="CW280" s="820"/>
      <c r="CX280" s="820"/>
      <c r="CY280" s="820"/>
      <c r="CZ280" s="820"/>
      <c r="DA280" s="821"/>
    </row>
    <row r="281" spans="2:105">
      <c r="B281" s="800">
        <v>19383</v>
      </c>
      <c r="C281" s="782" t="s">
        <v>682</v>
      </c>
      <c r="D281" s="782" t="s">
        <v>858</v>
      </c>
      <c r="E281" s="782" t="s">
        <v>740</v>
      </c>
      <c r="F281" s="782" t="s">
        <v>820</v>
      </c>
      <c r="G281" s="782" t="s">
        <v>821</v>
      </c>
      <c r="H281" s="815">
        <v>2016</v>
      </c>
      <c r="I281" s="816"/>
      <c r="J281" s="764">
        <v>795208</v>
      </c>
      <c r="K281" s="764"/>
      <c r="L281" s="764" t="s">
        <v>29</v>
      </c>
      <c r="M281" s="782"/>
      <c r="N281" s="782"/>
      <c r="O281" s="782"/>
      <c r="P281" s="782"/>
      <c r="Q281" s="782"/>
      <c r="R281" s="782"/>
      <c r="S281" s="816"/>
      <c r="T281" s="782" t="s">
        <v>866</v>
      </c>
      <c r="U281" s="782"/>
      <c r="V281" s="782"/>
      <c r="W281" s="782"/>
      <c r="X281" s="801">
        <v>42627</v>
      </c>
      <c r="Y281" s="815" t="s">
        <v>862</v>
      </c>
      <c r="Z281" s="815">
        <v>1</v>
      </c>
      <c r="AA281" s="815"/>
      <c r="AB281" s="815">
        <v>400</v>
      </c>
      <c r="AC281" s="814">
        <v>42676</v>
      </c>
      <c r="AD281" s="816"/>
      <c r="AE281" s="782" t="s">
        <v>825</v>
      </c>
      <c r="AF281" s="782"/>
      <c r="AG281" s="782"/>
      <c r="AH281" s="817"/>
      <c r="AI281" s="800">
        <v>16.86</v>
      </c>
      <c r="AJ281" s="782">
        <v>9.8970476701362407E-3</v>
      </c>
      <c r="AK281" s="816"/>
      <c r="AL281" s="800">
        <v>1.8861209964412813</v>
      </c>
      <c r="AM281" s="782">
        <v>3.5970322854381016</v>
      </c>
      <c r="AN281" s="782">
        <v>1</v>
      </c>
      <c r="AO281" s="818">
        <v>1</v>
      </c>
      <c r="AP281" s="816"/>
      <c r="AQ281" s="819">
        <v>31.8</v>
      </c>
      <c r="AR281" s="820">
        <v>3.56E-2</v>
      </c>
      <c r="AS281" s="820">
        <v>31.8</v>
      </c>
      <c r="AT281" s="820">
        <v>3.56E-2</v>
      </c>
      <c r="AU281" s="816"/>
      <c r="AV281" s="820">
        <v>31.8</v>
      </c>
      <c r="AW281" s="820">
        <v>3.56E-2</v>
      </c>
      <c r="AX281" s="820">
        <v>31.8</v>
      </c>
      <c r="AY281" s="820">
        <v>3.56E-2</v>
      </c>
      <c r="AZ281" s="816"/>
      <c r="BA281" s="820"/>
      <c r="BB281" s="820">
        <v>31.8</v>
      </c>
      <c r="BC281" s="820">
        <v>31.8</v>
      </c>
      <c r="BD281" s="820">
        <v>31.8</v>
      </c>
      <c r="BE281" s="820">
        <v>31.8</v>
      </c>
      <c r="BF281" s="820">
        <v>31.8</v>
      </c>
      <c r="BG281" s="820">
        <v>31.8</v>
      </c>
      <c r="BH281" s="820">
        <v>31.8</v>
      </c>
      <c r="BI281" s="820">
        <v>31.8</v>
      </c>
      <c r="BJ281" s="820">
        <v>31.8</v>
      </c>
      <c r="BK281" s="820">
        <v>31.8</v>
      </c>
      <c r="BL281" s="820">
        <v>31.8</v>
      </c>
      <c r="BM281" s="820">
        <v>31.8</v>
      </c>
      <c r="BN281" s="820">
        <v>31.8</v>
      </c>
      <c r="BO281" s="820">
        <v>31.8</v>
      </c>
      <c r="BP281" s="820">
        <v>31.8</v>
      </c>
      <c r="BQ281" s="820">
        <v>31.8</v>
      </c>
      <c r="BR281" s="820">
        <v>31.8</v>
      </c>
      <c r="BS281" s="820">
        <v>31.8</v>
      </c>
      <c r="BT281" s="820">
        <v>0</v>
      </c>
      <c r="BU281" s="820"/>
      <c r="BV281" s="820"/>
      <c r="BW281" s="820"/>
      <c r="BX281" s="820"/>
      <c r="BY281" s="820"/>
      <c r="BZ281" s="820"/>
      <c r="CA281" s="816"/>
      <c r="CB281" s="820"/>
      <c r="CC281" s="820">
        <v>3.56E-2</v>
      </c>
      <c r="CD281" s="820">
        <v>3.56E-2</v>
      </c>
      <c r="CE281" s="820">
        <v>3.56E-2</v>
      </c>
      <c r="CF281" s="820">
        <v>3.56E-2</v>
      </c>
      <c r="CG281" s="820">
        <v>3.56E-2</v>
      </c>
      <c r="CH281" s="820">
        <v>3.56E-2</v>
      </c>
      <c r="CI281" s="820">
        <v>3.56E-2</v>
      </c>
      <c r="CJ281" s="820">
        <v>3.56E-2</v>
      </c>
      <c r="CK281" s="820">
        <v>3.56E-2</v>
      </c>
      <c r="CL281" s="820">
        <v>3.56E-2</v>
      </c>
      <c r="CM281" s="820">
        <v>3.56E-2</v>
      </c>
      <c r="CN281" s="820">
        <v>3.56E-2</v>
      </c>
      <c r="CO281" s="820">
        <v>3.56E-2</v>
      </c>
      <c r="CP281" s="820">
        <v>3.56E-2</v>
      </c>
      <c r="CQ281" s="820">
        <v>3.56E-2</v>
      </c>
      <c r="CR281" s="820">
        <v>3.56E-2</v>
      </c>
      <c r="CS281" s="820">
        <v>3.56E-2</v>
      </c>
      <c r="CT281" s="820">
        <v>3.56E-2</v>
      </c>
      <c r="CU281" s="820">
        <v>0</v>
      </c>
      <c r="CV281" s="820"/>
      <c r="CW281" s="820"/>
      <c r="CX281" s="820"/>
      <c r="CY281" s="820"/>
      <c r="CZ281" s="820"/>
      <c r="DA281" s="821"/>
    </row>
    <row r="282" spans="2:105">
      <c r="B282" s="800">
        <v>19376</v>
      </c>
      <c r="C282" s="782" t="s">
        <v>682</v>
      </c>
      <c r="D282" s="782" t="s">
        <v>858</v>
      </c>
      <c r="E282" s="782" t="s">
        <v>740</v>
      </c>
      <c r="F282" s="782" t="s">
        <v>820</v>
      </c>
      <c r="G282" s="782" t="s">
        <v>821</v>
      </c>
      <c r="H282" s="815">
        <v>2016</v>
      </c>
      <c r="I282" s="816"/>
      <c r="J282" s="764">
        <v>777797</v>
      </c>
      <c r="K282" s="764"/>
      <c r="L282" s="764" t="s">
        <v>29</v>
      </c>
      <c r="M282" s="782"/>
      <c r="N282" s="782"/>
      <c r="O282" s="782"/>
      <c r="P282" s="782"/>
      <c r="Q282" s="782"/>
      <c r="R282" s="782"/>
      <c r="S282" s="816"/>
      <c r="T282" s="782" t="s">
        <v>863</v>
      </c>
      <c r="U282" s="782"/>
      <c r="V282" s="782"/>
      <c r="W282" s="782"/>
      <c r="X282" s="801">
        <v>42578</v>
      </c>
      <c r="Y282" s="815" t="s">
        <v>864</v>
      </c>
      <c r="Z282" s="815">
        <v>2</v>
      </c>
      <c r="AA282" s="815"/>
      <c r="AB282" s="815">
        <v>650</v>
      </c>
      <c r="AC282" s="814">
        <v>42692</v>
      </c>
      <c r="AD282" s="816"/>
      <c r="AE282" s="782" t="s">
        <v>825</v>
      </c>
      <c r="AF282" s="782"/>
      <c r="AG282" s="782"/>
      <c r="AH282" s="817"/>
      <c r="AI282" s="800">
        <v>1244.8599999999999</v>
      </c>
      <c r="AJ282" s="782">
        <v>0.3751185861316742</v>
      </c>
      <c r="AK282" s="816"/>
      <c r="AL282" s="800">
        <v>1.1234998313063316</v>
      </c>
      <c r="AM282" s="782">
        <v>1.0993856749482398</v>
      </c>
      <c r="AN282" s="782">
        <v>0.70684970684970683</v>
      </c>
      <c r="AO282" s="818">
        <v>0.7259941804073714</v>
      </c>
      <c r="AP282" s="816"/>
      <c r="AQ282" s="819">
        <v>1398.6</v>
      </c>
      <c r="AR282" s="820">
        <v>0.41240000000000004</v>
      </c>
      <c r="AS282" s="820">
        <v>1398.6</v>
      </c>
      <c r="AT282" s="820">
        <v>0.41240000000000004</v>
      </c>
      <c r="AU282" s="816"/>
      <c r="AV282" s="820">
        <v>988.59999999999991</v>
      </c>
      <c r="AW282" s="820">
        <v>0.2994</v>
      </c>
      <c r="AX282" s="820">
        <v>988.59999999999991</v>
      </c>
      <c r="AY282" s="820">
        <v>0.2994</v>
      </c>
      <c r="AZ282" s="816"/>
      <c r="BA282" s="820"/>
      <c r="BB282" s="820">
        <v>988.59999999999991</v>
      </c>
      <c r="BC282" s="820">
        <v>988.59999999999991</v>
      </c>
      <c r="BD282" s="820">
        <v>988.59999999999991</v>
      </c>
      <c r="BE282" s="820">
        <v>988.59999999999991</v>
      </c>
      <c r="BF282" s="820">
        <v>988.59999999999991</v>
      </c>
      <c r="BG282" s="820">
        <v>988.59999999999991</v>
      </c>
      <c r="BH282" s="820">
        <v>988.59999999999991</v>
      </c>
      <c r="BI282" s="820">
        <v>988.59999999999991</v>
      </c>
      <c r="BJ282" s="820">
        <v>988.59999999999991</v>
      </c>
      <c r="BK282" s="820">
        <v>988.59999999999991</v>
      </c>
      <c r="BL282" s="820">
        <v>988.59999999999991</v>
      </c>
      <c r="BM282" s="820">
        <v>988.59999999999991</v>
      </c>
      <c r="BN282" s="820">
        <v>988.59999999999991</v>
      </c>
      <c r="BO282" s="820">
        <v>988.59999999999991</v>
      </c>
      <c r="BP282" s="820">
        <v>988.59999999999991</v>
      </c>
      <c r="BQ282" s="820">
        <v>988.59999999999991</v>
      </c>
      <c r="BR282" s="820">
        <v>988.59999999999991</v>
      </c>
      <c r="BS282" s="820">
        <v>988.59999999999991</v>
      </c>
      <c r="BT282" s="820">
        <v>956.8</v>
      </c>
      <c r="BU282" s="820"/>
      <c r="BV282" s="820"/>
      <c r="BW282" s="820"/>
      <c r="BX282" s="820"/>
      <c r="BY282" s="820"/>
      <c r="BZ282" s="820"/>
      <c r="CA282" s="816"/>
      <c r="CB282" s="820"/>
      <c r="CC282" s="820">
        <v>0.2994</v>
      </c>
      <c r="CD282" s="820">
        <v>0.2994</v>
      </c>
      <c r="CE282" s="820">
        <v>0.2994</v>
      </c>
      <c r="CF282" s="820">
        <v>0.2994</v>
      </c>
      <c r="CG282" s="820">
        <v>0.2994</v>
      </c>
      <c r="CH282" s="820">
        <v>0.2994</v>
      </c>
      <c r="CI282" s="820">
        <v>0.2994</v>
      </c>
      <c r="CJ282" s="820">
        <v>0.2994</v>
      </c>
      <c r="CK282" s="820">
        <v>0.2994</v>
      </c>
      <c r="CL282" s="820">
        <v>0.2994</v>
      </c>
      <c r="CM282" s="820">
        <v>0.2994</v>
      </c>
      <c r="CN282" s="820">
        <v>0.2994</v>
      </c>
      <c r="CO282" s="820">
        <v>0.2994</v>
      </c>
      <c r="CP282" s="820">
        <v>0.2994</v>
      </c>
      <c r="CQ282" s="820">
        <v>0.2994</v>
      </c>
      <c r="CR282" s="820">
        <v>0.2994</v>
      </c>
      <c r="CS282" s="820">
        <v>0.2994</v>
      </c>
      <c r="CT282" s="820">
        <v>0.2994</v>
      </c>
      <c r="CU282" s="820">
        <v>0.26379999999999998</v>
      </c>
      <c r="CV282" s="820"/>
      <c r="CW282" s="820"/>
      <c r="CX282" s="820"/>
      <c r="CY282" s="820"/>
      <c r="CZ282" s="820"/>
      <c r="DA282" s="821"/>
    </row>
    <row r="283" spans="2:105">
      <c r="B283" s="800">
        <v>19377</v>
      </c>
      <c r="C283" s="782" t="s">
        <v>682</v>
      </c>
      <c r="D283" s="782" t="s">
        <v>858</v>
      </c>
      <c r="E283" s="782" t="s">
        <v>740</v>
      </c>
      <c r="F283" s="782" t="s">
        <v>820</v>
      </c>
      <c r="G283" s="782" t="s">
        <v>821</v>
      </c>
      <c r="H283" s="815">
        <v>2016</v>
      </c>
      <c r="I283" s="816"/>
      <c r="J283" s="764">
        <v>792770</v>
      </c>
      <c r="K283" s="764"/>
      <c r="L283" s="764" t="s">
        <v>29</v>
      </c>
      <c r="M283" s="782"/>
      <c r="N283" s="782"/>
      <c r="O283" s="782"/>
      <c r="P283" s="782"/>
      <c r="Q283" s="782"/>
      <c r="R283" s="782"/>
      <c r="S283" s="816"/>
      <c r="T283" s="782" t="s">
        <v>866</v>
      </c>
      <c r="U283" s="782"/>
      <c r="V283" s="782"/>
      <c r="W283" s="782"/>
      <c r="X283" s="801">
        <v>42606</v>
      </c>
      <c r="Y283" s="815" t="s">
        <v>862</v>
      </c>
      <c r="Z283" s="815">
        <v>1</v>
      </c>
      <c r="AA283" s="815"/>
      <c r="AB283" s="815">
        <v>400</v>
      </c>
      <c r="AC283" s="814">
        <v>42698</v>
      </c>
      <c r="AD283" s="816"/>
      <c r="AE283" s="782" t="s">
        <v>825</v>
      </c>
      <c r="AF283" s="782"/>
      <c r="AG283" s="782"/>
      <c r="AH283" s="817"/>
      <c r="AI283" s="800">
        <v>16.86</v>
      </c>
      <c r="AJ283" s="782">
        <v>9.8970476701362407E-3</v>
      </c>
      <c r="AK283" s="816"/>
      <c r="AL283" s="800">
        <v>1.8861209964412813</v>
      </c>
      <c r="AM283" s="782">
        <v>3.5970322854381016</v>
      </c>
      <c r="AN283" s="782">
        <v>1</v>
      </c>
      <c r="AO283" s="818">
        <v>1</v>
      </c>
      <c r="AP283" s="816"/>
      <c r="AQ283" s="819">
        <v>31.8</v>
      </c>
      <c r="AR283" s="820">
        <v>3.56E-2</v>
      </c>
      <c r="AS283" s="820">
        <v>31.8</v>
      </c>
      <c r="AT283" s="820">
        <v>3.56E-2</v>
      </c>
      <c r="AU283" s="816"/>
      <c r="AV283" s="820">
        <v>31.8</v>
      </c>
      <c r="AW283" s="820">
        <v>3.56E-2</v>
      </c>
      <c r="AX283" s="820">
        <v>31.8</v>
      </c>
      <c r="AY283" s="820">
        <v>3.56E-2</v>
      </c>
      <c r="AZ283" s="816"/>
      <c r="BA283" s="820"/>
      <c r="BB283" s="820">
        <v>31.8</v>
      </c>
      <c r="BC283" s="820">
        <v>31.8</v>
      </c>
      <c r="BD283" s="820">
        <v>31.8</v>
      </c>
      <c r="BE283" s="820">
        <v>31.8</v>
      </c>
      <c r="BF283" s="820">
        <v>31.8</v>
      </c>
      <c r="BG283" s="820">
        <v>31.8</v>
      </c>
      <c r="BH283" s="820">
        <v>31.8</v>
      </c>
      <c r="BI283" s="820">
        <v>31.8</v>
      </c>
      <c r="BJ283" s="820">
        <v>31.8</v>
      </c>
      <c r="BK283" s="820">
        <v>31.8</v>
      </c>
      <c r="BL283" s="820">
        <v>31.8</v>
      </c>
      <c r="BM283" s="820">
        <v>31.8</v>
      </c>
      <c r="BN283" s="820">
        <v>31.8</v>
      </c>
      <c r="BO283" s="820">
        <v>31.8</v>
      </c>
      <c r="BP283" s="820">
        <v>31.8</v>
      </c>
      <c r="BQ283" s="820">
        <v>31.8</v>
      </c>
      <c r="BR283" s="820">
        <v>31.8</v>
      </c>
      <c r="BS283" s="820">
        <v>31.8</v>
      </c>
      <c r="BT283" s="820">
        <v>0</v>
      </c>
      <c r="BU283" s="820"/>
      <c r="BV283" s="820"/>
      <c r="BW283" s="820"/>
      <c r="BX283" s="820"/>
      <c r="BY283" s="820"/>
      <c r="BZ283" s="820"/>
      <c r="CA283" s="816"/>
      <c r="CB283" s="820"/>
      <c r="CC283" s="820">
        <v>3.56E-2</v>
      </c>
      <c r="CD283" s="820">
        <v>3.56E-2</v>
      </c>
      <c r="CE283" s="820">
        <v>3.56E-2</v>
      </c>
      <c r="CF283" s="820">
        <v>3.56E-2</v>
      </c>
      <c r="CG283" s="820">
        <v>3.56E-2</v>
      </c>
      <c r="CH283" s="820">
        <v>3.56E-2</v>
      </c>
      <c r="CI283" s="820">
        <v>3.56E-2</v>
      </c>
      <c r="CJ283" s="820">
        <v>3.56E-2</v>
      </c>
      <c r="CK283" s="820">
        <v>3.56E-2</v>
      </c>
      <c r="CL283" s="820">
        <v>3.56E-2</v>
      </c>
      <c r="CM283" s="820">
        <v>3.56E-2</v>
      </c>
      <c r="CN283" s="820">
        <v>3.56E-2</v>
      </c>
      <c r="CO283" s="820">
        <v>3.56E-2</v>
      </c>
      <c r="CP283" s="820">
        <v>3.56E-2</v>
      </c>
      <c r="CQ283" s="820">
        <v>3.56E-2</v>
      </c>
      <c r="CR283" s="820">
        <v>3.56E-2</v>
      </c>
      <c r="CS283" s="820">
        <v>3.56E-2</v>
      </c>
      <c r="CT283" s="820">
        <v>3.56E-2</v>
      </c>
      <c r="CU283" s="820">
        <v>0</v>
      </c>
      <c r="CV283" s="820"/>
      <c r="CW283" s="820"/>
      <c r="CX283" s="820"/>
      <c r="CY283" s="820"/>
      <c r="CZ283" s="820"/>
      <c r="DA283" s="821"/>
    </row>
    <row r="284" spans="2:105">
      <c r="B284" s="800">
        <v>19378</v>
      </c>
      <c r="C284" s="782" t="s">
        <v>682</v>
      </c>
      <c r="D284" s="782" t="s">
        <v>858</v>
      </c>
      <c r="E284" s="782" t="s">
        <v>740</v>
      </c>
      <c r="F284" s="782" t="s">
        <v>820</v>
      </c>
      <c r="G284" s="782" t="s">
        <v>821</v>
      </c>
      <c r="H284" s="815">
        <v>2016</v>
      </c>
      <c r="I284" s="816"/>
      <c r="J284" s="764">
        <v>792765</v>
      </c>
      <c r="K284" s="764"/>
      <c r="L284" s="764" t="s">
        <v>29</v>
      </c>
      <c r="M284" s="782"/>
      <c r="N284" s="782"/>
      <c r="O284" s="782"/>
      <c r="P284" s="782"/>
      <c r="Q284" s="782"/>
      <c r="R284" s="782"/>
      <c r="S284" s="816"/>
      <c r="T284" s="782" t="s">
        <v>859</v>
      </c>
      <c r="U284" s="782"/>
      <c r="V284" s="782"/>
      <c r="W284" s="782"/>
      <c r="X284" s="801">
        <v>42606</v>
      </c>
      <c r="Y284" s="815" t="s">
        <v>862</v>
      </c>
      <c r="Z284" s="815">
        <v>1</v>
      </c>
      <c r="AA284" s="815"/>
      <c r="AB284" s="815">
        <v>250</v>
      </c>
      <c r="AC284" s="814">
        <v>42698</v>
      </c>
      <c r="AD284" s="816"/>
      <c r="AE284" s="782" t="s">
        <v>825</v>
      </c>
      <c r="AF284" s="782"/>
      <c r="AG284" s="782"/>
      <c r="AH284" s="817"/>
      <c r="AI284" s="800">
        <v>1228</v>
      </c>
      <c r="AJ284" s="782">
        <v>0.36522153846153799</v>
      </c>
      <c r="AK284" s="816"/>
      <c r="AL284" s="800">
        <v>1.1130293159609119</v>
      </c>
      <c r="AM284" s="782">
        <v>1.0317025704103739</v>
      </c>
      <c r="AN284" s="782">
        <v>0.70002926543751831</v>
      </c>
      <c r="AO284" s="818">
        <v>0.70010615711252644</v>
      </c>
      <c r="AP284" s="816"/>
      <c r="AQ284" s="819">
        <v>1366.8</v>
      </c>
      <c r="AR284" s="820">
        <v>0.37680000000000002</v>
      </c>
      <c r="AS284" s="820">
        <v>1366.8</v>
      </c>
      <c r="AT284" s="820">
        <v>0.37680000000000002</v>
      </c>
      <c r="AU284" s="816"/>
      <c r="AV284" s="820">
        <v>956.8</v>
      </c>
      <c r="AW284" s="820">
        <v>0.26379999999999998</v>
      </c>
      <c r="AX284" s="820">
        <v>956.8</v>
      </c>
      <c r="AY284" s="820">
        <v>0.26379999999999998</v>
      </c>
      <c r="AZ284" s="816"/>
      <c r="BA284" s="820"/>
      <c r="BB284" s="820">
        <v>956.8</v>
      </c>
      <c r="BC284" s="820">
        <v>956.8</v>
      </c>
      <c r="BD284" s="820">
        <v>956.8</v>
      </c>
      <c r="BE284" s="820">
        <v>956.8</v>
      </c>
      <c r="BF284" s="820">
        <v>956.8</v>
      </c>
      <c r="BG284" s="820">
        <v>956.8</v>
      </c>
      <c r="BH284" s="820">
        <v>956.8</v>
      </c>
      <c r="BI284" s="820">
        <v>956.8</v>
      </c>
      <c r="BJ284" s="820">
        <v>956.8</v>
      </c>
      <c r="BK284" s="820">
        <v>956.8</v>
      </c>
      <c r="BL284" s="820">
        <v>956.8</v>
      </c>
      <c r="BM284" s="820">
        <v>956.8</v>
      </c>
      <c r="BN284" s="820">
        <v>956.8</v>
      </c>
      <c r="BO284" s="820">
        <v>956.8</v>
      </c>
      <c r="BP284" s="820">
        <v>956.8</v>
      </c>
      <c r="BQ284" s="820">
        <v>956.8</v>
      </c>
      <c r="BR284" s="820">
        <v>956.8</v>
      </c>
      <c r="BS284" s="820">
        <v>956.8</v>
      </c>
      <c r="BT284" s="820">
        <v>956.8</v>
      </c>
      <c r="BU284" s="820"/>
      <c r="BV284" s="820"/>
      <c r="BW284" s="820"/>
      <c r="BX284" s="820"/>
      <c r="BY284" s="820"/>
      <c r="BZ284" s="820"/>
      <c r="CA284" s="816"/>
      <c r="CB284" s="820"/>
      <c r="CC284" s="820">
        <v>0.26379999999999998</v>
      </c>
      <c r="CD284" s="820">
        <v>0.26379999999999998</v>
      </c>
      <c r="CE284" s="820">
        <v>0.26379999999999998</v>
      </c>
      <c r="CF284" s="820">
        <v>0.26379999999999998</v>
      </c>
      <c r="CG284" s="820">
        <v>0.26379999999999998</v>
      </c>
      <c r="CH284" s="820">
        <v>0.26379999999999998</v>
      </c>
      <c r="CI284" s="820">
        <v>0.26379999999999998</v>
      </c>
      <c r="CJ284" s="820">
        <v>0.26379999999999998</v>
      </c>
      <c r="CK284" s="820">
        <v>0.26379999999999998</v>
      </c>
      <c r="CL284" s="820">
        <v>0.26379999999999998</v>
      </c>
      <c r="CM284" s="820">
        <v>0.26379999999999998</v>
      </c>
      <c r="CN284" s="820">
        <v>0.26379999999999998</v>
      </c>
      <c r="CO284" s="820">
        <v>0.26379999999999998</v>
      </c>
      <c r="CP284" s="820">
        <v>0.26379999999999998</v>
      </c>
      <c r="CQ284" s="820">
        <v>0.26379999999999998</v>
      </c>
      <c r="CR284" s="820">
        <v>0.26379999999999998</v>
      </c>
      <c r="CS284" s="820">
        <v>0.26379999999999998</v>
      </c>
      <c r="CT284" s="820">
        <v>0.26379999999999998</v>
      </c>
      <c r="CU284" s="820">
        <v>0.26379999999999998</v>
      </c>
      <c r="CV284" s="820"/>
      <c r="CW284" s="820"/>
      <c r="CX284" s="820"/>
      <c r="CY284" s="820"/>
      <c r="CZ284" s="820"/>
      <c r="DA284" s="821"/>
    </row>
    <row r="285" spans="2:105">
      <c r="B285" s="800">
        <v>19384</v>
      </c>
      <c r="C285" s="782" t="s">
        <v>682</v>
      </c>
      <c r="D285" s="782" t="s">
        <v>858</v>
      </c>
      <c r="E285" s="782" t="s">
        <v>740</v>
      </c>
      <c r="F285" s="782" t="s">
        <v>820</v>
      </c>
      <c r="G285" s="782" t="s">
        <v>821</v>
      </c>
      <c r="H285" s="815">
        <v>2016</v>
      </c>
      <c r="I285" s="816"/>
      <c r="J285" s="764">
        <v>797813</v>
      </c>
      <c r="K285" s="764"/>
      <c r="L285" s="764" t="s">
        <v>29</v>
      </c>
      <c r="M285" s="782"/>
      <c r="N285" s="782"/>
      <c r="O285" s="782"/>
      <c r="P285" s="782"/>
      <c r="Q285" s="782"/>
      <c r="R285" s="782"/>
      <c r="S285" s="816"/>
      <c r="T285" s="782" t="s">
        <v>859</v>
      </c>
      <c r="U285" s="782"/>
      <c r="V285" s="782"/>
      <c r="W285" s="782"/>
      <c r="X285" s="801">
        <v>42631</v>
      </c>
      <c r="Y285" s="815" t="s">
        <v>862</v>
      </c>
      <c r="Z285" s="815">
        <v>1</v>
      </c>
      <c r="AA285" s="815"/>
      <c r="AB285" s="815">
        <v>250</v>
      </c>
      <c r="AC285" s="814">
        <v>42692</v>
      </c>
      <c r="AD285" s="816"/>
      <c r="AE285" s="782" t="s">
        <v>825</v>
      </c>
      <c r="AF285" s="782"/>
      <c r="AG285" s="782"/>
      <c r="AH285" s="817"/>
      <c r="AI285" s="800">
        <v>1228</v>
      </c>
      <c r="AJ285" s="782">
        <v>0.36522153846153799</v>
      </c>
      <c r="AK285" s="816"/>
      <c r="AL285" s="800">
        <v>1.1130293159609119</v>
      </c>
      <c r="AM285" s="782">
        <v>1.0317025704103739</v>
      </c>
      <c r="AN285" s="782">
        <v>0.70002926543751831</v>
      </c>
      <c r="AO285" s="818">
        <v>0.70010615711252644</v>
      </c>
      <c r="AP285" s="816"/>
      <c r="AQ285" s="819">
        <v>1366.8</v>
      </c>
      <c r="AR285" s="820">
        <v>0.37680000000000002</v>
      </c>
      <c r="AS285" s="820">
        <v>1366.8</v>
      </c>
      <c r="AT285" s="820">
        <v>0.37680000000000002</v>
      </c>
      <c r="AU285" s="816"/>
      <c r="AV285" s="820">
        <v>956.8</v>
      </c>
      <c r="AW285" s="820">
        <v>0.26379999999999998</v>
      </c>
      <c r="AX285" s="820">
        <v>956.8</v>
      </c>
      <c r="AY285" s="820">
        <v>0.26379999999999998</v>
      </c>
      <c r="AZ285" s="816"/>
      <c r="BA285" s="820"/>
      <c r="BB285" s="820">
        <v>956.8</v>
      </c>
      <c r="BC285" s="820">
        <v>956.8</v>
      </c>
      <c r="BD285" s="820">
        <v>956.8</v>
      </c>
      <c r="BE285" s="820">
        <v>956.8</v>
      </c>
      <c r="BF285" s="820">
        <v>956.8</v>
      </c>
      <c r="BG285" s="820">
        <v>956.8</v>
      </c>
      <c r="BH285" s="820">
        <v>956.8</v>
      </c>
      <c r="BI285" s="820">
        <v>956.8</v>
      </c>
      <c r="BJ285" s="820">
        <v>956.8</v>
      </c>
      <c r="BK285" s="820">
        <v>956.8</v>
      </c>
      <c r="BL285" s="820">
        <v>956.8</v>
      </c>
      <c r="BM285" s="820">
        <v>956.8</v>
      </c>
      <c r="BN285" s="820">
        <v>956.8</v>
      </c>
      <c r="BO285" s="820">
        <v>956.8</v>
      </c>
      <c r="BP285" s="820">
        <v>956.8</v>
      </c>
      <c r="BQ285" s="820">
        <v>956.8</v>
      </c>
      <c r="BR285" s="820">
        <v>956.8</v>
      </c>
      <c r="BS285" s="820">
        <v>956.8</v>
      </c>
      <c r="BT285" s="820">
        <v>956.8</v>
      </c>
      <c r="BU285" s="820"/>
      <c r="BV285" s="820"/>
      <c r="BW285" s="820"/>
      <c r="BX285" s="820"/>
      <c r="BY285" s="820"/>
      <c r="BZ285" s="820"/>
      <c r="CA285" s="816"/>
      <c r="CB285" s="820"/>
      <c r="CC285" s="820">
        <v>0.26379999999999998</v>
      </c>
      <c r="CD285" s="820">
        <v>0.26379999999999998</v>
      </c>
      <c r="CE285" s="820">
        <v>0.26379999999999998</v>
      </c>
      <c r="CF285" s="820">
        <v>0.26379999999999998</v>
      </c>
      <c r="CG285" s="820">
        <v>0.26379999999999998</v>
      </c>
      <c r="CH285" s="820">
        <v>0.26379999999999998</v>
      </c>
      <c r="CI285" s="820">
        <v>0.26379999999999998</v>
      </c>
      <c r="CJ285" s="820">
        <v>0.26379999999999998</v>
      </c>
      <c r="CK285" s="820">
        <v>0.26379999999999998</v>
      </c>
      <c r="CL285" s="820">
        <v>0.26379999999999998</v>
      </c>
      <c r="CM285" s="820">
        <v>0.26379999999999998</v>
      </c>
      <c r="CN285" s="820">
        <v>0.26379999999999998</v>
      </c>
      <c r="CO285" s="820">
        <v>0.26379999999999998</v>
      </c>
      <c r="CP285" s="820">
        <v>0.26379999999999998</v>
      </c>
      <c r="CQ285" s="820">
        <v>0.26379999999999998</v>
      </c>
      <c r="CR285" s="820">
        <v>0.26379999999999998</v>
      </c>
      <c r="CS285" s="820">
        <v>0.26379999999999998</v>
      </c>
      <c r="CT285" s="820">
        <v>0.26379999999999998</v>
      </c>
      <c r="CU285" s="820">
        <v>0.26379999999999998</v>
      </c>
      <c r="CV285" s="820"/>
      <c r="CW285" s="820"/>
      <c r="CX285" s="820"/>
      <c r="CY285" s="820"/>
      <c r="CZ285" s="820"/>
      <c r="DA285" s="821"/>
    </row>
    <row r="286" spans="2:105">
      <c r="B286" s="800">
        <v>19386</v>
      </c>
      <c r="C286" s="782" t="s">
        <v>682</v>
      </c>
      <c r="D286" s="782" t="s">
        <v>858</v>
      </c>
      <c r="E286" s="782" t="s">
        <v>740</v>
      </c>
      <c r="F286" s="782" t="s">
        <v>820</v>
      </c>
      <c r="G286" s="782" t="s">
        <v>821</v>
      </c>
      <c r="H286" s="815">
        <v>2016</v>
      </c>
      <c r="I286" s="816"/>
      <c r="J286" s="764">
        <v>796578</v>
      </c>
      <c r="K286" s="764"/>
      <c r="L286" s="764" t="s">
        <v>29</v>
      </c>
      <c r="M286" s="782"/>
      <c r="N286" s="782"/>
      <c r="O286" s="782"/>
      <c r="P286" s="782"/>
      <c r="Q286" s="782"/>
      <c r="R286" s="782"/>
      <c r="S286" s="816"/>
      <c r="T286" s="782" t="s">
        <v>859</v>
      </c>
      <c r="U286" s="782"/>
      <c r="V286" s="782"/>
      <c r="W286" s="782"/>
      <c r="X286" s="801">
        <v>42634</v>
      </c>
      <c r="Y286" s="815" t="s">
        <v>862</v>
      </c>
      <c r="Z286" s="815">
        <v>1</v>
      </c>
      <c r="AA286" s="815"/>
      <c r="AB286" s="815">
        <v>250</v>
      </c>
      <c r="AC286" s="814">
        <v>42698</v>
      </c>
      <c r="AD286" s="816"/>
      <c r="AE286" s="782" t="s">
        <v>825</v>
      </c>
      <c r="AF286" s="782"/>
      <c r="AG286" s="782"/>
      <c r="AH286" s="817"/>
      <c r="AI286" s="800">
        <v>1228</v>
      </c>
      <c r="AJ286" s="782">
        <v>0.36522153846153799</v>
      </c>
      <c r="AK286" s="816"/>
      <c r="AL286" s="800">
        <v>1.1130293159609119</v>
      </c>
      <c r="AM286" s="782">
        <v>1.0317025704103739</v>
      </c>
      <c r="AN286" s="782">
        <v>0.70002926543751831</v>
      </c>
      <c r="AO286" s="818">
        <v>0.70010615711252644</v>
      </c>
      <c r="AP286" s="816"/>
      <c r="AQ286" s="819">
        <v>1366.8</v>
      </c>
      <c r="AR286" s="820">
        <v>0.37680000000000002</v>
      </c>
      <c r="AS286" s="820">
        <v>1366.8</v>
      </c>
      <c r="AT286" s="820">
        <v>0.37680000000000002</v>
      </c>
      <c r="AU286" s="816"/>
      <c r="AV286" s="820">
        <v>956.8</v>
      </c>
      <c r="AW286" s="820">
        <v>0.26379999999999998</v>
      </c>
      <c r="AX286" s="820">
        <v>956.8</v>
      </c>
      <c r="AY286" s="820">
        <v>0.26379999999999998</v>
      </c>
      <c r="AZ286" s="816"/>
      <c r="BA286" s="820"/>
      <c r="BB286" s="820">
        <v>956.8</v>
      </c>
      <c r="BC286" s="820">
        <v>956.8</v>
      </c>
      <c r="BD286" s="820">
        <v>956.8</v>
      </c>
      <c r="BE286" s="820">
        <v>956.8</v>
      </c>
      <c r="BF286" s="820">
        <v>956.8</v>
      </c>
      <c r="BG286" s="820">
        <v>956.8</v>
      </c>
      <c r="BH286" s="820">
        <v>956.8</v>
      </c>
      <c r="BI286" s="820">
        <v>956.8</v>
      </c>
      <c r="BJ286" s="820">
        <v>956.8</v>
      </c>
      <c r="BK286" s="820">
        <v>956.8</v>
      </c>
      <c r="BL286" s="820">
        <v>956.8</v>
      </c>
      <c r="BM286" s="820">
        <v>956.8</v>
      </c>
      <c r="BN286" s="820">
        <v>956.8</v>
      </c>
      <c r="BO286" s="820">
        <v>956.8</v>
      </c>
      <c r="BP286" s="820">
        <v>956.8</v>
      </c>
      <c r="BQ286" s="820">
        <v>956.8</v>
      </c>
      <c r="BR286" s="820">
        <v>956.8</v>
      </c>
      <c r="BS286" s="820">
        <v>956.8</v>
      </c>
      <c r="BT286" s="820">
        <v>956.8</v>
      </c>
      <c r="BU286" s="820"/>
      <c r="BV286" s="820"/>
      <c r="BW286" s="820"/>
      <c r="BX286" s="820"/>
      <c r="BY286" s="820"/>
      <c r="BZ286" s="820"/>
      <c r="CA286" s="816"/>
      <c r="CB286" s="820"/>
      <c r="CC286" s="820">
        <v>0.26379999999999998</v>
      </c>
      <c r="CD286" s="820">
        <v>0.26379999999999998</v>
      </c>
      <c r="CE286" s="820">
        <v>0.26379999999999998</v>
      </c>
      <c r="CF286" s="820">
        <v>0.26379999999999998</v>
      </c>
      <c r="CG286" s="820">
        <v>0.26379999999999998</v>
      </c>
      <c r="CH286" s="820">
        <v>0.26379999999999998</v>
      </c>
      <c r="CI286" s="820">
        <v>0.26379999999999998</v>
      </c>
      <c r="CJ286" s="820">
        <v>0.26379999999999998</v>
      </c>
      <c r="CK286" s="820">
        <v>0.26379999999999998</v>
      </c>
      <c r="CL286" s="820">
        <v>0.26379999999999998</v>
      </c>
      <c r="CM286" s="820">
        <v>0.26379999999999998</v>
      </c>
      <c r="CN286" s="820">
        <v>0.26379999999999998</v>
      </c>
      <c r="CO286" s="820">
        <v>0.26379999999999998</v>
      </c>
      <c r="CP286" s="820">
        <v>0.26379999999999998</v>
      </c>
      <c r="CQ286" s="820">
        <v>0.26379999999999998</v>
      </c>
      <c r="CR286" s="820">
        <v>0.26379999999999998</v>
      </c>
      <c r="CS286" s="820">
        <v>0.26379999999999998</v>
      </c>
      <c r="CT286" s="820">
        <v>0.26379999999999998</v>
      </c>
      <c r="CU286" s="820">
        <v>0.26379999999999998</v>
      </c>
      <c r="CV286" s="820"/>
      <c r="CW286" s="820"/>
      <c r="CX286" s="820"/>
      <c r="CY286" s="820"/>
      <c r="CZ286" s="820"/>
      <c r="DA286" s="821"/>
    </row>
    <row r="287" spans="2:105">
      <c r="B287" s="800">
        <v>19387</v>
      </c>
      <c r="C287" s="782" t="s">
        <v>682</v>
      </c>
      <c r="D287" s="782" t="s">
        <v>858</v>
      </c>
      <c r="E287" s="782" t="s">
        <v>740</v>
      </c>
      <c r="F287" s="782" t="s">
        <v>820</v>
      </c>
      <c r="G287" s="782" t="s">
        <v>821</v>
      </c>
      <c r="H287" s="815">
        <v>2016</v>
      </c>
      <c r="I287" s="816"/>
      <c r="J287" s="764">
        <v>797476</v>
      </c>
      <c r="K287" s="764"/>
      <c r="L287" s="764" t="s">
        <v>29</v>
      </c>
      <c r="M287" s="782"/>
      <c r="N287" s="782"/>
      <c r="O287" s="782"/>
      <c r="P287" s="782"/>
      <c r="Q287" s="782"/>
      <c r="R287" s="782"/>
      <c r="S287" s="816"/>
      <c r="T287" s="782" t="s">
        <v>863</v>
      </c>
      <c r="U287" s="782"/>
      <c r="V287" s="782"/>
      <c r="W287" s="782"/>
      <c r="X287" s="801">
        <v>42634</v>
      </c>
      <c r="Y287" s="815" t="s">
        <v>864</v>
      </c>
      <c r="Z287" s="815">
        <v>2</v>
      </c>
      <c r="AA287" s="815"/>
      <c r="AB287" s="815">
        <v>650</v>
      </c>
      <c r="AC287" s="814">
        <v>42676</v>
      </c>
      <c r="AD287" s="816"/>
      <c r="AE287" s="782" t="s">
        <v>825</v>
      </c>
      <c r="AF287" s="782"/>
      <c r="AG287" s="782"/>
      <c r="AH287" s="817"/>
      <c r="AI287" s="800">
        <v>1244.8599999999999</v>
      </c>
      <c r="AJ287" s="782">
        <v>0.3751185861316742</v>
      </c>
      <c r="AK287" s="816"/>
      <c r="AL287" s="800">
        <v>1.1234998313063316</v>
      </c>
      <c r="AM287" s="782">
        <v>1.0993856749482398</v>
      </c>
      <c r="AN287" s="782">
        <v>0.70684970684970683</v>
      </c>
      <c r="AO287" s="818">
        <v>0.7259941804073714</v>
      </c>
      <c r="AP287" s="816"/>
      <c r="AQ287" s="819">
        <v>1398.6</v>
      </c>
      <c r="AR287" s="820">
        <v>0.41240000000000004</v>
      </c>
      <c r="AS287" s="820">
        <v>1398.6</v>
      </c>
      <c r="AT287" s="820">
        <v>0.41240000000000004</v>
      </c>
      <c r="AU287" s="816"/>
      <c r="AV287" s="820">
        <v>988.59999999999991</v>
      </c>
      <c r="AW287" s="820">
        <v>0.2994</v>
      </c>
      <c r="AX287" s="820">
        <v>988.59999999999991</v>
      </c>
      <c r="AY287" s="820">
        <v>0.2994</v>
      </c>
      <c r="AZ287" s="816"/>
      <c r="BA287" s="820"/>
      <c r="BB287" s="820">
        <v>988.59999999999991</v>
      </c>
      <c r="BC287" s="820">
        <v>988.59999999999991</v>
      </c>
      <c r="BD287" s="820">
        <v>988.59999999999991</v>
      </c>
      <c r="BE287" s="820">
        <v>988.59999999999991</v>
      </c>
      <c r="BF287" s="820">
        <v>988.59999999999991</v>
      </c>
      <c r="BG287" s="820">
        <v>988.59999999999991</v>
      </c>
      <c r="BH287" s="820">
        <v>988.59999999999991</v>
      </c>
      <c r="BI287" s="820">
        <v>988.59999999999991</v>
      </c>
      <c r="BJ287" s="820">
        <v>988.59999999999991</v>
      </c>
      <c r="BK287" s="820">
        <v>988.59999999999991</v>
      </c>
      <c r="BL287" s="820">
        <v>988.59999999999991</v>
      </c>
      <c r="BM287" s="820">
        <v>988.59999999999991</v>
      </c>
      <c r="BN287" s="820">
        <v>988.59999999999991</v>
      </c>
      <c r="BO287" s="820">
        <v>988.59999999999991</v>
      </c>
      <c r="BP287" s="820">
        <v>988.59999999999991</v>
      </c>
      <c r="BQ287" s="820">
        <v>988.59999999999991</v>
      </c>
      <c r="BR287" s="820">
        <v>988.59999999999991</v>
      </c>
      <c r="BS287" s="820">
        <v>988.59999999999991</v>
      </c>
      <c r="BT287" s="820">
        <v>956.8</v>
      </c>
      <c r="BU287" s="820"/>
      <c r="BV287" s="820"/>
      <c r="BW287" s="820"/>
      <c r="BX287" s="820"/>
      <c r="BY287" s="820"/>
      <c r="BZ287" s="820"/>
      <c r="CA287" s="816"/>
      <c r="CB287" s="820"/>
      <c r="CC287" s="820">
        <v>0.2994</v>
      </c>
      <c r="CD287" s="820">
        <v>0.2994</v>
      </c>
      <c r="CE287" s="820">
        <v>0.2994</v>
      </c>
      <c r="CF287" s="820">
        <v>0.2994</v>
      </c>
      <c r="CG287" s="820">
        <v>0.2994</v>
      </c>
      <c r="CH287" s="820">
        <v>0.2994</v>
      </c>
      <c r="CI287" s="820">
        <v>0.2994</v>
      </c>
      <c r="CJ287" s="820">
        <v>0.2994</v>
      </c>
      <c r="CK287" s="820">
        <v>0.2994</v>
      </c>
      <c r="CL287" s="820">
        <v>0.2994</v>
      </c>
      <c r="CM287" s="820">
        <v>0.2994</v>
      </c>
      <c r="CN287" s="820">
        <v>0.2994</v>
      </c>
      <c r="CO287" s="820">
        <v>0.2994</v>
      </c>
      <c r="CP287" s="820">
        <v>0.2994</v>
      </c>
      <c r="CQ287" s="820">
        <v>0.2994</v>
      </c>
      <c r="CR287" s="820">
        <v>0.2994</v>
      </c>
      <c r="CS287" s="820">
        <v>0.2994</v>
      </c>
      <c r="CT287" s="820">
        <v>0.2994</v>
      </c>
      <c r="CU287" s="820">
        <v>0.26379999999999998</v>
      </c>
      <c r="CV287" s="820"/>
      <c r="CW287" s="820"/>
      <c r="CX287" s="820"/>
      <c r="CY287" s="820"/>
      <c r="CZ287" s="820"/>
      <c r="DA287" s="821"/>
    </row>
    <row r="288" spans="2:105">
      <c r="B288" s="800">
        <v>19389</v>
      </c>
      <c r="C288" s="782" t="s">
        <v>682</v>
      </c>
      <c r="D288" s="782" t="s">
        <v>858</v>
      </c>
      <c r="E288" s="782" t="s">
        <v>740</v>
      </c>
      <c r="F288" s="782" t="s">
        <v>820</v>
      </c>
      <c r="G288" s="782" t="s">
        <v>821</v>
      </c>
      <c r="H288" s="815">
        <v>2016</v>
      </c>
      <c r="I288" s="816"/>
      <c r="J288" s="764">
        <v>805425</v>
      </c>
      <c r="K288" s="764"/>
      <c r="L288" s="764" t="s">
        <v>29</v>
      </c>
      <c r="M288" s="782"/>
      <c r="N288" s="782"/>
      <c r="O288" s="782"/>
      <c r="P288" s="782"/>
      <c r="Q288" s="782"/>
      <c r="R288" s="782"/>
      <c r="S288" s="816"/>
      <c r="T288" s="782" t="s">
        <v>859</v>
      </c>
      <c r="U288" s="782"/>
      <c r="V288" s="782"/>
      <c r="W288" s="782"/>
      <c r="X288" s="801">
        <v>42660</v>
      </c>
      <c r="Y288" s="815" t="s">
        <v>862</v>
      </c>
      <c r="Z288" s="815">
        <v>1</v>
      </c>
      <c r="AA288" s="815"/>
      <c r="AB288" s="815">
        <v>250</v>
      </c>
      <c r="AC288" s="814">
        <v>42692</v>
      </c>
      <c r="AD288" s="816"/>
      <c r="AE288" s="782" t="s">
        <v>825</v>
      </c>
      <c r="AF288" s="782"/>
      <c r="AG288" s="782"/>
      <c r="AH288" s="817"/>
      <c r="AI288" s="800">
        <v>1228</v>
      </c>
      <c r="AJ288" s="782">
        <v>0.36522153846153799</v>
      </c>
      <c r="AK288" s="816"/>
      <c r="AL288" s="800">
        <v>1.1130293159609119</v>
      </c>
      <c r="AM288" s="782">
        <v>1.0317025704103739</v>
      </c>
      <c r="AN288" s="782">
        <v>0.70002926543751831</v>
      </c>
      <c r="AO288" s="818">
        <v>0.70010615711252644</v>
      </c>
      <c r="AP288" s="816"/>
      <c r="AQ288" s="819">
        <v>1366.8</v>
      </c>
      <c r="AR288" s="820">
        <v>0.37680000000000002</v>
      </c>
      <c r="AS288" s="820">
        <v>1366.8</v>
      </c>
      <c r="AT288" s="820">
        <v>0.37680000000000002</v>
      </c>
      <c r="AU288" s="816"/>
      <c r="AV288" s="820">
        <v>956.8</v>
      </c>
      <c r="AW288" s="820">
        <v>0.26379999999999998</v>
      </c>
      <c r="AX288" s="820">
        <v>956.8</v>
      </c>
      <c r="AY288" s="820">
        <v>0.26379999999999998</v>
      </c>
      <c r="AZ288" s="816"/>
      <c r="BA288" s="820"/>
      <c r="BB288" s="820">
        <v>956.8</v>
      </c>
      <c r="BC288" s="820">
        <v>956.8</v>
      </c>
      <c r="BD288" s="820">
        <v>956.8</v>
      </c>
      <c r="BE288" s="820">
        <v>956.8</v>
      </c>
      <c r="BF288" s="820">
        <v>956.8</v>
      </c>
      <c r="BG288" s="820">
        <v>956.8</v>
      </c>
      <c r="BH288" s="820">
        <v>956.8</v>
      </c>
      <c r="BI288" s="820">
        <v>956.8</v>
      </c>
      <c r="BJ288" s="820">
        <v>956.8</v>
      </c>
      <c r="BK288" s="820">
        <v>956.8</v>
      </c>
      <c r="BL288" s="820">
        <v>956.8</v>
      </c>
      <c r="BM288" s="820">
        <v>956.8</v>
      </c>
      <c r="BN288" s="820">
        <v>956.8</v>
      </c>
      <c r="BO288" s="820">
        <v>956.8</v>
      </c>
      <c r="BP288" s="820">
        <v>956.8</v>
      </c>
      <c r="BQ288" s="820">
        <v>956.8</v>
      </c>
      <c r="BR288" s="820">
        <v>956.8</v>
      </c>
      <c r="BS288" s="820">
        <v>956.8</v>
      </c>
      <c r="BT288" s="820">
        <v>956.8</v>
      </c>
      <c r="BU288" s="820"/>
      <c r="BV288" s="820"/>
      <c r="BW288" s="820"/>
      <c r="BX288" s="820"/>
      <c r="BY288" s="820"/>
      <c r="BZ288" s="820"/>
      <c r="CA288" s="816"/>
      <c r="CB288" s="820"/>
      <c r="CC288" s="820">
        <v>0.26379999999999998</v>
      </c>
      <c r="CD288" s="820">
        <v>0.26379999999999998</v>
      </c>
      <c r="CE288" s="820">
        <v>0.26379999999999998</v>
      </c>
      <c r="CF288" s="820">
        <v>0.26379999999999998</v>
      </c>
      <c r="CG288" s="820">
        <v>0.26379999999999998</v>
      </c>
      <c r="CH288" s="820">
        <v>0.26379999999999998</v>
      </c>
      <c r="CI288" s="820">
        <v>0.26379999999999998</v>
      </c>
      <c r="CJ288" s="820">
        <v>0.26379999999999998</v>
      </c>
      <c r="CK288" s="820">
        <v>0.26379999999999998</v>
      </c>
      <c r="CL288" s="820">
        <v>0.26379999999999998</v>
      </c>
      <c r="CM288" s="820">
        <v>0.26379999999999998</v>
      </c>
      <c r="CN288" s="820">
        <v>0.26379999999999998</v>
      </c>
      <c r="CO288" s="820">
        <v>0.26379999999999998</v>
      </c>
      <c r="CP288" s="820">
        <v>0.26379999999999998</v>
      </c>
      <c r="CQ288" s="820">
        <v>0.26379999999999998</v>
      </c>
      <c r="CR288" s="820">
        <v>0.26379999999999998</v>
      </c>
      <c r="CS288" s="820">
        <v>0.26379999999999998</v>
      </c>
      <c r="CT288" s="820">
        <v>0.26379999999999998</v>
      </c>
      <c r="CU288" s="820">
        <v>0.26379999999999998</v>
      </c>
      <c r="CV288" s="820"/>
      <c r="CW288" s="820"/>
      <c r="CX288" s="820"/>
      <c r="CY288" s="820"/>
      <c r="CZ288" s="820"/>
      <c r="DA288" s="821"/>
    </row>
    <row r="289" spans="2:105">
      <c r="B289" s="800">
        <v>19390</v>
      </c>
      <c r="C289" s="782" t="s">
        <v>682</v>
      </c>
      <c r="D289" s="782" t="s">
        <v>858</v>
      </c>
      <c r="E289" s="782" t="s">
        <v>740</v>
      </c>
      <c r="F289" s="782" t="s">
        <v>820</v>
      </c>
      <c r="G289" s="782" t="s">
        <v>821</v>
      </c>
      <c r="H289" s="815">
        <v>2016</v>
      </c>
      <c r="I289" s="816"/>
      <c r="J289" s="764">
        <v>806972</v>
      </c>
      <c r="K289" s="764"/>
      <c r="L289" s="764" t="s">
        <v>29</v>
      </c>
      <c r="M289" s="782"/>
      <c r="N289" s="782"/>
      <c r="O289" s="782"/>
      <c r="P289" s="782"/>
      <c r="Q289" s="782"/>
      <c r="R289" s="782"/>
      <c r="S289" s="816"/>
      <c r="T289" s="782" t="s">
        <v>859</v>
      </c>
      <c r="U289" s="782"/>
      <c r="V289" s="782"/>
      <c r="W289" s="782"/>
      <c r="X289" s="801">
        <v>42662</v>
      </c>
      <c r="Y289" s="815" t="s">
        <v>862</v>
      </c>
      <c r="Z289" s="815">
        <v>1</v>
      </c>
      <c r="AA289" s="815"/>
      <c r="AB289" s="815">
        <v>250</v>
      </c>
      <c r="AC289" s="814">
        <v>42698</v>
      </c>
      <c r="AD289" s="816"/>
      <c r="AE289" s="782" t="s">
        <v>825</v>
      </c>
      <c r="AF289" s="782"/>
      <c r="AG289" s="782"/>
      <c r="AH289" s="817"/>
      <c r="AI289" s="800">
        <v>1228</v>
      </c>
      <c r="AJ289" s="782">
        <v>0.36522153846153799</v>
      </c>
      <c r="AK289" s="816"/>
      <c r="AL289" s="800">
        <v>1.1130293159609119</v>
      </c>
      <c r="AM289" s="782">
        <v>1.0317025704103739</v>
      </c>
      <c r="AN289" s="782">
        <v>0.70002926543751831</v>
      </c>
      <c r="AO289" s="818">
        <v>0.70010615711252644</v>
      </c>
      <c r="AP289" s="816"/>
      <c r="AQ289" s="819">
        <v>1366.8</v>
      </c>
      <c r="AR289" s="820">
        <v>0.37680000000000002</v>
      </c>
      <c r="AS289" s="820">
        <v>1366.8</v>
      </c>
      <c r="AT289" s="820">
        <v>0.37680000000000002</v>
      </c>
      <c r="AU289" s="816"/>
      <c r="AV289" s="820">
        <v>956.8</v>
      </c>
      <c r="AW289" s="820">
        <v>0.26379999999999998</v>
      </c>
      <c r="AX289" s="820">
        <v>956.8</v>
      </c>
      <c r="AY289" s="820">
        <v>0.26379999999999998</v>
      </c>
      <c r="AZ289" s="816"/>
      <c r="BA289" s="820"/>
      <c r="BB289" s="820">
        <v>956.8</v>
      </c>
      <c r="BC289" s="820">
        <v>956.8</v>
      </c>
      <c r="BD289" s="820">
        <v>956.8</v>
      </c>
      <c r="BE289" s="820">
        <v>956.8</v>
      </c>
      <c r="BF289" s="820">
        <v>956.8</v>
      </c>
      <c r="BG289" s="820">
        <v>956.8</v>
      </c>
      <c r="BH289" s="820">
        <v>956.8</v>
      </c>
      <c r="BI289" s="820">
        <v>956.8</v>
      </c>
      <c r="BJ289" s="820">
        <v>956.8</v>
      </c>
      <c r="BK289" s="820">
        <v>956.8</v>
      </c>
      <c r="BL289" s="820">
        <v>956.8</v>
      </c>
      <c r="BM289" s="820">
        <v>956.8</v>
      </c>
      <c r="BN289" s="820">
        <v>956.8</v>
      </c>
      <c r="BO289" s="820">
        <v>956.8</v>
      </c>
      <c r="BP289" s="820">
        <v>956.8</v>
      </c>
      <c r="BQ289" s="820">
        <v>956.8</v>
      </c>
      <c r="BR289" s="820">
        <v>956.8</v>
      </c>
      <c r="BS289" s="820">
        <v>956.8</v>
      </c>
      <c r="BT289" s="820">
        <v>956.8</v>
      </c>
      <c r="BU289" s="820"/>
      <c r="BV289" s="820"/>
      <c r="BW289" s="820"/>
      <c r="BX289" s="820"/>
      <c r="BY289" s="820"/>
      <c r="BZ289" s="820"/>
      <c r="CA289" s="816"/>
      <c r="CB289" s="820"/>
      <c r="CC289" s="820">
        <v>0.26379999999999998</v>
      </c>
      <c r="CD289" s="820">
        <v>0.26379999999999998</v>
      </c>
      <c r="CE289" s="820">
        <v>0.26379999999999998</v>
      </c>
      <c r="CF289" s="820">
        <v>0.26379999999999998</v>
      </c>
      <c r="CG289" s="820">
        <v>0.26379999999999998</v>
      </c>
      <c r="CH289" s="820">
        <v>0.26379999999999998</v>
      </c>
      <c r="CI289" s="820">
        <v>0.26379999999999998</v>
      </c>
      <c r="CJ289" s="820">
        <v>0.26379999999999998</v>
      </c>
      <c r="CK289" s="820">
        <v>0.26379999999999998</v>
      </c>
      <c r="CL289" s="820">
        <v>0.26379999999999998</v>
      </c>
      <c r="CM289" s="820">
        <v>0.26379999999999998</v>
      </c>
      <c r="CN289" s="820">
        <v>0.26379999999999998</v>
      </c>
      <c r="CO289" s="820">
        <v>0.26379999999999998</v>
      </c>
      <c r="CP289" s="820">
        <v>0.26379999999999998</v>
      </c>
      <c r="CQ289" s="820">
        <v>0.26379999999999998</v>
      </c>
      <c r="CR289" s="820">
        <v>0.26379999999999998</v>
      </c>
      <c r="CS289" s="820">
        <v>0.26379999999999998</v>
      </c>
      <c r="CT289" s="820">
        <v>0.26379999999999998</v>
      </c>
      <c r="CU289" s="820">
        <v>0.26379999999999998</v>
      </c>
      <c r="CV289" s="820"/>
      <c r="CW289" s="820"/>
      <c r="CX289" s="820"/>
      <c r="CY289" s="820"/>
      <c r="CZ289" s="820"/>
      <c r="DA289" s="821"/>
    </row>
    <row r="290" spans="2:105">
      <c r="B290" s="800">
        <v>19392</v>
      </c>
      <c r="C290" s="782" t="s">
        <v>682</v>
      </c>
      <c r="D290" s="782" t="s">
        <v>858</v>
      </c>
      <c r="E290" s="782" t="s">
        <v>740</v>
      </c>
      <c r="F290" s="782" t="s">
        <v>820</v>
      </c>
      <c r="G290" s="782" t="s">
        <v>821</v>
      </c>
      <c r="H290" s="815">
        <v>2016</v>
      </c>
      <c r="I290" s="816"/>
      <c r="J290" s="764">
        <v>807569</v>
      </c>
      <c r="K290" s="764"/>
      <c r="L290" s="764" t="s">
        <v>29</v>
      </c>
      <c r="M290" s="782"/>
      <c r="N290" s="782"/>
      <c r="O290" s="782"/>
      <c r="P290" s="782"/>
      <c r="Q290" s="782"/>
      <c r="R290" s="782"/>
      <c r="S290" s="816"/>
      <c r="T290" s="782" t="s">
        <v>859</v>
      </c>
      <c r="U290" s="782"/>
      <c r="V290" s="782"/>
      <c r="W290" s="782"/>
      <c r="X290" s="801">
        <v>42669</v>
      </c>
      <c r="Y290" s="815" t="s">
        <v>862</v>
      </c>
      <c r="Z290" s="815">
        <v>1</v>
      </c>
      <c r="AA290" s="815"/>
      <c r="AB290" s="815">
        <v>250</v>
      </c>
      <c r="AC290" s="814">
        <v>42698</v>
      </c>
      <c r="AD290" s="816"/>
      <c r="AE290" s="782" t="s">
        <v>825</v>
      </c>
      <c r="AF290" s="782"/>
      <c r="AG290" s="782"/>
      <c r="AH290" s="817"/>
      <c r="AI290" s="800">
        <v>1228</v>
      </c>
      <c r="AJ290" s="782">
        <v>0.36522153846153799</v>
      </c>
      <c r="AK290" s="816"/>
      <c r="AL290" s="800">
        <v>1.1130293159609119</v>
      </c>
      <c r="AM290" s="782">
        <v>1.0317025704103739</v>
      </c>
      <c r="AN290" s="782">
        <v>0.70002926543751831</v>
      </c>
      <c r="AO290" s="818">
        <v>0.70010615711252644</v>
      </c>
      <c r="AP290" s="816"/>
      <c r="AQ290" s="819">
        <v>1366.8</v>
      </c>
      <c r="AR290" s="820">
        <v>0.37680000000000002</v>
      </c>
      <c r="AS290" s="820">
        <v>1366.8</v>
      </c>
      <c r="AT290" s="820">
        <v>0.37680000000000002</v>
      </c>
      <c r="AU290" s="816"/>
      <c r="AV290" s="820">
        <v>956.8</v>
      </c>
      <c r="AW290" s="820">
        <v>0.26379999999999998</v>
      </c>
      <c r="AX290" s="820">
        <v>956.8</v>
      </c>
      <c r="AY290" s="820">
        <v>0.26379999999999998</v>
      </c>
      <c r="AZ290" s="816"/>
      <c r="BA290" s="820"/>
      <c r="BB290" s="820">
        <v>956.8</v>
      </c>
      <c r="BC290" s="820">
        <v>956.8</v>
      </c>
      <c r="BD290" s="820">
        <v>956.8</v>
      </c>
      <c r="BE290" s="820">
        <v>956.8</v>
      </c>
      <c r="BF290" s="820">
        <v>956.8</v>
      </c>
      <c r="BG290" s="820">
        <v>956.8</v>
      </c>
      <c r="BH290" s="820">
        <v>956.8</v>
      </c>
      <c r="BI290" s="820">
        <v>956.8</v>
      </c>
      <c r="BJ290" s="820">
        <v>956.8</v>
      </c>
      <c r="BK290" s="820">
        <v>956.8</v>
      </c>
      <c r="BL290" s="820">
        <v>956.8</v>
      </c>
      <c r="BM290" s="820">
        <v>956.8</v>
      </c>
      <c r="BN290" s="820">
        <v>956.8</v>
      </c>
      <c r="BO290" s="820">
        <v>956.8</v>
      </c>
      <c r="BP290" s="820">
        <v>956.8</v>
      </c>
      <c r="BQ290" s="820">
        <v>956.8</v>
      </c>
      <c r="BR290" s="820">
        <v>956.8</v>
      </c>
      <c r="BS290" s="820">
        <v>956.8</v>
      </c>
      <c r="BT290" s="820">
        <v>956.8</v>
      </c>
      <c r="BU290" s="820"/>
      <c r="BV290" s="820"/>
      <c r="BW290" s="820"/>
      <c r="BX290" s="820"/>
      <c r="BY290" s="820"/>
      <c r="BZ290" s="820"/>
      <c r="CA290" s="816"/>
      <c r="CB290" s="820"/>
      <c r="CC290" s="820">
        <v>0.26379999999999998</v>
      </c>
      <c r="CD290" s="820">
        <v>0.26379999999999998</v>
      </c>
      <c r="CE290" s="820">
        <v>0.26379999999999998</v>
      </c>
      <c r="CF290" s="820">
        <v>0.26379999999999998</v>
      </c>
      <c r="CG290" s="820">
        <v>0.26379999999999998</v>
      </c>
      <c r="CH290" s="820">
        <v>0.26379999999999998</v>
      </c>
      <c r="CI290" s="820">
        <v>0.26379999999999998</v>
      </c>
      <c r="CJ290" s="820">
        <v>0.26379999999999998</v>
      </c>
      <c r="CK290" s="820">
        <v>0.26379999999999998</v>
      </c>
      <c r="CL290" s="820">
        <v>0.26379999999999998</v>
      </c>
      <c r="CM290" s="820">
        <v>0.26379999999999998</v>
      </c>
      <c r="CN290" s="820">
        <v>0.26379999999999998</v>
      </c>
      <c r="CO290" s="820">
        <v>0.26379999999999998</v>
      </c>
      <c r="CP290" s="820">
        <v>0.26379999999999998</v>
      </c>
      <c r="CQ290" s="820">
        <v>0.26379999999999998</v>
      </c>
      <c r="CR290" s="820">
        <v>0.26379999999999998</v>
      </c>
      <c r="CS290" s="820">
        <v>0.26379999999999998</v>
      </c>
      <c r="CT290" s="820">
        <v>0.26379999999999998</v>
      </c>
      <c r="CU290" s="820">
        <v>0.26379999999999998</v>
      </c>
      <c r="CV290" s="820"/>
      <c r="CW290" s="820"/>
      <c r="CX290" s="820"/>
      <c r="CY290" s="820"/>
      <c r="CZ290" s="820"/>
      <c r="DA290" s="821"/>
    </row>
    <row r="291" spans="2:105">
      <c r="B291" s="800">
        <v>19394</v>
      </c>
      <c r="C291" s="782" t="s">
        <v>682</v>
      </c>
      <c r="D291" s="782" t="s">
        <v>858</v>
      </c>
      <c r="E291" s="782" t="s">
        <v>740</v>
      </c>
      <c r="F291" s="782" t="s">
        <v>820</v>
      </c>
      <c r="G291" s="782" t="s">
        <v>821</v>
      </c>
      <c r="H291" s="815">
        <v>2016</v>
      </c>
      <c r="I291" s="816"/>
      <c r="J291" s="764">
        <v>808228</v>
      </c>
      <c r="K291" s="764"/>
      <c r="L291" s="764" t="s">
        <v>29</v>
      </c>
      <c r="M291" s="782"/>
      <c r="N291" s="782"/>
      <c r="O291" s="782"/>
      <c r="P291" s="782"/>
      <c r="Q291" s="782"/>
      <c r="R291" s="782"/>
      <c r="S291" s="816"/>
      <c r="T291" s="782" t="s">
        <v>863</v>
      </c>
      <c r="U291" s="782"/>
      <c r="V291" s="782"/>
      <c r="W291" s="782"/>
      <c r="X291" s="801">
        <v>42667</v>
      </c>
      <c r="Y291" s="815" t="s">
        <v>864</v>
      </c>
      <c r="Z291" s="815">
        <v>2</v>
      </c>
      <c r="AA291" s="815"/>
      <c r="AB291" s="815">
        <v>650</v>
      </c>
      <c r="AC291" s="814">
        <v>42698</v>
      </c>
      <c r="AD291" s="816"/>
      <c r="AE291" s="782" t="s">
        <v>825</v>
      </c>
      <c r="AF291" s="782"/>
      <c r="AG291" s="782"/>
      <c r="AH291" s="817"/>
      <c r="AI291" s="800">
        <v>1244.8599999999999</v>
      </c>
      <c r="AJ291" s="782">
        <v>0.3751185861316742</v>
      </c>
      <c r="AK291" s="816"/>
      <c r="AL291" s="800">
        <v>1.1234998313063316</v>
      </c>
      <c r="AM291" s="782">
        <v>1.0993856749482398</v>
      </c>
      <c r="AN291" s="782">
        <v>0.70684970684970683</v>
      </c>
      <c r="AO291" s="818">
        <v>0.7259941804073714</v>
      </c>
      <c r="AP291" s="816"/>
      <c r="AQ291" s="819">
        <v>1398.6</v>
      </c>
      <c r="AR291" s="820">
        <v>0.41240000000000004</v>
      </c>
      <c r="AS291" s="820">
        <v>1398.6</v>
      </c>
      <c r="AT291" s="820">
        <v>0.41240000000000004</v>
      </c>
      <c r="AU291" s="816"/>
      <c r="AV291" s="820">
        <v>988.59999999999991</v>
      </c>
      <c r="AW291" s="820">
        <v>0.2994</v>
      </c>
      <c r="AX291" s="820">
        <v>988.59999999999991</v>
      </c>
      <c r="AY291" s="820">
        <v>0.2994</v>
      </c>
      <c r="AZ291" s="816"/>
      <c r="BA291" s="820"/>
      <c r="BB291" s="820">
        <v>988.59999999999991</v>
      </c>
      <c r="BC291" s="820">
        <v>988.59999999999991</v>
      </c>
      <c r="BD291" s="820">
        <v>988.59999999999991</v>
      </c>
      <c r="BE291" s="820">
        <v>988.59999999999991</v>
      </c>
      <c r="BF291" s="820">
        <v>988.59999999999991</v>
      </c>
      <c r="BG291" s="820">
        <v>988.59999999999991</v>
      </c>
      <c r="BH291" s="820">
        <v>988.59999999999991</v>
      </c>
      <c r="BI291" s="820">
        <v>988.59999999999991</v>
      </c>
      <c r="BJ291" s="820">
        <v>988.59999999999991</v>
      </c>
      <c r="BK291" s="820">
        <v>988.59999999999991</v>
      </c>
      <c r="BL291" s="820">
        <v>988.59999999999991</v>
      </c>
      <c r="BM291" s="820">
        <v>988.59999999999991</v>
      </c>
      <c r="BN291" s="820">
        <v>988.59999999999991</v>
      </c>
      <c r="BO291" s="820">
        <v>988.59999999999991</v>
      </c>
      <c r="BP291" s="820">
        <v>988.59999999999991</v>
      </c>
      <c r="BQ291" s="820">
        <v>988.59999999999991</v>
      </c>
      <c r="BR291" s="820">
        <v>988.59999999999991</v>
      </c>
      <c r="BS291" s="820">
        <v>988.59999999999991</v>
      </c>
      <c r="BT291" s="820">
        <v>956.8</v>
      </c>
      <c r="BU291" s="820"/>
      <c r="BV291" s="820"/>
      <c r="BW291" s="820"/>
      <c r="BX291" s="820"/>
      <c r="BY291" s="820"/>
      <c r="BZ291" s="820"/>
      <c r="CA291" s="816"/>
      <c r="CB291" s="820"/>
      <c r="CC291" s="820">
        <v>0.2994</v>
      </c>
      <c r="CD291" s="820">
        <v>0.2994</v>
      </c>
      <c r="CE291" s="820">
        <v>0.2994</v>
      </c>
      <c r="CF291" s="820">
        <v>0.2994</v>
      </c>
      <c r="CG291" s="820">
        <v>0.2994</v>
      </c>
      <c r="CH291" s="820">
        <v>0.2994</v>
      </c>
      <c r="CI291" s="820">
        <v>0.2994</v>
      </c>
      <c r="CJ291" s="820">
        <v>0.2994</v>
      </c>
      <c r="CK291" s="820">
        <v>0.2994</v>
      </c>
      <c r="CL291" s="820">
        <v>0.2994</v>
      </c>
      <c r="CM291" s="820">
        <v>0.2994</v>
      </c>
      <c r="CN291" s="820">
        <v>0.2994</v>
      </c>
      <c r="CO291" s="820">
        <v>0.2994</v>
      </c>
      <c r="CP291" s="820">
        <v>0.2994</v>
      </c>
      <c r="CQ291" s="820">
        <v>0.2994</v>
      </c>
      <c r="CR291" s="820">
        <v>0.2994</v>
      </c>
      <c r="CS291" s="820">
        <v>0.2994</v>
      </c>
      <c r="CT291" s="820">
        <v>0.2994</v>
      </c>
      <c r="CU291" s="820">
        <v>0.26379999999999998</v>
      </c>
      <c r="CV291" s="820"/>
      <c r="CW291" s="820"/>
      <c r="CX291" s="820"/>
      <c r="CY291" s="820"/>
      <c r="CZ291" s="820"/>
      <c r="DA291" s="821"/>
    </row>
    <row r="292" spans="2:105">
      <c r="B292" s="800">
        <v>19395</v>
      </c>
      <c r="C292" s="782" t="s">
        <v>682</v>
      </c>
      <c r="D292" s="782" t="s">
        <v>858</v>
      </c>
      <c r="E292" s="782" t="s">
        <v>740</v>
      </c>
      <c r="F292" s="782" t="s">
        <v>820</v>
      </c>
      <c r="G292" s="782" t="s">
        <v>821</v>
      </c>
      <c r="H292" s="815">
        <v>2016</v>
      </c>
      <c r="I292" s="816"/>
      <c r="J292" s="764">
        <v>808891</v>
      </c>
      <c r="K292" s="764"/>
      <c r="L292" s="764" t="s">
        <v>29</v>
      </c>
      <c r="M292" s="782"/>
      <c r="N292" s="782"/>
      <c r="O292" s="782"/>
      <c r="P292" s="782"/>
      <c r="Q292" s="782"/>
      <c r="R292" s="782"/>
      <c r="S292" s="816"/>
      <c r="T292" s="782" t="s">
        <v>863</v>
      </c>
      <c r="U292" s="782"/>
      <c r="V292" s="782"/>
      <c r="W292" s="782"/>
      <c r="X292" s="801">
        <v>42656</v>
      </c>
      <c r="Y292" s="815" t="s">
        <v>864</v>
      </c>
      <c r="Z292" s="815">
        <v>2</v>
      </c>
      <c r="AA292" s="815"/>
      <c r="AB292" s="815">
        <v>650</v>
      </c>
      <c r="AC292" s="814">
        <v>42698</v>
      </c>
      <c r="AD292" s="816"/>
      <c r="AE292" s="782" t="s">
        <v>825</v>
      </c>
      <c r="AF292" s="782"/>
      <c r="AG292" s="782"/>
      <c r="AH292" s="817"/>
      <c r="AI292" s="800">
        <v>1244.8599999999999</v>
      </c>
      <c r="AJ292" s="782">
        <v>0.3751185861316742</v>
      </c>
      <c r="AK292" s="816"/>
      <c r="AL292" s="800">
        <v>1.1234998313063316</v>
      </c>
      <c r="AM292" s="782">
        <v>1.0993856749482398</v>
      </c>
      <c r="AN292" s="782">
        <v>0.70684970684970683</v>
      </c>
      <c r="AO292" s="818">
        <v>0.7259941804073714</v>
      </c>
      <c r="AP292" s="816"/>
      <c r="AQ292" s="819">
        <v>1398.6</v>
      </c>
      <c r="AR292" s="820">
        <v>0.41240000000000004</v>
      </c>
      <c r="AS292" s="820">
        <v>1398.6</v>
      </c>
      <c r="AT292" s="820">
        <v>0.41240000000000004</v>
      </c>
      <c r="AU292" s="816"/>
      <c r="AV292" s="820">
        <v>988.59999999999991</v>
      </c>
      <c r="AW292" s="820">
        <v>0.2994</v>
      </c>
      <c r="AX292" s="820">
        <v>988.59999999999991</v>
      </c>
      <c r="AY292" s="820">
        <v>0.2994</v>
      </c>
      <c r="AZ292" s="816"/>
      <c r="BA292" s="820"/>
      <c r="BB292" s="820">
        <v>988.59999999999991</v>
      </c>
      <c r="BC292" s="820">
        <v>988.59999999999991</v>
      </c>
      <c r="BD292" s="820">
        <v>988.59999999999991</v>
      </c>
      <c r="BE292" s="820">
        <v>988.59999999999991</v>
      </c>
      <c r="BF292" s="820">
        <v>988.59999999999991</v>
      </c>
      <c r="BG292" s="820">
        <v>988.59999999999991</v>
      </c>
      <c r="BH292" s="820">
        <v>988.59999999999991</v>
      </c>
      <c r="BI292" s="820">
        <v>988.59999999999991</v>
      </c>
      <c r="BJ292" s="820">
        <v>988.59999999999991</v>
      </c>
      <c r="BK292" s="820">
        <v>988.59999999999991</v>
      </c>
      <c r="BL292" s="820">
        <v>988.59999999999991</v>
      </c>
      <c r="BM292" s="820">
        <v>988.59999999999991</v>
      </c>
      <c r="BN292" s="820">
        <v>988.59999999999991</v>
      </c>
      <c r="BO292" s="820">
        <v>988.59999999999991</v>
      </c>
      <c r="BP292" s="820">
        <v>988.59999999999991</v>
      </c>
      <c r="BQ292" s="820">
        <v>988.59999999999991</v>
      </c>
      <c r="BR292" s="820">
        <v>988.59999999999991</v>
      </c>
      <c r="BS292" s="820">
        <v>988.59999999999991</v>
      </c>
      <c r="BT292" s="820">
        <v>956.8</v>
      </c>
      <c r="BU292" s="820"/>
      <c r="BV292" s="820"/>
      <c r="BW292" s="820"/>
      <c r="BX292" s="820"/>
      <c r="BY292" s="820"/>
      <c r="BZ292" s="820"/>
      <c r="CA292" s="816"/>
      <c r="CB292" s="820"/>
      <c r="CC292" s="820">
        <v>0.2994</v>
      </c>
      <c r="CD292" s="820">
        <v>0.2994</v>
      </c>
      <c r="CE292" s="820">
        <v>0.2994</v>
      </c>
      <c r="CF292" s="820">
        <v>0.2994</v>
      </c>
      <c r="CG292" s="820">
        <v>0.2994</v>
      </c>
      <c r="CH292" s="820">
        <v>0.2994</v>
      </c>
      <c r="CI292" s="820">
        <v>0.2994</v>
      </c>
      <c r="CJ292" s="820">
        <v>0.2994</v>
      </c>
      <c r="CK292" s="820">
        <v>0.2994</v>
      </c>
      <c r="CL292" s="820">
        <v>0.2994</v>
      </c>
      <c r="CM292" s="820">
        <v>0.2994</v>
      </c>
      <c r="CN292" s="820">
        <v>0.2994</v>
      </c>
      <c r="CO292" s="820">
        <v>0.2994</v>
      </c>
      <c r="CP292" s="820">
        <v>0.2994</v>
      </c>
      <c r="CQ292" s="820">
        <v>0.2994</v>
      </c>
      <c r="CR292" s="820">
        <v>0.2994</v>
      </c>
      <c r="CS292" s="820">
        <v>0.2994</v>
      </c>
      <c r="CT292" s="820">
        <v>0.2994</v>
      </c>
      <c r="CU292" s="820">
        <v>0.26379999999999998</v>
      </c>
      <c r="CV292" s="820"/>
      <c r="CW292" s="820"/>
      <c r="CX292" s="820"/>
      <c r="CY292" s="820"/>
      <c r="CZ292" s="820"/>
      <c r="DA292" s="821"/>
    </row>
    <row r="293" spans="2:105">
      <c r="B293" s="800">
        <v>19400</v>
      </c>
      <c r="C293" s="782" t="s">
        <v>682</v>
      </c>
      <c r="D293" s="782" t="s">
        <v>858</v>
      </c>
      <c r="E293" s="782" t="s">
        <v>740</v>
      </c>
      <c r="F293" s="782" t="s">
        <v>820</v>
      </c>
      <c r="G293" s="782" t="s">
        <v>821</v>
      </c>
      <c r="H293" s="815">
        <v>2016</v>
      </c>
      <c r="I293" s="816"/>
      <c r="J293" s="764">
        <v>820379</v>
      </c>
      <c r="K293" s="764"/>
      <c r="L293" s="764" t="s">
        <v>29</v>
      </c>
      <c r="M293" s="782"/>
      <c r="N293" s="782"/>
      <c r="O293" s="782"/>
      <c r="P293" s="782"/>
      <c r="Q293" s="782"/>
      <c r="R293" s="782"/>
      <c r="S293" s="816"/>
      <c r="T293" s="782" t="s">
        <v>859</v>
      </c>
      <c r="U293" s="782"/>
      <c r="V293" s="782"/>
      <c r="W293" s="782"/>
      <c r="X293" s="801">
        <v>42671</v>
      </c>
      <c r="Y293" s="815" t="s">
        <v>862</v>
      </c>
      <c r="Z293" s="815">
        <v>1</v>
      </c>
      <c r="AA293" s="815"/>
      <c r="AB293" s="815">
        <v>250</v>
      </c>
      <c r="AC293" s="814">
        <v>42704</v>
      </c>
      <c r="AD293" s="816"/>
      <c r="AE293" s="782" t="s">
        <v>825</v>
      </c>
      <c r="AF293" s="782"/>
      <c r="AG293" s="782"/>
      <c r="AH293" s="817"/>
      <c r="AI293" s="800">
        <v>1228</v>
      </c>
      <c r="AJ293" s="782">
        <v>0.36522153846153799</v>
      </c>
      <c r="AK293" s="816"/>
      <c r="AL293" s="800">
        <v>1.1130293159609119</v>
      </c>
      <c r="AM293" s="782">
        <v>1.0317025704103739</v>
      </c>
      <c r="AN293" s="782">
        <v>0.70002926543751831</v>
      </c>
      <c r="AO293" s="818">
        <v>0.70010615711252644</v>
      </c>
      <c r="AP293" s="816"/>
      <c r="AQ293" s="819">
        <v>1366.8</v>
      </c>
      <c r="AR293" s="820">
        <v>0.37680000000000002</v>
      </c>
      <c r="AS293" s="820">
        <v>1366.8</v>
      </c>
      <c r="AT293" s="820">
        <v>0.37680000000000002</v>
      </c>
      <c r="AU293" s="816"/>
      <c r="AV293" s="820">
        <v>956.8</v>
      </c>
      <c r="AW293" s="820">
        <v>0.26379999999999998</v>
      </c>
      <c r="AX293" s="820">
        <v>956.8</v>
      </c>
      <c r="AY293" s="820">
        <v>0.26379999999999998</v>
      </c>
      <c r="AZ293" s="816"/>
      <c r="BA293" s="820"/>
      <c r="BB293" s="820">
        <v>956.8</v>
      </c>
      <c r="BC293" s="820">
        <v>956.8</v>
      </c>
      <c r="BD293" s="820">
        <v>956.8</v>
      </c>
      <c r="BE293" s="820">
        <v>956.8</v>
      </c>
      <c r="BF293" s="820">
        <v>956.8</v>
      </c>
      <c r="BG293" s="820">
        <v>956.8</v>
      </c>
      <c r="BH293" s="820">
        <v>956.8</v>
      </c>
      <c r="BI293" s="820">
        <v>956.8</v>
      </c>
      <c r="BJ293" s="820">
        <v>956.8</v>
      </c>
      <c r="BK293" s="820">
        <v>956.8</v>
      </c>
      <c r="BL293" s="820">
        <v>956.8</v>
      </c>
      <c r="BM293" s="820">
        <v>956.8</v>
      </c>
      <c r="BN293" s="820">
        <v>956.8</v>
      </c>
      <c r="BO293" s="820">
        <v>956.8</v>
      </c>
      <c r="BP293" s="820">
        <v>956.8</v>
      </c>
      <c r="BQ293" s="820">
        <v>956.8</v>
      </c>
      <c r="BR293" s="820">
        <v>956.8</v>
      </c>
      <c r="BS293" s="820">
        <v>956.8</v>
      </c>
      <c r="BT293" s="820">
        <v>956.8</v>
      </c>
      <c r="BU293" s="820"/>
      <c r="BV293" s="820"/>
      <c r="BW293" s="820"/>
      <c r="BX293" s="820"/>
      <c r="BY293" s="820"/>
      <c r="BZ293" s="820"/>
      <c r="CA293" s="816"/>
      <c r="CB293" s="820"/>
      <c r="CC293" s="820">
        <v>0.26379999999999998</v>
      </c>
      <c r="CD293" s="820">
        <v>0.26379999999999998</v>
      </c>
      <c r="CE293" s="820">
        <v>0.26379999999999998</v>
      </c>
      <c r="CF293" s="820">
        <v>0.26379999999999998</v>
      </c>
      <c r="CG293" s="820">
        <v>0.26379999999999998</v>
      </c>
      <c r="CH293" s="820">
        <v>0.26379999999999998</v>
      </c>
      <c r="CI293" s="820">
        <v>0.26379999999999998</v>
      </c>
      <c r="CJ293" s="820">
        <v>0.26379999999999998</v>
      </c>
      <c r="CK293" s="820">
        <v>0.26379999999999998</v>
      </c>
      <c r="CL293" s="820">
        <v>0.26379999999999998</v>
      </c>
      <c r="CM293" s="820">
        <v>0.26379999999999998</v>
      </c>
      <c r="CN293" s="820">
        <v>0.26379999999999998</v>
      </c>
      <c r="CO293" s="820">
        <v>0.26379999999999998</v>
      </c>
      <c r="CP293" s="820">
        <v>0.26379999999999998</v>
      </c>
      <c r="CQ293" s="820">
        <v>0.26379999999999998</v>
      </c>
      <c r="CR293" s="820">
        <v>0.26379999999999998</v>
      </c>
      <c r="CS293" s="820">
        <v>0.26379999999999998</v>
      </c>
      <c r="CT293" s="820">
        <v>0.26379999999999998</v>
      </c>
      <c r="CU293" s="820">
        <v>0.26379999999999998</v>
      </c>
      <c r="CV293" s="820"/>
      <c r="CW293" s="820"/>
      <c r="CX293" s="820"/>
      <c r="CY293" s="820"/>
      <c r="CZ293" s="820"/>
      <c r="DA293" s="821"/>
    </row>
    <row r="294" spans="2:105">
      <c r="B294" s="800">
        <v>19401</v>
      </c>
      <c r="C294" s="782" t="s">
        <v>682</v>
      </c>
      <c r="D294" s="782" t="s">
        <v>858</v>
      </c>
      <c r="E294" s="782" t="s">
        <v>740</v>
      </c>
      <c r="F294" s="782" t="s">
        <v>820</v>
      </c>
      <c r="G294" s="782" t="s">
        <v>821</v>
      </c>
      <c r="H294" s="815">
        <v>2016</v>
      </c>
      <c r="I294" s="816"/>
      <c r="J294" s="764">
        <v>820689</v>
      </c>
      <c r="K294" s="764"/>
      <c r="L294" s="764" t="s">
        <v>29</v>
      </c>
      <c r="M294" s="782"/>
      <c r="N294" s="782"/>
      <c r="O294" s="782"/>
      <c r="P294" s="782"/>
      <c r="Q294" s="782"/>
      <c r="R294" s="782"/>
      <c r="S294" s="816"/>
      <c r="T294" s="782" t="s">
        <v>863</v>
      </c>
      <c r="U294" s="782"/>
      <c r="V294" s="782"/>
      <c r="W294" s="782"/>
      <c r="X294" s="801">
        <v>42671</v>
      </c>
      <c r="Y294" s="815" t="s">
        <v>864</v>
      </c>
      <c r="Z294" s="815">
        <v>2</v>
      </c>
      <c r="AA294" s="815"/>
      <c r="AB294" s="815">
        <v>650</v>
      </c>
      <c r="AC294" s="814">
        <v>42704</v>
      </c>
      <c r="AD294" s="816"/>
      <c r="AE294" s="782" t="s">
        <v>825</v>
      </c>
      <c r="AF294" s="782"/>
      <c r="AG294" s="782"/>
      <c r="AH294" s="817"/>
      <c r="AI294" s="800">
        <v>1244.8599999999999</v>
      </c>
      <c r="AJ294" s="782">
        <v>0.3751185861316742</v>
      </c>
      <c r="AK294" s="816"/>
      <c r="AL294" s="800">
        <v>1.1234998313063316</v>
      </c>
      <c r="AM294" s="782">
        <v>1.0993856749482398</v>
      </c>
      <c r="AN294" s="782">
        <v>0.70684970684970683</v>
      </c>
      <c r="AO294" s="818">
        <v>0.7259941804073714</v>
      </c>
      <c r="AP294" s="816"/>
      <c r="AQ294" s="819">
        <v>1398.6</v>
      </c>
      <c r="AR294" s="820">
        <v>0.41240000000000004</v>
      </c>
      <c r="AS294" s="820">
        <v>1398.6</v>
      </c>
      <c r="AT294" s="820">
        <v>0.41240000000000004</v>
      </c>
      <c r="AU294" s="816"/>
      <c r="AV294" s="820">
        <v>988.59999999999991</v>
      </c>
      <c r="AW294" s="820">
        <v>0.2994</v>
      </c>
      <c r="AX294" s="820">
        <v>988.59999999999991</v>
      </c>
      <c r="AY294" s="820">
        <v>0.2994</v>
      </c>
      <c r="AZ294" s="816"/>
      <c r="BA294" s="820"/>
      <c r="BB294" s="820">
        <v>988.59999999999991</v>
      </c>
      <c r="BC294" s="820">
        <v>988.59999999999991</v>
      </c>
      <c r="BD294" s="820">
        <v>988.59999999999991</v>
      </c>
      <c r="BE294" s="820">
        <v>988.59999999999991</v>
      </c>
      <c r="BF294" s="820">
        <v>988.59999999999991</v>
      </c>
      <c r="BG294" s="820">
        <v>988.59999999999991</v>
      </c>
      <c r="BH294" s="820">
        <v>988.59999999999991</v>
      </c>
      <c r="BI294" s="820">
        <v>988.59999999999991</v>
      </c>
      <c r="BJ294" s="820">
        <v>988.59999999999991</v>
      </c>
      <c r="BK294" s="820">
        <v>988.59999999999991</v>
      </c>
      <c r="BL294" s="820">
        <v>988.59999999999991</v>
      </c>
      <c r="BM294" s="820">
        <v>988.59999999999991</v>
      </c>
      <c r="BN294" s="820">
        <v>988.59999999999991</v>
      </c>
      <c r="BO294" s="820">
        <v>988.59999999999991</v>
      </c>
      <c r="BP294" s="820">
        <v>988.59999999999991</v>
      </c>
      <c r="BQ294" s="820">
        <v>988.59999999999991</v>
      </c>
      <c r="BR294" s="820">
        <v>988.59999999999991</v>
      </c>
      <c r="BS294" s="820">
        <v>988.59999999999991</v>
      </c>
      <c r="BT294" s="820">
        <v>956.8</v>
      </c>
      <c r="BU294" s="820"/>
      <c r="BV294" s="820"/>
      <c r="BW294" s="820"/>
      <c r="BX294" s="820"/>
      <c r="BY294" s="820"/>
      <c r="BZ294" s="820"/>
      <c r="CA294" s="816"/>
      <c r="CB294" s="820"/>
      <c r="CC294" s="820">
        <v>0.2994</v>
      </c>
      <c r="CD294" s="820">
        <v>0.2994</v>
      </c>
      <c r="CE294" s="820">
        <v>0.2994</v>
      </c>
      <c r="CF294" s="820">
        <v>0.2994</v>
      </c>
      <c r="CG294" s="820">
        <v>0.2994</v>
      </c>
      <c r="CH294" s="820">
        <v>0.2994</v>
      </c>
      <c r="CI294" s="820">
        <v>0.2994</v>
      </c>
      <c r="CJ294" s="820">
        <v>0.2994</v>
      </c>
      <c r="CK294" s="820">
        <v>0.2994</v>
      </c>
      <c r="CL294" s="820">
        <v>0.2994</v>
      </c>
      <c r="CM294" s="820">
        <v>0.2994</v>
      </c>
      <c r="CN294" s="820">
        <v>0.2994</v>
      </c>
      <c r="CO294" s="820">
        <v>0.2994</v>
      </c>
      <c r="CP294" s="820">
        <v>0.2994</v>
      </c>
      <c r="CQ294" s="820">
        <v>0.2994</v>
      </c>
      <c r="CR294" s="820">
        <v>0.2994</v>
      </c>
      <c r="CS294" s="820">
        <v>0.2994</v>
      </c>
      <c r="CT294" s="820">
        <v>0.2994</v>
      </c>
      <c r="CU294" s="820">
        <v>0.26379999999999998</v>
      </c>
      <c r="CV294" s="820"/>
      <c r="CW294" s="820"/>
      <c r="CX294" s="820"/>
      <c r="CY294" s="820"/>
      <c r="CZ294" s="820"/>
      <c r="DA294" s="821"/>
    </row>
    <row r="295" spans="2:105">
      <c r="B295" s="800">
        <v>19403</v>
      </c>
      <c r="C295" s="782" t="s">
        <v>682</v>
      </c>
      <c r="D295" s="782" t="s">
        <v>858</v>
      </c>
      <c r="E295" s="782" t="s">
        <v>740</v>
      </c>
      <c r="F295" s="782" t="s">
        <v>820</v>
      </c>
      <c r="G295" s="782" t="s">
        <v>821</v>
      </c>
      <c r="H295" s="815">
        <v>2016</v>
      </c>
      <c r="I295" s="816"/>
      <c r="J295" s="764">
        <v>769115</v>
      </c>
      <c r="K295" s="764"/>
      <c r="L295" s="764" t="s">
        <v>29</v>
      </c>
      <c r="M295" s="782"/>
      <c r="N295" s="782"/>
      <c r="O295" s="782"/>
      <c r="P295" s="782"/>
      <c r="Q295" s="782"/>
      <c r="R295" s="782"/>
      <c r="S295" s="816"/>
      <c r="T295" s="782" t="s">
        <v>865</v>
      </c>
      <c r="U295" s="782"/>
      <c r="V295" s="782"/>
      <c r="W295" s="782"/>
      <c r="X295" s="801">
        <v>42561</v>
      </c>
      <c r="Y295" s="815" t="s">
        <v>862</v>
      </c>
      <c r="Z295" s="815">
        <v>1</v>
      </c>
      <c r="AA295" s="815"/>
      <c r="AB295" s="815">
        <v>250</v>
      </c>
      <c r="AC295" s="814">
        <v>42725</v>
      </c>
      <c r="AD295" s="816"/>
      <c r="AE295" s="782" t="s">
        <v>825</v>
      </c>
      <c r="AF295" s="782"/>
      <c r="AG295" s="782"/>
      <c r="AH295" s="817"/>
      <c r="AI295" s="800">
        <v>0</v>
      </c>
      <c r="AJ295" s="782">
        <v>0</v>
      </c>
      <c r="AK295" s="816"/>
      <c r="AL295" s="800" t="s">
        <v>833</v>
      </c>
      <c r="AM295" s="782" t="s">
        <v>833</v>
      </c>
      <c r="AN295" s="782" t="e">
        <v>#DIV/0!</v>
      </c>
      <c r="AO295" s="818" t="e">
        <v>#DIV/0!</v>
      </c>
      <c r="AP295" s="816"/>
      <c r="AQ295" s="819">
        <v>0</v>
      </c>
      <c r="AR295" s="820">
        <v>0</v>
      </c>
      <c r="AS295" s="820">
        <v>0</v>
      </c>
      <c r="AT295" s="820">
        <v>0</v>
      </c>
      <c r="AU295" s="816"/>
      <c r="AV295" s="820">
        <v>0</v>
      </c>
      <c r="AW295" s="820">
        <v>0</v>
      </c>
      <c r="AX295" s="820">
        <v>0</v>
      </c>
      <c r="AY295" s="820">
        <v>0</v>
      </c>
      <c r="AZ295" s="816"/>
      <c r="BA295" s="820"/>
      <c r="BB295" s="820">
        <v>0</v>
      </c>
      <c r="BC295" s="820">
        <v>0</v>
      </c>
      <c r="BD295" s="820">
        <v>0</v>
      </c>
      <c r="BE295" s="820">
        <v>0</v>
      </c>
      <c r="BF295" s="820">
        <v>0</v>
      </c>
      <c r="BG295" s="820">
        <v>0</v>
      </c>
      <c r="BH295" s="820">
        <v>0</v>
      </c>
      <c r="BI295" s="820">
        <v>0</v>
      </c>
      <c r="BJ295" s="820">
        <v>0</v>
      </c>
      <c r="BK295" s="820">
        <v>0</v>
      </c>
      <c r="BL295" s="820">
        <v>0</v>
      </c>
      <c r="BM295" s="820">
        <v>0</v>
      </c>
      <c r="BN295" s="820">
        <v>0</v>
      </c>
      <c r="BO295" s="820">
        <v>0</v>
      </c>
      <c r="BP295" s="820">
        <v>0</v>
      </c>
      <c r="BQ295" s="820">
        <v>0</v>
      </c>
      <c r="BR295" s="820">
        <v>0</v>
      </c>
      <c r="BS295" s="820">
        <v>0</v>
      </c>
      <c r="BT295" s="820">
        <v>0</v>
      </c>
      <c r="BU295" s="820"/>
      <c r="BV295" s="820"/>
      <c r="BW295" s="820"/>
      <c r="BX295" s="820"/>
      <c r="BY295" s="820"/>
      <c r="BZ295" s="820"/>
      <c r="CA295" s="816"/>
      <c r="CB295" s="820"/>
      <c r="CC295" s="820">
        <v>0</v>
      </c>
      <c r="CD295" s="820">
        <v>0</v>
      </c>
      <c r="CE295" s="820">
        <v>0</v>
      </c>
      <c r="CF295" s="820">
        <v>0</v>
      </c>
      <c r="CG295" s="820">
        <v>0</v>
      </c>
      <c r="CH295" s="820">
        <v>0</v>
      </c>
      <c r="CI295" s="820">
        <v>0</v>
      </c>
      <c r="CJ295" s="820">
        <v>0</v>
      </c>
      <c r="CK295" s="820">
        <v>0</v>
      </c>
      <c r="CL295" s="820">
        <v>0</v>
      </c>
      <c r="CM295" s="820">
        <v>0</v>
      </c>
      <c r="CN295" s="820">
        <v>0</v>
      </c>
      <c r="CO295" s="820">
        <v>0</v>
      </c>
      <c r="CP295" s="820">
        <v>0</v>
      </c>
      <c r="CQ295" s="820">
        <v>0</v>
      </c>
      <c r="CR295" s="820">
        <v>0</v>
      </c>
      <c r="CS295" s="820">
        <v>0</v>
      </c>
      <c r="CT295" s="820">
        <v>0</v>
      </c>
      <c r="CU295" s="820">
        <v>0</v>
      </c>
      <c r="CV295" s="820"/>
      <c r="CW295" s="820"/>
      <c r="CX295" s="820"/>
      <c r="CY295" s="820"/>
      <c r="CZ295" s="820"/>
      <c r="DA295" s="821"/>
    </row>
    <row r="296" spans="2:105">
      <c r="B296" s="800">
        <v>19404</v>
      </c>
      <c r="C296" s="782" t="s">
        <v>682</v>
      </c>
      <c r="D296" s="782" t="s">
        <v>858</v>
      </c>
      <c r="E296" s="782" t="s">
        <v>740</v>
      </c>
      <c r="F296" s="782" t="s">
        <v>820</v>
      </c>
      <c r="G296" s="782" t="s">
        <v>821</v>
      </c>
      <c r="H296" s="815">
        <v>2016</v>
      </c>
      <c r="I296" s="816"/>
      <c r="J296" s="764">
        <v>791440</v>
      </c>
      <c r="K296" s="764"/>
      <c r="L296" s="764" t="s">
        <v>29</v>
      </c>
      <c r="M296" s="782"/>
      <c r="N296" s="782"/>
      <c r="O296" s="782"/>
      <c r="P296" s="782"/>
      <c r="Q296" s="782"/>
      <c r="R296" s="782"/>
      <c r="S296" s="816"/>
      <c r="T296" s="782" t="s">
        <v>863</v>
      </c>
      <c r="U296" s="782"/>
      <c r="V296" s="782"/>
      <c r="W296" s="782"/>
      <c r="X296" s="801">
        <v>42618</v>
      </c>
      <c r="Y296" s="815" t="s">
        <v>864</v>
      </c>
      <c r="Z296" s="815">
        <v>2</v>
      </c>
      <c r="AA296" s="815"/>
      <c r="AB296" s="815">
        <v>650</v>
      </c>
      <c r="AC296" s="814">
        <v>42711</v>
      </c>
      <c r="AD296" s="816"/>
      <c r="AE296" s="782" t="s">
        <v>825</v>
      </c>
      <c r="AF296" s="782"/>
      <c r="AG296" s="782"/>
      <c r="AH296" s="817"/>
      <c r="AI296" s="800">
        <v>1244.8599999999999</v>
      </c>
      <c r="AJ296" s="782">
        <v>0.3751185861316742</v>
      </c>
      <c r="AK296" s="816"/>
      <c r="AL296" s="800">
        <v>1.1234998313063316</v>
      </c>
      <c r="AM296" s="782">
        <v>1.0993856749482398</v>
      </c>
      <c r="AN296" s="782">
        <v>0.70684970684970683</v>
      </c>
      <c r="AO296" s="818">
        <v>0.7259941804073714</v>
      </c>
      <c r="AP296" s="816"/>
      <c r="AQ296" s="819">
        <v>1398.6</v>
      </c>
      <c r="AR296" s="820">
        <v>0.41240000000000004</v>
      </c>
      <c r="AS296" s="820">
        <v>1398.6</v>
      </c>
      <c r="AT296" s="820">
        <v>0.41240000000000004</v>
      </c>
      <c r="AU296" s="816"/>
      <c r="AV296" s="820">
        <v>988.59999999999991</v>
      </c>
      <c r="AW296" s="820">
        <v>0.2994</v>
      </c>
      <c r="AX296" s="820">
        <v>988.59999999999991</v>
      </c>
      <c r="AY296" s="820">
        <v>0.2994</v>
      </c>
      <c r="AZ296" s="816"/>
      <c r="BA296" s="820"/>
      <c r="BB296" s="820">
        <v>988.59999999999991</v>
      </c>
      <c r="BC296" s="820">
        <v>988.59999999999991</v>
      </c>
      <c r="BD296" s="820">
        <v>988.59999999999991</v>
      </c>
      <c r="BE296" s="820">
        <v>988.59999999999991</v>
      </c>
      <c r="BF296" s="820">
        <v>988.59999999999991</v>
      </c>
      <c r="BG296" s="820">
        <v>988.59999999999991</v>
      </c>
      <c r="BH296" s="820">
        <v>988.59999999999991</v>
      </c>
      <c r="BI296" s="820">
        <v>988.59999999999991</v>
      </c>
      <c r="BJ296" s="820">
        <v>988.59999999999991</v>
      </c>
      <c r="BK296" s="820">
        <v>988.59999999999991</v>
      </c>
      <c r="BL296" s="820">
        <v>988.59999999999991</v>
      </c>
      <c r="BM296" s="820">
        <v>988.59999999999991</v>
      </c>
      <c r="BN296" s="820">
        <v>988.59999999999991</v>
      </c>
      <c r="BO296" s="820">
        <v>988.59999999999991</v>
      </c>
      <c r="BP296" s="820">
        <v>988.59999999999991</v>
      </c>
      <c r="BQ296" s="820">
        <v>988.59999999999991</v>
      </c>
      <c r="BR296" s="820">
        <v>988.59999999999991</v>
      </c>
      <c r="BS296" s="820">
        <v>988.59999999999991</v>
      </c>
      <c r="BT296" s="820">
        <v>956.8</v>
      </c>
      <c r="BU296" s="820"/>
      <c r="BV296" s="820"/>
      <c r="BW296" s="820"/>
      <c r="BX296" s="820"/>
      <c r="BY296" s="820"/>
      <c r="BZ296" s="820"/>
      <c r="CA296" s="816"/>
      <c r="CB296" s="820"/>
      <c r="CC296" s="820">
        <v>0.2994</v>
      </c>
      <c r="CD296" s="820">
        <v>0.2994</v>
      </c>
      <c r="CE296" s="820">
        <v>0.2994</v>
      </c>
      <c r="CF296" s="820">
        <v>0.2994</v>
      </c>
      <c r="CG296" s="820">
        <v>0.2994</v>
      </c>
      <c r="CH296" s="820">
        <v>0.2994</v>
      </c>
      <c r="CI296" s="820">
        <v>0.2994</v>
      </c>
      <c r="CJ296" s="820">
        <v>0.2994</v>
      </c>
      <c r="CK296" s="820">
        <v>0.2994</v>
      </c>
      <c r="CL296" s="820">
        <v>0.2994</v>
      </c>
      <c r="CM296" s="820">
        <v>0.2994</v>
      </c>
      <c r="CN296" s="820">
        <v>0.2994</v>
      </c>
      <c r="CO296" s="820">
        <v>0.2994</v>
      </c>
      <c r="CP296" s="820">
        <v>0.2994</v>
      </c>
      <c r="CQ296" s="820">
        <v>0.2994</v>
      </c>
      <c r="CR296" s="820">
        <v>0.2994</v>
      </c>
      <c r="CS296" s="820">
        <v>0.2994</v>
      </c>
      <c r="CT296" s="820">
        <v>0.2994</v>
      </c>
      <c r="CU296" s="820">
        <v>0.26379999999999998</v>
      </c>
      <c r="CV296" s="820"/>
      <c r="CW296" s="820"/>
      <c r="CX296" s="820"/>
      <c r="CY296" s="820"/>
      <c r="CZ296" s="820"/>
      <c r="DA296" s="821"/>
    </row>
    <row r="297" spans="2:105">
      <c r="B297" s="800">
        <v>19405</v>
      </c>
      <c r="C297" s="782" t="s">
        <v>682</v>
      </c>
      <c r="D297" s="782" t="s">
        <v>858</v>
      </c>
      <c r="E297" s="782" t="s">
        <v>740</v>
      </c>
      <c r="F297" s="782" t="s">
        <v>820</v>
      </c>
      <c r="G297" s="782" t="s">
        <v>821</v>
      </c>
      <c r="H297" s="815">
        <v>2016</v>
      </c>
      <c r="I297" s="816"/>
      <c r="J297" s="764">
        <v>821600</v>
      </c>
      <c r="K297" s="764"/>
      <c r="L297" s="764" t="s">
        <v>29</v>
      </c>
      <c r="M297" s="782"/>
      <c r="N297" s="782"/>
      <c r="O297" s="782"/>
      <c r="P297" s="782"/>
      <c r="Q297" s="782"/>
      <c r="R297" s="782"/>
      <c r="S297" s="816"/>
      <c r="T297" s="782" t="s">
        <v>859</v>
      </c>
      <c r="U297" s="782"/>
      <c r="V297" s="782"/>
      <c r="W297" s="782"/>
      <c r="X297" s="801">
        <v>42648</v>
      </c>
      <c r="Y297" s="815" t="s">
        <v>862</v>
      </c>
      <c r="Z297" s="815">
        <v>1</v>
      </c>
      <c r="AA297" s="815"/>
      <c r="AB297" s="815">
        <v>250</v>
      </c>
      <c r="AC297" s="814">
        <v>42718</v>
      </c>
      <c r="AD297" s="816"/>
      <c r="AE297" s="782" t="s">
        <v>825</v>
      </c>
      <c r="AF297" s="782"/>
      <c r="AG297" s="782"/>
      <c r="AH297" s="817"/>
      <c r="AI297" s="800">
        <v>1228</v>
      </c>
      <c r="AJ297" s="782">
        <v>0.36522153846153799</v>
      </c>
      <c r="AK297" s="816"/>
      <c r="AL297" s="800">
        <v>1.1130293159609119</v>
      </c>
      <c r="AM297" s="782">
        <v>1.0317025704103739</v>
      </c>
      <c r="AN297" s="782">
        <v>0.70002926543751831</v>
      </c>
      <c r="AO297" s="818">
        <v>0.70010615711252644</v>
      </c>
      <c r="AP297" s="816"/>
      <c r="AQ297" s="819">
        <v>1366.8</v>
      </c>
      <c r="AR297" s="820">
        <v>0.37680000000000002</v>
      </c>
      <c r="AS297" s="820">
        <v>1366.8</v>
      </c>
      <c r="AT297" s="820">
        <v>0.37680000000000002</v>
      </c>
      <c r="AU297" s="816"/>
      <c r="AV297" s="820">
        <v>956.8</v>
      </c>
      <c r="AW297" s="820">
        <v>0.26379999999999998</v>
      </c>
      <c r="AX297" s="820">
        <v>956.8</v>
      </c>
      <c r="AY297" s="820">
        <v>0.26379999999999998</v>
      </c>
      <c r="AZ297" s="816"/>
      <c r="BA297" s="820"/>
      <c r="BB297" s="820">
        <v>956.8</v>
      </c>
      <c r="BC297" s="820">
        <v>956.8</v>
      </c>
      <c r="BD297" s="820">
        <v>956.8</v>
      </c>
      <c r="BE297" s="820">
        <v>956.8</v>
      </c>
      <c r="BF297" s="820">
        <v>956.8</v>
      </c>
      <c r="BG297" s="820">
        <v>956.8</v>
      </c>
      <c r="BH297" s="820">
        <v>956.8</v>
      </c>
      <c r="BI297" s="820">
        <v>956.8</v>
      </c>
      <c r="BJ297" s="820">
        <v>956.8</v>
      </c>
      <c r="BK297" s="820">
        <v>956.8</v>
      </c>
      <c r="BL297" s="820">
        <v>956.8</v>
      </c>
      <c r="BM297" s="820">
        <v>956.8</v>
      </c>
      <c r="BN297" s="820">
        <v>956.8</v>
      </c>
      <c r="BO297" s="820">
        <v>956.8</v>
      </c>
      <c r="BP297" s="820">
        <v>956.8</v>
      </c>
      <c r="BQ297" s="820">
        <v>956.8</v>
      </c>
      <c r="BR297" s="820">
        <v>956.8</v>
      </c>
      <c r="BS297" s="820">
        <v>956.8</v>
      </c>
      <c r="BT297" s="820">
        <v>956.8</v>
      </c>
      <c r="BU297" s="820"/>
      <c r="BV297" s="820"/>
      <c r="BW297" s="820"/>
      <c r="BX297" s="820"/>
      <c r="BY297" s="820"/>
      <c r="BZ297" s="820"/>
      <c r="CA297" s="816"/>
      <c r="CB297" s="820"/>
      <c r="CC297" s="820">
        <v>0.26379999999999998</v>
      </c>
      <c r="CD297" s="820">
        <v>0.26379999999999998</v>
      </c>
      <c r="CE297" s="820">
        <v>0.26379999999999998</v>
      </c>
      <c r="CF297" s="820">
        <v>0.26379999999999998</v>
      </c>
      <c r="CG297" s="820">
        <v>0.26379999999999998</v>
      </c>
      <c r="CH297" s="820">
        <v>0.26379999999999998</v>
      </c>
      <c r="CI297" s="820">
        <v>0.26379999999999998</v>
      </c>
      <c r="CJ297" s="820">
        <v>0.26379999999999998</v>
      </c>
      <c r="CK297" s="820">
        <v>0.26379999999999998</v>
      </c>
      <c r="CL297" s="820">
        <v>0.26379999999999998</v>
      </c>
      <c r="CM297" s="820">
        <v>0.26379999999999998</v>
      </c>
      <c r="CN297" s="820">
        <v>0.26379999999999998</v>
      </c>
      <c r="CO297" s="820">
        <v>0.26379999999999998</v>
      </c>
      <c r="CP297" s="820">
        <v>0.26379999999999998</v>
      </c>
      <c r="CQ297" s="820">
        <v>0.26379999999999998</v>
      </c>
      <c r="CR297" s="820">
        <v>0.26379999999999998</v>
      </c>
      <c r="CS297" s="820">
        <v>0.26379999999999998</v>
      </c>
      <c r="CT297" s="820">
        <v>0.26379999999999998</v>
      </c>
      <c r="CU297" s="820">
        <v>0.26379999999999998</v>
      </c>
      <c r="CV297" s="820"/>
      <c r="CW297" s="820"/>
      <c r="CX297" s="820"/>
      <c r="CY297" s="820"/>
      <c r="CZ297" s="820"/>
      <c r="DA297" s="821"/>
    </row>
    <row r="298" spans="2:105">
      <c r="B298" s="800">
        <v>19396</v>
      </c>
      <c r="C298" s="782" t="s">
        <v>682</v>
      </c>
      <c r="D298" s="782" t="s">
        <v>858</v>
      </c>
      <c r="E298" s="782" t="s">
        <v>740</v>
      </c>
      <c r="F298" s="782" t="s">
        <v>820</v>
      </c>
      <c r="G298" s="782" t="s">
        <v>821</v>
      </c>
      <c r="H298" s="815">
        <v>2016</v>
      </c>
      <c r="I298" s="816"/>
      <c r="J298" s="764">
        <v>808894</v>
      </c>
      <c r="K298" s="764"/>
      <c r="L298" s="764" t="s">
        <v>29</v>
      </c>
      <c r="M298" s="782"/>
      <c r="N298" s="782"/>
      <c r="O298" s="782"/>
      <c r="P298" s="782"/>
      <c r="Q298" s="782"/>
      <c r="R298" s="782"/>
      <c r="S298" s="816"/>
      <c r="T298" s="782" t="s">
        <v>859</v>
      </c>
      <c r="U298" s="782"/>
      <c r="V298" s="782"/>
      <c r="W298" s="782"/>
      <c r="X298" s="801">
        <v>42660</v>
      </c>
      <c r="Y298" s="815" t="s">
        <v>862</v>
      </c>
      <c r="Z298" s="815">
        <v>1</v>
      </c>
      <c r="AA298" s="815"/>
      <c r="AB298" s="815">
        <v>250</v>
      </c>
      <c r="AC298" s="814">
        <v>42698</v>
      </c>
      <c r="AD298" s="816"/>
      <c r="AE298" s="782" t="s">
        <v>825</v>
      </c>
      <c r="AF298" s="782"/>
      <c r="AG298" s="782"/>
      <c r="AH298" s="817"/>
      <c r="AI298" s="800">
        <v>1228</v>
      </c>
      <c r="AJ298" s="782">
        <v>0.36522153846153799</v>
      </c>
      <c r="AK298" s="816"/>
      <c r="AL298" s="800">
        <v>1.1130293159609119</v>
      </c>
      <c r="AM298" s="782">
        <v>1.0317025704103739</v>
      </c>
      <c r="AN298" s="782">
        <v>0.70002926543751831</v>
      </c>
      <c r="AO298" s="818">
        <v>0.70010615711252644</v>
      </c>
      <c r="AP298" s="816"/>
      <c r="AQ298" s="819">
        <v>1366.8</v>
      </c>
      <c r="AR298" s="820">
        <v>0.37680000000000002</v>
      </c>
      <c r="AS298" s="820">
        <v>1366.8</v>
      </c>
      <c r="AT298" s="820">
        <v>0.37680000000000002</v>
      </c>
      <c r="AU298" s="816"/>
      <c r="AV298" s="820">
        <v>956.8</v>
      </c>
      <c r="AW298" s="820">
        <v>0.26379999999999998</v>
      </c>
      <c r="AX298" s="820">
        <v>956.8</v>
      </c>
      <c r="AY298" s="820">
        <v>0.26379999999999998</v>
      </c>
      <c r="AZ298" s="816"/>
      <c r="BA298" s="820"/>
      <c r="BB298" s="820">
        <v>956.8</v>
      </c>
      <c r="BC298" s="820">
        <v>956.8</v>
      </c>
      <c r="BD298" s="820">
        <v>956.8</v>
      </c>
      <c r="BE298" s="820">
        <v>956.8</v>
      </c>
      <c r="BF298" s="820">
        <v>956.8</v>
      </c>
      <c r="BG298" s="820">
        <v>956.8</v>
      </c>
      <c r="BH298" s="820">
        <v>956.8</v>
      </c>
      <c r="BI298" s="820">
        <v>956.8</v>
      </c>
      <c r="BJ298" s="820">
        <v>956.8</v>
      </c>
      <c r="BK298" s="820">
        <v>956.8</v>
      </c>
      <c r="BL298" s="820">
        <v>956.8</v>
      </c>
      <c r="BM298" s="820">
        <v>956.8</v>
      </c>
      <c r="BN298" s="820">
        <v>956.8</v>
      </c>
      <c r="BO298" s="820">
        <v>956.8</v>
      </c>
      <c r="BP298" s="820">
        <v>956.8</v>
      </c>
      <c r="BQ298" s="820">
        <v>956.8</v>
      </c>
      <c r="BR298" s="820">
        <v>956.8</v>
      </c>
      <c r="BS298" s="820">
        <v>956.8</v>
      </c>
      <c r="BT298" s="820">
        <v>956.8</v>
      </c>
      <c r="BU298" s="820"/>
      <c r="BV298" s="820"/>
      <c r="BW298" s="820"/>
      <c r="BX298" s="820"/>
      <c r="BY298" s="820"/>
      <c r="BZ298" s="820"/>
      <c r="CA298" s="816"/>
      <c r="CB298" s="820"/>
      <c r="CC298" s="820">
        <v>0.26379999999999998</v>
      </c>
      <c r="CD298" s="820">
        <v>0.26379999999999998</v>
      </c>
      <c r="CE298" s="820">
        <v>0.26379999999999998</v>
      </c>
      <c r="CF298" s="820">
        <v>0.26379999999999998</v>
      </c>
      <c r="CG298" s="820">
        <v>0.26379999999999998</v>
      </c>
      <c r="CH298" s="820">
        <v>0.26379999999999998</v>
      </c>
      <c r="CI298" s="820">
        <v>0.26379999999999998</v>
      </c>
      <c r="CJ298" s="820">
        <v>0.26379999999999998</v>
      </c>
      <c r="CK298" s="820">
        <v>0.26379999999999998</v>
      </c>
      <c r="CL298" s="820">
        <v>0.26379999999999998</v>
      </c>
      <c r="CM298" s="820">
        <v>0.26379999999999998</v>
      </c>
      <c r="CN298" s="820">
        <v>0.26379999999999998</v>
      </c>
      <c r="CO298" s="820">
        <v>0.26379999999999998</v>
      </c>
      <c r="CP298" s="820">
        <v>0.26379999999999998</v>
      </c>
      <c r="CQ298" s="820">
        <v>0.26379999999999998</v>
      </c>
      <c r="CR298" s="820">
        <v>0.26379999999999998</v>
      </c>
      <c r="CS298" s="820">
        <v>0.26379999999999998</v>
      </c>
      <c r="CT298" s="820">
        <v>0.26379999999999998</v>
      </c>
      <c r="CU298" s="820">
        <v>0.26379999999999998</v>
      </c>
      <c r="CV298" s="820"/>
      <c r="CW298" s="820"/>
      <c r="CX298" s="820"/>
      <c r="CY298" s="820"/>
      <c r="CZ298" s="820"/>
      <c r="DA298" s="821"/>
    </row>
    <row r="299" spans="2:105">
      <c r="B299" s="800">
        <v>19397</v>
      </c>
      <c r="C299" s="782" t="s">
        <v>682</v>
      </c>
      <c r="D299" s="782" t="s">
        <v>858</v>
      </c>
      <c r="E299" s="782" t="s">
        <v>740</v>
      </c>
      <c r="F299" s="782" t="s">
        <v>820</v>
      </c>
      <c r="G299" s="782" t="s">
        <v>821</v>
      </c>
      <c r="H299" s="815">
        <v>2016</v>
      </c>
      <c r="I299" s="816"/>
      <c r="J299" s="764">
        <v>808930</v>
      </c>
      <c r="K299" s="764"/>
      <c r="L299" s="764" t="s">
        <v>29</v>
      </c>
      <c r="M299" s="782"/>
      <c r="N299" s="782"/>
      <c r="O299" s="782"/>
      <c r="P299" s="782"/>
      <c r="Q299" s="782"/>
      <c r="R299" s="782"/>
      <c r="S299" s="816"/>
      <c r="T299" s="782" t="s">
        <v>859</v>
      </c>
      <c r="U299" s="782"/>
      <c r="V299" s="782"/>
      <c r="W299" s="782"/>
      <c r="X299" s="801">
        <v>42663</v>
      </c>
      <c r="Y299" s="815" t="s">
        <v>862</v>
      </c>
      <c r="Z299" s="815">
        <v>1</v>
      </c>
      <c r="AA299" s="815"/>
      <c r="AB299" s="815">
        <v>250</v>
      </c>
      <c r="AC299" s="814">
        <v>42698</v>
      </c>
      <c r="AD299" s="816"/>
      <c r="AE299" s="782" t="s">
        <v>825</v>
      </c>
      <c r="AF299" s="782"/>
      <c r="AG299" s="782"/>
      <c r="AH299" s="817"/>
      <c r="AI299" s="800">
        <v>1228</v>
      </c>
      <c r="AJ299" s="782">
        <v>0.36522153846153799</v>
      </c>
      <c r="AK299" s="816"/>
      <c r="AL299" s="800">
        <v>1.1130293159609119</v>
      </c>
      <c r="AM299" s="782">
        <v>1.0317025704103739</v>
      </c>
      <c r="AN299" s="782">
        <v>0.70002926543751831</v>
      </c>
      <c r="AO299" s="818">
        <v>0.70010615711252644</v>
      </c>
      <c r="AP299" s="816"/>
      <c r="AQ299" s="819">
        <v>1366.8</v>
      </c>
      <c r="AR299" s="820">
        <v>0.37680000000000002</v>
      </c>
      <c r="AS299" s="820">
        <v>1366.8</v>
      </c>
      <c r="AT299" s="820">
        <v>0.37680000000000002</v>
      </c>
      <c r="AU299" s="816"/>
      <c r="AV299" s="820">
        <v>956.8</v>
      </c>
      <c r="AW299" s="820">
        <v>0.26379999999999998</v>
      </c>
      <c r="AX299" s="820">
        <v>956.8</v>
      </c>
      <c r="AY299" s="820">
        <v>0.26379999999999998</v>
      </c>
      <c r="AZ299" s="816"/>
      <c r="BA299" s="820"/>
      <c r="BB299" s="820">
        <v>956.8</v>
      </c>
      <c r="BC299" s="820">
        <v>956.8</v>
      </c>
      <c r="BD299" s="820">
        <v>956.8</v>
      </c>
      <c r="BE299" s="820">
        <v>956.8</v>
      </c>
      <c r="BF299" s="820">
        <v>956.8</v>
      </c>
      <c r="BG299" s="820">
        <v>956.8</v>
      </c>
      <c r="BH299" s="820">
        <v>956.8</v>
      </c>
      <c r="BI299" s="820">
        <v>956.8</v>
      </c>
      <c r="BJ299" s="820">
        <v>956.8</v>
      </c>
      <c r="BK299" s="820">
        <v>956.8</v>
      </c>
      <c r="BL299" s="820">
        <v>956.8</v>
      </c>
      <c r="BM299" s="820">
        <v>956.8</v>
      </c>
      <c r="BN299" s="820">
        <v>956.8</v>
      </c>
      <c r="BO299" s="820">
        <v>956.8</v>
      </c>
      <c r="BP299" s="820">
        <v>956.8</v>
      </c>
      <c r="BQ299" s="820">
        <v>956.8</v>
      </c>
      <c r="BR299" s="820">
        <v>956.8</v>
      </c>
      <c r="BS299" s="820">
        <v>956.8</v>
      </c>
      <c r="BT299" s="820">
        <v>956.8</v>
      </c>
      <c r="BU299" s="820"/>
      <c r="BV299" s="820"/>
      <c r="BW299" s="820"/>
      <c r="BX299" s="820"/>
      <c r="BY299" s="820"/>
      <c r="BZ299" s="820"/>
      <c r="CA299" s="816"/>
      <c r="CB299" s="820"/>
      <c r="CC299" s="820">
        <v>0.26379999999999998</v>
      </c>
      <c r="CD299" s="820">
        <v>0.26379999999999998</v>
      </c>
      <c r="CE299" s="820">
        <v>0.26379999999999998</v>
      </c>
      <c r="CF299" s="820">
        <v>0.26379999999999998</v>
      </c>
      <c r="CG299" s="820">
        <v>0.26379999999999998</v>
      </c>
      <c r="CH299" s="820">
        <v>0.26379999999999998</v>
      </c>
      <c r="CI299" s="820">
        <v>0.26379999999999998</v>
      </c>
      <c r="CJ299" s="820">
        <v>0.26379999999999998</v>
      </c>
      <c r="CK299" s="820">
        <v>0.26379999999999998</v>
      </c>
      <c r="CL299" s="820">
        <v>0.26379999999999998</v>
      </c>
      <c r="CM299" s="820">
        <v>0.26379999999999998</v>
      </c>
      <c r="CN299" s="820">
        <v>0.26379999999999998</v>
      </c>
      <c r="CO299" s="820">
        <v>0.26379999999999998</v>
      </c>
      <c r="CP299" s="820">
        <v>0.26379999999999998</v>
      </c>
      <c r="CQ299" s="820">
        <v>0.26379999999999998</v>
      </c>
      <c r="CR299" s="820">
        <v>0.26379999999999998</v>
      </c>
      <c r="CS299" s="820">
        <v>0.26379999999999998</v>
      </c>
      <c r="CT299" s="820">
        <v>0.26379999999999998</v>
      </c>
      <c r="CU299" s="820">
        <v>0.26379999999999998</v>
      </c>
      <c r="CV299" s="820"/>
      <c r="CW299" s="820"/>
      <c r="CX299" s="820"/>
      <c r="CY299" s="820"/>
      <c r="CZ299" s="820"/>
      <c r="DA299" s="821"/>
    </row>
    <row r="300" spans="2:105">
      <c r="B300" s="800">
        <v>19398</v>
      </c>
      <c r="C300" s="782" t="s">
        <v>682</v>
      </c>
      <c r="D300" s="782" t="s">
        <v>858</v>
      </c>
      <c r="E300" s="782" t="s">
        <v>740</v>
      </c>
      <c r="F300" s="782" t="s">
        <v>820</v>
      </c>
      <c r="G300" s="782" t="s">
        <v>821</v>
      </c>
      <c r="H300" s="815">
        <v>2016</v>
      </c>
      <c r="I300" s="816"/>
      <c r="J300" s="764">
        <v>809038</v>
      </c>
      <c r="K300" s="764"/>
      <c r="L300" s="764" t="s">
        <v>29</v>
      </c>
      <c r="M300" s="782"/>
      <c r="N300" s="782"/>
      <c r="O300" s="782"/>
      <c r="P300" s="782"/>
      <c r="Q300" s="782"/>
      <c r="R300" s="782"/>
      <c r="S300" s="816"/>
      <c r="T300" s="782" t="s">
        <v>859</v>
      </c>
      <c r="U300" s="782"/>
      <c r="V300" s="782"/>
      <c r="W300" s="782"/>
      <c r="X300" s="801">
        <v>42656</v>
      </c>
      <c r="Y300" s="815" t="s">
        <v>862</v>
      </c>
      <c r="Z300" s="815">
        <v>1</v>
      </c>
      <c r="AA300" s="815"/>
      <c r="AB300" s="815">
        <v>250</v>
      </c>
      <c r="AC300" s="814">
        <v>42698</v>
      </c>
      <c r="AD300" s="816"/>
      <c r="AE300" s="782" t="s">
        <v>825</v>
      </c>
      <c r="AF300" s="782"/>
      <c r="AG300" s="782"/>
      <c r="AH300" s="817"/>
      <c r="AI300" s="800">
        <v>1228</v>
      </c>
      <c r="AJ300" s="782">
        <v>0.36522153846153799</v>
      </c>
      <c r="AK300" s="816"/>
      <c r="AL300" s="800">
        <v>1.1130293159609119</v>
      </c>
      <c r="AM300" s="782">
        <v>1.0317025704103739</v>
      </c>
      <c r="AN300" s="782">
        <v>0.70002926543751831</v>
      </c>
      <c r="AO300" s="818">
        <v>0.70010615711252644</v>
      </c>
      <c r="AP300" s="816"/>
      <c r="AQ300" s="819">
        <v>1366.8</v>
      </c>
      <c r="AR300" s="820">
        <v>0.37680000000000002</v>
      </c>
      <c r="AS300" s="820">
        <v>1366.8</v>
      </c>
      <c r="AT300" s="820">
        <v>0.37680000000000002</v>
      </c>
      <c r="AU300" s="816"/>
      <c r="AV300" s="820">
        <v>956.8</v>
      </c>
      <c r="AW300" s="820">
        <v>0.26379999999999998</v>
      </c>
      <c r="AX300" s="820">
        <v>956.8</v>
      </c>
      <c r="AY300" s="820">
        <v>0.26379999999999998</v>
      </c>
      <c r="AZ300" s="816"/>
      <c r="BA300" s="820"/>
      <c r="BB300" s="820">
        <v>956.8</v>
      </c>
      <c r="BC300" s="820">
        <v>956.8</v>
      </c>
      <c r="BD300" s="820">
        <v>956.8</v>
      </c>
      <c r="BE300" s="820">
        <v>956.8</v>
      </c>
      <c r="BF300" s="820">
        <v>956.8</v>
      </c>
      <c r="BG300" s="820">
        <v>956.8</v>
      </c>
      <c r="BH300" s="820">
        <v>956.8</v>
      </c>
      <c r="BI300" s="820">
        <v>956.8</v>
      </c>
      <c r="BJ300" s="820">
        <v>956.8</v>
      </c>
      <c r="BK300" s="820">
        <v>956.8</v>
      </c>
      <c r="BL300" s="820">
        <v>956.8</v>
      </c>
      <c r="BM300" s="820">
        <v>956.8</v>
      </c>
      <c r="BN300" s="820">
        <v>956.8</v>
      </c>
      <c r="BO300" s="820">
        <v>956.8</v>
      </c>
      <c r="BP300" s="820">
        <v>956.8</v>
      </c>
      <c r="BQ300" s="820">
        <v>956.8</v>
      </c>
      <c r="BR300" s="820">
        <v>956.8</v>
      </c>
      <c r="BS300" s="820">
        <v>956.8</v>
      </c>
      <c r="BT300" s="820">
        <v>956.8</v>
      </c>
      <c r="BU300" s="820"/>
      <c r="BV300" s="820"/>
      <c r="BW300" s="820"/>
      <c r="BX300" s="820"/>
      <c r="BY300" s="820"/>
      <c r="BZ300" s="820"/>
      <c r="CA300" s="816"/>
      <c r="CB300" s="820"/>
      <c r="CC300" s="820">
        <v>0.26379999999999998</v>
      </c>
      <c r="CD300" s="820">
        <v>0.26379999999999998</v>
      </c>
      <c r="CE300" s="820">
        <v>0.26379999999999998</v>
      </c>
      <c r="CF300" s="820">
        <v>0.26379999999999998</v>
      </c>
      <c r="CG300" s="820">
        <v>0.26379999999999998</v>
      </c>
      <c r="CH300" s="820">
        <v>0.26379999999999998</v>
      </c>
      <c r="CI300" s="820">
        <v>0.26379999999999998</v>
      </c>
      <c r="CJ300" s="820">
        <v>0.26379999999999998</v>
      </c>
      <c r="CK300" s="820">
        <v>0.26379999999999998</v>
      </c>
      <c r="CL300" s="820">
        <v>0.26379999999999998</v>
      </c>
      <c r="CM300" s="820">
        <v>0.26379999999999998</v>
      </c>
      <c r="CN300" s="820">
        <v>0.26379999999999998</v>
      </c>
      <c r="CO300" s="820">
        <v>0.26379999999999998</v>
      </c>
      <c r="CP300" s="820">
        <v>0.26379999999999998</v>
      </c>
      <c r="CQ300" s="820">
        <v>0.26379999999999998</v>
      </c>
      <c r="CR300" s="820">
        <v>0.26379999999999998</v>
      </c>
      <c r="CS300" s="820">
        <v>0.26379999999999998</v>
      </c>
      <c r="CT300" s="820">
        <v>0.26379999999999998</v>
      </c>
      <c r="CU300" s="820">
        <v>0.26379999999999998</v>
      </c>
      <c r="CV300" s="820"/>
      <c r="CW300" s="820"/>
      <c r="CX300" s="820"/>
      <c r="CY300" s="820"/>
      <c r="CZ300" s="820"/>
      <c r="DA300" s="821"/>
    </row>
    <row r="301" spans="2:105">
      <c r="B301" s="800">
        <v>19399</v>
      </c>
      <c r="C301" s="782" t="s">
        <v>682</v>
      </c>
      <c r="D301" s="782" t="s">
        <v>858</v>
      </c>
      <c r="E301" s="782" t="s">
        <v>740</v>
      </c>
      <c r="F301" s="782" t="s">
        <v>820</v>
      </c>
      <c r="G301" s="782" t="s">
        <v>821</v>
      </c>
      <c r="H301" s="815">
        <v>2016</v>
      </c>
      <c r="I301" s="816"/>
      <c r="J301" s="764">
        <v>820286</v>
      </c>
      <c r="K301" s="764"/>
      <c r="L301" s="764" t="s">
        <v>29</v>
      </c>
      <c r="M301" s="782"/>
      <c r="N301" s="782"/>
      <c r="O301" s="782"/>
      <c r="P301" s="782"/>
      <c r="Q301" s="782"/>
      <c r="R301" s="782"/>
      <c r="S301" s="816"/>
      <c r="T301" s="782" t="s">
        <v>859</v>
      </c>
      <c r="U301" s="782"/>
      <c r="V301" s="782"/>
      <c r="W301" s="782"/>
      <c r="X301" s="801">
        <v>42672</v>
      </c>
      <c r="Y301" s="815" t="s">
        <v>862</v>
      </c>
      <c r="Z301" s="815">
        <v>1</v>
      </c>
      <c r="AA301" s="815"/>
      <c r="AB301" s="815">
        <v>250</v>
      </c>
      <c r="AC301" s="814">
        <v>42704</v>
      </c>
      <c r="AD301" s="816"/>
      <c r="AE301" s="782" t="s">
        <v>825</v>
      </c>
      <c r="AF301" s="782"/>
      <c r="AG301" s="782"/>
      <c r="AH301" s="817"/>
      <c r="AI301" s="800">
        <v>1228</v>
      </c>
      <c r="AJ301" s="782">
        <v>0.36522153846153799</v>
      </c>
      <c r="AK301" s="816"/>
      <c r="AL301" s="800">
        <v>1.1130293159609119</v>
      </c>
      <c r="AM301" s="782">
        <v>1.0317025704103739</v>
      </c>
      <c r="AN301" s="782">
        <v>0.70002926543751831</v>
      </c>
      <c r="AO301" s="818">
        <v>0.70010615711252644</v>
      </c>
      <c r="AP301" s="816"/>
      <c r="AQ301" s="819">
        <v>1366.8</v>
      </c>
      <c r="AR301" s="820">
        <v>0.37680000000000002</v>
      </c>
      <c r="AS301" s="820">
        <v>1366.8</v>
      </c>
      <c r="AT301" s="820">
        <v>0.37680000000000002</v>
      </c>
      <c r="AU301" s="816"/>
      <c r="AV301" s="820">
        <v>956.8</v>
      </c>
      <c r="AW301" s="820">
        <v>0.26379999999999998</v>
      </c>
      <c r="AX301" s="820">
        <v>956.8</v>
      </c>
      <c r="AY301" s="820">
        <v>0.26379999999999998</v>
      </c>
      <c r="AZ301" s="816"/>
      <c r="BA301" s="820"/>
      <c r="BB301" s="820">
        <v>956.8</v>
      </c>
      <c r="BC301" s="820">
        <v>956.8</v>
      </c>
      <c r="BD301" s="820">
        <v>956.8</v>
      </c>
      <c r="BE301" s="820">
        <v>956.8</v>
      </c>
      <c r="BF301" s="820">
        <v>956.8</v>
      </c>
      <c r="BG301" s="820">
        <v>956.8</v>
      </c>
      <c r="BH301" s="820">
        <v>956.8</v>
      </c>
      <c r="BI301" s="820">
        <v>956.8</v>
      </c>
      <c r="BJ301" s="820">
        <v>956.8</v>
      </c>
      <c r="BK301" s="820">
        <v>956.8</v>
      </c>
      <c r="BL301" s="820">
        <v>956.8</v>
      </c>
      <c r="BM301" s="820">
        <v>956.8</v>
      </c>
      <c r="BN301" s="820">
        <v>956.8</v>
      </c>
      <c r="BO301" s="820">
        <v>956.8</v>
      </c>
      <c r="BP301" s="820">
        <v>956.8</v>
      </c>
      <c r="BQ301" s="820">
        <v>956.8</v>
      </c>
      <c r="BR301" s="820">
        <v>956.8</v>
      </c>
      <c r="BS301" s="820">
        <v>956.8</v>
      </c>
      <c r="BT301" s="820">
        <v>956.8</v>
      </c>
      <c r="BU301" s="820"/>
      <c r="BV301" s="820"/>
      <c r="BW301" s="820"/>
      <c r="BX301" s="820"/>
      <c r="BY301" s="820"/>
      <c r="BZ301" s="820"/>
      <c r="CA301" s="816"/>
      <c r="CB301" s="820"/>
      <c r="CC301" s="820">
        <v>0.26379999999999998</v>
      </c>
      <c r="CD301" s="820">
        <v>0.26379999999999998</v>
      </c>
      <c r="CE301" s="820">
        <v>0.26379999999999998</v>
      </c>
      <c r="CF301" s="820">
        <v>0.26379999999999998</v>
      </c>
      <c r="CG301" s="820">
        <v>0.26379999999999998</v>
      </c>
      <c r="CH301" s="820">
        <v>0.26379999999999998</v>
      </c>
      <c r="CI301" s="820">
        <v>0.26379999999999998</v>
      </c>
      <c r="CJ301" s="820">
        <v>0.26379999999999998</v>
      </c>
      <c r="CK301" s="820">
        <v>0.26379999999999998</v>
      </c>
      <c r="CL301" s="820">
        <v>0.26379999999999998</v>
      </c>
      <c r="CM301" s="820">
        <v>0.26379999999999998</v>
      </c>
      <c r="CN301" s="820">
        <v>0.26379999999999998</v>
      </c>
      <c r="CO301" s="820">
        <v>0.26379999999999998</v>
      </c>
      <c r="CP301" s="820">
        <v>0.26379999999999998</v>
      </c>
      <c r="CQ301" s="820">
        <v>0.26379999999999998</v>
      </c>
      <c r="CR301" s="820">
        <v>0.26379999999999998</v>
      </c>
      <c r="CS301" s="820">
        <v>0.26379999999999998</v>
      </c>
      <c r="CT301" s="820">
        <v>0.26379999999999998</v>
      </c>
      <c r="CU301" s="820">
        <v>0.26379999999999998</v>
      </c>
      <c r="CV301" s="820"/>
      <c r="CW301" s="820"/>
      <c r="CX301" s="820"/>
      <c r="CY301" s="820"/>
      <c r="CZ301" s="820"/>
      <c r="DA301" s="821"/>
    </row>
    <row r="302" spans="2:105">
      <c r="B302" s="800">
        <v>19406</v>
      </c>
      <c r="C302" s="782" t="s">
        <v>682</v>
      </c>
      <c r="D302" s="782" t="s">
        <v>858</v>
      </c>
      <c r="E302" s="782" t="s">
        <v>740</v>
      </c>
      <c r="F302" s="782" t="s">
        <v>820</v>
      </c>
      <c r="G302" s="782" t="s">
        <v>821</v>
      </c>
      <c r="H302" s="815">
        <v>2016</v>
      </c>
      <c r="I302" s="816"/>
      <c r="J302" s="764">
        <v>821751</v>
      </c>
      <c r="K302" s="764"/>
      <c r="L302" s="764" t="s">
        <v>29</v>
      </c>
      <c r="M302" s="782"/>
      <c r="N302" s="782"/>
      <c r="O302" s="782"/>
      <c r="P302" s="782"/>
      <c r="Q302" s="782"/>
      <c r="R302" s="782"/>
      <c r="S302" s="816"/>
      <c r="T302" s="782" t="s">
        <v>859</v>
      </c>
      <c r="U302" s="782"/>
      <c r="V302" s="782"/>
      <c r="W302" s="782"/>
      <c r="X302" s="801">
        <v>42681</v>
      </c>
      <c r="Y302" s="815" t="s">
        <v>862</v>
      </c>
      <c r="Z302" s="815">
        <v>1</v>
      </c>
      <c r="AA302" s="815"/>
      <c r="AB302" s="815">
        <v>250</v>
      </c>
      <c r="AC302" s="814">
        <v>42725</v>
      </c>
      <c r="AD302" s="816"/>
      <c r="AE302" s="782" t="s">
        <v>825</v>
      </c>
      <c r="AF302" s="782"/>
      <c r="AG302" s="782"/>
      <c r="AH302" s="817"/>
      <c r="AI302" s="800">
        <v>1228</v>
      </c>
      <c r="AJ302" s="782">
        <v>0.36522153846153799</v>
      </c>
      <c r="AK302" s="816"/>
      <c r="AL302" s="800">
        <v>1.1130293159609119</v>
      </c>
      <c r="AM302" s="782">
        <v>1.0317025704103739</v>
      </c>
      <c r="AN302" s="782">
        <v>0.70002926543751831</v>
      </c>
      <c r="AO302" s="818">
        <v>0.70010615711252644</v>
      </c>
      <c r="AP302" s="816"/>
      <c r="AQ302" s="819">
        <v>1366.8</v>
      </c>
      <c r="AR302" s="820">
        <v>0.37680000000000002</v>
      </c>
      <c r="AS302" s="820">
        <v>1366.8</v>
      </c>
      <c r="AT302" s="820">
        <v>0.37680000000000002</v>
      </c>
      <c r="AU302" s="816"/>
      <c r="AV302" s="820">
        <v>956.8</v>
      </c>
      <c r="AW302" s="820">
        <v>0.26379999999999998</v>
      </c>
      <c r="AX302" s="820">
        <v>956.8</v>
      </c>
      <c r="AY302" s="820">
        <v>0.26379999999999998</v>
      </c>
      <c r="AZ302" s="816"/>
      <c r="BA302" s="820"/>
      <c r="BB302" s="820">
        <v>956.8</v>
      </c>
      <c r="BC302" s="820">
        <v>956.8</v>
      </c>
      <c r="BD302" s="820">
        <v>956.8</v>
      </c>
      <c r="BE302" s="820">
        <v>956.8</v>
      </c>
      <c r="BF302" s="820">
        <v>956.8</v>
      </c>
      <c r="BG302" s="820">
        <v>956.8</v>
      </c>
      <c r="BH302" s="820">
        <v>956.8</v>
      </c>
      <c r="BI302" s="820">
        <v>956.8</v>
      </c>
      <c r="BJ302" s="820">
        <v>956.8</v>
      </c>
      <c r="BK302" s="820">
        <v>956.8</v>
      </c>
      <c r="BL302" s="820">
        <v>956.8</v>
      </c>
      <c r="BM302" s="820">
        <v>956.8</v>
      </c>
      <c r="BN302" s="820">
        <v>956.8</v>
      </c>
      <c r="BO302" s="820">
        <v>956.8</v>
      </c>
      <c r="BP302" s="820">
        <v>956.8</v>
      </c>
      <c r="BQ302" s="820">
        <v>956.8</v>
      </c>
      <c r="BR302" s="820">
        <v>956.8</v>
      </c>
      <c r="BS302" s="820">
        <v>956.8</v>
      </c>
      <c r="BT302" s="820">
        <v>956.8</v>
      </c>
      <c r="BU302" s="820"/>
      <c r="BV302" s="820"/>
      <c r="BW302" s="820"/>
      <c r="BX302" s="820"/>
      <c r="BY302" s="820"/>
      <c r="BZ302" s="820"/>
      <c r="CA302" s="816"/>
      <c r="CB302" s="820"/>
      <c r="CC302" s="820">
        <v>0.26379999999999998</v>
      </c>
      <c r="CD302" s="820">
        <v>0.26379999999999998</v>
      </c>
      <c r="CE302" s="820">
        <v>0.26379999999999998</v>
      </c>
      <c r="CF302" s="820">
        <v>0.26379999999999998</v>
      </c>
      <c r="CG302" s="820">
        <v>0.26379999999999998</v>
      </c>
      <c r="CH302" s="820">
        <v>0.26379999999999998</v>
      </c>
      <c r="CI302" s="820">
        <v>0.26379999999999998</v>
      </c>
      <c r="CJ302" s="820">
        <v>0.26379999999999998</v>
      </c>
      <c r="CK302" s="820">
        <v>0.26379999999999998</v>
      </c>
      <c r="CL302" s="820">
        <v>0.26379999999999998</v>
      </c>
      <c r="CM302" s="820">
        <v>0.26379999999999998</v>
      </c>
      <c r="CN302" s="820">
        <v>0.26379999999999998</v>
      </c>
      <c r="CO302" s="820">
        <v>0.26379999999999998</v>
      </c>
      <c r="CP302" s="820">
        <v>0.26379999999999998</v>
      </c>
      <c r="CQ302" s="820">
        <v>0.26379999999999998</v>
      </c>
      <c r="CR302" s="820">
        <v>0.26379999999999998</v>
      </c>
      <c r="CS302" s="820">
        <v>0.26379999999999998</v>
      </c>
      <c r="CT302" s="820">
        <v>0.26379999999999998</v>
      </c>
      <c r="CU302" s="820">
        <v>0.26379999999999998</v>
      </c>
      <c r="CV302" s="820"/>
      <c r="CW302" s="820"/>
      <c r="CX302" s="820"/>
      <c r="CY302" s="820"/>
      <c r="CZ302" s="820"/>
      <c r="DA302" s="821"/>
    </row>
    <row r="303" spans="2:105">
      <c r="B303" s="800">
        <v>19408</v>
      </c>
      <c r="C303" s="782" t="s">
        <v>682</v>
      </c>
      <c r="D303" s="782" t="s">
        <v>858</v>
      </c>
      <c r="E303" s="782" t="s">
        <v>740</v>
      </c>
      <c r="F303" s="782" t="s">
        <v>820</v>
      </c>
      <c r="G303" s="782" t="s">
        <v>821</v>
      </c>
      <c r="H303" s="815">
        <v>2016</v>
      </c>
      <c r="I303" s="816"/>
      <c r="J303" s="764">
        <v>825548</v>
      </c>
      <c r="K303" s="764"/>
      <c r="L303" s="764" t="s">
        <v>29</v>
      </c>
      <c r="M303" s="782"/>
      <c r="N303" s="782"/>
      <c r="O303" s="782"/>
      <c r="P303" s="782"/>
      <c r="Q303" s="782"/>
      <c r="R303" s="782"/>
      <c r="S303" s="816"/>
      <c r="T303" s="782" t="s">
        <v>859</v>
      </c>
      <c r="U303" s="782"/>
      <c r="V303" s="782"/>
      <c r="W303" s="782"/>
      <c r="X303" s="801">
        <v>42688</v>
      </c>
      <c r="Y303" s="815" t="s">
        <v>862</v>
      </c>
      <c r="Z303" s="815">
        <v>1</v>
      </c>
      <c r="AA303" s="815"/>
      <c r="AB303" s="815">
        <v>250</v>
      </c>
      <c r="AC303" s="814">
        <v>42725</v>
      </c>
      <c r="AD303" s="816"/>
      <c r="AE303" s="782" t="s">
        <v>825</v>
      </c>
      <c r="AF303" s="782"/>
      <c r="AG303" s="782"/>
      <c r="AH303" s="817"/>
      <c r="AI303" s="800">
        <v>1228</v>
      </c>
      <c r="AJ303" s="782">
        <v>0.36522153846153799</v>
      </c>
      <c r="AK303" s="816"/>
      <c r="AL303" s="800">
        <v>1.1130293159609119</v>
      </c>
      <c r="AM303" s="782">
        <v>1.0317025704103739</v>
      </c>
      <c r="AN303" s="782">
        <v>0.70002926543751831</v>
      </c>
      <c r="AO303" s="818">
        <v>0.70010615711252644</v>
      </c>
      <c r="AP303" s="816"/>
      <c r="AQ303" s="819">
        <v>1366.8</v>
      </c>
      <c r="AR303" s="820">
        <v>0.37680000000000002</v>
      </c>
      <c r="AS303" s="820">
        <v>1366.8</v>
      </c>
      <c r="AT303" s="820">
        <v>0.37680000000000002</v>
      </c>
      <c r="AU303" s="816"/>
      <c r="AV303" s="820">
        <v>956.8</v>
      </c>
      <c r="AW303" s="820">
        <v>0.26379999999999998</v>
      </c>
      <c r="AX303" s="820">
        <v>956.8</v>
      </c>
      <c r="AY303" s="820">
        <v>0.26379999999999998</v>
      </c>
      <c r="AZ303" s="816"/>
      <c r="BA303" s="820"/>
      <c r="BB303" s="820">
        <v>956.8</v>
      </c>
      <c r="BC303" s="820">
        <v>956.8</v>
      </c>
      <c r="BD303" s="820">
        <v>956.8</v>
      </c>
      <c r="BE303" s="820">
        <v>956.8</v>
      </c>
      <c r="BF303" s="820">
        <v>956.8</v>
      </c>
      <c r="BG303" s="820">
        <v>956.8</v>
      </c>
      <c r="BH303" s="820">
        <v>956.8</v>
      </c>
      <c r="BI303" s="820">
        <v>956.8</v>
      </c>
      <c r="BJ303" s="820">
        <v>956.8</v>
      </c>
      <c r="BK303" s="820">
        <v>956.8</v>
      </c>
      <c r="BL303" s="820">
        <v>956.8</v>
      </c>
      <c r="BM303" s="820">
        <v>956.8</v>
      </c>
      <c r="BN303" s="820">
        <v>956.8</v>
      </c>
      <c r="BO303" s="820">
        <v>956.8</v>
      </c>
      <c r="BP303" s="820">
        <v>956.8</v>
      </c>
      <c r="BQ303" s="820">
        <v>956.8</v>
      </c>
      <c r="BR303" s="820">
        <v>956.8</v>
      </c>
      <c r="BS303" s="820">
        <v>956.8</v>
      </c>
      <c r="BT303" s="820">
        <v>956.8</v>
      </c>
      <c r="BU303" s="820"/>
      <c r="BV303" s="820"/>
      <c r="BW303" s="820"/>
      <c r="BX303" s="820"/>
      <c r="BY303" s="820"/>
      <c r="BZ303" s="820"/>
      <c r="CA303" s="816"/>
      <c r="CB303" s="820"/>
      <c r="CC303" s="820">
        <v>0.26379999999999998</v>
      </c>
      <c r="CD303" s="820">
        <v>0.26379999999999998</v>
      </c>
      <c r="CE303" s="820">
        <v>0.26379999999999998</v>
      </c>
      <c r="CF303" s="820">
        <v>0.26379999999999998</v>
      </c>
      <c r="CG303" s="820">
        <v>0.26379999999999998</v>
      </c>
      <c r="CH303" s="820">
        <v>0.26379999999999998</v>
      </c>
      <c r="CI303" s="820">
        <v>0.26379999999999998</v>
      </c>
      <c r="CJ303" s="820">
        <v>0.26379999999999998</v>
      </c>
      <c r="CK303" s="820">
        <v>0.26379999999999998</v>
      </c>
      <c r="CL303" s="820">
        <v>0.26379999999999998</v>
      </c>
      <c r="CM303" s="820">
        <v>0.26379999999999998</v>
      </c>
      <c r="CN303" s="820">
        <v>0.26379999999999998</v>
      </c>
      <c r="CO303" s="820">
        <v>0.26379999999999998</v>
      </c>
      <c r="CP303" s="820">
        <v>0.26379999999999998</v>
      </c>
      <c r="CQ303" s="820">
        <v>0.26379999999999998</v>
      </c>
      <c r="CR303" s="820">
        <v>0.26379999999999998</v>
      </c>
      <c r="CS303" s="820">
        <v>0.26379999999999998</v>
      </c>
      <c r="CT303" s="820">
        <v>0.26379999999999998</v>
      </c>
      <c r="CU303" s="820">
        <v>0.26379999999999998</v>
      </c>
      <c r="CV303" s="820"/>
      <c r="CW303" s="820"/>
      <c r="CX303" s="820"/>
      <c r="CY303" s="820"/>
      <c r="CZ303" s="820"/>
      <c r="DA303" s="821"/>
    </row>
    <row r="304" spans="2:105">
      <c r="B304" s="800">
        <v>19410</v>
      </c>
      <c r="C304" s="782" t="s">
        <v>682</v>
      </c>
      <c r="D304" s="782" t="s">
        <v>858</v>
      </c>
      <c r="E304" s="782" t="s">
        <v>740</v>
      </c>
      <c r="F304" s="782" t="s">
        <v>820</v>
      </c>
      <c r="G304" s="782" t="s">
        <v>821</v>
      </c>
      <c r="H304" s="815">
        <v>2016</v>
      </c>
      <c r="I304" s="816"/>
      <c r="J304" s="764">
        <v>827275</v>
      </c>
      <c r="K304" s="764"/>
      <c r="L304" s="764" t="s">
        <v>29</v>
      </c>
      <c r="M304" s="782"/>
      <c r="N304" s="782"/>
      <c r="O304" s="782"/>
      <c r="P304" s="782"/>
      <c r="Q304" s="782"/>
      <c r="R304" s="782"/>
      <c r="S304" s="816"/>
      <c r="T304" s="782" t="s">
        <v>863</v>
      </c>
      <c r="U304" s="782"/>
      <c r="V304" s="782"/>
      <c r="W304" s="782"/>
      <c r="X304" s="801">
        <v>42676</v>
      </c>
      <c r="Y304" s="815" t="s">
        <v>864</v>
      </c>
      <c r="Z304" s="815">
        <v>2</v>
      </c>
      <c r="AA304" s="815"/>
      <c r="AB304" s="815">
        <v>650</v>
      </c>
      <c r="AC304" s="814">
        <v>42733</v>
      </c>
      <c r="AD304" s="816"/>
      <c r="AE304" s="782" t="s">
        <v>825</v>
      </c>
      <c r="AF304" s="782"/>
      <c r="AG304" s="782"/>
      <c r="AH304" s="817"/>
      <c r="AI304" s="800">
        <v>1244.8599999999999</v>
      </c>
      <c r="AJ304" s="782">
        <v>0.3751185861316742</v>
      </c>
      <c r="AK304" s="816"/>
      <c r="AL304" s="800">
        <v>1.1234998313063316</v>
      </c>
      <c r="AM304" s="782">
        <v>1.0993856749482398</v>
      </c>
      <c r="AN304" s="782">
        <v>0.70684970684970683</v>
      </c>
      <c r="AO304" s="818">
        <v>0.7259941804073714</v>
      </c>
      <c r="AP304" s="816"/>
      <c r="AQ304" s="819">
        <v>1398.6</v>
      </c>
      <c r="AR304" s="820">
        <v>0.41240000000000004</v>
      </c>
      <c r="AS304" s="820">
        <v>1398.6</v>
      </c>
      <c r="AT304" s="820">
        <v>0.41240000000000004</v>
      </c>
      <c r="AU304" s="816"/>
      <c r="AV304" s="820">
        <v>988.59999999999991</v>
      </c>
      <c r="AW304" s="820">
        <v>0.2994</v>
      </c>
      <c r="AX304" s="820">
        <v>988.59999999999991</v>
      </c>
      <c r="AY304" s="820">
        <v>0.2994</v>
      </c>
      <c r="AZ304" s="816"/>
      <c r="BA304" s="820"/>
      <c r="BB304" s="820">
        <v>988.59999999999991</v>
      </c>
      <c r="BC304" s="820">
        <v>988.59999999999991</v>
      </c>
      <c r="BD304" s="820">
        <v>988.59999999999991</v>
      </c>
      <c r="BE304" s="820">
        <v>988.59999999999991</v>
      </c>
      <c r="BF304" s="820">
        <v>988.59999999999991</v>
      </c>
      <c r="BG304" s="820">
        <v>988.59999999999991</v>
      </c>
      <c r="BH304" s="820">
        <v>988.59999999999991</v>
      </c>
      <c r="BI304" s="820">
        <v>988.59999999999991</v>
      </c>
      <c r="BJ304" s="820">
        <v>988.59999999999991</v>
      </c>
      <c r="BK304" s="820">
        <v>988.59999999999991</v>
      </c>
      <c r="BL304" s="820">
        <v>988.59999999999991</v>
      </c>
      <c r="BM304" s="820">
        <v>988.59999999999991</v>
      </c>
      <c r="BN304" s="820">
        <v>988.59999999999991</v>
      </c>
      <c r="BO304" s="820">
        <v>988.59999999999991</v>
      </c>
      <c r="BP304" s="820">
        <v>988.59999999999991</v>
      </c>
      <c r="BQ304" s="820">
        <v>988.59999999999991</v>
      </c>
      <c r="BR304" s="820">
        <v>988.59999999999991</v>
      </c>
      <c r="BS304" s="820">
        <v>988.59999999999991</v>
      </c>
      <c r="BT304" s="820">
        <v>956.8</v>
      </c>
      <c r="BU304" s="820"/>
      <c r="BV304" s="820"/>
      <c r="BW304" s="820"/>
      <c r="BX304" s="820"/>
      <c r="BY304" s="820"/>
      <c r="BZ304" s="820"/>
      <c r="CA304" s="816"/>
      <c r="CB304" s="820"/>
      <c r="CC304" s="820">
        <v>0.2994</v>
      </c>
      <c r="CD304" s="820">
        <v>0.2994</v>
      </c>
      <c r="CE304" s="820">
        <v>0.2994</v>
      </c>
      <c r="CF304" s="820">
        <v>0.2994</v>
      </c>
      <c r="CG304" s="820">
        <v>0.2994</v>
      </c>
      <c r="CH304" s="820">
        <v>0.2994</v>
      </c>
      <c r="CI304" s="820">
        <v>0.2994</v>
      </c>
      <c r="CJ304" s="820">
        <v>0.2994</v>
      </c>
      <c r="CK304" s="820">
        <v>0.2994</v>
      </c>
      <c r="CL304" s="820">
        <v>0.2994</v>
      </c>
      <c r="CM304" s="820">
        <v>0.2994</v>
      </c>
      <c r="CN304" s="820">
        <v>0.2994</v>
      </c>
      <c r="CO304" s="820">
        <v>0.2994</v>
      </c>
      <c r="CP304" s="820">
        <v>0.2994</v>
      </c>
      <c r="CQ304" s="820">
        <v>0.2994</v>
      </c>
      <c r="CR304" s="820">
        <v>0.2994</v>
      </c>
      <c r="CS304" s="820">
        <v>0.2994</v>
      </c>
      <c r="CT304" s="820">
        <v>0.2994</v>
      </c>
      <c r="CU304" s="820">
        <v>0.26379999999999998</v>
      </c>
      <c r="CV304" s="820"/>
      <c r="CW304" s="820"/>
      <c r="CX304" s="820"/>
      <c r="CY304" s="820"/>
      <c r="CZ304" s="820"/>
      <c r="DA304" s="821"/>
    </row>
    <row r="305" spans="2:105">
      <c r="B305" s="800">
        <v>19411</v>
      </c>
      <c r="C305" s="782" t="s">
        <v>682</v>
      </c>
      <c r="D305" s="782" t="s">
        <v>858</v>
      </c>
      <c r="E305" s="782" t="s">
        <v>740</v>
      </c>
      <c r="F305" s="782" t="s">
        <v>820</v>
      </c>
      <c r="G305" s="782" t="s">
        <v>821</v>
      </c>
      <c r="H305" s="815">
        <v>2016</v>
      </c>
      <c r="I305" s="816"/>
      <c r="J305" s="764">
        <v>827323</v>
      </c>
      <c r="K305" s="764"/>
      <c r="L305" s="764" t="s">
        <v>29</v>
      </c>
      <c r="M305" s="782"/>
      <c r="N305" s="782"/>
      <c r="O305" s="782"/>
      <c r="P305" s="782"/>
      <c r="Q305" s="782"/>
      <c r="R305" s="782"/>
      <c r="S305" s="816"/>
      <c r="T305" s="782" t="s">
        <v>859</v>
      </c>
      <c r="U305" s="782"/>
      <c r="V305" s="782"/>
      <c r="W305" s="782"/>
      <c r="X305" s="801">
        <v>42662</v>
      </c>
      <c r="Y305" s="815" t="s">
        <v>862</v>
      </c>
      <c r="Z305" s="815">
        <v>1</v>
      </c>
      <c r="AA305" s="815"/>
      <c r="AB305" s="815">
        <v>250</v>
      </c>
      <c r="AC305" s="814">
        <v>42733</v>
      </c>
      <c r="AD305" s="816"/>
      <c r="AE305" s="782" t="s">
        <v>825</v>
      </c>
      <c r="AF305" s="782"/>
      <c r="AG305" s="782"/>
      <c r="AH305" s="817"/>
      <c r="AI305" s="800">
        <v>1228</v>
      </c>
      <c r="AJ305" s="782">
        <v>0.36522153846153799</v>
      </c>
      <c r="AK305" s="816"/>
      <c r="AL305" s="800">
        <v>1.1130293159609119</v>
      </c>
      <c r="AM305" s="782">
        <v>1.0317025704103739</v>
      </c>
      <c r="AN305" s="782">
        <v>0.70002926543751831</v>
      </c>
      <c r="AO305" s="818">
        <v>0.70010615711252644</v>
      </c>
      <c r="AP305" s="816"/>
      <c r="AQ305" s="819">
        <v>1366.8</v>
      </c>
      <c r="AR305" s="820">
        <v>0.37680000000000002</v>
      </c>
      <c r="AS305" s="820">
        <v>1366.8</v>
      </c>
      <c r="AT305" s="820">
        <v>0.37680000000000002</v>
      </c>
      <c r="AU305" s="816"/>
      <c r="AV305" s="820">
        <v>956.8</v>
      </c>
      <c r="AW305" s="820">
        <v>0.26379999999999998</v>
      </c>
      <c r="AX305" s="820">
        <v>956.8</v>
      </c>
      <c r="AY305" s="820">
        <v>0.26379999999999998</v>
      </c>
      <c r="AZ305" s="816"/>
      <c r="BA305" s="820"/>
      <c r="BB305" s="820">
        <v>956.8</v>
      </c>
      <c r="BC305" s="820">
        <v>956.8</v>
      </c>
      <c r="BD305" s="820">
        <v>956.8</v>
      </c>
      <c r="BE305" s="820">
        <v>956.8</v>
      </c>
      <c r="BF305" s="820">
        <v>956.8</v>
      </c>
      <c r="BG305" s="820">
        <v>956.8</v>
      </c>
      <c r="BH305" s="820">
        <v>956.8</v>
      </c>
      <c r="BI305" s="820">
        <v>956.8</v>
      </c>
      <c r="BJ305" s="820">
        <v>956.8</v>
      </c>
      <c r="BK305" s="820">
        <v>956.8</v>
      </c>
      <c r="BL305" s="820">
        <v>956.8</v>
      </c>
      <c r="BM305" s="820">
        <v>956.8</v>
      </c>
      <c r="BN305" s="820">
        <v>956.8</v>
      </c>
      <c r="BO305" s="820">
        <v>956.8</v>
      </c>
      <c r="BP305" s="820">
        <v>956.8</v>
      </c>
      <c r="BQ305" s="820">
        <v>956.8</v>
      </c>
      <c r="BR305" s="820">
        <v>956.8</v>
      </c>
      <c r="BS305" s="820">
        <v>956.8</v>
      </c>
      <c r="BT305" s="820">
        <v>956.8</v>
      </c>
      <c r="BU305" s="820"/>
      <c r="BV305" s="820"/>
      <c r="BW305" s="820"/>
      <c r="BX305" s="820"/>
      <c r="BY305" s="820"/>
      <c r="BZ305" s="820"/>
      <c r="CA305" s="816"/>
      <c r="CB305" s="820"/>
      <c r="CC305" s="820">
        <v>0.26379999999999998</v>
      </c>
      <c r="CD305" s="820">
        <v>0.26379999999999998</v>
      </c>
      <c r="CE305" s="820">
        <v>0.26379999999999998</v>
      </c>
      <c r="CF305" s="820">
        <v>0.26379999999999998</v>
      </c>
      <c r="CG305" s="820">
        <v>0.26379999999999998</v>
      </c>
      <c r="CH305" s="820">
        <v>0.26379999999999998</v>
      </c>
      <c r="CI305" s="820">
        <v>0.26379999999999998</v>
      </c>
      <c r="CJ305" s="820">
        <v>0.26379999999999998</v>
      </c>
      <c r="CK305" s="820">
        <v>0.26379999999999998</v>
      </c>
      <c r="CL305" s="820">
        <v>0.26379999999999998</v>
      </c>
      <c r="CM305" s="820">
        <v>0.26379999999999998</v>
      </c>
      <c r="CN305" s="820">
        <v>0.26379999999999998</v>
      </c>
      <c r="CO305" s="820">
        <v>0.26379999999999998</v>
      </c>
      <c r="CP305" s="820">
        <v>0.26379999999999998</v>
      </c>
      <c r="CQ305" s="820">
        <v>0.26379999999999998</v>
      </c>
      <c r="CR305" s="820">
        <v>0.26379999999999998</v>
      </c>
      <c r="CS305" s="820">
        <v>0.26379999999999998</v>
      </c>
      <c r="CT305" s="820">
        <v>0.26379999999999998</v>
      </c>
      <c r="CU305" s="820">
        <v>0.26379999999999998</v>
      </c>
      <c r="CV305" s="820"/>
      <c r="CW305" s="820"/>
      <c r="CX305" s="820"/>
      <c r="CY305" s="820"/>
      <c r="CZ305" s="820"/>
      <c r="DA305" s="821"/>
    </row>
    <row r="306" spans="2:105">
      <c r="B306" s="800">
        <v>19412</v>
      </c>
      <c r="C306" s="782" t="s">
        <v>682</v>
      </c>
      <c r="D306" s="782" t="s">
        <v>858</v>
      </c>
      <c r="E306" s="782" t="s">
        <v>740</v>
      </c>
      <c r="F306" s="782" t="s">
        <v>820</v>
      </c>
      <c r="G306" s="782" t="s">
        <v>821</v>
      </c>
      <c r="H306" s="815">
        <v>2016</v>
      </c>
      <c r="I306" s="816"/>
      <c r="J306" s="764">
        <v>828079</v>
      </c>
      <c r="K306" s="764"/>
      <c r="L306" s="764" t="s">
        <v>29</v>
      </c>
      <c r="M306" s="782"/>
      <c r="N306" s="782"/>
      <c r="O306" s="782"/>
      <c r="P306" s="782"/>
      <c r="Q306" s="782"/>
      <c r="R306" s="782"/>
      <c r="S306" s="816"/>
      <c r="T306" s="782" t="s">
        <v>859</v>
      </c>
      <c r="U306" s="782"/>
      <c r="V306" s="782"/>
      <c r="W306" s="782"/>
      <c r="X306" s="801">
        <v>42697</v>
      </c>
      <c r="Y306" s="815" t="s">
        <v>862</v>
      </c>
      <c r="Z306" s="815">
        <v>1</v>
      </c>
      <c r="AA306" s="815"/>
      <c r="AB306" s="815">
        <v>250</v>
      </c>
      <c r="AC306" s="814">
        <v>42733</v>
      </c>
      <c r="AD306" s="816"/>
      <c r="AE306" s="782" t="s">
        <v>825</v>
      </c>
      <c r="AF306" s="782"/>
      <c r="AG306" s="782"/>
      <c r="AH306" s="817"/>
      <c r="AI306" s="800">
        <v>1228</v>
      </c>
      <c r="AJ306" s="782">
        <v>0.36522153846153799</v>
      </c>
      <c r="AK306" s="816"/>
      <c r="AL306" s="800">
        <v>1.1130293159609119</v>
      </c>
      <c r="AM306" s="782">
        <v>1.0317025704103739</v>
      </c>
      <c r="AN306" s="782">
        <v>0.70002926543751831</v>
      </c>
      <c r="AO306" s="818">
        <v>0.70010615711252644</v>
      </c>
      <c r="AP306" s="816"/>
      <c r="AQ306" s="819">
        <v>1366.8</v>
      </c>
      <c r="AR306" s="820">
        <v>0.37680000000000002</v>
      </c>
      <c r="AS306" s="820">
        <v>1366.8</v>
      </c>
      <c r="AT306" s="820">
        <v>0.37680000000000002</v>
      </c>
      <c r="AU306" s="816"/>
      <c r="AV306" s="820">
        <v>956.8</v>
      </c>
      <c r="AW306" s="820">
        <v>0.26379999999999998</v>
      </c>
      <c r="AX306" s="820">
        <v>956.8</v>
      </c>
      <c r="AY306" s="820">
        <v>0.26379999999999998</v>
      </c>
      <c r="AZ306" s="816"/>
      <c r="BA306" s="820"/>
      <c r="BB306" s="820">
        <v>956.8</v>
      </c>
      <c r="BC306" s="820">
        <v>956.8</v>
      </c>
      <c r="BD306" s="820">
        <v>956.8</v>
      </c>
      <c r="BE306" s="820">
        <v>956.8</v>
      </c>
      <c r="BF306" s="820">
        <v>956.8</v>
      </c>
      <c r="BG306" s="820">
        <v>956.8</v>
      </c>
      <c r="BH306" s="820">
        <v>956.8</v>
      </c>
      <c r="BI306" s="820">
        <v>956.8</v>
      </c>
      <c r="BJ306" s="820">
        <v>956.8</v>
      </c>
      <c r="BK306" s="820">
        <v>956.8</v>
      </c>
      <c r="BL306" s="820">
        <v>956.8</v>
      </c>
      <c r="BM306" s="820">
        <v>956.8</v>
      </c>
      <c r="BN306" s="820">
        <v>956.8</v>
      </c>
      <c r="BO306" s="820">
        <v>956.8</v>
      </c>
      <c r="BP306" s="820">
        <v>956.8</v>
      </c>
      <c r="BQ306" s="820">
        <v>956.8</v>
      </c>
      <c r="BR306" s="820">
        <v>956.8</v>
      </c>
      <c r="BS306" s="820">
        <v>956.8</v>
      </c>
      <c r="BT306" s="820">
        <v>956.8</v>
      </c>
      <c r="BU306" s="820"/>
      <c r="BV306" s="820"/>
      <c r="BW306" s="820"/>
      <c r="BX306" s="820"/>
      <c r="BY306" s="820"/>
      <c r="BZ306" s="820"/>
      <c r="CA306" s="816"/>
      <c r="CB306" s="820"/>
      <c r="CC306" s="820">
        <v>0.26379999999999998</v>
      </c>
      <c r="CD306" s="820">
        <v>0.26379999999999998</v>
      </c>
      <c r="CE306" s="820">
        <v>0.26379999999999998</v>
      </c>
      <c r="CF306" s="820">
        <v>0.26379999999999998</v>
      </c>
      <c r="CG306" s="820">
        <v>0.26379999999999998</v>
      </c>
      <c r="CH306" s="820">
        <v>0.26379999999999998</v>
      </c>
      <c r="CI306" s="820">
        <v>0.26379999999999998</v>
      </c>
      <c r="CJ306" s="820">
        <v>0.26379999999999998</v>
      </c>
      <c r="CK306" s="820">
        <v>0.26379999999999998</v>
      </c>
      <c r="CL306" s="820">
        <v>0.26379999999999998</v>
      </c>
      <c r="CM306" s="820">
        <v>0.26379999999999998</v>
      </c>
      <c r="CN306" s="820">
        <v>0.26379999999999998</v>
      </c>
      <c r="CO306" s="820">
        <v>0.26379999999999998</v>
      </c>
      <c r="CP306" s="820">
        <v>0.26379999999999998</v>
      </c>
      <c r="CQ306" s="820">
        <v>0.26379999999999998</v>
      </c>
      <c r="CR306" s="820">
        <v>0.26379999999999998</v>
      </c>
      <c r="CS306" s="820">
        <v>0.26379999999999998</v>
      </c>
      <c r="CT306" s="820">
        <v>0.26379999999999998</v>
      </c>
      <c r="CU306" s="820">
        <v>0.26379999999999998</v>
      </c>
      <c r="CV306" s="820"/>
      <c r="CW306" s="820"/>
      <c r="CX306" s="820"/>
      <c r="CY306" s="820"/>
      <c r="CZ306" s="820"/>
      <c r="DA306" s="821"/>
    </row>
    <row r="307" spans="2:105">
      <c r="B307" s="800">
        <v>19413</v>
      </c>
      <c r="C307" s="782" t="s">
        <v>682</v>
      </c>
      <c r="D307" s="782" t="s">
        <v>858</v>
      </c>
      <c r="E307" s="782" t="s">
        <v>740</v>
      </c>
      <c r="F307" s="782" t="s">
        <v>820</v>
      </c>
      <c r="G307" s="782" t="s">
        <v>821</v>
      </c>
      <c r="H307" s="815">
        <v>2016</v>
      </c>
      <c r="I307" s="816"/>
      <c r="J307" s="764">
        <v>828586</v>
      </c>
      <c r="K307" s="764"/>
      <c r="L307" s="764" t="s">
        <v>29</v>
      </c>
      <c r="M307" s="782"/>
      <c r="N307" s="782"/>
      <c r="O307" s="782"/>
      <c r="P307" s="782"/>
      <c r="Q307" s="782"/>
      <c r="R307" s="782"/>
      <c r="S307" s="816"/>
      <c r="T307" s="782" t="s">
        <v>859</v>
      </c>
      <c r="U307" s="782"/>
      <c r="V307" s="782"/>
      <c r="W307" s="782"/>
      <c r="X307" s="801">
        <v>42698</v>
      </c>
      <c r="Y307" s="815" t="s">
        <v>862</v>
      </c>
      <c r="Z307" s="815">
        <v>1</v>
      </c>
      <c r="AA307" s="815"/>
      <c r="AB307" s="815">
        <v>250</v>
      </c>
      <c r="AC307" s="814">
        <v>42733</v>
      </c>
      <c r="AD307" s="816"/>
      <c r="AE307" s="782" t="s">
        <v>825</v>
      </c>
      <c r="AF307" s="782"/>
      <c r="AG307" s="782"/>
      <c r="AH307" s="817"/>
      <c r="AI307" s="800">
        <v>1228</v>
      </c>
      <c r="AJ307" s="782">
        <v>0.36522153846153799</v>
      </c>
      <c r="AK307" s="816"/>
      <c r="AL307" s="800">
        <v>1.1130293159609119</v>
      </c>
      <c r="AM307" s="782">
        <v>1.0317025704103739</v>
      </c>
      <c r="AN307" s="782">
        <v>0.70002926543751831</v>
      </c>
      <c r="AO307" s="818">
        <v>0.70010615711252644</v>
      </c>
      <c r="AP307" s="816"/>
      <c r="AQ307" s="819">
        <v>1366.8</v>
      </c>
      <c r="AR307" s="820">
        <v>0.37680000000000002</v>
      </c>
      <c r="AS307" s="820">
        <v>1366.8</v>
      </c>
      <c r="AT307" s="820">
        <v>0.37680000000000002</v>
      </c>
      <c r="AU307" s="816"/>
      <c r="AV307" s="820">
        <v>956.8</v>
      </c>
      <c r="AW307" s="820">
        <v>0.26379999999999998</v>
      </c>
      <c r="AX307" s="820">
        <v>956.8</v>
      </c>
      <c r="AY307" s="820">
        <v>0.26379999999999998</v>
      </c>
      <c r="AZ307" s="816"/>
      <c r="BA307" s="820"/>
      <c r="BB307" s="820">
        <v>956.8</v>
      </c>
      <c r="BC307" s="820">
        <v>956.8</v>
      </c>
      <c r="BD307" s="820">
        <v>956.8</v>
      </c>
      <c r="BE307" s="820">
        <v>956.8</v>
      </c>
      <c r="BF307" s="820">
        <v>956.8</v>
      </c>
      <c r="BG307" s="820">
        <v>956.8</v>
      </c>
      <c r="BH307" s="820">
        <v>956.8</v>
      </c>
      <c r="BI307" s="820">
        <v>956.8</v>
      </c>
      <c r="BJ307" s="820">
        <v>956.8</v>
      </c>
      <c r="BK307" s="820">
        <v>956.8</v>
      </c>
      <c r="BL307" s="820">
        <v>956.8</v>
      </c>
      <c r="BM307" s="820">
        <v>956.8</v>
      </c>
      <c r="BN307" s="820">
        <v>956.8</v>
      </c>
      <c r="BO307" s="820">
        <v>956.8</v>
      </c>
      <c r="BP307" s="820">
        <v>956.8</v>
      </c>
      <c r="BQ307" s="820">
        <v>956.8</v>
      </c>
      <c r="BR307" s="820">
        <v>956.8</v>
      </c>
      <c r="BS307" s="820">
        <v>956.8</v>
      </c>
      <c r="BT307" s="820">
        <v>956.8</v>
      </c>
      <c r="BU307" s="820"/>
      <c r="BV307" s="820"/>
      <c r="BW307" s="820"/>
      <c r="BX307" s="820"/>
      <c r="BY307" s="820"/>
      <c r="BZ307" s="820"/>
      <c r="CA307" s="816"/>
      <c r="CB307" s="820"/>
      <c r="CC307" s="820">
        <v>0.26379999999999998</v>
      </c>
      <c r="CD307" s="820">
        <v>0.26379999999999998</v>
      </c>
      <c r="CE307" s="820">
        <v>0.26379999999999998</v>
      </c>
      <c r="CF307" s="820">
        <v>0.26379999999999998</v>
      </c>
      <c r="CG307" s="820">
        <v>0.26379999999999998</v>
      </c>
      <c r="CH307" s="820">
        <v>0.26379999999999998</v>
      </c>
      <c r="CI307" s="820">
        <v>0.26379999999999998</v>
      </c>
      <c r="CJ307" s="820">
        <v>0.26379999999999998</v>
      </c>
      <c r="CK307" s="820">
        <v>0.26379999999999998</v>
      </c>
      <c r="CL307" s="820">
        <v>0.26379999999999998</v>
      </c>
      <c r="CM307" s="820">
        <v>0.26379999999999998</v>
      </c>
      <c r="CN307" s="820">
        <v>0.26379999999999998</v>
      </c>
      <c r="CO307" s="820">
        <v>0.26379999999999998</v>
      </c>
      <c r="CP307" s="820">
        <v>0.26379999999999998</v>
      </c>
      <c r="CQ307" s="820">
        <v>0.26379999999999998</v>
      </c>
      <c r="CR307" s="820">
        <v>0.26379999999999998</v>
      </c>
      <c r="CS307" s="820">
        <v>0.26379999999999998</v>
      </c>
      <c r="CT307" s="820">
        <v>0.26379999999999998</v>
      </c>
      <c r="CU307" s="820">
        <v>0.26379999999999998</v>
      </c>
      <c r="CV307" s="820"/>
      <c r="CW307" s="820"/>
      <c r="CX307" s="820"/>
      <c r="CY307" s="820"/>
      <c r="CZ307" s="820"/>
      <c r="DA307" s="821"/>
    </row>
    <row r="308" spans="2:105">
      <c r="B308" s="800">
        <v>19407</v>
      </c>
      <c r="C308" s="782" t="s">
        <v>682</v>
      </c>
      <c r="D308" s="782" t="s">
        <v>858</v>
      </c>
      <c r="E308" s="782" t="s">
        <v>740</v>
      </c>
      <c r="F308" s="782" t="s">
        <v>820</v>
      </c>
      <c r="G308" s="782" t="s">
        <v>821</v>
      </c>
      <c r="H308" s="815">
        <v>2016</v>
      </c>
      <c r="I308" s="816"/>
      <c r="J308" s="764">
        <v>821774</v>
      </c>
      <c r="K308" s="764"/>
      <c r="L308" s="764" t="s">
        <v>29</v>
      </c>
      <c r="M308" s="782"/>
      <c r="N308" s="782"/>
      <c r="O308" s="782"/>
      <c r="P308" s="782"/>
      <c r="Q308" s="782"/>
      <c r="R308" s="782"/>
      <c r="S308" s="816"/>
      <c r="T308" s="782" t="s">
        <v>859</v>
      </c>
      <c r="U308" s="782"/>
      <c r="V308" s="782"/>
      <c r="W308" s="782"/>
      <c r="X308" s="801">
        <v>42681</v>
      </c>
      <c r="Y308" s="815" t="s">
        <v>862</v>
      </c>
      <c r="Z308" s="815">
        <v>1</v>
      </c>
      <c r="AA308" s="815"/>
      <c r="AB308" s="815">
        <v>250</v>
      </c>
      <c r="AC308" s="814">
        <v>42725</v>
      </c>
      <c r="AD308" s="816"/>
      <c r="AE308" s="782" t="s">
        <v>825</v>
      </c>
      <c r="AF308" s="782"/>
      <c r="AG308" s="782"/>
      <c r="AH308" s="817"/>
      <c r="AI308" s="800">
        <v>1228</v>
      </c>
      <c r="AJ308" s="782">
        <v>0.36522153846153799</v>
      </c>
      <c r="AK308" s="816"/>
      <c r="AL308" s="800">
        <v>1.1130293159609119</v>
      </c>
      <c r="AM308" s="782">
        <v>1.0317025704103739</v>
      </c>
      <c r="AN308" s="782">
        <v>0.70002926543751831</v>
      </c>
      <c r="AO308" s="818">
        <v>0.70010615711252644</v>
      </c>
      <c r="AP308" s="816"/>
      <c r="AQ308" s="819">
        <v>1366.8</v>
      </c>
      <c r="AR308" s="820">
        <v>0.37680000000000002</v>
      </c>
      <c r="AS308" s="820">
        <v>1366.8</v>
      </c>
      <c r="AT308" s="820">
        <v>0.37680000000000002</v>
      </c>
      <c r="AU308" s="816"/>
      <c r="AV308" s="820">
        <v>956.8</v>
      </c>
      <c r="AW308" s="820">
        <v>0.26379999999999998</v>
      </c>
      <c r="AX308" s="820">
        <v>956.8</v>
      </c>
      <c r="AY308" s="820">
        <v>0.26379999999999998</v>
      </c>
      <c r="AZ308" s="816"/>
      <c r="BA308" s="820"/>
      <c r="BB308" s="820">
        <v>956.8</v>
      </c>
      <c r="BC308" s="820">
        <v>956.8</v>
      </c>
      <c r="BD308" s="820">
        <v>956.8</v>
      </c>
      <c r="BE308" s="820">
        <v>956.8</v>
      </c>
      <c r="BF308" s="820">
        <v>956.8</v>
      </c>
      <c r="BG308" s="820">
        <v>956.8</v>
      </c>
      <c r="BH308" s="820">
        <v>956.8</v>
      </c>
      <c r="BI308" s="820">
        <v>956.8</v>
      </c>
      <c r="BJ308" s="820">
        <v>956.8</v>
      </c>
      <c r="BK308" s="820">
        <v>956.8</v>
      </c>
      <c r="BL308" s="820">
        <v>956.8</v>
      </c>
      <c r="BM308" s="820">
        <v>956.8</v>
      </c>
      <c r="BN308" s="820">
        <v>956.8</v>
      </c>
      <c r="BO308" s="820">
        <v>956.8</v>
      </c>
      <c r="BP308" s="820">
        <v>956.8</v>
      </c>
      <c r="BQ308" s="820">
        <v>956.8</v>
      </c>
      <c r="BR308" s="820">
        <v>956.8</v>
      </c>
      <c r="BS308" s="820">
        <v>956.8</v>
      </c>
      <c r="BT308" s="820">
        <v>956.8</v>
      </c>
      <c r="BU308" s="820"/>
      <c r="BV308" s="820"/>
      <c r="BW308" s="820"/>
      <c r="BX308" s="820"/>
      <c r="BY308" s="820"/>
      <c r="BZ308" s="820"/>
      <c r="CA308" s="816"/>
      <c r="CB308" s="820"/>
      <c r="CC308" s="820">
        <v>0.26379999999999998</v>
      </c>
      <c r="CD308" s="820">
        <v>0.26379999999999998</v>
      </c>
      <c r="CE308" s="820">
        <v>0.26379999999999998</v>
      </c>
      <c r="CF308" s="820">
        <v>0.26379999999999998</v>
      </c>
      <c r="CG308" s="820">
        <v>0.26379999999999998</v>
      </c>
      <c r="CH308" s="820">
        <v>0.26379999999999998</v>
      </c>
      <c r="CI308" s="820">
        <v>0.26379999999999998</v>
      </c>
      <c r="CJ308" s="820">
        <v>0.26379999999999998</v>
      </c>
      <c r="CK308" s="820">
        <v>0.26379999999999998</v>
      </c>
      <c r="CL308" s="820">
        <v>0.26379999999999998</v>
      </c>
      <c r="CM308" s="820">
        <v>0.26379999999999998</v>
      </c>
      <c r="CN308" s="820">
        <v>0.26379999999999998</v>
      </c>
      <c r="CO308" s="820">
        <v>0.26379999999999998</v>
      </c>
      <c r="CP308" s="820">
        <v>0.26379999999999998</v>
      </c>
      <c r="CQ308" s="820">
        <v>0.26379999999999998</v>
      </c>
      <c r="CR308" s="820">
        <v>0.26379999999999998</v>
      </c>
      <c r="CS308" s="820">
        <v>0.26379999999999998</v>
      </c>
      <c r="CT308" s="820">
        <v>0.26379999999999998</v>
      </c>
      <c r="CU308" s="820">
        <v>0.26379999999999998</v>
      </c>
      <c r="CV308" s="820"/>
      <c r="CW308" s="820"/>
      <c r="CX308" s="820"/>
      <c r="CY308" s="820"/>
      <c r="CZ308" s="820"/>
      <c r="DA308" s="821"/>
    </row>
    <row r="309" spans="2:105">
      <c r="B309" s="800">
        <v>19414</v>
      </c>
      <c r="C309" s="782" t="s">
        <v>682</v>
      </c>
      <c r="D309" s="782" t="s">
        <v>858</v>
      </c>
      <c r="E309" s="782" t="s">
        <v>740</v>
      </c>
      <c r="F309" s="782" t="s">
        <v>820</v>
      </c>
      <c r="G309" s="782" t="s">
        <v>821</v>
      </c>
      <c r="H309" s="815">
        <v>2016</v>
      </c>
      <c r="I309" s="816"/>
      <c r="J309" s="764">
        <v>822838</v>
      </c>
      <c r="K309" s="764"/>
      <c r="L309" s="764" t="s">
        <v>29</v>
      </c>
      <c r="M309" s="782"/>
      <c r="N309" s="782"/>
      <c r="O309" s="782"/>
      <c r="P309" s="782"/>
      <c r="Q309" s="782"/>
      <c r="R309" s="782"/>
      <c r="S309" s="816"/>
      <c r="T309" s="782" t="s">
        <v>859</v>
      </c>
      <c r="U309" s="782"/>
      <c r="V309" s="782"/>
      <c r="W309" s="782"/>
      <c r="X309" s="801">
        <v>42683</v>
      </c>
      <c r="Y309" s="815" t="s">
        <v>862</v>
      </c>
      <c r="Z309" s="815">
        <v>1</v>
      </c>
      <c r="AA309" s="815"/>
      <c r="AB309" s="815">
        <v>250</v>
      </c>
      <c r="AC309" s="814">
        <v>42711</v>
      </c>
      <c r="AD309" s="816"/>
      <c r="AE309" s="782" t="s">
        <v>825</v>
      </c>
      <c r="AF309" s="782"/>
      <c r="AG309" s="782"/>
      <c r="AH309" s="817"/>
      <c r="AI309" s="800">
        <v>1228</v>
      </c>
      <c r="AJ309" s="782">
        <v>0.36522153846153799</v>
      </c>
      <c r="AK309" s="816"/>
      <c r="AL309" s="800">
        <v>1.1130293159609119</v>
      </c>
      <c r="AM309" s="782">
        <v>1.0317025704103739</v>
      </c>
      <c r="AN309" s="782">
        <v>0.70002926543751831</v>
      </c>
      <c r="AO309" s="818">
        <v>0.70010615711252644</v>
      </c>
      <c r="AP309" s="816"/>
      <c r="AQ309" s="819">
        <v>1366.8</v>
      </c>
      <c r="AR309" s="820">
        <v>0.37680000000000002</v>
      </c>
      <c r="AS309" s="820">
        <v>1366.8</v>
      </c>
      <c r="AT309" s="820">
        <v>0.37680000000000002</v>
      </c>
      <c r="AU309" s="816"/>
      <c r="AV309" s="820">
        <v>956.8</v>
      </c>
      <c r="AW309" s="820">
        <v>0.26379999999999998</v>
      </c>
      <c r="AX309" s="820">
        <v>956.8</v>
      </c>
      <c r="AY309" s="820">
        <v>0.26379999999999998</v>
      </c>
      <c r="AZ309" s="816"/>
      <c r="BA309" s="820"/>
      <c r="BB309" s="820">
        <v>956.8</v>
      </c>
      <c r="BC309" s="820">
        <v>956.8</v>
      </c>
      <c r="BD309" s="820">
        <v>956.8</v>
      </c>
      <c r="BE309" s="820">
        <v>956.8</v>
      </c>
      <c r="BF309" s="820">
        <v>956.8</v>
      </c>
      <c r="BG309" s="820">
        <v>956.8</v>
      </c>
      <c r="BH309" s="820">
        <v>956.8</v>
      </c>
      <c r="BI309" s="820">
        <v>956.8</v>
      </c>
      <c r="BJ309" s="820">
        <v>956.8</v>
      </c>
      <c r="BK309" s="820">
        <v>956.8</v>
      </c>
      <c r="BL309" s="820">
        <v>956.8</v>
      </c>
      <c r="BM309" s="820">
        <v>956.8</v>
      </c>
      <c r="BN309" s="820">
        <v>956.8</v>
      </c>
      <c r="BO309" s="820">
        <v>956.8</v>
      </c>
      <c r="BP309" s="820">
        <v>956.8</v>
      </c>
      <c r="BQ309" s="820">
        <v>956.8</v>
      </c>
      <c r="BR309" s="820">
        <v>956.8</v>
      </c>
      <c r="BS309" s="820">
        <v>956.8</v>
      </c>
      <c r="BT309" s="820">
        <v>956.8</v>
      </c>
      <c r="BU309" s="820"/>
      <c r="BV309" s="820"/>
      <c r="BW309" s="820"/>
      <c r="BX309" s="820"/>
      <c r="BY309" s="820"/>
      <c r="BZ309" s="820"/>
      <c r="CA309" s="816"/>
      <c r="CB309" s="820"/>
      <c r="CC309" s="820">
        <v>0.26379999999999998</v>
      </c>
      <c r="CD309" s="820">
        <v>0.26379999999999998</v>
      </c>
      <c r="CE309" s="820">
        <v>0.26379999999999998</v>
      </c>
      <c r="CF309" s="820">
        <v>0.26379999999999998</v>
      </c>
      <c r="CG309" s="820">
        <v>0.26379999999999998</v>
      </c>
      <c r="CH309" s="820">
        <v>0.26379999999999998</v>
      </c>
      <c r="CI309" s="820">
        <v>0.26379999999999998</v>
      </c>
      <c r="CJ309" s="820">
        <v>0.26379999999999998</v>
      </c>
      <c r="CK309" s="820">
        <v>0.26379999999999998</v>
      </c>
      <c r="CL309" s="820">
        <v>0.26379999999999998</v>
      </c>
      <c r="CM309" s="820">
        <v>0.26379999999999998</v>
      </c>
      <c r="CN309" s="820">
        <v>0.26379999999999998</v>
      </c>
      <c r="CO309" s="820">
        <v>0.26379999999999998</v>
      </c>
      <c r="CP309" s="820">
        <v>0.26379999999999998</v>
      </c>
      <c r="CQ309" s="820">
        <v>0.26379999999999998</v>
      </c>
      <c r="CR309" s="820">
        <v>0.26379999999999998</v>
      </c>
      <c r="CS309" s="820">
        <v>0.26379999999999998</v>
      </c>
      <c r="CT309" s="820">
        <v>0.26379999999999998</v>
      </c>
      <c r="CU309" s="820">
        <v>0.26379999999999998</v>
      </c>
      <c r="CV309" s="820"/>
      <c r="CW309" s="820"/>
      <c r="CX309" s="820"/>
      <c r="CY309" s="820"/>
      <c r="CZ309" s="820"/>
      <c r="DA309" s="821"/>
    </row>
    <row r="310" spans="2:105">
      <c r="B310" s="800">
        <v>19415</v>
      </c>
      <c r="C310" s="782" t="s">
        <v>682</v>
      </c>
      <c r="D310" s="782" t="s">
        <v>858</v>
      </c>
      <c r="E310" s="782" t="s">
        <v>740</v>
      </c>
      <c r="F310" s="782" t="s">
        <v>820</v>
      </c>
      <c r="G310" s="782" t="s">
        <v>821</v>
      </c>
      <c r="H310" s="815">
        <v>2016</v>
      </c>
      <c r="I310" s="816"/>
      <c r="J310" s="764">
        <v>831943</v>
      </c>
      <c r="K310" s="764"/>
      <c r="L310" s="764" t="s">
        <v>29</v>
      </c>
      <c r="M310" s="782"/>
      <c r="N310" s="782"/>
      <c r="O310" s="782"/>
      <c r="P310" s="782"/>
      <c r="Q310" s="782"/>
      <c r="R310" s="782"/>
      <c r="S310" s="816"/>
      <c r="T310" s="782" t="s">
        <v>859</v>
      </c>
      <c r="U310" s="782"/>
      <c r="V310" s="782"/>
      <c r="W310" s="782"/>
      <c r="X310" s="801">
        <v>42706</v>
      </c>
      <c r="Y310" s="815" t="s">
        <v>862</v>
      </c>
      <c r="Z310" s="815">
        <v>1</v>
      </c>
      <c r="AA310" s="815"/>
      <c r="AB310" s="815">
        <v>250</v>
      </c>
      <c r="AC310" s="814">
        <v>42733</v>
      </c>
      <c r="AD310" s="816"/>
      <c r="AE310" s="782" t="s">
        <v>825</v>
      </c>
      <c r="AF310" s="782"/>
      <c r="AG310" s="782"/>
      <c r="AH310" s="817"/>
      <c r="AI310" s="800">
        <v>1228</v>
      </c>
      <c r="AJ310" s="782">
        <v>0.36522153846153799</v>
      </c>
      <c r="AK310" s="816"/>
      <c r="AL310" s="800">
        <v>1.1130293159609119</v>
      </c>
      <c r="AM310" s="782">
        <v>1.0317025704103739</v>
      </c>
      <c r="AN310" s="782">
        <v>0.70002926543751831</v>
      </c>
      <c r="AO310" s="818">
        <v>0.70010615711252644</v>
      </c>
      <c r="AP310" s="816"/>
      <c r="AQ310" s="819">
        <v>1366.8</v>
      </c>
      <c r="AR310" s="820">
        <v>0.37680000000000002</v>
      </c>
      <c r="AS310" s="820">
        <v>1366.8</v>
      </c>
      <c r="AT310" s="820">
        <v>0.37680000000000002</v>
      </c>
      <c r="AU310" s="816"/>
      <c r="AV310" s="820">
        <v>956.8</v>
      </c>
      <c r="AW310" s="820">
        <v>0.26379999999999998</v>
      </c>
      <c r="AX310" s="820">
        <v>956.8</v>
      </c>
      <c r="AY310" s="820">
        <v>0.26379999999999998</v>
      </c>
      <c r="AZ310" s="816"/>
      <c r="BA310" s="820"/>
      <c r="BB310" s="820">
        <v>956.8</v>
      </c>
      <c r="BC310" s="820">
        <v>956.8</v>
      </c>
      <c r="BD310" s="820">
        <v>956.8</v>
      </c>
      <c r="BE310" s="820">
        <v>956.8</v>
      </c>
      <c r="BF310" s="820">
        <v>956.8</v>
      </c>
      <c r="BG310" s="820">
        <v>956.8</v>
      </c>
      <c r="BH310" s="820">
        <v>956.8</v>
      </c>
      <c r="BI310" s="820">
        <v>956.8</v>
      </c>
      <c r="BJ310" s="820">
        <v>956.8</v>
      </c>
      <c r="BK310" s="820">
        <v>956.8</v>
      </c>
      <c r="BL310" s="820">
        <v>956.8</v>
      </c>
      <c r="BM310" s="820">
        <v>956.8</v>
      </c>
      <c r="BN310" s="820">
        <v>956.8</v>
      </c>
      <c r="BO310" s="820">
        <v>956.8</v>
      </c>
      <c r="BP310" s="820">
        <v>956.8</v>
      </c>
      <c r="BQ310" s="820">
        <v>956.8</v>
      </c>
      <c r="BR310" s="820">
        <v>956.8</v>
      </c>
      <c r="BS310" s="820">
        <v>956.8</v>
      </c>
      <c r="BT310" s="820">
        <v>956.8</v>
      </c>
      <c r="BU310" s="820"/>
      <c r="BV310" s="820"/>
      <c r="BW310" s="820"/>
      <c r="BX310" s="820"/>
      <c r="BY310" s="820"/>
      <c r="BZ310" s="820"/>
      <c r="CA310" s="816"/>
      <c r="CB310" s="820"/>
      <c r="CC310" s="820">
        <v>0.26379999999999998</v>
      </c>
      <c r="CD310" s="820">
        <v>0.26379999999999998</v>
      </c>
      <c r="CE310" s="820">
        <v>0.26379999999999998</v>
      </c>
      <c r="CF310" s="820">
        <v>0.26379999999999998</v>
      </c>
      <c r="CG310" s="820">
        <v>0.26379999999999998</v>
      </c>
      <c r="CH310" s="820">
        <v>0.26379999999999998</v>
      </c>
      <c r="CI310" s="820">
        <v>0.26379999999999998</v>
      </c>
      <c r="CJ310" s="820">
        <v>0.26379999999999998</v>
      </c>
      <c r="CK310" s="820">
        <v>0.26379999999999998</v>
      </c>
      <c r="CL310" s="820">
        <v>0.26379999999999998</v>
      </c>
      <c r="CM310" s="820">
        <v>0.26379999999999998</v>
      </c>
      <c r="CN310" s="820">
        <v>0.26379999999999998</v>
      </c>
      <c r="CO310" s="820">
        <v>0.26379999999999998</v>
      </c>
      <c r="CP310" s="820">
        <v>0.26379999999999998</v>
      </c>
      <c r="CQ310" s="820">
        <v>0.26379999999999998</v>
      </c>
      <c r="CR310" s="820">
        <v>0.26379999999999998</v>
      </c>
      <c r="CS310" s="820">
        <v>0.26379999999999998</v>
      </c>
      <c r="CT310" s="820">
        <v>0.26379999999999998</v>
      </c>
      <c r="CU310" s="820">
        <v>0.26379999999999998</v>
      </c>
      <c r="CV310" s="820"/>
      <c r="CW310" s="820"/>
      <c r="CX310" s="820"/>
      <c r="CY310" s="820"/>
      <c r="CZ310" s="820"/>
      <c r="DA310" s="821"/>
    </row>
    <row r="311" spans="2:105">
      <c r="B311" s="800">
        <v>19416</v>
      </c>
      <c r="C311" s="782" t="s">
        <v>682</v>
      </c>
      <c r="D311" s="782" t="s">
        <v>858</v>
      </c>
      <c r="E311" s="782" t="s">
        <v>740</v>
      </c>
      <c r="F311" s="782" t="s">
        <v>820</v>
      </c>
      <c r="G311" s="782" t="s">
        <v>821</v>
      </c>
      <c r="H311" s="815">
        <v>2016</v>
      </c>
      <c r="I311" s="816"/>
      <c r="J311" s="764">
        <v>833934</v>
      </c>
      <c r="K311" s="764"/>
      <c r="L311" s="764" t="s">
        <v>29</v>
      </c>
      <c r="M311" s="782"/>
      <c r="N311" s="782"/>
      <c r="O311" s="782"/>
      <c r="P311" s="782"/>
      <c r="Q311" s="782"/>
      <c r="R311" s="782"/>
      <c r="S311" s="816"/>
      <c r="T311" s="782" t="s">
        <v>859</v>
      </c>
      <c r="U311" s="782"/>
      <c r="V311" s="782"/>
      <c r="W311" s="782"/>
      <c r="X311" s="801">
        <v>42705</v>
      </c>
      <c r="Y311" s="815" t="s">
        <v>862</v>
      </c>
      <c r="Z311" s="815">
        <v>1</v>
      </c>
      <c r="AA311" s="815"/>
      <c r="AB311" s="815">
        <v>250</v>
      </c>
      <c r="AC311" s="814">
        <v>42733</v>
      </c>
      <c r="AD311" s="816"/>
      <c r="AE311" s="782" t="s">
        <v>825</v>
      </c>
      <c r="AF311" s="782"/>
      <c r="AG311" s="782"/>
      <c r="AH311" s="817"/>
      <c r="AI311" s="800">
        <v>1228</v>
      </c>
      <c r="AJ311" s="782">
        <v>0.36522153846153799</v>
      </c>
      <c r="AK311" s="816"/>
      <c r="AL311" s="800">
        <v>1.1130293159609119</v>
      </c>
      <c r="AM311" s="782">
        <v>1.0317025704103739</v>
      </c>
      <c r="AN311" s="782">
        <v>0.70002926543751831</v>
      </c>
      <c r="AO311" s="818">
        <v>0.70010615711252644</v>
      </c>
      <c r="AP311" s="816"/>
      <c r="AQ311" s="819">
        <v>1366.8</v>
      </c>
      <c r="AR311" s="820">
        <v>0.37680000000000002</v>
      </c>
      <c r="AS311" s="820">
        <v>1366.8</v>
      </c>
      <c r="AT311" s="820">
        <v>0.37680000000000002</v>
      </c>
      <c r="AU311" s="816"/>
      <c r="AV311" s="820">
        <v>956.8</v>
      </c>
      <c r="AW311" s="820">
        <v>0.26379999999999998</v>
      </c>
      <c r="AX311" s="820">
        <v>956.8</v>
      </c>
      <c r="AY311" s="820">
        <v>0.26379999999999998</v>
      </c>
      <c r="AZ311" s="816"/>
      <c r="BA311" s="820"/>
      <c r="BB311" s="820">
        <v>956.8</v>
      </c>
      <c r="BC311" s="820">
        <v>956.8</v>
      </c>
      <c r="BD311" s="820">
        <v>956.8</v>
      </c>
      <c r="BE311" s="820">
        <v>956.8</v>
      </c>
      <c r="BF311" s="820">
        <v>956.8</v>
      </c>
      <c r="BG311" s="820">
        <v>956.8</v>
      </c>
      <c r="BH311" s="820">
        <v>956.8</v>
      </c>
      <c r="BI311" s="820">
        <v>956.8</v>
      </c>
      <c r="BJ311" s="820">
        <v>956.8</v>
      </c>
      <c r="BK311" s="820">
        <v>956.8</v>
      </c>
      <c r="BL311" s="820">
        <v>956.8</v>
      </c>
      <c r="BM311" s="820">
        <v>956.8</v>
      </c>
      <c r="BN311" s="820">
        <v>956.8</v>
      </c>
      <c r="BO311" s="820">
        <v>956.8</v>
      </c>
      <c r="BP311" s="820">
        <v>956.8</v>
      </c>
      <c r="BQ311" s="820">
        <v>956.8</v>
      </c>
      <c r="BR311" s="820">
        <v>956.8</v>
      </c>
      <c r="BS311" s="820">
        <v>956.8</v>
      </c>
      <c r="BT311" s="820">
        <v>956.8</v>
      </c>
      <c r="BU311" s="820"/>
      <c r="BV311" s="820"/>
      <c r="BW311" s="820"/>
      <c r="BX311" s="820"/>
      <c r="BY311" s="820"/>
      <c r="BZ311" s="820"/>
      <c r="CA311" s="816"/>
      <c r="CB311" s="820"/>
      <c r="CC311" s="820">
        <v>0.26379999999999998</v>
      </c>
      <c r="CD311" s="820">
        <v>0.26379999999999998</v>
      </c>
      <c r="CE311" s="820">
        <v>0.26379999999999998</v>
      </c>
      <c r="CF311" s="820">
        <v>0.26379999999999998</v>
      </c>
      <c r="CG311" s="820">
        <v>0.26379999999999998</v>
      </c>
      <c r="CH311" s="820">
        <v>0.26379999999999998</v>
      </c>
      <c r="CI311" s="820">
        <v>0.26379999999999998</v>
      </c>
      <c r="CJ311" s="820">
        <v>0.26379999999999998</v>
      </c>
      <c r="CK311" s="820">
        <v>0.26379999999999998</v>
      </c>
      <c r="CL311" s="820">
        <v>0.26379999999999998</v>
      </c>
      <c r="CM311" s="820">
        <v>0.26379999999999998</v>
      </c>
      <c r="CN311" s="820">
        <v>0.26379999999999998</v>
      </c>
      <c r="CO311" s="820">
        <v>0.26379999999999998</v>
      </c>
      <c r="CP311" s="820">
        <v>0.26379999999999998</v>
      </c>
      <c r="CQ311" s="820">
        <v>0.26379999999999998</v>
      </c>
      <c r="CR311" s="820">
        <v>0.26379999999999998</v>
      </c>
      <c r="CS311" s="820">
        <v>0.26379999999999998</v>
      </c>
      <c r="CT311" s="820">
        <v>0.26379999999999998</v>
      </c>
      <c r="CU311" s="820">
        <v>0.26379999999999998</v>
      </c>
      <c r="CV311" s="820"/>
      <c r="CW311" s="820"/>
      <c r="CX311" s="820"/>
      <c r="CY311" s="820"/>
      <c r="CZ311" s="820"/>
      <c r="DA311" s="821"/>
    </row>
    <row r="312" spans="2:105">
      <c r="B312" s="800">
        <v>19417</v>
      </c>
      <c r="C312" s="782" t="s">
        <v>682</v>
      </c>
      <c r="D312" s="782" t="s">
        <v>858</v>
      </c>
      <c r="E312" s="782" t="s">
        <v>740</v>
      </c>
      <c r="F312" s="782" t="s">
        <v>820</v>
      </c>
      <c r="G312" s="782" t="s">
        <v>821</v>
      </c>
      <c r="H312" s="815">
        <v>2016</v>
      </c>
      <c r="I312" s="816"/>
      <c r="J312" s="764">
        <v>766927</v>
      </c>
      <c r="K312" s="764"/>
      <c r="L312" s="764" t="s">
        <v>29</v>
      </c>
      <c r="M312" s="782"/>
      <c r="N312" s="782"/>
      <c r="O312" s="782"/>
      <c r="P312" s="782"/>
      <c r="Q312" s="782"/>
      <c r="R312" s="782"/>
      <c r="S312" s="816"/>
      <c r="T312" s="782" t="s">
        <v>863</v>
      </c>
      <c r="U312" s="782"/>
      <c r="V312" s="782"/>
      <c r="W312" s="782"/>
      <c r="X312" s="801">
        <v>42556</v>
      </c>
      <c r="Y312" s="815" t="s">
        <v>864</v>
      </c>
      <c r="Z312" s="815">
        <v>2</v>
      </c>
      <c r="AA312" s="815"/>
      <c r="AB312" s="815">
        <v>650</v>
      </c>
      <c r="AC312" s="814">
        <v>42746</v>
      </c>
      <c r="AD312" s="816"/>
      <c r="AE312" s="782" t="s">
        <v>825</v>
      </c>
      <c r="AF312" s="782"/>
      <c r="AG312" s="782"/>
      <c r="AH312" s="817"/>
      <c r="AI312" s="800">
        <v>1244.8599999999999</v>
      </c>
      <c r="AJ312" s="782">
        <v>0.3751185861316742</v>
      </c>
      <c r="AK312" s="816"/>
      <c r="AL312" s="800">
        <v>1.1234998313063316</v>
      </c>
      <c r="AM312" s="782">
        <v>1.0993856749482398</v>
      </c>
      <c r="AN312" s="782">
        <v>0.70684970684970683</v>
      </c>
      <c r="AO312" s="818">
        <v>0.7259941804073714</v>
      </c>
      <c r="AP312" s="816"/>
      <c r="AQ312" s="819">
        <v>1398.6</v>
      </c>
      <c r="AR312" s="820">
        <v>0.41240000000000004</v>
      </c>
      <c r="AS312" s="820">
        <v>1398.6</v>
      </c>
      <c r="AT312" s="820">
        <v>0.41240000000000004</v>
      </c>
      <c r="AU312" s="816"/>
      <c r="AV312" s="820">
        <v>988.59999999999991</v>
      </c>
      <c r="AW312" s="820">
        <v>0.2994</v>
      </c>
      <c r="AX312" s="820">
        <v>988.59999999999991</v>
      </c>
      <c r="AY312" s="820">
        <v>0.2994</v>
      </c>
      <c r="AZ312" s="816"/>
      <c r="BA312" s="820"/>
      <c r="BB312" s="820">
        <v>988.59999999999991</v>
      </c>
      <c r="BC312" s="820">
        <v>988.59999999999991</v>
      </c>
      <c r="BD312" s="820">
        <v>988.59999999999991</v>
      </c>
      <c r="BE312" s="820">
        <v>988.59999999999991</v>
      </c>
      <c r="BF312" s="820">
        <v>988.59999999999991</v>
      </c>
      <c r="BG312" s="820">
        <v>988.59999999999991</v>
      </c>
      <c r="BH312" s="820">
        <v>988.59999999999991</v>
      </c>
      <c r="BI312" s="820">
        <v>988.59999999999991</v>
      </c>
      <c r="BJ312" s="820">
        <v>988.59999999999991</v>
      </c>
      <c r="BK312" s="820">
        <v>988.59999999999991</v>
      </c>
      <c r="BL312" s="820">
        <v>988.59999999999991</v>
      </c>
      <c r="BM312" s="820">
        <v>988.59999999999991</v>
      </c>
      <c r="BN312" s="820">
        <v>988.59999999999991</v>
      </c>
      <c r="BO312" s="820">
        <v>988.59999999999991</v>
      </c>
      <c r="BP312" s="820">
        <v>988.59999999999991</v>
      </c>
      <c r="BQ312" s="820">
        <v>988.59999999999991</v>
      </c>
      <c r="BR312" s="820">
        <v>988.59999999999991</v>
      </c>
      <c r="BS312" s="820">
        <v>988.59999999999991</v>
      </c>
      <c r="BT312" s="820">
        <v>956.8</v>
      </c>
      <c r="BU312" s="820"/>
      <c r="BV312" s="820"/>
      <c r="BW312" s="820"/>
      <c r="BX312" s="820"/>
      <c r="BY312" s="820"/>
      <c r="BZ312" s="820"/>
      <c r="CA312" s="816"/>
      <c r="CB312" s="820"/>
      <c r="CC312" s="820">
        <v>0.2994</v>
      </c>
      <c r="CD312" s="820">
        <v>0.2994</v>
      </c>
      <c r="CE312" s="820">
        <v>0.2994</v>
      </c>
      <c r="CF312" s="820">
        <v>0.2994</v>
      </c>
      <c r="CG312" s="820">
        <v>0.2994</v>
      </c>
      <c r="CH312" s="820">
        <v>0.2994</v>
      </c>
      <c r="CI312" s="820">
        <v>0.2994</v>
      </c>
      <c r="CJ312" s="820">
        <v>0.2994</v>
      </c>
      <c r="CK312" s="820">
        <v>0.2994</v>
      </c>
      <c r="CL312" s="820">
        <v>0.2994</v>
      </c>
      <c r="CM312" s="820">
        <v>0.2994</v>
      </c>
      <c r="CN312" s="820">
        <v>0.2994</v>
      </c>
      <c r="CO312" s="820">
        <v>0.2994</v>
      </c>
      <c r="CP312" s="820">
        <v>0.2994</v>
      </c>
      <c r="CQ312" s="820">
        <v>0.2994</v>
      </c>
      <c r="CR312" s="820">
        <v>0.2994</v>
      </c>
      <c r="CS312" s="820">
        <v>0.2994</v>
      </c>
      <c r="CT312" s="820">
        <v>0.2994</v>
      </c>
      <c r="CU312" s="820">
        <v>0.26379999999999998</v>
      </c>
      <c r="CV312" s="820"/>
      <c r="CW312" s="820"/>
      <c r="CX312" s="820"/>
      <c r="CY312" s="820"/>
      <c r="CZ312" s="820"/>
      <c r="DA312" s="821"/>
    </row>
    <row r="313" spans="2:105">
      <c r="B313" s="800">
        <v>19419</v>
      </c>
      <c r="C313" s="782" t="s">
        <v>682</v>
      </c>
      <c r="D313" s="782" t="s">
        <v>858</v>
      </c>
      <c r="E313" s="782" t="s">
        <v>740</v>
      </c>
      <c r="F313" s="782" t="s">
        <v>820</v>
      </c>
      <c r="G313" s="782" t="s">
        <v>821</v>
      </c>
      <c r="H313" s="815">
        <v>2016</v>
      </c>
      <c r="I313" s="816"/>
      <c r="J313" s="764">
        <v>805438</v>
      </c>
      <c r="K313" s="764"/>
      <c r="L313" s="764" t="s">
        <v>29</v>
      </c>
      <c r="M313" s="782"/>
      <c r="N313" s="782"/>
      <c r="O313" s="782"/>
      <c r="P313" s="782"/>
      <c r="Q313" s="782"/>
      <c r="R313" s="782"/>
      <c r="S313" s="816"/>
      <c r="T313" s="782" t="s">
        <v>859</v>
      </c>
      <c r="U313" s="782"/>
      <c r="V313" s="782"/>
      <c r="W313" s="782"/>
      <c r="X313" s="801">
        <v>42661</v>
      </c>
      <c r="Y313" s="815" t="s">
        <v>862</v>
      </c>
      <c r="Z313" s="815">
        <v>1</v>
      </c>
      <c r="AA313" s="815"/>
      <c r="AB313" s="815">
        <v>250</v>
      </c>
      <c r="AC313" s="814">
        <v>42739</v>
      </c>
      <c r="AD313" s="816"/>
      <c r="AE313" s="782" t="s">
        <v>825</v>
      </c>
      <c r="AF313" s="782"/>
      <c r="AG313" s="782"/>
      <c r="AH313" s="817"/>
      <c r="AI313" s="800">
        <v>1228</v>
      </c>
      <c r="AJ313" s="782">
        <v>0.36522153846153799</v>
      </c>
      <c r="AK313" s="816"/>
      <c r="AL313" s="800">
        <v>1.1130293159609119</v>
      </c>
      <c r="AM313" s="782">
        <v>1.0317025704103739</v>
      </c>
      <c r="AN313" s="782">
        <v>0.70002926543751831</v>
      </c>
      <c r="AO313" s="818">
        <v>0.70010615711252644</v>
      </c>
      <c r="AP313" s="816"/>
      <c r="AQ313" s="819">
        <v>1366.8</v>
      </c>
      <c r="AR313" s="820">
        <v>0.37680000000000002</v>
      </c>
      <c r="AS313" s="820">
        <v>1366.8</v>
      </c>
      <c r="AT313" s="820">
        <v>0.37680000000000002</v>
      </c>
      <c r="AU313" s="816"/>
      <c r="AV313" s="820">
        <v>956.8</v>
      </c>
      <c r="AW313" s="820">
        <v>0.26379999999999998</v>
      </c>
      <c r="AX313" s="820">
        <v>956.8</v>
      </c>
      <c r="AY313" s="820">
        <v>0.26379999999999998</v>
      </c>
      <c r="AZ313" s="816"/>
      <c r="BA313" s="820"/>
      <c r="BB313" s="820">
        <v>956.8</v>
      </c>
      <c r="BC313" s="820">
        <v>956.8</v>
      </c>
      <c r="BD313" s="820">
        <v>956.8</v>
      </c>
      <c r="BE313" s="820">
        <v>956.8</v>
      </c>
      <c r="BF313" s="820">
        <v>956.8</v>
      </c>
      <c r="BG313" s="820">
        <v>956.8</v>
      </c>
      <c r="BH313" s="820">
        <v>956.8</v>
      </c>
      <c r="BI313" s="820">
        <v>956.8</v>
      </c>
      <c r="BJ313" s="820">
        <v>956.8</v>
      </c>
      <c r="BK313" s="820">
        <v>956.8</v>
      </c>
      <c r="BL313" s="820">
        <v>956.8</v>
      </c>
      <c r="BM313" s="820">
        <v>956.8</v>
      </c>
      <c r="BN313" s="820">
        <v>956.8</v>
      </c>
      <c r="BO313" s="820">
        <v>956.8</v>
      </c>
      <c r="BP313" s="820">
        <v>956.8</v>
      </c>
      <c r="BQ313" s="820">
        <v>956.8</v>
      </c>
      <c r="BR313" s="820">
        <v>956.8</v>
      </c>
      <c r="BS313" s="820">
        <v>956.8</v>
      </c>
      <c r="BT313" s="820">
        <v>956.8</v>
      </c>
      <c r="BU313" s="820"/>
      <c r="BV313" s="820"/>
      <c r="BW313" s="820"/>
      <c r="BX313" s="820"/>
      <c r="BY313" s="820"/>
      <c r="BZ313" s="820"/>
      <c r="CA313" s="816"/>
      <c r="CB313" s="820"/>
      <c r="CC313" s="820">
        <v>0.26379999999999998</v>
      </c>
      <c r="CD313" s="820">
        <v>0.26379999999999998</v>
      </c>
      <c r="CE313" s="820">
        <v>0.26379999999999998</v>
      </c>
      <c r="CF313" s="820">
        <v>0.26379999999999998</v>
      </c>
      <c r="CG313" s="820">
        <v>0.26379999999999998</v>
      </c>
      <c r="CH313" s="820">
        <v>0.26379999999999998</v>
      </c>
      <c r="CI313" s="820">
        <v>0.26379999999999998</v>
      </c>
      <c r="CJ313" s="820">
        <v>0.26379999999999998</v>
      </c>
      <c r="CK313" s="820">
        <v>0.26379999999999998</v>
      </c>
      <c r="CL313" s="820">
        <v>0.26379999999999998</v>
      </c>
      <c r="CM313" s="820">
        <v>0.26379999999999998</v>
      </c>
      <c r="CN313" s="820">
        <v>0.26379999999999998</v>
      </c>
      <c r="CO313" s="820">
        <v>0.26379999999999998</v>
      </c>
      <c r="CP313" s="820">
        <v>0.26379999999999998</v>
      </c>
      <c r="CQ313" s="820">
        <v>0.26379999999999998</v>
      </c>
      <c r="CR313" s="820">
        <v>0.26379999999999998</v>
      </c>
      <c r="CS313" s="820">
        <v>0.26379999999999998</v>
      </c>
      <c r="CT313" s="820">
        <v>0.26379999999999998</v>
      </c>
      <c r="CU313" s="820">
        <v>0.26379999999999998</v>
      </c>
      <c r="CV313" s="820"/>
      <c r="CW313" s="820"/>
      <c r="CX313" s="820"/>
      <c r="CY313" s="820"/>
      <c r="CZ313" s="820"/>
      <c r="DA313" s="821"/>
    </row>
    <row r="314" spans="2:105">
      <c r="B314" s="800">
        <v>19421</v>
      </c>
      <c r="C314" s="782" t="s">
        <v>682</v>
      </c>
      <c r="D314" s="782" t="s">
        <v>858</v>
      </c>
      <c r="E314" s="782" t="s">
        <v>740</v>
      </c>
      <c r="F314" s="782" t="s">
        <v>820</v>
      </c>
      <c r="G314" s="782" t="s">
        <v>821</v>
      </c>
      <c r="H314" s="815">
        <v>2016</v>
      </c>
      <c r="I314" s="816"/>
      <c r="J314" s="764">
        <v>827587</v>
      </c>
      <c r="K314" s="764"/>
      <c r="L314" s="764" t="s">
        <v>29</v>
      </c>
      <c r="M314" s="782"/>
      <c r="N314" s="782"/>
      <c r="O314" s="782"/>
      <c r="P314" s="782"/>
      <c r="Q314" s="782"/>
      <c r="R314" s="782"/>
      <c r="S314" s="816"/>
      <c r="T314" s="782" t="s">
        <v>863</v>
      </c>
      <c r="U314" s="782"/>
      <c r="V314" s="782"/>
      <c r="W314" s="782"/>
      <c r="X314" s="801">
        <v>42670</v>
      </c>
      <c r="Y314" s="815" t="s">
        <v>864</v>
      </c>
      <c r="Z314" s="815">
        <v>2</v>
      </c>
      <c r="AA314" s="815"/>
      <c r="AB314" s="815">
        <v>650</v>
      </c>
      <c r="AC314" s="814">
        <v>42754</v>
      </c>
      <c r="AD314" s="816"/>
      <c r="AE314" s="782" t="s">
        <v>825</v>
      </c>
      <c r="AF314" s="782"/>
      <c r="AG314" s="782"/>
      <c r="AH314" s="817"/>
      <c r="AI314" s="800">
        <v>1244.8599999999999</v>
      </c>
      <c r="AJ314" s="782">
        <v>0.3751185861316742</v>
      </c>
      <c r="AK314" s="816"/>
      <c r="AL314" s="800">
        <v>1.1234998313063316</v>
      </c>
      <c r="AM314" s="782">
        <v>1.0993856749482398</v>
      </c>
      <c r="AN314" s="782">
        <v>0.70684970684970683</v>
      </c>
      <c r="AO314" s="818">
        <v>0.7259941804073714</v>
      </c>
      <c r="AP314" s="816"/>
      <c r="AQ314" s="819">
        <v>1398.6</v>
      </c>
      <c r="AR314" s="820">
        <v>0.41240000000000004</v>
      </c>
      <c r="AS314" s="820">
        <v>1398.6</v>
      </c>
      <c r="AT314" s="820">
        <v>0.41240000000000004</v>
      </c>
      <c r="AU314" s="816"/>
      <c r="AV314" s="820">
        <v>988.59999999999991</v>
      </c>
      <c r="AW314" s="820">
        <v>0.2994</v>
      </c>
      <c r="AX314" s="820">
        <v>988.59999999999991</v>
      </c>
      <c r="AY314" s="820">
        <v>0.2994</v>
      </c>
      <c r="AZ314" s="816"/>
      <c r="BA314" s="820"/>
      <c r="BB314" s="820">
        <v>988.59999999999991</v>
      </c>
      <c r="BC314" s="820">
        <v>988.59999999999991</v>
      </c>
      <c r="BD314" s="820">
        <v>988.59999999999991</v>
      </c>
      <c r="BE314" s="820">
        <v>988.59999999999991</v>
      </c>
      <c r="BF314" s="820">
        <v>988.59999999999991</v>
      </c>
      <c r="BG314" s="820">
        <v>988.59999999999991</v>
      </c>
      <c r="BH314" s="820">
        <v>988.59999999999991</v>
      </c>
      <c r="BI314" s="820">
        <v>988.59999999999991</v>
      </c>
      <c r="BJ314" s="820">
        <v>988.59999999999991</v>
      </c>
      <c r="BK314" s="820">
        <v>988.59999999999991</v>
      </c>
      <c r="BL314" s="820">
        <v>988.59999999999991</v>
      </c>
      <c r="BM314" s="820">
        <v>988.59999999999991</v>
      </c>
      <c r="BN314" s="820">
        <v>988.59999999999991</v>
      </c>
      <c r="BO314" s="820">
        <v>988.59999999999991</v>
      </c>
      <c r="BP314" s="820">
        <v>988.59999999999991</v>
      </c>
      <c r="BQ314" s="820">
        <v>988.59999999999991</v>
      </c>
      <c r="BR314" s="820">
        <v>988.59999999999991</v>
      </c>
      <c r="BS314" s="820">
        <v>988.59999999999991</v>
      </c>
      <c r="BT314" s="820">
        <v>956.8</v>
      </c>
      <c r="BU314" s="820"/>
      <c r="BV314" s="820"/>
      <c r="BW314" s="820"/>
      <c r="BX314" s="820"/>
      <c r="BY314" s="820"/>
      <c r="BZ314" s="820"/>
      <c r="CA314" s="816"/>
      <c r="CB314" s="820"/>
      <c r="CC314" s="820">
        <v>0.2994</v>
      </c>
      <c r="CD314" s="820">
        <v>0.2994</v>
      </c>
      <c r="CE314" s="820">
        <v>0.2994</v>
      </c>
      <c r="CF314" s="820">
        <v>0.2994</v>
      </c>
      <c r="CG314" s="820">
        <v>0.2994</v>
      </c>
      <c r="CH314" s="820">
        <v>0.2994</v>
      </c>
      <c r="CI314" s="820">
        <v>0.2994</v>
      </c>
      <c r="CJ314" s="820">
        <v>0.2994</v>
      </c>
      <c r="CK314" s="820">
        <v>0.2994</v>
      </c>
      <c r="CL314" s="820">
        <v>0.2994</v>
      </c>
      <c r="CM314" s="820">
        <v>0.2994</v>
      </c>
      <c r="CN314" s="820">
        <v>0.2994</v>
      </c>
      <c r="CO314" s="820">
        <v>0.2994</v>
      </c>
      <c r="CP314" s="820">
        <v>0.2994</v>
      </c>
      <c r="CQ314" s="820">
        <v>0.2994</v>
      </c>
      <c r="CR314" s="820">
        <v>0.2994</v>
      </c>
      <c r="CS314" s="820">
        <v>0.2994</v>
      </c>
      <c r="CT314" s="820">
        <v>0.2994</v>
      </c>
      <c r="CU314" s="820">
        <v>0.26379999999999998</v>
      </c>
      <c r="CV314" s="820"/>
      <c r="CW314" s="820"/>
      <c r="CX314" s="820"/>
      <c r="CY314" s="820"/>
      <c r="CZ314" s="820"/>
      <c r="DA314" s="821"/>
    </row>
    <row r="315" spans="2:105">
      <c r="B315" s="800">
        <v>19422</v>
      </c>
      <c r="C315" s="782" t="s">
        <v>682</v>
      </c>
      <c r="D315" s="782" t="s">
        <v>858</v>
      </c>
      <c r="E315" s="782" t="s">
        <v>740</v>
      </c>
      <c r="F315" s="782" t="s">
        <v>820</v>
      </c>
      <c r="G315" s="782" t="s">
        <v>821</v>
      </c>
      <c r="H315" s="815">
        <v>2016</v>
      </c>
      <c r="I315" s="816"/>
      <c r="J315" s="764">
        <v>827743</v>
      </c>
      <c r="K315" s="764"/>
      <c r="L315" s="764" t="s">
        <v>29</v>
      </c>
      <c r="M315" s="782"/>
      <c r="N315" s="782"/>
      <c r="O315" s="782"/>
      <c r="P315" s="782"/>
      <c r="Q315" s="782"/>
      <c r="R315" s="782"/>
      <c r="S315" s="816"/>
      <c r="T315" s="782" t="s">
        <v>859</v>
      </c>
      <c r="U315" s="782"/>
      <c r="V315" s="782"/>
      <c r="W315" s="782"/>
      <c r="X315" s="801">
        <v>42691</v>
      </c>
      <c r="Y315" s="815" t="s">
        <v>862</v>
      </c>
      <c r="Z315" s="815">
        <v>1</v>
      </c>
      <c r="AA315" s="815"/>
      <c r="AB315" s="815">
        <v>250</v>
      </c>
      <c r="AC315" s="814">
        <v>42739</v>
      </c>
      <c r="AD315" s="816"/>
      <c r="AE315" s="782" t="s">
        <v>825</v>
      </c>
      <c r="AF315" s="782"/>
      <c r="AG315" s="782"/>
      <c r="AH315" s="817"/>
      <c r="AI315" s="800">
        <v>1228</v>
      </c>
      <c r="AJ315" s="782">
        <v>0.36522153846153799</v>
      </c>
      <c r="AK315" s="816"/>
      <c r="AL315" s="800">
        <v>1.1130293159609119</v>
      </c>
      <c r="AM315" s="782">
        <v>1.0317025704103739</v>
      </c>
      <c r="AN315" s="782">
        <v>0.70002926543751831</v>
      </c>
      <c r="AO315" s="818">
        <v>0.70010615711252644</v>
      </c>
      <c r="AP315" s="816"/>
      <c r="AQ315" s="819">
        <v>1366.8</v>
      </c>
      <c r="AR315" s="820">
        <v>0.37680000000000002</v>
      </c>
      <c r="AS315" s="820">
        <v>1366.8</v>
      </c>
      <c r="AT315" s="820">
        <v>0.37680000000000002</v>
      </c>
      <c r="AU315" s="816"/>
      <c r="AV315" s="820">
        <v>956.8</v>
      </c>
      <c r="AW315" s="820">
        <v>0.26379999999999998</v>
      </c>
      <c r="AX315" s="820">
        <v>956.8</v>
      </c>
      <c r="AY315" s="820">
        <v>0.26379999999999998</v>
      </c>
      <c r="AZ315" s="816"/>
      <c r="BA315" s="820"/>
      <c r="BB315" s="820">
        <v>956.8</v>
      </c>
      <c r="BC315" s="820">
        <v>956.8</v>
      </c>
      <c r="BD315" s="820">
        <v>956.8</v>
      </c>
      <c r="BE315" s="820">
        <v>956.8</v>
      </c>
      <c r="BF315" s="820">
        <v>956.8</v>
      </c>
      <c r="BG315" s="820">
        <v>956.8</v>
      </c>
      <c r="BH315" s="820">
        <v>956.8</v>
      </c>
      <c r="BI315" s="820">
        <v>956.8</v>
      </c>
      <c r="BJ315" s="820">
        <v>956.8</v>
      </c>
      <c r="BK315" s="820">
        <v>956.8</v>
      </c>
      <c r="BL315" s="820">
        <v>956.8</v>
      </c>
      <c r="BM315" s="820">
        <v>956.8</v>
      </c>
      <c r="BN315" s="820">
        <v>956.8</v>
      </c>
      <c r="BO315" s="820">
        <v>956.8</v>
      </c>
      <c r="BP315" s="820">
        <v>956.8</v>
      </c>
      <c r="BQ315" s="820">
        <v>956.8</v>
      </c>
      <c r="BR315" s="820">
        <v>956.8</v>
      </c>
      <c r="BS315" s="820">
        <v>956.8</v>
      </c>
      <c r="BT315" s="820">
        <v>956.8</v>
      </c>
      <c r="BU315" s="820"/>
      <c r="BV315" s="820"/>
      <c r="BW315" s="820"/>
      <c r="BX315" s="820"/>
      <c r="BY315" s="820"/>
      <c r="BZ315" s="820"/>
      <c r="CA315" s="816"/>
      <c r="CB315" s="820"/>
      <c r="CC315" s="820">
        <v>0.26379999999999998</v>
      </c>
      <c r="CD315" s="820">
        <v>0.26379999999999998</v>
      </c>
      <c r="CE315" s="820">
        <v>0.26379999999999998</v>
      </c>
      <c r="CF315" s="820">
        <v>0.26379999999999998</v>
      </c>
      <c r="CG315" s="820">
        <v>0.26379999999999998</v>
      </c>
      <c r="CH315" s="820">
        <v>0.26379999999999998</v>
      </c>
      <c r="CI315" s="820">
        <v>0.26379999999999998</v>
      </c>
      <c r="CJ315" s="820">
        <v>0.26379999999999998</v>
      </c>
      <c r="CK315" s="820">
        <v>0.26379999999999998</v>
      </c>
      <c r="CL315" s="820">
        <v>0.26379999999999998</v>
      </c>
      <c r="CM315" s="820">
        <v>0.26379999999999998</v>
      </c>
      <c r="CN315" s="820">
        <v>0.26379999999999998</v>
      </c>
      <c r="CO315" s="820">
        <v>0.26379999999999998</v>
      </c>
      <c r="CP315" s="820">
        <v>0.26379999999999998</v>
      </c>
      <c r="CQ315" s="820">
        <v>0.26379999999999998</v>
      </c>
      <c r="CR315" s="820">
        <v>0.26379999999999998</v>
      </c>
      <c r="CS315" s="820">
        <v>0.26379999999999998</v>
      </c>
      <c r="CT315" s="820">
        <v>0.26379999999999998</v>
      </c>
      <c r="CU315" s="820">
        <v>0.26379999999999998</v>
      </c>
      <c r="CV315" s="820"/>
      <c r="CW315" s="820"/>
      <c r="CX315" s="820"/>
      <c r="CY315" s="820"/>
      <c r="CZ315" s="820"/>
      <c r="DA315" s="821"/>
    </row>
    <row r="316" spans="2:105">
      <c r="B316" s="800">
        <v>19425</v>
      </c>
      <c r="C316" s="782" t="s">
        <v>682</v>
      </c>
      <c r="D316" s="782" t="s">
        <v>858</v>
      </c>
      <c r="E316" s="782" t="s">
        <v>740</v>
      </c>
      <c r="F316" s="782" t="s">
        <v>820</v>
      </c>
      <c r="G316" s="782" t="s">
        <v>821</v>
      </c>
      <c r="H316" s="815">
        <v>2016</v>
      </c>
      <c r="I316" s="816"/>
      <c r="J316" s="764">
        <v>829486</v>
      </c>
      <c r="K316" s="764"/>
      <c r="L316" s="764" t="s">
        <v>29</v>
      </c>
      <c r="M316" s="782"/>
      <c r="N316" s="782"/>
      <c r="O316" s="782"/>
      <c r="P316" s="782"/>
      <c r="Q316" s="782"/>
      <c r="R316" s="782"/>
      <c r="S316" s="816"/>
      <c r="T316" s="782" t="s">
        <v>859</v>
      </c>
      <c r="U316" s="782"/>
      <c r="V316" s="782"/>
      <c r="W316" s="782"/>
      <c r="X316" s="801">
        <v>42698</v>
      </c>
      <c r="Y316" s="815" t="s">
        <v>862</v>
      </c>
      <c r="Z316" s="815">
        <v>1</v>
      </c>
      <c r="AA316" s="815"/>
      <c r="AB316" s="815">
        <v>250</v>
      </c>
      <c r="AC316" s="814">
        <v>42739</v>
      </c>
      <c r="AD316" s="816"/>
      <c r="AE316" s="782" t="s">
        <v>825</v>
      </c>
      <c r="AF316" s="782"/>
      <c r="AG316" s="782"/>
      <c r="AH316" s="817"/>
      <c r="AI316" s="800">
        <v>1228</v>
      </c>
      <c r="AJ316" s="782">
        <v>0.36522153846153799</v>
      </c>
      <c r="AK316" s="816"/>
      <c r="AL316" s="800">
        <v>1.1130293159609119</v>
      </c>
      <c r="AM316" s="782">
        <v>1.0317025704103739</v>
      </c>
      <c r="AN316" s="782">
        <v>0.70002926543751831</v>
      </c>
      <c r="AO316" s="818">
        <v>0.70010615711252644</v>
      </c>
      <c r="AP316" s="816"/>
      <c r="AQ316" s="819">
        <v>1366.8</v>
      </c>
      <c r="AR316" s="820">
        <v>0.37680000000000002</v>
      </c>
      <c r="AS316" s="820">
        <v>1366.8</v>
      </c>
      <c r="AT316" s="820">
        <v>0.37680000000000002</v>
      </c>
      <c r="AU316" s="816"/>
      <c r="AV316" s="820">
        <v>956.8</v>
      </c>
      <c r="AW316" s="820">
        <v>0.26379999999999998</v>
      </c>
      <c r="AX316" s="820">
        <v>956.8</v>
      </c>
      <c r="AY316" s="820">
        <v>0.26379999999999998</v>
      </c>
      <c r="AZ316" s="816"/>
      <c r="BA316" s="820"/>
      <c r="BB316" s="820">
        <v>956.8</v>
      </c>
      <c r="BC316" s="820">
        <v>956.8</v>
      </c>
      <c r="BD316" s="820">
        <v>956.8</v>
      </c>
      <c r="BE316" s="820">
        <v>956.8</v>
      </c>
      <c r="BF316" s="820">
        <v>956.8</v>
      </c>
      <c r="BG316" s="820">
        <v>956.8</v>
      </c>
      <c r="BH316" s="820">
        <v>956.8</v>
      </c>
      <c r="BI316" s="820">
        <v>956.8</v>
      </c>
      <c r="BJ316" s="820">
        <v>956.8</v>
      </c>
      <c r="BK316" s="820">
        <v>956.8</v>
      </c>
      <c r="BL316" s="820">
        <v>956.8</v>
      </c>
      <c r="BM316" s="820">
        <v>956.8</v>
      </c>
      <c r="BN316" s="820">
        <v>956.8</v>
      </c>
      <c r="BO316" s="820">
        <v>956.8</v>
      </c>
      <c r="BP316" s="820">
        <v>956.8</v>
      </c>
      <c r="BQ316" s="820">
        <v>956.8</v>
      </c>
      <c r="BR316" s="820">
        <v>956.8</v>
      </c>
      <c r="BS316" s="820">
        <v>956.8</v>
      </c>
      <c r="BT316" s="820">
        <v>956.8</v>
      </c>
      <c r="BU316" s="820"/>
      <c r="BV316" s="820"/>
      <c r="BW316" s="820"/>
      <c r="BX316" s="820"/>
      <c r="BY316" s="820"/>
      <c r="BZ316" s="820"/>
      <c r="CA316" s="816"/>
      <c r="CB316" s="820"/>
      <c r="CC316" s="820">
        <v>0.26379999999999998</v>
      </c>
      <c r="CD316" s="820">
        <v>0.26379999999999998</v>
      </c>
      <c r="CE316" s="820">
        <v>0.26379999999999998</v>
      </c>
      <c r="CF316" s="820">
        <v>0.26379999999999998</v>
      </c>
      <c r="CG316" s="820">
        <v>0.26379999999999998</v>
      </c>
      <c r="CH316" s="820">
        <v>0.26379999999999998</v>
      </c>
      <c r="CI316" s="820">
        <v>0.26379999999999998</v>
      </c>
      <c r="CJ316" s="820">
        <v>0.26379999999999998</v>
      </c>
      <c r="CK316" s="820">
        <v>0.26379999999999998</v>
      </c>
      <c r="CL316" s="820">
        <v>0.26379999999999998</v>
      </c>
      <c r="CM316" s="820">
        <v>0.26379999999999998</v>
      </c>
      <c r="CN316" s="820">
        <v>0.26379999999999998</v>
      </c>
      <c r="CO316" s="820">
        <v>0.26379999999999998</v>
      </c>
      <c r="CP316" s="820">
        <v>0.26379999999999998</v>
      </c>
      <c r="CQ316" s="820">
        <v>0.26379999999999998</v>
      </c>
      <c r="CR316" s="820">
        <v>0.26379999999999998</v>
      </c>
      <c r="CS316" s="820">
        <v>0.26379999999999998</v>
      </c>
      <c r="CT316" s="820">
        <v>0.26379999999999998</v>
      </c>
      <c r="CU316" s="820">
        <v>0.26379999999999998</v>
      </c>
      <c r="CV316" s="820"/>
      <c r="CW316" s="820"/>
      <c r="CX316" s="820"/>
      <c r="CY316" s="820"/>
      <c r="CZ316" s="820"/>
      <c r="DA316" s="821"/>
    </row>
    <row r="317" spans="2:105">
      <c r="B317" s="800">
        <v>19426</v>
      </c>
      <c r="C317" s="782" t="s">
        <v>682</v>
      </c>
      <c r="D317" s="782" t="s">
        <v>858</v>
      </c>
      <c r="E317" s="782" t="s">
        <v>740</v>
      </c>
      <c r="F317" s="782" t="s">
        <v>820</v>
      </c>
      <c r="G317" s="782" t="s">
        <v>821</v>
      </c>
      <c r="H317" s="815">
        <v>2016</v>
      </c>
      <c r="I317" s="816"/>
      <c r="J317" s="764">
        <v>829497</v>
      </c>
      <c r="K317" s="764"/>
      <c r="L317" s="764" t="s">
        <v>29</v>
      </c>
      <c r="M317" s="782"/>
      <c r="N317" s="782"/>
      <c r="O317" s="782"/>
      <c r="P317" s="782"/>
      <c r="Q317" s="782"/>
      <c r="R317" s="782"/>
      <c r="S317" s="816"/>
      <c r="T317" s="782" t="s">
        <v>859</v>
      </c>
      <c r="U317" s="782"/>
      <c r="V317" s="782"/>
      <c r="W317" s="782"/>
      <c r="X317" s="801">
        <v>42698</v>
      </c>
      <c r="Y317" s="815" t="s">
        <v>862</v>
      </c>
      <c r="Z317" s="815">
        <v>1</v>
      </c>
      <c r="AA317" s="815"/>
      <c r="AB317" s="815">
        <v>250</v>
      </c>
      <c r="AC317" s="814">
        <v>42739</v>
      </c>
      <c r="AD317" s="816"/>
      <c r="AE317" s="782" t="s">
        <v>825</v>
      </c>
      <c r="AF317" s="782"/>
      <c r="AG317" s="782"/>
      <c r="AH317" s="817"/>
      <c r="AI317" s="800">
        <v>1228</v>
      </c>
      <c r="AJ317" s="782">
        <v>0.36522153846153799</v>
      </c>
      <c r="AK317" s="816"/>
      <c r="AL317" s="800">
        <v>1.1130293159609119</v>
      </c>
      <c r="AM317" s="782">
        <v>1.0317025704103739</v>
      </c>
      <c r="AN317" s="782">
        <v>0.70002926543751831</v>
      </c>
      <c r="AO317" s="818">
        <v>0.70010615711252644</v>
      </c>
      <c r="AP317" s="816"/>
      <c r="AQ317" s="819">
        <v>1366.8</v>
      </c>
      <c r="AR317" s="820">
        <v>0.37680000000000002</v>
      </c>
      <c r="AS317" s="820">
        <v>1366.8</v>
      </c>
      <c r="AT317" s="820">
        <v>0.37680000000000002</v>
      </c>
      <c r="AU317" s="816"/>
      <c r="AV317" s="820">
        <v>956.8</v>
      </c>
      <c r="AW317" s="820">
        <v>0.26379999999999998</v>
      </c>
      <c r="AX317" s="820">
        <v>956.8</v>
      </c>
      <c r="AY317" s="820">
        <v>0.26379999999999998</v>
      </c>
      <c r="AZ317" s="816"/>
      <c r="BA317" s="820"/>
      <c r="BB317" s="820">
        <v>956.8</v>
      </c>
      <c r="BC317" s="820">
        <v>956.8</v>
      </c>
      <c r="BD317" s="820">
        <v>956.8</v>
      </c>
      <c r="BE317" s="820">
        <v>956.8</v>
      </c>
      <c r="BF317" s="820">
        <v>956.8</v>
      </c>
      <c r="BG317" s="820">
        <v>956.8</v>
      </c>
      <c r="BH317" s="820">
        <v>956.8</v>
      </c>
      <c r="BI317" s="820">
        <v>956.8</v>
      </c>
      <c r="BJ317" s="820">
        <v>956.8</v>
      </c>
      <c r="BK317" s="820">
        <v>956.8</v>
      </c>
      <c r="BL317" s="820">
        <v>956.8</v>
      </c>
      <c r="BM317" s="820">
        <v>956.8</v>
      </c>
      <c r="BN317" s="820">
        <v>956.8</v>
      </c>
      <c r="BO317" s="820">
        <v>956.8</v>
      </c>
      <c r="BP317" s="820">
        <v>956.8</v>
      </c>
      <c r="BQ317" s="820">
        <v>956.8</v>
      </c>
      <c r="BR317" s="820">
        <v>956.8</v>
      </c>
      <c r="BS317" s="820">
        <v>956.8</v>
      </c>
      <c r="BT317" s="820">
        <v>956.8</v>
      </c>
      <c r="BU317" s="820"/>
      <c r="BV317" s="820"/>
      <c r="BW317" s="820"/>
      <c r="BX317" s="820"/>
      <c r="BY317" s="820"/>
      <c r="BZ317" s="820"/>
      <c r="CA317" s="816"/>
      <c r="CB317" s="820"/>
      <c r="CC317" s="820">
        <v>0.26379999999999998</v>
      </c>
      <c r="CD317" s="820">
        <v>0.26379999999999998</v>
      </c>
      <c r="CE317" s="820">
        <v>0.26379999999999998</v>
      </c>
      <c r="CF317" s="820">
        <v>0.26379999999999998</v>
      </c>
      <c r="CG317" s="820">
        <v>0.26379999999999998</v>
      </c>
      <c r="CH317" s="820">
        <v>0.26379999999999998</v>
      </c>
      <c r="CI317" s="820">
        <v>0.26379999999999998</v>
      </c>
      <c r="CJ317" s="820">
        <v>0.26379999999999998</v>
      </c>
      <c r="CK317" s="820">
        <v>0.26379999999999998</v>
      </c>
      <c r="CL317" s="820">
        <v>0.26379999999999998</v>
      </c>
      <c r="CM317" s="820">
        <v>0.26379999999999998</v>
      </c>
      <c r="CN317" s="820">
        <v>0.26379999999999998</v>
      </c>
      <c r="CO317" s="820">
        <v>0.26379999999999998</v>
      </c>
      <c r="CP317" s="820">
        <v>0.26379999999999998</v>
      </c>
      <c r="CQ317" s="820">
        <v>0.26379999999999998</v>
      </c>
      <c r="CR317" s="820">
        <v>0.26379999999999998</v>
      </c>
      <c r="CS317" s="820">
        <v>0.26379999999999998</v>
      </c>
      <c r="CT317" s="820">
        <v>0.26379999999999998</v>
      </c>
      <c r="CU317" s="820">
        <v>0.26379999999999998</v>
      </c>
      <c r="CV317" s="820"/>
      <c r="CW317" s="820"/>
      <c r="CX317" s="820"/>
      <c r="CY317" s="820"/>
      <c r="CZ317" s="820"/>
      <c r="DA317" s="821"/>
    </row>
    <row r="318" spans="2:105">
      <c r="B318" s="800">
        <v>19418</v>
      </c>
      <c r="C318" s="782" t="s">
        <v>682</v>
      </c>
      <c r="D318" s="782" t="s">
        <v>858</v>
      </c>
      <c r="E318" s="782" t="s">
        <v>740</v>
      </c>
      <c r="F318" s="782" t="s">
        <v>820</v>
      </c>
      <c r="G318" s="782" t="s">
        <v>821</v>
      </c>
      <c r="H318" s="815">
        <v>2016</v>
      </c>
      <c r="I318" s="816"/>
      <c r="J318" s="764">
        <v>793112</v>
      </c>
      <c r="K318" s="764"/>
      <c r="L318" s="764" t="s">
        <v>29</v>
      </c>
      <c r="M318" s="782"/>
      <c r="N318" s="782"/>
      <c r="O318" s="782"/>
      <c r="P318" s="782"/>
      <c r="Q318" s="782"/>
      <c r="R318" s="782"/>
      <c r="S318" s="816"/>
      <c r="T318" s="782" t="s">
        <v>865</v>
      </c>
      <c r="U318" s="782"/>
      <c r="V318" s="782"/>
      <c r="W318" s="782"/>
      <c r="X318" s="801">
        <v>42605</v>
      </c>
      <c r="Y318" s="815" t="s">
        <v>862</v>
      </c>
      <c r="Z318" s="815">
        <v>1</v>
      </c>
      <c r="AA318" s="815"/>
      <c r="AB318" s="815">
        <v>250</v>
      </c>
      <c r="AC318" s="814">
        <v>42746</v>
      </c>
      <c r="AD318" s="816"/>
      <c r="AE318" s="782" t="s">
        <v>825</v>
      </c>
      <c r="AF318" s="782"/>
      <c r="AG318" s="782"/>
      <c r="AH318" s="817"/>
      <c r="AI318" s="800">
        <v>0</v>
      </c>
      <c r="AJ318" s="782">
        <v>0</v>
      </c>
      <c r="AK318" s="816"/>
      <c r="AL318" s="800" t="s">
        <v>833</v>
      </c>
      <c r="AM318" s="782" t="s">
        <v>833</v>
      </c>
      <c r="AN318" s="782" t="e">
        <v>#DIV/0!</v>
      </c>
      <c r="AO318" s="818" t="e">
        <v>#DIV/0!</v>
      </c>
      <c r="AP318" s="816"/>
      <c r="AQ318" s="819">
        <v>0</v>
      </c>
      <c r="AR318" s="820">
        <v>0</v>
      </c>
      <c r="AS318" s="820">
        <v>0</v>
      </c>
      <c r="AT318" s="820">
        <v>0</v>
      </c>
      <c r="AU318" s="816"/>
      <c r="AV318" s="820">
        <v>0</v>
      </c>
      <c r="AW318" s="820">
        <v>0</v>
      </c>
      <c r="AX318" s="820">
        <v>0</v>
      </c>
      <c r="AY318" s="820">
        <v>0</v>
      </c>
      <c r="AZ318" s="816"/>
      <c r="BA318" s="820"/>
      <c r="BB318" s="820">
        <v>0</v>
      </c>
      <c r="BC318" s="820">
        <v>0</v>
      </c>
      <c r="BD318" s="820">
        <v>0</v>
      </c>
      <c r="BE318" s="820">
        <v>0</v>
      </c>
      <c r="BF318" s="820">
        <v>0</v>
      </c>
      <c r="BG318" s="820">
        <v>0</v>
      </c>
      <c r="BH318" s="820">
        <v>0</v>
      </c>
      <c r="BI318" s="820">
        <v>0</v>
      </c>
      <c r="BJ318" s="820">
        <v>0</v>
      </c>
      <c r="BK318" s="820">
        <v>0</v>
      </c>
      <c r="BL318" s="820">
        <v>0</v>
      </c>
      <c r="BM318" s="820">
        <v>0</v>
      </c>
      <c r="BN318" s="820">
        <v>0</v>
      </c>
      <c r="BO318" s="820">
        <v>0</v>
      </c>
      <c r="BP318" s="820">
        <v>0</v>
      </c>
      <c r="BQ318" s="820">
        <v>0</v>
      </c>
      <c r="BR318" s="820">
        <v>0</v>
      </c>
      <c r="BS318" s="820">
        <v>0</v>
      </c>
      <c r="BT318" s="820">
        <v>0</v>
      </c>
      <c r="BU318" s="820"/>
      <c r="BV318" s="820"/>
      <c r="BW318" s="820"/>
      <c r="BX318" s="820"/>
      <c r="BY318" s="820"/>
      <c r="BZ318" s="820"/>
      <c r="CA318" s="816"/>
      <c r="CB318" s="820"/>
      <c r="CC318" s="820">
        <v>0</v>
      </c>
      <c r="CD318" s="820">
        <v>0</v>
      </c>
      <c r="CE318" s="820">
        <v>0</v>
      </c>
      <c r="CF318" s="820">
        <v>0</v>
      </c>
      <c r="CG318" s="820">
        <v>0</v>
      </c>
      <c r="CH318" s="820">
        <v>0</v>
      </c>
      <c r="CI318" s="820">
        <v>0</v>
      </c>
      <c r="CJ318" s="820">
        <v>0</v>
      </c>
      <c r="CK318" s="820">
        <v>0</v>
      </c>
      <c r="CL318" s="820">
        <v>0</v>
      </c>
      <c r="CM318" s="820">
        <v>0</v>
      </c>
      <c r="CN318" s="820">
        <v>0</v>
      </c>
      <c r="CO318" s="820">
        <v>0</v>
      </c>
      <c r="CP318" s="820">
        <v>0</v>
      </c>
      <c r="CQ318" s="820">
        <v>0</v>
      </c>
      <c r="CR318" s="820">
        <v>0</v>
      </c>
      <c r="CS318" s="820">
        <v>0</v>
      </c>
      <c r="CT318" s="820">
        <v>0</v>
      </c>
      <c r="CU318" s="820">
        <v>0</v>
      </c>
      <c r="CV318" s="820"/>
      <c r="CW318" s="820"/>
      <c r="CX318" s="820"/>
      <c r="CY318" s="820"/>
      <c r="CZ318" s="820"/>
      <c r="DA318" s="821"/>
    </row>
    <row r="319" spans="2:105">
      <c r="B319" s="800">
        <v>19430</v>
      </c>
      <c r="C319" s="782" t="s">
        <v>682</v>
      </c>
      <c r="D319" s="782" t="s">
        <v>858</v>
      </c>
      <c r="E319" s="782" t="s">
        <v>740</v>
      </c>
      <c r="F319" s="782" t="s">
        <v>820</v>
      </c>
      <c r="G319" s="782" t="s">
        <v>821</v>
      </c>
      <c r="H319" s="815">
        <v>2016</v>
      </c>
      <c r="I319" s="816"/>
      <c r="J319" s="764">
        <v>835425</v>
      </c>
      <c r="K319" s="764"/>
      <c r="L319" s="764" t="s">
        <v>29</v>
      </c>
      <c r="M319" s="782"/>
      <c r="N319" s="782"/>
      <c r="O319" s="782"/>
      <c r="P319" s="782"/>
      <c r="Q319" s="782"/>
      <c r="R319" s="782"/>
      <c r="S319" s="816"/>
      <c r="T319" s="782" t="s">
        <v>863</v>
      </c>
      <c r="U319" s="782"/>
      <c r="V319" s="782"/>
      <c r="W319" s="782"/>
      <c r="X319" s="801">
        <v>42681</v>
      </c>
      <c r="Y319" s="815" t="s">
        <v>864</v>
      </c>
      <c r="Z319" s="815">
        <v>2</v>
      </c>
      <c r="AA319" s="815"/>
      <c r="AB319" s="815">
        <v>650</v>
      </c>
      <c r="AC319" s="814">
        <v>42761</v>
      </c>
      <c r="AD319" s="816"/>
      <c r="AE319" s="782" t="s">
        <v>825</v>
      </c>
      <c r="AF319" s="782"/>
      <c r="AG319" s="782"/>
      <c r="AH319" s="817"/>
      <c r="AI319" s="800">
        <v>1244.8599999999999</v>
      </c>
      <c r="AJ319" s="782">
        <v>0.3751185861316742</v>
      </c>
      <c r="AK319" s="816"/>
      <c r="AL319" s="800">
        <v>1.1234998313063316</v>
      </c>
      <c r="AM319" s="782">
        <v>1.0993856749482398</v>
      </c>
      <c r="AN319" s="782">
        <v>0.70684970684970683</v>
      </c>
      <c r="AO319" s="818">
        <v>0.7259941804073714</v>
      </c>
      <c r="AP319" s="816"/>
      <c r="AQ319" s="819">
        <v>1398.6</v>
      </c>
      <c r="AR319" s="820">
        <v>0.41240000000000004</v>
      </c>
      <c r="AS319" s="820">
        <v>1398.6</v>
      </c>
      <c r="AT319" s="820">
        <v>0.41240000000000004</v>
      </c>
      <c r="AU319" s="816"/>
      <c r="AV319" s="820">
        <v>988.59999999999991</v>
      </c>
      <c r="AW319" s="820">
        <v>0.2994</v>
      </c>
      <c r="AX319" s="820">
        <v>988.59999999999991</v>
      </c>
      <c r="AY319" s="820">
        <v>0.2994</v>
      </c>
      <c r="AZ319" s="816"/>
      <c r="BA319" s="820"/>
      <c r="BB319" s="820">
        <v>988.59999999999991</v>
      </c>
      <c r="BC319" s="820">
        <v>988.59999999999991</v>
      </c>
      <c r="BD319" s="820">
        <v>988.59999999999991</v>
      </c>
      <c r="BE319" s="820">
        <v>988.59999999999991</v>
      </c>
      <c r="BF319" s="820">
        <v>988.59999999999991</v>
      </c>
      <c r="BG319" s="820">
        <v>988.59999999999991</v>
      </c>
      <c r="BH319" s="820">
        <v>988.59999999999991</v>
      </c>
      <c r="BI319" s="820">
        <v>988.59999999999991</v>
      </c>
      <c r="BJ319" s="820">
        <v>988.59999999999991</v>
      </c>
      <c r="BK319" s="820">
        <v>988.59999999999991</v>
      </c>
      <c r="BL319" s="820">
        <v>988.59999999999991</v>
      </c>
      <c r="BM319" s="820">
        <v>988.59999999999991</v>
      </c>
      <c r="BN319" s="820">
        <v>988.59999999999991</v>
      </c>
      <c r="BO319" s="820">
        <v>988.59999999999991</v>
      </c>
      <c r="BP319" s="820">
        <v>988.59999999999991</v>
      </c>
      <c r="BQ319" s="820">
        <v>988.59999999999991</v>
      </c>
      <c r="BR319" s="820">
        <v>988.59999999999991</v>
      </c>
      <c r="BS319" s="820">
        <v>988.59999999999991</v>
      </c>
      <c r="BT319" s="820">
        <v>956.8</v>
      </c>
      <c r="BU319" s="820"/>
      <c r="BV319" s="820"/>
      <c r="BW319" s="820"/>
      <c r="BX319" s="820"/>
      <c r="BY319" s="820"/>
      <c r="BZ319" s="820"/>
      <c r="CA319" s="816"/>
      <c r="CB319" s="820"/>
      <c r="CC319" s="820">
        <v>0.2994</v>
      </c>
      <c r="CD319" s="820">
        <v>0.2994</v>
      </c>
      <c r="CE319" s="820">
        <v>0.2994</v>
      </c>
      <c r="CF319" s="820">
        <v>0.2994</v>
      </c>
      <c r="CG319" s="820">
        <v>0.2994</v>
      </c>
      <c r="CH319" s="820">
        <v>0.2994</v>
      </c>
      <c r="CI319" s="820">
        <v>0.2994</v>
      </c>
      <c r="CJ319" s="820">
        <v>0.2994</v>
      </c>
      <c r="CK319" s="820">
        <v>0.2994</v>
      </c>
      <c r="CL319" s="820">
        <v>0.2994</v>
      </c>
      <c r="CM319" s="820">
        <v>0.2994</v>
      </c>
      <c r="CN319" s="820">
        <v>0.2994</v>
      </c>
      <c r="CO319" s="820">
        <v>0.2994</v>
      </c>
      <c r="CP319" s="820">
        <v>0.2994</v>
      </c>
      <c r="CQ319" s="820">
        <v>0.2994</v>
      </c>
      <c r="CR319" s="820">
        <v>0.2994</v>
      </c>
      <c r="CS319" s="820">
        <v>0.2994</v>
      </c>
      <c r="CT319" s="820">
        <v>0.2994</v>
      </c>
      <c r="CU319" s="820">
        <v>0.26379999999999998</v>
      </c>
      <c r="CV319" s="820"/>
      <c r="CW319" s="820"/>
      <c r="CX319" s="820"/>
      <c r="CY319" s="820"/>
      <c r="CZ319" s="820"/>
      <c r="DA319" s="821"/>
    </row>
    <row r="320" spans="2:105">
      <c r="B320" s="800">
        <v>19420</v>
      </c>
      <c r="C320" s="782" t="s">
        <v>682</v>
      </c>
      <c r="D320" s="782" t="s">
        <v>858</v>
      </c>
      <c r="E320" s="782" t="s">
        <v>740</v>
      </c>
      <c r="F320" s="782" t="s">
        <v>820</v>
      </c>
      <c r="G320" s="782" t="s">
        <v>821</v>
      </c>
      <c r="H320" s="815">
        <v>2016</v>
      </c>
      <c r="I320" s="816"/>
      <c r="J320" s="764">
        <v>826890</v>
      </c>
      <c r="K320" s="764"/>
      <c r="L320" s="764" t="s">
        <v>29</v>
      </c>
      <c r="M320" s="782"/>
      <c r="N320" s="782"/>
      <c r="O320" s="782"/>
      <c r="P320" s="782"/>
      <c r="Q320" s="782"/>
      <c r="R320" s="782"/>
      <c r="S320" s="816"/>
      <c r="T320" s="782" t="s">
        <v>859</v>
      </c>
      <c r="U320" s="782"/>
      <c r="V320" s="782"/>
      <c r="W320" s="782"/>
      <c r="X320" s="801">
        <v>42674</v>
      </c>
      <c r="Y320" s="815" t="s">
        <v>862</v>
      </c>
      <c r="Z320" s="815">
        <v>1</v>
      </c>
      <c r="AA320" s="815"/>
      <c r="AB320" s="815">
        <v>250</v>
      </c>
      <c r="AC320" s="814">
        <v>42739</v>
      </c>
      <c r="AD320" s="816"/>
      <c r="AE320" s="782" t="s">
        <v>825</v>
      </c>
      <c r="AF320" s="782"/>
      <c r="AG320" s="782"/>
      <c r="AH320" s="817"/>
      <c r="AI320" s="800">
        <v>1228</v>
      </c>
      <c r="AJ320" s="782">
        <v>0.36522153846153799</v>
      </c>
      <c r="AK320" s="816"/>
      <c r="AL320" s="800">
        <v>1.1130293159609119</v>
      </c>
      <c r="AM320" s="782">
        <v>1.0317025704103739</v>
      </c>
      <c r="AN320" s="782">
        <v>0.70002926543751831</v>
      </c>
      <c r="AO320" s="818">
        <v>0.70010615711252644</v>
      </c>
      <c r="AP320" s="816"/>
      <c r="AQ320" s="819">
        <v>1366.8</v>
      </c>
      <c r="AR320" s="820">
        <v>0.37680000000000002</v>
      </c>
      <c r="AS320" s="820">
        <v>1366.8</v>
      </c>
      <c r="AT320" s="820">
        <v>0.37680000000000002</v>
      </c>
      <c r="AU320" s="816"/>
      <c r="AV320" s="820">
        <v>956.8</v>
      </c>
      <c r="AW320" s="820">
        <v>0.26379999999999998</v>
      </c>
      <c r="AX320" s="820">
        <v>956.8</v>
      </c>
      <c r="AY320" s="820">
        <v>0.26379999999999998</v>
      </c>
      <c r="AZ320" s="816"/>
      <c r="BA320" s="820"/>
      <c r="BB320" s="820">
        <v>956.8</v>
      </c>
      <c r="BC320" s="820">
        <v>956.8</v>
      </c>
      <c r="BD320" s="820">
        <v>956.8</v>
      </c>
      <c r="BE320" s="820">
        <v>956.8</v>
      </c>
      <c r="BF320" s="820">
        <v>956.8</v>
      </c>
      <c r="BG320" s="820">
        <v>956.8</v>
      </c>
      <c r="BH320" s="820">
        <v>956.8</v>
      </c>
      <c r="BI320" s="820">
        <v>956.8</v>
      </c>
      <c r="BJ320" s="820">
        <v>956.8</v>
      </c>
      <c r="BK320" s="820">
        <v>956.8</v>
      </c>
      <c r="BL320" s="820">
        <v>956.8</v>
      </c>
      <c r="BM320" s="820">
        <v>956.8</v>
      </c>
      <c r="BN320" s="820">
        <v>956.8</v>
      </c>
      <c r="BO320" s="820">
        <v>956.8</v>
      </c>
      <c r="BP320" s="820">
        <v>956.8</v>
      </c>
      <c r="BQ320" s="820">
        <v>956.8</v>
      </c>
      <c r="BR320" s="820">
        <v>956.8</v>
      </c>
      <c r="BS320" s="820">
        <v>956.8</v>
      </c>
      <c r="BT320" s="820">
        <v>956.8</v>
      </c>
      <c r="BU320" s="820"/>
      <c r="BV320" s="820"/>
      <c r="BW320" s="820"/>
      <c r="BX320" s="820"/>
      <c r="BY320" s="820"/>
      <c r="BZ320" s="820"/>
      <c r="CA320" s="816"/>
      <c r="CB320" s="820"/>
      <c r="CC320" s="820">
        <v>0.26379999999999998</v>
      </c>
      <c r="CD320" s="820">
        <v>0.26379999999999998</v>
      </c>
      <c r="CE320" s="820">
        <v>0.26379999999999998</v>
      </c>
      <c r="CF320" s="820">
        <v>0.26379999999999998</v>
      </c>
      <c r="CG320" s="820">
        <v>0.26379999999999998</v>
      </c>
      <c r="CH320" s="820">
        <v>0.26379999999999998</v>
      </c>
      <c r="CI320" s="820">
        <v>0.26379999999999998</v>
      </c>
      <c r="CJ320" s="820">
        <v>0.26379999999999998</v>
      </c>
      <c r="CK320" s="820">
        <v>0.26379999999999998</v>
      </c>
      <c r="CL320" s="820">
        <v>0.26379999999999998</v>
      </c>
      <c r="CM320" s="820">
        <v>0.26379999999999998</v>
      </c>
      <c r="CN320" s="820">
        <v>0.26379999999999998</v>
      </c>
      <c r="CO320" s="820">
        <v>0.26379999999999998</v>
      </c>
      <c r="CP320" s="820">
        <v>0.26379999999999998</v>
      </c>
      <c r="CQ320" s="820">
        <v>0.26379999999999998</v>
      </c>
      <c r="CR320" s="820">
        <v>0.26379999999999998</v>
      </c>
      <c r="CS320" s="820">
        <v>0.26379999999999998</v>
      </c>
      <c r="CT320" s="820">
        <v>0.26379999999999998</v>
      </c>
      <c r="CU320" s="820">
        <v>0.26379999999999998</v>
      </c>
      <c r="CV320" s="820"/>
      <c r="CW320" s="820"/>
      <c r="CX320" s="820"/>
      <c r="CY320" s="820"/>
      <c r="CZ320" s="820"/>
      <c r="DA320" s="821"/>
    </row>
    <row r="321" spans="2:105">
      <c r="B321" s="800">
        <v>19431</v>
      </c>
      <c r="C321" s="782" t="s">
        <v>682</v>
      </c>
      <c r="D321" s="782" t="s">
        <v>858</v>
      </c>
      <c r="E321" s="782" t="s">
        <v>740</v>
      </c>
      <c r="F321" s="782" t="s">
        <v>820</v>
      </c>
      <c r="G321" s="782" t="s">
        <v>821</v>
      </c>
      <c r="H321" s="815">
        <v>2016</v>
      </c>
      <c r="I321" s="816"/>
      <c r="J321" s="764">
        <v>836157</v>
      </c>
      <c r="K321" s="764"/>
      <c r="L321" s="764" t="s">
        <v>29</v>
      </c>
      <c r="M321" s="782"/>
      <c r="N321" s="782"/>
      <c r="O321" s="782"/>
      <c r="P321" s="782"/>
      <c r="Q321" s="782"/>
      <c r="R321" s="782"/>
      <c r="S321" s="816"/>
      <c r="T321" s="782" t="s">
        <v>863</v>
      </c>
      <c r="U321" s="782"/>
      <c r="V321" s="782"/>
      <c r="W321" s="782"/>
      <c r="X321" s="801">
        <v>42685</v>
      </c>
      <c r="Y321" s="815" t="s">
        <v>864</v>
      </c>
      <c r="Z321" s="815">
        <v>2</v>
      </c>
      <c r="AA321" s="815"/>
      <c r="AB321" s="815">
        <v>650</v>
      </c>
      <c r="AC321" s="814">
        <v>42761</v>
      </c>
      <c r="AD321" s="816"/>
      <c r="AE321" s="782" t="s">
        <v>825</v>
      </c>
      <c r="AF321" s="782"/>
      <c r="AG321" s="782"/>
      <c r="AH321" s="817"/>
      <c r="AI321" s="800">
        <v>1244.8599999999999</v>
      </c>
      <c r="AJ321" s="782">
        <v>0.3751185861316742</v>
      </c>
      <c r="AK321" s="816"/>
      <c r="AL321" s="800">
        <v>1.1234998313063316</v>
      </c>
      <c r="AM321" s="782">
        <v>1.0993856749482398</v>
      </c>
      <c r="AN321" s="782">
        <v>0.70684970684970683</v>
      </c>
      <c r="AO321" s="818">
        <v>0.7259941804073714</v>
      </c>
      <c r="AP321" s="816"/>
      <c r="AQ321" s="819">
        <v>1398.6</v>
      </c>
      <c r="AR321" s="820">
        <v>0.41240000000000004</v>
      </c>
      <c r="AS321" s="820">
        <v>1398.6</v>
      </c>
      <c r="AT321" s="820">
        <v>0.41240000000000004</v>
      </c>
      <c r="AU321" s="816"/>
      <c r="AV321" s="820">
        <v>988.59999999999991</v>
      </c>
      <c r="AW321" s="820">
        <v>0.2994</v>
      </c>
      <c r="AX321" s="820">
        <v>988.59999999999991</v>
      </c>
      <c r="AY321" s="820">
        <v>0.2994</v>
      </c>
      <c r="AZ321" s="816"/>
      <c r="BA321" s="820"/>
      <c r="BB321" s="820">
        <v>988.59999999999991</v>
      </c>
      <c r="BC321" s="820">
        <v>988.59999999999991</v>
      </c>
      <c r="BD321" s="820">
        <v>988.59999999999991</v>
      </c>
      <c r="BE321" s="820">
        <v>988.59999999999991</v>
      </c>
      <c r="BF321" s="820">
        <v>988.59999999999991</v>
      </c>
      <c r="BG321" s="820">
        <v>988.59999999999991</v>
      </c>
      <c r="BH321" s="820">
        <v>988.59999999999991</v>
      </c>
      <c r="BI321" s="820">
        <v>988.59999999999991</v>
      </c>
      <c r="BJ321" s="820">
        <v>988.59999999999991</v>
      </c>
      <c r="BK321" s="820">
        <v>988.59999999999991</v>
      </c>
      <c r="BL321" s="820">
        <v>988.59999999999991</v>
      </c>
      <c r="BM321" s="820">
        <v>988.59999999999991</v>
      </c>
      <c r="BN321" s="820">
        <v>988.59999999999991</v>
      </c>
      <c r="BO321" s="820">
        <v>988.59999999999991</v>
      </c>
      <c r="BP321" s="820">
        <v>988.59999999999991</v>
      </c>
      <c r="BQ321" s="820">
        <v>988.59999999999991</v>
      </c>
      <c r="BR321" s="820">
        <v>988.59999999999991</v>
      </c>
      <c r="BS321" s="820">
        <v>988.59999999999991</v>
      </c>
      <c r="BT321" s="820">
        <v>956.8</v>
      </c>
      <c r="BU321" s="820"/>
      <c r="BV321" s="820"/>
      <c r="BW321" s="820"/>
      <c r="BX321" s="820"/>
      <c r="BY321" s="820"/>
      <c r="BZ321" s="820"/>
      <c r="CA321" s="816"/>
      <c r="CB321" s="820"/>
      <c r="CC321" s="820">
        <v>0.2994</v>
      </c>
      <c r="CD321" s="820">
        <v>0.2994</v>
      </c>
      <c r="CE321" s="820">
        <v>0.2994</v>
      </c>
      <c r="CF321" s="820">
        <v>0.2994</v>
      </c>
      <c r="CG321" s="820">
        <v>0.2994</v>
      </c>
      <c r="CH321" s="820">
        <v>0.2994</v>
      </c>
      <c r="CI321" s="820">
        <v>0.2994</v>
      </c>
      <c r="CJ321" s="820">
        <v>0.2994</v>
      </c>
      <c r="CK321" s="820">
        <v>0.2994</v>
      </c>
      <c r="CL321" s="820">
        <v>0.2994</v>
      </c>
      <c r="CM321" s="820">
        <v>0.2994</v>
      </c>
      <c r="CN321" s="820">
        <v>0.2994</v>
      </c>
      <c r="CO321" s="820">
        <v>0.2994</v>
      </c>
      <c r="CP321" s="820">
        <v>0.2994</v>
      </c>
      <c r="CQ321" s="820">
        <v>0.2994</v>
      </c>
      <c r="CR321" s="820">
        <v>0.2994</v>
      </c>
      <c r="CS321" s="820">
        <v>0.2994</v>
      </c>
      <c r="CT321" s="820">
        <v>0.2994</v>
      </c>
      <c r="CU321" s="820">
        <v>0.26379999999999998</v>
      </c>
      <c r="CV321" s="820"/>
      <c r="CW321" s="820"/>
      <c r="CX321" s="820"/>
      <c r="CY321" s="820"/>
      <c r="CZ321" s="820"/>
      <c r="DA321" s="821"/>
    </row>
    <row r="322" spans="2:105">
      <c r="B322" s="800">
        <v>19432</v>
      </c>
      <c r="C322" s="782" t="s">
        <v>682</v>
      </c>
      <c r="D322" s="782" t="s">
        <v>858</v>
      </c>
      <c r="E322" s="782" t="s">
        <v>740</v>
      </c>
      <c r="F322" s="782" t="s">
        <v>820</v>
      </c>
      <c r="G322" s="782" t="s">
        <v>821</v>
      </c>
      <c r="H322" s="815">
        <v>2016</v>
      </c>
      <c r="I322" s="816"/>
      <c r="J322" s="764">
        <v>839282</v>
      </c>
      <c r="K322" s="764"/>
      <c r="L322" s="764" t="s">
        <v>29</v>
      </c>
      <c r="M322" s="782"/>
      <c r="N322" s="782"/>
      <c r="O322" s="782"/>
      <c r="P322" s="782"/>
      <c r="Q322" s="782"/>
      <c r="R322" s="782"/>
      <c r="S322" s="816"/>
      <c r="T322" s="782" t="s">
        <v>859</v>
      </c>
      <c r="U322" s="782"/>
      <c r="V322" s="782"/>
      <c r="W322" s="782"/>
      <c r="X322" s="801">
        <v>42725</v>
      </c>
      <c r="Y322" s="815" t="s">
        <v>862</v>
      </c>
      <c r="Z322" s="815">
        <v>1</v>
      </c>
      <c r="AA322" s="815"/>
      <c r="AB322" s="815">
        <v>250</v>
      </c>
      <c r="AC322" s="814">
        <v>42746</v>
      </c>
      <c r="AD322" s="816"/>
      <c r="AE322" s="782" t="s">
        <v>825</v>
      </c>
      <c r="AF322" s="782"/>
      <c r="AG322" s="782"/>
      <c r="AH322" s="817"/>
      <c r="AI322" s="800">
        <v>1228</v>
      </c>
      <c r="AJ322" s="782">
        <v>0.36522153846153799</v>
      </c>
      <c r="AK322" s="816"/>
      <c r="AL322" s="800">
        <v>1.1130293159609119</v>
      </c>
      <c r="AM322" s="782">
        <v>1.0317025704103739</v>
      </c>
      <c r="AN322" s="782">
        <v>0.70002926543751831</v>
      </c>
      <c r="AO322" s="818">
        <v>0.70010615711252644</v>
      </c>
      <c r="AP322" s="816"/>
      <c r="AQ322" s="819">
        <v>1366.8</v>
      </c>
      <c r="AR322" s="820">
        <v>0.37680000000000002</v>
      </c>
      <c r="AS322" s="820">
        <v>1366.8</v>
      </c>
      <c r="AT322" s="820">
        <v>0.37680000000000002</v>
      </c>
      <c r="AU322" s="816"/>
      <c r="AV322" s="820">
        <v>956.8</v>
      </c>
      <c r="AW322" s="820">
        <v>0.26379999999999998</v>
      </c>
      <c r="AX322" s="820">
        <v>956.8</v>
      </c>
      <c r="AY322" s="820">
        <v>0.26379999999999998</v>
      </c>
      <c r="AZ322" s="816"/>
      <c r="BA322" s="820"/>
      <c r="BB322" s="820">
        <v>956.8</v>
      </c>
      <c r="BC322" s="820">
        <v>956.8</v>
      </c>
      <c r="BD322" s="820">
        <v>956.8</v>
      </c>
      <c r="BE322" s="820">
        <v>956.8</v>
      </c>
      <c r="BF322" s="820">
        <v>956.8</v>
      </c>
      <c r="BG322" s="820">
        <v>956.8</v>
      </c>
      <c r="BH322" s="820">
        <v>956.8</v>
      </c>
      <c r="BI322" s="820">
        <v>956.8</v>
      </c>
      <c r="BJ322" s="820">
        <v>956.8</v>
      </c>
      <c r="BK322" s="820">
        <v>956.8</v>
      </c>
      <c r="BL322" s="820">
        <v>956.8</v>
      </c>
      <c r="BM322" s="820">
        <v>956.8</v>
      </c>
      <c r="BN322" s="820">
        <v>956.8</v>
      </c>
      <c r="BO322" s="820">
        <v>956.8</v>
      </c>
      <c r="BP322" s="820">
        <v>956.8</v>
      </c>
      <c r="BQ322" s="820">
        <v>956.8</v>
      </c>
      <c r="BR322" s="820">
        <v>956.8</v>
      </c>
      <c r="BS322" s="820">
        <v>956.8</v>
      </c>
      <c r="BT322" s="820">
        <v>956.8</v>
      </c>
      <c r="BU322" s="820"/>
      <c r="BV322" s="820"/>
      <c r="BW322" s="820"/>
      <c r="BX322" s="820"/>
      <c r="BY322" s="820"/>
      <c r="BZ322" s="820"/>
      <c r="CA322" s="816"/>
      <c r="CB322" s="820"/>
      <c r="CC322" s="820">
        <v>0.26379999999999998</v>
      </c>
      <c r="CD322" s="820">
        <v>0.26379999999999998</v>
      </c>
      <c r="CE322" s="820">
        <v>0.26379999999999998</v>
      </c>
      <c r="CF322" s="820">
        <v>0.26379999999999998</v>
      </c>
      <c r="CG322" s="820">
        <v>0.26379999999999998</v>
      </c>
      <c r="CH322" s="820">
        <v>0.26379999999999998</v>
      </c>
      <c r="CI322" s="820">
        <v>0.26379999999999998</v>
      </c>
      <c r="CJ322" s="820">
        <v>0.26379999999999998</v>
      </c>
      <c r="CK322" s="820">
        <v>0.26379999999999998</v>
      </c>
      <c r="CL322" s="820">
        <v>0.26379999999999998</v>
      </c>
      <c r="CM322" s="820">
        <v>0.26379999999999998</v>
      </c>
      <c r="CN322" s="820">
        <v>0.26379999999999998</v>
      </c>
      <c r="CO322" s="820">
        <v>0.26379999999999998</v>
      </c>
      <c r="CP322" s="820">
        <v>0.26379999999999998</v>
      </c>
      <c r="CQ322" s="820">
        <v>0.26379999999999998</v>
      </c>
      <c r="CR322" s="820">
        <v>0.26379999999999998</v>
      </c>
      <c r="CS322" s="820">
        <v>0.26379999999999998</v>
      </c>
      <c r="CT322" s="820">
        <v>0.26379999999999998</v>
      </c>
      <c r="CU322" s="820">
        <v>0.26379999999999998</v>
      </c>
      <c r="CV322" s="820"/>
      <c r="CW322" s="820"/>
      <c r="CX322" s="820"/>
      <c r="CY322" s="820"/>
      <c r="CZ322" s="820"/>
      <c r="DA322" s="821"/>
    </row>
    <row r="323" spans="2:105">
      <c r="B323" s="800">
        <v>19423</v>
      </c>
      <c r="C323" s="782" t="s">
        <v>682</v>
      </c>
      <c r="D323" s="782" t="s">
        <v>858</v>
      </c>
      <c r="E323" s="782" t="s">
        <v>740</v>
      </c>
      <c r="F323" s="782" t="s">
        <v>820</v>
      </c>
      <c r="G323" s="782" t="s">
        <v>821</v>
      </c>
      <c r="H323" s="815">
        <v>2016</v>
      </c>
      <c r="I323" s="816"/>
      <c r="J323" s="764">
        <v>828470</v>
      </c>
      <c r="K323" s="764"/>
      <c r="L323" s="764" t="s">
        <v>29</v>
      </c>
      <c r="M323" s="782"/>
      <c r="N323" s="782"/>
      <c r="O323" s="782"/>
      <c r="P323" s="782"/>
      <c r="Q323" s="782"/>
      <c r="R323" s="782"/>
      <c r="S323" s="816"/>
      <c r="T323" s="782" t="s">
        <v>859</v>
      </c>
      <c r="U323" s="782"/>
      <c r="V323" s="782"/>
      <c r="W323" s="782"/>
      <c r="X323" s="801">
        <v>42684</v>
      </c>
      <c r="Y323" s="815" t="s">
        <v>862</v>
      </c>
      <c r="Z323" s="815">
        <v>1</v>
      </c>
      <c r="AA323" s="815"/>
      <c r="AB323" s="815">
        <v>250</v>
      </c>
      <c r="AC323" s="814">
        <v>42739</v>
      </c>
      <c r="AD323" s="816"/>
      <c r="AE323" s="782" t="s">
        <v>825</v>
      </c>
      <c r="AF323" s="782"/>
      <c r="AG323" s="782"/>
      <c r="AH323" s="817"/>
      <c r="AI323" s="800">
        <v>1228</v>
      </c>
      <c r="AJ323" s="782">
        <v>0.36522153846153799</v>
      </c>
      <c r="AK323" s="816"/>
      <c r="AL323" s="800">
        <v>1.1130293159609119</v>
      </c>
      <c r="AM323" s="782">
        <v>1.0317025704103739</v>
      </c>
      <c r="AN323" s="782">
        <v>0.70002926543751831</v>
      </c>
      <c r="AO323" s="818">
        <v>0.70010615711252644</v>
      </c>
      <c r="AP323" s="816"/>
      <c r="AQ323" s="819">
        <v>1366.8</v>
      </c>
      <c r="AR323" s="820">
        <v>0.37680000000000002</v>
      </c>
      <c r="AS323" s="820">
        <v>1366.8</v>
      </c>
      <c r="AT323" s="820">
        <v>0.37680000000000002</v>
      </c>
      <c r="AU323" s="816"/>
      <c r="AV323" s="820">
        <v>956.8</v>
      </c>
      <c r="AW323" s="820">
        <v>0.26379999999999998</v>
      </c>
      <c r="AX323" s="820">
        <v>956.8</v>
      </c>
      <c r="AY323" s="820">
        <v>0.26379999999999998</v>
      </c>
      <c r="AZ323" s="816"/>
      <c r="BA323" s="820"/>
      <c r="BB323" s="820">
        <v>956.8</v>
      </c>
      <c r="BC323" s="820">
        <v>956.8</v>
      </c>
      <c r="BD323" s="820">
        <v>956.8</v>
      </c>
      <c r="BE323" s="820">
        <v>956.8</v>
      </c>
      <c r="BF323" s="820">
        <v>956.8</v>
      </c>
      <c r="BG323" s="820">
        <v>956.8</v>
      </c>
      <c r="BH323" s="820">
        <v>956.8</v>
      </c>
      <c r="BI323" s="820">
        <v>956.8</v>
      </c>
      <c r="BJ323" s="820">
        <v>956.8</v>
      </c>
      <c r="BK323" s="820">
        <v>956.8</v>
      </c>
      <c r="BL323" s="820">
        <v>956.8</v>
      </c>
      <c r="BM323" s="820">
        <v>956.8</v>
      </c>
      <c r="BN323" s="820">
        <v>956.8</v>
      </c>
      <c r="BO323" s="820">
        <v>956.8</v>
      </c>
      <c r="BP323" s="820">
        <v>956.8</v>
      </c>
      <c r="BQ323" s="820">
        <v>956.8</v>
      </c>
      <c r="BR323" s="820">
        <v>956.8</v>
      </c>
      <c r="BS323" s="820">
        <v>956.8</v>
      </c>
      <c r="BT323" s="820">
        <v>956.8</v>
      </c>
      <c r="BU323" s="820"/>
      <c r="BV323" s="820"/>
      <c r="BW323" s="820"/>
      <c r="BX323" s="820"/>
      <c r="BY323" s="820"/>
      <c r="BZ323" s="820"/>
      <c r="CA323" s="816"/>
      <c r="CB323" s="820"/>
      <c r="CC323" s="820">
        <v>0.26379999999999998</v>
      </c>
      <c r="CD323" s="820">
        <v>0.26379999999999998</v>
      </c>
      <c r="CE323" s="820">
        <v>0.26379999999999998</v>
      </c>
      <c r="CF323" s="820">
        <v>0.26379999999999998</v>
      </c>
      <c r="CG323" s="820">
        <v>0.26379999999999998</v>
      </c>
      <c r="CH323" s="820">
        <v>0.26379999999999998</v>
      </c>
      <c r="CI323" s="820">
        <v>0.26379999999999998</v>
      </c>
      <c r="CJ323" s="820">
        <v>0.26379999999999998</v>
      </c>
      <c r="CK323" s="820">
        <v>0.26379999999999998</v>
      </c>
      <c r="CL323" s="820">
        <v>0.26379999999999998</v>
      </c>
      <c r="CM323" s="820">
        <v>0.26379999999999998</v>
      </c>
      <c r="CN323" s="820">
        <v>0.26379999999999998</v>
      </c>
      <c r="CO323" s="820">
        <v>0.26379999999999998</v>
      </c>
      <c r="CP323" s="820">
        <v>0.26379999999999998</v>
      </c>
      <c r="CQ323" s="820">
        <v>0.26379999999999998</v>
      </c>
      <c r="CR323" s="820">
        <v>0.26379999999999998</v>
      </c>
      <c r="CS323" s="820">
        <v>0.26379999999999998</v>
      </c>
      <c r="CT323" s="820">
        <v>0.26379999999999998</v>
      </c>
      <c r="CU323" s="820">
        <v>0.26379999999999998</v>
      </c>
      <c r="CV323" s="820"/>
      <c r="CW323" s="820"/>
      <c r="CX323" s="820"/>
      <c r="CY323" s="820"/>
      <c r="CZ323" s="820"/>
      <c r="DA323" s="821"/>
    </row>
    <row r="324" spans="2:105">
      <c r="B324" s="800">
        <v>19435</v>
      </c>
      <c r="C324" s="782" t="s">
        <v>682</v>
      </c>
      <c r="D324" s="782" t="s">
        <v>858</v>
      </c>
      <c r="E324" s="782" t="s">
        <v>740</v>
      </c>
      <c r="F324" s="782" t="s">
        <v>820</v>
      </c>
      <c r="G324" s="782" t="s">
        <v>821</v>
      </c>
      <c r="H324" s="815">
        <v>2016</v>
      </c>
      <c r="I324" s="816"/>
      <c r="J324" s="764">
        <v>836464</v>
      </c>
      <c r="K324" s="764"/>
      <c r="L324" s="764" t="s">
        <v>29</v>
      </c>
      <c r="M324" s="782"/>
      <c r="N324" s="782"/>
      <c r="O324" s="782"/>
      <c r="P324" s="782"/>
      <c r="Q324" s="782"/>
      <c r="R324" s="782"/>
      <c r="S324" s="816"/>
      <c r="T324" s="782" t="s">
        <v>859</v>
      </c>
      <c r="U324" s="782"/>
      <c r="V324" s="782"/>
      <c r="W324" s="782"/>
      <c r="X324" s="801">
        <v>42719</v>
      </c>
      <c r="Y324" s="815" t="s">
        <v>862</v>
      </c>
      <c r="Z324" s="815">
        <v>1</v>
      </c>
      <c r="AA324" s="815"/>
      <c r="AB324" s="815">
        <v>250</v>
      </c>
      <c r="AC324" s="814">
        <v>42739</v>
      </c>
      <c r="AD324" s="816"/>
      <c r="AE324" s="782" t="s">
        <v>825</v>
      </c>
      <c r="AF324" s="782"/>
      <c r="AG324" s="782"/>
      <c r="AH324" s="817"/>
      <c r="AI324" s="800">
        <v>1228</v>
      </c>
      <c r="AJ324" s="782">
        <v>0.36522153846153799</v>
      </c>
      <c r="AK324" s="816"/>
      <c r="AL324" s="800">
        <v>1.1130293159609119</v>
      </c>
      <c r="AM324" s="782">
        <v>1.0317025704103739</v>
      </c>
      <c r="AN324" s="782">
        <v>0.70002926543751831</v>
      </c>
      <c r="AO324" s="818">
        <v>0.70010615711252644</v>
      </c>
      <c r="AP324" s="816"/>
      <c r="AQ324" s="819">
        <v>1366.8</v>
      </c>
      <c r="AR324" s="820">
        <v>0.37680000000000002</v>
      </c>
      <c r="AS324" s="820">
        <v>1366.8</v>
      </c>
      <c r="AT324" s="820">
        <v>0.37680000000000002</v>
      </c>
      <c r="AU324" s="816"/>
      <c r="AV324" s="820">
        <v>956.8</v>
      </c>
      <c r="AW324" s="820">
        <v>0.26379999999999998</v>
      </c>
      <c r="AX324" s="820">
        <v>956.8</v>
      </c>
      <c r="AY324" s="820">
        <v>0.26379999999999998</v>
      </c>
      <c r="AZ324" s="816"/>
      <c r="BA324" s="820"/>
      <c r="BB324" s="820">
        <v>956.8</v>
      </c>
      <c r="BC324" s="820">
        <v>956.8</v>
      </c>
      <c r="BD324" s="820">
        <v>956.8</v>
      </c>
      <c r="BE324" s="820">
        <v>956.8</v>
      </c>
      <c r="BF324" s="820">
        <v>956.8</v>
      </c>
      <c r="BG324" s="820">
        <v>956.8</v>
      </c>
      <c r="BH324" s="820">
        <v>956.8</v>
      </c>
      <c r="BI324" s="820">
        <v>956.8</v>
      </c>
      <c r="BJ324" s="820">
        <v>956.8</v>
      </c>
      <c r="BK324" s="820">
        <v>956.8</v>
      </c>
      <c r="BL324" s="820">
        <v>956.8</v>
      </c>
      <c r="BM324" s="820">
        <v>956.8</v>
      </c>
      <c r="BN324" s="820">
        <v>956.8</v>
      </c>
      <c r="BO324" s="820">
        <v>956.8</v>
      </c>
      <c r="BP324" s="820">
        <v>956.8</v>
      </c>
      <c r="BQ324" s="820">
        <v>956.8</v>
      </c>
      <c r="BR324" s="820">
        <v>956.8</v>
      </c>
      <c r="BS324" s="820">
        <v>956.8</v>
      </c>
      <c r="BT324" s="820">
        <v>956.8</v>
      </c>
      <c r="BU324" s="820"/>
      <c r="BV324" s="820"/>
      <c r="BW324" s="820"/>
      <c r="BX324" s="820"/>
      <c r="BY324" s="820"/>
      <c r="BZ324" s="820"/>
      <c r="CA324" s="816"/>
      <c r="CB324" s="820"/>
      <c r="CC324" s="820">
        <v>0.26379999999999998</v>
      </c>
      <c r="CD324" s="820">
        <v>0.26379999999999998</v>
      </c>
      <c r="CE324" s="820">
        <v>0.26379999999999998</v>
      </c>
      <c r="CF324" s="820">
        <v>0.26379999999999998</v>
      </c>
      <c r="CG324" s="820">
        <v>0.26379999999999998</v>
      </c>
      <c r="CH324" s="820">
        <v>0.26379999999999998</v>
      </c>
      <c r="CI324" s="820">
        <v>0.26379999999999998</v>
      </c>
      <c r="CJ324" s="820">
        <v>0.26379999999999998</v>
      </c>
      <c r="CK324" s="820">
        <v>0.26379999999999998</v>
      </c>
      <c r="CL324" s="820">
        <v>0.26379999999999998</v>
      </c>
      <c r="CM324" s="820">
        <v>0.26379999999999998</v>
      </c>
      <c r="CN324" s="820">
        <v>0.26379999999999998</v>
      </c>
      <c r="CO324" s="820">
        <v>0.26379999999999998</v>
      </c>
      <c r="CP324" s="820">
        <v>0.26379999999999998</v>
      </c>
      <c r="CQ324" s="820">
        <v>0.26379999999999998</v>
      </c>
      <c r="CR324" s="820">
        <v>0.26379999999999998</v>
      </c>
      <c r="CS324" s="820">
        <v>0.26379999999999998</v>
      </c>
      <c r="CT324" s="820">
        <v>0.26379999999999998</v>
      </c>
      <c r="CU324" s="820">
        <v>0.26379999999999998</v>
      </c>
      <c r="CV324" s="820"/>
      <c r="CW324" s="820"/>
      <c r="CX324" s="820"/>
      <c r="CY324" s="820"/>
      <c r="CZ324" s="820"/>
      <c r="DA324" s="821"/>
    </row>
    <row r="325" spans="2:105">
      <c r="B325" s="800">
        <v>19436</v>
      </c>
      <c r="C325" s="782" t="s">
        <v>682</v>
      </c>
      <c r="D325" s="782" t="s">
        <v>858</v>
      </c>
      <c r="E325" s="782" t="s">
        <v>740</v>
      </c>
      <c r="F325" s="782" t="s">
        <v>820</v>
      </c>
      <c r="G325" s="782" t="s">
        <v>821</v>
      </c>
      <c r="H325" s="815">
        <v>2016</v>
      </c>
      <c r="I325" s="816"/>
      <c r="J325" s="764">
        <v>830702</v>
      </c>
      <c r="K325" s="764"/>
      <c r="L325" s="764" t="s">
        <v>29</v>
      </c>
      <c r="M325" s="782"/>
      <c r="N325" s="782"/>
      <c r="O325" s="782"/>
      <c r="P325" s="782"/>
      <c r="Q325" s="782"/>
      <c r="R325" s="782"/>
      <c r="S325" s="816"/>
      <c r="T325" s="782" t="s">
        <v>863</v>
      </c>
      <c r="U325" s="782"/>
      <c r="V325" s="782"/>
      <c r="W325" s="782"/>
      <c r="X325" s="801">
        <v>42702</v>
      </c>
      <c r="Y325" s="815" t="s">
        <v>864</v>
      </c>
      <c r="Z325" s="815">
        <v>2</v>
      </c>
      <c r="AA325" s="815"/>
      <c r="AB325" s="815">
        <v>650</v>
      </c>
      <c r="AC325" s="814">
        <v>42739</v>
      </c>
      <c r="AD325" s="816"/>
      <c r="AE325" s="782" t="s">
        <v>825</v>
      </c>
      <c r="AF325" s="782"/>
      <c r="AG325" s="782"/>
      <c r="AH325" s="817"/>
      <c r="AI325" s="800">
        <v>1244.8599999999999</v>
      </c>
      <c r="AJ325" s="782">
        <v>0.3751185861316742</v>
      </c>
      <c r="AK325" s="816"/>
      <c r="AL325" s="800">
        <v>1.1234998313063316</v>
      </c>
      <c r="AM325" s="782">
        <v>1.0993856749482398</v>
      </c>
      <c r="AN325" s="782">
        <v>0.70684970684970683</v>
      </c>
      <c r="AO325" s="818">
        <v>0.7259941804073714</v>
      </c>
      <c r="AP325" s="816"/>
      <c r="AQ325" s="819">
        <v>1398.6</v>
      </c>
      <c r="AR325" s="820">
        <v>0.41240000000000004</v>
      </c>
      <c r="AS325" s="820">
        <v>1398.6</v>
      </c>
      <c r="AT325" s="820">
        <v>0.41240000000000004</v>
      </c>
      <c r="AU325" s="816"/>
      <c r="AV325" s="820">
        <v>988.59999999999991</v>
      </c>
      <c r="AW325" s="820">
        <v>0.2994</v>
      </c>
      <c r="AX325" s="820">
        <v>988.59999999999991</v>
      </c>
      <c r="AY325" s="820">
        <v>0.2994</v>
      </c>
      <c r="AZ325" s="816"/>
      <c r="BA325" s="820"/>
      <c r="BB325" s="820">
        <v>988.59999999999991</v>
      </c>
      <c r="BC325" s="820">
        <v>988.59999999999991</v>
      </c>
      <c r="BD325" s="820">
        <v>988.59999999999991</v>
      </c>
      <c r="BE325" s="820">
        <v>988.59999999999991</v>
      </c>
      <c r="BF325" s="820">
        <v>988.59999999999991</v>
      </c>
      <c r="BG325" s="820">
        <v>988.59999999999991</v>
      </c>
      <c r="BH325" s="820">
        <v>988.59999999999991</v>
      </c>
      <c r="BI325" s="820">
        <v>988.59999999999991</v>
      </c>
      <c r="BJ325" s="820">
        <v>988.59999999999991</v>
      </c>
      <c r="BK325" s="820">
        <v>988.59999999999991</v>
      </c>
      <c r="BL325" s="820">
        <v>988.59999999999991</v>
      </c>
      <c r="BM325" s="820">
        <v>988.59999999999991</v>
      </c>
      <c r="BN325" s="820">
        <v>988.59999999999991</v>
      </c>
      <c r="BO325" s="820">
        <v>988.59999999999991</v>
      </c>
      <c r="BP325" s="820">
        <v>988.59999999999991</v>
      </c>
      <c r="BQ325" s="820">
        <v>988.59999999999991</v>
      </c>
      <c r="BR325" s="820">
        <v>988.59999999999991</v>
      </c>
      <c r="BS325" s="820">
        <v>988.59999999999991</v>
      </c>
      <c r="BT325" s="820">
        <v>956.8</v>
      </c>
      <c r="BU325" s="820"/>
      <c r="BV325" s="820"/>
      <c r="BW325" s="820"/>
      <c r="BX325" s="820"/>
      <c r="BY325" s="820"/>
      <c r="BZ325" s="820"/>
      <c r="CA325" s="816"/>
      <c r="CB325" s="820"/>
      <c r="CC325" s="820">
        <v>0.2994</v>
      </c>
      <c r="CD325" s="820">
        <v>0.2994</v>
      </c>
      <c r="CE325" s="820">
        <v>0.2994</v>
      </c>
      <c r="CF325" s="820">
        <v>0.2994</v>
      </c>
      <c r="CG325" s="820">
        <v>0.2994</v>
      </c>
      <c r="CH325" s="820">
        <v>0.2994</v>
      </c>
      <c r="CI325" s="820">
        <v>0.2994</v>
      </c>
      <c r="CJ325" s="820">
        <v>0.2994</v>
      </c>
      <c r="CK325" s="820">
        <v>0.2994</v>
      </c>
      <c r="CL325" s="820">
        <v>0.2994</v>
      </c>
      <c r="CM325" s="820">
        <v>0.2994</v>
      </c>
      <c r="CN325" s="820">
        <v>0.2994</v>
      </c>
      <c r="CO325" s="820">
        <v>0.2994</v>
      </c>
      <c r="CP325" s="820">
        <v>0.2994</v>
      </c>
      <c r="CQ325" s="820">
        <v>0.2994</v>
      </c>
      <c r="CR325" s="820">
        <v>0.2994</v>
      </c>
      <c r="CS325" s="820">
        <v>0.2994</v>
      </c>
      <c r="CT325" s="820">
        <v>0.2994</v>
      </c>
      <c r="CU325" s="820">
        <v>0.26379999999999998</v>
      </c>
      <c r="CV325" s="820"/>
      <c r="CW325" s="820"/>
      <c r="CX325" s="820"/>
      <c r="CY325" s="820"/>
      <c r="CZ325" s="820"/>
      <c r="DA325" s="821"/>
    </row>
    <row r="326" spans="2:105">
      <c r="B326" s="800">
        <v>19427</v>
      </c>
      <c r="C326" s="782" t="s">
        <v>682</v>
      </c>
      <c r="D326" s="782" t="s">
        <v>858</v>
      </c>
      <c r="E326" s="782" t="s">
        <v>740</v>
      </c>
      <c r="F326" s="782" t="s">
        <v>820</v>
      </c>
      <c r="G326" s="782" t="s">
        <v>821</v>
      </c>
      <c r="H326" s="815">
        <v>2016</v>
      </c>
      <c r="I326" s="816"/>
      <c r="J326" s="764">
        <v>829875</v>
      </c>
      <c r="K326" s="764"/>
      <c r="L326" s="764" t="s">
        <v>29</v>
      </c>
      <c r="M326" s="782"/>
      <c r="N326" s="782"/>
      <c r="O326" s="782"/>
      <c r="P326" s="782"/>
      <c r="Q326" s="782"/>
      <c r="R326" s="782"/>
      <c r="S326" s="816"/>
      <c r="T326" s="782" t="s">
        <v>859</v>
      </c>
      <c r="U326" s="782"/>
      <c r="V326" s="782"/>
      <c r="W326" s="782"/>
      <c r="X326" s="801">
        <v>42690</v>
      </c>
      <c r="Y326" s="815" t="s">
        <v>862</v>
      </c>
      <c r="Z326" s="815">
        <v>1</v>
      </c>
      <c r="AA326" s="815"/>
      <c r="AB326" s="815">
        <v>250</v>
      </c>
      <c r="AC326" s="814">
        <v>42761</v>
      </c>
      <c r="AD326" s="816"/>
      <c r="AE326" s="782" t="s">
        <v>825</v>
      </c>
      <c r="AF326" s="782"/>
      <c r="AG326" s="782"/>
      <c r="AH326" s="817"/>
      <c r="AI326" s="800">
        <v>1228</v>
      </c>
      <c r="AJ326" s="782">
        <v>0.36522153846153799</v>
      </c>
      <c r="AK326" s="816"/>
      <c r="AL326" s="800">
        <v>1.1130293159609119</v>
      </c>
      <c r="AM326" s="782">
        <v>1.0317025704103739</v>
      </c>
      <c r="AN326" s="782">
        <v>0.70002926543751831</v>
      </c>
      <c r="AO326" s="818">
        <v>0.70010615711252644</v>
      </c>
      <c r="AP326" s="816"/>
      <c r="AQ326" s="819">
        <v>1366.8</v>
      </c>
      <c r="AR326" s="820">
        <v>0.37680000000000002</v>
      </c>
      <c r="AS326" s="820">
        <v>1366.8</v>
      </c>
      <c r="AT326" s="820">
        <v>0.37680000000000002</v>
      </c>
      <c r="AU326" s="816"/>
      <c r="AV326" s="820">
        <v>956.8</v>
      </c>
      <c r="AW326" s="820">
        <v>0.26379999999999998</v>
      </c>
      <c r="AX326" s="820">
        <v>956.8</v>
      </c>
      <c r="AY326" s="820">
        <v>0.26379999999999998</v>
      </c>
      <c r="AZ326" s="816"/>
      <c r="BA326" s="820"/>
      <c r="BB326" s="820">
        <v>956.8</v>
      </c>
      <c r="BC326" s="820">
        <v>956.8</v>
      </c>
      <c r="BD326" s="820">
        <v>956.8</v>
      </c>
      <c r="BE326" s="820">
        <v>956.8</v>
      </c>
      <c r="BF326" s="820">
        <v>956.8</v>
      </c>
      <c r="BG326" s="820">
        <v>956.8</v>
      </c>
      <c r="BH326" s="820">
        <v>956.8</v>
      </c>
      <c r="BI326" s="820">
        <v>956.8</v>
      </c>
      <c r="BJ326" s="820">
        <v>956.8</v>
      </c>
      <c r="BK326" s="820">
        <v>956.8</v>
      </c>
      <c r="BL326" s="820">
        <v>956.8</v>
      </c>
      <c r="BM326" s="820">
        <v>956.8</v>
      </c>
      <c r="BN326" s="820">
        <v>956.8</v>
      </c>
      <c r="BO326" s="820">
        <v>956.8</v>
      </c>
      <c r="BP326" s="820">
        <v>956.8</v>
      </c>
      <c r="BQ326" s="820">
        <v>956.8</v>
      </c>
      <c r="BR326" s="820">
        <v>956.8</v>
      </c>
      <c r="BS326" s="820">
        <v>956.8</v>
      </c>
      <c r="BT326" s="820">
        <v>956.8</v>
      </c>
      <c r="BU326" s="820"/>
      <c r="BV326" s="820"/>
      <c r="BW326" s="820"/>
      <c r="BX326" s="820"/>
      <c r="BY326" s="820"/>
      <c r="BZ326" s="820"/>
      <c r="CA326" s="816"/>
      <c r="CB326" s="820"/>
      <c r="CC326" s="820">
        <v>0.26379999999999998</v>
      </c>
      <c r="CD326" s="820">
        <v>0.26379999999999998</v>
      </c>
      <c r="CE326" s="820">
        <v>0.26379999999999998</v>
      </c>
      <c r="CF326" s="820">
        <v>0.26379999999999998</v>
      </c>
      <c r="CG326" s="820">
        <v>0.26379999999999998</v>
      </c>
      <c r="CH326" s="820">
        <v>0.26379999999999998</v>
      </c>
      <c r="CI326" s="820">
        <v>0.26379999999999998</v>
      </c>
      <c r="CJ326" s="820">
        <v>0.26379999999999998</v>
      </c>
      <c r="CK326" s="820">
        <v>0.26379999999999998</v>
      </c>
      <c r="CL326" s="820">
        <v>0.26379999999999998</v>
      </c>
      <c r="CM326" s="820">
        <v>0.26379999999999998</v>
      </c>
      <c r="CN326" s="820">
        <v>0.26379999999999998</v>
      </c>
      <c r="CO326" s="820">
        <v>0.26379999999999998</v>
      </c>
      <c r="CP326" s="820">
        <v>0.26379999999999998</v>
      </c>
      <c r="CQ326" s="820">
        <v>0.26379999999999998</v>
      </c>
      <c r="CR326" s="820">
        <v>0.26379999999999998</v>
      </c>
      <c r="CS326" s="820">
        <v>0.26379999999999998</v>
      </c>
      <c r="CT326" s="820">
        <v>0.26379999999999998</v>
      </c>
      <c r="CU326" s="820">
        <v>0.26379999999999998</v>
      </c>
      <c r="CV326" s="820"/>
      <c r="CW326" s="820"/>
      <c r="CX326" s="820"/>
      <c r="CY326" s="820"/>
      <c r="CZ326" s="820"/>
      <c r="DA326" s="821"/>
    </row>
    <row r="327" spans="2:105">
      <c r="B327" s="800">
        <v>19428</v>
      </c>
      <c r="C327" s="782" t="s">
        <v>682</v>
      </c>
      <c r="D327" s="782" t="s">
        <v>858</v>
      </c>
      <c r="E327" s="782" t="s">
        <v>740</v>
      </c>
      <c r="F327" s="782" t="s">
        <v>820</v>
      </c>
      <c r="G327" s="782" t="s">
        <v>821</v>
      </c>
      <c r="H327" s="815">
        <v>2016</v>
      </c>
      <c r="I327" s="816"/>
      <c r="J327" s="764">
        <v>830262</v>
      </c>
      <c r="K327" s="764"/>
      <c r="L327" s="764" t="s">
        <v>29</v>
      </c>
      <c r="M327" s="782"/>
      <c r="N327" s="782"/>
      <c r="O327" s="782"/>
      <c r="P327" s="782"/>
      <c r="Q327" s="782"/>
      <c r="R327" s="782"/>
      <c r="S327" s="816"/>
      <c r="T327" s="782" t="s">
        <v>859</v>
      </c>
      <c r="U327" s="782"/>
      <c r="V327" s="782"/>
      <c r="W327" s="782"/>
      <c r="X327" s="801">
        <v>42669</v>
      </c>
      <c r="Y327" s="815" t="s">
        <v>862</v>
      </c>
      <c r="Z327" s="815">
        <v>1</v>
      </c>
      <c r="AA327" s="815"/>
      <c r="AB327" s="815">
        <v>250</v>
      </c>
      <c r="AC327" s="814">
        <v>42739</v>
      </c>
      <c r="AD327" s="816"/>
      <c r="AE327" s="782" t="s">
        <v>825</v>
      </c>
      <c r="AF327" s="782"/>
      <c r="AG327" s="782"/>
      <c r="AH327" s="817"/>
      <c r="AI327" s="800">
        <v>1228</v>
      </c>
      <c r="AJ327" s="782">
        <v>0.36522153846153799</v>
      </c>
      <c r="AK327" s="816"/>
      <c r="AL327" s="800">
        <v>1.1130293159609119</v>
      </c>
      <c r="AM327" s="782">
        <v>1.0317025704103739</v>
      </c>
      <c r="AN327" s="782">
        <v>0.70002926543751831</v>
      </c>
      <c r="AO327" s="818">
        <v>0.70010615711252644</v>
      </c>
      <c r="AP327" s="816"/>
      <c r="AQ327" s="819">
        <v>1366.8</v>
      </c>
      <c r="AR327" s="820">
        <v>0.37680000000000002</v>
      </c>
      <c r="AS327" s="820">
        <v>1366.8</v>
      </c>
      <c r="AT327" s="820">
        <v>0.37680000000000002</v>
      </c>
      <c r="AU327" s="816"/>
      <c r="AV327" s="820">
        <v>956.8</v>
      </c>
      <c r="AW327" s="820">
        <v>0.26379999999999998</v>
      </c>
      <c r="AX327" s="820">
        <v>956.8</v>
      </c>
      <c r="AY327" s="820">
        <v>0.26379999999999998</v>
      </c>
      <c r="AZ327" s="816"/>
      <c r="BA327" s="820"/>
      <c r="BB327" s="820">
        <v>956.8</v>
      </c>
      <c r="BC327" s="820">
        <v>956.8</v>
      </c>
      <c r="BD327" s="820">
        <v>956.8</v>
      </c>
      <c r="BE327" s="820">
        <v>956.8</v>
      </c>
      <c r="BF327" s="820">
        <v>956.8</v>
      </c>
      <c r="BG327" s="820">
        <v>956.8</v>
      </c>
      <c r="BH327" s="820">
        <v>956.8</v>
      </c>
      <c r="BI327" s="820">
        <v>956.8</v>
      </c>
      <c r="BJ327" s="820">
        <v>956.8</v>
      </c>
      <c r="BK327" s="820">
        <v>956.8</v>
      </c>
      <c r="BL327" s="820">
        <v>956.8</v>
      </c>
      <c r="BM327" s="820">
        <v>956.8</v>
      </c>
      <c r="BN327" s="820">
        <v>956.8</v>
      </c>
      <c r="BO327" s="820">
        <v>956.8</v>
      </c>
      <c r="BP327" s="820">
        <v>956.8</v>
      </c>
      <c r="BQ327" s="820">
        <v>956.8</v>
      </c>
      <c r="BR327" s="820">
        <v>956.8</v>
      </c>
      <c r="BS327" s="820">
        <v>956.8</v>
      </c>
      <c r="BT327" s="820">
        <v>956.8</v>
      </c>
      <c r="BU327" s="820"/>
      <c r="BV327" s="820"/>
      <c r="BW327" s="820"/>
      <c r="BX327" s="820"/>
      <c r="BY327" s="820"/>
      <c r="BZ327" s="820"/>
      <c r="CA327" s="816"/>
      <c r="CB327" s="820"/>
      <c r="CC327" s="820">
        <v>0.26379999999999998</v>
      </c>
      <c r="CD327" s="820">
        <v>0.26379999999999998</v>
      </c>
      <c r="CE327" s="820">
        <v>0.26379999999999998</v>
      </c>
      <c r="CF327" s="820">
        <v>0.26379999999999998</v>
      </c>
      <c r="CG327" s="820">
        <v>0.26379999999999998</v>
      </c>
      <c r="CH327" s="820">
        <v>0.26379999999999998</v>
      </c>
      <c r="CI327" s="820">
        <v>0.26379999999999998</v>
      </c>
      <c r="CJ327" s="820">
        <v>0.26379999999999998</v>
      </c>
      <c r="CK327" s="820">
        <v>0.26379999999999998</v>
      </c>
      <c r="CL327" s="820">
        <v>0.26379999999999998</v>
      </c>
      <c r="CM327" s="820">
        <v>0.26379999999999998</v>
      </c>
      <c r="CN327" s="820">
        <v>0.26379999999999998</v>
      </c>
      <c r="CO327" s="820">
        <v>0.26379999999999998</v>
      </c>
      <c r="CP327" s="820">
        <v>0.26379999999999998</v>
      </c>
      <c r="CQ327" s="820">
        <v>0.26379999999999998</v>
      </c>
      <c r="CR327" s="820">
        <v>0.26379999999999998</v>
      </c>
      <c r="CS327" s="820">
        <v>0.26379999999999998</v>
      </c>
      <c r="CT327" s="820">
        <v>0.26379999999999998</v>
      </c>
      <c r="CU327" s="820">
        <v>0.26379999999999998</v>
      </c>
      <c r="CV327" s="820"/>
      <c r="CW327" s="820"/>
      <c r="CX327" s="820"/>
      <c r="CY327" s="820"/>
      <c r="CZ327" s="820"/>
      <c r="DA327" s="821"/>
    </row>
    <row r="328" spans="2:105">
      <c r="B328" s="800">
        <v>19429</v>
      </c>
      <c r="C328" s="782" t="s">
        <v>682</v>
      </c>
      <c r="D328" s="782" t="s">
        <v>858</v>
      </c>
      <c r="E328" s="782" t="s">
        <v>740</v>
      </c>
      <c r="F328" s="782" t="s">
        <v>820</v>
      </c>
      <c r="G328" s="782" t="s">
        <v>821</v>
      </c>
      <c r="H328" s="815">
        <v>2016</v>
      </c>
      <c r="I328" s="816"/>
      <c r="J328" s="764">
        <v>835776</v>
      </c>
      <c r="K328" s="764"/>
      <c r="L328" s="764" t="s">
        <v>29</v>
      </c>
      <c r="M328" s="782"/>
      <c r="N328" s="782"/>
      <c r="O328" s="782"/>
      <c r="P328" s="782"/>
      <c r="Q328" s="782"/>
      <c r="R328" s="782"/>
      <c r="S328" s="816"/>
      <c r="T328" s="782" t="s">
        <v>859</v>
      </c>
      <c r="U328" s="782"/>
      <c r="V328" s="782"/>
      <c r="W328" s="782"/>
      <c r="X328" s="801">
        <v>42692</v>
      </c>
      <c r="Y328" s="815" t="s">
        <v>862</v>
      </c>
      <c r="Z328" s="815">
        <v>1</v>
      </c>
      <c r="AA328" s="815"/>
      <c r="AB328" s="815">
        <v>250</v>
      </c>
      <c r="AC328" s="814">
        <v>42761</v>
      </c>
      <c r="AD328" s="816"/>
      <c r="AE328" s="782" t="s">
        <v>825</v>
      </c>
      <c r="AF328" s="782"/>
      <c r="AG328" s="782"/>
      <c r="AH328" s="817"/>
      <c r="AI328" s="800">
        <v>1228</v>
      </c>
      <c r="AJ328" s="782">
        <v>0.36522153846153799</v>
      </c>
      <c r="AK328" s="816"/>
      <c r="AL328" s="800">
        <v>1.1130293159609119</v>
      </c>
      <c r="AM328" s="782">
        <v>1.0317025704103739</v>
      </c>
      <c r="AN328" s="782">
        <v>0.70002926543751831</v>
      </c>
      <c r="AO328" s="818">
        <v>0.70010615711252644</v>
      </c>
      <c r="AP328" s="816"/>
      <c r="AQ328" s="819">
        <v>1366.8</v>
      </c>
      <c r="AR328" s="820">
        <v>0.37680000000000002</v>
      </c>
      <c r="AS328" s="820">
        <v>1366.8</v>
      </c>
      <c r="AT328" s="820">
        <v>0.37680000000000002</v>
      </c>
      <c r="AU328" s="816"/>
      <c r="AV328" s="820">
        <v>956.8</v>
      </c>
      <c r="AW328" s="820">
        <v>0.26379999999999998</v>
      </c>
      <c r="AX328" s="820">
        <v>956.8</v>
      </c>
      <c r="AY328" s="820">
        <v>0.26379999999999998</v>
      </c>
      <c r="AZ328" s="816"/>
      <c r="BA328" s="820"/>
      <c r="BB328" s="820">
        <v>956.8</v>
      </c>
      <c r="BC328" s="820">
        <v>956.8</v>
      </c>
      <c r="BD328" s="820">
        <v>956.8</v>
      </c>
      <c r="BE328" s="820">
        <v>956.8</v>
      </c>
      <c r="BF328" s="820">
        <v>956.8</v>
      </c>
      <c r="BG328" s="820">
        <v>956.8</v>
      </c>
      <c r="BH328" s="820">
        <v>956.8</v>
      </c>
      <c r="BI328" s="820">
        <v>956.8</v>
      </c>
      <c r="BJ328" s="820">
        <v>956.8</v>
      </c>
      <c r="BK328" s="820">
        <v>956.8</v>
      </c>
      <c r="BL328" s="820">
        <v>956.8</v>
      </c>
      <c r="BM328" s="820">
        <v>956.8</v>
      </c>
      <c r="BN328" s="820">
        <v>956.8</v>
      </c>
      <c r="BO328" s="820">
        <v>956.8</v>
      </c>
      <c r="BP328" s="820">
        <v>956.8</v>
      </c>
      <c r="BQ328" s="820">
        <v>956.8</v>
      </c>
      <c r="BR328" s="820">
        <v>956.8</v>
      </c>
      <c r="BS328" s="820">
        <v>956.8</v>
      </c>
      <c r="BT328" s="820">
        <v>956.8</v>
      </c>
      <c r="BU328" s="820"/>
      <c r="BV328" s="820"/>
      <c r="BW328" s="820"/>
      <c r="BX328" s="820"/>
      <c r="BY328" s="820"/>
      <c r="BZ328" s="820"/>
      <c r="CA328" s="816"/>
      <c r="CB328" s="820"/>
      <c r="CC328" s="820">
        <v>0.26379999999999998</v>
      </c>
      <c r="CD328" s="820">
        <v>0.26379999999999998</v>
      </c>
      <c r="CE328" s="820">
        <v>0.26379999999999998</v>
      </c>
      <c r="CF328" s="820">
        <v>0.26379999999999998</v>
      </c>
      <c r="CG328" s="820">
        <v>0.26379999999999998</v>
      </c>
      <c r="CH328" s="820">
        <v>0.26379999999999998</v>
      </c>
      <c r="CI328" s="820">
        <v>0.26379999999999998</v>
      </c>
      <c r="CJ328" s="820">
        <v>0.26379999999999998</v>
      </c>
      <c r="CK328" s="820">
        <v>0.26379999999999998</v>
      </c>
      <c r="CL328" s="820">
        <v>0.26379999999999998</v>
      </c>
      <c r="CM328" s="820">
        <v>0.26379999999999998</v>
      </c>
      <c r="CN328" s="820">
        <v>0.26379999999999998</v>
      </c>
      <c r="CO328" s="820">
        <v>0.26379999999999998</v>
      </c>
      <c r="CP328" s="820">
        <v>0.26379999999999998</v>
      </c>
      <c r="CQ328" s="820">
        <v>0.26379999999999998</v>
      </c>
      <c r="CR328" s="820">
        <v>0.26379999999999998</v>
      </c>
      <c r="CS328" s="820">
        <v>0.26379999999999998</v>
      </c>
      <c r="CT328" s="820">
        <v>0.26379999999999998</v>
      </c>
      <c r="CU328" s="820">
        <v>0.26379999999999998</v>
      </c>
      <c r="CV328" s="820"/>
      <c r="CW328" s="820"/>
      <c r="CX328" s="820"/>
      <c r="CY328" s="820"/>
      <c r="CZ328" s="820"/>
      <c r="DA328" s="821"/>
    </row>
    <row r="329" spans="2:105">
      <c r="B329" s="800">
        <v>19437</v>
      </c>
      <c r="C329" s="782" t="s">
        <v>682</v>
      </c>
      <c r="D329" s="782" t="s">
        <v>858</v>
      </c>
      <c r="E329" s="782" t="s">
        <v>740</v>
      </c>
      <c r="F329" s="782" t="s">
        <v>820</v>
      </c>
      <c r="G329" s="782" t="s">
        <v>821</v>
      </c>
      <c r="H329" s="815">
        <v>2016</v>
      </c>
      <c r="I329" s="816"/>
      <c r="J329" s="764">
        <v>837273</v>
      </c>
      <c r="K329" s="764"/>
      <c r="L329" s="764" t="s">
        <v>29</v>
      </c>
      <c r="M329" s="782"/>
      <c r="N329" s="782"/>
      <c r="O329" s="782"/>
      <c r="P329" s="782"/>
      <c r="Q329" s="782"/>
      <c r="R329" s="782"/>
      <c r="S329" s="816"/>
      <c r="T329" s="782" t="s">
        <v>863</v>
      </c>
      <c r="U329" s="782"/>
      <c r="V329" s="782"/>
      <c r="W329" s="782"/>
      <c r="X329" s="801">
        <v>42717</v>
      </c>
      <c r="Y329" s="815" t="s">
        <v>864</v>
      </c>
      <c r="Z329" s="815">
        <v>2</v>
      </c>
      <c r="AA329" s="815"/>
      <c r="AB329" s="815">
        <v>650</v>
      </c>
      <c r="AC329" s="814">
        <v>42739</v>
      </c>
      <c r="AD329" s="816"/>
      <c r="AE329" s="782" t="s">
        <v>825</v>
      </c>
      <c r="AF329" s="782"/>
      <c r="AG329" s="782"/>
      <c r="AH329" s="817"/>
      <c r="AI329" s="800">
        <v>1244.8599999999999</v>
      </c>
      <c r="AJ329" s="782">
        <v>0.3751185861316742</v>
      </c>
      <c r="AK329" s="816"/>
      <c r="AL329" s="800">
        <v>1.1234998313063316</v>
      </c>
      <c r="AM329" s="782">
        <v>1.0993856749482398</v>
      </c>
      <c r="AN329" s="782">
        <v>0.70684970684970683</v>
      </c>
      <c r="AO329" s="818">
        <v>0.7259941804073714</v>
      </c>
      <c r="AP329" s="816"/>
      <c r="AQ329" s="819">
        <v>1398.6</v>
      </c>
      <c r="AR329" s="820">
        <v>0.41240000000000004</v>
      </c>
      <c r="AS329" s="820">
        <v>1398.6</v>
      </c>
      <c r="AT329" s="820">
        <v>0.41240000000000004</v>
      </c>
      <c r="AU329" s="816"/>
      <c r="AV329" s="820">
        <v>988.59999999999991</v>
      </c>
      <c r="AW329" s="820">
        <v>0.2994</v>
      </c>
      <c r="AX329" s="820">
        <v>988.59999999999991</v>
      </c>
      <c r="AY329" s="820">
        <v>0.2994</v>
      </c>
      <c r="AZ329" s="816"/>
      <c r="BA329" s="820"/>
      <c r="BB329" s="820">
        <v>988.59999999999991</v>
      </c>
      <c r="BC329" s="820">
        <v>988.59999999999991</v>
      </c>
      <c r="BD329" s="820">
        <v>988.59999999999991</v>
      </c>
      <c r="BE329" s="820">
        <v>988.59999999999991</v>
      </c>
      <c r="BF329" s="820">
        <v>988.59999999999991</v>
      </c>
      <c r="BG329" s="820">
        <v>988.59999999999991</v>
      </c>
      <c r="BH329" s="820">
        <v>988.59999999999991</v>
      </c>
      <c r="BI329" s="820">
        <v>988.59999999999991</v>
      </c>
      <c r="BJ329" s="820">
        <v>988.59999999999991</v>
      </c>
      <c r="BK329" s="820">
        <v>988.59999999999991</v>
      </c>
      <c r="BL329" s="820">
        <v>988.59999999999991</v>
      </c>
      <c r="BM329" s="820">
        <v>988.59999999999991</v>
      </c>
      <c r="BN329" s="820">
        <v>988.59999999999991</v>
      </c>
      <c r="BO329" s="820">
        <v>988.59999999999991</v>
      </c>
      <c r="BP329" s="820">
        <v>988.59999999999991</v>
      </c>
      <c r="BQ329" s="820">
        <v>988.59999999999991</v>
      </c>
      <c r="BR329" s="820">
        <v>988.59999999999991</v>
      </c>
      <c r="BS329" s="820">
        <v>988.59999999999991</v>
      </c>
      <c r="BT329" s="820">
        <v>956.8</v>
      </c>
      <c r="BU329" s="820"/>
      <c r="BV329" s="820"/>
      <c r="BW329" s="820"/>
      <c r="BX329" s="820"/>
      <c r="BY329" s="820"/>
      <c r="BZ329" s="820"/>
      <c r="CA329" s="816"/>
      <c r="CB329" s="820"/>
      <c r="CC329" s="820">
        <v>0.2994</v>
      </c>
      <c r="CD329" s="820">
        <v>0.2994</v>
      </c>
      <c r="CE329" s="820">
        <v>0.2994</v>
      </c>
      <c r="CF329" s="820">
        <v>0.2994</v>
      </c>
      <c r="CG329" s="820">
        <v>0.2994</v>
      </c>
      <c r="CH329" s="820">
        <v>0.2994</v>
      </c>
      <c r="CI329" s="820">
        <v>0.2994</v>
      </c>
      <c r="CJ329" s="820">
        <v>0.2994</v>
      </c>
      <c r="CK329" s="820">
        <v>0.2994</v>
      </c>
      <c r="CL329" s="820">
        <v>0.2994</v>
      </c>
      <c r="CM329" s="820">
        <v>0.2994</v>
      </c>
      <c r="CN329" s="820">
        <v>0.2994</v>
      </c>
      <c r="CO329" s="820">
        <v>0.2994</v>
      </c>
      <c r="CP329" s="820">
        <v>0.2994</v>
      </c>
      <c r="CQ329" s="820">
        <v>0.2994</v>
      </c>
      <c r="CR329" s="820">
        <v>0.2994</v>
      </c>
      <c r="CS329" s="820">
        <v>0.2994</v>
      </c>
      <c r="CT329" s="820">
        <v>0.2994</v>
      </c>
      <c r="CU329" s="820">
        <v>0.26379999999999998</v>
      </c>
      <c r="CV329" s="820"/>
      <c r="CW329" s="820"/>
      <c r="CX329" s="820"/>
      <c r="CY329" s="820"/>
      <c r="CZ329" s="820"/>
      <c r="DA329" s="821"/>
    </row>
    <row r="330" spans="2:105">
      <c r="B330" s="800">
        <v>19438</v>
      </c>
      <c r="C330" s="782" t="s">
        <v>682</v>
      </c>
      <c r="D330" s="782" t="s">
        <v>858</v>
      </c>
      <c r="E330" s="782" t="s">
        <v>740</v>
      </c>
      <c r="F330" s="782" t="s">
        <v>820</v>
      </c>
      <c r="G330" s="782" t="s">
        <v>821</v>
      </c>
      <c r="H330" s="815">
        <v>2016</v>
      </c>
      <c r="I330" s="816"/>
      <c r="J330" s="764">
        <v>839879</v>
      </c>
      <c r="K330" s="764"/>
      <c r="L330" s="764" t="s">
        <v>29</v>
      </c>
      <c r="M330" s="782"/>
      <c r="N330" s="782"/>
      <c r="O330" s="782"/>
      <c r="P330" s="782"/>
      <c r="Q330" s="782"/>
      <c r="R330" s="782"/>
      <c r="S330" s="816"/>
      <c r="T330" s="782" t="s">
        <v>859</v>
      </c>
      <c r="U330" s="782"/>
      <c r="V330" s="782"/>
      <c r="W330" s="782"/>
      <c r="X330" s="801">
        <v>42726</v>
      </c>
      <c r="Y330" s="815" t="s">
        <v>862</v>
      </c>
      <c r="Z330" s="815">
        <v>1</v>
      </c>
      <c r="AA330" s="815"/>
      <c r="AB330" s="815">
        <v>250</v>
      </c>
      <c r="AC330" s="814">
        <v>42754</v>
      </c>
      <c r="AD330" s="816"/>
      <c r="AE330" s="782" t="s">
        <v>825</v>
      </c>
      <c r="AF330" s="782"/>
      <c r="AG330" s="782"/>
      <c r="AH330" s="817"/>
      <c r="AI330" s="800">
        <v>1228</v>
      </c>
      <c r="AJ330" s="782">
        <v>0.36522153846153799</v>
      </c>
      <c r="AK330" s="816"/>
      <c r="AL330" s="800">
        <v>1.1130293159609119</v>
      </c>
      <c r="AM330" s="782">
        <v>1.0317025704103739</v>
      </c>
      <c r="AN330" s="782">
        <v>0.70002926543751831</v>
      </c>
      <c r="AO330" s="818">
        <v>0.70010615711252644</v>
      </c>
      <c r="AP330" s="816"/>
      <c r="AQ330" s="819">
        <v>1366.8</v>
      </c>
      <c r="AR330" s="820">
        <v>0.37680000000000002</v>
      </c>
      <c r="AS330" s="820">
        <v>1366.8</v>
      </c>
      <c r="AT330" s="820">
        <v>0.37680000000000002</v>
      </c>
      <c r="AU330" s="816"/>
      <c r="AV330" s="820">
        <v>956.8</v>
      </c>
      <c r="AW330" s="820">
        <v>0.26379999999999998</v>
      </c>
      <c r="AX330" s="820">
        <v>956.8</v>
      </c>
      <c r="AY330" s="820">
        <v>0.26379999999999998</v>
      </c>
      <c r="AZ330" s="816"/>
      <c r="BA330" s="820"/>
      <c r="BB330" s="820">
        <v>956.8</v>
      </c>
      <c r="BC330" s="820">
        <v>956.8</v>
      </c>
      <c r="BD330" s="820">
        <v>956.8</v>
      </c>
      <c r="BE330" s="820">
        <v>956.8</v>
      </c>
      <c r="BF330" s="820">
        <v>956.8</v>
      </c>
      <c r="BG330" s="820">
        <v>956.8</v>
      </c>
      <c r="BH330" s="820">
        <v>956.8</v>
      </c>
      <c r="BI330" s="820">
        <v>956.8</v>
      </c>
      <c r="BJ330" s="820">
        <v>956.8</v>
      </c>
      <c r="BK330" s="820">
        <v>956.8</v>
      </c>
      <c r="BL330" s="820">
        <v>956.8</v>
      </c>
      <c r="BM330" s="820">
        <v>956.8</v>
      </c>
      <c r="BN330" s="820">
        <v>956.8</v>
      </c>
      <c r="BO330" s="820">
        <v>956.8</v>
      </c>
      <c r="BP330" s="820">
        <v>956.8</v>
      </c>
      <c r="BQ330" s="820">
        <v>956.8</v>
      </c>
      <c r="BR330" s="820">
        <v>956.8</v>
      </c>
      <c r="BS330" s="820">
        <v>956.8</v>
      </c>
      <c r="BT330" s="820">
        <v>956.8</v>
      </c>
      <c r="BU330" s="820"/>
      <c r="BV330" s="820"/>
      <c r="BW330" s="820"/>
      <c r="BX330" s="820"/>
      <c r="BY330" s="820"/>
      <c r="BZ330" s="820"/>
      <c r="CA330" s="816"/>
      <c r="CB330" s="820"/>
      <c r="CC330" s="820">
        <v>0.26379999999999998</v>
      </c>
      <c r="CD330" s="820">
        <v>0.26379999999999998</v>
      </c>
      <c r="CE330" s="820">
        <v>0.26379999999999998</v>
      </c>
      <c r="CF330" s="820">
        <v>0.26379999999999998</v>
      </c>
      <c r="CG330" s="820">
        <v>0.26379999999999998</v>
      </c>
      <c r="CH330" s="820">
        <v>0.26379999999999998</v>
      </c>
      <c r="CI330" s="820">
        <v>0.26379999999999998</v>
      </c>
      <c r="CJ330" s="820">
        <v>0.26379999999999998</v>
      </c>
      <c r="CK330" s="820">
        <v>0.26379999999999998</v>
      </c>
      <c r="CL330" s="820">
        <v>0.26379999999999998</v>
      </c>
      <c r="CM330" s="820">
        <v>0.26379999999999998</v>
      </c>
      <c r="CN330" s="820">
        <v>0.26379999999999998</v>
      </c>
      <c r="CO330" s="820">
        <v>0.26379999999999998</v>
      </c>
      <c r="CP330" s="820">
        <v>0.26379999999999998</v>
      </c>
      <c r="CQ330" s="820">
        <v>0.26379999999999998</v>
      </c>
      <c r="CR330" s="820">
        <v>0.26379999999999998</v>
      </c>
      <c r="CS330" s="820">
        <v>0.26379999999999998</v>
      </c>
      <c r="CT330" s="820">
        <v>0.26379999999999998</v>
      </c>
      <c r="CU330" s="820">
        <v>0.26379999999999998</v>
      </c>
      <c r="CV330" s="820"/>
      <c r="CW330" s="820"/>
      <c r="CX330" s="820"/>
      <c r="CY330" s="820"/>
      <c r="CZ330" s="820"/>
      <c r="DA330" s="821"/>
    </row>
    <row r="331" spans="2:105">
      <c r="B331" s="800">
        <v>19439</v>
      </c>
      <c r="C331" s="782" t="s">
        <v>682</v>
      </c>
      <c r="D331" s="782" t="s">
        <v>858</v>
      </c>
      <c r="E331" s="782" t="s">
        <v>740</v>
      </c>
      <c r="F331" s="782" t="s">
        <v>820</v>
      </c>
      <c r="G331" s="782" t="s">
        <v>821</v>
      </c>
      <c r="H331" s="815">
        <v>2016</v>
      </c>
      <c r="I331" s="816"/>
      <c r="J331" s="764">
        <v>833290</v>
      </c>
      <c r="K331" s="764"/>
      <c r="L331" s="764" t="s">
        <v>29</v>
      </c>
      <c r="M331" s="782"/>
      <c r="N331" s="782"/>
      <c r="O331" s="782"/>
      <c r="P331" s="782"/>
      <c r="Q331" s="782"/>
      <c r="R331" s="782"/>
      <c r="S331" s="816"/>
      <c r="T331" s="782" t="s">
        <v>859</v>
      </c>
      <c r="U331" s="782"/>
      <c r="V331" s="782"/>
      <c r="W331" s="782"/>
      <c r="X331" s="801">
        <v>42704</v>
      </c>
      <c r="Y331" s="815" t="s">
        <v>862</v>
      </c>
      <c r="Z331" s="815">
        <v>1</v>
      </c>
      <c r="AA331" s="815"/>
      <c r="AB331" s="815">
        <v>250</v>
      </c>
      <c r="AC331" s="814">
        <v>42754</v>
      </c>
      <c r="AD331" s="816"/>
      <c r="AE331" s="782" t="s">
        <v>825</v>
      </c>
      <c r="AF331" s="782"/>
      <c r="AG331" s="782"/>
      <c r="AH331" s="817"/>
      <c r="AI331" s="800">
        <v>1228</v>
      </c>
      <c r="AJ331" s="782">
        <v>0.36522153846153799</v>
      </c>
      <c r="AK331" s="816"/>
      <c r="AL331" s="800">
        <v>1.1130293159609119</v>
      </c>
      <c r="AM331" s="782">
        <v>1.0317025704103739</v>
      </c>
      <c r="AN331" s="782">
        <v>0.70002926543751831</v>
      </c>
      <c r="AO331" s="818">
        <v>0.70010615711252644</v>
      </c>
      <c r="AP331" s="816"/>
      <c r="AQ331" s="819">
        <v>1366.8</v>
      </c>
      <c r="AR331" s="820">
        <v>0.37680000000000002</v>
      </c>
      <c r="AS331" s="820">
        <v>1366.8</v>
      </c>
      <c r="AT331" s="820">
        <v>0.37680000000000002</v>
      </c>
      <c r="AU331" s="816"/>
      <c r="AV331" s="820">
        <v>956.8</v>
      </c>
      <c r="AW331" s="820">
        <v>0.26379999999999998</v>
      </c>
      <c r="AX331" s="820">
        <v>956.8</v>
      </c>
      <c r="AY331" s="820">
        <v>0.26379999999999998</v>
      </c>
      <c r="AZ331" s="816"/>
      <c r="BA331" s="820"/>
      <c r="BB331" s="820">
        <v>956.8</v>
      </c>
      <c r="BC331" s="820">
        <v>956.8</v>
      </c>
      <c r="BD331" s="820">
        <v>956.8</v>
      </c>
      <c r="BE331" s="820">
        <v>956.8</v>
      </c>
      <c r="BF331" s="820">
        <v>956.8</v>
      </c>
      <c r="BG331" s="820">
        <v>956.8</v>
      </c>
      <c r="BH331" s="820">
        <v>956.8</v>
      </c>
      <c r="BI331" s="820">
        <v>956.8</v>
      </c>
      <c r="BJ331" s="820">
        <v>956.8</v>
      </c>
      <c r="BK331" s="820">
        <v>956.8</v>
      </c>
      <c r="BL331" s="820">
        <v>956.8</v>
      </c>
      <c r="BM331" s="820">
        <v>956.8</v>
      </c>
      <c r="BN331" s="820">
        <v>956.8</v>
      </c>
      <c r="BO331" s="820">
        <v>956.8</v>
      </c>
      <c r="BP331" s="820">
        <v>956.8</v>
      </c>
      <c r="BQ331" s="820">
        <v>956.8</v>
      </c>
      <c r="BR331" s="820">
        <v>956.8</v>
      </c>
      <c r="BS331" s="820">
        <v>956.8</v>
      </c>
      <c r="BT331" s="820">
        <v>956.8</v>
      </c>
      <c r="BU331" s="820"/>
      <c r="BV331" s="820"/>
      <c r="BW331" s="820"/>
      <c r="BX331" s="820"/>
      <c r="BY331" s="820"/>
      <c r="BZ331" s="820"/>
      <c r="CA331" s="816"/>
      <c r="CB331" s="820"/>
      <c r="CC331" s="820">
        <v>0.26379999999999998</v>
      </c>
      <c r="CD331" s="820">
        <v>0.26379999999999998</v>
      </c>
      <c r="CE331" s="820">
        <v>0.26379999999999998</v>
      </c>
      <c r="CF331" s="820">
        <v>0.26379999999999998</v>
      </c>
      <c r="CG331" s="820">
        <v>0.26379999999999998</v>
      </c>
      <c r="CH331" s="820">
        <v>0.26379999999999998</v>
      </c>
      <c r="CI331" s="820">
        <v>0.26379999999999998</v>
      </c>
      <c r="CJ331" s="820">
        <v>0.26379999999999998</v>
      </c>
      <c r="CK331" s="820">
        <v>0.26379999999999998</v>
      </c>
      <c r="CL331" s="820">
        <v>0.26379999999999998</v>
      </c>
      <c r="CM331" s="820">
        <v>0.26379999999999998</v>
      </c>
      <c r="CN331" s="820">
        <v>0.26379999999999998</v>
      </c>
      <c r="CO331" s="820">
        <v>0.26379999999999998</v>
      </c>
      <c r="CP331" s="820">
        <v>0.26379999999999998</v>
      </c>
      <c r="CQ331" s="820">
        <v>0.26379999999999998</v>
      </c>
      <c r="CR331" s="820">
        <v>0.26379999999999998</v>
      </c>
      <c r="CS331" s="820">
        <v>0.26379999999999998</v>
      </c>
      <c r="CT331" s="820">
        <v>0.26379999999999998</v>
      </c>
      <c r="CU331" s="820">
        <v>0.26379999999999998</v>
      </c>
      <c r="CV331" s="820"/>
      <c r="CW331" s="820"/>
      <c r="CX331" s="820"/>
      <c r="CY331" s="820"/>
      <c r="CZ331" s="820"/>
      <c r="DA331" s="821"/>
    </row>
    <row r="332" spans="2:105">
      <c r="B332" s="800">
        <v>19433</v>
      </c>
      <c r="C332" s="782" t="s">
        <v>682</v>
      </c>
      <c r="D332" s="782" t="s">
        <v>858</v>
      </c>
      <c r="E332" s="782" t="s">
        <v>740</v>
      </c>
      <c r="F332" s="782" t="s">
        <v>820</v>
      </c>
      <c r="G332" s="782" t="s">
        <v>821</v>
      </c>
      <c r="H332" s="815">
        <v>2016</v>
      </c>
      <c r="I332" s="816"/>
      <c r="J332" s="764">
        <v>839388</v>
      </c>
      <c r="K332" s="764"/>
      <c r="L332" s="764" t="s">
        <v>29</v>
      </c>
      <c r="M332" s="782"/>
      <c r="N332" s="782"/>
      <c r="O332" s="782"/>
      <c r="P332" s="782"/>
      <c r="Q332" s="782"/>
      <c r="R332" s="782"/>
      <c r="S332" s="816"/>
      <c r="T332" s="782" t="s">
        <v>859</v>
      </c>
      <c r="U332" s="782"/>
      <c r="V332" s="782"/>
      <c r="W332" s="782"/>
      <c r="X332" s="801">
        <v>42725</v>
      </c>
      <c r="Y332" s="815" t="s">
        <v>862</v>
      </c>
      <c r="Z332" s="815">
        <v>1</v>
      </c>
      <c r="AA332" s="815"/>
      <c r="AB332" s="815">
        <v>250</v>
      </c>
      <c r="AC332" s="814">
        <v>42746</v>
      </c>
      <c r="AD332" s="816"/>
      <c r="AE332" s="782" t="s">
        <v>825</v>
      </c>
      <c r="AF332" s="782"/>
      <c r="AG332" s="782"/>
      <c r="AH332" s="817"/>
      <c r="AI332" s="800">
        <v>1228</v>
      </c>
      <c r="AJ332" s="782">
        <v>0.36522153846153799</v>
      </c>
      <c r="AK332" s="816"/>
      <c r="AL332" s="800">
        <v>1.1130293159609119</v>
      </c>
      <c r="AM332" s="782">
        <v>1.0317025704103739</v>
      </c>
      <c r="AN332" s="782">
        <v>0.70002926543751831</v>
      </c>
      <c r="AO332" s="818">
        <v>0.70010615711252644</v>
      </c>
      <c r="AP332" s="816"/>
      <c r="AQ332" s="819">
        <v>1366.8</v>
      </c>
      <c r="AR332" s="820">
        <v>0.37680000000000002</v>
      </c>
      <c r="AS332" s="820">
        <v>1366.8</v>
      </c>
      <c r="AT332" s="820">
        <v>0.37680000000000002</v>
      </c>
      <c r="AU332" s="816"/>
      <c r="AV332" s="820">
        <v>956.8</v>
      </c>
      <c r="AW332" s="820">
        <v>0.26379999999999998</v>
      </c>
      <c r="AX332" s="820">
        <v>956.8</v>
      </c>
      <c r="AY332" s="820">
        <v>0.26379999999999998</v>
      </c>
      <c r="AZ332" s="816"/>
      <c r="BA332" s="820"/>
      <c r="BB332" s="820">
        <v>956.8</v>
      </c>
      <c r="BC332" s="820">
        <v>956.8</v>
      </c>
      <c r="BD332" s="820">
        <v>956.8</v>
      </c>
      <c r="BE332" s="820">
        <v>956.8</v>
      </c>
      <c r="BF332" s="820">
        <v>956.8</v>
      </c>
      <c r="BG332" s="820">
        <v>956.8</v>
      </c>
      <c r="BH332" s="820">
        <v>956.8</v>
      </c>
      <c r="BI332" s="820">
        <v>956.8</v>
      </c>
      <c r="BJ332" s="820">
        <v>956.8</v>
      </c>
      <c r="BK332" s="820">
        <v>956.8</v>
      </c>
      <c r="BL332" s="820">
        <v>956.8</v>
      </c>
      <c r="BM332" s="820">
        <v>956.8</v>
      </c>
      <c r="BN332" s="820">
        <v>956.8</v>
      </c>
      <c r="BO332" s="820">
        <v>956.8</v>
      </c>
      <c r="BP332" s="820">
        <v>956.8</v>
      </c>
      <c r="BQ332" s="820">
        <v>956.8</v>
      </c>
      <c r="BR332" s="820">
        <v>956.8</v>
      </c>
      <c r="BS332" s="820">
        <v>956.8</v>
      </c>
      <c r="BT332" s="820">
        <v>956.8</v>
      </c>
      <c r="BU332" s="820"/>
      <c r="BV332" s="820"/>
      <c r="BW332" s="820"/>
      <c r="BX332" s="820"/>
      <c r="BY332" s="820"/>
      <c r="BZ332" s="820"/>
      <c r="CA332" s="816"/>
      <c r="CB332" s="820"/>
      <c r="CC332" s="820">
        <v>0.26379999999999998</v>
      </c>
      <c r="CD332" s="820">
        <v>0.26379999999999998</v>
      </c>
      <c r="CE332" s="820">
        <v>0.26379999999999998</v>
      </c>
      <c r="CF332" s="820">
        <v>0.26379999999999998</v>
      </c>
      <c r="CG332" s="820">
        <v>0.26379999999999998</v>
      </c>
      <c r="CH332" s="820">
        <v>0.26379999999999998</v>
      </c>
      <c r="CI332" s="820">
        <v>0.26379999999999998</v>
      </c>
      <c r="CJ332" s="820">
        <v>0.26379999999999998</v>
      </c>
      <c r="CK332" s="820">
        <v>0.26379999999999998</v>
      </c>
      <c r="CL332" s="820">
        <v>0.26379999999999998</v>
      </c>
      <c r="CM332" s="820">
        <v>0.26379999999999998</v>
      </c>
      <c r="CN332" s="820">
        <v>0.26379999999999998</v>
      </c>
      <c r="CO332" s="820">
        <v>0.26379999999999998</v>
      </c>
      <c r="CP332" s="820">
        <v>0.26379999999999998</v>
      </c>
      <c r="CQ332" s="820">
        <v>0.26379999999999998</v>
      </c>
      <c r="CR332" s="820">
        <v>0.26379999999999998</v>
      </c>
      <c r="CS332" s="820">
        <v>0.26379999999999998</v>
      </c>
      <c r="CT332" s="820">
        <v>0.26379999999999998</v>
      </c>
      <c r="CU332" s="820">
        <v>0.26379999999999998</v>
      </c>
      <c r="CV332" s="820"/>
      <c r="CW332" s="820"/>
      <c r="CX332" s="820"/>
      <c r="CY332" s="820"/>
      <c r="CZ332" s="820"/>
      <c r="DA332" s="821"/>
    </row>
    <row r="333" spans="2:105">
      <c r="B333" s="800">
        <v>19434</v>
      </c>
      <c r="C333" s="782" t="s">
        <v>682</v>
      </c>
      <c r="D333" s="782" t="s">
        <v>858</v>
      </c>
      <c r="E333" s="782" t="s">
        <v>740</v>
      </c>
      <c r="F333" s="782" t="s">
        <v>820</v>
      </c>
      <c r="G333" s="782" t="s">
        <v>821</v>
      </c>
      <c r="H333" s="815">
        <v>2016</v>
      </c>
      <c r="I333" s="816"/>
      <c r="J333" s="764">
        <v>831803</v>
      </c>
      <c r="K333" s="764"/>
      <c r="L333" s="764" t="s">
        <v>29</v>
      </c>
      <c r="M333" s="782"/>
      <c r="N333" s="782"/>
      <c r="O333" s="782"/>
      <c r="P333" s="782"/>
      <c r="Q333" s="782"/>
      <c r="R333" s="782"/>
      <c r="S333" s="816"/>
      <c r="T333" s="782" t="s">
        <v>859</v>
      </c>
      <c r="U333" s="782"/>
      <c r="V333" s="782"/>
      <c r="W333" s="782"/>
      <c r="X333" s="801">
        <v>42709</v>
      </c>
      <c r="Y333" s="815" t="s">
        <v>862</v>
      </c>
      <c r="Z333" s="815">
        <v>1</v>
      </c>
      <c r="AA333" s="815"/>
      <c r="AB333" s="815">
        <v>250</v>
      </c>
      <c r="AC333" s="814">
        <v>42746</v>
      </c>
      <c r="AD333" s="816"/>
      <c r="AE333" s="782" t="s">
        <v>825</v>
      </c>
      <c r="AF333" s="782"/>
      <c r="AG333" s="782"/>
      <c r="AH333" s="817"/>
      <c r="AI333" s="800">
        <v>1228</v>
      </c>
      <c r="AJ333" s="782">
        <v>0.36522153846153799</v>
      </c>
      <c r="AK333" s="816"/>
      <c r="AL333" s="800">
        <v>1.1130293159609119</v>
      </c>
      <c r="AM333" s="782">
        <v>1.0317025704103739</v>
      </c>
      <c r="AN333" s="782">
        <v>0.70002926543751831</v>
      </c>
      <c r="AO333" s="818">
        <v>0.70010615711252644</v>
      </c>
      <c r="AP333" s="816"/>
      <c r="AQ333" s="819">
        <v>1366.8</v>
      </c>
      <c r="AR333" s="820">
        <v>0.37680000000000002</v>
      </c>
      <c r="AS333" s="820">
        <v>1366.8</v>
      </c>
      <c r="AT333" s="820">
        <v>0.37680000000000002</v>
      </c>
      <c r="AU333" s="816"/>
      <c r="AV333" s="820">
        <v>956.8</v>
      </c>
      <c r="AW333" s="820">
        <v>0.26379999999999998</v>
      </c>
      <c r="AX333" s="820">
        <v>956.8</v>
      </c>
      <c r="AY333" s="820">
        <v>0.26379999999999998</v>
      </c>
      <c r="AZ333" s="816"/>
      <c r="BA333" s="820"/>
      <c r="BB333" s="820">
        <v>956.8</v>
      </c>
      <c r="BC333" s="820">
        <v>956.8</v>
      </c>
      <c r="BD333" s="820">
        <v>956.8</v>
      </c>
      <c r="BE333" s="820">
        <v>956.8</v>
      </c>
      <c r="BF333" s="820">
        <v>956.8</v>
      </c>
      <c r="BG333" s="820">
        <v>956.8</v>
      </c>
      <c r="BH333" s="820">
        <v>956.8</v>
      </c>
      <c r="BI333" s="820">
        <v>956.8</v>
      </c>
      <c r="BJ333" s="820">
        <v>956.8</v>
      </c>
      <c r="BK333" s="820">
        <v>956.8</v>
      </c>
      <c r="BL333" s="820">
        <v>956.8</v>
      </c>
      <c r="BM333" s="820">
        <v>956.8</v>
      </c>
      <c r="BN333" s="820">
        <v>956.8</v>
      </c>
      <c r="BO333" s="820">
        <v>956.8</v>
      </c>
      <c r="BP333" s="820">
        <v>956.8</v>
      </c>
      <c r="BQ333" s="820">
        <v>956.8</v>
      </c>
      <c r="BR333" s="820">
        <v>956.8</v>
      </c>
      <c r="BS333" s="820">
        <v>956.8</v>
      </c>
      <c r="BT333" s="820">
        <v>956.8</v>
      </c>
      <c r="BU333" s="820"/>
      <c r="BV333" s="820"/>
      <c r="BW333" s="820"/>
      <c r="BX333" s="820"/>
      <c r="BY333" s="820"/>
      <c r="BZ333" s="820"/>
      <c r="CA333" s="816"/>
      <c r="CB333" s="820"/>
      <c r="CC333" s="820">
        <v>0.26379999999999998</v>
      </c>
      <c r="CD333" s="820">
        <v>0.26379999999999998</v>
      </c>
      <c r="CE333" s="820">
        <v>0.26379999999999998</v>
      </c>
      <c r="CF333" s="820">
        <v>0.26379999999999998</v>
      </c>
      <c r="CG333" s="820">
        <v>0.26379999999999998</v>
      </c>
      <c r="CH333" s="820">
        <v>0.26379999999999998</v>
      </c>
      <c r="CI333" s="820">
        <v>0.26379999999999998</v>
      </c>
      <c r="CJ333" s="820">
        <v>0.26379999999999998</v>
      </c>
      <c r="CK333" s="820">
        <v>0.26379999999999998</v>
      </c>
      <c r="CL333" s="820">
        <v>0.26379999999999998</v>
      </c>
      <c r="CM333" s="820">
        <v>0.26379999999999998</v>
      </c>
      <c r="CN333" s="820">
        <v>0.26379999999999998</v>
      </c>
      <c r="CO333" s="820">
        <v>0.26379999999999998</v>
      </c>
      <c r="CP333" s="820">
        <v>0.26379999999999998</v>
      </c>
      <c r="CQ333" s="820">
        <v>0.26379999999999998</v>
      </c>
      <c r="CR333" s="820">
        <v>0.26379999999999998</v>
      </c>
      <c r="CS333" s="820">
        <v>0.26379999999999998</v>
      </c>
      <c r="CT333" s="820">
        <v>0.26379999999999998</v>
      </c>
      <c r="CU333" s="820">
        <v>0.26379999999999998</v>
      </c>
      <c r="CV333" s="820"/>
      <c r="CW333" s="820"/>
      <c r="CX333" s="820"/>
      <c r="CY333" s="820"/>
      <c r="CZ333" s="820"/>
      <c r="DA333" s="821"/>
    </row>
    <row r="334" spans="2:105">
      <c r="B334" s="800">
        <v>19441</v>
      </c>
      <c r="C334" s="782" t="s">
        <v>682</v>
      </c>
      <c r="D334" s="782" t="s">
        <v>858</v>
      </c>
      <c r="E334" s="782" t="s">
        <v>740</v>
      </c>
      <c r="F334" s="782" t="s">
        <v>820</v>
      </c>
      <c r="G334" s="782" t="s">
        <v>821</v>
      </c>
      <c r="H334" s="815">
        <v>2016</v>
      </c>
      <c r="I334" s="816"/>
      <c r="J334" s="764">
        <v>837291</v>
      </c>
      <c r="K334" s="764"/>
      <c r="L334" s="764" t="s">
        <v>29</v>
      </c>
      <c r="M334" s="782"/>
      <c r="N334" s="782"/>
      <c r="O334" s="782"/>
      <c r="P334" s="782"/>
      <c r="Q334" s="782"/>
      <c r="R334" s="782"/>
      <c r="S334" s="816"/>
      <c r="T334" s="782" t="s">
        <v>859</v>
      </c>
      <c r="U334" s="782"/>
      <c r="V334" s="782"/>
      <c r="W334" s="782"/>
      <c r="X334" s="801">
        <v>42711</v>
      </c>
      <c r="Y334" s="815" t="s">
        <v>862</v>
      </c>
      <c r="Z334" s="815">
        <v>1</v>
      </c>
      <c r="AA334" s="815"/>
      <c r="AB334" s="815">
        <v>250</v>
      </c>
      <c r="AC334" s="814">
        <v>42754</v>
      </c>
      <c r="AD334" s="816"/>
      <c r="AE334" s="782" t="s">
        <v>825</v>
      </c>
      <c r="AF334" s="782"/>
      <c r="AG334" s="782"/>
      <c r="AH334" s="817"/>
      <c r="AI334" s="800">
        <v>1228</v>
      </c>
      <c r="AJ334" s="782">
        <v>0.36522153846153799</v>
      </c>
      <c r="AK334" s="816"/>
      <c r="AL334" s="800">
        <v>1.1130293159609119</v>
      </c>
      <c r="AM334" s="782">
        <v>1.0317025704103739</v>
      </c>
      <c r="AN334" s="782">
        <v>0.70002926543751831</v>
      </c>
      <c r="AO334" s="818">
        <v>0.70010615711252644</v>
      </c>
      <c r="AP334" s="816"/>
      <c r="AQ334" s="819">
        <v>1366.8</v>
      </c>
      <c r="AR334" s="820">
        <v>0.37680000000000002</v>
      </c>
      <c r="AS334" s="820">
        <v>1366.8</v>
      </c>
      <c r="AT334" s="820">
        <v>0.37680000000000002</v>
      </c>
      <c r="AU334" s="816"/>
      <c r="AV334" s="820">
        <v>956.8</v>
      </c>
      <c r="AW334" s="820">
        <v>0.26379999999999998</v>
      </c>
      <c r="AX334" s="820">
        <v>956.8</v>
      </c>
      <c r="AY334" s="820">
        <v>0.26379999999999998</v>
      </c>
      <c r="AZ334" s="816"/>
      <c r="BA334" s="820"/>
      <c r="BB334" s="820">
        <v>956.8</v>
      </c>
      <c r="BC334" s="820">
        <v>956.8</v>
      </c>
      <c r="BD334" s="820">
        <v>956.8</v>
      </c>
      <c r="BE334" s="820">
        <v>956.8</v>
      </c>
      <c r="BF334" s="820">
        <v>956.8</v>
      </c>
      <c r="BG334" s="820">
        <v>956.8</v>
      </c>
      <c r="BH334" s="820">
        <v>956.8</v>
      </c>
      <c r="BI334" s="820">
        <v>956.8</v>
      </c>
      <c r="BJ334" s="820">
        <v>956.8</v>
      </c>
      <c r="BK334" s="820">
        <v>956.8</v>
      </c>
      <c r="BL334" s="820">
        <v>956.8</v>
      </c>
      <c r="BM334" s="820">
        <v>956.8</v>
      </c>
      <c r="BN334" s="820">
        <v>956.8</v>
      </c>
      <c r="BO334" s="820">
        <v>956.8</v>
      </c>
      <c r="BP334" s="820">
        <v>956.8</v>
      </c>
      <c r="BQ334" s="820">
        <v>956.8</v>
      </c>
      <c r="BR334" s="820">
        <v>956.8</v>
      </c>
      <c r="BS334" s="820">
        <v>956.8</v>
      </c>
      <c r="BT334" s="820">
        <v>956.8</v>
      </c>
      <c r="BU334" s="820"/>
      <c r="BV334" s="820"/>
      <c r="BW334" s="820"/>
      <c r="BX334" s="820"/>
      <c r="BY334" s="820"/>
      <c r="BZ334" s="820"/>
      <c r="CA334" s="816"/>
      <c r="CB334" s="820"/>
      <c r="CC334" s="820">
        <v>0.26379999999999998</v>
      </c>
      <c r="CD334" s="820">
        <v>0.26379999999999998</v>
      </c>
      <c r="CE334" s="820">
        <v>0.26379999999999998</v>
      </c>
      <c r="CF334" s="820">
        <v>0.26379999999999998</v>
      </c>
      <c r="CG334" s="820">
        <v>0.26379999999999998</v>
      </c>
      <c r="CH334" s="820">
        <v>0.26379999999999998</v>
      </c>
      <c r="CI334" s="820">
        <v>0.26379999999999998</v>
      </c>
      <c r="CJ334" s="820">
        <v>0.26379999999999998</v>
      </c>
      <c r="CK334" s="820">
        <v>0.26379999999999998</v>
      </c>
      <c r="CL334" s="820">
        <v>0.26379999999999998</v>
      </c>
      <c r="CM334" s="820">
        <v>0.26379999999999998</v>
      </c>
      <c r="CN334" s="820">
        <v>0.26379999999999998</v>
      </c>
      <c r="CO334" s="820">
        <v>0.26379999999999998</v>
      </c>
      <c r="CP334" s="820">
        <v>0.26379999999999998</v>
      </c>
      <c r="CQ334" s="820">
        <v>0.26379999999999998</v>
      </c>
      <c r="CR334" s="820">
        <v>0.26379999999999998</v>
      </c>
      <c r="CS334" s="820">
        <v>0.26379999999999998</v>
      </c>
      <c r="CT334" s="820">
        <v>0.26379999999999998</v>
      </c>
      <c r="CU334" s="820">
        <v>0.26379999999999998</v>
      </c>
      <c r="CV334" s="820"/>
      <c r="CW334" s="820"/>
      <c r="CX334" s="820"/>
      <c r="CY334" s="820"/>
      <c r="CZ334" s="820"/>
      <c r="DA334" s="821"/>
    </row>
    <row r="335" spans="2:105">
      <c r="B335" s="800">
        <v>19443</v>
      </c>
      <c r="C335" s="782" t="s">
        <v>682</v>
      </c>
      <c r="D335" s="782" t="s">
        <v>858</v>
      </c>
      <c r="E335" s="782" t="s">
        <v>740</v>
      </c>
      <c r="F335" s="782" t="s">
        <v>820</v>
      </c>
      <c r="G335" s="782" t="s">
        <v>821</v>
      </c>
      <c r="H335" s="815">
        <v>2016</v>
      </c>
      <c r="I335" s="816"/>
      <c r="J335" s="764">
        <v>838983</v>
      </c>
      <c r="K335" s="764"/>
      <c r="L335" s="764" t="s">
        <v>29</v>
      </c>
      <c r="M335" s="782"/>
      <c r="N335" s="782"/>
      <c r="O335" s="782"/>
      <c r="P335" s="782"/>
      <c r="Q335" s="782"/>
      <c r="R335" s="782"/>
      <c r="S335" s="816"/>
      <c r="T335" s="782" t="s">
        <v>859</v>
      </c>
      <c r="U335" s="782"/>
      <c r="V335" s="782"/>
      <c r="W335" s="782"/>
      <c r="X335" s="801">
        <v>42724</v>
      </c>
      <c r="Y335" s="815" t="s">
        <v>862</v>
      </c>
      <c r="Z335" s="815">
        <v>1</v>
      </c>
      <c r="AA335" s="815"/>
      <c r="AB335" s="815">
        <v>250</v>
      </c>
      <c r="AC335" s="814">
        <v>42754</v>
      </c>
      <c r="AD335" s="816"/>
      <c r="AE335" s="782" t="s">
        <v>825</v>
      </c>
      <c r="AF335" s="782"/>
      <c r="AG335" s="782"/>
      <c r="AH335" s="817"/>
      <c r="AI335" s="800">
        <v>1228</v>
      </c>
      <c r="AJ335" s="782">
        <v>0.36522153846153799</v>
      </c>
      <c r="AK335" s="816"/>
      <c r="AL335" s="800">
        <v>1.1130293159609119</v>
      </c>
      <c r="AM335" s="782">
        <v>1.0317025704103739</v>
      </c>
      <c r="AN335" s="782">
        <v>0.70002926543751831</v>
      </c>
      <c r="AO335" s="818">
        <v>0.70010615711252644</v>
      </c>
      <c r="AP335" s="816"/>
      <c r="AQ335" s="819">
        <v>1366.8</v>
      </c>
      <c r="AR335" s="820">
        <v>0.37680000000000002</v>
      </c>
      <c r="AS335" s="820">
        <v>1366.8</v>
      </c>
      <c r="AT335" s="820">
        <v>0.37680000000000002</v>
      </c>
      <c r="AU335" s="816"/>
      <c r="AV335" s="820">
        <v>956.8</v>
      </c>
      <c r="AW335" s="820">
        <v>0.26379999999999998</v>
      </c>
      <c r="AX335" s="820">
        <v>956.8</v>
      </c>
      <c r="AY335" s="820">
        <v>0.26379999999999998</v>
      </c>
      <c r="AZ335" s="816"/>
      <c r="BA335" s="820"/>
      <c r="BB335" s="820">
        <v>956.8</v>
      </c>
      <c r="BC335" s="820">
        <v>956.8</v>
      </c>
      <c r="BD335" s="820">
        <v>956.8</v>
      </c>
      <c r="BE335" s="820">
        <v>956.8</v>
      </c>
      <c r="BF335" s="820">
        <v>956.8</v>
      </c>
      <c r="BG335" s="820">
        <v>956.8</v>
      </c>
      <c r="BH335" s="820">
        <v>956.8</v>
      </c>
      <c r="BI335" s="820">
        <v>956.8</v>
      </c>
      <c r="BJ335" s="820">
        <v>956.8</v>
      </c>
      <c r="BK335" s="820">
        <v>956.8</v>
      </c>
      <c r="BL335" s="820">
        <v>956.8</v>
      </c>
      <c r="BM335" s="820">
        <v>956.8</v>
      </c>
      <c r="BN335" s="820">
        <v>956.8</v>
      </c>
      <c r="BO335" s="820">
        <v>956.8</v>
      </c>
      <c r="BP335" s="820">
        <v>956.8</v>
      </c>
      <c r="BQ335" s="820">
        <v>956.8</v>
      </c>
      <c r="BR335" s="820">
        <v>956.8</v>
      </c>
      <c r="BS335" s="820">
        <v>956.8</v>
      </c>
      <c r="BT335" s="820">
        <v>956.8</v>
      </c>
      <c r="BU335" s="820"/>
      <c r="BV335" s="820"/>
      <c r="BW335" s="820"/>
      <c r="BX335" s="820"/>
      <c r="BY335" s="820"/>
      <c r="BZ335" s="820"/>
      <c r="CA335" s="816"/>
      <c r="CB335" s="820"/>
      <c r="CC335" s="820">
        <v>0.26379999999999998</v>
      </c>
      <c r="CD335" s="820">
        <v>0.26379999999999998</v>
      </c>
      <c r="CE335" s="820">
        <v>0.26379999999999998</v>
      </c>
      <c r="CF335" s="820">
        <v>0.26379999999999998</v>
      </c>
      <c r="CG335" s="820">
        <v>0.26379999999999998</v>
      </c>
      <c r="CH335" s="820">
        <v>0.26379999999999998</v>
      </c>
      <c r="CI335" s="820">
        <v>0.26379999999999998</v>
      </c>
      <c r="CJ335" s="820">
        <v>0.26379999999999998</v>
      </c>
      <c r="CK335" s="820">
        <v>0.26379999999999998</v>
      </c>
      <c r="CL335" s="820">
        <v>0.26379999999999998</v>
      </c>
      <c r="CM335" s="820">
        <v>0.26379999999999998</v>
      </c>
      <c r="CN335" s="820">
        <v>0.26379999999999998</v>
      </c>
      <c r="CO335" s="820">
        <v>0.26379999999999998</v>
      </c>
      <c r="CP335" s="820">
        <v>0.26379999999999998</v>
      </c>
      <c r="CQ335" s="820">
        <v>0.26379999999999998</v>
      </c>
      <c r="CR335" s="820">
        <v>0.26379999999999998</v>
      </c>
      <c r="CS335" s="820">
        <v>0.26379999999999998</v>
      </c>
      <c r="CT335" s="820">
        <v>0.26379999999999998</v>
      </c>
      <c r="CU335" s="820">
        <v>0.26379999999999998</v>
      </c>
      <c r="CV335" s="820"/>
      <c r="CW335" s="820"/>
      <c r="CX335" s="820"/>
      <c r="CY335" s="820"/>
      <c r="CZ335" s="820"/>
      <c r="DA335" s="821"/>
    </row>
    <row r="336" spans="2:105">
      <c r="B336" s="800">
        <v>19444</v>
      </c>
      <c r="C336" s="782" t="s">
        <v>682</v>
      </c>
      <c r="D336" s="782" t="s">
        <v>858</v>
      </c>
      <c r="E336" s="782" t="s">
        <v>740</v>
      </c>
      <c r="F336" s="782" t="s">
        <v>820</v>
      </c>
      <c r="G336" s="782" t="s">
        <v>821</v>
      </c>
      <c r="H336" s="815">
        <v>2016</v>
      </c>
      <c r="I336" s="816"/>
      <c r="J336" s="764">
        <v>833292</v>
      </c>
      <c r="K336" s="764"/>
      <c r="L336" s="764" t="s">
        <v>29</v>
      </c>
      <c r="M336" s="782"/>
      <c r="N336" s="782"/>
      <c r="O336" s="782"/>
      <c r="P336" s="782"/>
      <c r="Q336" s="782"/>
      <c r="R336" s="782"/>
      <c r="S336" s="816"/>
      <c r="T336" s="782" t="s">
        <v>859</v>
      </c>
      <c r="U336" s="782"/>
      <c r="V336" s="782"/>
      <c r="W336" s="782"/>
      <c r="X336" s="801">
        <v>42711</v>
      </c>
      <c r="Y336" s="815" t="s">
        <v>862</v>
      </c>
      <c r="Z336" s="815">
        <v>1</v>
      </c>
      <c r="AA336" s="815"/>
      <c r="AB336" s="815">
        <v>250</v>
      </c>
      <c r="AC336" s="814">
        <v>42754</v>
      </c>
      <c r="AD336" s="816"/>
      <c r="AE336" s="782" t="s">
        <v>825</v>
      </c>
      <c r="AF336" s="782"/>
      <c r="AG336" s="782"/>
      <c r="AH336" s="817"/>
      <c r="AI336" s="800">
        <v>1228</v>
      </c>
      <c r="AJ336" s="782">
        <v>0.36522153846153799</v>
      </c>
      <c r="AK336" s="816"/>
      <c r="AL336" s="800">
        <v>1.1130293159609119</v>
      </c>
      <c r="AM336" s="782">
        <v>1.0317025704103739</v>
      </c>
      <c r="AN336" s="782">
        <v>0.70002926543751831</v>
      </c>
      <c r="AO336" s="818">
        <v>0.70010615711252644</v>
      </c>
      <c r="AP336" s="816"/>
      <c r="AQ336" s="819">
        <v>1366.8</v>
      </c>
      <c r="AR336" s="820">
        <v>0.37680000000000002</v>
      </c>
      <c r="AS336" s="820">
        <v>1366.8</v>
      </c>
      <c r="AT336" s="820">
        <v>0.37680000000000002</v>
      </c>
      <c r="AU336" s="816"/>
      <c r="AV336" s="820">
        <v>956.8</v>
      </c>
      <c r="AW336" s="820">
        <v>0.26379999999999998</v>
      </c>
      <c r="AX336" s="820">
        <v>956.8</v>
      </c>
      <c r="AY336" s="820">
        <v>0.26379999999999998</v>
      </c>
      <c r="AZ336" s="816"/>
      <c r="BA336" s="820"/>
      <c r="BB336" s="820">
        <v>956.8</v>
      </c>
      <c r="BC336" s="820">
        <v>956.8</v>
      </c>
      <c r="BD336" s="820">
        <v>956.8</v>
      </c>
      <c r="BE336" s="820">
        <v>956.8</v>
      </c>
      <c r="BF336" s="820">
        <v>956.8</v>
      </c>
      <c r="BG336" s="820">
        <v>956.8</v>
      </c>
      <c r="BH336" s="820">
        <v>956.8</v>
      </c>
      <c r="BI336" s="820">
        <v>956.8</v>
      </c>
      <c r="BJ336" s="820">
        <v>956.8</v>
      </c>
      <c r="BK336" s="820">
        <v>956.8</v>
      </c>
      <c r="BL336" s="820">
        <v>956.8</v>
      </c>
      <c r="BM336" s="820">
        <v>956.8</v>
      </c>
      <c r="BN336" s="820">
        <v>956.8</v>
      </c>
      <c r="BO336" s="820">
        <v>956.8</v>
      </c>
      <c r="BP336" s="820">
        <v>956.8</v>
      </c>
      <c r="BQ336" s="820">
        <v>956.8</v>
      </c>
      <c r="BR336" s="820">
        <v>956.8</v>
      </c>
      <c r="BS336" s="820">
        <v>956.8</v>
      </c>
      <c r="BT336" s="820">
        <v>956.8</v>
      </c>
      <c r="BU336" s="820"/>
      <c r="BV336" s="820"/>
      <c r="BW336" s="820"/>
      <c r="BX336" s="820"/>
      <c r="BY336" s="820"/>
      <c r="BZ336" s="820"/>
      <c r="CA336" s="816"/>
      <c r="CB336" s="820"/>
      <c r="CC336" s="820">
        <v>0.26379999999999998</v>
      </c>
      <c r="CD336" s="820">
        <v>0.26379999999999998</v>
      </c>
      <c r="CE336" s="820">
        <v>0.26379999999999998</v>
      </c>
      <c r="CF336" s="820">
        <v>0.26379999999999998</v>
      </c>
      <c r="CG336" s="820">
        <v>0.26379999999999998</v>
      </c>
      <c r="CH336" s="820">
        <v>0.26379999999999998</v>
      </c>
      <c r="CI336" s="820">
        <v>0.26379999999999998</v>
      </c>
      <c r="CJ336" s="820">
        <v>0.26379999999999998</v>
      </c>
      <c r="CK336" s="820">
        <v>0.26379999999999998</v>
      </c>
      <c r="CL336" s="820">
        <v>0.26379999999999998</v>
      </c>
      <c r="CM336" s="820">
        <v>0.26379999999999998</v>
      </c>
      <c r="CN336" s="820">
        <v>0.26379999999999998</v>
      </c>
      <c r="CO336" s="820">
        <v>0.26379999999999998</v>
      </c>
      <c r="CP336" s="820">
        <v>0.26379999999999998</v>
      </c>
      <c r="CQ336" s="820">
        <v>0.26379999999999998</v>
      </c>
      <c r="CR336" s="820">
        <v>0.26379999999999998</v>
      </c>
      <c r="CS336" s="820">
        <v>0.26379999999999998</v>
      </c>
      <c r="CT336" s="820">
        <v>0.26379999999999998</v>
      </c>
      <c r="CU336" s="820">
        <v>0.26379999999999998</v>
      </c>
      <c r="CV336" s="820"/>
      <c r="CW336" s="820"/>
      <c r="CX336" s="820"/>
      <c r="CY336" s="820"/>
      <c r="CZ336" s="820"/>
      <c r="DA336" s="821"/>
    </row>
    <row r="337" spans="2:105">
      <c r="B337" s="800">
        <v>19447</v>
      </c>
      <c r="C337" s="782" t="s">
        <v>682</v>
      </c>
      <c r="D337" s="782" t="s">
        <v>858</v>
      </c>
      <c r="E337" s="782" t="s">
        <v>740</v>
      </c>
      <c r="F337" s="782" t="s">
        <v>820</v>
      </c>
      <c r="G337" s="782" t="s">
        <v>821</v>
      </c>
      <c r="H337" s="815">
        <v>2016</v>
      </c>
      <c r="I337" s="816"/>
      <c r="J337" s="764">
        <v>841726</v>
      </c>
      <c r="K337" s="764"/>
      <c r="L337" s="764" t="s">
        <v>29</v>
      </c>
      <c r="M337" s="782"/>
      <c r="N337" s="782"/>
      <c r="O337" s="782"/>
      <c r="P337" s="782"/>
      <c r="Q337" s="782"/>
      <c r="R337" s="782"/>
      <c r="S337" s="816"/>
      <c r="T337" s="782" t="s">
        <v>859</v>
      </c>
      <c r="U337" s="782"/>
      <c r="V337" s="782"/>
      <c r="W337" s="782"/>
      <c r="X337" s="801">
        <v>42732</v>
      </c>
      <c r="Y337" s="815" t="s">
        <v>862</v>
      </c>
      <c r="Z337" s="815">
        <v>1</v>
      </c>
      <c r="AA337" s="815"/>
      <c r="AB337" s="815">
        <v>250</v>
      </c>
      <c r="AC337" s="814">
        <v>42761</v>
      </c>
      <c r="AD337" s="816"/>
      <c r="AE337" s="782" t="s">
        <v>825</v>
      </c>
      <c r="AF337" s="782"/>
      <c r="AG337" s="782"/>
      <c r="AH337" s="817"/>
      <c r="AI337" s="800">
        <v>1228</v>
      </c>
      <c r="AJ337" s="782">
        <v>0.36522153846153799</v>
      </c>
      <c r="AK337" s="816"/>
      <c r="AL337" s="800">
        <v>1.1130293159609119</v>
      </c>
      <c r="AM337" s="782">
        <v>1.0317025704103739</v>
      </c>
      <c r="AN337" s="782">
        <v>0.70002926543751831</v>
      </c>
      <c r="AO337" s="818">
        <v>0.70010615711252644</v>
      </c>
      <c r="AP337" s="816"/>
      <c r="AQ337" s="819">
        <v>1366.8</v>
      </c>
      <c r="AR337" s="820">
        <v>0.37680000000000002</v>
      </c>
      <c r="AS337" s="820">
        <v>1366.8</v>
      </c>
      <c r="AT337" s="820">
        <v>0.37680000000000002</v>
      </c>
      <c r="AU337" s="816"/>
      <c r="AV337" s="820">
        <v>956.8</v>
      </c>
      <c r="AW337" s="820">
        <v>0.26379999999999998</v>
      </c>
      <c r="AX337" s="820">
        <v>956.8</v>
      </c>
      <c r="AY337" s="820">
        <v>0.26379999999999998</v>
      </c>
      <c r="AZ337" s="816"/>
      <c r="BA337" s="820"/>
      <c r="BB337" s="820">
        <v>956.8</v>
      </c>
      <c r="BC337" s="820">
        <v>956.8</v>
      </c>
      <c r="BD337" s="820">
        <v>956.8</v>
      </c>
      <c r="BE337" s="820">
        <v>956.8</v>
      </c>
      <c r="BF337" s="820">
        <v>956.8</v>
      </c>
      <c r="BG337" s="820">
        <v>956.8</v>
      </c>
      <c r="BH337" s="820">
        <v>956.8</v>
      </c>
      <c r="BI337" s="820">
        <v>956.8</v>
      </c>
      <c r="BJ337" s="820">
        <v>956.8</v>
      </c>
      <c r="BK337" s="820">
        <v>956.8</v>
      </c>
      <c r="BL337" s="820">
        <v>956.8</v>
      </c>
      <c r="BM337" s="820">
        <v>956.8</v>
      </c>
      <c r="BN337" s="820">
        <v>956.8</v>
      </c>
      <c r="BO337" s="820">
        <v>956.8</v>
      </c>
      <c r="BP337" s="820">
        <v>956.8</v>
      </c>
      <c r="BQ337" s="820">
        <v>956.8</v>
      </c>
      <c r="BR337" s="820">
        <v>956.8</v>
      </c>
      <c r="BS337" s="820">
        <v>956.8</v>
      </c>
      <c r="BT337" s="820">
        <v>956.8</v>
      </c>
      <c r="BU337" s="820"/>
      <c r="BV337" s="820"/>
      <c r="BW337" s="820"/>
      <c r="BX337" s="820"/>
      <c r="BY337" s="820"/>
      <c r="BZ337" s="820"/>
      <c r="CA337" s="816"/>
      <c r="CB337" s="820"/>
      <c r="CC337" s="820">
        <v>0.26379999999999998</v>
      </c>
      <c r="CD337" s="820">
        <v>0.26379999999999998</v>
      </c>
      <c r="CE337" s="820">
        <v>0.26379999999999998</v>
      </c>
      <c r="CF337" s="820">
        <v>0.26379999999999998</v>
      </c>
      <c r="CG337" s="820">
        <v>0.26379999999999998</v>
      </c>
      <c r="CH337" s="820">
        <v>0.26379999999999998</v>
      </c>
      <c r="CI337" s="820">
        <v>0.26379999999999998</v>
      </c>
      <c r="CJ337" s="820">
        <v>0.26379999999999998</v>
      </c>
      <c r="CK337" s="820">
        <v>0.26379999999999998</v>
      </c>
      <c r="CL337" s="820">
        <v>0.26379999999999998</v>
      </c>
      <c r="CM337" s="820">
        <v>0.26379999999999998</v>
      </c>
      <c r="CN337" s="820">
        <v>0.26379999999999998</v>
      </c>
      <c r="CO337" s="820">
        <v>0.26379999999999998</v>
      </c>
      <c r="CP337" s="820">
        <v>0.26379999999999998</v>
      </c>
      <c r="CQ337" s="820">
        <v>0.26379999999999998</v>
      </c>
      <c r="CR337" s="820">
        <v>0.26379999999999998</v>
      </c>
      <c r="CS337" s="820">
        <v>0.26379999999999998</v>
      </c>
      <c r="CT337" s="820">
        <v>0.26379999999999998</v>
      </c>
      <c r="CU337" s="820">
        <v>0.26379999999999998</v>
      </c>
      <c r="CV337" s="820"/>
      <c r="CW337" s="820"/>
      <c r="CX337" s="820"/>
      <c r="CY337" s="820"/>
      <c r="CZ337" s="820"/>
      <c r="DA337" s="821"/>
    </row>
    <row r="338" spans="2:105">
      <c r="B338" s="800">
        <v>19448</v>
      </c>
      <c r="C338" s="782" t="s">
        <v>682</v>
      </c>
      <c r="D338" s="782" t="s">
        <v>858</v>
      </c>
      <c r="E338" s="782" t="s">
        <v>740</v>
      </c>
      <c r="F338" s="782" t="s">
        <v>820</v>
      </c>
      <c r="G338" s="782" t="s">
        <v>821</v>
      </c>
      <c r="H338" s="815">
        <v>2016</v>
      </c>
      <c r="I338" s="816"/>
      <c r="J338" s="764">
        <v>842390</v>
      </c>
      <c r="K338" s="764"/>
      <c r="L338" s="764" t="s">
        <v>29</v>
      </c>
      <c r="M338" s="782"/>
      <c r="N338" s="782"/>
      <c r="O338" s="782"/>
      <c r="P338" s="782"/>
      <c r="Q338" s="782"/>
      <c r="R338" s="782"/>
      <c r="S338" s="816"/>
      <c r="T338" s="782" t="s">
        <v>863</v>
      </c>
      <c r="U338" s="782"/>
      <c r="V338" s="782"/>
      <c r="W338" s="782"/>
      <c r="X338" s="801">
        <v>42734</v>
      </c>
      <c r="Y338" s="815" t="s">
        <v>864</v>
      </c>
      <c r="Z338" s="815">
        <v>2</v>
      </c>
      <c r="AA338" s="815"/>
      <c r="AB338" s="815">
        <v>650</v>
      </c>
      <c r="AC338" s="814">
        <v>42754</v>
      </c>
      <c r="AD338" s="816"/>
      <c r="AE338" s="782" t="s">
        <v>825</v>
      </c>
      <c r="AF338" s="782"/>
      <c r="AG338" s="782"/>
      <c r="AH338" s="817"/>
      <c r="AI338" s="800">
        <v>1244.8599999999999</v>
      </c>
      <c r="AJ338" s="782">
        <v>0.3751185861316742</v>
      </c>
      <c r="AK338" s="816"/>
      <c r="AL338" s="800">
        <v>1.1234998313063316</v>
      </c>
      <c r="AM338" s="782">
        <v>1.0993856749482398</v>
      </c>
      <c r="AN338" s="782">
        <v>0.70684970684970683</v>
      </c>
      <c r="AO338" s="818">
        <v>0.7259941804073714</v>
      </c>
      <c r="AP338" s="816"/>
      <c r="AQ338" s="819">
        <v>1398.6</v>
      </c>
      <c r="AR338" s="820">
        <v>0.41240000000000004</v>
      </c>
      <c r="AS338" s="820">
        <v>1398.6</v>
      </c>
      <c r="AT338" s="820">
        <v>0.41240000000000004</v>
      </c>
      <c r="AU338" s="816"/>
      <c r="AV338" s="820">
        <v>988.59999999999991</v>
      </c>
      <c r="AW338" s="820">
        <v>0.2994</v>
      </c>
      <c r="AX338" s="820">
        <v>988.59999999999991</v>
      </c>
      <c r="AY338" s="820">
        <v>0.2994</v>
      </c>
      <c r="AZ338" s="816"/>
      <c r="BA338" s="820"/>
      <c r="BB338" s="820">
        <v>988.59999999999991</v>
      </c>
      <c r="BC338" s="820">
        <v>988.59999999999991</v>
      </c>
      <c r="BD338" s="820">
        <v>988.59999999999991</v>
      </c>
      <c r="BE338" s="820">
        <v>988.59999999999991</v>
      </c>
      <c r="BF338" s="820">
        <v>988.59999999999991</v>
      </c>
      <c r="BG338" s="820">
        <v>988.59999999999991</v>
      </c>
      <c r="BH338" s="820">
        <v>988.59999999999991</v>
      </c>
      <c r="BI338" s="820">
        <v>988.59999999999991</v>
      </c>
      <c r="BJ338" s="820">
        <v>988.59999999999991</v>
      </c>
      <c r="BK338" s="820">
        <v>988.59999999999991</v>
      </c>
      <c r="BL338" s="820">
        <v>988.59999999999991</v>
      </c>
      <c r="BM338" s="820">
        <v>988.59999999999991</v>
      </c>
      <c r="BN338" s="820">
        <v>988.59999999999991</v>
      </c>
      <c r="BO338" s="820">
        <v>988.59999999999991</v>
      </c>
      <c r="BP338" s="820">
        <v>988.59999999999991</v>
      </c>
      <c r="BQ338" s="820">
        <v>988.59999999999991</v>
      </c>
      <c r="BR338" s="820">
        <v>988.59999999999991</v>
      </c>
      <c r="BS338" s="820">
        <v>988.59999999999991</v>
      </c>
      <c r="BT338" s="820">
        <v>956.8</v>
      </c>
      <c r="BU338" s="820"/>
      <c r="BV338" s="820"/>
      <c r="BW338" s="820"/>
      <c r="BX338" s="820"/>
      <c r="BY338" s="820"/>
      <c r="BZ338" s="820"/>
      <c r="CA338" s="816"/>
      <c r="CB338" s="820"/>
      <c r="CC338" s="820">
        <v>0.2994</v>
      </c>
      <c r="CD338" s="820">
        <v>0.2994</v>
      </c>
      <c r="CE338" s="820">
        <v>0.2994</v>
      </c>
      <c r="CF338" s="820">
        <v>0.2994</v>
      </c>
      <c r="CG338" s="820">
        <v>0.2994</v>
      </c>
      <c r="CH338" s="820">
        <v>0.2994</v>
      </c>
      <c r="CI338" s="820">
        <v>0.2994</v>
      </c>
      <c r="CJ338" s="820">
        <v>0.2994</v>
      </c>
      <c r="CK338" s="820">
        <v>0.2994</v>
      </c>
      <c r="CL338" s="820">
        <v>0.2994</v>
      </c>
      <c r="CM338" s="820">
        <v>0.2994</v>
      </c>
      <c r="CN338" s="820">
        <v>0.2994</v>
      </c>
      <c r="CO338" s="820">
        <v>0.2994</v>
      </c>
      <c r="CP338" s="820">
        <v>0.2994</v>
      </c>
      <c r="CQ338" s="820">
        <v>0.2994</v>
      </c>
      <c r="CR338" s="820">
        <v>0.2994</v>
      </c>
      <c r="CS338" s="820">
        <v>0.2994</v>
      </c>
      <c r="CT338" s="820">
        <v>0.2994</v>
      </c>
      <c r="CU338" s="820">
        <v>0.26379999999999998</v>
      </c>
      <c r="CV338" s="820"/>
      <c r="CW338" s="820"/>
      <c r="CX338" s="820"/>
      <c r="CY338" s="820"/>
      <c r="CZ338" s="820"/>
      <c r="DA338" s="821"/>
    </row>
    <row r="339" spans="2:105">
      <c r="B339" s="800">
        <v>19449</v>
      </c>
      <c r="C339" s="782" t="s">
        <v>682</v>
      </c>
      <c r="D339" s="782" t="s">
        <v>858</v>
      </c>
      <c r="E339" s="782" t="s">
        <v>740</v>
      </c>
      <c r="F339" s="782" t="s">
        <v>820</v>
      </c>
      <c r="G339" s="782" t="s">
        <v>821</v>
      </c>
      <c r="H339" s="815">
        <v>2016</v>
      </c>
      <c r="I339" s="816"/>
      <c r="J339" s="764">
        <v>842400</v>
      </c>
      <c r="K339" s="764"/>
      <c r="L339" s="764" t="s">
        <v>29</v>
      </c>
      <c r="M339" s="782"/>
      <c r="N339" s="782"/>
      <c r="O339" s="782"/>
      <c r="P339" s="782"/>
      <c r="Q339" s="782"/>
      <c r="R339" s="782"/>
      <c r="S339" s="816"/>
      <c r="T339" s="782" t="s">
        <v>863</v>
      </c>
      <c r="U339" s="782"/>
      <c r="V339" s="782"/>
      <c r="W339" s="782"/>
      <c r="X339" s="801">
        <v>42735</v>
      </c>
      <c r="Y339" s="815" t="s">
        <v>864</v>
      </c>
      <c r="Z339" s="815">
        <v>2</v>
      </c>
      <c r="AA339" s="815"/>
      <c r="AB339" s="815">
        <v>650</v>
      </c>
      <c r="AC339" s="814">
        <v>42761</v>
      </c>
      <c r="AD339" s="816"/>
      <c r="AE339" s="782" t="s">
        <v>825</v>
      </c>
      <c r="AF339" s="782"/>
      <c r="AG339" s="782"/>
      <c r="AH339" s="817"/>
      <c r="AI339" s="800">
        <v>1244.8599999999999</v>
      </c>
      <c r="AJ339" s="782">
        <v>0.3751185861316742</v>
      </c>
      <c r="AK339" s="816"/>
      <c r="AL339" s="800">
        <v>1.1234998313063316</v>
      </c>
      <c r="AM339" s="782">
        <v>1.0993856749482398</v>
      </c>
      <c r="AN339" s="782">
        <v>0.70684970684970683</v>
      </c>
      <c r="AO339" s="818">
        <v>0.7259941804073714</v>
      </c>
      <c r="AP339" s="816"/>
      <c r="AQ339" s="819">
        <v>1398.6</v>
      </c>
      <c r="AR339" s="820">
        <v>0.41240000000000004</v>
      </c>
      <c r="AS339" s="820">
        <v>1398.6</v>
      </c>
      <c r="AT339" s="820">
        <v>0.41240000000000004</v>
      </c>
      <c r="AU339" s="816"/>
      <c r="AV339" s="820">
        <v>988.59999999999991</v>
      </c>
      <c r="AW339" s="820">
        <v>0.2994</v>
      </c>
      <c r="AX339" s="820">
        <v>988.59999999999991</v>
      </c>
      <c r="AY339" s="820">
        <v>0.2994</v>
      </c>
      <c r="AZ339" s="816"/>
      <c r="BA339" s="820"/>
      <c r="BB339" s="820">
        <v>988.59999999999991</v>
      </c>
      <c r="BC339" s="820">
        <v>988.59999999999991</v>
      </c>
      <c r="BD339" s="820">
        <v>988.59999999999991</v>
      </c>
      <c r="BE339" s="820">
        <v>988.59999999999991</v>
      </c>
      <c r="BF339" s="820">
        <v>988.59999999999991</v>
      </c>
      <c r="BG339" s="820">
        <v>988.59999999999991</v>
      </c>
      <c r="BH339" s="820">
        <v>988.59999999999991</v>
      </c>
      <c r="BI339" s="820">
        <v>988.59999999999991</v>
      </c>
      <c r="BJ339" s="820">
        <v>988.59999999999991</v>
      </c>
      <c r="BK339" s="820">
        <v>988.59999999999991</v>
      </c>
      <c r="BL339" s="820">
        <v>988.59999999999991</v>
      </c>
      <c r="BM339" s="820">
        <v>988.59999999999991</v>
      </c>
      <c r="BN339" s="820">
        <v>988.59999999999991</v>
      </c>
      <c r="BO339" s="820">
        <v>988.59999999999991</v>
      </c>
      <c r="BP339" s="820">
        <v>988.59999999999991</v>
      </c>
      <c r="BQ339" s="820">
        <v>988.59999999999991</v>
      </c>
      <c r="BR339" s="820">
        <v>988.59999999999991</v>
      </c>
      <c r="BS339" s="820">
        <v>988.59999999999991</v>
      </c>
      <c r="BT339" s="820">
        <v>956.8</v>
      </c>
      <c r="BU339" s="820"/>
      <c r="BV339" s="820"/>
      <c r="BW339" s="820"/>
      <c r="BX339" s="820"/>
      <c r="BY339" s="820"/>
      <c r="BZ339" s="820"/>
      <c r="CA339" s="816"/>
      <c r="CB339" s="820"/>
      <c r="CC339" s="820">
        <v>0.2994</v>
      </c>
      <c r="CD339" s="820">
        <v>0.2994</v>
      </c>
      <c r="CE339" s="820">
        <v>0.2994</v>
      </c>
      <c r="CF339" s="820">
        <v>0.2994</v>
      </c>
      <c r="CG339" s="820">
        <v>0.2994</v>
      </c>
      <c r="CH339" s="820">
        <v>0.2994</v>
      </c>
      <c r="CI339" s="820">
        <v>0.2994</v>
      </c>
      <c r="CJ339" s="820">
        <v>0.2994</v>
      </c>
      <c r="CK339" s="820">
        <v>0.2994</v>
      </c>
      <c r="CL339" s="820">
        <v>0.2994</v>
      </c>
      <c r="CM339" s="820">
        <v>0.2994</v>
      </c>
      <c r="CN339" s="820">
        <v>0.2994</v>
      </c>
      <c r="CO339" s="820">
        <v>0.2994</v>
      </c>
      <c r="CP339" s="820">
        <v>0.2994</v>
      </c>
      <c r="CQ339" s="820">
        <v>0.2994</v>
      </c>
      <c r="CR339" s="820">
        <v>0.2994</v>
      </c>
      <c r="CS339" s="820">
        <v>0.2994</v>
      </c>
      <c r="CT339" s="820">
        <v>0.2994</v>
      </c>
      <c r="CU339" s="820">
        <v>0.26379999999999998</v>
      </c>
      <c r="CV339" s="820"/>
      <c r="CW339" s="820"/>
      <c r="CX339" s="820"/>
      <c r="CY339" s="820"/>
      <c r="CZ339" s="820"/>
      <c r="DA339" s="821"/>
    </row>
    <row r="340" spans="2:105">
      <c r="B340" s="800">
        <v>19442</v>
      </c>
      <c r="C340" s="782" t="s">
        <v>682</v>
      </c>
      <c r="D340" s="782" t="s">
        <v>858</v>
      </c>
      <c r="E340" s="782" t="s">
        <v>740</v>
      </c>
      <c r="F340" s="782" t="s">
        <v>820</v>
      </c>
      <c r="G340" s="782" t="s">
        <v>821</v>
      </c>
      <c r="H340" s="815">
        <v>2016</v>
      </c>
      <c r="I340" s="816"/>
      <c r="J340" s="764">
        <v>833196</v>
      </c>
      <c r="K340" s="764"/>
      <c r="L340" s="764" t="s">
        <v>29</v>
      </c>
      <c r="M340" s="782"/>
      <c r="N340" s="782"/>
      <c r="O340" s="782"/>
      <c r="P340" s="782"/>
      <c r="Q340" s="782"/>
      <c r="R340" s="782"/>
      <c r="S340" s="816"/>
      <c r="T340" s="782" t="s">
        <v>859</v>
      </c>
      <c r="U340" s="782"/>
      <c r="V340" s="782"/>
      <c r="W340" s="782"/>
      <c r="X340" s="801">
        <v>42703</v>
      </c>
      <c r="Y340" s="815" t="s">
        <v>862</v>
      </c>
      <c r="Z340" s="815">
        <v>1</v>
      </c>
      <c r="AA340" s="815"/>
      <c r="AB340" s="815">
        <v>250</v>
      </c>
      <c r="AC340" s="814">
        <v>42754</v>
      </c>
      <c r="AD340" s="816"/>
      <c r="AE340" s="782" t="s">
        <v>825</v>
      </c>
      <c r="AF340" s="782"/>
      <c r="AG340" s="782"/>
      <c r="AH340" s="817"/>
      <c r="AI340" s="800">
        <v>1228</v>
      </c>
      <c r="AJ340" s="782">
        <v>0.36522153846153799</v>
      </c>
      <c r="AK340" s="816"/>
      <c r="AL340" s="800">
        <v>1.1130293159609119</v>
      </c>
      <c r="AM340" s="782">
        <v>1.0317025704103739</v>
      </c>
      <c r="AN340" s="782">
        <v>0.70002926543751831</v>
      </c>
      <c r="AO340" s="818">
        <v>0.70010615711252644</v>
      </c>
      <c r="AP340" s="816"/>
      <c r="AQ340" s="819">
        <v>1366.8</v>
      </c>
      <c r="AR340" s="820">
        <v>0.37680000000000002</v>
      </c>
      <c r="AS340" s="820">
        <v>1366.8</v>
      </c>
      <c r="AT340" s="820">
        <v>0.37680000000000002</v>
      </c>
      <c r="AU340" s="816"/>
      <c r="AV340" s="820">
        <v>956.8</v>
      </c>
      <c r="AW340" s="820">
        <v>0.26379999999999998</v>
      </c>
      <c r="AX340" s="820">
        <v>956.8</v>
      </c>
      <c r="AY340" s="820">
        <v>0.26379999999999998</v>
      </c>
      <c r="AZ340" s="816"/>
      <c r="BA340" s="820"/>
      <c r="BB340" s="820">
        <v>956.8</v>
      </c>
      <c r="BC340" s="820">
        <v>956.8</v>
      </c>
      <c r="BD340" s="820">
        <v>956.8</v>
      </c>
      <c r="BE340" s="820">
        <v>956.8</v>
      </c>
      <c r="BF340" s="820">
        <v>956.8</v>
      </c>
      <c r="BG340" s="820">
        <v>956.8</v>
      </c>
      <c r="BH340" s="820">
        <v>956.8</v>
      </c>
      <c r="BI340" s="820">
        <v>956.8</v>
      </c>
      <c r="BJ340" s="820">
        <v>956.8</v>
      </c>
      <c r="BK340" s="820">
        <v>956.8</v>
      </c>
      <c r="BL340" s="820">
        <v>956.8</v>
      </c>
      <c r="BM340" s="820">
        <v>956.8</v>
      </c>
      <c r="BN340" s="820">
        <v>956.8</v>
      </c>
      <c r="BO340" s="820">
        <v>956.8</v>
      </c>
      <c r="BP340" s="820">
        <v>956.8</v>
      </c>
      <c r="BQ340" s="820">
        <v>956.8</v>
      </c>
      <c r="BR340" s="820">
        <v>956.8</v>
      </c>
      <c r="BS340" s="820">
        <v>956.8</v>
      </c>
      <c r="BT340" s="820">
        <v>956.8</v>
      </c>
      <c r="BU340" s="820"/>
      <c r="BV340" s="820"/>
      <c r="BW340" s="820"/>
      <c r="BX340" s="820"/>
      <c r="BY340" s="820"/>
      <c r="BZ340" s="820"/>
      <c r="CA340" s="816"/>
      <c r="CB340" s="820"/>
      <c r="CC340" s="820">
        <v>0.26379999999999998</v>
      </c>
      <c r="CD340" s="820">
        <v>0.26379999999999998</v>
      </c>
      <c r="CE340" s="820">
        <v>0.26379999999999998</v>
      </c>
      <c r="CF340" s="820">
        <v>0.26379999999999998</v>
      </c>
      <c r="CG340" s="820">
        <v>0.26379999999999998</v>
      </c>
      <c r="CH340" s="820">
        <v>0.26379999999999998</v>
      </c>
      <c r="CI340" s="820">
        <v>0.26379999999999998</v>
      </c>
      <c r="CJ340" s="820">
        <v>0.26379999999999998</v>
      </c>
      <c r="CK340" s="820">
        <v>0.26379999999999998</v>
      </c>
      <c r="CL340" s="820">
        <v>0.26379999999999998</v>
      </c>
      <c r="CM340" s="820">
        <v>0.26379999999999998</v>
      </c>
      <c r="CN340" s="820">
        <v>0.26379999999999998</v>
      </c>
      <c r="CO340" s="820">
        <v>0.26379999999999998</v>
      </c>
      <c r="CP340" s="820">
        <v>0.26379999999999998</v>
      </c>
      <c r="CQ340" s="820">
        <v>0.26379999999999998</v>
      </c>
      <c r="CR340" s="820">
        <v>0.26379999999999998</v>
      </c>
      <c r="CS340" s="820">
        <v>0.26379999999999998</v>
      </c>
      <c r="CT340" s="820">
        <v>0.26379999999999998</v>
      </c>
      <c r="CU340" s="820">
        <v>0.26379999999999998</v>
      </c>
      <c r="CV340" s="820"/>
      <c r="CW340" s="820"/>
      <c r="CX340" s="820"/>
      <c r="CY340" s="820"/>
      <c r="CZ340" s="820"/>
      <c r="DA340" s="821"/>
    </row>
    <row r="341" spans="2:105">
      <c r="B341" s="800">
        <v>19450</v>
      </c>
      <c r="C341" s="782" t="s">
        <v>682</v>
      </c>
      <c r="D341" s="782" t="s">
        <v>858</v>
      </c>
      <c r="E341" s="782" t="s">
        <v>740</v>
      </c>
      <c r="F341" s="782" t="s">
        <v>820</v>
      </c>
      <c r="G341" s="782" t="s">
        <v>821</v>
      </c>
      <c r="H341" s="815">
        <v>2016</v>
      </c>
      <c r="I341" s="816"/>
      <c r="J341" s="764">
        <v>723030</v>
      </c>
      <c r="K341" s="764"/>
      <c r="L341" s="764" t="s">
        <v>29</v>
      </c>
      <c r="M341" s="782"/>
      <c r="N341" s="782"/>
      <c r="O341" s="782"/>
      <c r="P341" s="782"/>
      <c r="Q341" s="782"/>
      <c r="R341" s="782"/>
      <c r="S341" s="816"/>
      <c r="T341" s="782" t="s">
        <v>859</v>
      </c>
      <c r="U341" s="782"/>
      <c r="V341" s="782"/>
      <c r="W341" s="782"/>
      <c r="X341" s="801">
        <v>42459</v>
      </c>
      <c r="Y341" s="815" t="s">
        <v>862</v>
      </c>
      <c r="Z341" s="815">
        <v>1</v>
      </c>
      <c r="AA341" s="815"/>
      <c r="AB341" s="815">
        <v>250</v>
      </c>
      <c r="AC341" s="814">
        <v>42767</v>
      </c>
      <c r="AD341" s="816"/>
      <c r="AE341" s="782" t="s">
        <v>825</v>
      </c>
      <c r="AF341" s="782"/>
      <c r="AG341" s="782"/>
      <c r="AH341" s="817"/>
      <c r="AI341" s="800">
        <v>1228</v>
      </c>
      <c r="AJ341" s="782">
        <v>0.36522153846153799</v>
      </c>
      <c r="AK341" s="816"/>
      <c r="AL341" s="800">
        <v>1.1130293159609119</v>
      </c>
      <c r="AM341" s="782">
        <v>1.0317025704103739</v>
      </c>
      <c r="AN341" s="782">
        <v>0.70002926543751831</v>
      </c>
      <c r="AO341" s="818">
        <v>0.70010615711252644</v>
      </c>
      <c r="AP341" s="816"/>
      <c r="AQ341" s="819">
        <v>1366.8</v>
      </c>
      <c r="AR341" s="820">
        <v>0.37680000000000002</v>
      </c>
      <c r="AS341" s="820">
        <v>1366.8</v>
      </c>
      <c r="AT341" s="820">
        <v>0.37680000000000002</v>
      </c>
      <c r="AU341" s="816"/>
      <c r="AV341" s="820">
        <v>956.8</v>
      </c>
      <c r="AW341" s="820">
        <v>0.26379999999999998</v>
      </c>
      <c r="AX341" s="820">
        <v>956.8</v>
      </c>
      <c r="AY341" s="820">
        <v>0.26379999999999998</v>
      </c>
      <c r="AZ341" s="816"/>
      <c r="BA341" s="820"/>
      <c r="BB341" s="820">
        <v>956.8</v>
      </c>
      <c r="BC341" s="820">
        <v>956.8</v>
      </c>
      <c r="BD341" s="820">
        <v>956.8</v>
      </c>
      <c r="BE341" s="820">
        <v>956.8</v>
      </c>
      <c r="BF341" s="820">
        <v>956.8</v>
      </c>
      <c r="BG341" s="820">
        <v>956.8</v>
      </c>
      <c r="BH341" s="820">
        <v>956.8</v>
      </c>
      <c r="BI341" s="820">
        <v>956.8</v>
      </c>
      <c r="BJ341" s="820">
        <v>956.8</v>
      </c>
      <c r="BK341" s="820">
        <v>956.8</v>
      </c>
      <c r="BL341" s="820">
        <v>956.8</v>
      </c>
      <c r="BM341" s="820">
        <v>956.8</v>
      </c>
      <c r="BN341" s="820">
        <v>956.8</v>
      </c>
      <c r="BO341" s="820">
        <v>956.8</v>
      </c>
      <c r="BP341" s="820">
        <v>956.8</v>
      </c>
      <c r="BQ341" s="820">
        <v>956.8</v>
      </c>
      <c r="BR341" s="820">
        <v>956.8</v>
      </c>
      <c r="BS341" s="820">
        <v>956.8</v>
      </c>
      <c r="BT341" s="820">
        <v>956.8</v>
      </c>
      <c r="BU341" s="820"/>
      <c r="BV341" s="820"/>
      <c r="BW341" s="820"/>
      <c r="BX341" s="820"/>
      <c r="BY341" s="820"/>
      <c r="BZ341" s="820"/>
      <c r="CA341" s="816"/>
      <c r="CB341" s="820"/>
      <c r="CC341" s="820">
        <v>0.26379999999999998</v>
      </c>
      <c r="CD341" s="820">
        <v>0.26379999999999998</v>
      </c>
      <c r="CE341" s="820">
        <v>0.26379999999999998</v>
      </c>
      <c r="CF341" s="820">
        <v>0.26379999999999998</v>
      </c>
      <c r="CG341" s="820">
        <v>0.26379999999999998</v>
      </c>
      <c r="CH341" s="820">
        <v>0.26379999999999998</v>
      </c>
      <c r="CI341" s="820">
        <v>0.26379999999999998</v>
      </c>
      <c r="CJ341" s="820">
        <v>0.26379999999999998</v>
      </c>
      <c r="CK341" s="820">
        <v>0.26379999999999998</v>
      </c>
      <c r="CL341" s="820">
        <v>0.26379999999999998</v>
      </c>
      <c r="CM341" s="820">
        <v>0.26379999999999998</v>
      </c>
      <c r="CN341" s="820">
        <v>0.26379999999999998</v>
      </c>
      <c r="CO341" s="820">
        <v>0.26379999999999998</v>
      </c>
      <c r="CP341" s="820">
        <v>0.26379999999999998</v>
      </c>
      <c r="CQ341" s="820">
        <v>0.26379999999999998</v>
      </c>
      <c r="CR341" s="820">
        <v>0.26379999999999998</v>
      </c>
      <c r="CS341" s="820">
        <v>0.26379999999999998</v>
      </c>
      <c r="CT341" s="820">
        <v>0.26379999999999998</v>
      </c>
      <c r="CU341" s="820">
        <v>0.26379999999999998</v>
      </c>
      <c r="CV341" s="820"/>
      <c r="CW341" s="820"/>
      <c r="CX341" s="820"/>
      <c r="CY341" s="820"/>
      <c r="CZ341" s="820"/>
      <c r="DA341" s="821"/>
    </row>
    <row r="342" spans="2:105">
      <c r="B342" s="800">
        <v>19451</v>
      </c>
      <c r="C342" s="782" t="s">
        <v>682</v>
      </c>
      <c r="D342" s="782" t="s">
        <v>858</v>
      </c>
      <c r="E342" s="782" t="s">
        <v>740</v>
      </c>
      <c r="F342" s="782" t="s">
        <v>820</v>
      </c>
      <c r="G342" s="782" t="s">
        <v>821</v>
      </c>
      <c r="H342" s="815">
        <v>2016</v>
      </c>
      <c r="I342" s="816"/>
      <c r="J342" s="764">
        <v>788956</v>
      </c>
      <c r="K342" s="764"/>
      <c r="L342" s="764" t="s">
        <v>29</v>
      </c>
      <c r="M342" s="782"/>
      <c r="N342" s="782"/>
      <c r="O342" s="782"/>
      <c r="P342" s="782"/>
      <c r="Q342" s="782"/>
      <c r="R342" s="782"/>
      <c r="S342" s="816"/>
      <c r="T342" s="782" t="s">
        <v>863</v>
      </c>
      <c r="U342" s="782"/>
      <c r="V342" s="782"/>
      <c r="W342" s="782"/>
      <c r="X342" s="801">
        <v>42571</v>
      </c>
      <c r="Y342" s="815" t="s">
        <v>864</v>
      </c>
      <c r="Z342" s="815">
        <v>2</v>
      </c>
      <c r="AA342" s="815"/>
      <c r="AB342" s="815">
        <v>650</v>
      </c>
      <c r="AC342" s="814">
        <v>42767</v>
      </c>
      <c r="AD342" s="816"/>
      <c r="AE342" s="782" t="s">
        <v>825</v>
      </c>
      <c r="AF342" s="782"/>
      <c r="AG342" s="782"/>
      <c r="AH342" s="817"/>
      <c r="AI342" s="800">
        <v>1244.8599999999999</v>
      </c>
      <c r="AJ342" s="782">
        <v>0.3751185861316742</v>
      </c>
      <c r="AK342" s="816"/>
      <c r="AL342" s="800">
        <v>1.1234998313063316</v>
      </c>
      <c r="AM342" s="782">
        <v>1.0993856749482398</v>
      </c>
      <c r="AN342" s="782">
        <v>0.70684970684970683</v>
      </c>
      <c r="AO342" s="818">
        <v>0.7259941804073714</v>
      </c>
      <c r="AP342" s="816"/>
      <c r="AQ342" s="819">
        <v>1398.6</v>
      </c>
      <c r="AR342" s="820">
        <v>0.41240000000000004</v>
      </c>
      <c r="AS342" s="820">
        <v>1398.6</v>
      </c>
      <c r="AT342" s="820">
        <v>0.41240000000000004</v>
      </c>
      <c r="AU342" s="816"/>
      <c r="AV342" s="820">
        <v>988.59999999999991</v>
      </c>
      <c r="AW342" s="820">
        <v>0.2994</v>
      </c>
      <c r="AX342" s="820">
        <v>988.59999999999991</v>
      </c>
      <c r="AY342" s="820">
        <v>0.2994</v>
      </c>
      <c r="AZ342" s="816"/>
      <c r="BA342" s="820"/>
      <c r="BB342" s="820">
        <v>988.59999999999991</v>
      </c>
      <c r="BC342" s="820">
        <v>988.59999999999991</v>
      </c>
      <c r="BD342" s="820">
        <v>988.59999999999991</v>
      </c>
      <c r="BE342" s="820">
        <v>988.59999999999991</v>
      </c>
      <c r="BF342" s="820">
        <v>988.59999999999991</v>
      </c>
      <c r="BG342" s="820">
        <v>988.59999999999991</v>
      </c>
      <c r="BH342" s="820">
        <v>988.59999999999991</v>
      </c>
      <c r="BI342" s="820">
        <v>988.59999999999991</v>
      </c>
      <c r="BJ342" s="820">
        <v>988.59999999999991</v>
      </c>
      <c r="BK342" s="820">
        <v>988.59999999999991</v>
      </c>
      <c r="BL342" s="820">
        <v>988.59999999999991</v>
      </c>
      <c r="BM342" s="820">
        <v>988.59999999999991</v>
      </c>
      <c r="BN342" s="820">
        <v>988.59999999999991</v>
      </c>
      <c r="BO342" s="820">
        <v>988.59999999999991</v>
      </c>
      <c r="BP342" s="820">
        <v>988.59999999999991</v>
      </c>
      <c r="BQ342" s="820">
        <v>988.59999999999991</v>
      </c>
      <c r="BR342" s="820">
        <v>988.59999999999991</v>
      </c>
      <c r="BS342" s="820">
        <v>988.59999999999991</v>
      </c>
      <c r="BT342" s="820">
        <v>956.8</v>
      </c>
      <c r="BU342" s="820"/>
      <c r="BV342" s="820"/>
      <c r="BW342" s="820"/>
      <c r="BX342" s="820"/>
      <c r="BY342" s="820"/>
      <c r="BZ342" s="820"/>
      <c r="CA342" s="816"/>
      <c r="CB342" s="820"/>
      <c r="CC342" s="820">
        <v>0.2994</v>
      </c>
      <c r="CD342" s="820">
        <v>0.2994</v>
      </c>
      <c r="CE342" s="820">
        <v>0.2994</v>
      </c>
      <c r="CF342" s="820">
        <v>0.2994</v>
      </c>
      <c r="CG342" s="820">
        <v>0.2994</v>
      </c>
      <c r="CH342" s="820">
        <v>0.2994</v>
      </c>
      <c r="CI342" s="820">
        <v>0.2994</v>
      </c>
      <c r="CJ342" s="820">
        <v>0.2994</v>
      </c>
      <c r="CK342" s="820">
        <v>0.2994</v>
      </c>
      <c r="CL342" s="820">
        <v>0.2994</v>
      </c>
      <c r="CM342" s="820">
        <v>0.2994</v>
      </c>
      <c r="CN342" s="820">
        <v>0.2994</v>
      </c>
      <c r="CO342" s="820">
        <v>0.2994</v>
      </c>
      <c r="CP342" s="820">
        <v>0.2994</v>
      </c>
      <c r="CQ342" s="820">
        <v>0.2994</v>
      </c>
      <c r="CR342" s="820">
        <v>0.2994</v>
      </c>
      <c r="CS342" s="820">
        <v>0.2994</v>
      </c>
      <c r="CT342" s="820">
        <v>0.2994</v>
      </c>
      <c r="CU342" s="820">
        <v>0.26379999999999998</v>
      </c>
      <c r="CV342" s="820"/>
      <c r="CW342" s="820"/>
      <c r="CX342" s="820"/>
      <c r="CY342" s="820"/>
      <c r="CZ342" s="820"/>
      <c r="DA342" s="821"/>
    </row>
    <row r="343" spans="2:105">
      <c r="B343" s="800">
        <v>19445</v>
      </c>
      <c r="C343" s="782" t="s">
        <v>682</v>
      </c>
      <c r="D343" s="782" t="s">
        <v>858</v>
      </c>
      <c r="E343" s="782" t="s">
        <v>740</v>
      </c>
      <c r="F343" s="782" t="s">
        <v>820</v>
      </c>
      <c r="G343" s="782" t="s">
        <v>821</v>
      </c>
      <c r="H343" s="815">
        <v>2016</v>
      </c>
      <c r="I343" s="816"/>
      <c r="J343" s="764">
        <v>834576</v>
      </c>
      <c r="K343" s="764"/>
      <c r="L343" s="764" t="s">
        <v>29</v>
      </c>
      <c r="M343" s="782"/>
      <c r="N343" s="782"/>
      <c r="O343" s="782"/>
      <c r="P343" s="782"/>
      <c r="Q343" s="782"/>
      <c r="R343" s="782"/>
      <c r="S343" s="816"/>
      <c r="T343" s="782" t="s">
        <v>859</v>
      </c>
      <c r="U343" s="782"/>
      <c r="V343" s="782"/>
      <c r="W343" s="782"/>
      <c r="X343" s="801">
        <v>42709</v>
      </c>
      <c r="Y343" s="815" t="s">
        <v>862</v>
      </c>
      <c r="Z343" s="815">
        <v>1</v>
      </c>
      <c r="AA343" s="815"/>
      <c r="AB343" s="815">
        <v>250</v>
      </c>
      <c r="AC343" s="814">
        <v>42754</v>
      </c>
      <c r="AD343" s="816"/>
      <c r="AE343" s="782" t="s">
        <v>825</v>
      </c>
      <c r="AF343" s="782"/>
      <c r="AG343" s="782"/>
      <c r="AH343" s="817"/>
      <c r="AI343" s="800">
        <v>1228</v>
      </c>
      <c r="AJ343" s="782">
        <v>0.36522153846153799</v>
      </c>
      <c r="AK343" s="816"/>
      <c r="AL343" s="800">
        <v>1.1130293159609119</v>
      </c>
      <c r="AM343" s="782">
        <v>1.0317025704103739</v>
      </c>
      <c r="AN343" s="782">
        <v>0.70002926543751831</v>
      </c>
      <c r="AO343" s="818">
        <v>0.70010615711252644</v>
      </c>
      <c r="AP343" s="816"/>
      <c r="AQ343" s="819">
        <v>1366.8</v>
      </c>
      <c r="AR343" s="820">
        <v>0.37680000000000002</v>
      </c>
      <c r="AS343" s="820">
        <v>1366.8</v>
      </c>
      <c r="AT343" s="820">
        <v>0.37680000000000002</v>
      </c>
      <c r="AU343" s="816"/>
      <c r="AV343" s="820">
        <v>956.8</v>
      </c>
      <c r="AW343" s="820">
        <v>0.26379999999999998</v>
      </c>
      <c r="AX343" s="820">
        <v>956.8</v>
      </c>
      <c r="AY343" s="820">
        <v>0.26379999999999998</v>
      </c>
      <c r="AZ343" s="816"/>
      <c r="BA343" s="820"/>
      <c r="BB343" s="820">
        <v>956.8</v>
      </c>
      <c r="BC343" s="820">
        <v>956.8</v>
      </c>
      <c r="BD343" s="820">
        <v>956.8</v>
      </c>
      <c r="BE343" s="820">
        <v>956.8</v>
      </c>
      <c r="BF343" s="820">
        <v>956.8</v>
      </c>
      <c r="BG343" s="820">
        <v>956.8</v>
      </c>
      <c r="BH343" s="820">
        <v>956.8</v>
      </c>
      <c r="BI343" s="820">
        <v>956.8</v>
      </c>
      <c r="BJ343" s="820">
        <v>956.8</v>
      </c>
      <c r="BK343" s="820">
        <v>956.8</v>
      </c>
      <c r="BL343" s="820">
        <v>956.8</v>
      </c>
      <c r="BM343" s="820">
        <v>956.8</v>
      </c>
      <c r="BN343" s="820">
        <v>956.8</v>
      </c>
      <c r="BO343" s="820">
        <v>956.8</v>
      </c>
      <c r="BP343" s="820">
        <v>956.8</v>
      </c>
      <c r="BQ343" s="820">
        <v>956.8</v>
      </c>
      <c r="BR343" s="820">
        <v>956.8</v>
      </c>
      <c r="BS343" s="820">
        <v>956.8</v>
      </c>
      <c r="BT343" s="820">
        <v>956.8</v>
      </c>
      <c r="BU343" s="820"/>
      <c r="BV343" s="820"/>
      <c r="BW343" s="820"/>
      <c r="BX343" s="820"/>
      <c r="BY343" s="820"/>
      <c r="BZ343" s="820"/>
      <c r="CA343" s="816"/>
      <c r="CB343" s="820"/>
      <c r="CC343" s="820">
        <v>0.26379999999999998</v>
      </c>
      <c r="CD343" s="820">
        <v>0.26379999999999998</v>
      </c>
      <c r="CE343" s="820">
        <v>0.26379999999999998</v>
      </c>
      <c r="CF343" s="820">
        <v>0.26379999999999998</v>
      </c>
      <c r="CG343" s="820">
        <v>0.26379999999999998</v>
      </c>
      <c r="CH343" s="820">
        <v>0.26379999999999998</v>
      </c>
      <c r="CI343" s="820">
        <v>0.26379999999999998</v>
      </c>
      <c r="CJ343" s="820">
        <v>0.26379999999999998</v>
      </c>
      <c r="CK343" s="820">
        <v>0.26379999999999998</v>
      </c>
      <c r="CL343" s="820">
        <v>0.26379999999999998</v>
      </c>
      <c r="CM343" s="820">
        <v>0.26379999999999998</v>
      </c>
      <c r="CN343" s="820">
        <v>0.26379999999999998</v>
      </c>
      <c r="CO343" s="820">
        <v>0.26379999999999998</v>
      </c>
      <c r="CP343" s="820">
        <v>0.26379999999999998</v>
      </c>
      <c r="CQ343" s="820">
        <v>0.26379999999999998</v>
      </c>
      <c r="CR343" s="820">
        <v>0.26379999999999998</v>
      </c>
      <c r="CS343" s="820">
        <v>0.26379999999999998</v>
      </c>
      <c r="CT343" s="820">
        <v>0.26379999999999998</v>
      </c>
      <c r="CU343" s="820">
        <v>0.26379999999999998</v>
      </c>
      <c r="CV343" s="820"/>
      <c r="CW343" s="820"/>
      <c r="CX343" s="820"/>
      <c r="CY343" s="820"/>
      <c r="CZ343" s="820"/>
      <c r="DA343" s="821"/>
    </row>
    <row r="344" spans="2:105">
      <c r="B344" s="800">
        <v>19446</v>
      </c>
      <c r="C344" s="782" t="s">
        <v>682</v>
      </c>
      <c r="D344" s="782" t="s">
        <v>858</v>
      </c>
      <c r="E344" s="782" t="s">
        <v>740</v>
      </c>
      <c r="F344" s="782" t="s">
        <v>820</v>
      </c>
      <c r="G344" s="782" t="s">
        <v>821</v>
      </c>
      <c r="H344" s="815">
        <v>2016</v>
      </c>
      <c r="I344" s="816"/>
      <c r="J344" s="764">
        <v>838971</v>
      </c>
      <c r="K344" s="764"/>
      <c r="L344" s="764" t="s">
        <v>29</v>
      </c>
      <c r="M344" s="782"/>
      <c r="N344" s="782"/>
      <c r="O344" s="782"/>
      <c r="P344" s="782"/>
      <c r="Q344" s="782"/>
      <c r="R344" s="782"/>
      <c r="S344" s="816"/>
      <c r="T344" s="782" t="s">
        <v>859</v>
      </c>
      <c r="U344" s="782"/>
      <c r="V344" s="782"/>
      <c r="W344" s="782"/>
      <c r="X344" s="801">
        <v>42723</v>
      </c>
      <c r="Y344" s="815" t="s">
        <v>862</v>
      </c>
      <c r="Z344" s="815">
        <v>1</v>
      </c>
      <c r="AA344" s="815"/>
      <c r="AB344" s="815">
        <v>250</v>
      </c>
      <c r="AC344" s="814">
        <v>42754</v>
      </c>
      <c r="AD344" s="816"/>
      <c r="AE344" s="782" t="s">
        <v>825</v>
      </c>
      <c r="AF344" s="782"/>
      <c r="AG344" s="782"/>
      <c r="AH344" s="817"/>
      <c r="AI344" s="800">
        <v>1228</v>
      </c>
      <c r="AJ344" s="782">
        <v>0.36522153846153799</v>
      </c>
      <c r="AK344" s="816"/>
      <c r="AL344" s="800">
        <v>1.1130293159609119</v>
      </c>
      <c r="AM344" s="782">
        <v>1.0317025704103739</v>
      </c>
      <c r="AN344" s="782">
        <v>0.70002926543751831</v>
      </c>
      <c r="AO344" s="818">
        <v>0.70010615711252644</v>
      </c>
      <c r="AP344" s="816"/>
      <c r="AQ344" s="819">
        <v>1366.8</v>
      </c>
      <c r="AR344" s="820">
        <v>0.37680000000000002</v>
      </c>
      <c r="AS344" s="820">
        <v>1366.8</v>
      </c>
      <c r="AT344" s="820">
        <v>0.37680000000000002</v>
      </c>
      <c r="AU344" s="816"/>
      <c r="AV344" s="820">
        <v>956.8</v>
      </c>
      <c r="AW344" s="820">
        <v>0.26379999999999998</v>
      </c>
      <c r="AX344" s="820">
        <v>956.8</v>
      </c>
      <c r="AY344" s="820">
        <v>0.26379999999999998</v>
      </c>
      <c r="AZ344" s="816"/>
      <c r="BA344" s="820"/>
      <c r="BB344" s="820">
        <v>956.8</v>
      </c>
      <c r="BC344" s="820">
        <v>956.8</v>
      </c>
      <c r="BD344" s="820">
        <v>956.8</v>
      </c>
      <c r="BE344" s="820">
        <v>956.8</v>
      </c>
      <c r="BF344" s="820">
        <v>956.8</v>
      </c>
      <c r="BG344" s="820">
        <v>956.8</v>
      </c>
      <c r="BH344" s="820">
        <v>956.8</v>
      </c>
      <c r="BI344" s="820">
        <v>956.8</v>
      </c>
      <c r="BJ344" s="820">
        <v>956.8</v>
      </c>
      <c r="BK344" s="820">
        <v>956.8</v>
      </c>
      <c r="BL344" s="820">
        <v>956.8</v>
      </c>
      <c r="BM344" s="820">
        <v>956.8</v>
      </c>
      <c r="BN344" s="820">
        <v>956.8</v>
      </c>
      <c r="BO344" s="820">
        <v>956.8</v>
      </c>
      <c r="BP344" s="820">
        <v>956.8</v>
      </c>
      <c r="BQ344" s="820">
        <v>956.8</v>
      </c>
      <c r="BR344" s="820">
        <v>956.8</v>
      </c>
      <c r="BS344" s="820">
        <v>956.8</v>
      </c>
      <c r="BT344" s="820">
        <v>956.8</v>
      </c>
      <c r="BU344" s="820"/>
      <c r="BV344" s="820"/>
      <c r="BW344" s="820"/>
      <c r="BX344" s="820"/>
      <c r="BY344" s="820"/>
      <c r="BZ344" s="820"/>
      <c r="CA344" s="816"/>
      <c r="CB344" s="820"/>
      <c r="CC344" s="820">
        <v>0.26379999999999998</v>
      </c>
      <c r="CD344" s="820">
        <v>0.26379999999999998</v>
      </c>
      <c r="CE344" s="820">
        <v>0.26379999999999998</v>
      </c>
      <c r="CF344" s="820">
        <v>0.26379999999999998</v>
      </c>
      <c r="CG344" s="820">
        <v>0.26379999999999998</v>
      </c>
      <c r="CH344" s="820">
        <v>0.26379999999999998</v>
      </c>
      <c r="CI344" s="820">
        <v>0.26379999999999998</v>
      </c>
      <c r="CJ344" s="820">
        <v>0.26379999999999998</v>
      </c>
      <c r="CK344" s="820">
        <v>0.26379999999999998</v>
      </c>
      <c r="CL344" s="820">
        <v>0.26379999999999998</v>
      </c>
      <c r="CM344" s="820">
        <v>0.26379999999999998</v>
      </c>
      <c r="CN344" s="820">
        <v>0.26379999999999998</v>
      </c>
      <c r="CO344" s="820">
        <v>0.26379999999999998</v>
      </c>
      <c r="CP344" s="820">
        <v>0.26379999999999998</v>
      </c>
      <c r="CQ344" s="820">
        <v>0.26379999999999998</v>
      </c>
      <c r="CR344" s="820">
        <v>0.26379999999999998</v>
      </c>
      <c r="CS344" s="820">
        <v>0.26379999999999998</v>
      </c>
      <c r="CT344" s="820">
        <v>0.26379999999999998</v>
      </c>
      <c r="CU344" s="820">
        <v>0.26379999999999998</v>
      </c>
      <c r="CV344" s="820"/>
      <c r="CW344" s="820"/>
      <c r="CX344" s="820"/>
      <c r="CY344" s="820"/>
      <c r="CZ344" s="820"/>
      <c r="DA344" s="821"/>
    </row>
    <row r="345" spans="2:105">
      <c r="B345" s="800">
        <v>19452</v>
      </c>
      <c r="C345" s="782" t="s">
        <v>682</v>
      </c>
      <c r="D345" s="782" t="s">
        <v>858</v>
      </c>
      <c r="E345" s="782" t="s">
        <v>740</v>
      </c>
      <c r="F345" s="782" t="s">
        <v>820</v>
      </c>
      <c r="G345" s="782" t="s">
        <v>821</v>
      </c>
      <c r="H345" s="815">
        <v>2016</v>
      </c>
      <c r="I345" s="816"/>
      <c r="J345" s="764">
        <v>791152</v>
      </c>
      <c r="K345" s="764"/>
      <c r="L345" s="764" t="s">
        <v>29</v>
      </c>
      <c r="M345" s="782"/>
      <c r="N345" s="782"/>
      <c r="O345" s="782"/>
      <c r="P345" s="782"/>
      <c r="Q345" s="782"/>
      <c r="R345" s="782"/>
      <c r="S345" s="816"/>
      <c r="T345" s="782" t="s">
        <v>863</v>
      </c>
      <c r="U345" s="782"/>
      <c r="V345" s="782"/>
      <c r="W345" s="782"/>
      <c r="X345" s="801">
        <v>42601</v>
      </c>
      <c r="Y345" s="815" t="s">
        <v>864</v>
      </c>
      <c r="Z345" s="815">
        <v>2</v>
      </c>
      <c r="AA345" s="815"/>
      <c r="AB345" s="815">
        <v>650</v>
      </c>
      <c r="AC345" s="814">
        <v>42767</v>
      </c>
      <c r="AD345" s="816"/>
      <c r="AE345" s="782" t="s">
        <v>825</v>
      </c>
      <c r="AF345" s="782"/>
      <c r="AG345" s="782"/>
      <c r="AH345" s="817"/>
      <c r="AI345" s="800">
        <v>1244.8599999999999</v>
      </c>
      <c r="AJ345" s="782">
        <v>0.3751185861316742</v>
      </c>
      <c r="AK345" s="816"/>
      <c r="AL345" s="800">
        <v>1.1234998313063316</v>
      </c>
      <c r="AM345" s="782">
        <v>1.0993856749482398</v>
      </c>
      <c r="AN345" s="782">
        <v>0.70684970684970683</v>
      </c>
      <c r="AO345" s="818">
        <v>0.7259941804073714</v>
      </c>
      <c r="AP345" s="816"/>
      <c r="AQ345" s="819">
        <v>1398.6</v>
      </c>
      <c r="AR345" s="820">
        <v>0.41240000000000004</v>
      </c>
      <c r="AS345" s="820">
        <v>1398.6</v>
      </c>
      <c r="AT345" s="820">
        <v>0.41240000000000004</v>
      </c>
      <c r="AU345" s="816"/>
      <c r="AV345" s="820">
        <v>988.59999999999991</v>
      </c>
      <c r="AW345" s="820">
        <v>0.2994</v>
      </c>
      <c r="AX345" s="820">
        <v>988.59999999999991</v>
      </c>
      <c r="AY345" s="820">
        <v>0.2994</v>
      </c>
      <c r="AZ345" s="816"/>
      <c r="BA345" s="820"/>
      <c r="BB345" s="820">
        <v>988.59999999999991</v>
      </c>
      <c r="BC345" s="820">
        <v>988.59999999999991</v>
      </c>
      <c r="BD345" s="820">
        <v>988.59999999999991</v>
      </c>
      <c r="BE345" s="820">
        <v>988.59999999999991</v>
      </c>
      <c r="BF345" s="820">
        <v>988.59999999999991</v>
      </c>
      <c r="BG345" s="820">
        <v>988.59999999999991</v>
      </c>
      <c r="BH345" s="820">
        <v>988.59999999999991</v>
      </c>
      <c r="BI345" s="820">
        <v>988.59999999999991</v>
      </c>
      <c r="BJ345" s="820">
        <v>988.59999999999991</v>
      </c>
      <c r="BK345" s="820">
        <v>988.59999999999991</v>
      </c>
      <c r="BL345" s="820">
        <v>988.59999999999991</v>
      </c>
      <c r="BM345" s="820">
        <v>988.59999999999991</v>
      </c>
      <c r="BN345" s="820">
        <v>988.59999999999991</v>
      </c>
      <c r="BO345" s="820">
        <v>988.59999999999991</v>
      </c>
      <c r="BP345" s="820">
        <v>988.59999999999991</v>
      </c>
      <c r="BQ345" s="820">
        <v>988.59999999999991</v>
      </c>
      <c r="BR345" s="820">
        <v>988.59999999999991</v>
      </c>
      <c r="BS345" s="820">
        <v>988.59999999999991</v>
      </c>
      <c r="BT345" s="820">
        <v>956.8</v>
      </c>
      <c r="BU345" s="820"/>
      <c r="BV345" s="820"/>
      <c r="BW345" s="820"/>
      <c r="BX345" s="820"/>
      <c r="BY345" s="820"/>
      <c r="BZ345" s="820"/>
      <c r="CA345" s="816"/>
      <c r="CB345" s="820"/>
      <c r="CC345" s="820">
        <v>0.2994</v>
      </c>
      <c r="CD345" s="820">
        <v>0.2994</v>
      </c>
      <c r="CE345" s="820">
        <v>0.2994</v>
      </c>
      <c r="CF345" s="820">
        <v>0.2994</v>
      </c>
      <c r="CG345" s="820">
        <v>0.2994</v>
      </c>
      <c r="CH345" s="820">
        <v>0.2994</v>
      </c>
      <c r="CI345" s="820">
        <v>0.2994</v>
      </c>
      <c r="CJ345" s="820">
        <v>0.2994</v>
      </c>
      <c r="CK345" s="820">
        <v>0.2994</v>
      </c>
      <c r="CL345" s="820">
        <v>0.2994</v>
      </c>
      <c r="CM345" s="820">
        <v>0.2994</v>
      </c>
      <c r="CN345" s="820">
        <v>0.2994</v>
      </c>
      <c r="CO345" s="820">
        <v>0.2994</v>
      </c>
      <c r="CP345" s="820">
        <v>0.2994</v>
      </c>
      <c r="CQ345" s="820">
        <v>0.2994</v>
      </c>
      <c r="CR345" s="820">
        <v>0.2994</v>
      </c>
      <c r="CS345" s="820">
        <v>0.2994</v>
      </c>
      <c r="CT345" s="820">
        <v>0.2994</v>
      </c>
      <c r="CU345" s="820">
        <v>0.26379999999999998</v>
      </c>
      <c r="CV345" s="820"/>
      <c r="CW345" s="820"/>
      <c r="CX345" s="820"/>
      <c r="CY345" s="820"/>
      <c r="CZ345" s="820"/>
      <c r="DA345" s="821"/>
    </row>
    <row r="346" spans="2:105">
      <c r="B346" s="800">
        <v>19453</v>
      </c>
      <c r="C346" s="782" t="s">
        <v>682</v>
      </c>
      <c r="D346" s="782" t="s">
        <v>858</v>
      </c>
      <c r="E346" s="782" t="s">
        <v>740</v>
      </c>
      <c r="F346" s="782" t="s">
        <v>820</v>
      </c>
      <c r="G346" s="782" t="s">
        <v>821</v>
      </c>
      <c r="H346" s="815">
        <v>2016</v>
      </c>
      <c r="I346" s="816"/>
      <c r="J346" s="764">
        <v>791237</v>
      </c>
      <c r="K346" s="764"/>
      <c r="L346" s="764" t="s">
        <v>29</v>
      </c>
      <c r="M346" s="782"/>
      <c r="N346" s="782"/>
      <c r="O346" s="782"/>
      <c r="P346" s="782"/>
      <c r="Q346" s="782"/>
      <c r="R346" s="782"/>
      <c r="S346" s="816"/>
      <c r="T346" s="782" t="s">
        <v>863</v>
      </c>
      <c r="U346" s="782"/>
      <c r="V346" s="782"/>
      <c r="W346" s="782"/>
      <c r="X346" s="801">
        <v>42602</v>
      </c>
      <c r="Y346" s="815" t="s">
        <v>864</v>
      </c>
      <c r="Z346" s="815">
        <v>2</v>
      </c>
      <c r="AA346" s="815"/>
      <c r="AB346" s="815">
        <v>650</v>
      </c>
      <c r="AC346" s="814">
        <v>42767</v>
      </c>
      <c r="AD346" s="816"/>
      <c r="AE346" s="782" t="s">
        <v>825</v>
      </c>
      <c r="AF346" s="782"/>
      <c r="AG346" s="782"/>
      <c r="AH346" s="817"/>
      <c r="AI346" s="800">
        <v>1244.8599999999999</v>
      </c>
      <c r="AJ346" s="782">
        <v>0.3751185861316742</v>
      </c>
      <c r="AK346" s="816"/>
      <c r="AL346" s="800">
        <v>1.1234998313063316</v>
      </c>
      <c r="AM346" s="782">
        <v>1.0993856749482398</v>
      </c>
      <c r="AN346" s="782">
        <v>0.70684970684970683</v>
      </c>
      <c r="AO346" s="818">
        <v>0.7259941804073714</v>
      </c>
      <c r="AP346" s="816"/>
      <c r="AQ346" s="819">
        <v>1398.6</v>
      </c>
      <c r="AR346" s="820">
        <v>0.41240000000000004</v>
      </c>
      <c r="AS346" s="820">
        <v>1398.6</v>
      </c>
      <c r="AT346" s="820">
        <v>0.41240000000000004</v>
      </c>
      <c r="AU346" s="816"/>
      <c r="AV346" s="820">
        <v>988.59999999999991</v>
      </c>
      <c r="AW346" s="820">
        <v>0.2994</v>
      </c>
      <c r="AX346" s="820">
        <v>988.59999999999991</v>
      </c>
      <c r="AY346" s="820">
        <v>0.2994</v>
      </c>
      <c r="AZ346" s="816"/>
      <c r="BA346" s="820"/>
      <c r="BB346" s="820">
        <v>988.59999999999991</v>
      </c>
      <c r="BC346" s="820">
        <v>988.59999999999991</v>
      </c>
      <c r="BD346" s="820">
        <v>988.59999999999991</v>
      </c>
      <c r="BE346" s="820">
        <v>988.59999999999991</v>
      </c>
      <c r="BF346" s="820">
        <v>988.59999999999991</v>
      </c>
      <c r="BG346" s="820">
        <v>988.59999999999991</v>
      </c>
      <c r="BH346" s="820">
        <v>988.59999999999991</v>
      </c>
      <c r="BI346" s="820">
        <v>988.59999999999991</v>
      </c>
      <c r="BJ346" s="820">
        <v>988.59999999999991</v>
      </c>
      <c r="BK346" s="820">
        <v>988.59999999999991</v>
      </c>
      <c r="BL346" s="820">
        <v>988.59999999999991</v>
      </c>
      <c r="BM346" s="820">
        <v>988.59999999999991</v>
      </c>
      <c r="BN346" s="820">
        <v>988.59999999999991</v>
      </c>
      <c r="BO346" s="820">
        <v>988.59999999999991</v>
      </c>
      <c r="BP346" s="820">
        <v>988.59999999999991</v>
      </c>
      <c r="BQ346" s="820">
        <v>988.59999999999991</v>
      </c>
      <c r="BR346" s="820">
        <v>988.59999999999991</v>
      </c>
      <c r="BS346" s="820">
        <v>988.59999999999991</v>
      </c>
      <c r="BT346" s="820">
        <v>956.8</v>
      </c>
      <c r="BU346" s="820"/>
      <c r="BV346" s="820"/>
      <c r="BW346" s="820"/>
      <c r="BX346" s="820"/>
      <c r="BY346" s="820"/>
      <c r="BZ346" s="820"/>
      <c r="CA346" s="816"/>
      <c r="CB346" s="820"/>
      <c r="CC346" s="820">
        <v>0.2994</v>
      </c>
      <c r="CD346" s="820">
        <v>0.2994</v>
      </c>
      <c r="CE346" s="820">
        <v>0.2994</v>
      </c>
      <c r="CF346" s="820">
        <v>0.2994</v>
      </c>
      <c r="CG346" s="820">
        <v>0.2994</v>
      </c>
      <c r="CH346" s="820">
        <v>0.2994</v>
      </c>
      <c r="CI346" s="820">
        <v>0.2994</v>
      </c>
      <c r="CJ346" s="820">
        <v>0.2994</v>
      </c>
      <c r="CK346" s="820">
        <v>0.2994</v>
      </c>
      <c r="CL346" s="820">
        <v>0.2994</v>
      </c>
      <c r="CM346" s="820">
        <v>0.2994</v>
      </c>
      <c r="CN346" s="820">
        <v>0.2994</v>
      </c>
      <c r="CO346" s="820">
        <v>0.2994</v>
      </c>
      <c r="CP346" s="820">
        <v>0.2994</v>
      </c>
      <c r="CQ346" s="820">
        <v>0.2994</v>
      </c>
      <c r="CR346" s="820">
        <v>0.2994</v>
      </c>
      <c r="CS346" s="820">
        <v>0.2994</v>
      </c>
      <c r="CT346" s="820">
        <v>0.2994</v>
      </c>
      <c r="CU346" s="820">
        <v>0.26379999999999998</v>
      </c>
      <c r="CV346" s="820"/>
      <c r="CW346" s="820"/>
      <c r="CX346" s="820"/>
      <c r="CY346" s="820"/>
      <c r="CZ346" s="820"/>
      <c r="DA346" s="821"/>
    </row>
    <row r="347" spans="2:105">
      <c r="B347" s="800">
        <v>19454</v>
      </c>
      <c r="C347" s="782" t="s">
        <v>682</v>
      </c>
      <c r="D347" s="782" t="s">
        <v>858</v>
      </c>
      <c r="E347" s="782" t="s">
        <v>740</v>
      </c>
      <c r="F347" s="782" t="s">
        <v>820</v>
      </c>
      <c r="G347" s="782" t="s">
        <v>821</v>
      </c>
      <c r="H347" s="815">
        <v>2016</v>
      </c>
      <c r="I347" s="816"/>
      <c r="J347" s="764">
        <v>797762</v>
      </c>
      <c r="K347" s="764"/>
      <c r="L347" s="764" t="s">
        <v>29</v>
      </c>
      <c r="M347" s="782"/>
      <c r="N347" s="782"/>
      <c r="O347" s="782"/>
      <c r="P347" s="782"/>
      <c r="Q347" s="782"/>
      <c r="R347" s="782"/>
      <c r="S347" s="816"/>
      <c r="T347" s="782" t="s">
        <v>859</v>
      </c>
      <c r="U347" s="782"/>
      <c r="V347" s="782"/>
      <c r="W347" s="782"/>
      <c r="X347" s="801">
        <v>42638</v>
      </c>
      <c r="Y347" s="815" t="s">
        <v>862</v>
      </c>
      <c r="Z347" s="815">
        <v>1</v>
      </c>
      <c r="AA347" s="815"/>
      <c r="AB347" s="815">
        <v>250</v>
      </c>
      <c r="AC347" s="814">
        <v>42775</v>
      </c>
      <c r="AD347" s="816"/>
      <c r="AE347" s="782" t="s">
        <v>825</v>
      </c>
      <c r="AF347" s="782"/>
      <c r="AG347" s="782"/>
      <c r="AH347" s="817"/>
      <c r="AI347" s="800">
        <v>1228</v>
      </c>
      <c r="AJ347" s="782">
        <v>0.36522153846153799</v>
      </c>
      <c r="AK347" s="816"/>
      <c r="AL347" s="800">
        <v>1.1130293159609119</v>
      </c>
      <c r="AM347" s="782">
        <v>1.0317025704103739</v>
      </c>
      <c r="AN347" s="782">
        <v>0.70002926543751831</v>
      </c>
      <c r="AO347" s="818">
        <v>0.70010615711252644</v>
      </c>
      <c r="AP347" s="816"/>
      <c r="AQ347" s="819">
        <v>1366.8</v>
      </c>
      <c r="AR347" s="820">
        <v>0.37680000000000002</v>
      </c>
      <c r="AS347" s="820">
        <v>1366.8</v>
      </c>
      <c r="AT347" s="820">
        <v>0.37680000000000002</v>
      </c>
      <c r="AU347" s="816"/>
      <c r="AV347" s="820">
        <v>956.8</v>
      </c>
      <c r="AW347" s="820">
        <v>0.26379999999999998</v>
      </c>
      <c r="AX347" s="820">
        <v>956.8</v>
      </c>
      <c r="AY347" s="820">
        <v>0.26379999999999998</v>
      </c>
      <c r="AZ347" s="816"/>
      <c r="BA347" s="820"/>
      <c r="BB347" s="820">
        <v>956.8</v>
      </c>
      <c r="BC347" s="820">
        <v>956.8</v>
      </c>
      <c r="BD347" s="820">
        <v>956.8</v>
      </c>
      <c r="BE347" s="820">
        <v>956.8</v>
      </c>
      <c r="BF347" s="820">
        <v>956.8</v>
      </c>
      <c r="BG347" s="820">
        <v>956.8</v>
      </c>
      <c r="BH347" s="820">
        <v>956.8</v>
      </c>
      <c r="BI347" s="820">
        <v>956.8</v>
      </c>
      <c r="BJ347" s="820">
        <v>956.8</v>
      </c>
      <c r="BK347" s="820">
        <v>956.8</v>
      </c>
      <c r="BL347" s="820">
        <v>956.8</v>
      </c>
      <c r="BM347" s="820">
        <v>956.8</v>
      </c>
      <c r="BN347" s="820">
        <v>956.8</v>
      </c>
      <c r="BO347" s="820">
        <v>956.8</v>
      </c>
      <c r="BP347" s="820">
        <v>956.8</v>
      </c>
      <c r="BQ347" s="820">
        <v>956.8</v>
      </c>
      <c r="BR347" s="820">
        <v>956.8</v>
      </c>
      <c r="BS347" s="820">
        <v>956.8</v>
      </c>
      <c r="BT347" s="820">
        <v>956.8</v>
      </c>
      <c r="BU347" s="820"/>
      <c r="BV347" s="820"/>
      <c r="BW347" s="820"/>
      <c r="BX347" s="820"/>
      <c r="BY347" s="820"/>
      <c r="BZ347" s="820"/>
      <c r="CA347" s="816"/>
      <c r="CB347" s="820"/>
      <c r="CC347" s="820">
        <v>0.26379999999999998</v>
      </c>
      <c r="CD347" s="820">
        <v>0.26379999999999998</v>
      </c>
      <c r="CE347" s="820">
        <v>0.26379999999999998</v>
      </c>
      <c r="CF347" s="820">
        <v>0.26379999999999998</v>
      </c>
      <c r="CG347" s="820">
        <v>0.26379999999999998</v>
      </c>
      <c r="CH347" s="820">
        <v>0.26379999999999998</v>
      </c>
      <c r="CI347" s="820">
        <v>0.26379999999999998</v>
      </c>
      <c r="CJ347" s="820">
        <v>0.26379999999999998</v>
      </c>
      <c r="CK347" s="820">
        <v>0.26379999999999998</v>
      </c>
      <c r="CL347" s="820">
        <v>0.26379999999999998</v>
      </c>
      <c r="CM347" s="820">
        <v>0.26379999999999998</v>
      </c>
      <c r="CN347" s="820">
        <v>0.26379999999999998</v>
      </c>
      <c r="CO347" s="820">
        <v>0.26379999999999998</v>
      </c>
      <c r="CP347" s="820">
        <v>0.26379999999999998</v>
      </c>
      <c r="CQ347" s="820">
        <v>0.26379999999999998</v>
      </c>
      <c r="CR347" s="820">
        <v>0.26379999999999998</v>
      </c>
      <c r="CS347" s="820">
        <v>0.26379999999999998</v>
      </c>
      <c r="CT347" s="820">
        <v>0.26379999999999998</v>
      </c>
      <c r="CU347" s="820">
        <v>0.26379999999999998</v>
      </c>
      <c r="CV347" s="820"/>
      <c r="CW347" s="820"/>
      <c r="CX347" s="820"/>
      <c r="CY347" s="820"/>
      <c r="CZ347" s="820"/>
      <c r="DA347" s="821"/>
    </row>
    <row r="348" spans="2:105">
      <c r="B348" s="800">
        <v>19455</v>
      </c>
      <c r="C348" s="782" t="s">
        <v>682</v>
      </c>
      <c r="D348" s="782" t="s">
        <v>858</v>
      </c>
      <c r="E348" s="782" t="s">
        <v>740</v>
      </c>
      <c r="F348" s="782" t="s">
        <v>820</v>
      </c>
      <c r="G348" s="782" t="s">
        <v>821</v>
      </c>
      <c r="H348" s="815">
        <v>2016</v>
      </c>
      <c r="I348" s="816"/>
      <c r="J348" s="764">
        <v>808724</v>
      </c>
      <c r="K348" s="764"/>
      <c r="L348" s="764" t="s">
        <v>29</v>
      </c>
      <c r="M348" s="782"/>
      <c r="N348" s="782"/>
      <c r="O348" s="782"/>
      <c r="P348" s="782"/>
      <c r="Q348" s="782"/>
      <c r="R348" s="782"/>
      <c r="S348" s="816"/>
      <c r="T348" s="782" t="s">
        <v>859</v>
      </c>
      <c r="U348" s="782"/>
      <c r="V348" s="782"/>
      <c r="W348" s="782"/>
      <c r="X348" s="801">
        <v>42671</v>
      </c>
      <c r="Y348" s="815" t="s">
        <v>862</v>
      </c>
      <c r="Z348" s="815">
        <v>1</v>
      </c>
      <c r="AA348" s="815"/>
      <c r="AB348" s="815">
        <v>250</v>
      </c>
      <c r="AC348" s="814">
        <v>42781</v>
      </c>
      <c r="AD348" s="816"/>
      <c r="AE348" s="782" t="s">
        <v>825</v>
      </c>
      <c r="AF348" s="782"/>
      <c r="AG348" s="782"/>
      <c r="AH348" s="817"/>
      <c r="AI348" s="800">
        <v>1228</v>
      </c>
      <c r="AJ348" s="782">
        <v>0.36522153846153799</v>
      </c>
      <c r="AK348" s="816"/>
      <c r="AL348" s="800">
        <v>1.1130293159609119</v>
      </c>
      <c r="AM348" s="782">
        <v>1.0317025704103739</v>
      </c>
      <c r="AN348" s="782">
        <v>0.70002926543751831</v>
      </c>
      <c r="AO348" s="818">
        <v>0.70010615711252644</v>
      </c>
      <c r="AP348" s="816"/>
      <c r="AQ348" s="819">
        <v>1366.8</v>
      </c>
      <c r="AR348" s="820">
        <v>0.37680000000000002</v>
      </c>
      <c r="AS348" s="820">
        <v>1366.8</v>
      </c>
      <c r="AT348" s="820">
        <v>0.37680000000000002</v>
      </c>
      <c r="AU348" s="816"/>
      <c r="AV348" s="820">
        <v>956.8</v>
      </c>
      <c r="AW348" s="820">
        <v>0.26379999999999998</v>
      </c>
      <c r="AX348" s="820">
        <v>956.8</v>
      </c>
      <c r="AY348" s="820">
        <v>0.26379999999999998</v>
      </c>
      <c r="AZ348" s="816"/>
      <c r="BA348" s="820"/>
      <c r="BB348" s="820">
        <v>956.8</v>
      </c>
      <c r="BC348" s="820">
        <v>956.8</v>
      </c>
      <c r="BD348" s="820">
        <v>956.8</v>
      </c>
      <c r="BE348" s="820">
        <v>956.8</v>
      </c>
      <c r="BF348" s="820">
        <v>956.8</v>
      </c>
      <c r="BG348" s="820">
        <v>956.8</v>
      </c>
      <c r="BH348" s="820">
        <v>956.8</v>
      </c>
      <c r="BI348" s="820">
        <v>956.8</v>
      </c>
      <c r="BJ348" s="820">
        <v>956.8</v>
      </c>
      <c r="BK348" s="820">
        <v>956.8</v>
      </c>
      <c r="BL348" s="820">
        <v>956.8</v>
      </c>
      <c r="BM348" s="820">
        <v>956.8</v>
      </c>
      <c r="BN348" s="820">
        <v>956.8</v>
      </c>
      <c r="BO348" s="820">
        <v>956.8</v>
      </c>
      <c r="BP348" s="820">
        <v>956.8</v>
      </c>
      <c r="BQ348" s="820">
        <v>956.8</v>
      </c>
      <c r="BR348" s="820">
        <v>956.8</v>
      </c>
      <c r="BS348" s="820">
        <v>956.8</v>
      </c>
      <c r="BT348" s="820">
        <v>956.8</v>
      </c>
      <c r="BU348" s="820"/>
      <c r="BV348" s="820"/>
      <c r="BW348" s="820"/>
      <c r="BX348" s="820"/>
      <c r="BY348" s="820"/>
      <c r="BZ348" s="820"/>
      <c r="CA348" s="816"/>
      <c r="CB348" s="820"/>
      <c r="CC348" s="820">
        <v>0.26379999999999998</v>
      </c>
      <c r="CD348" s="820">
        <v>0.26379999999999998</v>
      </c>
      <c r="CE348" s="820">
        <v>0.26379999999999998</v>
      </c>
      <c r="CF348" s="820">
        <v>0.26379999999999998</v>
      </c>
      <c r="CG348" s="820">
        <v>0.26379999999999998</v>
      </c>
      <c r="CH348" s="820">
        <v>0.26379999999999998</v>
      </c>
      <c r="CI348" s="820">
        <v>0.26379999999999998</v>
      </c>
      <c r="CJ348" s="820">
        <v>0.26379999999999998</v>
      </c>
      <c r="CK348" s="820">
        <v>0.26379999999999998</v>
      </c>
      <c r="CL348" s="820">
        <v>0.26379999999999998</v>
      </c>
      <c r="CM348" s="820">
        <v>0.26379999999999998</v>
      </c>
      <c r="CN348" s="820">
        <v>0.26379999999999998</v>
      </c>
      <c r="CO348" s="820">
        <v>0.26379999999999998</v>
      </c>
      <c r="CP348" s="820">
        <v>0.26379999999999998</v>
      </c>
      <c r="CQ348" s="820">
        <v>0.26379999999999998</v>
      </c>
      <c r="CR348" s="820">
        <v>0.26379999999999998</v>
      </c>
      <c r="CS348" s="820">
        <v>0.26379999999999998</v>
      </c>
      <c r="CT348" s="820">
        <v>0.26379999999999998</v>
      </c>
      <c r="CU348" s="820">
        <v>0.26379999999999998</v>
      </c>
      <c r="CV348" s="820"/>
      <c r="CW348" s="820"/>
      <c r="CX348" s="820"/>
      <c r="CY348" s="820"/>
      <c r="CZ348" s="820"/>
      <c r="DA348" s="821"/>
    </row>
    <row r="349" spans="2:105">
      <c r="B349" s="800">
        <v>19457</v>
      </c>
      <c r="C349" s="782" t="s">
        <v>682</v>
      </c>
      <c r="D349" s="782" t="s">
        <v>858</v>
      </c>
      <c r="E349" s="782" t="s">
        <v>740</v>
      </c>
      <c r="F349" s="782" t="s">
        <v>820</v>
      </c>
      <c r="G349" s="782" t="s">
        <v>821</v>
      </c>
      <c r="H349" s="815">
        <v>2016</v>
      </c>
      <c r="I349" s="816"/>
      <c r="J349" s="764">
        <v>829406</v>
      </c>
      <c r="K349" s="764"/>
      <c r="L349" s="764" t="s">
        <v>29</v>
      </c>
      <c r="M349" s="782"/>
      <c r="N349" s="782"/>
      <c r="O349" s="782"/>
      <c r="P349" s="782"/>
      <c r="Q349" s="782"/>
      <c r="R349" s="782"/>
      <c r="S349" s="816"/>
      <c r="T349" s="782" t="s">
        <v>859</v>
      </c>
      <c r="U349" s="782"/>
      <c r="V349" s="782"/>
      <c r="W349" s="782"/>
      <c r="X349" s="801">
        <v>42699</v>
      </c>
      <c r="Y349" s="815" t="s">
        <v>862</v>
      </c>
      <c r="Z349" s="815">
        <v>1</v>
      </c>
      <c r="AA349" s="815"/>
      <c r="AB349" s="815">
        <v>250</v>
      </c>
      <c r="AC349" s="814">
        <v>42775</v>
      </c>
      <c r="AD349" s="816"/>
      <c r="AE349" s="782" t="s">
        <v>825</v>
      </c>
      <c r="AF349" s="782"/>
      <c r="AG349" s="782"/>
      <c r="AH349" s="817"/>
      <c r="AI349" s="800">
        <v>1228</v>
      </c>
      <c r="AJ349" s="782">
        <v>0.36522153846153799</v>
      </c>
      <c r="AK349" s="816"/>
      <c r="AL349" s="800">
        <v>1.1130293159609119</v>
      </c>
      <c r="AM349" s="782">
        <v>1.0317025704103739</v>
      </c>
      <c r="AN349" s="782">
        <v>0.70002926543751831</v>
      </c>
      <c r="AO349" s="818">
        <v>0.70010615711252644</v>
      </c>
      <c r="AP349" s="816"/>
      <c r="AQ349" s="819">
        <v>1366.8</v>
      </c>
      <c r="AR349" s="820">
        <v>0.37680000000000002</v>
      </c>
      <c r="AS349" s="820">
        <v>1366.8</v>
      </c>
      <c r="AT349" s="820">
        <v>0.37680000000000002</v>
      </c>
      <c r="AU349" s="816"/>
      <c r="AV349" s="820">
        <v>956.8</v>
      </c>
      <c r="AW349" s="820">
        <v>0.26379999999999998</v>
      </c>
      <c r="AX349" s="820">
        <v>956.8</v>
      </c>
      <c r="AY349" s="820">
        <v>0.26379999999999998</v>
      </c>
      <c r="AZ349" s="816"/>
      <c r="BA349" s="820"/>
      <c r="BB349" s="820">
        <v>956.8</v>
      </c>
      <c r="BC349" s="820">
        <v>956.8</v>
      </c>
      <c r="BD349" s="820">
        <v>956.8</v>
      </c>
      <c r="BE349" s="820">
        <v>956.8</v>
      </c>
      <c r="BF349" s="820">
        <v>956.8</v>
      </c>
      <c r="BG349" s="820">
        <v>956.8</v>
      </c>
      <c r="BH349" s="820">
        <v>956.8</v>
      </c>
      <c r="BI349" s="820">
        <v>956.8</v>
      </c>
      <c r="BJ349" s="820">
        <v>956.8</v>
      </c>
      <c r="BK349" s="820">
        <v>956.8</v>
      </c>
      <c r="BL349" s="820">
        <v>956.8</v>
      </c>
      <c r="BM349" s="820">
        <v>956.8</v>
      </c>
      <c r="BN349" s="820">
        <v>956.8</v>
      </c>
      <c r="BO349" s="820">
        <v>956.8</v>
      </c>
      <c r="BP349" s="820">
        <v>956.8</v>
      </c>
      <c r="BQ349" s="820">
        <v>956.8</v>
      </c>
      <c r="BR349" s="820">
        <v>956.8</v>
      </c>
      <c r="BS349" s="820">
        <v>956.8</v>
      </c>
      <c r="BT349" s="820">
        <v>956.8</v>
      </c>
      <c r="BU349" s="820"/>
      <c r="BV349" s="820"/>
      <c r="BW349" s="820"/>
      <c r="BX349" s="820"/>
      <c r="BY349" s="820"/>
      <c r="BZ349" s="820"/>
      <c r="CA349" s="816"/>
      <c r="CB349" s="820"/>
      <c r="CC349" s="820">
        <v>0.26379999999999998</v>
      </c>
      <c r="CD349" s="820">
        <v>0.26379999999999998</v>
      </c>
      <c r="CE349" s="820">
        <v>0.26379999999999998</v>
      </c>
      <c r="CF349" s="820">
        <v>0.26379999999999998</v>
      </c>
      <c r="CG349" s="820">
        <v>0.26379999999999998</v>
      </c>
      <c r="CH349" s="820">
        <v>0.26379999999999998</v>
      </c>
      <c r="CI349" s="820">
        <v>0.26379999999999998</v>
      </c>
      <c r="CJ349" s="820">
        <v>0.26379999999999998</v>
      </c>
      <c r="CK349" s="820">
        <v>0.26379999999999998</v>
      </c>
      <c r="CL349" s="820">
        <v>0.26379999999999998</v>
      </c>
      <c r="CM349" s="820">
        <v>0.26379999999999998</v>
      </c>
      <c r="CN349" s="820">
        <v>0.26379999999999998</v>
      </c>
      <c r="CO349" s="820">
        <v>0.26379999999999998</v>
      </c>
      <c r="CP349" s="820">
        <v>0.26379999999999998</v>
      </c>
      <c r="CQ349" s="820">
        <v>0.26379999999999998</v>
      </c>
      <c r="CR349" s="820">
        <v>0.26379999999999998</v>
      </c>
      <c r="CS349" s="820">
        <v>0.26379999999999998</v>
      </c>
      <c r="CT349" s="820">
        <v>0.26379999999999998</v>
      </c>
      <c r="CU349" s="820">
        <v>0.26379999999999998</v>
      </c>
      <c r="CV349" s="820"/>
      <c r="CW349" s="820"/>
      <c r="CX349" s="820"/>
      <c r="CY349" s="820"/>
      <c r="CZ349" s="820"/>
      <c r="DA349" s="821"/>
    </row>
    <row r="350" spans="2:105">
      <c r="B350" s="800">
        <v>19458</v>
      </c>
      <c r="C350" s="782" t="s">
        <v>682</v>
      </c>
      <c r="D350" s="782" t="s">
        <v>858</v>
      </c>
      <c r="E350" s="782" t="s">
        <v>740</v>
      </c>
      <c r="F350" s="782" t="s">
        <v>820</v>
      </c>
      <c r="G350" s="782" t="s">
        <v>821</v>
      </c>
      <c r="H350" s="815">
        <v>2016</v>
      </c>
      <c r="I350" s="816"/>
      <c r="J350" s="764">
        <v>840241</v>
      </c>
      <c r="K350" s="764"/>
      <c r="L350" s="764" t="s">
        <v>29</v>
      </c>
      <c r="M350" s="782"/>
      <c r="N350" s="782"/>
      <c r="O350" s="782"/>
      <c r="P350" s="782"/>
      <c r="Q350" s="782"/>
      <c r="R350" s="782"/>
      <c r="S350" s="816"/>
      <c r="T350" s="782" t="s">
        <v>866</v>
      </c>
      <c r="U350" s="782"/>
      <c r="V350" s="782"/>
      <c r="W350" s="782"/>
      <c r="X350" s="801">
        <v>42649</v>
      </c>
      <c r="Y350" s="815" t="s">
        <v>862</v>
      </c>
      <c r="Z350" s="815">
        <v>1</v>
      </c>
      <c r="AA350" s="815"/>
      <c r="AB350" s="815">
        <v>400</v>
      </c>
      <c r="AC350" s="814">
        <v>42767</v>
      </c>
      <c r="AD350" s="816"/>
      <c r="AE350" s="782" t="s">
        <v>825</v>
      </c>
      <c r="AF350" s="782"/>
      <c r="AG350" s="782"/>
      <c r="AH350" s="817"/>
      <c r="AI350" s="800">
        <v>16.86</v>
      </c>
      <c r="AJ350" s="782">
        <v>9.8970476701362407E-3</v>
      </c>
      <c r="AK350" s="816"/>
      <c r="AL350" s="800">
        <v>1.8861209964412813</v>
      </c>
      <c r="AM350" s="782">
        <v>3.5970322854381016</v>
      </c>
      <c r="AN350" s="782">
        <v>1</v>
      </c>
      <c r="AO350" s="818">
        <v>1</v>
      </c>
      <c r="AP350" s="816"/>
      <c r="AQ350" s="819">
        <v>31.8</v>
      </c>
      <c r="AR350" s="820">
        <v>3.56E-2</v>
      </c>
      <c r="AS350" s="820">
        <v>31.8</v>
      </c>
      <c r="AT350" s="820">
        <v>3.56E-2</v>
      </c>
      <c r="AU350" s="816"/>
      <c r="AV350" s="820">
        <v>31.8</v>
      </c>
      <c r="AW350" s="820">
        <v>3.56E-2</v>
      </c>
      <c r="AX350" s="820">
        <v>31.8</v>
      </c>
      <c r="AY350" s="820">
        <v>3.56E-2</v>
      </c>
      <c r="AZ350" s="816"/>
      <c r="BA350" s="820"/>
      <c r="BB350" s="820">
        <v>31.8</v>
      </c>
      <c r="BC350" s="820">
        <v>31.8</v>
      </c>
      <c r="BD350" s="820">
        <v>31.8</v>
      </c>
      <c r="BE350" s="820">
        <v>31.8</v>
      </c>
      <c r="BF350" s="820">
        <v>31.8</v>
      </c>
      <c r="BG350" s="820">
        <v>31.8</v>
      </c>
      <c r="BH350" s="820">
        <v>31.8</v>
      </c>
      <c r="BI350" s="820">
        <v>31.8</v>
      </c>
      <c r="BJ350" s="820">
        <v>31.8</v>
      </c>
      <c r="BK350" s="820">
        <v>31.8</v>
      </c>
      <c r="BL350" s="820">
        <v>31.8</v>
      </c>
      <c r="BM350" s="820">
        <v>31.8</v>
      </c>
      <c r="BN350" s="820">
        <v>31.8</v>
      </c>
      <c r="BO350" s="820">
        <v>31.8</v>
      </c>
      <c r="BP350" s="820">
        <v>31.8</v>
      </c>
      <c r="BQ350" s="820">
        <v>31.8</v>
      </c>
      <c r="BR350" s="820">
        <v>31.8</v>
      </c>
      <c r="BS350" s="820">
        <v>31.8</v>
      </c>
      <c r="BT350" s="820">
        <v>0</v>
      </c>
      <c r="BU350" s="820"/>
      <c r="BV350" s="820"/>
      <c r="BW350" s="820"/>
      <c r="BX350" s="820"/>
      <c r="BY350" s="820"/>
      <c r="BZ350" s="820"/>
      <c r="CA350" s="816"/>
      <c r="CB350" s="820"/>
      <c r="CC350" s="820">
        <v>3.56E-2</v>
      </c>
      <c r="CD350" s="820">
        <v>3.56E-2</v>
      </c>
      <c r="CE350" s="820">
        <v>3.56E-2</v>
      </c>
      <c r="CF350" s="820">
        <v>3.56E-2</v>
      </c>
      <c r="CG350" s="820">
        <v>3.56E-2</v>
      </c>
      <c r="CH350" s="820">
        <v>3.56E-2</v>
      </c>
      <c r="CI350" s="820">
        <v>3.56E-2</v>
      </c>
      <c r="CJ350" s="820">
        <v>3.56E-2</v>
      </c>
      <c r="CK350" s="820">
        <v>3.56E-2</v>
      </c>
      <c r="CL350" s="820">
        <v>3.56E-2</v>
      </c>
      <c r="CM350" s="820">
        <v>3.56E-2</v>
      </c>
      <c r="CN350" s="820">
        <v>3.56E-2</v>
      </c>
      <c r="CO350" s="820">
        <v>3.56E-2</v>
      </c>
      <c r="CP350" s="820">
        <v>3.56E-2</v>
      </c>
      <c r="CQ350" s="820">
        <v>3.56E-2</v>
      </c>
      <c r="CR350" s="820">
        <v>3.56E-2</v>
      </c>
      <c r="CS350" s="820">
        <v>3.56E-2</v>
      </c>
      <c r="CT350" s="820">
        <v>3.56E-2</v>
      </c>
      <c r="CU350" s="820">
        <v>0</v>
      </c>
      <c r="CV350" s="820"/>
      <c r="CW350" s="820"/>
      <c r="CX350" s="820"/>
      <c r="CY350" s="820"/>
      <c r="CZ350" s="820"/>
      <c r="DA350" s="821"/>
    </row>
    <row r="351" spans="2:105">
      <c r="B351" s="800">
        <v>19459</v>
      </c>
      <c r="C351" s="782" t="s">
        <v>682</v>
      </c>
      <c r="D351" s="782" t="s">
        <v>858</v>
      </c>
      <c r="E351" s="782" t="s">
        <v>740</v>
      </c>
      <c r="F351" s="782" t="s">
        <v>820</v>
      </c>
      <c r="G351" s="782" t="s">
        <v>821</v>
      </c>
      <c r="H351" s="815">
        <v>2016</v>
      </c>
      <c r="I351" s="816"/>
      <c r="J351" s="764">
        <v>840223</v>
      </c>
      <c r="K351" s="764"/>
      <c r="L351" s="764" t="s">
        <v>29</v>
      </c>
      <c r="M351" s="782"/>
      <c r="N351" s="782"/>
      <c r="O351" s="782"/>
      <c r="P351" s="782"/>
      <c r="Q351" s="782"/>
      <c r="R351" s="782"/>
      <c r="S351" s="816"/>
      <c r="T351" s="782" t="s">
        <v>863</v>
      </c>
      <c r="U351" s="782"/>
      <c r="V351" s="782"/>
      <c r="W351" s="782"/>
      <c r="X351" s="801">
        <v>42641</v>
      </c>
      <c r="Y351" s="815" t="s">
        <v>864</v>
      </c>
      <c r="Z351" s="815">
        <v>2</v>
      </c>
      <c r="AA351" s="815"/>
      <c r="AB351" s="815">
        <v>650</v>
      </c>
      <c r="AC351" s="814">
        <v>42781</v>
      </c>
      <c r="AD351" s="816"/>
      <c r="AE351" s="782" t="s">
        <v>825</v>
      </c>
      <c r="AF351" s="782"/>
      <c r="AG351" s="782"/>
      <c r="AH351" s="817"/>
      <c r="AI351" s="800">
        <v>1244.8599999999999</v>
      </c>
      <c r="AJ351" s="782">
        <v>0.3751185861316742</v>
      </c>
      <c r="AK351" s="816"/>
      <c r="AL351" s="800">
        <v>1.1234998313063316</v>
      </c>
      <c r="AM351" s="782">
        <v>1.0993856749482398</v>
      </c>
      <c r="AN351" s="782">
        <v>0.70684970684970683</v>
      </c>
      <c r="AO351" s="818">
        <v>0.7259941804073714</v>
      </c>
      <c r="AP351" s="816"/>
      <c r="AQ351" s="819">
        <v>1398.6</v>
      </c>
      <c r="AR351" s="820">
        <v>0.41240000000000004</v>
      </c>
      <c r="AS351" s="820">
        <v>1398.6</v>
      </c>
      <c r="AT351" s="820">
        <v>0.41240000000000004</v>
      </c>
      <c r="AU351" s="816"/>
      <c r="AV351" s="820">
        <v>988.59999999999991</v>
      </c>
      <c r="AW351" s="820">
        <v>0.2994</v>
      </c>
      <c r="AX351" s="820">
        <v>988.59999999999991</v>
      </c>
      <c r="AY351" s="820">
        <v>0.2994</v>
      </c>
      <c r="AZ351" s="816"/>
      <c r="BA351" s="820"/>
      <c r="BB351" s="820">
        <v>988.59999999999991</v>
      </c>
      <c r="BC351" s="820">
        <v>988.59999999999991</v>
      </c>
      <c r="BD351" s="820">
        <v>988.59999999999991</v>
      </c>
      <c r="BE351" s="820">
        <v>988.59999999999991</v>
      </c>
      <c r="BF351" s="820">
        <v>988.59999999999991</v>
      </c>
      <c r="BG351" s="820">
        <v>988.59999999999991</v>
      </c>
      <c r="BH351" s="820">
        <v>988.59999999999991</v>
      </c>
      <c r="BI351" s="820">
        <v>988.59999999999991</v>
      </c>
      <c r="BJ351" s="820">
        <v>988.59999999999991</v>
      </c>
      <c r="BK351" s="820">
        <v>988.59999999999991</v>
      </c>
      <c r="BL351" s="820">
        <v>988.59999999999991</v>
      </c>
      <c r="BM351" s="820">
        <v>988.59999999999991</v>
      </c>
      <c r="BN351" s="820">
        <v>988.59999999999991</v>
      </c>
      <c r="BO351" s="820">
        <v>988.59999999999991</v>
      </c>
      <c r="BP351" s="820">
        <v>988.59999999999991</v>
      </c>
      <c r="BQ351" s="820">
        <v>988.59999999999991</v>
      </c>
      <c r="BR351" s="820">
        <v>988.59999999999991</v>
      </c>
      <c r="BS351" s="820">
        <v>988.59999999999991</v>
      </c>
      <c r="BT351" s="820">
        <v>956.8</v>
      </c>
      <c r="BU351" s="820"/>
      <c r="BV351" s="820"/>
      <c r="BW351" s="820"/>
      <c r="BX351" s="820"/>
      <c r="BY351" s="820"/>
      <c r="BZ351" s="820"/>
      <c r="CA351" s="816"/>
      <c r="CB351" s="820"/>
      <c r="CC351" s="820">
        <v>0.2994</v>
      </c>
      <c r="CD351" s="820">
        <v>0.2994</v>
      </c>
      <c r="CE351" s="820">
        <v>0.2994</v>
      </c>
      <c r="CF351" s="820">
        <v>0.2994</v>
      </c>
      <c r="CG351" s="820">
        <v>0.2994</v>
      </c>
      <c r="CH351" s="820">
        <v>0.2994</v>
      </c>
      <c r="CI351" s="820">
        <v>0.2994</v>
      </c>
      <c r="CJ351" s="820">
        <v>0.2994</v>
      </c>
      <c r="CK351" s="820">
        <v>0.2994</v>
      </c>
      <c r="CL351" s="820">
        <v>0.2994</v>
      </c>
      <c r="CM351" s="820">
        <v>0.2994</v>
      </c>
      <c r="CN351" s="820">
        <v>0.2994</v>
      </c>
      <c r="CO351" s="820">
        <v>0.2994</v>
      </c>
      <c r="CP351" s="820">
        <v>0.2994</v>
      </c>
      <c r="CQ351" s="820">
        <v>0.2994</v>
      </c>
      <c r="CR351" s="820">
        <v>0.2994</v>
      </c>
      <c r="CS351" s="820">
        <v>0.2994</v>
      </c>
      <c r="CT351" s="820">
        <v>0.2994</v>
      </c>
      <c r="CU351" s="820">
        <v>0.26379999999999998</v>
      </c>
      <c r="CV351" s="820"/>
      <c r="CW351" s="820"/>
      <c r="CX351" s="820"/>
      <c r="CY351" s="820"/>
      <c r="CZ351" s="820"/>
      <c r="DA351" s="821"/>
    </row>
    <row r="352" spans="2:105">
      <c r="B352" s="800">
        <v>19460</v>
      </c>
      <c r="C352" s="782" t="s">
        <v>682</v>
      </c>
      <c r="D352" s="782" t="s">
        <v>858</v>
      </c>
      <c r="E352" s="782" t="s">
        <v>740</v>
      </c>
      <c r="F352" s="782" t="s">
        <v>820</v>
      </c>
      <c r="G352" s="782" t="s">
        <v>821</v>
      </c>
      <c r="H352" s="815">
        <v>2016</v>
      </c>
      <c r="I352" s="816"/>
      <c r="J352" s="764">
        <v>840208</v>
      </c>
      <c r="K352" s="764"/>
      <c r="L352" s="764" t="s">
        <v>29</v>
      </c>
      <c r="M352" s="782"/>
      <c r="N352" s="782"/>
      <c r="O352" s="782"/>
      <c r="P352" s="782"/>
      <c r="Q352" s="782"/>
      <c r="R352" s="782"/>
      <c r="S352" s="816"/>
      <c r="T352" s="782" t="s">
        <v>863</v>
      </c>
      <c r="U352" s="782"/>
      <c r="V352" s="782"/>
      <c r="W352" s="782"/>
      <c r="X352" s="801">
        <v>42611</v>
      </c>
      <c r="Y352" s="815" t="s">
        <v>864</v>
      </c>
      <c r="Z352" s="815">
        <v>2</v>
      </c>
      <c r="AA352" s="815"/>
      <c r="AB352" s="815">
        <v>650</v>
      </c>
      <c r="AC352" s="814">
        <v>42781</v>
      </c>
      <c r="AD352" s="816"/>
      <c r="AE352" s="782" t="s">
        <v>825</v>
      </c>
      <c r="AF352" s="782"/>
      <c r="AG352" s="782"/>
      <c r="AH352" s="817"/>
      <c r="AI352" s="800">
        <v>1244.8599999999999</v>
      </c>
      <c r="AJ352" s="782">
        <v>0.3751185861316742</v>
      </c>
      <c r="AK352" s="816"/>
      <c r="AL352" s="800">
        <v>1.1234998313063316</v>
      </c>
      <c r="AM352" s="782">
        <v>1.0993856749482398</v>
      </c>
      <c r="AN352" s="782">
        <v>0.70684970684970683</v>
      </c>
      <c r="AO352" s="818">
        <v>0.7259941804073714</v>
      </c>
      <c r="AP352" s="816"/>
      <c r="AQ352" s="819">
        <v>1398.6</v>
      </c>
      <c r="AR352" s="820">
        <v>0.41240000000000004</v>
      </c>
      <c r="AS352" s="820">
        <v>1398.6</v>
      </c>
      <c r="AT352" s="820">
        <v>0.41240000000000004</v>
      </c>
      <c r="AU352" s="816"/>
      <c r="AV352" s="820">
        <v>988.59999999999991</v>
      </c>
      <c r="AW352" s="820">
        <v>0.2994</v>
      </c>
      <c r="AX352" s="820">
        <v>988.59999999999991</v>
      </c>
      <c r="AY352" s="820">
        <v>0.2994</v>
      </c>
      <c r="AZ352" s="816"/>
      <c r="BA352" s="820"/>
      <c r="BB352" s="820">
        <v>988.59999999999991</v>
      </c>
      <c r="BC352" s="820">
        <v>988.59999999999991</v>
      </c>
      <c r="BD352" s="820">
        <v>988.59999999999991</v>
      </c>
      <c r="BE352" s="820">
        <v>988.59999999999991</v>
      </c>
      <c r="BF352" s="820">
        <v>988.59999999999991</v>
      </c>
      <c r="BG352" s="820">
        <v>988.59999999999991</v>
      </c>
      <c r="BH352" s="820">
        <v>988.59999999999991</v>
      </c>
      <c r="BI352" s="820">
        <v>988.59999999999991</v>
      </c>
      <c r="BJ352" s="820">
        <v>988.59999999999991</v>
      </c>
      <c r="BK352" s="820">
        <v>988.59999999999991</v>
      </c>
      <c r="BL352" s="820">
        <v>988.59999999999991</v>
      </c>
      <c r="BM352" s="820">
        <v>988.59999999999991</v>
      </c>
      <c r="BN352" s="820">
        <v>988.59999999999991</v>
      </c>
      <c r="BO352" s="820">
        <v>988.59999999999991</v>
      </c>
      <c r="BP352" s="820">
        <v>988.59999999999991</v>
      </c>
      <c r="BQ352" s="820">
        <v>988.59999999999991</v>
      </c>
      <c r="BR352" s="820">
        <v>988.59999999999991</v>
      </c>
      <c r="BS352" s="820">
        <v>988.59999999999991</v>
      </c>
      <c r="BT352" s="820">
        <v>956.8</v>
      </c>
      <c r="BU352" s="820"/>
      <c r="BV352" s="820"/>
      <c r="BW352" s="820"/>
      <c r="BX352" s="820"/>
      <c r="BY352" s="820"/>
      <c r="BZ352" s="820"/>
      <c r="CA352" s="816"/>
      <c r="CB352" s="820"/>
      <c r="CC352" s="820">
        <v>0.2994</v>
      </c>
      <c r="CD352" s="820">
        <v>0.2994</v>
      </c>
      <c r="CE352" s="820">
        <v>0.2994</v>
      </c>
      <c r="CF352" s="820">
        <v>0.2994</v>
      </c>
      <c r="CG352" s="820">
        <v>0.2994</v>
      </c>
      <c r="CH352" s="820">
        <v>0.2994</v>
      </c>
      <c r="CI352" s="820">
        <v>0.2994</v>
      </c>
      <c r="CJ352" s="820">
        <v>0.2994</v>
      </c>
      <c r="CK352" s="820">
        <v>0.2994</v>
      </c>
      <c r="CL352" s="820">
        <v>0.2994</v>
      </c>
      <c r="CM352" s="820">
        <v>0.2994</v>
      </c>
      <c r="CN352" s="820">
        <v>0.2994</v>
      </c>
      <c r="CO352" s="820">
        <v>0.2994</v>
      </c>
      <c r="CP352" s="820">
        <v>0.2994</v>
      </c>
      <c r="CQ352" s="820">
        <v>0.2994</v>
      </c>
      <c r="CR352" s="820">
        <v>0.2994</v>
      </c>
      <c r="CS352" s="820">
        <v>0.2994</v>
      </c>
      <c r="CT352" s="820">
        <v>0.2994</v>
      </c>
      <c r="CU352" s="820">
        <v>0.26379999999999998</v>
      </c>
      <c r="CV352" s="820"/>
      <c r="CW352" s="820"/>
      <c r="CX352" s="820"/>
      <c r="CY352" s="820"/>
      <c r="CZ352" s="820"/>
      <c r="DA352" s="821"/>
    </row>
    <row r="353" spans="2:105">
      <c r="B353" s="800">
        <v>19461</v>
      </c>
      <c r="C353" s="782" t="s">
        <v>682</v>
      </c>
      <c r="D353" s="782" t="s">
        <v>858</v>
      </c>
      <c r="E353" s="782" t="s">
        <v>740</v>
      </c>
      <c r="F353" s="782" t="s">
        <v>820</v>
      </c>
      <c r="G353" s="782" t="s">
        <v>821</v>
      </c>
      <c r="H353" s="815">
        <v>2016</v>
      </c>
      <c r="I353" s="816"/>
      <c r="J353" s="764">
        <v>840217</v>
      </c>
      <c r="K353" s="764"/>
      <c r="L353" s="764" t="s">
        <v>29</v>
      </c>
      <c r="M353" s="782"/>
      <c r="N353" s="782"/>
      <c r="O353" s="782"/>
      <c r="P353" s="782"/>
      <c r="Q353" s="782"/>
      <c r="R353" s="782"/>
      <c r="S353" s="816"/>
      <c r="T353" s="782" t="s">
        <v>866</v>
      </c>
      <c r="U353" s="782"/>
      <c r="V353" s="782"/>
      <c r="W353" s="782"/>
      <c r="X353" s="801">
        <v>42669</v>
      </c>
      <c r="Y353" s="815" t="s">
        <v>862</v>
      </c>
      <c r="Z353" s="815">
        <v>1</v>
      </c>
      <c r="AA353" s="815"/>
      <c r="AB353" s="815">
        <v>400</v>
      </c>
      <c r="AC353" s="814">
        <v>42788</v>
      </c>
      <c r="AD353" s="816"/>
      <c r="AE353" s="782" t="s">
        <v>825</v>
      </c>
      <c r="AF353" s="782"/>
      <c r="AG353" s="782"/>
      <c r="AH353" s="817"/>
      <c r="AI353" s="800">
        <v>16.86</v>
      </c>
      <c r="AJ353" s="782">
        <v>9.8970476701362407E-3</v>
      </c>
      <c r="AK353" s="816"/>
      <c r="AL353" s="800">
        <v>1.8861209964412813</v>
      </c>
      <c r="AM353" s="782">
        <v>3.5970322854381016</v>
      </c>
      <c r="AN353" s="782">
        <v>1</v>
      </c>
      <c r="AO353" s="818">
        <v>1</v>
      </c>
      <c r="AP353" s="816"/>
      <c r="AQ353" s="819">
        <v>31.8</v>
      </c>
      <c r="AR353" s="820">
        <v>3.56E-2</v>
      </c>
      <c r="AS353" s="820">
        <v>31.8</v>
      </c>
      <c r="AT353" s="820">
        <v>3.56E-2</v>
      </c>
      <c r="AU353" s="816"/>
      <c r="AV353" s="820">
        <v>31.8</v>
      </c>
      <c r="AW353" s="820">
        <v>3.56E-2</v>
      </c>
      <c r="AX353" s="820">
        <v>31.8</v>
      </c>
      <c r="AY353" s="820">
        <v>3.56E-2</v>
      </c>
      <c r="AZ353" s="816"/>
      <c r="BA353" s="820"/>
      <c r="BB353" s="820">
        <v>31.8</v>
      </c>
      <c r="BC353" s="820">
        <v>31.8</v>
      </c>
      <c r="BD353" s="820">
        <v>31.8</v>
      </c>
      <c r="BE353" s="820">
        <v>31.8</v>
      </c>
      <c r="BF353" s="820">
        <v>31.8</v>
      </c>
      <c r="BG353" s="820">
        <v>31.8</v>
      </c>
      <c r="BH353" s="820">
        <v>31.8</v>
      </c>
      <c r="BI353" s="820">
        <v>31.8</v>
      </c>
      <c r="BJ353" s="820">
        <v>31.8</v>
      </c>
      <c r="BK353" s="820">
        <v>31.8</v>
      </c>
      <c r="BL353" s="820">
        <v>31.8</v>
      </c>
      <c r="BM353" s="820">
        <v>31.8</v>
      </c>
      <c r="BN353" s="820">
        <v>31.8</v>
      </c>
      <c r="BO353" s="820">
        <v>31.8</v>
      </c>
      <c r="BP353" s="820">
        <v>31.8</v>
      </c>
      <c r="BQ353" s="820">
        <v>31.8</v>
      </c>
      <c r="BR353" s="820">
        <v>31.8</v>
      </c>
      <c r="BS353" s="820">
        <v>31.8</v>
      </c>
      <c r="BT353" s="820">
        <v>0</v>
      </c>
      <c r="BU353" s="820"/>
      <c r="BV353" s="820"/>
      <c r="BW353" s="820"/>
      <c r="BX353" s="820"/>
      <c r="BY353" s="820"/>
      <c r="BZ353" s="820"/>
      <c r="CA353" s="816"/>
      <c r="CB353" s="820"/>
      <c r="CC353" s="820">
        <v>3.56E-2</v>
      </c>
      <c r="CD353" s="820">
        <v>3.56E-2</v>
      </c>
      <c r="CE353" s="820">
        <v>3.56E-2</v>
      </c>
      <c r="CF353" s="820">
        <v>3.56E-2</v>
      </c>
      <c r="CG353" s="820">
        <v>3.56E-2</v>
      </c>
      <c r="CH353" s="820">
        <v>3.56E-2</v>
      </c>
      <c r="CI353" s="820">
        <v>3.56E-2</v>
      </c>
      <c r="CJ353" s="820">
        <v>3.56E-2</v>
      </c>
      <c r="CK353" s="820">
        <v>3.56E-2</v>
      </c>
      <c r="CL353" s="820">
        <v>3.56E-2</v>
      </c>
      <c r="CM353" s="820">
        <v>3.56E-2</v>
      </c>
      <c r="CN353" s="820">
        <v>3.56E-2</v>
      </c>
      <c r="CO353" s="820">
        <v>3.56E-2</v>
      </c>
      <c r="CP353" s="820">
        <v>3.56E-2</v>
      </c>
      <c r="CQ353" s="820">
        <v>3.56E-2</v>
      </c>
      <c r="CR353" s="820">
        <v>3.56E-2</v>
      </c>
      <c r="CS353" s="820">
        <v>3.56E-2</v>
      </c>
      <c r="CT353" s="820">
        <v>3.56E-2</v>
      </c>
      <c r="CU353" s="820">
        <v>0</v>
      </c>
      <c r="CV353" s="820"/>
      <c r="CW353" s="820"/>
      <c r="CX353" s="820"/>
      <c r="CY353" s="820"/>
      <c r="CZ353" s="820"/>
      <c r="DA353" s="821"/>
    </row>
    <row r="354" spans="2:105">
      <c r="B354" s="800">
        <v>19462</v>
      </c>
      <c r="C354" s="782" t="s">
        <v>682</v>
      </c>
      <c r="D354" s="782" t="s">
        <v>858</v>
      </c>
      <c r="E354" s="782" t="s">
        <v>740</v>
      </c>
      <c r="F354" s="782" t="s">
        <v>820</v>
      </c>
      <c r="G354" s="782" t="s">
        <v>821</v>
      </c>
      <c r="H354" s="815">
        <v>2016</v>
      </c>
      <c r="I354" s="816"/>
      <c r="J354" s="764">
        <v>840187</v>
      </c>
      <c r="K354" s="764"/>
      <c r="L354" s="764" t="s">
        <v>29</v>
      </c>
      <c r="M354" s="782"/>
      <c r="N354" s="782"/>
      <c r="O354" s="782"/>
      <c r="P354" s="782"/>
      <c r="Q354" s="782"/>
      <c r="R354" s="782"/>
      <c r="S354" s="816"/>
      <c r="T354" s="782" t="s">
        <v>866</v>
      </c>
      <c r="U354" s="782"/>
      <c r="V354" s="782"/>
      <c r="W354" s="782"/>
      <c r="X354" s="801">
        <v>42599</v>
      </c>
      <c r="Y354" s="815" t="s">
        <v>862</v>
      </c>
      <c r="Z354" s="815">
        <v>1</v>
      </c>
      <c r="AA354" s="815"/>
      <c r="AB354" s="815">
        <v>400</v>
      </c>
      <c r="AC354" s="814">
        <v>42788</v>
      </c>
      <c r="AD354" s="816"/>
      <c r="AE354" s="782" t="s">
        <v>825</v>
      </c>
      <c r="AF354" s="782"/>
      <c r="AG354" s="782"/>
      <c r="AH354" s="817"/>
      <c r="AI354" s="800">
        <v>16.86</v>
      </c>
      <c r="AJ354" s="782">
        <v>9.8970476701362407E-3</v>
      </c>
      <c r="AK354" s="816"/>
      <c r="AL354" s="800">
        <v>1.8861209964412813</v>
      </c>
      <c r="AM354" s="782">
        <v>3.5970322854381016</v>
      </c>
      <c r="AN354" s="782">
        <v>1</v>
      </c>
      <c r="AO354" s="818">
        <v>1</v>
      </c>
      <c r="AP354" s="816"/>
      <c r="AQ354" s="819">
        <v>31.8</v>
      </c>
      <c r="AR354" s="820">
        <v>3.56E-2</v>
      </c>
      <c r="AS354" s="820">
        <v>31.8</v>
      </c>
      <c r="AT354" s="820">
        <v>3.56E-2</v>
      </c>
      <c r="AU354" s="816"/>
      <c r="AV354" s="820">
        <v>31.8</v>
      </c>
      <c r="AW354" s="820">
        <v>3.56E-2</v>
      </c>
      <c r="AX354" s="820">
        <v>31.8</v>
      </c>
      <c r="AY354" s="820">
        <v>3.56E-2</v>
      </c>
      <c r="AZ354" s="816"/>
      <c r="BA354" s="820"/>
      <c r="BB354" s="820">
        <v>31.8</v>
      </c>
      <c r="BC354" s="820">
        <v>31.8</v>
      </c>
      <c r="BD354" s="820">
        <v>31.8</v>
      </c>
      <c r="BE354" s="820">
        <v>31.8</v>
      </c>
      <c r="BF354" s="820">
        <v>31.8</v>
      </c>
      <c r="BG354" s="820">
        <v>31.8</v>
      </c>
      <c r="BH354" s="820">
        <v>31.8</v>
      </c>
      <c r="BI354" s="820">
        <v>31.8</v>
      </c>
      <c r="BJ354" s="820">
        <v>31.8</v>
      </c>
      <c r="BK354" s="820">
        <v>31.8</v>
      </c>
      <c r="BL354" s="820">
        <v>31.8</v>
      </c>
      <c r="BM354" s="820">
        <v>31.8</v>
      </c>
      <c r="BN354" s="820">
        <v>31.8</v>
      </c>
      <c r="BO354" s="820">
        <v>31.8</v>
      </c>
      <c r="BP354" s="820">
        <v>31.8</v>
      </c>
      <c r="BQ354" s="820">
        <v>31.8</v>
      </c>
      <c r="BR354" s="820">
        <v>31.8</v>
      </c>
      <c r="BS354" s="820">
        <v>31.8</v>
      </c>
      <c r="BT354" s="820">
        <v>0</v>
      </c>
      <c r="BU354" s="820"/>
      <c r="BV354" s="820"/>
      <c r="BW354" s="820"/>
      <c r="BX354" s="820"/>
      <c r="BY354" s="820"/>
      <c r="BZ354" s="820"/>
      <c r="CA354" s="816"/>
      <c r="CB354" s="820"/>
      <c r="CC354" s="820">
        <v>3.56E-2</v>
      </c>
      <c r="CD354" s="820">
        <v>3.56E-2</v>
      </c>
      <c r="CE354" s="820">
        <v>3.56E-2</v>
      </c>
      <c r="CF354" s="820">
        <v>3.56E-2</v>
      </c>
      <c r="CG354" s="820">
        <v>3.56E-2</v>
      </c>
      <c r="CH354" s="820">
        <v>3.56E-2</v>
      </c>
      <c r="CI354" s="820">
        <v>3.56E-2</v>
      </c>
      <c r="CJ354" s="820">
        <v>3.56E-2</v>
      </c>
      <c r="CK354" s="820">
        <v>3.56E-2</v>
      </c>
      <c r="CL354" s="820">
        <v>3.56E-2</v>
      </c>
      <c r="CM354" s="820">
        <v>3.56E-2</v>
      </c>
      <c r="CN354" s="820">
        <v>3.56E-2</v>
      </c>
      <c r="CO354" s="820">
        <v>3.56E-2</v>
      </c>
      <c r="CP354" s="820">
        <v>3.56E-2</v>
      </c>
      <c r="CQ354" s="820">
        <v>3.56E-2</v>
      </c>
      <c r="CR354" s="820">
        <v>3.56E-2</v>
      </c>
      <c r="CS354" s="820">
        <v>3.56E-2</v>
      </c>
      <c r="CT354" s="820">
        <v>3.56E-2</v>
      </c>
      <c r="CU354" s="820">
        <v>0</v>
      </c>
      <c r="CV354" s="820"/>
      <c r="CW354" s="820"/>
      <c r="CX354" s="820"/>
      <c r="CY354" s="820"/>
      <c r="CZ354" s="820"/>
      <c r="DA354" s="821"/>
    </row>
    <row r="355" spans="2:105">
      <c r="B355" s="800">
        <v>19463</v>
      </c>
      <c r="C355" s="782" t="s">
        <v>682</v>
      </c>
      <c r="D355" s="782" t="s">
        <v>858</v>
      </c>
      <c r="E355" s="782" t="s">
        <v>740</v>
      </c>
      <c r="F355" s="782" t="s">
        <v>820</v>
      </c>
      <c r="G355" s="782" t="s">
        <v>821</v>
      </c>
      <c r="H355" s="815">
        <v>2016</v>
      </c>
      <c r="I355" s="816"/>
      <c r="J355" s="764">
        <v>840177</v>
      </c>
      <c r="K355" s="764"/>
      <c r="L355" s="764" t="s">
        <v>29</v>
      </c>
      <c r="M355" s="782"/>
      <c r="N355" s="782"/>
      <c r="O355" s="782"/>
      <c r="P355" s="782"/>
      <c r="Q355" s="782"/>
      <c r="R355" s="782"/>
      <c r="S355" s="816"/>
      <c r="T355" s="782" t="s">
        <v>859</v>
      </c>
      <c r="U355" s="782"/>
      <c r="V355" s="782"/>
      <c r="W355" s="782"/>
      <c r="X355" s="801">
        <v>42643</v>
      </c>
      <c r="Y355" s="815" t="s">
        <v>862</v>
      </c>
      <c r="Z355" s="815">
        <v>1</v>
      </c>
      <c r="AA355" s="815"/>
      <c r="AB355" s="815">
        <v>250</v>
      </c>
      <c r="AC355" s="814">
        <v>42781</v>
      </c>
      <c r="AD355" s="816"/>
      <c r="AE355" s="782" t="s">
        <v>825</v>
      </c>
      <c r="AF355" s="782"/>
      <c r="AG355" s="782"/>
      <c r="AH355" s="817"/>
      <c r="AI355" s="800">
        <v>1228</v>
      </c>
      <c r="AJ355" s="782">
        <v>0.36522153846153799</v>
      </c>
      <c r="AK355" s="816"/>
      <c r="AL355" s="800">
        <v>1.1130293159609119</v>
      </c>
      <c r="AM355" s="782">
        <v>1.0317025704103739</v>
      </c>
      <c r="AN355" s="782">
        <v>0.70002926543751831</v>
      </c>
      <c r="AO355" s="818">
        <v>0.70010615711252644</v>
      </c>
      <c r="AP355" s="816"/>
      <c r="AQ355" s="819">
        <v>1366.8</v>
      </c>
      <c r="AR355" s="820">
        <v>0.37680000000000002</v>
      </c>
      <c r="AS355" s="820">
        <v>1366.8</v>
      </c>
      <c r="AT355" s="820">
        <v>0.37680000000000002</v>
      </c>
      <c r="AU355" s="816"/>
      <c r="AV355" s="820">
        <v>956.8</v>
      </c>
      <c r="AW355" s="820">
        <v>0.26379999999999998</v>
      </c>
      <c r="AX355" s="820">
        <v>956.8</v>
      </c>
      <c r="AY355" s="820">
        <v>0.26379999999999998</v>
      </c>
      <c r="AZ355" s="816"/>
      <c r="BA355" s="820"/>
      <c r="BB355" s="820">
        <v>956.8</v>
      </c>
      <c r="BC355" s="820">
        <v>956.8</v>
      </c>
      <c r="BD355" s="820">
        <v>956.8</v>
      </c>
      <c r="BE355" s="820">
        <v>956.8</v>
      </c>
      <c r="BF355" s="820">
        <v>956.8</v>
      </c>
      <c r="BG355" s="820">
        <v>956.8</v>
      </c>
      <c r="BH355" s="820">
        <v>956.8</v>
      </c>
      <c r="BI355" s="820">
        <v>956.8</v>
      </c>
      <c r="BJ355" s="820">
        <v>956.8</v>
      </c>
      <c r="BK355" s="820">
        <v>956.8</v>
      </c>
      <c r="BL355" s="820">
        <v>956.8</v>
      </c>
      <c r="BM355" s="820">
        <v>956.8</v>
      </c>
      <c r="BN355" s="820">
        <v>956.8</v>
      </c>
      <c r="BO355" s="820">
        <v>956.8</v>
      </c>
      <c r="BP355" s="820">
        <v>956.8</v>
      </c>
      <c r="BQ355" s="820">
        <v>956.8</v>
      </c>
      <c r="BR355" s="820">
        <v>956.8</v>
      </c>
      <c r="BS355" s="820">
        <v>956.8</v>
      </c>
      <c r="BT355" s="820">
        <v>956.8</v>
      </c>
      <c r="BU355" s="820"/>
      <c r="BV355" s="820"/>
      <c r="BW355" s="820"/>
      <c r="BX355" s="820"/>
      <c r="BY355" s="820"/>
      <c r="BZ355" s="820"/>
      <c r="CA355" s="816"/>
      <c r="CB355" s="820"/>
      <c r="CC355" s="820">
        <v>0.26379999999999998</v>
      </c>
      <c r="CD355" s="820">
        <v>0.26379999999999998</v>
      </c>
      <c r="CE355" s="820">
        <v>0.26379999999999998</v>
      </c>
      <c r="CF355" s="820">
        <v>0.26379999999999998</v>
      </c>
      <c r="CG355" s="820">
        <v>0.26379999999999998</v>
      </c>
      <c r="CH355" s="820">
        <v>0.26379999999999998</v>
      </c>
      <c r="CI355" s="820">
        <v>0.26379999999999998</v>
      </c>
      <c r="CJ355" s="820">
        <v>0.26379999999999998</v>
      </c>
      <c r="CK355" s="820">
        <v>0.26379999999999998</v>
      </c>
      <c r="CL355" s="820">
        <v>0.26379999999999998</v>
      </c>
      <c r="CM355" s="820">
        <v>0.26379999999999998</v>
      </c>
      <c r="CN355" s="820">
        <v>0.26379999999999998</v>
      </c>
      <c r="CO355" s="820">
        <v>0.26379999999999998</v>
      </c>
      <c r="CP355" s="820">
        <v>0.26379999999999998</v>
      </c>
      <c r="CQ355" s="820">
        <v>0.26379999999999998</v>
      </c>
      <c r="CR355" s="820">
        <v>0.26379999999999998</v>
      </c>
      <c r="CS355" s="820">
        <v>0.26379999999999998</v>
      </c>
      <c r="CT355" s="820">
        <v>0.26379999999999998</v>
      </c>
      <c r="CU355" s="820">
        <v>0.26379999999999998</v>
      </c>
      <c r="CV355" s="820"/>
      <c r="CW355" s="820"/>
      <c r="CX355" s="820"/>
      <c r="CY355" s="820"/>
      <c r="CZ355" s="820"/>
      <c r="DA355" s="821"/>
    </row>
    <row r="356" spans="2:105">
      <c r="B356" s="800">
        <v>19464</v>
      </c>
      <c r="C356" s="782" t="s">
        <v>682</v>
      </c>
      <c r="D356" s="782" t="s">
        <v>858</v>
      </c>
      <c r="E356" s="782" t="s">
        <v>740</v>
      </c>
      <c r="F356" s="782" t="s">
        <v>820</v>
      </c>
      <c r="G356" s="782" t="s">
        <v>821</v>
      </c>
      <c r="H356" s="815">
        <v>2016</v>
      </c>
      <c r="I356" s="816"/>
      <c r="J356" s="764">
        <v>840235</v>
      </c>
      <c r="K356" s="764"/>
      <c r="L356" s="764" t="s">
        <v>29</v>
      </c>
      <c r="M356" s="782"/>
      <c r="N356" s="782"/>
      <c r="O356" s="782"/>
      <c r="P356" s="782"/>
      <c r="Q356" s="782"/>
      <c r="R356" s="782"/>
      <c r="S356" s="816"/>
      <c r="T356" s="782" t="s">
        <v>866</v>
      </c>
      <c r="U356" s="782"/>
      <c r="V356" s="782"/>
      <c r="W356" s="782"/>
      <c r="X356" s="801">
        <v>42662</v>
      </c>
      <c r="Y356" s="815" t="s">
        <v>862</v>
      </c>
      <c r="Z356" s="815">
        <v>1</v>
      </c>
      <c r="AA356" s="815"/>
      <c r="AB356" s="815">
        <v>400</v>
      </c>
      <c r="AC356" s="814">
        <v>42781</v>
      </c>
      <c r="AD356" s="816"/>
      <c r="AE356" s="782" t="s">
        <v>825</v>
      </c>
      <c r="AF356" s="782"/>
      <c r="AG356" s="782"/>
      <c r="AH356" s="817"/>
      <c r="AI356" s="800">
        <v>16.86</v>
      </c>
      <c r="AJ356" s="782">
        <v>9.8970476701362407E-3</v>
      </c>
      <c r="AK356" s="816"/>
      <c r="AL356" s="800">
        <v>1.8861209964412813</v>
      </c>
      <c r="AM356" s="782">
        <v>3.5970322854381016</v>
      </c>
      <c r="AN356" s="782">
        <v>1</v>
      </c>
      <c r="AO356" s="818">
        <v>1</v>
      </c>
      <c r="AP356" s="816"/>
      <c r="AQ356" s="819">
        <v>31.8</v>
      </c>
      <c r="AR356" s="820">
        <v>3.56E-2</v>
      </c>
      <c r="AS356" s="820">
        <v>31.8</v>
      </c>
      <c r="AT356" s="820">
        <v>3.56E-2</v>
      </c>
      <c r="AU356" s="816"/>
      <c r="AV356" s="820">
        <v>31.8</v>
      </c>
      <c r="AW356" s="820">
        <v>3.56E-2</v>
      </c>
      <c r="AX356" s="820">
        <v>31.8</v>
      </c>
      <c r="AY356" s="820">
        <v>3.56E-2</v>
      </c>
      <c r="AZ356" s="816"/>
      <c r="BA356" s="820"/>
      <c r="BB356" s="820">
        <v>31.8</v>
      </c>
      <c r="BC356" s="820">
        <v>31.8</v>
      </c>
      <c r="BD356" s="820">
        <v>31.8</v>
      </c>
      <c r="BE356" s="820">
        <v>31.8</v>
      </c>
      <c r="BF356" s="820">
        <v>31.8</v>
      </c>
      <c r="BG356" s="820">
        <v>31.8</v>
      </c>
      <c r="BH356" s="820">
        <v>31.8</v>
      </c>
      <c r="BI356" s="820">
        <v>31.8</v>
      </c>
      <c r="BJ356" s="820">
        <v>31.8</v>
      </c>
      <c r="BK356" s="820">
        <v>31.8</v>
      </c>
      <c r="BL356" s="820">
        <v>31.8</v>
      </c>
      <c r="BM356" s="820">
        <v>31.8</v>
      </c>
      <c r="BN356" s="820">
        <v>31.8</v>
      </c>
      <c r="BO356" s="820">
        <v>31.8</v>
      </c>
      <c r="BP356" s="820">
        <v>31.8</v>
      </c>
      <c r="BQ356" s="820">
        <v>31.8</v>
      </c>
      <c r="BR356" s="820">
        <v>31.8</v>
      </c>
      <c r="BS356" s="820">
        <v>31.8</v>
      </c>
      <c r="BT356" s="820">
        <v>0</v>
      </c>
      <c r="BU356" s="820"/>
      <c r="BV356" s="820"/>
      <c r="BW356" s="820"/>
      <c r="BX356" s="820"/>
      <c r="BY356" s="820"/>
      <c r="BZ356" s="820"/>
      <c r="CA356" s="816"/>
      <c r="CB356" s="820"/>
      <c r="CC356" s="820">
        <v>3.56E-2</v>
      </c>
      <c r="CD356" s="820">
        <v>3.56E-2</v>
      </c>
      <c r="CE356" s="820">
        <v>3.56E-2</v>
      </c>
      <c r="CF356" s="820">
        <v>3.56E-2</v>
      </c>
      <c r="CG356" s="820">
        <v>3.56E-2</v>
      </c>
      <c r="CH356" s="820">
        <v>3.56E-2</v>
      </c>
      <c r="CI356" s="820">
        <v>3.56E-2</v>
      </c>
      <c r="CJ356" s="820">
        <v>3.56E-2</v>
      </c>
      <c r="CK356" s="820">
        <v>3.56E-2</v>
      </c>
      <c r="CL356" s="820">
        <v>3.56E-2</v>
      </c>
      <c r="CM356" s="820">
        <v>3.56E-2</v>
      </c>
      <c r="CN356" s="820">
        <v>3.56E-2</v>
      </c>
      <c r="CO356" s="820">
        <v>3.56E-2</v>
      </c>
      <c r="CP356" s="820">
        <v>3.56E-2</v>
      </c>
      <c r="CQ356" s="820">
        <v>3.56E-2</v>
      </c>
      <c r="CR356" s="820">
        <v>3.56E-2</v>
      </c>
      <c r="CS356" s="820">
        <v>3.56E-2</v>
      </c>
      <c r="CT356" s="820">
        <v>3.56E-2</v>
      </c>
      <c r="CU356" s="820">
        <v>0</v>
      </c>
      <c r="CV356" s="820"/>
      <c r="CW356" s="820"/>
      <c r="CX356" s="820"/>
      <c r="CY356" s="820"/>
      <c r="CZ356" s="820"/>
      <c r="DA356" s="821"/>
    </row>
    <row r="357" spans="2:105">
      <c r="B357" s="800">
        <v>19465</v>
      </c>
      <c r="C357" s="782" t="s">
        <v>682</v>
      </c>
      <c r="D357" s="782" t="s">
        <v>858</v>
      </c>
      <c r="E357" s="782" t="s">
        <v>740</v>
      </c>
      <c r="F357" s="782" t="s">
        <v>820</v>
      </c>
      <c r="G357" s="782" t="s">
        <v>821</v>
      </c>
      <c r="H357" s="815">
        <v>2016</v>
      </c>
      <c r="I357" s="816"/>
      <c r="J357" s="764">
        <v>840238</v>
      </c>
      <c r="K357" s="764"/>
      <c r="L357" s="764" t="s">
        <v>29</v>
      </c>
      <c r="M357" s="782"/>
      <c r="N357" s="782"/>
      <c r="O357" s="782"/>
      <c r="P357" s="782"/>
      <c r="Q357" s="782"/>
      <c r="R357" s="782"/>
      <c r="S357" s="816"/>
      <c r="T357" s="782" t="s">
        <v>865</v>
      </c>
      <c r="U357" s="782"/>
      <c r="V357" s="782"/>
      <c r="W357" s="782"/>
      <c r="X357" s="801">
        <v>42551</v>
      </c>
      <c r="Y357" s="815" t="s">
        <v>862</v>
      </c>
      <c r="Z357" s="815">
        <v>1</v>
      </c>
      <c r="AA357" s="815"/>
      <c r="AB357" s="815">
        <v>250</v>
      </c>
      <c r="AC357" s="814">
        <v>42788</v>
      </c>
      <c r="AD357" s="816"/>
      <c r="AE357" s="782" t="s">
        <v>825</v>
      </c>
      <c r="AF357" s="782"/>
      <c r="AG357" s="782"/>
      <c r="AH357" s="817"/>
      <c r="AI357" s="800">
        <v>0</v>
      </c>
      <c r="AJ357" s="782">
        <v>0</v>
      </c>
      <c r="AK357" s="816"/>
      <c r="AL357" s="800" t="s">
        <v>833</v>
      </c>
      <c r="AM357" s="782" t="s">
        <v>833</v>
      </c>
      <c r="AN357" s="782" t="e">
        <v>#DIV/0!</v>
      </c>
      <c r="AO357" s="818" t="e">
        <v>#DIV/0!</v>
      </c>
      <c r="AP357" s="816"/>
      <c r="AQ357" s="819">
        <v>0</v>
      </c>
      <c r="AR357" s="820">
        <v>0</v>
      </c>
      <c r="AS357" s="820">
        <v>0</v>
      </c>
      <c r="AT357" s="820">
        <v>0</v>
      </c>
      <c r="AU357" s="816"/>
      <c r="AV357" s="820">
        <v>0</v>
      </c>
      <c r="AW357" s="820">
        <v>0</v>
      </c>
      <c r="AX357" s="820">
        <v>0</v>
      </c>
      <c r="AY357" s="820">
        <v>0</v>
      </c>
      <c r="AZ357" s="816"/>
      <c r="BA357" s="820"/>
      <c r="BB357" s="820">
        <v>0</v>
      </c>
      <c r="BC357" s="820">
        <v>0</v>
      </c>
      <c r="BD357" s="820">
        <v>0</v>
      </c>
      <c r="BE357" s="820">
        <v>0</v>
      </c>
      <c r="BF357" s="820">
        <v>0</v>
      </c>
      <c r="BG357" s="820">
        <v>0</v>
      </c>
      <c r="BH357" s="820">
        <v>0</v>
      </c>
      <c r="BI357" s="820">
        <v>0</v>
      </c>
      <c r="BJ357" s="820">
        <v>0</v>
      </c>
      <c r="BK357" s="820">
        <v>0</v>
      </c>
      <c r="BL357" s="820">
        <v>0</v>
      </c>
      <c r="BM357" s="820">
        <v>0</v>
      </c>
      <c r="BN357" s="820">
        <v>0</v>
      </c>
      <c r="BO357" s="820">
        <v>0</v>
      </c>
      <c r="BP357" s="820">
        <v>0</v>
      </c>
      <c r="BQ357" s="820">
        <v>0</v>
      </c>
      <c r="BR357" s="820">
        <v>0</v>
      </c>
      <c r="BS357" s="820">
        <v>0</v>
      </c>
      <c r="BT357" s="820">
        <v>0</v>
      </c>
      <c r="BU357" s="820"/>
      <c r="BV357" s="820"/>
      <c r="BW357" s="820"/>
      <c r="BX357" s="820"/>
      <c r="BY357" s="820"/>
      <c r="BZ357" s="820"/>
      <c r="CA357" s="816"/>
      <c r="CB357" s="820"/>
      <c r="CC357" s="820">
        <v>0</v>
      </c>
      <c r="CD357" s="820">
        <v>0</v>
      </c>
      <c r="CE357" s="820">
        <v>0</v>
      </c>
      <c r="CF357" s="820">
        <v>0</v>
      </c>
      <c r="CG357" s="820">
        <v>0</v>
      </c>
      <c r="CH357" s="820">
        <v>0</v>
      </c>
      <c r="CI357" s="820">
        <v>0</v>
      </c>
      <c r="CJ357" s="820">
        <v>0</v>
      </c>
      <c r="CK357" s="820">
        <v>0</v>
      </c>
      <c r="CL357" s="820">
        <v>0</v>
      </c>
      <c r="CM357" s="820">
        <v>0</v>
      </c>
      <c r="CN357" s="820">
        <v>0</v>
      </c>
      <c r="CO357" s="820">
        <v>0</v>
      </c>
      <c r="CP357" s="820">
        <v>0</v>
      </c>
      <c r="CQ357" s="820">
        <v>0</v>
      </c>
      <c r="CR357" s="820">
        <v>0</v>
      </c>
      <c r="CS357" s="820">
        <v>0</v>
      </c>
      <c r="CT357" s="820">
        <v>0</v>
      </c>
      <c r="CU357" s="820">
        <v>0</v>
      </c>
      <c r="CV357" s="820"/>
      <c r="CW357" s="820"/>
      <c r="CX357" s="820"/>
      <c r="CY357" s="820"/>
      <c r="CZ357" s="820"/>
      <c r="DA357" s="821"/>
    </row>
    <row r="358" spans="2:105">
      <c r="B358" s="800">
        <v>19466</v>
      </c>
      <c r="C358" s="782" t="s">
        <v>682</v>
      </c>
      <c r="D358" s="782" t="s">
        <v>858</v>
      </c>
      <c r="E358" s="782" t="s">
        <v>740</v>
      </c>
      <c r="F358" s="782" t="s">
        <v>820</v>
      </c>
      <c r="G358" s="782" t="s">
        <v>821</v>
      </c>
      <c r="H358" s="815">
        <v>2016</v>
      </c>
      <c r="I358" s="816"/>
      <c r="J358" s="764">
        <v>830693</v>
      </c>
      <c r="K358" s="764"/>
      <c r="L358" s="764" t="s">
        <v>29</v>
      </c>
      <c r="M358" s="782"/>
      <c r="N358" s="782"/>
      <c r="O358" s="782"/>
      <c r="P358" s="782"/>
      <c r="Q358" s="782"/>
      <c r="R358" s="782"/>
      <c r="S358" s="816"/>
      <c r="T358" s="782" t="s">
        <v>859</v>
      </c>
      <c r="U358" s="782"/>
      <c r="V358" s="782"/>
      <c r="W358" s="782"/>
      <c r="X358" s="801">
        <v>42703</v>
      </c>
      <c r="Y358" s="815" t="s">
        <v>862</v>
      </c>
      <c r="Z358" s="815">
        <v>1</v>
      </c>
      <c r="AA358" s="815"/>
      <c r="AB358" s="815">
        <v>250</v>
      </c>
      <c r="AC358" s="814">
        <v>42781</v>
      </c>
      <c r="AD358" s="816"/>
      <c r="AE358" s="782" t="s">
        <v>825</v>
      </c>
      <c r="AF358" s="782"/>
      <c r="AG358" s="782"/>
      <c r="AH358" s="817"/>
      <c r="AI358" s="800">
        <v>1228</v>
      </c>
      <c r="AJ358" s="782">
        <v>0.36522153846153799</v>
      </c>
      <c r="AK358" s="816"/>
      <c r="AL358" s="800">
        <v>1.1130293159609119</v>
      </c>
      <c r="AM358" s="782">
        <v>1.0317025704103739</v>
      </c>
      <c r="AN358" s="782">
        <v>0.70002926543751831</v>
      </c>
      <c r="AO358" s="818">
        <v>0.70010615711252644</v>
      </c>
      <c r="AP358" s="816"/>
      <c r="AQ358" s="819">
        <v>1366.8</v>
      </c>
      <c r="AR358" s="820">
        <v>0.37680000000000002</v>
      </c>
      <c r="AS358" s="820">
        <v>1366.8</v>
      </c>
      <c r="AT358" s="820">
        <v>0.37680000000000002</v>
      </c>
      <c r="AU358" s="816"/>
      <c r="AV358" s="820">
        <v>956.8</v>
      </c>
      <c r="AW358" s="820">
        <v>0.26379999999999998</v>
      </c>
      <c r="AX358" s="820">
        <v>956.8</v>
      </c>
      <c r="AY358" s="820">
        <v>0.26379999999999998</v>
      </c>
      <c r="AZ358" s="816"/>
      <c r="BA358" s="820"/>
      <c r="BB358" s="820">
        <v>956.8</v>
      </c>
      <c r="BC358" s="820">
        <v>956.8</v>
      </c>
      <c r="BD358" s="820">
        <v>956.8</v>
      </c>
      <c r="BE358" s="820">
        <v>956.8</v>
      </c>
      <c r="BF358" s="820">
        <v>956.8</v>
      </c>
      <c r="BG358" s="820">
        <v>956.8</v>
      </c>
      <c r="BH358" s="820">
        <v>956.8</v>
      </c>
      <c r="BI358" s="820">
        <v>956.8</v>
      </c>
      <c r="BJ358" s="820">
        <v>956.8</v>
      </c>
      <c r="BK358" s="820">
        <v>956.8</v>
      </c>
      <c r="BL358" s="820">
        <v>956.8</v>
      </c>
      <c r="BM358" s="820">
        <v>956.8</v>
      </c>
      <c r="BN358" s="820">
        <v>956.8</v>
      </c>
      <c r="BO358" s="820">
        <v>956.8</v>
      </c>
      <c r="BP358" s="820">
        <v>956.8</v>
      </c>
      <c r="BQ358" s="820">
        <v>956.8</v>
      </c>
      <c r="BR358" s="820">
        <v>956.8</v>
      </c>
      <c r="BS358" s="820">
        <v>956.8</v>
      </c>
      <c r="BT358" s="820">
        <v>956.8</v>
      </c>
      <c r="BU358" s="820"/>
      <c r="BV358" s="820"/>
      <c r="BW358" s="820"/>
      <c r="BX358" s="820"/>
      <c r="BY358" s="820"/>
      <c r="BZ358" s="820"/>
      <c r="CA358" s="816"/>
      <c r="CB358" s="820"/>
      <c r="CC358" s="820">
        <v>0.26379999999999998</v>
      </c>
      <c r="CD358" s="820">
        <v>0.26379999999999998</v>
      </c>
      <c r="CE358" s="820">
        <v>0.26379999999999998</v>
      </c>
      <c r="CF358" s="820">
        <v>0.26379999999999998</v>
      </c>
      <c r="CG358" s="820">
        <v>0.26379999999999998</v>
      </c>
      <c r="CH358" s="820">
        <v>0.26379999999999998</v>
      </c>
      <c r="CI358" s="820">
        <v>0.26379999999999998</v>
      </c>
      <c r="CJ358" s="820">
        <v>0.26379999999999998</v>
      </c>
      <c r="CK358" s="820">
        <v>0.26379999999999998</v>
      </c>
      <c r="CL358" s="820">
        <v>0.26379999999999998</v>
      </c>
      <c r="CM358" s="820">
        <v>0.26379999999999998</v>
      </c>
      <c r="CN358" s="820">
        <v>0.26379999999999998</v>
      </c>
      <c r="CO358" s="820">
        <v>0.26379999999999998</v>
      </c>
      <c r="CP358" s="820">
        <v>0.26379999999999998</v>
      </c>
      <c r="CQ358" s="820">
        <v>0.26379999999999998</v>
      </c>
      <c r="CR358" s="820">
        <v>0.26379999999999998</v>
      </c>
      <c r="CS358" s="820">
        <v>0.26379999999999998</v>
      </c>
      <c r="CT358" s="820">
        <v>0.26379999999999998</v>
      </c>
      <c r="CU358" s="820">
        <v>0.26379999999999998</v>
      </c>
      <c r="CV358" s="820"/>
      <c r="CW358" s="820"/>
      <c r="CX358" s="820"/>
      <c r="CY358" s="820"/>
      <c r="CZ358" s="820"/>
      <c r="DA358" s="821"/>
    </row>
    <row r="359" spans="2:105">
      <c r="B359" s="800">
        <v>19467</v>
      </c>
      <c r="C359" s="782" t="s">
        <v>682</v>
      </c>
      <c r="D359" s="782" t="s">
        <v>858</v>
      </c>
      <c r="E359" s="782" t="s">
        <v>740</v>
      </c>
      <c r="F359" s="782" t="s">
        <v>820</v>
      </c>
      <c r="G359" s="782" t="s">
        <v>821</v>
      </c>
      <c r="H359" s="815">
        <v>2016</v>
      </c>
      <c r="I359" s="816"/>
      <c r="J359" s="764">
        <v>832474</v>
      </c>
      <c r="K359" s="764"/>
      <c r="L359" s="764" t="s">
        <v>29</v>
      </c>
      <c r="M359" s="782"/>
      <c r="N359" s="782"/>
      <c r="O359" s="782"/>
      <c r="P359" s="782"/>
      <c r="Q359" s="782"/>
      <c r="R359" s="782"/>
      <c r="S359" s="816"/>
      <c r="T359" s="782" t="s">
        <v>859</v>
      </c>
      <c r="U359" s="782"/>
      <c r="V359" s="782"/>
      <c r="W359" s="782"/>
      <c r="X359" s="801">
        <v>42699</v>
      </c>
      <c r="Y359" s="815" t="s">
        <v>862</v>
      </c>
      <c r="Z359" s="815">
        <v>1</v>
      </c>
      <c r="AA359" s="815"/>
      <c r="AB359" s="815">
        <v>250</v>
      </c>
      <c r="AC359" s="814">
        <v>42781</v>
      </c>
      <c r="AD359" s="816"/>
      <c r="AE359" s="782" t="s">
        <v>825</v>
      </c>
      <c r="AF359" s="782"/>
      <c r="AG359" s="782"/>
      <c r="AH359" s="817"/>
      <c r="AI359" s="800">
        <v>1228</v>
      </c>
      <c r="AJ359" s="782">
        <v>0.36522153846153799</v>
      </c>
      <c r="AK359" s="816"/>
      <c r="AL359" s="800">
        <v>1.1130293159609119</v>
      </c>
      <c r="AM359" s="782">
        <v>1.0317025704103739</v>
      </c>
      <c r="AN359" s="782">
        <v>0.70002926543751831</v>
      </c>
      <c r="AO359" s="818">
        <v>0.70010615711252644</v>
      </c>
      <c r="AP359" s="816"/>
      <c r="AQ359" s="819">
        <v>1366.8</v>
      </c>
      <c r="AR359" s="820">
        <v>0.37680000000000002</v>
      </c>
      <c r="AS359" s="820">
        <v>1366.8</v>
      </c>
      <c r="AT359" s="820">
        <v>0.37680000000000002</v>
      </c>
      <c r="AU359" s="816"/>
      <c r="AV359" s="820">
        <v>956.8</v>
      </c>
      <c r="AW359" s="820">
        <v>0.26379999999999998</v>
      </c>
      <c r="AX359" s="820">
        <v>956.8</v>
      </c>
      <c r="AY359" s="820">
        <v>0.26379999999999998</v>
      </c>
      <c r="AZ359" s="816"/>
      <c r="BA359" s="820"/>
      <c r="BB359" s="820">
        <v>956.8</v>
      </c>
      <c r="BC359" s="820">
        <v>956.8</v>
      </c>
      <c r="BD359" s="820">
        <v>956.8</v>
      </c>
      <c r="BE359" s="820">
        <v>956.8</v>
      </c>
      <c r="BF359" s="820">
        <v>956.8</v>
      </c>
      <c r="BG359" s="820">
        <v>956.8</v>
      </c>
      <c r="BH359" s="820">
        <v>956.8</v>
      </c>
      <c r="BI359" s="820">
        <v>956.8</v>
      </c>
      <c r="BJ359" s="820">
        <v>956.8</v>
      </c>
      <c r="BK359" s="820">
        <v>956.8</v>
      </c>
      <c r="BL359" s="820">
        <v>956.8</v>
      </c>
      <c r="BM359" s="820">
        <v>956.8</v>
      </c>
      <c r="BN359" s="820">
        <v>956.8</v>
      </c>
      <c r="BO359" s="820">
        <v>956.8</v>
      </c>
      <c r="BP359" s="820">
        <v>956.8</v>
      </c>
      <c r="BQ359" s="820">
        <v>956.8</v>
      </c>
      <c r="BR359" s="820">
        <v>956.8</v>
      </c>
      <c r="BS359" s="820">
        <v>956.8</v>
      </c>
      <c r="BT359" s="820">
        <v>956.8</v>
      </c>
      <c r="BU359" s="820"/>
      <c r="BV359" s="820"/>
      <c r="BW359" s="820"/>
      <c r="BX359" s="820"/>
      <c r="BY359" s="820"/>
      <c r="BZ359" s="820"/>
      <c r="CA359" s="816"/>
      <c r="CB359" s="820"/>
      <c r="CC359" s="820">
        <v>0.26379999999999998</v>
      </c>
      <c r="CD359" s="820">
        <v>0.26379999999999998</v>
      </c>
      <c r="CE359" s="820">
        <v>0.26379999999999998</v>
      </c>
      <c r="CF359" s="820">
        <v>0.26379999999999998</v>
      </c>
      <c r="CG359" s="820">
        <v>0.26379999999999998</v>
      </c>
      <c r="CH359" s="820">
        <v>0.26379999999999998</v>
      </c>
      <c r="CI359" s="820">
        <v>0.26379999999999998</v>
      </c>
      <c r="CJ359" s="820">
        <v>0.26379999999999998</v>
      </c>
      <c r="CK359" s="820">
        <v>0.26379999999999998</v>
      </c>
      <c r="CL359" s="820">
        <v>0.26379999999999998</v>
      </c>
      <c r="CM359" s="820">
        <v>0.26379999999999998</v>
      </c>
      <c r="CN359" s="820">
        <v>0.26379999999999998</v>
      </c>
      <c r="CO359" s="820">
        <v>0.26379999999999998</v>
      </c>
      <c r="CP359" s="820">
        <v>0.26379999999999998</v>
      </c>
      <c r="CQ359" s="820">
        <v>0.26379999999999998</v>
      </c>
      <c r="CR359" s="820">
        <v>0.26379999999999998</v>
      </c>
      <c r="CS359" s="820">
        <v>0.26379999999999998</v>
      </c>
      <c r="CT359" s="820">
        <v>0.26379999999999998</v>
      </c>
      <c r="CU359" s="820">
        <v>0.26379999999999998</v>
      </c>
      <c r="CV359" s="820"/>
      <c r="CW359" s="820"/>
      <c r="CX359" s="820"/>
      <c r="CY359" s="820"/>
      <c r="CZ359" s="820"/>
      <c r="DA359" s="821"/>
    </row>
    <row r="360" spans="2:105">
      <c r="B360" s="800">
        <v>19468</v>
      </c>
      <c r="C360" s="782" t="s">
        <v>682</v>
      </c>
      <c r="D360" s="782" t="s">
        <v>858</v>
      </c>
      <c r="E360" s="782" t="s">
        <v>740</v>
      </c>
      <c r="F360" s="782" t="s">
        <v>820</v>
      </c>
      <c r="G360" s="782" t="s">
        <v>821</v>
      </c>
      <c r="H360" s="815">
        <v>2016</v>
      </c>
      <c r="I360" s="816"/>
      <c r="J360" s="764">
        <v>833624</v>
      </c>
      <c r="K360" s="764"/>
      <c r="L360" s="764" t="s">
        <v>29</v>
      </c>
      <c r="M360" s="782"/>
      <c r="N360" s="782"/>
      <c r="O360" s="782"/>
      <c r="P360" s="782"/>
      <c r="Q360" s="782"/>
      <c r="R360" s="782"/>
      <c r="S360" s="816"/>
      <c r="T360" s="782" t="s">
        <v>863</v>
      </c>
      <c r="U360" s="782"/>
      <c r="V360" s="782"/>
      <c r="W360" s="782"/>
      <c r="X360" s="801">
        <v>42675</v>
      </c>
      <c r="Y360" s="815" t="s">
        <v>864</v>
      </c>
      <c r="Z360" s="815">
        <v>2</v>
      </c>
      <c r="AA360" s="815"/>
      <c r="AB360" s="815">
        <v>650</v>
      </c>
      <c r="AC360" s="814">
        <v>42775</v>
      </c>
      <c r="AD360" s="816"/>
      <c r="AE360" s="782" t="s">
        <v>825</v>
      </c>
      <c r="AF360" s="782"/>
      <c r="AG360" s="782"/>
      <c r="AH360" s="817"/>
      <c r="AI360" s="800">
        <v>1244.8599999999999</v>
      </c>
      <c r="AJ360" s="782">
        <v>0.3751185861316742</v>
      </c>
      <c r="AK360" s="816"/>
      <c r="AL360" s="800">
        <v>1.1234998313063316</v>
      </c>
      <c r="AM360" s="782">
        <v>1.0993856749482398</v>
      </c>
      <c r="AN360" s="782">
        <v>0.70684970684970683</v>
      </c>
      <c r="AO360" s="818">
        <v>0.7259941804073714</v>
      </c>
      <c r="AP360" s="816"/>
      <c r="AQ360" s="819">
        <v>1398.6</v>
      </c>
      <c r="AR360" s="820">
        <v>0.41240000000000004</v>
      </c>
      <c r="AS360" s="820">
        <v>1398.6</v>
      </c>
      <c r="AT360" s="820">
        <v>0.41240000000000004</v>
      </c>
      <c r="AU360" s="816"/>
      <c r="AV360" s="820">
        <v>988.59999999999991</v>
      </c>
      <c r="AW360" s="820">
        <v>0.2994</v>
      </c>
      <c r="AX360" s="820">
        <v>988.59999999999991</v>
      </c>
      <c r="AY360" s="820">
        <v>0.2994</v>
      </c>
      <c r="AZ360" s="816"/>
      <c r="BA360" s="820"/>
      <c r="BB360" s="820">
        <v>988.59999999999991</v>
      </c>
      <c r="BC360" s="820">
        <v>988.59999999999991</v>
      </c>
      <c r="BD360" s="820">
        <v>988.59999999999991</v>
      </c>
      <c r="BE360" s="820">
        <v>988.59999999999991</v>
      </c>
      <c r="BF360" s="820">
        <v>988.59999999999991</v>
      </c>
      <c r="BG360" s="820">
        <v>988.59999999999991</v>
      </c>
      <c r="BH360" s="820">
        <v>988.59999999999991</v>
      </c>
      <c r="BI360" s="820">
        <v>988.59999999999991</v>
      </c>
      <c r="BJ360" s="820">
        <v>988.59999999999991</v>
      </c>
      <c r="BK360" s="820">
        <v>988.59999999999991</v>
      </c>
      <c r="BL360" s="820">
        <v>988.59999999999991</v>
      </c>
      <c r="BM360" s="820">
        <v>988.59999999999991</v>
      </c>
      <c r="BN360" s="820">
        <v>988.59999999999991</v>
      </c>
      <c r="BO360" s="820">
        <v>988.59999999999991</v>
      </c>
      <c r="BP360" s="820">
        <v>988.59999999999991</v>
      </c>
      <c r="BQ360" s="820">
        <v>988.59999999999991</v>
      </c>
      <c r="BR360" s="820">
        <v>988.59999999999991</v>
      </c>
      <c r="BS360" s="820">
        <v>988.59999999999991</v>
      </c>
      <c r="BT360" s="820">
        <v>956.8</v>
      </c>
      <c r="BU360" s="820"/>
      <c r="BV360" s="820"/>
      <c r="BW360" s="820"/>
      <c r="BX360" s="820"/>
      <c r="BY360" s="820"/>
      <c r="BZ360" s="820"/>
      <c r="CA360" s="816"/>
      <c r="CB360" s="820"/>
      <c r="CC360" s="820">
        <v>0.2994</v>
      </c>
      <c r="CD360" s="820">
        <v>0.2994</v>
      </c>
      <c r="CE360" s="820">
        <v>0.2994</v>
      </c>
      <c r="CF360" s="820">
        <v>0.2994</v>
      </c>
      <c r="CG360" s="820">
        <v>0.2994</v>
      </c>
      <c r="CH360" s="820">
        <v>0.2994</v>
      </c>
      <c r="CI360" s="820">
        <v>0.2994</v>
      </c>
      <c r="CJ360" s="820">
        <v>0.2994</v>
      </c>
      <c r="CK360" s="820">
        <v>0.2994</v>
      </c>
      <c r="CL360" s="820">
        <v>0.2994</v>
      </c>
      <c r="CM360" s="820">
        <v>0.2994</v>
      </c>
      <c r="CN360" s="820">
        <v>0.2994</v>
      </c>
      <c r="CO360" s="820">
        <v>0.2994</v>
      </c>
      <c r="CP360" s="820">
        <v>0.2994</v>
      </c>
      <c r="CQ360" s="820">
        <v>0.2994</v>
      </c>
      <c r="CR360" s="820">
        <v>0.2994</v>
      </c>
      <c r="CS360" s="820">
        <v>0.2994</v>
      </c>
      <c r="CT360" s="820">
        <v>0.2994</v>
      </c>
      <c r="CU360" s="820">
        <v>0.26379999999999998</v>
      </c>
      <c r="CV360" s="820"/>
      <c r="CW360" s="820"/>
      <c r="CX360" s="820"/>
      <c r="CY360" s="820"/>
      <c r="CZ360" s="820"/>
      <c r="DA360" s="821"/>
    </row>
    <row r="361" spans="2:105">
      <c r="B361" s="800">
        <v>19470</v>
      </c>
      <c r="C361" s="782" t="s">
        <v>682</v>
      </c>
      <c r="D361" s="782" t="s">
        <v>858</v>
      </c>
      <c r="E361" s="782" t="s">
        <v>740</v>
      </c>
      <c r="F361" s="782" t="s">
        <v>820</v>
      </c>
      <c r="G361" s="782" t="s">
        <v>821</v>
      </c>
      <c r="H361" s="815">
        <v>2016</v>
      </c>
      <c r="I361" s="816"/>
      <c r="J361" s="764">
        <v>835243</v>
      </c>
      <c r="K361" s="764"/>
      <c r="L361" s="764" t="s">
        <v>29</v>
      </c>
      <c r="M361" s="782"/>
      <c r="N361" s="782"/>
      <c r="O361" s="782"/>
      <c r="P361" s="782"/>
      <c r="Q361" s="782"/>
      <c r="R361" s="782"/>
      <c r="S361" s="816"/>
      <c r="T361" s="782" t="s">
        <v>866</v>
      </c>
      <c r="U361" s="782"/>
      <c r="V361" s="782"/>
      <c r="W361" s="782"/>
      <c r="X361" s="801">
        <v>42716</v>
      </c>
      <c r="Y361" s="815" t="s">
        <v>862</v>
      </c>
      <c r="Z361" s="815">
        <v>1</v>
      </c>
      <c r="AA361" s="815"/>
      <c r="AB361" s="815">
        <v>400</v>
      </c>
      <c r="AC361" s="814">
        <v>42767</v>
      </c>
      <c r="AD361" s="816"/>
      <c r="AE361" s="782" t="s">
        <v>825</v>
      </c>
      <c r="AF361" s="782"/>
      <c r="AG361" s="782"/>
      <c r="AH361" s="817"/>
      <c r="AI361" s="800">
        <v>16.86</v>
      </c>
      <c r="AJ361" s="782">
        <v>9.8970476701362407E-3</v>
      </c>
      <c r="AK361" s="816"/>
      <c r="AL361" s="800">
        <v>1.8861209964412813</v>
      </c>
      <c r="AM361" s="782">
        <v>3.5970322854381016</v>
      </c>
      <c r="AN361" s="782">
        <v>1</v>
      </c>
      <c r="AO361" s="818">
        <v>1</v>
      </c>
      <c r="AP361" s="816"/>
      <c r="AQ361" s="819">
        <v>31.8</v>
      </c>
      <c r="AR361" s="820">
        <v>3.56E-2</v>
      </c>
      <c r="AS361" s="820">
        <v>31.8</v>
      </c>
      <c r="AT361" s="820">
        <v>3.56E-2</v>
      </c>
      <c r="AU361" s="816"/>
      <c r="AV361" s="820">
        <v>31.8</v>
      </c>
      <c r="AW361" s="820">
        <v>3.56E-2</v>
      </c>
      <c r="AX361" s="820">
        <v>31.8</v>
      </c>
      <c r="AY361" s="820">
        <v>3.56E-2</v>
      </c>
      <c r="AZ361" s="816"/>
      <c r="BA361" s="820"/>
      <c r="BB361" s="820">
        <v>31.8</v>
      </c>
      <c r="BC361" s="820">
        <v>31.8</v>
      </c>
      <c r="BD361" s="820">
        <v>31.8</v>
      </c>
      <c r="BE361" s="820">
        <v>31.8</v>
      </c>
      <c r="BF361" s="820">
        <v>31.8</v>
      </c>
      <c r="BG361" s="820">
        <v>31.8</v>
      </c>
      <c r="BH361" s="820">
        <v>31.8</v>
      </c>
      <c r="BI361" s="820">
        <v>31.8</v>
      </c>
      <c r="BJ361" s="820">
        <v>31.8</v>
      </c>
      <c r="BK361" s="820">
        <v>31.8</v>
      </c>
      <c r="BL361" s="820">
        <v>31.8</v>
      </c>
      <c r="BM361" s="820">
        <v>31.8</v>
      </c>
      <c r="BN361" s="820">
        <v>31.8</v>
      </c>
      <c r="BO361" s="820">
        <v>31.8</v>
      </c>
      <c r="BP361" s="820">
        <v>31.8</v>
      </c>
      <c r="BQ361" s="820">
        <v>31.8</v>
      </c>
      <c r="BR361" s="820">
        <v>31.8</v>
      </c>
      <c r="BS361" s="820">
        <v>31.8</v>
      </c>
      <c r="BT361" s="820">
        <v>0</v>
      </c>
      <c r="BU361" s="820"/>
      <c r="BV361" s="820"/>
      <c r="BW361" s="820"/>
      <c r="BX361" s="820"/>
      <c r="BY361" s="820"/>
      <c r="BZ361" s="820"/>
      <c r="CA361" s="816"/>
      <c r="CB361" s="820"/>
      <c r="CC361" s="820">
        <v>3.56E-2</v>
      </c>
      <c r="CD361" s="820">
        <v>3.56E-2</v>
      </c>
      <c r="CE361" s="820">
        <v>3.56E-2</v>
      </c>
      <c r="CF361" s="820">
        <v>3.56E-2</v>
      </c>
      <c r="CG361" s="820">
        <v>3.56E-2</v>
      </c>
      <c r="CH361" s="820">
        <v>3.56E-2</v>
      </c>
      <c r="CI361" s="820">
        <v>3.56E-2</v>
      </c>
      <c r="CJ361" s="820">
        <v>3.56E-2</v>
      </c>
      <c r="CK361" s="820">
        <v>3.56E-2</v>
      </c>
      <c r="CL361" s="820">
        <v>3.56E-2</v>
      </c>
      <c r="CM361" s="820">
        <v>3.56E-2</v>
      </c>
      <c r="CN361" s="820">
        <v>3.56E-2</v>
      </c>
      <c r="CO361" s="820">
        <v>3.56E-2</v>
      </c>
      <c r="CP361" s="820">
        <v>3.56E-2</v>
      </c>
      <c r="CQ361" s="820">
        <v>3.56E-2</v>
      </c>
      <c r="CR361" s="820">
        <v>3.56E-2</v>
      </c>
      <c r="CS361" s="820">
        <v>3.56E-2</v>
      </c>
      <c r="CT361" s="820">
        <v>3.56E-2</v>
      </c>
      <c r="CU361" s="820">
        <v>0</v>
      </c>
      <c r="CV361" s="820"/>
      <c r="CW361" s="820"/>
      <c r="CX361" s="820"/>
      <c r="CY361" s="820"/>
      <c r="CZ361" s="820"/>
      <c r="DA361" s="821"/>
    </row>
    <row r="362" spans="2:105">
      <c r="B362" s="800">
        <v>19471</v>
      </c>
      <c r="C362" s="782" t="s">
        <v>682</v>
      </c>
      <c r="D362" s="782" t="s">
        <v>858</v>
      </c>
      <c r="E362" s="782" t="s">
        <v>740</v>
      </c>
      <c r="F362" s="782" t="s">
        <v>820</v>
      </c>
      <c r="G362" s="782" t="s">
        <v>821</v>
      </c>
      <c r="H362" s="815">
        <v>2016</v>
      </c>
      <c r="I362" s="816"/>
      <c r="J362" s="764">
        <v>835140</v>
      </c>
      <c r="K362" s="764"/>
      <c r="L362" s="764" t="s">
        <v>29</v>
      </c>
      <c r="M362" s="782"/>
      <c r="N362" s="782"/>
      <c r="O362" s="782"/>
      <c r="P362" s="782"/>
      <c r="Q362" s="782"/>
      <c r="R362" s="782"/>
      <c r="S362" s="816"/>
      <c r="T362" s="782" t="s">
        <v>859</v>
      </c>
      <c r="U362" s="782"/>
      <c r="V362" s="782"/>
      <c r="W362" s="782"/>
      <c r="X362" s="801">
        <v>42716</v>
      </c>
      <c r="Y362" s="815" t="s">
        <v>862</v>
      </c>
      <c r="Z362" s="815">
        <v>1</v>
      </c>
      <c r="AA362" s="815"/>
      <c r="AB362" s="815">
        <v>250</v>
      </c>
      <c r="AC362" s="814">
        <v>42775</v>
      </c>
      <c r="AD362" s="816"/>
      <c r="AE362" s="782" t="s">
        <v>825</v>
      </c>
      <c r="AF362" s="782"/>
      <c r="AG362" s="782"/>
      <c r="AH362" s="817"/>
      <c r="AI362" s="800">
        <v>1228</v>
      </c>
      <c r="AJ362" s="782">
        <v>0.36522153846153799</v>
      </c>
      <c r="AK362" s="816"/>
      <c r="AL362" s="800">
        <v>1.1130293159609119</v>
      </c>
      <c r="AM362" s="782">
        <v>1.0317025704103739</v>
      </c>
      <c r="AN362" s="782">
        <v>0.70002926543751831</v>
      </c>
      <c r="AO362" s="818">
        <v>0.70010615711252644</v>
      </c>
      <c r="AP362" s="816"/>
      <c r="AQ362" s="819">
        <v>1366.8</v>
      </c>
      <c r="AR362" s="820">
        <v>0.37680000000000002</v>
      </c>
      <c r="AS362" s="820">
        <v>1366.8</v>
      </c>
      <c r="AT362" s="820">
        <v>0.37680000000000002</v>
      </c>
      <c r="AU362" s="816"/>
      <c r="AV362" s="820">
        <v>956.8</v>
      </c>
      <c r="AW362" s="820">
        <v>0.26379999999999998</v>
      </c>
      <c r="AX362" s="820">
        <v>956.8</v>
      </c>
      <c r="AY362" s="820">
        <v>0.26379999999999998</v>
      </c>
      <c r="AZ362" s="816"/>
      <c r="BA362" s="820"/>
      <c r="BB362" s="820">
        <v>956.8</v>
      </c>
      <c r="BC362" s="820">
        <v>956.8</v>
      </c>
      <c r="BD362" s="820">
        <v>956.8</v>
      </c>
      <c r="BE362" s="820">
        <v>956.8</v>
      </c>
      <c r="BF362" s="820">
        <v>956.8</v>
      </c>
      <c r="BG362" s="820">
        <v>956.8</v>
      </c>
      <c r="BH362" s="820">
        <v>956.8</v>
      </c>
      <c r="BI362" s="820">
        <v>956.8</v>
      </c>
      <c r="BJ362" s="820">
        <v>956.8</v>
      </c>
      <c r="BK362" s="820">
        <v>956.8</v>
      </c>
      <c r="BL362" s="820">
        <v>956.8</v>
      </c>
      <c r="BM362" s="820">
        <v>956.8</v>
      </c>
      <c r="BN362" s="820">
        <v>956.8</v>
      </c>
      <c r="BO362" s="820">
        <v>956.8</v>
      </c>
      <c r="BP362" s="820">
        <v>956.8</v>
      </c>
      <c r="BQ362" s="820">
        <v>956.8</v>
      </c>
      <c r="BR362" s="820">
        <v>956.8</v>
      </c>
      <c r="BS362" s="820">
        <v>956.8</v>
      </c>
      <c r="BT362" s="820">
        <v>956.8</v>
      </c>
      <c r="BU362" s="820"/>
      <c r="BV362" s="820"/>
      <c r="BW362" s="820"/>
      <c r="BX362" s="820"/>
      <c r="BY362" s="820"/>
      <c r="BZ362" s="820"/>
      <c r="CA362" s="816"/>
      <c r="CB362" s="820"/>
      <c r="CC362" s="820">
        <v>0.26379999999999998</v>
      </c>
      <c r="CD362" s="820">
        <v>0.26379999999999998</v>
      </c>
      <c r="CE362" s="820">
        <v>0.26379999999999998</v>
      </c>
      <c r="CF362" s="820">
        <v>0.26379999999999998</v>
      </c>
      <c r="CG362" s="820">
        <v>0.26379999999999998</v>
      </c>
      <c r="CH362" s="820">
        <v>0.26379999999999998</v>
      </c>
      <c r="CI362" s="820">
        <v>0.26379999999999998</v>
      </c>
      <c r="CJ362" s="820">
        <v>0.26379999999999998</v>
      </c>
      <c r="CK362" s="820">
        <v>0.26379999999999998</v>
      </c>
      <c r="CL362" s="820">
        <v>0.26379999999999998</v>
      </c>
      <c r="CM362" s="820">
        <v>0.26379999999999998</v>
      </c>
      <c r="CN362" s="820">
        <v>0.26379999999999998</v>
      </c>
      <c r="CO362" s="820">
        <v>0.26379999999999998</v>
      </c>
      <c r="CP362" s="820">
        <v>0.26379999999999998</v>
      </c>
      <c r="CQ362" s="820">
        <v>0.26379999999999998</v>
      </c>
      <c r="CR362" s="820">
        <v>0.26379999999999998</v>
      </c>
      <c r="CS362" s="820">
        <v>0.26379999999999998</v>
      </c>
      <c r="CT362" s="820">
        <v>0.26379999999999998</v>
      </c>
      <c r="CU362" s="820">
        <v>0.26379999999999998</v>
      </c>
      <c r="CV362" s="820"/>
      <c r="CW362" s="820"/>
      <c r="CX362" s="820"/>
      <c r="CY362" s="820"/>
      <c r="CZ362" s="820"/>
      <c r="DA362" s="821"/>
    </row>
    <row r="363" spans="2:105">
      <c r="B363" s="800">
        <v>19472</v>
      </c>
      <c r="C363" s="782" t="s">
        <v>682</v>
      </c>
      <c r="D363" s="782" t="s">
        <v>858</v>
      </c>
      <c r="E363" s="782" t="s">
        <v>740</v>
      </c>
      <c r="F363" s="782" t="s">
        <v>820</v>
      </c>
      <c r="G363" s="782" t="s">
        <v>821</v>
      </c>
      <c r="H363" s="815">
        <v>2016</v>
      </c>
      <c r="I363" s="816"/>
      <c r="J363" s="764">
        <v>835606</v>
      </c>
      <c r="K363" s="764"/>
      <c r="L363" s="764" t="s">
        <v>29</v>
      </c>
      <c r="M363" s="782"/>
      <c r="N363" s="782"/>
      <c r="O363" s="782"/>
      <c r="P363" s="782"/>
      <c r="Q363" s="782"/>
      <c r="R363" s="782"/>
      <c r="S363" s="816"/>
      <c r="T363" s="782" t="s">
        <v>863</v>
      </c>
      <c r="U363" s="782"/>
      <c r="V363" s="782"/>
      <c r="W363" s="782"/>
      <c r="X363" s="801">
        <v>42699</v>
      </c>
      <c r="Y363" s="815" t="s">
        <v>864</v>
      </c>
      <c r="Z363" s="815">
        <v>2</v>
      </c>
      <c r="AA363" s="815"/>
      <c r="AB363" s="815">
        <v>650</v>
      </c>
      <c r="AC363" s="814">
        <v>42788</v>
      </c>
      <c r="AD363" s="816"/>
      <c r="AE363" s="782" t="s">
        <v>825</v>
      </c>
      <c r="AF363" s="782"/>
      <c r="AG363" s="782"/>
      <c r="AH363" s="817"/>
      <c r="AI363" s="800">
        <v>1244.8599999999999</v>
      </c>
      <c r="AJ363" s="782">
        <v>0.3751185861316742</v>
      </c>
      <c r="AK363" s="816"/>
      <c r="AL363" s="800">
        <v>1.1234998313063316</v>
      </c>
      <c r="AM363" s="782">
        <v>1.0993856749482398</v>
      </c>
      <c r="AN363" s="782">
        <v>0.70684970684970683</v>
      </c>
      <c r="AO363" s="818">
        <v>0.7259941804073714</v>
      </c>
      <c r="AP363" s="816"/>
      <c r="AQ363" s="819">
        <v>1398.6</v>
      </c>
      <c r="AR363" s="820">
        <v>0.41240000000000004</v>
      </c>
      <c r="AS363" s="820">
        <v>1398.6</v>
      </c>
      <c r="AT363" s="820">
        <v>0.41240000000000004</v>
      </c>
      <c r="AU363" s="816"/>
      <c r="AV363" s="820">
        <v>988.59999999999991</v>
      </c>
      <c r="AW363" s="820">
        <v>0.2994</v>
      </c>
      <c r="AX363" s="820">
        <v>988.59999999999991</v>
      </c>
      <c r="AY363" s="820">
        <v>0.2994</v>
      </c>
      <c r="AZ363" s="816"/>
      <c r="BA363" s="820"/>
      <c r="BB363" s="820">
        <v>988.59999999999991</v>
      </c>
      <c r="BC363" s="820">
        <v>988.59999999999991</v>
      </c>
      <c r="BD363" s="820">
        <v>988.59999999999991</v>
      </c>
      <c r="BE363" s="820">
        <v>988.59999999999991</v>
      </c>
      <c r="BF363" s="820">
        <v>988.59999999999991</v>
      </c>
      <c r="BG363" s="820">
        <v>988.59999999999991</v>
      </c>
      <c r="BH363" s="820">
        <v>988.59999999999991</v>
      </c>
      <c r="BI363" s="820">
        <v>988.59999999999991</v>
      </c>
      <c r="BJ363" s="820">
        <v>988.59999999999991</v>
      </c>
      <c r="BK363" s="820">
        <v>988.59999999999991</v>
      </c>
      <c r="BL363" s="820">
        <v>988.59999999999991</v>
      </c>
      <c r="BM363" s="820">
        <v>988.59999999999991</v>
      </c>
      <c r="BN363" s="820">
        <v>988.59999999999991</v>
      </c>
      <c r="BO363" s="820">
        <v>988.59999999999991</v>
      </c>
      <c r="BP363" s="820">
        <v>988.59999999999991</v>
      </c>
      <c r="BQ363" s="820">
        <v>988.59999999999991</v>
      </c>
      <c r="BR363" s="820">
        <v>988.59999999999991</v>
      </c>
      <c r="BS363" s="820">
        <v>988.59999999999991</v>
      </c>
      <c r="BT363" s="820">
        <v>956.8</v>
      </c>
      <c r="BU363" s="820"/>
      <c r="BV363" s="820"/>
      <c r="BW363" s="820"/>
      <c r="BX363" s="820"/>
      <c r="BY363" s="820"/>
      <c r="BZ363" s="820"/>
      <c r="CA363" s="816"/>
      <c r="CB363" s="820"/>
      <c r="CC363" s="820">
        <v>0.2994</v>
      </c>
      <c r="CD363" s="820">
        <v>0.2994</v>
      </c>
      <c r="CE363" s="820">
        <v>0.2994</v>
      </c>
      <c r="CF363" s="820">
        <v>0.2994</v>
      </c>
      <c r="CG363" s="820">
        <v>0.2994</v>
      </c>
      <c r="CH363" s="820">
        <v>0.2994</v>
      </c>
      <c r="CI363" s="820">
        <v>0.2994</v>
      </c>
      <c r="CJ363" s="820">
        <v>0.2994</v>
      </c>
      <c r="CK363" s="820">
        <v>0.2994</v>
      </c>
      <c r="CL363" s="820">
        <v>0.2994</v>
      </c>
      <c r="CM363" s="820">
        <v>0.2994</v>
      </c>
      <c r="CN363" s="820">
        <v>0.2994</v>
      </c>
      <c r="CO363" s="820">
        <v>0.2994</v>
      </c>
      <c r="CP363" s="820">
        <v>0.2994</v>
      </c>
      <c r="CQ363" s="820">
        <v>0.2994</v>
      </c>
      <c r="CR363" s="820">
        <v>0.2994</v>
      </c>
      <c r="CS363" s="820">
        <v>0.2994</v>
      </c>
      <c r="CT363" s="820">
        <v>0.2994</v>
      </c>
      <c r="CU363" s="820">
        <v>0.26379999999999998</v>
      </c>
      <c r="CV363" s="820"/>
      <c r="CW363" s="820"/>
      <c r="CX363" s="820"/>
      <c r="CY363" s="820"/>
      <c r="CZ363" s="820"/>
      <c r="DA363" s="821"/>
    </row>
    <row r="364" spans="2:105">
      <c r="B364" s="800">
        <v>19473</v>
      </c>
      <c r="C364" s="782" t="s">
        <v>682</v>
      </c>
      <c r="D364" s="782" t="s">
        <v>858</v>
      </c>
      <c r="E364" s="782" t="s">
        <v>740</v>
      </c>
      <c r="F364" s="782" t="s">
        <v>820</v>
      </c>
      <c r="G364" s="782" t="s">
        <v>821</v>
      </c>
      <c r="H364" s="815">
        <v>2016</v>
      </c>
      <c r="I364" s="816"/>
      <c r="J364" s="764">
        <v>838794</v>
      </c>
      <c r="K364" s="764"/>
      <c r="L364" s="764" t="s">
        <v>29</v>
      </c>
      <c r="M364" s="782"/>
      <c r="N364" s="782"/>
      <c r="O364" s="782"/>
      <c r="P364" s="782"/>
      <c r="Q364" s="782"/>
      <c r="R364" s="782"/>
      <c r="S364" s="816"/>
      <c r="T364" s="782" t="s">
        <v>859</v>
      </c>
      <c r="U364" s="782"/>
      <c r="V364" s="782"/>
      <c r="W364" s="782"/>
      <c r="X364" s="801">
        <v>42725</v>
      </c>
      <c r="Y364" s="815" t="s">
        <v>862</v>
      </c>
      <c r="Z364" s="815">
        <v>1</v>
      </c>
      <c r="AA364" s="815"/>
      <c r="AB364" s="815">
        <v>250</v>
      </c>
      <c r="AC364" s="814">
        <v>42775</v>
      </c>
      <c r="AD364" s="816"/>
      <c r="AE364" s="782" t="s">
        <v>825</v>
      </c>
      <c r="AF364" s="782"/>
      <c r="AG364" s="782"/>
      <c r="AH364" s="817"/>
      <c r="AI364" s="800">
        <v>1228</v>
      </c>
      <c r="AJ364" s="782">
        <v>0.36522153846153799</v>
      </c>
      <c r="AK364" s="816"/>
      <c r="AL364" s="800">
        <v>1.1130293159609119</v>
      </c>
      <c r="AM364" s="782">
        <v>1.0317025704103739</v>
      </c>
      <c r="AN364" s="782">
        <v>0.70002926543751831</v>
      </c>
      <c r="AO364" s="818">
        <v>0.70010615711252644</v>
      </c>
      <c r="AP364" s="816"/>
      <c r="AQ364" s="819">
        <v>1366.8</v>
      </c>
      <c r="AR364" s="820">
        <v>0.37680000000000002</v>
      </c>
      <c r="AS364" s="820">
        <v>1366.8</v>
      </c>
      <c r="AT364" s="820">
        <v>0.37680000000000002</v>
      </c>
      <c r="AU364" s="816"/>
      <c r="AV364" s="820">
        <v>956.8</v>
      </c>
      <c r="AW364" s="820">
        <v>0.26379999999999998</v>
      </c>
      <c r="AX364" s="820">
        <v>956.8</v>
      </c>
      <c r="AY364" s="820">
        <v>0.26379999999999998</v>
      </c>
      <c r="AZ364" s="816"/>
      <c r="BA364" s="820"/>
      <c r="BB364" s="820">
        <v>956.8</v>
      </c>
      <c r="BC364" s="820">
        <v>956.8</v>
      </c>
      <c r="BD364" s="820">
        <v>956.8</v>
      </c>
      <c r="BE364" s="820">
        <v>956.8</v>
      </c>
      <c r="BF364" s="820">
        <v>956.8</v>
      </c>
      <c r="BG364" s="820">
        <v>956.8</v>
      </c>
      <c r="BH364" s="820">
        <v>956.8</v>
      </c>
      <c r="BI364" s="820">
        <v>956.8</v>
      </c>
      <c r="BJ364" s="820">
        <v>956.8</v>
      </c>
      <c r="BK364" s="820">
        <v>956.8</v>
      </c>
      <c r="BL364" s="820">
        <v>956.8</v>
      </c>
      <c r="BM364" s="820">
        <v>956.8</v>
      </c>
      <c r="BN364" s="820">
        <v>956.8</v>
      </c>
      <c r="BO364" s="820">
        <v>956.8</v>
      </c>
      <c r="BP364" s="820">
        <v>956.8</v>
      </c>
      <c r="BQ364" s="820">
        <v>956.8</v>
      </c>
      <c r="BR364" s="820">
        <v>956.8</v>
      </c>
      <c r="BS364" s="820">
        <v>956.8</v>
      </c>
      <c r="BT364" s="820">
        <v>956.8</v>
      </c>
      <c r="BU364" s="820"/>
      <c r="BV364" s="820"/>
      <c r="BW364" s="820"/>
      <c r="BX364" s="820"/>
      <c r="BY364" s="820"/>
      <c r="BZ364" s="820"/>
      <c r="CA364" s="816"/>
      <c r="CB364" s="820"/>
      <c r="CC364" s="820">
        <v>0.26379999999999998</v>
      </c>
      <c r="CD364" s="820">
        <v>0.26379999999999998</v>
      </c>
      <c r="CE364" s="820">
        <v>0.26379999999999998</v>
      </c>
      <c r="CF364" s="820">
        <v>0.26379999999999998</v>
      </c>
      <c r="CG364" s="820">
        <v>0.26379999999999998</v>
      </c>
      <c r="CH364" s="820">
        <v>0.26379999999999998</v>
      </c>
      <c r="CI364" s="820">
        <v>0.26379999999999998</v>
      </c>
      <c r="CJ364" s="820">
        <v>0.26379999999999998</v>
      </c>
      <c r="CK364" s="820">
        <v>0.26379999999999998</v>
      </c>
      <c r="CL364" s="820">
        <v>0.26379999999999998</v>
      </c>
      <c r="CM364" s="820">
        <v>0.26379999999999998</v>
      </c>
      <c r="CN364" s="820">
        <v>0.26379999999999998</v>
      </c>
      <c r="CO364" s="820">
        <v>0.26379999999999998</v>
      </c>
      <c r="CP364" s="820">
        <v>0.26379999999999998</v>
      </c>
      <c r="CQ364" s="820">
        <v>0.26379999999999998</v>
      </c>
      <c r="CR364" s="820">
        <v>0.26379999999999998</v>
      </c>
      <c r="CS364" s="820">
        <v>0.26379999999999998</v>
      </c>
      <c r="CT364" s="820">
        <v>0.26379999999999998</v>
      </c>
      <c r="CU364" s="820">
        <v>0.26379999999999998</v>
      </c>
      <c r="CV364" s="820"/>
      <c r="CW364" s="820"/>
      <c r="CX364" s="820"/>
      <c r="CY364" s="820"/>
      <c r="CZ364" s="820"/>
      <c r="DA364" s="821"/>
    </row>
    <row r="365" spans="2:105">
      <c r="B365" s="800">
        <v>19474</v>
      </c>
      <c r="C365" s="782" t="s">
        <v>682</v>
      </c>
      <c r="D365" s="782" t="s">
        <v>858</v>
      </c>
      <c r="E365" s="782" t="s">
        <v>740</v>
      </c>
      <c r="F365" s="782" t="s">
        <v>820</v>
      </c>
      <c r="G365" s="782" t="s">
        <v>821</v>
      </c>
      <c r="H365" s="815">
        <v>2016</v>
      </c>
      <c r="I365" s="816"/>
      <c r="J365" s="764">
        <v>838316</v>
      </c>
      <c r="K365" s="764"/>
      <c r="L365" s="764" t="s">
        <v>29</v>
      </c>
      <c r="M365" s="782"/>
      <c r="N365" s="782"/>
      <c r="O365" s="782"/>
      <c r="P365" s="782"/>
      <c r="Q365" s="782"/>
      <c r="R365" s="782"/>
      <c r="S365" s="816"/>
      <c r="T365" s="782" t="s">
        <v>863</v>
      </c>
      <c r="U365" s="782"/>
      <c r="V365" s="782"/>
      <c r="W365" s="782"/>
      <c r="X365" s="801">
        <v>42719</v>
      </c>
      <c r="Y365" s="815" t="s">
        <v>864</v>
      </c>
      <c r="Z365" s="815">
        <v>2</v>
      </c>
      <c r="AA365" s="815"/>
      <c r="AB365" s="815">
        <v>650</v>
      </c>
      <c r="AC365" s="814">
        <v>42775</v>
      </c>
      <c r="AD365" s="816"/>
      <c r="AE365" s="782" t="s">
        <v>825</v>
      </c>
      <c r="AF365" s="782"/>
      <c r="AG365" s="782"/>
      <c r="AH365" s="817"/>
      <c r="AI365" s="800">
        <v>1244.8599999999999</v>
      </c>
      <c r="AJ365" s="782">
        <v>0.3751185861316742</v>
      </c>
      <c r="AK365" s="816"/>
      <c r="AL365" s="800">
        <v>1.1234998313063316</v>
      </c>
      <c r="AM365" s="782">
        <v>1.0993856749482398</v>
      </c>
      <c r="AN365" s="782">
        <v>0.70684970684970683</v>
      </c>
      <c r="AO365" s="818">
        <v>0.7259941804073714</v>
      </c>
      <c r="AP365" s="816"/>
      <c r="AQ365" s="819">
        <v>1398.6</v>
      </c>
      <c r="AR365" s="820">
        <v>0.41240000000000004</v>
      </c>
      <c r="AS365" s="820">
        <v>1398.6</v>
      </c>
      <c r="AT365" s="820">
        <v>0.41240000000000004</v>
      </c>
      <c r="AU365" s="816"/>
      <c r="AV365" s="820">
        <v>988.59999999999991</v>
      </c>
      <c r="AW365" s="820">
        <v>0.2994</v>
      </c>
      <c r="AX365" s="820">
        <v>988.59999999999991</v>
      </c>
      <c r="AY365" s="820">
        <v>0.2994</v>
      </c>
      <c r="AZ365" s="816"/>
      <c r="BA365" s="820"/>
      <c r="BB365" s="820">
        <v>988.59999999999991</v>
      </c>
      <c r="BC365" s="820">
        <v>988.59999999999991</v>
      </c>
      <c r="BD365" s="820">
        <v>988.59999999999991</v>
      </c>
      <c r="BE365" s="820">
        <v>988.59999999999991</v>
      </c>
      <c r="BF365" s="820">
        <v>988.59999999999991</v>
      </c>
      <c r="BG365" s="820">
        <v>988.59999999999991</v>
      </c>
      <c r="BH365" s="820">
        <v>988.59999999999991</v>
      </c>
      <c r="BI365" s="820">
        <v>988.59999999999991</v>
      </c>
      <c r="BJ365" s="820">
        <v>988.59999999999991</v>
      </c>
      <c r="BK365" s="820">
        <v>988.59999999999991</v>
      </c>
      <c r="BL365" s="820">
        <v>988.59999999999991</v>
      </c>
      <c r="BM365" s="820">
        <v>988.59999999999991</v>
      </c>
      <c r="BN365" s="820">
        <v>988.59999999999991</v>
      </c>
      <c r="BO365" s="820">
        <v>988.59999999999991</v>
      </c>
      <c r="BP365" s="820">
        <v>988.59999999999991</v>
      </c>
      <c r="BQ365" s="820">
        <v>988.59999999999991</v>
      </c>
      <c r="BR365" s="820">
        <v>988.59999999999991</v>
      </c>
      <c r="BS365" s="820">
        <v>988.59999999999991</v>
      </c>
      <c r="BT365" s="820">
        <v>956.8</v>
      </c>
      <c r="BU365" s="820"/>
      <c r="BV365" s="820"/>
      <c r="BW365" s="820"/>
      <c r="BX365" s="820"/>
      <c r="BY365" s="820"/>
      <c r="BZ365" s="820"/>
      <c r="CA365" s="816"/>
      <c r="CB365" s="820"/>
      <c r="CC365" s="820">
        <v>0.2994</v>
      </c>
      <c r="CD365" s="820">
        <v>0.2994</v>
      </c>
      <c r="CE365" s="820">
        <v>0.2994</v>
      </c>
      <c r="CF365" s="820">
        <v>0.2994</v>
      </c>
      <c r="CG365" s="820">
        <v>0.2994</v>
      </c>
      <c r="CH365" s="820">
        <v>0.2994</v>
      </c>
      <c r="CI365" s="820">
        <v>0.2994</v>
      </c>
      <c r="CJ365" s="820">
        <v>0.2994</v>
      </c>
      <c r="CK365" s="820">
        <v>0.2994</v>
      </c>
      <c r="CL365" s="820">
        <v>0.2994</v>
      </c>
      <c r="CM365" s="820">
        <v>0.2994</v>
      </c>
      <c r="CN365" s="820">
        <v>0.2994</v>
      </c>
      <c r="CO365" s="820">
        <v>0.2994</v>
      </c>
      <c r="CP365" s="820">
        <v>0.2994</v>
      </c>
      <c r="CQ365" s="820">
        <v>0.2994</v>
      </c>
      <c r="CR365" s="820">
        <v>0.2994</v>
      </c>
      <c r="CS365" s="820">
        <v>0.2994</v>
      </c>
      <c r="CT365" s="820">
        <v>0.2994</v>
      </c>
      <c r="CU365" s="820">
        <v>0.26379999999999998</v>
      </c>
      <c r="CV365" s="820"/>
      <c r="CW365" s="820"/>
      <c r="CX365" s="820"/>
      <c r="CY365" s="820"/>
      <c r="CZ365" s="820"/>
      <c r="DA365" s="821"/>
    </row>
    <row r="366" spans="2:105">
      <c r="B366" s="800">
        <v>19469</v>
      </c>
      <c r="C366" s="782" t="s">
        <v>682</v>
      </c>
      <c r="D366" s="782" t="s">
        <v>858</v>
      </c>
      <c r="E366" s="782" t="s">
        <v>740</v>
      </c>
      <c r="F366" s="782" t="s">
        <v>820</v>
      </c>
      <c r="G366" s="782" t="s">
        <v>821</v>
      </c>
      <c r="H366" s="815">
        <v>2016</v>
      </c>
      <c r="I366" s="816"/>
      <c r="J366" s="764">
        <v>833454</v>
      </c>
      <c r="K366" s="764"/>
      <c r="L366" s="764" t="s">
        <v>29</v>
      </c>
      <c r="M366" s="782"/>
      <c r="N366" s="782"/>
      <c r="O366" s="782"/>
      <c r="P366" s="782"/>
      <c r="Q366" s="782"/>
      <c r="R366" s="782"/>
      <c r="S366" s="816"/>
      <c r="T366" s="782" t="s">
        <v>859</v>
      </c>
      <c r="U366" s="782"/>
      <c r="V366" s="782"/>
      <c r="W366" s="782"/>
      <c r="X366" s="801">
        <v>42699</v>
      </c>
      <c r="Y366" s="815" t="s">
        <v>862</v>
      </c>
      <c r="Z366" s="815">
        <v>1</v>
      </c>
      <c r="AA366" s="815"/>
      <c r="AB366" s="815">
        <v>250</v>
      </c>
      <c r="AC366" s="814">
        <v>42781</v>
      </c>
      <c r="AD366" s="816"/>
      <c r="AE366" s="782" t="s">
        <v>825</v>
      </c>
      <c r="AF366" s="782"/>
      <c r="AG366" s="782"/>
      <c r="AH366" s="817"/>
      <c r="AI366" s="800">
        <v>1228</v>
      </c>
      <c r="AJ366" s="782">
        <v>0.36522153846153799</v>
      </c>
      <c r="AK366" s="816"/>
      <c r="AL366" s="800">
        <v>1.1130293159609119</v>
      </c>
      <c r="AM366" s="782">
        <v>1.0317025704103739</v>
      </c>
      <c r="AN366" s="782">
        <v>0.70002926543751831</v>
      </c>
      <c r="AO366" s="818">
        <v>0.70010615711252644</v>
      </c>
      <c r="AP366" s="816"/>
      <c r="AQ366" s="819">
        <v>1366.8</v>
      </c>
      <c r="AR366" s="820">
        <v>0.37680000000000002</v>
      </c>
      <c r="AS366" s="820">
        <v>1366.8</v>
      </c>
      <c r="AT366" s="820">
        <v>0.37680000000000002</v>
      </c>
      <c r="AU366" s="816"/>
      <c r="AV366" s="820">
        <v>956.8</v>
      </c>
      <c r="AW366" s="820">
        <v>0.26379999999999998</v>
      </c>
      <c r="AX366" s="820">
        <v>956.8</v>
      </c>
      <c r="AY366" s="820">
        <v>0.26379999999999998</v>
      </c>
      <c r="AZ366" s="816"/>
      <c r="BA366" s="820"/>
      <c r="BB366" s="820">
        <v>956.8</v>
      </c>
      <c r="BC366" s="820">
        <v>956.8</v>
      </c>
      <c r="BD366" s="820">
        <v>956.8</v>
      </c>
      <c r="BE366" s="820">
        <v>956.8</v>
      </c>
      <c r="BF366" s="820">
        <v>956.8</v>
      </c>
      <c r="BG366" s="820">
        <v>956.8</v>
      </c>
      <c r="BH366" s="820">
        <v>956.8</v>
      </c>
      <c r="BI366" s="820">
        <v>956.8</v>
      </c>
      <c r="BJ366" s="820">
        <v>956.8</v>
      </c>
      <c r="BK366" s="820">
        <v>956.8</v>
      </c>
      <c r="BL366" s="820">
        <v>956.8</v>
      </c>
      <c r="BM366" s="820">
        <v>956.8</v>
      </c>
      <c r="BN366" s="820">
        <v>956.8</v>
      </c>
      <c r="BO366" s="820">
        <v>956.8</v>
      </c>
      <c r="BP366" s="820">
        <v>956.8</v>
      </c>
      <c r="BQ366" s="820">
        <v>956.8</v>
      </c>
      <c r="BR366" s="820">
        <v>956.8</v>
      </c>
      <c r="BS366" s="820">
        <v>956.8</v>
      </c>
      <c r="BT366" s="820">
        <v>956.8</v>
      </c>
      <c r="BU366" s="820"/>
      <c r="BV366" s="820"/>
      <c r="BW366" s="820"/>
      <c r="BX366" s="820"/>
      <c r="BY366" s="820"/>
      <c r="BZ366" s="820"/>
      <c r="CA366" s="816"/>
      <c r="CB366" s="820"/>
      <c r="CC366" s="820">
        <v>0.26379999999999998</v>
      </c>
      <c r="CD366" s="820">
        <v>0.26379999999999998</v>
      </c>
      <c r="CE366" s="820">
        <v>0.26379999999999998</v>
      </c>
      <c r="CF366" s="820">
        <v>0.26379999999999998</v>
      </c>
      <c r="CG366" s="820">
        <v>0.26379999999999998</v>
      </c>
      <c r="CH366" s="820">
        <v>0.26379999999999998</v>
      </c>
      <c r="CI366" s="820">
        <v>0.26379999999999998</v>
      </c>
      <c r="CJ366" s="820">
        <v>0.26379999999999998</v>
      </c>
      <c r="CK366" s="820">
        <v>0.26379999999999998</v>
      </c>
      <c r="CL366" s="820">
        <v>0.26379999999999998</v>
      </c>
      <c r="CM366" s="820">
        <v>0.26379999999999998</v>
      </c>
      <c r="CN366" s="820">
        <v>0.26379999999999998</v>
      </c>
      <c r="CO366" s="820">
        <v>0.26379999999999998</v>
      </c>
      <c r="CP366" s="820">
        <v>0.26379999999999998</v>
      </c>
      <c r="CQ366" s="820">
        <v>0.26379999999999998</v>
      </c>
      <c r="CR366" s="820">
        <v>0.26379999999999998</v>
      </c>
      <c r="CS366" s="820">
        <v>0.26379999999999998</v>
      </c>
      <c r="CT366" s="820">
        <v>0.26379999999999998</v>
      </c>
      <c r="CU366" s="820">
        <v>0.26379999999999998</v>
      </c>
      <c r="CV366" s="820"/>
      <c r="CW366" s="820"/>
      <c r="CX366" s="820"/>
      <c r="CY366" s="820"/>
      <c r="CZ366" s="820"/>
      <c r="DA366" s="821"/>
    </row>
    <row r="367" spans="2:105">
      <c r="B367" s="800">
        <v>19475</v>
      </c>
      <c r="C367" s="782" t="s">
        <v>682</v>
      </c>
      <c r="D367" s="782" t="s">
        <v>858</v>
      </c>
      <c r="E367" s="782" t="s">
        <v>740</v>
      </c>
      <c r="F367" s="782" t="s">
        <v>820</v>
      </c>
      <c r="G367" s="782" t="s">
        <v>821</v>
      </c>
      <c r="H367" s="815">
        <v>2016</v>
      </c>
      <c r="I367" s="816"/>
      <c r="J367" s="764">
        <v>838232</v>
      </c>
      <c r="K367" s="764"/>
      <c r="L367" s="764" t="s">
        <v>29</v>
      </c>
      <c r="M367" s="782"/>
      <c r="N367" s="782"/>
      <c r="O367" s="782"/>
      <c r="P367" s="782"/>
      <c r="Q367" s="782"/>
      <c r="R367" s="782"/>
      <c r="S367" s="816"/>
      <c r="T367" s="782" t="s">
        <v>859</v>
      </c>
      <c r="U367" s="782"/>
      <c r="V367" s="782"/>
      <c r="W367" s="782"/>
      <c r="X367" s="801">
        <v>42723</v>
      </c>
      <c r="Y367" s="815" t="s">
        <v>862</v>
      </c>
      <c r="Z367" s="815">
        <v>1</v>
      </c>
      <c r="AA367" s="815"/>
      <c r="AB367" s="815">
        <v>250</v>
      </c>
      <c r="AC367" s="814">
        <v>42767</v>
      </c>
      <c r="AD367" s="816"/>
      <c r="AE367" s="782" t="s">
        <v>825</v>
      </c>
      <c r="AF367" s="782"/>
      <c r="AG367" s="782"/>
      <c r="AH367" s="817"/>
      <c r="AI367" s="800">
        <v>1228</v>
      </c>
      <c r="AJ367" s="782">
        <v>0.36522153846153799</v>
      </c>
      <c r="AK367" s="816"/>
      <c r="AL367" s="800">
        <v>1.1130293159609119</v>
      </c>
      <c r="AM367" s="782">
        <v>1.0317025704103739</v>
      </c>
      <c r="AN367" s="782">
        <v>0.70002926543751831</v>
      </c>
      <c r="AO367" s="818">
        <v>0.70010615711252644</v>
      </c>
      <c r="AP367" s="816"/>
      <c r="AQ367" s="819">
        <v>1366.8</v>
      </c>
      <c r="AR367" s="820">
        <v>0.37680000000000002</v>
      </c>
      <c r="AS367" s="820">
        <v>1366.8</v>
      </c>
      <c r="AT367" s="820">
        <v>0.37680000000000002</v>
      </c>
      <c r="AU367" s="816"/>
      <c r="AV367" s="820">
        <v>956.8</v>
      </c>
      <c r="AW367" s="820">
        <v>0.26379999999999998</v>
      </c>
      <c r="AX367" s="820">
        <v>956.8</v>
      </c>
      <c r="AY367" s="820">
        <v>0.26379999999999998</v>
      </c>
      <c r="AZ367" s="816"/>
      <c r="BA367" s="820"/>
      <c r="BB367" s="820">
        <v>956.8</v>
      </c>
      <c r="BC367" s="820">
        <v>956.8</v>
      </c>
      <c r="BD367" s="820">
        <v>956.8</v>
      </c>
      <c r="BE367" s="820">
        <v>956.8</v>
      </c>
      <c r="BF367" s="820">
        <v>956.8</v>
      </c>
      <c r="BG367" s="820">
        <v>956.8</v>
      </c>
      <c r="BH367" s="820">
        <v>956.8</v>
      </c>
      <c r="BI367" s="820">
        <v>956.8</v>
      </c>
      <c r="BJ367" s="820">
        <v>956.8</v>
      </c>
      <c r="BK367" s="820">
        <v>956.8</v>
      </c>
      <c r="BL367" s="820">
        <v>956.8</v>
      </c>
      <c r="BM367" s="820">
        <v>956.8</v>
      </c>
      <c r="BN367" s="820">
        <v>956.8</v>
      </c>
      <c r="BO367" s="820">
        <v>956.8</v>
      </c>
      <c r="BP367" s="820">
        <v>956.8</v>
      </c>
      <c r="BQ367" s="820">
        <v>956.8</v>
      </c>
      <c r="BR367" s="820">
        <v>956.8</v>
      </c>
      <c r="BS367" s="820">
        <v>956.8</v>
      </c>
      <c r="BT367" s="820">
        <v>956.8</v>
      </c>
      <c r="BU367" s="820"/>
      <c r="BV367" s="820"/>
      <c r="BW367" s="820"/>
      <c r="BX367" s="820"/>
      <c r="BY367" s="820"/>
      <c r="BZ367" s="820"/>
      <c r="CA367" s="816"/>
      <c r="CB367" s="820"/>
      <c r="CC367" s="820">
        <v>0.26379999999999998</v>
      </c>
      <c r="CD367" s="820">
        <v>0.26379999999999998</v>
      </c>
      <c r="CE367" s="820">
        <v>0.26379999999999998</v>
      </c>
      <c r="CF367" s="820">
        <v>0.26379999999999998</v>
      </c>
      <c r="CG367" s="820">
        <v>0.26379999999999998</v>
      </c>
      <c r="CH367" s="820">
        <v>0.26379999999999998</v>
      </c>
      <c r="CI367" s="820">
        <v>0.26379999999999998</v>
      </c>
      <c r="CJ367" s="820">
        <v>0.26379999999999998</v>
      </c>
      <c r="CK367" s="820">
        <v>0.26379999999999998</v>
      </c>
      <c r="CL367" s="820">
        <v>0.26379999999999998</v>
      </c>
      <c r="CM367" s="820">
        <v>0.26379999999999998</v>
      </c>
      <c r="CN367" s="820">
        <v>0.26379999999999998</v>
      </c>
      <c r="CO367" s="820">
        <v>0.26379999999999998</v>
      </c>
      <c r="CP367" s="820">
        <v>0.26379999999999998</v>
      </c>
      <c r="CQ367" s="820">
        <v>0.26379999999999998</v>
      </c>
      <c r="CR367" s="820">
        <v>0.26379999999999998</v>
      </c>
      <c r="CS367" s="820">
        <v>0.26379999999999998</v>
      </c>
      <c r="CT367" s="820">
        <v>0.26379999999999998</v>
      </c>
      <c r="CU367" s="820">
        <v>0.26379999999999998</v>
      </c>
      <c r="CV367" s="820"/>
      <c r="CW367" s="820"/>
      <c r="CX367" s="820"/>
      <c r="CY367" s="820"/>
      <c r="CZ367" s="820"/>
      <c r="DA367" s="821"/>
    </row>
    <row r="368" spans="2:105">
      <c r="B368" s="800">
        <v>19476</v>
      </c>
      <c r="C368" s="782" t="s">
        <v>682</v>
      </c>
      <c r="D368" s="782" t="s">
        <v>858</v>
      </c>
      <c r="E368" s="782" t="s">
        <v>740</v>
      </c>
      <c r="F368" s="782" t="s">
        <v>820</v>
      </c>
      <c r="G368" s="782" t="s">
        <v>821</v>
      </c>
      <c r="H368" s="815">
        <v>2016</v>
      </c>
      <c r="I368" s="816"/>
      <c r="J368" s="764">
        <v>839420</v>
      </c>
      <c r="K368" s="764"/>
      <c r="L368" s="764" t="s">
        <v>29</v>
      </c>
      <c r="M368" s="782"/>
      <c r="N368" s="782"/>
      <c r="O368" s="782"/>
      <c r="P368" s="782"/>
      <c r="Q368" s="782"/>
      <c r="R368" s="782"/>
      <c r="S368" s="816"/>
      <c r="T368" s="782" t="s">
        <v>859</v>
      </c>
      <c r="U368" s="782"/>
      <c r="V368" s="782"/>
      <c r="W368" s="782"/>
      <c r="X368" s="801">
        <v>42726</v>
      </c>
      <c r="Y368" s="815" t="s">
        <v>862</v>
      </c>
      <c r="Z368" s="815">
        <v>1</v>
      </c>
      <c r="AA368" s="815"/>
      <c r="AB368" s="815">
        <v>250</v>
      </c>
      <c r="AC368" s="814">
        <v>42781</v>
      </c>
      <c r="AD368" s="816"/>
      <c r="AE368" s="782" t="s">
        <v>825</v>
      </c>
      <c r="AF368" s="782"/>
      <c r="AG368" s="782"/>
      <c r="AH368" s="817"/>
      <c r="AI368" s="800">
        <v>1228</v>
      </c>
      <c r="AJ368" s="782">
        <v>0.36522153846153799</v>
      </c>
      <c r="AK368" s="816"/>
      <c r="AL368" s="800">
        <v>1.1130293159609119</v>
      </c>
      <c r="AM368" s="782">
        <v>1.0317025704103739</v>
      </c>
      <c r="AN368" s="782">
        <v>0.70002926543751831</v>
      </c>
      <c r="AO368" s="818">
        <v>0.70010615711252644</v>
      </c>
      <c r="AP368" s="816"/>
      <c r="AQ368" s="819">
        <v>1366.8</v>
      </c>
      <c r="AR368" s="820">
        <v>0.37680000000000002</v>
      </c>
      <c r="AS368" s="820">
        <v>1366.8</v>
      </c>
      <c r="AT368" s="820">
        <v>0.37680000000000002</v>
      </c>
      <c r="AU368" s="816"/>
      <c r="AV368" s="820">
        <v>956.8</v>
      </c>
      <c r="AW368" s="820">
        <v>0.26379999999999998</v>
      </c>
      <c r="AX368" s="820">
        <v>956.8</v>
      </c>
      <c r="AY368" s="820">
        <v>0.26379999999999998</v>
      </c>
      <c r="AZ368" s="816"/>
      <c r="BA368" s="820"/>
      <c r="BB368" s="820">
        <v>956.8</v>
      </c>
      <c r="BC368" s="820">
        <v>956.8</v>
      </c>
      <c r="BD368" s="820">
        <v>956.8</v>
      </c>
      <c r="BE368" s="820">
        <v>956.8</v>
      </c>
      <c r="BF368" s="820">
        <v>956.8</v>
      </c>
      <c r="BG368" s="820">
        <v>956.8</v>
      </c>
      <c r="BH368" s="820">
        <v>956.8</v>
      </c>
      <c r="BI368" s="820">
        <v>956.8</v>
      </c>
      <c r="BJ368" s="820">
        <v>956.8</v>
      </c>
      <c r="BK368" s="820">
        <v>956.8</v>
      </c>
      <c r="BL368" s="820">
        <v>956.8</v>
      </c>
      <c r="BM368" s="820">
        <v>956.8</v>
      </c>
      <c r="BN368" s="820">
        <v>956.8</v>
      </c>
      <c r="BO368" s="820">
        <v>956.8</v>
      </c>
      <c r="BP368" s="820">
        <v>956.8</v>
      </c>
      <c r="BQ368" s="820">
        <v>956.8</v>
      </c>
      <c r="BR368" s="820">
        <v>956.8</v>
      </c>
      <c r="BS368" s="820">
        <v>956.8</v>
      </c>
      <c r="BT368" s="820">
        <v>956.8</v>
      </c>
      <c r="BU368" s="820"/>
      <c r="BV368" s="820"/>
      <c r="BW368" s="820"/>
      <c r="BX368" s="820"/>
      <c r="BY368" s="820"/>
      <c r="BZ368" s="820"/>
      <c r="CA368" s="816"/>
      <c r="CB368" s="820"/>
      <c r="CC368" s="820">
        <v>0.26379999999999998</v>
      </c>
      <c r="CD368" s="820">
        <v>0.26379999999999998</v>
      </c>
      <c r="CE368" s="820">
        <v>0.26379999999999998</v>
      </c>
      <c r="CF368" s="820">
        <v>0.26379999999999998</v>
      </c>
      <c r="CG368" s="820">
        <v>0.26379999999999998</v>
      </c>
      <c r="CH368" s="820">
        <v>0.26379999999999998</v>
      </c>
      <c r="CI368" s="820">
        <v>0.26379999999999998</v>
      </c>
      <c r="CJ368" s="820">
        <v>0.26379999999999998</v>
      </c>
      <c r="CK368" s="820">
        <v>0.26379999999999998</v>
      </c>
      <c r="CL368" s="820">
        <v>0.26379999999999998</v>
      </c>
      <c r="CM368" s="820">
        <v>0.26379999999999998</v>
      </c>
      <c r="CN368" s="820">
        <v>0.26379999999999998</v>
      </c>
      <c r="CO368" s="820">
        <v>0.26379999999999998</v>
      </c>
      <c r="CP368" s="820">
        <v>0.26379999999999998</v>
      </c>
      <c r="CQ368" s="820">
        <v>0.26379999999999998</v>
      </c>
      <c r="CR368" s="820">
        <v>0.26379999999999998</v>
      </c>
      <c r="CS368" s="820">
        <v>0.26379999999999998</v>
      </c>
      <c r="CT368" s="820">
        <v>0.26379999999999998</v>
      </c>
      <c r="CU368" s="820">
        <v>0.26379999999999998</v>
      </c>
      <c r="CV368" s="820"/>
      <c r="CW368" s="820"/>
      <c r="CX368" s="820"/>
      <c r="CY368" s="820"/>
      <c r="CZ368" s="820"/>
      <c r="DA368" s="821"/>
    </row>
    <row r="369" spans="2:105">
      <c r="B369" s="800">
        <v>19477</v>
      </c>
      <c r="C369" s="782" t="s">
        <v>682</v>
      </c>
      <c r="D369" s="782" t="s">
        <v>858</v>
      </c>
      <c r="E369" s="782" t="s">
        <v>740</v>
      </c>
      <c r="F369" s="782" t="s">
        <v>820</v>
      </c>
      <c r="G369" s="782" t="s">
        <v>821</v>
      </c>
      <c r="H369" s="815">
        <v>2016</v>
      </c>
      <c r="I369" s="816"/>
      <c r="J369" s="764">
        <v>841376</v>
      </c>
      <c r="K369" s="764"/>
      <c r="L369" s="764" t="s">
        <v>29</v>
      </c>
      <c r="M369" s="782"/>
      <c r="N369" s="782"/>
      <c r="O369" s="782"/>
      <c r="P369" s="782"/>
      <c r="Q369" s="782"/>
      <c r="R369" s="782"/>
      <c r="S369" s="816"/>
      <c r="T369" s="782" t="s">
        <v>859</v>
      </c>
      <c r="U369" s="782"/>
      <c r="V369" s="782"/>
      <c r="W369" s="782"/>
      <c r="X369" s="801">
        <v>42734</v>
      </c>
      <c r="Y369" s="815" t="s">
        <v>862</v>
      </c>
      <c r="Z369" s="815">
        <v>1</v>
      </c>
      <c r="AA369" s="815"/>
      <c r="AB369" s="815">
        <v>250</v>
      </c>
      <c r="AC369" s="818">
        <v>42788</v>
      </c>
      <c r="AD369" s="816"/>
      <c r="AE369" s="782" t="s">
        <v>825</v>
      </c>
      <c r="AF369" s="782"/>
      <c r="AG369" s="782"/>
      <c r="AH369" s="817"/>
      <c r="AI369" s="800">
        <v>1228</v>
      </c>
      <c r="AJ369" s="782">
        <v>0.36522153846153799</v>
      </c>
      <c r="AK369" s="816"/>
      <c r="AL369" s="800">
        <v>1.1130293159609119</v>
      </c>
      <c r="AM369" s="782">
        <v>1.0317025704103739</v>
      </c>
      <c r="AN369" s="782">
        <v>0.70002926543751831</v>
      </c>
      <c r="AO369" s="818">
        <v>0.70010615711252644</v>
      </c>
      <c r="AP369" s="816"/>
      <c r="AQ369" s="819">
        <v>1366.8</v>
      </c>
      <c r="AR369" s="820">
        <v>0.37680000000000002</v>
      </c>
      <c r="AS369" s="820">
        <v>1366.8</v>
      </c>
      <c r="AT369" s="820">
        <v>0.37680000000000002</v>
      </c>
      <c r="AU369" s="816"/>
      <c r="AV369" s="820">
        <v>956.8</v>
      </c>
      <c r="AW369" s="820">
        <v>0.26379999999999998</v>
      </c>
      <c r="AX369" s="820">
        <v>956.8</v>
      </c>
      <c r="AY369" s="820">
        <v>0.26379999999999998</v>
      </c>
      <c r="AZ369" s="816"/>
      <c r="BA369" s="820"/>
      <c r="BB369" s="820">
        <v>956.8</v>
      </c>
      <c r="BC369" s="820">
        <v>956.8</v>
      </c>
      <c r="BD369" s="820">
        <v>956.8</v>
      </c>
      <c r="BE369" s="820">
        <v>956.8</v>
      </c>
      <c r="BF369" s="820">
        <v>956.8</v>
      </c>
      <c r="BG369" s="820">
        <v>956.8</v>
      </c>
      <c r="BH369" s="820">
        <v>956.8</v>
      </c>
      <c r="BI369" s="820">
        <v>956.8</v>
      </c>
      <c r="BJ369" s="820">
        <v>956.8</v>
      </c>
      <c r="BK369" s="820">
        <v>956.8</v>
      </c>
      <c r="BL369" s="820">
        <v>956.8</v>
      </c>
      <c r="BM369" s="820">
        <v>956.8</v>
      </c>
      <c r="BN369" s="820">
        <v>956.8</v>
      </c>
      <c r="BO369" s="820">
        <v>956.8</v>
      </c>
      <c r="BP369" s="820">
        <v>956.8</v>
      </c>
      <c r="BQ369" s="820">
        <v>956.8</v>
      </c>
      <c r="BR369" s="820">
        <v>956.8</v>
      </c>
      <c r="BS369" s="820">
        <v>956.8</v>
      </c>
      <c r="BT369" s="820">
        <v>956.8</v>
      </c>
      <c r="BU369" s="820"/>
      <c r="BV369" s="820"/>
      <c r="BW369" s="820"/>
      <c r="BX369" s="820"/>
      <c r="BY369" s="820"/>
      <c r="BZ369" s="820"/>
      <c r="CA369" s="816"/>
      <c r="CB369" s="820"/>
      <c r="CC369" s="820">
        <v>0.26379999999999998</v>
      </c>
      <c r="CD369" s="820">
        <v>0.26379999999999998</v>
      </c>
      <c r="CE369" s="820">
        <v>0.26379999999999998</v>
      </c>
      <c r="CF369" s="820">
        <v>0.26379999999999998</v>
      </c>
      <c r="CG369" s="820">
        <v>0.26379999999999998</v>
      </c>
      <c r="CH369" s="820">
        <v>0.26379999999999998</v>
      </c>
      <c r="CI369" s="820">
        <v>0.26379999999999998</v>
      </c>
      <c r="CJ369" s="820">
        <v>0.26379999999999998</v>
      </c>
      <c r="CK369" s="820">
        <v>0.26379999999999998</v>
      </c>
      <c r="CL369" s="820">
        <v>0.26379999999999998</v>
      </c>
      <c r="CM369" s="820">
        <v>0.26379999999999998</v>
      </c>
      <c r="CN369" s="820">
        <v>0.26379999999999998</v>
      </c>
      <c r="CO369" s="820">
        <v>0.26379999999999998</v>
      </c>
      <c r="CP369" s="820">
        <v>0.26379999999999998</v>
      </c>
      <c r="CQ369" s="820">
        <v>0.26379999999999998</v>
      </c>
      <c r="CR369" s="820">
        <v>0.26379999999999998</v>
      </c>
      <c r="CS369" s="820">
        <v>0.26379999999999998</v>
      </c>
      <c r="CT369" s="820">
        <v>0.26379999999999998</v>
      </c>
      <c r="CU369" s="820">
        <v>0.26379999999999998</v>
      </c>
      <c r="CV369" s="820"/>
      <c r="CW369" s="820"/>
      <c r="CX369" s="820"/>
      <c r="CY369" s="820"/>
      <c r="CZ369" s="820"/>
      <c r="DA369" s="821"/>
    </row>
    <row r="370" spans="2:105">
      <c r="B370" s="800">
        <v>19479</v>
      </c>
      <c r="C370" s="782" t="s">
        <v>682</v>
      </c>
      <c r="D370" s="782" t="s">
        <v>858</v>
      </c>
      <c r="E370" s="782" t="s">
        <v>740</v>
      </c>
      <c r="F370" s="782" t="s">
        <v>820</v>
      </c>
      <c r="G370" s="782" t="s">
        <v>821</v>
      </c>
      <c r="H370" s="815">
        <v>2016</v>
      </c>
      <c r="I370" s="816"/>
      <c r="J370" s="764">
        <v>843922</v>
      </c>
      <c r="K370" s="764"/>
      <c r="L370" s="764" t="s">
        <v>29</v>
      </c>
      <c r="M370" s="782"/>
      <c r="N370" s="782"/>
      <c r="O370" s="782"/>
      <c r="P370" s="782"/>
      <c r="Q370" s="782"/>
      <c r="R370" s="782"/>
      <c r="S370" s="816"/>
      <c r="T370" s="782" t="s">
        <v>859</v>
      </c>
      <c r="U370" s="782"/>
      <c r="V370" s="782"/>
      <c r="W370" s="782"/>
      <c r="X370" s="801">
        <v>42734</v>
      </c>
      <c r="Y370" s="815" t="s">
        <v>862</v>
      </c>
      <c r="Z370" s="815">
        <v>1</v>
      </c>
      <c r="AA370" s="815"/>
      <c r="AB370" s="815">
        <v>250</v>
      </c>
      <c r="AC370" s="818">
        <v>42788</v>
      </c>
      <c r="AD370" s="816"/>
      <c r="AE370" s="782" t="s">
        <v>825</v>
      </c>
      <c r="AF370" s="782"/>
      <c r="AG370" s="782"/>
      <c r="AH370" s="817"/>
      <c r="AI370" s="800">
        <v>1228</v>
      </c>
      <c r="AJ370" s="782">
        <v>0.36522153846153799</v>
      </c>
      <c r="AK370" s="816"/>
      <c r="AL370" s="800">
        <v>1.1130293159609119</v>
      </c>
      <c r="AM370" s="782">
        <v>1.0317025704103739</v>
      </c>
      <c r="AN370" s="782">
        <v>0.70002926543751831</v>
      </c>
      <c r="AO370" s="818">
        <v>0.70010615711252644</v>
      </c>
      <c r="AP370" s="816"/>
      <c r="AQ370" s="819">
        <v>1366.8</v>
      </c>
      <c r="AR370" s="820">
        <v>0.37680000000000002</v>
      </c>
      <c r="AS370" s="820">
        <v>1366.8</v>
      </c>
      <c r="AT370" s="820">
        <v>0.37680000000000002</v>
      </c>
      <c r="AU370" s="816"/>
      <c r="AV370" s="820">
        <v>956.8</v>
      </c>
      <c r="AW370" s="820">
        <v>0.26379999999999998</v>
      </c>
      <c r="AX370" s="820">
        <v>956.8</v>
      </c>
      <c r="AY370" s="820">
        <v>0.26379999999999998</v>
      </c>
      <c r="AZ370" s="816"/>
      <c r="BA370" s="820"/>
      <c r="BB370" s="820">
        <v>956.8</v>
      </c>
      <c r="BC370" s="820">
        <v>956.8</v>
      </c>
      <c r="BD370" s="820">
        <v>956.8</v>
      </c>
      <c r="BE370" s="820">
        <v>956.8</v>
      </c>
      <c r="BF370" s="820">
        <v>956.8</v>
      </c>
      <c r="BG370" s="820">
        <v>956.8</v>
      </c>
      <c r="BH370" s="820">
        <v>956.8</v>
      </c>
      <c r="BI370" s="820">
        <v>956.8</v>
      </c>
      <c r="BJ370" s="820">
        <v>956.8</v>
      </c>
      <c r="BK370" s="820">
        <v>956.8</v>
      </c>
      <c r="BL370" s="820">
        <v>956.8</v>
      </c>
      <c r="BM370" s="820">
        <v>956.8</v>
      </c>
      <c r="BN370" s="820">
        <v>956.8</v>
      </c>
      <c r="BO370" s="820">
        <v>956.8</v>
      </c>
      <c r="BP370" s="820">
        <v>956.8</v>
      </c>
      <c r="BQ370" s="820">
        <v>956.8</v>
      </c>
      <c r="BR370" s="820">
        <v>956.8</v>
      </c>
      <c r="BS370" s="820">
        <v>956.8</v>
      </c>
      <c r="BT370" s="820">
        <v>956.8</v>
      </c>
      <c r="BU370" s="820"/>
      <c r="BV370" s="820"/>
      <c r="BW370" s="820"/>
      <c r="BX370" s="820"/>
      <c r="BY370" s="820"/>
      <c r="BZ370" s="820"/>
      <c r="CA370" s="816"/>
      <c r="CB370" s="820"/>
      <c r="CC370" s="820">
        <v>0.26379999999999998</v>
      </c>
      <c r="CD370" s="820">
        <v>0.26379999999999998</v>
      </c>
      <c r="CE370" s="820">
        <v>0.26379999999999998</v>
      </c>
      <c r="CF370" s="820">
        <v>0.26379999999999998</v>
      </c>
      <c r="CG370" s="820">
        <v>0.26379999999999998</v>
      </c>
      <c r="CH370" s="820">
        <v>0.26379999999999998</v>
      </c>
      <c r="CI370" s="820">
        <v>0.26379999999999998</v>
      </c>
      <c r="CJ370" s="820">
        <v>0.26379999999999998</v>
      </c>
      <c r="CK370" s="820">
        <v>0.26379999999999998</v>
      </c>
      <c r="CL370" s="820">
        <v>0.26379999999999998</v>
      </c>
      <c r="CM370" s="820">
        <v>0.26379999999999998</v>
      </c>
      <c r="CN370" s="820">
        <v>0.26379999999999998</v>
      </c>
      <c r="CO370" s="820">
        <v>0.26379999999999998</v>
      </c>
      <c r="CP370" s="820">
        <v>0.26379999999999998</v>
      </c>
      <c r="CQ370" s="820">
        <v>0.26379999999999998</v>
      </c>
      <c r="CR370" s="820">
        <v>0.26379999999999998</v>
      </c>
      <c r="CS370" s="820">
        <v>0.26379999999999998</v>
      </c>
      <c r="CT370" s="820">
        <v>0.26379999999999998</v>
      </c>
      <c r="CU370" s="820">
        <v>0.26379999999999998</v>
      </c>
      <c r="CV370" s="820"/>
      <c r="CW370" s="820"/>
      <c r="CX370" s="820"/>
      <c r="CY370" s="820"/>
      <c r="CZ370" s="820"/>
      <c r="DA370" s="821"/>
    </row>
    <row r="371" spans="2:105">
      <c r="B371" s="800">
        <v>19480</v>
      </c>
      <c r="C371" s="782" t="s">
        <v>682</v>
      </c>
      <c r="D371" s="782" t="s">
        <v>858</v>
      </c>
      <c r="E371" s="782" t="s">
        <v>740</v>
      </c>
      <c r="F371" s="782" t="s">
        <v>820</v>
      </c>
      <c r="G371" s="782" t="s">
        <v>821</v>
      </c>
      <c r="H371" s="815">
        <v>2016</v>
      </c>
      <c r="I371" s="816"/>
      <c r="J371" s="764">
        <v>843897</v>
      </c>
      <c r="K371" s="764"/>
      <c r="L371" s="764" t="s">
        <v>29</v>
      </c>
      <c r="M371" s="782"/>
      <c r="N371" s="782"/>
      <c r="O371" s="782"/>
      <c r="P371" s="782"/>
      <c r="Q371" s="782"/>
      <c r="R371" s="782"/>
      <c r="S371" s="816"/>
      <c r="T371" s="782" t="s">
        <v>863</v>
      </c>
      <c r="U371" s="782"/>
      <c r="V371" s="782"/>
      <c r="W371" s="782"/>
      <c r="X371" s="801">
        <v>42734</v>
      </c>
      <c r="Y371" s="815" t="s">
        <v>864</v>
      </c>
      <c r="Z371" s="815">
        <v>2</v>
      </c>
      <c r="AA371" s="815"/>
      <c r="AB371" s="815">
        <v>650</v>
      </c>
      <c r="AC371" s="818">
        <v>42788</v>
      </c>
      <c r="AD371" s="816"/>
      <c r="AE371" s="782" t="s">
        <v>825</v>
      </c>
      <c r="AF371" s="782"/>
      <c r="AG371" s="782"/>
      <c r="AH371" s="817"/>
      <c r="AI371" s="800">
        <v>1244.8599999999999</v>
      </c>
      <c r="AJ371" s="782">
        <v>0.3751185861316742</v>
      </c>
      <c r="AK371" s="816"/>
      <c r="AL371" s="800">
        <v>1.1234998313063316</v>
      </c>
      <c r="AM371" s="782">
        <v>1.0993856749482398</v>
      </c>
      <c r="AN371" s="782">
        <v>0.70684970684970683</v>
      </c>
      <c r="AO371" s="818">
        <v>0.7259941804073714</v>
      </c>
      <c r="AP371" s="816"/>
      <c r="AQ371" s="819">
        <v>1398.6</v>
      </c>
      <c r="AR371" s="820">
        <v>0.41240000000000004</v>
      </c>
      <c r="AS371" s="820">
        <v>1398.6</v>
      </c>
      <c r="AT371" s="820">
        <v>0.41240000000000004</v>
      </c>
      <c r="AU371" s="816"/>
      <c r="AV371" s="820">
        <v>988.59999999999991</v>
      </c>
      <c r="AW371" s="820">
        <v>0.2994</v>
      </c>
      <c r="AX371" s="820">
        <v>988.59999999999991</v>
      </c>
      <c r="AY371" s="820">
        <v>0.2994</v>
      </c>
      <c r="AZ371" s="816"/>
      <c r="BA371" s="820"/>
      <c r="BB371" s="820">
        <v>988.59999999999991</v>
      </c>
      <c r="BC371" s="820">
        <v>988.59999999999991</v>
      </c>
      <c r="BD371" s="820">
        <v>988.59999999999991</v>
      </c>
      <c r="BE371" s="820">
        <v>988.59999999999991</v>
      </c>
      <c r="BF371" s="820">
        <v>988.59999999999991</v>
      </c>
      <c r="BG371" s="820">
        <v>988.59999999999991</v>
      </c>
      <c r="BH371" s="820">
        <v>988.59999999999991</v>
      </c>
      <c r="BI371" s="820">
        <v>988.59999999999991</v>
      </c>
      <c r="BJ371" s="820">
        <v>988.59999999999991</v>
      </c>
      <c r="BK371" s="820">
        <v>988.59999999999991</v>
      </c>
      <c r="BL371" s="820">
        <v>988.59999999999991</v>
      </c>
      <c r="BM371" s="820">
        <v>988.59999999999991</v>
      </c>
      <c r="BN371" s="820">
        <v>988.59999999999991</v>
      </c>
      <c r="BO371" s="820">
        <v>988.59999999999991</v>
      </c>
      <c r="BP371" s="820">
        <v>988.59999999999991</v>
      </c>
      <c r="BQ371" s="820">
        <v>988.59999999999991</v>
      </c>
      <c r="BR371" s="820">
        <v>988.59999999999991</v>
      </c>
      <c r="BS371" s="820">
        <v>988.59999999999991</v>
      </c>
      <c r="BT371" s="820">
        <v>956.8</v>
      </c>
      <c r="BU371" s="820"/>
      <c r="BV371" s="820"/>
      <c r="BW371" s="820"/>
      <c r="BX371" s="820"/>
      <c r="BY371" s="820"/>
      <c r="BZ371" s="820"/>
      <c r="CA371" s="816"/>
      <c r="CB371" s="820"/>
      <c r="CC371" s="820">
        <v>0.2994</v>
      </c>
      <c r="CD371" s="820">
        <v>0.2994</v>
      </c>
      <c r="CE371" s="820">
        <v>0.2994</v>
      </c>
      <c r="CF371" s="820">
        <v>0.2994</v>
      </c>
      <c r="CG371" s="820">
        <v>0.2994</v>
      </c>
      <c r="CH371" s="820">
        <v>0.2994</v>
      </c>
      <c r="CI371" s="820">
        <v>0.2994</v>
      </c>
      <c r="CJ371" s="820">
        <v>0.2994</v>
      </c>
      <c r="CK371" s="820">
        <v>0.2994</v>
      </c>
      <c r="CL371" s="820">
        <v>0.2994</v>
      </c>
      <c r="CM371" s="820">
        <v>0.2994</v>
      </c>
      <c r="CN371" s="820">
        <v>0.2994</v>
      </c>
      <c r="CO371" s="820">
        <v>0.2994</v>
      </c>
      <c r="CP371" s="820">
        <v>0.2994</v>
      </c>
      <c r="CQ371" s="820">
        <v>0.2994</v>
      </c>
      <c r="CR371" s="820">
        <v>0.2994</v>
      </c>
      <c r="CS371" s="820">
        <v>0.2994</v>
      </c>
      <c r="CT371" s="820">
        <v>0.2994</v>
      </c>
      <c r="CU371" s="820">
        <v>0.26379999999999998</v>
      </c>
      <c r="CV371" s="820"/>
      <c r="CW371" s="820"/>
      <c r="CX371" s="820"/>
      <c r="CY371" s="820"/>
      <c r="CZ371" s="820"/>
      <c r="DA371" s="821"/>
    </row>
    <row r="372" spans="2:105">
      <c r="B372" s="800">
        <v>19203</v>
      </c>
      <c r="C372" s="782" t="s">
        <v>682</v>
      </c>
      <c r="D372" s="782" t="s">
        <v>858</v>
      </c>
      <c r="E372" s="782" t="s">
        <v>740</v>
      </c>
      <c r="F372" s="782" t="s">
        <v>820</v>
      </c>
      <c r="G372" s="782" t="s">
        <v>821</v>
      </c>
      <c r="H372" s="815">
        <v>2016</v>
      </c>
      <c r="I372" s="816"/>
      <c r="J372" s="764">
        <v>732876</v>
      </c>
      <c r="K372" s="764"/>
      <c r="L372" s="764" t="s">
        <v>29</v>
      </c>
      <c r="M372" s="782"/>
      <c r="N372" s="782"/>
      <c r="O372" s="782"/>
      <c r="P372" s="782"/>
      <c r="Q372" s="782"/>
      <c r="R372" s="782"/>
      <c r="S372" s="816"/>
      <c r="T372" s="782" t="s">
        <v>865</v>
      </c>
      <c r="U372" s="782"/>
      <c r="V372" s="782"/>
      <c r="W372" s="782"/>
      <c r="X372" s="801">
        <v>42396</v>
      </c>
      <c r="Y372" s="815" t="s">
        <v>862</v>
      </c>
      <c r="Z372" s="815">
        <v>1</v>
      </c>
      <c r="AA372" s="815"/>
      <c r="AB372" s="815">
        <v>250</v>
      </c>
      <c r="AC372" s="814">
        <v>42572</v>
      </c>
      <c r="AD372" s="816"/>
      <c r="AE372" s="782" t="s">
        <v>825</v>
      </c>
      <c r="AF372" s="782"/>
      <c r="AG372" s="782"/>
      <c r="AH372" s="817"/>
      <c r="AI372" s="800">
        <v>0</v>
      </c>
      <c r="AJ372" s="782">
        <v>0</v>
      </c>
      <c r="AK372" s="816"/>
      <c r="AL372" s="800" t="s">
        <v>833</v>
      </c>
      <c r="AM372" s="782" t="s">
        <v>833</v>
      </c>
      <c r="AN372" s="782" t="e">
        <v>#DIV/0!</v>
      </c>
      <c r="AO372" s="818" t="e">
        <v>#DIV/0!</v>
      </c>
      <c r="AP372" s="816"/>
      <c r="AQ372" s="819">
        <v>0</v>
      </c>
      <c r="AR372" s="820">
        <v>0</v>
      </c>
      <c r="AS372" s="820">
        <v>0</v>
      </c>
      <c r="AT372" s="820">
        <v>0</v>
      </c>
      <c r="AU372" s="816"/>
      <c r="AV372" s="820">
        <v>0</v>
      </c>
      <c r="AW372" s="820">
        <v>0</v>
      </c>
      <c r="AX372" s="820">
        <v>0</v>
      </c>
      <c r="AY372" s="820">
        <v>0</v>
      </c>
      <c r="AZ372" s="816"/>
      <c r="BA372" s="820"/>
      <c r="BB372" s="820">
        <v>0</v>
      </c>
      <c r="BC372" s="820">
        <v>0</v>
      </c>
      <c r="BD372" s="820">
        <v>0</v>
      </c>
      <c r="BE372" s="820">
        <v>0</v>
      </c>
      <c r="BF372" s="820">
        <v>0</v>
      </c>
      <c r="BG372" s="820">
        <v>0</v>
      </c>
      <c r="BH372" s="820">
        <v>0</v>
      </c>
      <c r="BI372" s="820">
        <v>0</v>
      </c>
      <c r="BJ372" s="820">
        <v>0</v>
      </c>
      <c r="BK372" s="820">
        <v>0</v>
      </c>
      <c r="BL372" s="820">
        <v>0</v>
      </c>
      <c r="BM372" s="820">
        <v>0</v>
      </c>
      <c r="BN372" s="820">
        <v>0</v>
      </c>
      <c r="BO372" s="820">
        <v>0</v>
      </c>
      <c r="BP372" s="820">
        <v>0</v>
      </c>
      <c r="BQ372" s="820">
        <v>0</v>
      </c>
      <c r="BR372" s="820">
        <v>0</v>
      </c>
      <c r="BS372" s="820">
        <v>0</v>
      </c>
      <c r="BT372" s="820">
        <v>0</v>
      </c>
      <c r="BU372" s="820"/>
      <c r="BV372" s="820"/>
      <c r="BW372" s="820"/>
      <c r="BX372" s="820"/>
      <c r="BY372" s="820"/>
      <c r="BZ372" s="820"/>
      <c r="CA372" s="816"/>
      <c r="CB372" s="820"/>
      <c r="CC372" s="820">
        <v>0</v>
      </c>
      <c r="CD372" s="820">
        <v>0</v>
      </c>
      <c r="CE372" s="820">
        <v>0</v>
      </c>
      <c r="CF372" s="820">
        <v>0</v>
      </c>
      <c r="CG372" s="820">
        <v>0</v>
      </c>
      <c r="CH372" s="820">
        <v>0</v>
      </c>
      <c r="CI372" s="820">
        <v>0</v>
      </c>
      <c r="CJ372" s="820">
        <v>0</v>
      </c>
      <c r="CK372" s="820">
        <v>0</v>
      </c>
      <c r="CL372" s="820">
        <v>0</v>
      </c>
      <c r="CM372" s="820">
        <v>0</v>
      </c>
      <c r="CN372" s="820">
        <v>0</v>
      </c>
      <c r="CO372" s="820">
        <v>0</v>
      </c>
      <c r="CP372" s="820">
        <v>0</v>
      </c>
      <c r="CQ372" s="820">
        <v>0</v>
      </c>
      <c r="CR372" s="820">
        <v>0</v>
      </c>
      <c r="CS372" s="820">
        <v>0</v>
      </c>
      <c r="CT372" s="820">
        <v>0</v>
      </c>
      <c r="CU372" s="820">
        <v>0</v>
      </c>
      <c r="CV372" s="820"/>
      <c r="CW372" s="820"/>
      <c r="CX372" s="820"/>
      <c r="CY372" s="820"/>
      <c r="CZ372" s="820"/>
      <c r="DA372" s="821"/>
    </row>
    <row r="373" spans="2:105">
      <c r="B373" s="800">
        <v>19204</v>
      </c>
      <c r="C373" s="782" t="s">
        <v>682</v>
      </c>
      <c r="D373" s="782" t="s">
        <v>858</v>
      </c>
      <c r="E373" s="782" t="s">
        <v>740</v>
      </c>
      <c r="F373" s="782" t="s">
        <v>820</v>
      </c>
      <c r="G373" s="782" t="s">
        <v>821</v>
      </c>
      <c r="H373" s="815">
        <v>2016</v>
      </c>
      <c r="I373" s="816"/>
      <c r="J373" s="764">
        <v>732880</v>
      </c>
      <c r="K373" s="764"/>
      <c r="L373" s="764" t="s">
        <v>29</v>
      </c>
      <c r="M373" s="782"/>
      <c r="N373" s="782"/>
      <c r="O373" s="782"/>
      <c r="P373" s="782"/>
      <c r="Q373" s="782"/>
      <c r="R373" s="782"/>
      <c r="S373" s="816"/>
      <c r="T373" s="782" t="s">
        <v>865</v>
      </c>
      <c r="U373" s="782"/>
      <c r="V373" s="782"/>
      <c r="W373" s="782"/>
      <c r="X373" s="801">
        <v>42382</v>
      </c>
      <c r="Y373" s="815" t="s">
        <v>862</v>
      </c>
      <c r="Z373" s="815">
        <v>1</v>
      </c>
      <c r="AA373" s="815"/>
      <c r="AB373" s="815">
        <v>250</v>
      </c>
      <c r="AC373" s="814">
        <v>42572</v>
      </c>
      <c r="AD373" s="816"/>
      <c r="AE373" s="782" t="s">
        <v>825</v>
      </c>
      <c r="AF373" s="782"/>
      <c r="AG373" s="782"/>
      <c r="AH373" s="817"/>
      <c r="AI373" s="800">
        <v>0</v>
      </c>
      <c r="AJ373" s="782">
        <v>0</v>
      </c>
      <c r="AK373" s="816"/>
      <c r="AL373" s="800" t="s">
        <v>833</v>
      </c>
      <c r="AM373" s="782" t="s">
        <v>833</v>
      </c>
      <c r="AN373" s="782" t="e">
        <v>#DIV/0!</v>
      </c>
      <c r="AO373" s="818" t="e">
        <v>#DIV/0!</v>
      </c>
      <c r="AP373" s="816"/>
      <c r="AQ373" s="819">
        <v>0</v>
      </c>
      <c r="AR373" s="820">
        <v>0</v>
      </c>
      <c r="AS373" s="820">
        <v>0</v>
      </c>
      <c r="AT373" s="820">
        <v>0</v>
      </c>
      <c r="AU373" s="816"/>
      <c r="AV373" s="820">
        <v>0</v>
      </c>
      <c r="AW373" s="820">
        <v>0</v>
      </c>
      <c r="AX373" s="820">
        <v>0</v>
      </c>
      <c r="AY373" s="820">
        <v>0</v>
      </c>
      <c r="AZ373" s="816"/>
      <c r="BA373" s="820"/>
      <c r="BB373" s="820">
        <v>0</v>
      </c>
      <c r="BC373" s="820">
        <v>0</v>
      </c>
      <c r="BD373" s="820">
        <v>0</v>
      </c>
      <c r="BE373" s="820">
        <v>0</v>
      </c>
      <c r="BF373" s="820">
        <v>0</v>
      </c>
      <c r="BG373" s="820">
        <v>0</v>
      </c>
      <c r="BH373" s="820">
        <v>0</v>
      </c>
      <c r="BI373" s="820">
        <v>0</v>
      </c>
      <c r="BJ373" s="820">
        <v>0</v>
      </c>
      <c r="BK373" s="820">
        <v>0</v>
      </c>
      <c r="BL373" s="820">
        <v>0</v>
      </c>
      <c r="BM373" s="820">
        <v>0</v>
      </c>
      <c r="BN373" s="820">
        <v>0</v>
      </c>
      <c r="BO373" s="820">
        <v>0</v>
      </c>
      <c r="BP373" s="820">
        <v>0</v>
      </c>
      <c r="BQ373" s="820">
        <v>0</v>
      </c>
      <c r="BR373" s="820">
        <v>0</v>
      </c>
      <c r="BS373" s="820">
        <v>0</v>
      </c>
      <c r="BT373" s="820">
        <v>0</v>
      </c>
      <c r="BU373" s="820"/>
      <c r="BV373" s="820"/>
      <c r="BW373" s="820"/>
      <c r="BX373" s="820"/>
      <c r="BY373" s="820"/>
      <c r="BZ373" s="820"/>
      <c r="CA373" s="816"/>
      <c r="CB373" s="820"/>
      <c r="CC373" s="820">
        <v>0</v>
      </c>
      <c r="CD373" s="820">
        <v>0</v>
      </c>
      <c r="CE373" s="820">
        <v>0</v>
      </c>
      <c r="CF373" s="820">
        <v>0</v>
      </c>
      <c r="CG373" s="820">
        <v>0</v>
      </c>
      <c r="CH373" s="820">
        <v>0</v>
      </c>
      <c r="CI373" s="820">
        <v>0</v>
      </c>
      <c r="CJ373" s="820">
        <v>0</v>
      </c>
      <c r="CK373" s="820">
        <v>0</v>
      </c>
      <c r="CL373" s="820">
        <v>0</v>
      </c>
      <c r="CM373" s="820">
        <v>0</v>
      </c>
      <c r="CN373" s="820">
        <v>0</v>
      </c>
      <c r="CO373" s="820">
        <v>0</v>
      </c>
      <c r="CP373" s="820">
        <v>0</v>
      </c>
      <c r="CQ373" s="820">
        <v>0</v>
      </c>
      <c r="CR373" s="820">
        <v>0</v>
      </c>
      <c r="CS373" s="820">
        <v>0</v>
      </c>
      <c r="CT373" s="820">
        <v>0</v>
      </c>
      <c r="CU373" s="820">
        <v>0</v>
      </c>
      <c r="CV373" s="820"/>
      <c r="CW373" s="820"/>
      <c r="CX373" s="820"/>
      <c r="CY373" s="820"/>
      <c r="CZ373" s="820"/>
      <c r="DA373" s="821"/>
    </row>
    <row r="374" spans="2:105">
      <c r="B374" s="800">
        <v>19207</v>
      </c>
      <c r="C374" s="782" t="s">
        <v>682</v>
      </c>
      <c r="D374" s="782" t="s">
        <v>858</v>
      </c>
      <c r="E374" s="782" t="s">
        <v>740</v>
      </c>
      <c r="F374" s="782" t="s">
        <v>820</v>
      </c>
      <c r="G374" s="782" t="s">
        <v>821</v>
      </c>
      <c r="H374" s="815">
        <v>2016</v>
      </c>
      <c r="I374" s="816"/>
      <c r="J374" s="764">
        <v>735276</v>
      </c>
      <c r="K374" s="764"/>
      <c r="L374" s="764" t="s">
        <v>29</v>
      </c>
      <c r="M374" s="782"/>
      <c r="N374" s="782"/>
      <c r="O374" s="782"/>
      <c r="P374" s="782"/>
      <c r="Q374" s="782"/>
      <c r="R374" s="782"/>
      <c r="S374" s="816"/>
      <c r="T374" s="782" t="s">
        <v>865</v>
      </c>
      <c r="U374" s="782"/>
      <c r="V374" s="782"/>
      <c r="W374" s="782"/>
      <c r="X374" s="801">
        <v>42495</v>
      </c>
      <c r="Y374" s="815" t="s">
        <v>862</v>
      </c>
      <c r="Z374" s="815">
        <v>1</v>
      </c>
      <c r="AA374" s="815"/>
      <c r="AB374" s="815">
        <v>250</v>
      </c>
      <c r="AC374" s="814">
        <v>42578</v>
      </c>
      <c r="AD374" s="816"/>
      <c r="AE374" s="782" t="s">
        <v>825</v>
      </c>
      <c r="AF374" s="782"/>
      <c r="AG374" s="782"/>
      <c r="AH374" s="817"/>
      <c r="AI374" s="800">
        <v>0</v>
      </c>
      <c r="AJ374" s="782">
        <v>0</v>
      </c>
      <c r="AK374" s="816"/>
      <c r="AL374" s="800" t="s">
        <v>833</v>
      </c>
      <c r="AM374" s="782" t="s">
        <v>833</v>
      </c>
      <c r="AN374" s="782" t="e">
        <v>#DIV/0!</v>
      </c>
      <c r="AO374" s="818" t="e">
        <v>#DIV/0!</v>
      </c>
      <c r="AP374" s="816"/>
      <c r="AQ374" s="819">
        <v>0</v>
      </c>
      <c r="AR374" s="820">
        <v>0</v>
      </c>
      <c r="AS374" s="820">
        <v>0</v>
      </c>
      <c r="AT374" s="820">
        <v>0</v>
      </c>
      <c r="AU374" s="816"/>
      <c r="AV374" s="820">
        <v>0</v>
      </c>
      <c r="AW374" s="820">
        <v>0</v>
      </c>
      <c r="AX374" s="820">
        <v>0</v>
      </c>
      <c r="AY374" s="820">
        <v>0</v>
      </c>
      <c r="AZ374" s="816"/>
      <c r="BA374" s="820"/>
      <c r="BB374" s="820">
        <v>0</v>
      </c>
      <c r="BC374" s="820">
        <v>0</v>
      </c>
      <c r="BD374" s="820">
        <v>0</v>
      </c>
      <c r="BE374" s="820">
        <v>0</v>
      </c>
      <c r="BF374" s="820">
        <v>0</v>
      </c>
      <c r="BG374" s="820">
        <v>0</v>
      </c>
      <c r="BH374" s="820">
        <v>0</v>
      </c>
      <c r="BI374" s="820">
        <v>0</v>
      </c>
      <c r="BJ374" s="820">
        <v>0</v>
      </c>
      <c r="BK374" s="820">
        <v>0</v>
      </c>
      <c r="BL374" s="820">
        <v>0</v>
      </c>
      <c r="BM374" s="820">
        <v>0</v>
      </c>
      <c r="BN374" s="820">
        <v>0</v>
      </c>
      <c r="BO374" s="820">
        <v>0</v>
      </c>
      <c r="BP374" s="820">
        <v>0</v>
      </c>
      <c r="BQ374" s="820">
        <v>0</v>
      </c>
      <c r="BR374" s="820">
        <v>0</v>
      </c>
      <c r="BS374" s="820">
        <v>0</v>
      </c>
      <c r="BT374" s="820">
        <v>0</v>
      </c>
      <c r="BU374" s="820"/>
      <c r="BV374" s="820"/>
      <c r="BW374" s="820"/>
      <c r="BX374" s="820"/>
      <c r="BY374" s="820"/>
      <c r="BZ374" s="820"/>
      <c r="CA374" s="816"/>
      <c r="CB374" s="820"/>
      <c r="CC374" s="820">
        <v>0</v>
      </c>
      <c r="CD374" s="820">
        <v>0</v>
      </c>
      <c r="CE374" s="820">
        <v>0</v>
      </c>
      <c r="CF374" s="820">
        <v>0</v>
      </c>
      <c r="CG374" s="820">
        <v>0</v>
      </c>
      <c r="CH374" s="820">
        <v>0</v>
      </c>
      <c r="CI374" s="820">
        <v>0</v>
      </c>
      <c r="CJ374" s="820">
        <v>0</v>
      </c>
      <c r="CK374" s="820">
        <v>0</v>
      </c>
      <c r="CL374" s="820">
        <v>0</v>
      </c>
      <c r="CM374" s="820">
        <v>0</v>
      </c>
      <c r="CN374" s="820">
        <v>0</v>
      </c>
      <c r="CO374" s="820">
        <v>0</v>
      </c>
      <c r="CP374" s="820">
        <v>0</v>
      </c>
      <c r="CQ374" s="820">
        <v>0</v>
      </c>
      <c r="CR374" s="820">
        <v>0</v>
      </c>
      <c r="CS374" s="820">
        <v>0</v>
      </c>
      <c r="CT374" s="820">
        <v>0</v>
      </c>
      <c r="CU374" s="820">
        <v>0</v>
      </c>
      <c r="CV374" s="820"/>
      <c r="CW374" s="820"/>
      <c r="CX374" s="820"/>
      <c r="CY374" s="820"/>
      <c r="CZ374" s="820"/>
      <c r="DA374" s="821"/>
    </row>
    <row r="375" spans="2:105">
      <c r="B375" s="800">
        <v>19219</v>
      </c>
      <c r="C375" s="782" t="s">
        <v>682</v>
      </c>
      <c r="D375" s="782" t="s">
        <v>858</v>
      </c>
      <c r="E375" s="782" t="s">
        <v>740</v>
      </c>
      <c r="F375" s="782" t="s">
        <v>820</v>
      </c>
      <c r="G375" s="782" t="s">
        <v>821</v>
      </c>
      <c r="H375" s="815">
        <v>2016</v>
      </c>
      <c r="I375" s="816"/>
      <c r="J375" s="764">
        <v>735280</v>
      </c>
      <c r="K375" s="764"/>
      <c r="L375" s="764" t="s">
        <v>29</v>
      </c>
      <c r="M375" s="782"/>
      <c r="N375" s="782"/>
      <c r="O375" s="782"/>
      <c r="P375" s="782"/>
      <c r="Q375" s="782"/>
      <c r="R375" s="782"/>
      <c r="S375" s="816"/>
      <c r="T375" s="782" t="s">
        <v>865</v>
      </c>
      <c r="U375" s="782"/>
      <c r="V375" s="782"/>
      <c r="W375" s="782"/>
      <c r="X375" s="801">
        <v>42495</v>
      </c>
      <c r="Y375" s="815" t="s">
        <v>862</v>
      </c>
      <c r="Z375" s="815">
        <v>1</v>
      </c>
      <c r="AA375" s="815"/>
      <c r="AB375" s="815">
        <v>250</v>
      </c>
      <c r="AC375" s="814">
        <v>42578</v>
      </c>
      <c r="AD375" s="816"/>
      <c r="AE375" s="782" t="s">
        <v>825</v>
      </c>
      <c r="AF375" s="782"/>
      <c r="AG375" s="782"/>
      <c r="AH375" s="817"/>
      <c r="AI375" s="800">
        <v>0</v>
      </c>
      <c r="AJ375" s="782">
        <v>0</v>
      </c>
      <c r="AK375" s="816"/>
      <c r="AL375" s="800" t="s">
        <v>833</v>
      </c>
      <c r="AM375" s="782" t="s">
        <v>833</v>
      </c>
      <c r="AN375" s="782" t="e">
        <v>#DIV/0!</v>
      </c>
      <c r="AO375" s="818" t="e">
        <v>#DIV/0!</v>
      </c>
      <c r="AP375" s="816"/>
      <c r="AQ375" s="819">
        <v>0</v>
      </c>
      <c r="AR375" s="820">
        <v>0</v>
      </c>
      <c r="AS375" s="820">
        <v>0</v>
      </c>
      <c r="AT375" s="820">
        <v>0</v>
      </c>
      <c r="AU375" s="816"/>
      <c r="AV375" s="820">
        <v>0</v>
      </c>
      <c r="AW375" s="820">
        <v>0</v>
      </c>
      <c r="AX375" s="820">
        <v>0</v>
      </c>
      <c r="AY375" s="820">
        <v>0</v>
      </c>
      <c r="AZ375" s="816"/>
      <c r="BA375" s="820"/>
      <c r="BB375" s="820">
        <v>0</v>
      </c>
      <c r="BC375" s="820">
        <v>0</v>
      </c>
      <c r="BD375" s="820">
        <v>0</v>
      </c>
      <c r="BE375" s="820">
        <v>0</v>
      </c>
      <c r="BF375" s="820">
        <v>0</v>
      </c>
      <c r="BG375" s="820">
        <v>0</v>
      </c>
      <c r="BH375" s="820">
        <v>0</v>
      </c>
      <c r="BI375" s="820">
        <v>0</v>
      </c>
      <c r="BJ375" s="820">
        <v>0</v>
      </c>
      <c r="BK375" s="820">
        <v>0</v>
      </c>
      <c r="BL375" s="820">
        <v>0</v>
      </c>
      <c r="BM375" s="820">
        <v>0</v>
      </c>
      <c r="BN375" s="820">
        <v>0</v>
      </c>
      <c r="BO375" s="820">
        <v>0</v>
      </c>
      <c r="BP375" s="820">
        <v>0</v>
      </c>
      <c r="BQ375" s="820">
        <v>0</v>
      </c>
      <c r="BR375" s="820">
        <v>0</v>
      </c>
      <c r="BS375" s="820">
        <v>0</v>
      </c>
      <c r="BT375" s="820">
        <v>0</v>
      </c>
      <c r="BU375" s="820"/>
      <c r="BV375" s="820"/>
      <c r="BW375" s="820"/>
      <c r="BX375" s="820"/>
      <c r="BY375" s="820"/>
      <c r="BZ375" s="820"/>
      <c r="CA375" s="816"/>
      <c r="CB375" s="820"/>
      <c r="CC375" s="820">
        <v>0</v>
      </c>
      <c r="CD375" s="820">
        <v>0</v>
      </c>
      <c r="CE375" s="820">
        <v>0</v>
      </c>
      <c r="CF375" s="820">
        <v>0</v>
      </c>
      <c r="CG375" s="820">
        <v>0</v>
      </c>
      <c r="CH375" s="820">
        <v>0</v>
      </c>
      <c r="CI375" s="820">
        <v>0</v>
      </c>
      <c r="CJ375" s="820">
        <v>0</v>
      </c>
      <c r="CK375" s="820">
        <v>0</v>
      </c>
      <c r="CL375" s="820">
        <v>0</v>
      </c>
      <c r="CM375" s="820">
        <v>0</v>
      </c>
      <c r="CN375" s="820">
        <v>0</v>
      </c>
      <c r="CO375" s="820">
        <v>0</v>
      </c>
      <c r="CP375" s="820">
        <v>0</v>
      </c>
      <c r="CQ375" s="820">
        <v>0</v>
      </c>
      <c r="CR375" s="820">
        <v>0</v>
      </c>
      <c r="CS375" s="820">
        <v>0</v>
      </c>
      <c r="CT375" s="820">
        <v>0</v>
      </c>
      <c r="CU375" s="820">
        <v>0</v>
      </c>
      <c r="CV375" s="820"/>
      <c r="CW375" s="820"/>
      <c r="CX375" s="820"/>
      <c r="CY375" s="820"/>
      <c r="CZ375" s="820"/>
      <c r="DA375" s="821"/>
    </row>
    <row r="376" spans="2:105">
      <c r="B376" s="800">
        <v>19260</v>
      </c>
      <c r="C376" s="782" t="s">
        <v>682</v>
      </c>
      <c r="D376" s="782" t="s">
        <v>858</v>
      </c>
      <c r="E376" s="782" t="s">
        <v>740</v>
      </c>
      <c r="F376" s="782" t="s">
        <v>820</v>
      </c>
      <c r="G376" s="782" t="s">
        <v>821</v>
      </c>
      <c r="H376" s="815">
        <v>2016</v>
      </c>
      <c r="I376" s="816"/>
      <c r="J376" s="764">
        <v>741776</v>
      </c>
      <c r="K376" s="764"/>
      <c r="L376" s="764" t="s">
        <v>29</v>
      </c>
      <c r="M376" s="782"/>
      <c r="N376" s="782"/>
      <c r="O376" s="782"/>
      <c r="P376" s="782"/>
      <c r="Q376" s="782"/>
      <c r="R376" s="782"/>
      <c r="S376" s="816"/>
      <c r="T376" s="782" t="s">
        <v>865</v>
      </c>
      <c r="U376" s="782"/>
      <c r="V376" s="782"/>
      <c r="W376" s="782"/>
      <c r="X376" s="801">
        <v>42516</v>
      </c>
      <c r="Y376" s="815" t="s">
        <v>862</v>
      </c>
      <c r="Z376" s="815">
        <v>1</v>
      </c>
      <c r="AA376" s="815"/>
      <c r="AB376" s="815">
        <v>250</v>
      </c>
      <c r="AC376" s="814">
        <v>42593</v>
      </c>
      <c r="AD376" s="816"/>
      <c r="AE376" s="782" t="s">
        <v>825</v>
      </c>
      <c r="AF376" s="782"/>
      <c r="AG376" s="782"/>
      <c r="AH376" s="817"/>
      <c r="AI376" s="800">
        <v>0</v>
      </c>
      <c r="AJ376" s="782">
        <v>0</v>
      </c>
      <c r="AK376" s="816"/>
      <c r="AL376" s="800" t="s">
        <v>833</v>
      </c>
      <c r="AM376" s="782" t="s">
        <v>833</v>
      </c>
      <c r="AN376" s="782" t="e">
        <v>#DIV/0!</v>
      </c>
      <c r="AO376" s="818" t="e">
        <v>#DIV/0!</v>
      </c>
      <c r="AP376" s="816"/>
      <c r="AQ376" s="819">
        <v>0</v>
      </c>
      <c r="AR376" s="820">
        <v>0</v>
      </c>
      <c r="AS376" s="820">
        <v>0</v>
      </c>
      <c r="AT376" s="820">
        <v>0</v>
      </c>
      <c r="AU376" s="816"/>
      <c r="AV376" s="820">
        <v>0</v>
      </c>
      <c r="AW376" s="820">
        <v>0</v>
      </c>
      <c r="AX376" s="820">
        <v>0</v>
      </c>
      <c r="AY376" s="820">
        <v>0</v>
      </c>
      <c r="AZ376" s="816"/>
      <c r="BA376" s="820"/>
      <c r="BB376" s="820">
        <v>0</v>
      </c>
      <c r="BC376" s="820">
        <v>0</v>
      </c>
      <c r="BD376" s="820">
        <v>0</v>
      </c>
      <c r="BE376" s="820">
        <v>0</v>
      </c>
      <c r="BF376" s="820">
        <v>0</v>
      </c>
      <c r="BG376" s="820">
        <v>0</v>
      </c>
      <c r="BH376" s="820">
        <v>0</v>
      </c>
      <c r="BI376" s="820">
        <v>0</v>
      </c>
      <c r="BJ376" s="820">
        <v>0</v>
      </c>
      <c r="BK376" s="820">
        <v>0</v>
      </c>
      <c r="BL376" s="820">
        <v>0</v>
      </c>
      <c r="BM376" s="820">
        <v>0</v>
      </c>
      <c r="BN376" s="820">
        <v>0</v>
      </c>
      <c r="BO376" s="820">
        <v>0</v>
      </c>
      <c r="BP376" s="820">
        <v>0</v>
      </c>
      <c r="BQ376" s="820">
        <v>0</v>
      </c>
      <c r="BR376" s="820">
        <v>0</v>
      </c>
      <c r="BS376" s="820">
        <v>0</v>
      </c>
      <c r="BT376" s="820">
        <v>0</v>
      </c>
      <c r="BU376" s="820"/>
      <c r="BV376" s="820"/>
      <c r="BW376" s="820"/>
      <c r="BX376" s="820"/>
      <c r="BY376" s="820"/>
      <c r="BZ376" s="820"/>
      <c r="CA376" s="816"/>
      <c r="CB376" s="820"/>
      <c r="CC376" s="820">
        <v>0</v>
      </c>
      <c r="CD376" s="820">
        <v>0</v>
      </c>
      <c r="CE376" s="820">
        <v>0</v>
      </c>
      <c r="CF376" s="820">
        <v>0</v>
      </c>
      <c r="CG376" s="820">
        <v>0</v>
      </c>
      <c r="CH376" s="820">
        <v>0</v>
      </c>
      <c r="CI376" s="820">
        <v>0</v>
      </c>
      <c r="CJ376" s="820">
        <v>0</v>
      </c>
      <c r="CK376" s="820">
        <v>0</v>
      </c>
      <c r="CL376" s="820">
        <v>0</v>
      </c>
      <c r="CM376" s="820">
        <v>0</v>
      </c>
      <c r="CN376" s="820">
        <v>0</v>
      </c>
      <c r="CO376" s="820">
        <v>0</v>
      </c>
      <c r="CP376" s="820">
        <v>0</v>
      </c>
      <c r="CQ376" s="820">
        <v>0</v>
      </c>
      <c r="CR376" s="820">
        <v>0</v>
      </c>
      <c r="CS376" s="820">
        <v>0</v>
      </c>
      <c r="CT376" s="820">
        <v>0</v>
      </c>
      <c r="CU376" s="820">
        <v>0</v>
      </c>
      <c r="CV376" s="820"/>
      <c r="CW376" s="820"/>
      <c r="CX376" s="820"/>
      <c r="CY376" s="820"/>
      <c r="CZ376" s="820"/>
      <c r="DA376" s="821"/>
    </row>
    <row r="377" spans="2:105">
      <c r="B377" s="800">
        <v>19343</v>
      </c>
      <c r="C377" s="782" t="s">
        <v>682</v>
      </c>
      <c r="D377" s="782" t="s">
        <v>858</v>
      </c>
      <c r="E377" s="782" t="s">
        <v>740</v>
      </c>
      <c r="F377" s="782" t="s">
        <v>820</v>
      </c>
      <c r="G377" s="782" t="s">
        <v>821</v>
      </c>
      <c r="H377" s="815">
        <v>2016</v>
      </c>
      <c r="I377" s="816"/>
      <c r="J377" s="764">
        <v>782164</v>
      </c>
      <c r="K377" s="764"/>
      <c r="L377" s="764" t="s">
        <v>741</v>
      </c>
      <c r="M377" s="782"/>
      <c r="N377" s="782"/>
      <c r="O377" s="782"/>
      <c r="P377" s="782"/>
      <c r="Q377" s="782"/>
      <c r="R377" s="782"/>
      <c r="S377" s="816"/>
      <c r="T377" s="782" t="s">
        <v>859</v>
      </c>
      <c r="U377" s="782"/>
      <c r="V377" s="782"/>
      <c r="W377" s="782"/>
      <c r="X377" s="801">
        <v>42585</v>
      </c>
      <c r="Y377" s="815" t="s">
        <v>862</v>
      </c>
      <c r="Z377" s="815">
        <v>1</v>
      </c>
      <c r="AA377" s="815"/>
      <c r="AB377" s="815">
        <v>250</v>
      </c>
      <c r="AC377" s="814">
        <v>42663</v>
      </c>
      <c r="AD377" s="816"/>
      <c r="AE377" s="782" t="s">
        <v>825</v>
      </c>
      <c r="AF377" s="782"/>
      <c r="AG377" s="782"/>
      <c r="AH377" s="817"/>
      <c r="AI377" s="800">
        <v>1228</v>
      </c>
      <c r="AJ377" s="782">
        <v>0.36522153846153799</v>
      </c>
      <c r="AK377" s="816"/>
      <c r="AL377" s="800">
        <v>1.1130293159609119</v>
      </c>
      <c r="AM377" s="782">
        <v>1.0317025704103739</v>
      </c>
      <c r="AN377" s="782">
        <v>0.70002926543751831</v>
      </c>
      <c r="AO377" s="818">
        <v>0.70010615711252644</v>
      </c>
      <c r="AP377" s="816"/>
      <c r="AQ377" s="819">
        <v>1366.8</v>
      </c>
      <c r="AR377" s="820">
        <v>0.37680000000000002</v>
      </c>
      <c r="AS377" s="820">
        <v>1366.8</v>
      </c>
      <c r="AT377" s="820">
        <v>0.37680000000000002</v>
      </c>
      <c r="AU377" s="816"/>
      <c r="AV377" s="820">
        <v>956.8</v>
      </c>
      <c r="AW377" s="820">
        <v>0.26379999999999998</v>
      </c>
      <c r="AX377" s="820">
        <v>956.8</v>
      </c>
      <c r="AY377" s="820">
        <v>0.26379999999999998</v>
      </c>
      <c r="AZ377" s="816"/>
      <c r="BA377" s="820"/>
      <c r="BB377" s="820">
        <v>956.8</v>
      </c>
      <c r="BC377" s="820">
        <v>956.8</v>
      </c>
      <c r="BD377" s="820">
        <v>956.8</v>
      </c>
      <c r="BE377" s="820">
        <v>956.8</v>
      </c>
      <c r="BF377" s="820">
        <v>956.8</v>
      </c>
      <c r="BG377" s="820">
        <v>956.8</v>
      </c>
      <c r="BH377" s="820">
        <v>956.8</v>
      </c>
      <c r="BI377" s="820">
        <v>956.8</v>
      </c>
      <c r="BJ377" s="820">
        <v>956.8</v>
      </c>
      <c r="BK377" s="820">
        <v>956.8</v>
      </c>
      <c r="BL377" s="820">
        <v>956.8</v>
      </c>
      <c r="BM377" s="820">
        <v>956.8</v>
      </c>
      <c r="BN377" s="820">
        <v>956.8</v>
      </c>
      <c r="BO377" s="820">
        <v>956.8</v>
      </c>
      <c r="BP377" s="820">
        <v>956.8</v>
      </c>
      <c r="BQ377" s="820">
        <v>956.8</v>
      </c>
      <c r="BR377" s="820">
        <v>956.8</v>
      </c>
      <c r="BS377" s="820">
        <v>956.8</v>
      </c>
      <c r="BT377" s="820">
        <v>956.8</v>
      </c>
      <c r="BU377" s="820"/>
      <c r="BV377" s="820"/>
      <c r="BW377" s="820"/>
      <c r="BX377" s="820"/>
      <c r="BY377" s="820"/>
      <c r="BZ377" s="820"/>
      <c r="CA377" s="816"/>
      <c r="CB377" s="820"/>
      <c r="CC377" s="820">
        <v>0.26379999999999998</v>
      </c>
      <c r="CD377" s="820">
        <v>0.26379999999999998</v>
      </c>
      <c r="CE377" s="820">
        <v>0.26379999999999998</v>
      </c>
      <c r="CF377" s="820">
        <v>0.26379999999999998</v>
      </c>
      <c r="CG377" s="820">
        <v>0.26379999999999998</v>
      </c>
      <c r="CH377" s="820">
        <v>0.26379999999999998</v>
      </c>
      <c r="CI377" s="820">
        <v>0.26379999999999998</v>
      </c>
      <c r="CJ377" s="820">
        <v>0.26379999999999998</v>
      </c>
      <c r="CK377" s="820">
        <v>0.26379999999999998</v>
      </c>
      <c r="CL377" s="820">
        <v>0.26379999999999998</v>
      </c>
      <c r="CM377" s="820">
        <v>0.26379999999999998</v>
      </c>
      <c r="CN377" s="820">
        <v>0.26379999999999998</v>
      </c>
      <c r="CO377" s="820">
        <v>0.26379999999999998</v>
      </c>
      <c r="CP377" s="820">
        <v>0.26379999999999998</v>
      </c>
      <c r="CQ377" s="820">
        <v>0.26379999999999998</v>
      </c>
      <c r="CR377" s="820">
        <v>0.26379999999999998</v>
      </c>
      <c r="CS377" s="820">
        <v>0.26379999999999998</v>
      </c>
      <c r="CT377" s="820">
        <v>0.26379999999999998</v>
      </c>
      <c r="CU377" s="820">
        <v>0.26379999999999998</v>
      </c>
      <c r="CV377" s="820"/>
      <c r="CW377" s="820"/>
      <c r="CX377" s="820"/>
      <c r="CY377" s="820"/>
      <c r="CZ377" s="820"/>
      <c r="DA377" s="821"/>
    </row>
    <row r="378" spans="2:105">
      <c r="B378" s="800">
        <v>19264</v>
      </c>
      <c r="C378" s="782" t="s">
        <v>682</v>
      </c>
      <c r="D378" s="782" t="s">
        <v>858</v>
      </c>
      <c r="E378" s="782" t="s">
        <v>740</v>
      </c>
      <c r="F378" s="782" t="s">
        <v>820</v>
      </c>
      <c r="G378" s="782" t="s">
        <v>821</v>
      </c>
      <c r="H378" s="815">
        <v>2016</v>
      </c>
      <c r="I378" s="816"/>
      <c r="J378" s="764">
        <v>774870</v>
      </c>
      <c r="K378" s="764"/>
      <c r="L378" s="764" t="s">
        <v>29</v>
      </c>
      <c r="M378" s="782"/>
      <c r="N378" s="782"/>
      <c r="O378" s="782"/>
      <c r="P378" s="782"/>
      <c r="Q378" s="782"/>
      <c r="R378" s="782"/>
      <c r="S378" s="816"/>
      <c r="T378" s="782" t="s">
        <v>865</v>
      </c>
      <c r="U378" s="782"/>
      <c r="V378" s="782"/>
      <c r="W378" s="782"/>
      <c r="X378" s="801">
        <v>42576</v>
      </c>
      <c r="Y378" s="815" t="s">
        <v>862</v>
      </c>
      <c r="Z378" s="815">
        <v>1</v>
      </c>
      <c r="AA378" s="815"/>
      <c r="AB378" s="815">
        <v>250</v>
      </c>
      <c r="AC378" s="814">
        <v>42607</v>
      </c>
      <c r="AD378" s="816"/>
      <c r="AE378" s="782" t="s">
        <v>825</v>
      </c>
      <c r="AF378" s="782"/>
      <c r="AG378" s="782"/>
      <c r="AH378" s="817"/>
      <c r="AI378" s="800">
        <v>0</v>
      </c>
      <c r="AJ378" s="782">
        <v>0</v>
      </c>
      <c r="AK378" s="816"/>
      <c r="AL378" s="800" t="s">
        <v>833</v>
      </c>
      <c r="AM378" s="782" t="s">
        <v>833</v>
      </c>
      <c r="AN378" s="782" t="e">
        <v>#DIV/0!</v>
      </c>
      <c r="AO378" s="818" t="e">
        <v>#DIV/0!</v>
      </c>
      <c r="AP378" s="816"/>
      <c r="AQ378" s="819">
        <v>0</v>
      </c>
      <c r="AR378" s="820">
        <v>0</v>
      </c>
      <c r="AS378" s="820">
        <v>0</v>
      </c>
      <c r="AT378" s="820">
        <v>0</v>
      </c>
      <c r="AU378" s="816"/>
      <c r="AV378" s="820">
        <v>0</v>
      </c>
      <c r="AW378" s="820">
        <v>0</v>
      </c>
      <c r="AX378" s="820">
        <v>0</v>
      </c>
      <c r="AY378" s="820">
        <v>0</v>
      </c>
      <c r="AZ378" s="816"/>
      <c r="BA378" s="820"/>
      <c r="BB378" s="820">
        <v>0</v>
      </c>
      <c r="BC378" s="820">
        <v>0</v>
      </c>
      <c r="BD378" s="820">
        <v>0</v>
      </c>
      <c r="BE378" s="820">
        <v>0</v>
      </c>
      <c r="BF378" s="820">
        <v>0</v>
      </c>
      <c r="BG378" s="820">
        <v>0</v>
      </c>
      <c r="BH378" s="820">
        <v>0</v>
      </c>
      <c r="BI378" s="820">
        <v>0</v>
      </c>
      <c r="BJ378" s="820">
        <v>0</v>
      </c>
      <c r="BK378" s="820">
        <v>0</v>
      </c>
      <c r="BL378" s="820">
        <v>0</v>
      </c>
      <c r="BM378" s="820">
        <v>0</v>
      </c>
      <c r="BN378" s="820">
        <v>0</v>
      </c>
      <c r="BO378" s="820">
        <v>0</v>
      </c>
      <c r="BP378" s="820">
        <v>0</v>
      </c>
      <c r="BQ378" s="820">
        <v>0</v>
      </c>
      <c r="BR378" s="820">
        <v>0</v>
      </c>
      <c r="BS378" s="820">
        <v>0</v>
      </c>
      <c r="BT378" s="820">
        <v>0</v>
      </c>
      <c r="BU378" s="820"/>
      <c r="BV378" s="820"/>
      <c r="BW378" s="820"/>
      <c r="BX378" s="820"/>
      <c r="BY378" s="820"/>
      <c r="BZ378" s="820"/>
      <c r="CA378" s="816"/>
      <c r="CB378" s="820"/>
      <c r="CC378" s="820">
        <v>0</v>
      </c>
      <c r="CD378" s="820">
        <v>0</v>
      </c>
      <c r="CE378" s="820">
        <v>0</v>
      </c>
      <c r="CF378" s="820">
        <v>0</v>
      </c>
      <c r="CG378" s="820">
        <v>0</v>
      </c>
      <c r="CH378" s="820">
        <v>0</v>
      </c>
      <c r="CI378" s="820">
        <v>0</v>
      </c>
      <c r="CJ378" s="820">
        <v>0</v>
      </c>
      <c r="CK378" s="820">
        <v>0</v>
      </c>
      <c r="CL378" s="820">
        <v>0</v>
      </c>
      <c r="CM378" s="820">
        <v>0</v>
      </c>
      <c r="CN378" s="820">
        <v>0</v>
      </c>
      <c r="CO378" s="820">
        <v>0</v>
      </c>
      <c r="CP378" s="820">
        <v>0</v>
      </c>
      <c r="CQ378" s="820">
        <v>0</v>
      </c>
      <c r="CR378" s="820">
        <v>0</v>
      </c>
      <c r="CS378" s="820">
        <v>0</v>
      </c>
      <c r="CT378" s="820">
        <v>0</v>
      </c>
      <c r="CU378" s="820">
        <v>0</v>
      </c>
      <c r="CV378" s="820"/>
      <c r="CW378" s="820"/>
      <c r="CX378" s="820"/>
      <c r="CY378" s="820"/>
      <c r="CZ378" s="820"/>
      <c r="DA378" s="821"/>
    </row>
    <row r="379" spans="2:105">
      <c r="B379" s="800">
        <v>19275</v>
      </c>
      <c r="C379" s="782" t="s">
        <v>682</v>
      </c>
      <c r="D379" s="782" t="s">
        <v>858</v>
      </c>
      <c r="E379" s="782" t="s">
        <v>740</v>
      </c>
      <c r="F379" s="782" t="s">
        <v>820</v>
      </c>
      <c r="G379" s="782" t="s">
        <v>821</v>
      </c>
      <c r="H379" s="815">
        <v>2016</v>
      </c>
      <c r="I379" s="816"/>
      <c r="J379" s="764">
        <v>779112</v>
      </c>
      <c r="K379" s="764"/>
      <c r="L379" s="764" t="s">
        <v>29</v>
      </c>
      <c r="M379" s="782"/>
      <c r="N379" s="782"/>
      <c r="O379" s="782"/>
      <c r="P379" s="782"/>
      <c r="Q379" s="782"/>
      <c r="R379" s="782"/>
      <c r="S379" s="816"/>
      <c r="T379" s="782" t="s">
        <v>865</v>
      </c>
      <c r="U379" s="782"/>
      <c r="V379" s="782"/>
      <c r="W379" s="782"/>
      <c r="X379" s="801">
        <v>42589</v>
      </c>
      <c r="Y379" s="815" t="s">
        <v>862</v>
      </c>
      <c r="Z379" s="815">
        <v>1</v>
      </c>
      <c r="AA379" s="815"/>
      <c r="AB379" s="815">
        <v>250</v>
      </c>
      <c r="AC379" s="814">
        <v>42607</v>
      </c>
      <c r="AD379" s="816"/>
      <c r="AE379" s="782" t="s">
        <v>825</v>
      </c>
      <c r="AF379" s="782"/>
      <c r="AG379" s="782"/>
      <c r="AH379" s="817"/>
      <c r="AI379" s="800">
        <v>0</v>
      </c>
      <c r="AJ379" s="782">
        <v>0</v>
      </c>
      <c r="AK379" s="816"/>
      <c r="AL379" s="800" t="s">
        <v>833</v>
      </c>
      <c r="AM379" s="782" t="s">
        <v>833</v>
      </c>
      <c r="AN379" s="782" t="e">
        <v>#DIV/0!</v>
      </c>
      <c r="AO379" s="818" t="e">
        <v>#DIV/0!</v>
      </c>
      <c r="AP379" s="816"/>
      <c r="AQ379" s="819">
        <v>0</v>
      </c>
      <c r="AR379" s="820">
        <v>0</v>
      </c>
      <c r="AS379" s="820">
        <v>0</v>
      </c>
      <c r="AT379" s="820">
        <v>0</v>
      </c>
      <c r="AU379" s="816"/>
      <c r="AV379" s="820">
        <v>0</v>
      </c>
      <c r="AW379" s="820">
        <v>0</v>
      </c>
      <c r="AX379" s="820">
        <v>0</v>
      </c>
      <c r="AY379" s="820">
        <v>0</v>
      </c>
      <c r="AZ379" s="816"/>
      <c r="BA379" s="820"/>
      <c r="BB379" s="820">
        <v>0</v>
      </c>
      <c r="BC379" s="820">
        <v>0</v>
      </c>
      <c r="BD379" s="820">
        <v>0</v>
      </c>
      <c r="BE379" s="820">
        <v>0</v>
      </c>
      <c r="BF379" s="820">
        <v>0</v>
      </c>
      <c r="BG379" s="820">
        <v>0</v>
      </c>
      <c r="BH379" s="820">
        <v>0</v>
      </c>
      <c r="BI379" s="820">
        <v>0</v>
      </c>
      <c r="BJ379" s="820">
        <v>0</v>
      </c>
      <c r="BK379" s="820">
        <v>0</v>
      </c>
      <c r="BL379" s="820">
        <v>0</v>
      </c>
      <c r="BM379" s="820">
        <v>0</v>
      </c>
      <c r="BN379" s="820">
        <v>0</v>
      </c>
      <c r="BO379" s="820">
        <v>0</v>
      </c>
      <c r="BP379" s="820">
        <v>0</v>
      </c>
      <c r="BQ379" s="820">
        <v>0</v>
      </c>
      <c r="BR379" s="820">
        <v>0</v>
      </c>
      <c r="BS379" s="820">
        <v>0</v>
      </c>
      <c r="BT379" s="820">
        <v>0</v>
      </c>
      <c r="BU379" s="820"/>
      <c r="BV379" s="820"/>
      <c r="BW379" s="820"/>
      <c r="BX379" s="820"/>
      <c r="BY379" s="820"/>
      <c r="BZ379" s="820"/>
      <c r="CA379" s="816"/>
      <c r="CB379" s="820"/>
      <c r="CC379" s="820">
        <v>0</v>
      </c>
      <c r="CD379" s="820">
        <v>0</v>
      </c>
      <c r="CE379" s="820">
        <v>0</v>
      </c>
      <c r="CF379" s="820">
        <v>0</v>
      </c>
      <c r="CG379" s="820">
        <v>0</v>
      </c>
      <c r="CH379" s="820">
        <v>0</v>
      </c>
      <c r="CI379" s="820">
        <v>0</v>
      </c>
      <c r="CJ379" s="820">
        <v>0</v>
      </c>
      <c r="CK379" s="820">
        <v>0</v>
      </c>
      <c r="CL379" s="820">
        <v>0</v>
      </c>
      <c r="CM379" s="820">
        <v>0</v>
      </c>
      <c r="CN379" s="820">
        <v>0</v>
      </c>
      <c r="CO379" s="820">
        <v>0</v>
      </c>
      <c r="CP379" s="820">
        <v>0</v>
      </c>
      <c r="CQ379" s="820">
        <v>0</v>
      </c>
      <c r="CR379" s="820">
        <v>0</v>
      </c>
      <c r="CS379" s="820">
        <v>0</v>
      </c>
      <c r="CT379" s="820">
        <v>0</v>
      </c>
      <c r="CU379" s="820">
        <v>0</v>
      </c>
      <c r="CV379" s="820"/>
      <c r="CW379" s="820"/>
      <c r="CX379" s="820"/>
      <c r="CY379" s="820"/>
      <c r="CZ379" s="820"/>
      <c r="DA379" s="821"/>
    </row>
    <row r="380" spans="2:105">
      <c r="B380" s="800">
        <v>19282</v>
      </c>
      <c r="C380" s="782" t="s">
        <v>682</v>
      </c>
      <c r="D380" s="782" t="s">
        <v>858</v>
      </c>
      <c r="E380" s="782" t="s">
        <v>740</v>
      </c>
      <c r="F380" s="782" t="s">
        <v>820</v>
      </c>
      <c r="G380" s="782" t="s">
        <v>821</v>
      </c>
      <c r="H380" s="815">
        <v>2016</v>
      </c>
      <c r="I380" s="816"/>
      <c r="J380" s="764">
        <v>720219</v>
      </c>
      <c r="K380" s="764"/>
      <c r="L380" s="764" t="s">
        <v>29</v>
      </c>
      <c r="M380" s="782"/>
      <c r="N380" s="782"/>
      <c r="O380" s="782"/>
      <c r="P380" s="782"/>
      <c r="Q380" s="782"/>
      <c r="R380" s="782"/>
      <c r="S380" s="816"/>
      <c r="T380" s="782" t="s">
        <v>865</v>
      </c>
      <c r="U380" s="782"/>
      <c r="V380" s="782"/>
      <c r="W380" s="782"/>
      <c r="X380" s="801">
        <v>42422</v>
      </c>
      <c r="Y380" s="815" t="s">
        <v>862</v>
      </c>
      <c r="Z380" s="815">
        <v>1</v>
      </c>
      <c r="AA380" s="815"/>
      <c r="AB380" s="815">
        <v>250</v>
      </c>
      <c r="AC380" s="814">
        <v>42621</v>
      </c>
      <c r="AD380" s="816"/>
      <c r="AE380" s="782" t="s">
        <v>825</v>
      </c>
      <c r="AF380" s="782"/>
      <c r="AG380" s="782"/>
      <c r="AH380" s="817"/>
      <c r="AI380" s="800">
        <v>0</v>
      </c>
      <c r="AJ380" s="782">
        <v>0</v>
      </c>
      <c r="AK380" s="816"/>
      <c r="AL380" s="800" t="s">
        <v>833</v>
      </c>
      <c r="AM380" s="782" t="s">
        <v>833</v>
      </c>
      <c r="AN380" s="782" t="e">
        <v>#DIV/0!</v>
      </c>
      <c r="AO380" s="818" t="e">
        <v>#DIV/0!</v>
      </c>
      <c r="AP380" s="816"/>
      <c r="AQ380" s="819">
        <v>0</v>
      </c>
      <c r="AR380" s="820">
        <v>0</v>
      </c>
      <c r="AS380" s="820">
        <v>0</v>
      </c>
      <c r="AT380" s="820">
        <v>0</v>
      </c>
      <c r="AU380" s="816"/>
      <c r="AV380" s="820">
        <v>0</v>
      </c>
      <c r="AW380" s="820">
        <v>0</v>
      </c>
      <c r="AX380" s="820">
        <v>0</v>
      </c>
      <c r="AY380" s="820">
        <v>0</v>
      </c>
      <c r="AZ380" s="816"/>
      <c r="BA380" s="820"/>
      <c r="BB380" s="820">
        <v>0</v>
      </c>
      <c r="BC380" s="820">
        <v>0</v>
      </c>
      <c r="BD380" s="820">
        <v>0</v>
      </c>
      <c r="BE380" s="820">
        <v>0</v>
      </c>
      <c r="BF380" s="820">
        <v>0</v>
      </c>
      <c r="BG380" s="820">
        <v>0</v>
      </c>
      <c r="BH380" s="820">
        <v>0</v>
      </c>
      <c r="BI380" s="820">
        <v>0</v>
      </c>
      <c r="BJ380" s="820">
        <v>0</v>
      </c>
      <c r="BK380" s="820">
        <v>0</v>
      </c>
      <c r="BL380" s="820">
        <v>0</v>
      </c>
      <c r="BM380" s="820">
        <v>0</v>
      </c>
      <c r="BN380" s="820">
        <v>0</v>
      </c>
      <c r="BO380" s="820">
        <v>0</v>
      </c>
      <c r="BP380" s="820">
        <v>0</v>
      </c>
      <c r="BQ380" s="820">
        <v>0</v>
      </c>
      <c r="BR380" s="820">
        <v>0</v>
      </c>
      <c r="BS380" s="820">
        <v>0</v>
      </c>
      <c r="BT380" s="820">
        <v>0</v>
      </c>
      <c r="BU380" s="820"/>
      <c r="BV380" s="820"/>
      <c r="BW380" s="820"/>
      <c r="BX380" s="820"/>
      <c r="BY380" s="820"/>
      <c r="BZ380" s="820"/>
      <c r="CA380" s="816"/>
      <c r="CB380" s="820"/>
      <c r="CC380" s="820">
        <v>0</v>
      </c>
      <c r="CD380" s="820">
        <v>0</v>
      </c>
      <c r="CE380" s="820">
        <v>0</v>
      </c>
      <c r="CF380" s="820">
        <v>0</v>
      </c>
      <c r="CG380" s="820">
        <v>0</v>
      </c>
      <c r="CH380" s="820">
        <v>0</v>
      </c>
      <c r="CI380" s="820">
        <v>0</v>
      </c>
      <c r="CJ380" s="820">
        <v>0</v>
      </c>
      <c r="CK380" s="820">
        <v>0</v>
      </c>
      <c r="CL380" s="820">
        <v>0</v>
      </c>
      <c r="CM380" s="820">
        <v>0</v>
      </c>
      <c r="CN380" s="820">
        <v>0</v>
      </c>
      <c r="CO380" s="820">
        <v>0</v>
      </c>
      <c r="CP380" s="820">
        <v>0</v>
      </c>
      <c r="CQ380" s="820">
        <v>0</v>
      </c>
      <c r="CR380" s="820">
        <v>0</v>
      </c>
      <c r="CS380" s="820">
        <v>0</v>
      </c>
      <c r="CT380" s="820">
        <v>0</v>
      </c>
      <c r="CU380" s="820">
        <v>0</v>
      </c>
      <c r="CV380" s="820"/>
      <c r="CW380" s="820"/>
      <c r="CX380" s="820"/>
      <c r="CY380" s="820"/>
      <c r="CZ380" s="820"/>
      <c r="DA380" s="821"/>
    </row>
    <row r="381" spans="2:105">
      <c r="B381" s="800">
        <v>19373</v>
      </c>
      <c r="C381" s="782" t="s">
        <v>682</v>
      </c>
      <c r="D381" s="782" t="s">
        <v>858</v>
      </c>
      <c r="E381" s="782" t="s">
        <v>740</v>
      </c>
      <c r="F381" s="782" t="s">
        <v>820</v>
      </c>
      <c r="G381" s="782" t="s">
        <v>821</v>
      </c>
      <c r="H381" s="815">
        <v>2016</v>
      </c>
      <c r="I381" s="816"/>
      <c r="J381" s="764">
        <v>799485</v>
      </c>
      <c r="K381" s="764"/>
      <c r="L381" s="764" t="s">
        <v>741</v>
      </c>
      <c r="M381" s="782"/>
      <c r="N381" s="782"/>
      <c r="O381" s="782"/>
      <c r="P381" s="782"/>
      <c r="Q381" s="782"/>
      <c r="R381" s="782"/>
      <c r="S381" s="816"/>
      <c r="T381" s="782" t="s">
        <v>859</v>
      </c>
      <c r="U381" s="782"/>
      <c r="V381" s="782"/>
      <c r="W381" s="782"/>
      <c r="X381" s="801">
        <v>42555</v>
      </c>
      <c r="Y381" s="815" t="s">
        <v>862</v>
      </c>
      <c r="Z381" s="815">
        <v>1</v>
      </c>
      <c r="AA381" s="815"/>
      <c r="AB381" s="815">
        <v>250</v>
      </c>
      <c r="AC381" s="814">
        <v>42676</v>
      </c>
      <c r="AD381" s="816"/>
      <c r="AE381" s="782" t="s">
        <v>825</v>
      </c>
      <c r="AF381" s="782"/>
      <c r="AG381" s="782"/>
      <c r="AH381" s="817"/>
      <c r="AI381" s="800">
        <v>1228</v>
      </c>
      <c r="AJ381" s="782">
        <v>0.36522153846153799</v>
      </c>
      <c r="AK381" s="816"/>
      <c r="AL381" s="800">
        <v>1.1130293159609119</v>
      </c>
      <c r="AM381" s="782">
        <v>1.0317025704103739</v>
      </c>
      <c r="AN381" s="782">
        <v>0.70002926543751831</v>
      </c>
      <c r="AO381" s="818">
        <v>0.70010615711252644</v>
      </c>
      <c r="AP381" s="816"/>
      <c r="AQ381" s="819">
        <v>1366.8</v>
      </c>
      <c r="AR381" s="820">
        <v>0.37680000000000002</v>
      </c>
      <c r="AS381" s="820">
        <v>1366.8</v>
      </c>
      <c r="AT381" s="820">
        <v>0.37680000000000002</v>
      </c>
      <c r="AU381" s="816"/>
      <c r="AV381" s="820">
        <v>956.8</v>
      </c>
      <c r="AW381" s="820">
        <v>0.26379999999999998</v>
      </c>
      <c r="AX381" s="820">
        <v>956.8</v>
      </c>
      <c r="AY381" s="820">
        <v>0.26379999999999998</v>
      </c>
      <c r="AZ381" s="816"/>
      <c r="BA381" s="820"/>
      <c r="BB381" s="820">
        <v>956.8</v>
      </c>
      <c r="BC381" s="820">
        <v>956.8</v>
      </c>
      <c r="BD381" s="820">
        <v>956.8</v>
      </c>
      <c r="BE381" s="820">
        <v>956.8</v>
      </c>
      <c r="BF381" s="820">
        <v>956.8</v>
      </c>
      <c r="BG381" s="820">
        <v>956.8</v>
      </c>
      <c r="BH381" s="820">
        <v>956.8</v>
      </c>
      <c r="BI381" s="820">
        <v>956.8</v>
      </c>
      <c r="BJ381" s="820">
        <v>956.8</v>
      </c>
      <c r="BK381" s="820">
        <v>956.8</v>
      </c>
      <c r="BL381" s="820">
        <v>956.8</v>
      </c>
      <c r="BM381" s="820">
        <v>956.8</v>
      </c>
      <c r="BN381" s="820">
        <v>956.8</v>
      </c>
      <c r="BO381" s="820">
        <v>956.8</v>
      </c>
      <c r="BP381" s="820">
        <v>956.8</v>
      </c>
      <c r="BQ381" s="820">
        <v>956.8</v>
      </c>
      <c r="BR381" s="820">
        <v>956.8</v>
      </c>
      <c r="BS381" s="820">
        <v>956.8</v>
      </c>
      <c r="BT381" s="820">
        <v>956.8</v>
      </c>
      <c r="BU381" s="820"/>
      <c r="BV381" s="820"/>
      <c r="BW381" s="820"/>
      <c r="BX381" s="820"/>
      <c r="BY381" s="820"/>
      <c r="BZ381" s="820"/>
      <c r="CA381" s="816"/>
      <c r="CB381" s="820"/>
      <c r="CC381" s="820">
        <v>0.26379999999999998</v>
      </c>
      <c r="CD381" s="820">
        <v>0.26379999999999998</v>
      </c>
      <c r="CE381" s="820">
        <v>0.26379999999999998</v>
      </c>
      <c r="CF381" s="820">
        <v>0.26379999999999998</v>
      </c>
      <c r="CG381" s="820">
        <v>0.26379999999999998</v>
      </c>
      <c r="CH381" s="820">
        <v>0.26379999999999998</v>
      </c>
      <c r="CI381" s="820">
        <v>0.26379999999999998</v>
      </c>
      <c r="CJ381" s="820">
        <v>0.26379999999999998</v>
      </c>
      <c r="CK381" s="820">
        <v>0.26379999999999998</v>
      </c>
      <c r="CL381" s="820">
        <v>0.26379999999999998</v>
      </c>
      <c r="CM381" s="820">
        <v>0.26379999999999998</v>
      </c>
      <c r="CN381" s="820">
        <v>0.26379999999999998</v>
      </c>
      <c r="CO381" s="820">
        <v>0.26379999999999998</v>
      </c>
      <c r="CP381" s="820">
        <v>0.26379999999999998</v>
      </c>
      <c r="CQ381" s="820">
        <v>0.26379999999999998</v>
      </c>
      <c r="CR381" s="820">
        <v>0.26379999999999998</v>
      </c>
      <c r="CS381" s="820">
        <v>0.26379999999999998</v>
      </c>
      <c r="CT381" s="820">
        <v>0.26379999999999998</v>
      </c>
      <c r="CU381" s="820">
        <v>0.26379999999999998</v>
      </c>
      <c r="CV381" s="820"/>
      <c r="CW381" s="820"/>
      <c r="CX381" s="820"/>
      <c r="CY381" s="820"/>
      <c r="CZ381" s="820"/>
      <c r="DA381" s="821"/>
    </row>
    <row r="382" spans="2:105">
      <c r="B382" s="800">
        <v>19283</v>
      </c>
      <c r="C382" s="782" t="s">
        <v>682</v>
      </c>
      <c r="D382" s="782" t="s">
        <v>858</v>
      </c>
      <c r="E382" s="782" t="s">
        <v>740</v>
      </c>
      <c r="F382" s="782" t="s">
        <v>820</v>
      </c>
      <c r="G382" s="782" t="s">
        <v>821</v>
      </c>
      <c r="H382" s="815">
        <v>2016</v>
      </c>
      <c r="I382" s="816"/>
      <c r="J382" s="764">
        <v>720213</v>
      </c>
      <c r="K382" s="764"/>
      <c r="L382" s="764" t="s">
        <v>29</v>
      </c>
      <c r="M382" s="782"/>
      <c r="N382" s="782"/>
      <c r="O382" s="782"/>
      <c r="P382" s="782"/>
      <c r="Q382" s="782"/>
      <c r="R382" s="782"/>
      <c r="S382" s="816"/>
      <c r="T382" s="782" t="s">
        <v>865</v>
      </c>
      <c r="U382" s="782"/>
      <c r="V382" s="782"/>
      <c r="W382" s="782"/>
      <c r="X382" s="801">
        <v>42373</v>
      </c>
      <c r="Y382" s="815" t="s">
        <v>862</v>
      </c>
      <c r="Z382" s="815">
        <v>1</v>
      </c>
      <c r="AA382" s="815"/>
      <c r="AB382" s="815">
        <v>250</v>
      </c>
      <c r="AC382" s="814">
        <v>42621</v>
      </c>
      <c r="AD382" s="816"/>
      <c r="AE382" s="782" t="s">
        <v>825</v>
      </c>
      <c r="AF382" s="782"/>
      <c r="AG382" s="782"/>
      <c r="AH382" s="817"/>
      <c r="AI382" s="800">
        <v>0</v>
      </c>
      <c r="AJ382" s="782">
        <v>0</v>
      </c>
      <c r="AK382" s="816"/>
      <c r="AL382" s="800" t="s">
        <v>833</v>
      </c>
      <c r="AM382" s="782" t="s">
        <v>833</v>
      </c>
      <c r="AN382" s="782" t="e">
        <v>#DIV/0!</v>
      </c>
      <c r="AO382" s="818" t="e">
        <v>#DIV/0!</v>
      </c>
      <c r="AP382" s="816"/>
      <c r="AQ382" s="819">
        <v>0</v>
      </c>
      <c r="AR382" s="820">
        <v>0</v>
      </c>
      <c r="AS382" s="820">
        <v>0</v>
      </c>
      <c r="AT382" s="820">
        <v>0</v>
      </c>
      <c r="AU382" s="816"/>
      <c r="AV382" s="820">
        <v>0</v>
      </c>
      <c r="AW382" s="820">
        <v>0</v>
      </c>
      <c r="AX382" s="820">
        <v>0</v>
      </c>
      <c r="AY382" s="820">
        <v>0</v>
      </c>
      <c r="AZ382" s="816"/>
      <c r="BA382" s="820"/>
      <c r="BB382" s="820">
        <v>0</v>
      </c>
      <c r="BC382" s="820">
        <v>0</v>
      </c>
      <c r="BD382" s="820">
        <v>0</v>
      </c>
      <c r="BE382" s="820">
        <v>0</v>
      </c>
      <c r="BF382" s="820">
        <v>0</v>
      </c>
      <c r="BG382" s="820">
        <v>0</v>
      </c>
      <c r="BH382" s="820">
        <v>0</v>
      </c>
      <c r="BI382" s="820">
        <v>0</v>
      </c>
      <c r="BJ382" s="820">
        <v>0</v>
      </c>
      <c r="BK382" s="820">
        <v>0</v>
      </c>
      <c r="BL382" s="820">
        <v>0</v>
      </c>
      <c r="BM382" s="820">
        <v>0</v>
      </c>
      <c r="BN382" s="820">
        <v>0</v>
      </c>
      <c r="BO382" s="820">
        <v>0</v>
      </c>
      <c r="BP382" s="820">
        <v>0</v>
      </c>
      <c r="BQ382" s="820">
        <v>0</v>
      </c>
      <c r="BR382" s="820">
        <v>0</v>
      </c>
      <c r="BS382" s="820">
        <v>0</v>
      </c>
      <c r="BT382" s="820">
        <v>0</v>
      </c>
      <c r="BU382" s="820"/>
      <c r="BV382" s="820"/>
      <c r="BW382" s="820"/>
      <c r="BX382" s="820"/>
      <c r="BY382" s="820"/>
      <c r="BZ382" s="820"/>
      <c r="CA382" s="816"/>
      <c r="CB382" s="820"/>
      <c r="CC382" s="820">
        <v>0</v>
      </c>
      <c r="CD382" s="820">
        <v>0</v>
      </c>
      <c r="CE382" s="820">
        <v>0</v>
      </c>
      <c r="CF382" s="820">
        <v>0</v>
      </c>
      <c r="CG382" s="820">
        <v>0</v>
      </c>
      <c r="CH382" s="820">
        <v>0</v>
      </c>
      <c r="CI382" s="820">
        <v>0</v>
      </c>
      <c r="CJ382" s="820">
        <v>0</v>
      </c>
      <c r="CK382" s="820">
        <v>0</v>
      </c>
      <c r="CL382" s="820">
        <v>0</v>
      </c>
      <c r="CM382" s="820">
        <v>0</v>
      </c>
      <c r="CN382" s="820">
        <v>0</v>
      </c>
      <c r="CO382" s="820">
        <v>0</v>
      </c>
      <c r="CP382" s="820">
        <v>0</v>
      </c>
      <c r="CQ382" s="820">
        <v>0</v>
      </c>
      <c r="CR382" s="820">
        <v>0</v>
      </c>
      <c r="CS382" s="820">
        <v>0</v>
      </c>
      <c r="CT382" s="820">
        <v>0</v>
      </c>
      <c r="CU382" s="820">
        <v>0</v>
      </c>
      <c r="CV382" s="820"/>
      <c r="CW382" s="820"/>
      <c r="CX382" s="820"/>
      <c r="CY382" s="820"/>
      <c r="CZ382" s="820"/>
      <c r="DA382" s="821"/>
    </row>
    <row r="383" spans="2:105">
      <c r="B383" s="800">
        <v>19300</v>
      </c>
      <c r="C383" s="782" t="s">
        <v>682</v>
      </c>
      <c r="D383" s="782" t="s">
        <v>858</v>
      </c>
      <c r="E383" s="782" t="s">
        <v>740</v>
      </c>
      <c r="F383" s="782" t="s">
        <v>820</v>
      </c>
      <c r="G383" s="782" t="s">
        <v>821</v>
      </c>
      <c r="H383" s="815">
        <v>2016</v>
      </c>
      <c r="I383" s="816"/>
      <c r="J383" s="764">
        <v>764905</v>
      </c>
      <c r="K383" s="764"/>
      <c r="L383" s="764" t="s">
        <v>29</v>
      </c>
      <c r="M383" s="782"/>
      <c r="N383" s="782"/>
      <c r="O383" s="782"/>
      <c r="P383" s="782"/>
      <c r="Q383" s="782"/>
      <c r="R383" s="782"/>
      <c r="S383" s="816"/>
      <c r="T383" s="782" t="s">
        <v>865</v>
      </c>
      <c r="U383" s="782"/>
      <c r="V383" s="782"/>
      <c r="W383" s="782"/>
      <c r="X383" s="801">
        <v>42549</v>
      </c>
      <c r="Y383" s="815" t="s">
        <v>862</v>
      </c>
      <c r="Z383" s="815">
        <v>1</v>
      </c>
      <c r="AA383" s="815"/>
      <c r="AB383" s="815">
        <v>250</v>
      </c>
      <c r="AC383" s="814">
        <v>42621</v>
      </c>
      <c r="AD383" s="816"/>
      <c r="AE383" s="782" t="s">
        <v>825</v>
      </c>
      <c r="AF383" s="782"/>
      <c r="AG383" s="782"/>
      <c r="AH383" s="817"/>
      <c r="AI383" s="800">
        <v>0</v>
      </c>
      <c r="AJ383" s="782">
        <v>0</v>
      </c>
      <c r="AK383" s="816"/>
      <c r="AL383" s="800" t="s">
        <v>833</v>
      </c>
      <c r="AM383" s="782" t="s">
        <v>833</v>
      </c>
      <c r="AN383" s="782" t="e">
        <v>#DIV/0!</v>
      </c>
      <c r="AO383" s="818" t="e">
        <v>#DIV/0!</v>
      </c>
      <c r="AP383" s="816"/>
      <c r="AQ383" s="819">
        <v>0</v>
      </c>
      <c r="AR383" s="820">
        <v>0</v>
      </c>
      <c r="AS383" s="820">
        <v>0</v>
      </c>
      <c r="AT383" s="820">
        <v>0</v>
      </c>
      <c r="AU383" s="816"/>
      <c r="AV383" s="820">
        <v>0</v>
      </c>
      <c r="AW383" s="820">
        <v>0</v>
      </c>
      <c r="AX383" s="820">
        <v>0</v>
      </c>
      <c r="AY383" s="820">
        <v>0</v>
      </c>
      <c r="AZ383" s="816"/>
      <c r="BA383" s="820"/>
      <c r="BB383" s="820">
        <v>0</v>
      </c>
      <c r="BC383" s="820">
        <v>0</v>
      </c>
      <c r="BD383" s="820">
        <v>0</v>
      </c>
      <c r="BE383" s="820">
        <v>0</v>
      </c>
      <c r="BF383" s="820">
        <v>0</v>
      </c>
      <c r="BG383" s="820">
        <v>0</v>
      </c>
      <c r="BH383" s="820">
        <v>0</v>
      </c>
      <c r="BI383" s="820">
        <v>0</v>
      </c>
      <c r="BJ383" s="820">
        <v>0</v>
      </c>
      <c r="BK383" s="820">
        <v>0</v>
      </c>
      <c r="BL383" s="820">
        <v>0</v>
      </c>
      <c r="BM383" s="820">
        <v>0</v>
      </c>
      <c r="BN383" s="820">
        <v>0</v>
      </c>
      <c r="BO383" s="820">
        <v>0</v>
      </c>
      <c r="BP383" s="820">
        <v>0</v>
      </c>
      <c r="BQ383" s="820">
        <v>0</v>
      </c>
      <c r="BR383" s="820">
        <v>0</v>
      </c>
      <c r="BS383" s="820">
        <v>0</v>
      </c>
      <c r="BT383" s="820">
        <v>0</v>
      </c>
      <c r="BU383" s="820"/>
      <c r="BV383" s="820"/>
      <c r="BW383" s="820"/>
      <c r="BX383" s="820"/>
      <c r="BY383" s="820"/>
      <c r="BZ383" s="820"/>
      <c r="CA383" s="816"/>
      <c r="CB383" s="820"/>
      <c r="CC383" s="820">
        <v>0</v>
      </c>
      <c r="CD383" s="820">
        <v>0</v>
      </c>
      <c r="CE383" s="820">
        <v>0</v>
      </c>
      <c r="CF383" s="820">
        <v>0</v>
      </c>
      <c r="CG383" s="820">
        <v>0</v>
      </c>
      <c r="CH383" s="820">
        <v>0</v>
      </c>
      <c r="CI383" s="820">
        <v>0</v>
      </c>
      <c r="CJ383" s="820">
        <v>0</v>
      </c>
      <c r="CK383" s="820">
        <v>0</v>
      </c>
      <c r="CL383" s="820">
        <v>0</v>
      </c>
      <c r="CM383" s="820">
        <v>0</v>
      </c>
      <c r="CN383" s="820">
        <v>0</v>
      </c>
      <c r="CO383" s="820">
        <v>0</v>
      </c>
      <c r="CP383" s="820">
        <v>0</v>
      </c>
      <c r="CQ383" s="820">
        <v>0</v>
      </c>
      <c r="CR383" s="820">
        <v>0</v>
      </c>
      <c r="CS383" s="820">
        <v>0</v>
      </c>
      <c r="CT383" s="820">
        <v>0</v>
      </c>
      <c r="CU383" s="820">
        <v>0</v>
      </c>
      <c r="CV383" s="820"/>
      <c r="CW383" s="820"/>
      <c r="CX383" s="820"/>
      <c r="CY383" s="820"/>
      <c r="CZ383" s="820"/>
      <c r="DA383" s="821"/>
    </row>
    <row r="384" spans="2:105">
      <c r="B384" s="759">
        <v>19526</v>
      </c>
      <c r="C384" s="760" t="s">
        <v>682</v>
      </c>
      <c r="D384" s="760" t="s">
        <v>826</v>
      </c>
      <c r="E384" s="760" t="s">
        <v>119</v>
      </c>
      <c r="F384" s="760" t="s">
        <v>820</v>
      </c>
      <c r="G384" s="760" t="s">
        <v>821</v>
      </c>
      <c r="H384" s="761">
        <v>2016</v>
      </c>
      <c r="I384" s="762"/>
      <c r="J384" s="763">
        <v>164288</v>
      </c>
      <c r="K384" s="763"/>
      <c r="L384" s="764" t="s">
        <v>741</v>
      </c>
      <c r="M384" s="760"/>
      <c r="N384" s="760"/>
      <c r="O384" s="760"/>
      <c r="P384" s="760"/>
      <c r="Q384" s="760"/>
      <c r="R384" s="760"/>
      <c r="S384" s="762"/>
      <c r="T384" s="760"/>
      <c r="U384" s="760" t="s">
        <v>823</v>
      </c>
      <c r="V384" s="765">
        <v>42563.37877314815</v>
      </c>
      <c r="W384" s="765">
        <v>42606</v>
      </c>
      <c r="X384" s="765">
        <v>42622</v>
      </c>
      <c r="Y384" s="766" t="s">
        <v>824</v>
      </c>
      <c r="Z384" s="767">
        <v>7</v>
      </c>
      <c r="AA384" s="766"/>
      <c r="AB384" s="768">
        <v>5697</v>
      </c>
      <c r="AC384" s="769">
        <v>42825</v>
      </c>
      <c r="AD384" s="762"/>
      <c r="AE384" s="760" t="s">
        <v>825</v>
      </c>
      <c r="AF384" s="760"/>
      <c r="AG384" s="760"/>
      <c r="AH384" s="770"/>
      <c r="AI384" s="771">
        <v>31852.785400000001</v>
      </c>
      <c r="AJ384" s="772">
        <v>6.0534999999999997</v>
      </c>
      <c r="AK384" s="762"/>
      <c r="AL384" s="773">
        <v>1.0995745479238597</v>
      </c>
      <c r="AM384" s="774">
        <v>0.81507066298473207</v>
      </c>
      <c r="AN384" s="774">
        <v>0.79396845615304457</v>
      </c>
      <c r="AO384" s="775">
        <v>0.79978556579113202</v>
      </c>
      <c r="AP384" s="762"/>
      <c r="AQ384" s="776">
        <v>35024.512106320719</v>
      </c>
      <c r="AR384" s="777">
        <v>4.9340302583780753</v>
      </c>
      <c r="AS384" s="777">
        <v>35024.512106320719</v>
      </c>
      <c r="AT384" s="777">
        <v>4.9340302583780753</v>
      </c>
      <c r="AU384" s="762"/>
      <c r="AV384" s="777">
        <v>27808.357804569081</v>
      </c>
      <c r="AW384" s="777">
        <v>3.9461661818274743</v>
      </c>
      <c r="AX384" s="777">
        <v>27808.357804569081</v>
      </c>
      <c r="AY384" s="777">
        <v>3.9461661818274743</v>
      </c>
      <c r="AZ384" s="762"/>
      <c r="BA384" s="778">
        <v>0</v>
      </c>
      <c r="BB384" s="778">
        <v>27808.357804569081</v>
      </c>
      <c r="BC384" s="778">
        <v>27808.357804569081</v>
      </c>
      <c r="BD384" s="778">
        <v>27808.357804569081</v>
      </c>
      <c r="BE384" s="778">
        <v>27808.357804569081</v>
      </c>
      <c r="BF384" s="778">
        <v>27808.357804569081</v>
      </c>
      <c r="BG384" s="778">
        <v>20669.33251724024</v>
      </c>
      <c r="BH384" s="778">
        <v>20669.33251724024</v>
      </c>
      <c r="BI384" s="778">
        <v>20669.33251724024</v>
      </c>
      <c r="BJ384" s="778">
        <v>15856.506480838776</v>
      </c>
      <c r="BK384" s="778">
        <v>15856.506480838776</v>
      </c>
      <c r="BL384" s="778">
        <v>8509.0764323577878</v>
      </c>
      <c r="BM384" s="778">
        <v>8509.0764323577878</v>
      </c>
      <c r="BN384" s="778">
        <v>0</v>
      </c>
      <c r="BO384" s="778">
        <v>0</v>
      </c>
      <c r="BP384" s="778">
        <v>0</v>
      </c>
      <c r="BQ384" s="778">
        <v>0</v>
      </c>
      <c r="BR384" s="778">
        <v>0</v>
      </c>
      <c r="BS384" s="778">
        <v>0</v>
      </c>
      <c r="BT384" s="778">
        <v>0</v>
      </c>
      <c r="BU384" s="778">
        <v>0</v>
      </c>
      <c r="BV384" s="778">
        <v>0</v>
      </c>
      <c r="BW384" s="778">
        <v>0</v>
      </c>
      <c r="BX384" s="778">
        <v>0</v>
      </c>
      <c r="BY384" s="778">
        <v>0</v>
      </c>
      <c r="BZ384" s="778">
        <v>0</v>
      </c>
      <c r="CA384" s="762"/>
      <c r="CB384" s="777">
        <v>0</v>
      </c>
      <c r="CC384" s="777">
        <v>3.9461661818274743</v>
      </c>
      <c r="CD384" s="777">
        <v>3.9461661818274743</v>
      </c>
      <c r="CE384" s="777">
        <v>3.9461661818274743</v>
      </c>
      <c r="CF384" s="777">
        <v>3.9461661818274743</v>
      </c>
      <c r="CG384" s="777">
        <v>3.9461661818274743</v>
      </c>
      <c r="CH384" s="777">
        <v>2.78581666441558</v>
      </c>
      <c r="CI384" s="777">
        <v>2.78581666441558</v>
      </c>
      <c r="CJ384" s="777">
        <v>2.78581666441558</v>
      </c>
      <c r="CK384" s="777">
        <v>2.78581666441558</v>
      </c>
      <c r="CL384" s="777">
        <v>2.78581666441558</v>
      </c>
      <c r="CM384" s="777">
        <v>1.3830323236747617</v>
      </c>
      <c r="CN384" s="777">
        <v>1.3830323236747617</v>
      </c>
      <c r="CO384" s="777">
        <v>0</v>
      </c>
      <c r="CP384" s="777">
        <v>0</v>
      </c>
      <c r="CQ384" s="777">
        <v>0</v>
      </c>
      <c r="CR384" s="777">
        <v>0</v>
      </c>
      <c r="CS384" s="777">
        <v>0</v>
      </c>
      <c r="CT384" s="777">
        <v>0</v>
      </c>
      <c r="CU384" s="777">
        <v>0</v>
      </c>
      <c r="CV384" s="777">
        <v>0</v>
      </c>
      <c r="CW384" s="777">
        <v>0</v>
      </c>
      <c r="CX384" s="777">
        <v>0</v>
      </c>
      <c r="CY384" s="777">
        <v>0</v>
      </c>
      <c r="CZ384" s="777">
        <v>0</v>
      </c>
      <c r="DA384" s="779">
        <v>0</v>
      </c>
    </row>
    <row r="385" spans="2:105">
      <c r="B385" s="800">
        <v>19314</v>
      </c>
      <c r="C385" s="782" t="s">
        <v>682</v>
      </c>
      <c r="D385" s="782" t="s">
        <v>858</v>
      </c>
      <c r="E385" s="782" t="s">
        <v>740</v>
      </c>
      <c r="F385" s="782" t="s">
        <v>820</v>
      </c>
      <c r="G385" s="782" t="s">
        <v>821</v>
      </c>
      <c r="H385" s="815">
        <v>2016</v>
      </c>
      <c r="I385" s="816"/>
      <c r="J385" s="764">
        <v>781414</v>
      </c>
      <c r="K385" s="764"/>
      <c r="L385" s="764" t="s">
        <v>29</v>
      </c>
      <c r="M385" s="782"/>
      <c r="N385" s="782"/>
      <c r="O385" s="782"/>
      <c r="P385" s="782"/>
      <c r="Q385" s="782"/>
      <c r="R385" s="782"/>
      <c r="S385" s="816"/>
      <c r="T385" s="782" t="s">
        <v>865</v>
      </c>
      <c r="U385" s="782"/>
      <c r="V385" s="782"/>
      <c r="W385" s="782"/>
      <c r="X385" s="801">
        <v>42593</v>
      </c>
      <c r="Y385" s="815" t="s">
        <v>862</v>
      </c>
      <c r="Z385" s="815">
        <v>1</v>
      </c>
      <c r="AA385" s="815"/>
      <c r="AB385" s="815">
        <v>250</v>
      </c>
      <c r="AC385" s="814">
        <v>42614</v>
      </c>
      <c r="AD385" s="816"/>
      <c r="AE385" s="782" t="s">
        <v>825</v>
      </c>
      <c r="AF385" s="782"/>
      <c r="AG385" s="782"/>
      <c r="AH385" s="817"/>
      <c r="AI385" s="800">
        <v>0</v>
      </c>
      <c r="AJ385" s="782">
        <v>0</v>
      </c>
      <c r="AK385" s="816"/>
      <c r="AL385" s="800" t="s">
        <v>833</v>
      </c>
      <c r="AM385" s="782" t="s">
        <v>833</v>
      </c>
      <c r="AN385" s="782" t="e">
        <v>#DIV/0!</v>
      </c>
      <c r="AO385" s="818" t="e">
        <v>#DIV/0!</v>
      </c>
      <c r="AP385" s="816"/>
      <c r="AQ385" s="819">
        <v>0</v>
      </c>
      <c r="AR385" s="820">
        <v>0</v>
      </c>
      <c r="AS385" s="820">
        <v>0</v>
      </c>
      <c r="AT385" s="820">
        <v>0</v>
      </c>
      <c r="AU385" s="816"/>
      <c r="AV385" s="820">
        <v>0</v>
      </c>
      <c r="AW385" s="820">
        <v>0</v>
      </c>
      <c r="AX385" s="820">
        <v>0</v>
      </c>
      <c r="AY385" s="820">
        <v>0</v>
      </c>
      <c r="AZ385" s="816"/>
      <c r="BA385" s="820"/>
      <c r="BB385" s="820">
        <v>0</v>
      </c>
      <c r="BC385" s="820">
        <v>0</v>
      </c>
      <c r="BD385" s="820">
        <v>0</v>
      </c>
      <c r="BE385" s="820">
        <v>0</v>
      </c>
      <c r="BF385" s="820">
        <v>0</v>
      </c>
      <c r="BG385" s="820">
        <v>0</v>
      </c>
      <c r="BH385" s="820">
        <v>0</v>
      </c>
      <c r="BI385" s="820">
        <v>0</v>
      </c>
      <c r="BJ385" s="820">
        <v>0</v>
      </c>
      <c r="BK385" s="820">
        <v>0</v>
      </c>
      <c r="BL385" s="820">
        <v>0</v>
      </c>
      <c r="BM385" s="820">
        <v>0</v>
      </c>
      <c r="BN385" s="820">
        <v>0</v>
      </c>
      <c r="BO385" s="820">
        <v>0</v>
      </c>
      <c r="BP385" s="820">
        <v>0</v>
      </c>
      <c r="BQ385" s="820">
        <v>0</v>
      </c>
      <c r="BR385" s="820">
        <v>0</v>
      </c>
      <c r="BS385" s="820">
        <v>0</v>
      </c>
      <c r="BT385" s="820">
        <v>0</v>
      </c>
      <c r="BU385" s="820"/>
      <c r="BV385" s="820"/>
      <c r="BW385" s="820"/>
      <c r="BX385" s="820"/>
      <c r="BY385" s="820"/>
      <c r="BZ385" s="820"/>
      <c r="CA385" s="816"/>
      <c r="CB385" s="820"/>
      <c r="CC385" s="820">
        <v>0</v>
      </c>
      <c r="CD385" s="820">
        <v>0</v>
      </c>
      <c r="CE385" s="820">
        <v>0</v>
      </c>
      <c r="CF385" s="820">
        <v>0</v>
      </c>
      <c r="CG385" s="820">
        <v>0</v>
      </c>
      <c r="CH385" s="820">
        <v>0</v>
      </c>
      <c r="CI385" s="820">
        <v>0</v>
      </c>
      <c r="CJ385" s="820">
        <v>0</v>
      </c>
      <c r="CK385" s="820">
        <v>0</v>
      </c>
      <c r="CL385" s="820">
        <v>0</v>
      </c>
      <c r="CM385" s="820">
        <v>0</v>
      </c>
      <c r="CN385" s="820">
        <v>0</v>
      </c>
      <c r="CO385" s="820">
        <v>0</v>
      </c>
      <c r="CP385" s="820">
        <v>0</v>
      </c>
      <c r="CQ385" s="820">
        <v>0</v>
      </c>
      <c r="CR385" s="820">
        <v>0</v>
      </c>
      <c r="CS385" s="820">
        <v>0</v>
      </c>
      <c r="CT385" s="820">
        <v>0</v>
      </c>
      <c r="CU385" s="820">
        <v>0</v>
      </c>
      <c r="CV385" s="820"/>
      <c r="CW385" s="820"/>
      <c r="CX385" s="820"/>
      <c r="CY385" s="820"/>
      <c r="CZ385" s="820"/>
      <c r="DA385" s="821"/>
    </row>
    <row r="386" spans="2:105">
      <c r="B386" s="800">
        <v>19323</v>
      </c>
      <c r="C386" s="782" t="s">
        <v>682</v>
      </c>
      <c r="D386" s="782" t="s">
        <v>858</v>
      </c>
      <c r="E386" s="782" t="s">
        <v>740</v>
      </c>
      <c r="F386" s="782" t="s">
        <v>820</v>
      </c>
      <c r="G386" s="782" t="s">
        <v>821</v>
      </c>
      <c r="H386" s="815">
        <v>2016</v>
      </c>
      <c r="I386" s="816"/>
      <c r="J386" s="764">
        <v>781417</v>
      </c>
      <c r="K386" s="764"/>
      <c r="L386" s="764" t="s">
        <v>29</v>
      </c>
      <c r="M386" s="782"/>
      <c r="N386" s="782"/>
      <c r="O386" s="782"/>
      <c r="P386" s="782"/>
      <c r="Q386" s="782"/>
      <c r="R386" s="782"/>
      <c r="S386" s="816"/>
      <c r="T386" s="782" t="s">
        <v>865</v>
      </c>
      <c r="U386" s="782"/>
      <c r="V386" s="782"/>
      <c r="W386" s="782"/>
      <c r="X386" s="801">
        <v>42593</v>
      </c>
      <c r="Y386" s="815" t="s">
        <v>862</v>
      </c>
      <c r="Z386" s="815">
        <v>1</v>
      </c>
      <c r="AA386" s="815"/>
      <c r="AB386" s="815">
        <v>250</v>
      </c>
      <c r="AC386" s="814">
        <v>42614</v>
      </c>
      <c r="AD386" s="816"/>
      <c r="AE386" s="782" t="s">
        <v>825</v>
      </c>
      <c r="AF386" s="782"/>
      <c r="AG386" s="782"/>
      <c r="AH386" s="817"/>
      <c r="AI386" s="800">
        <v>0</v>
      </c>
      <c r="AJ386" s="782">
        <v>0</v>
      </c>
      <c r="AK386" s="816"/>
      <c r="AL386" s="800" t="s">
        <v>833</v>
      </c>
      <c r="AM386" s="782" t="s">
        <v>833</v>
      </c>
      <c r="AN386" s="782" t="e">
        <v>#DIV/0!</v>
      </c>
      <c r="AO386" s="818" t="e">
        <v>#DIV/0!</v>
      </c>
      <c r="AP386" s="816"/>
      <c r="AQ386" s="819">
        <v>0</v>
      </c>
      <c r="AR386" s="820">
        <v>0</v>
      </c>
      <c r="AS386" s="820">
        <v>0</v>
      </c>
      <c r="AT386" s="820">
        <v>0</v>
      </c>
      <c r="AU386" s="816"/>
      <c r="AV386" s="820">
        <v>0</v>
      </c>
      <c r="AW386" s="820">
        <v>0</v>
      </c>
      <c r="AX386" s="820">
        <v>0</v>
      </c>
      <c r="AY386" s="820">
        <v>0</v>
      </c>
      <c r="AZ386" s="816"/>
      <c r="BA386" s="820"/>
      <c r="BB386" s="820">
        <v>0</v>
      </c>
      <c r="BC386" s="820">
        <v>0</v>
      </c>
      <c r="BD386" s="820">
        <v>0</v>
      </c>
      <c r="BE386" s="820">
        <v>0</v>
      </c>
      <c r="BF386" s="820">
        <v>0</v>
      </c>
      <c r="BG386" s="820">
        <v>0</v>
      </c>
      <c r="BH386" s="820">
        <v>0</v>
      </c>
      <c r="BI386" s="820">
        <v>0</v>
      </c>
      <c r="BJ386" s="820">
        <v>0</v>
      </c>
      <c r="BK386" s="820">
        <v>0</v>
      </c>
      <c r="BL386" s="820">
        <v>0</v>
      </c>
      <c r="BM386" s="820">
        <v>0</v>
      </c>
      <c r="BN386" s="820">
        <v>0</v>
      </c>
      <c r="BO386" s="820">
        <v>0</v>
      </c>
      <c r="BP386" s="820">
        <v>0</v>
      </c>
      <c r="BQ386" s="820">
        <v>0</v>
      </c>
      <c r="BR386" s="820">
        <v>0</v>
      </c>
      <c r="BS386" s="820">
        <v>0</v>
      </c>
      <c r="BT386" s="820">
        <v>0</v>
      </c>
      <c r="BU386" s="820"/>
      <c r="BV386" s="820"/>
      <c r="BW386" s="820"/>
      <c r="BX386" s="820"/>
      <c r="BY386" s="820"/>
      <c r="BZ386" s="820"/>
      <c r="CA386" s="816"/>
      <c r="CB386" s="820"/>
      <c r="CC386" s="820">
        <v>0</v>
      </c>
      <c r="CD386" s="820">
        <v>0</v>
      </c>
      <c r="CE386" s="820">
        <v>0</v>
      </c>
      <c r="CF386" s="820">
        <v>0</v>
      </c>
      <c r="CG386" s="820">
        <v>0</v>
      </c>
      <c r="CH386" s="820">
        <v>0</v>
      </c>
      <c r="CI386" s="820">
        <v>0</v>
      </c>
      <c r="CJ386" s="820">
        <v>0</v>
      </c>
      <c r="CK386" s="820">
        <v>0</v>
      </c>
      <c r="CL386" s="820">
        <v>0</v>
      </c>
      <c r="CM386" s="820">
        <v>0</v>
      </c>
      <c r="CN386" s="820">
        <v>0</v>
      </c>
      <c r="CO386" s="820">
        <v>0</v>
      </c>
      <c r="CP386" s="820">
        <v>0</v>
      </c>
      <c r="CQ386" s="820">
        <v>0</v>
      </c>
      <c r="CR386" s="820">
        <v>0</v>
      </c>
      <c r="CS386" s="820">
        <v>0</v>
      </c>
      <c r="CT386" s="820">
        <v>0</v>
      </c>
      <c r="CU386" s="820">
        <v>0</v>
      </c>
      <c r="CV386" s="820"/>
      <c r="CW386" s="820"/>
      <c r="CX386" s="820"/>
      <c r="CY386" s="820"/>
      <c r="CZ386" s="820"/>
      <c r="DA386" s="821"/>
    </row>
    <row r="387" spans="2:105">
      <c r="B387" s="800">
        <v>19334</v>
      </c>
      <c r="C387" s="782" t="s">
        <v>682</v>
      </c>
      <c r="D387" s="782" t="s">
        <v>858</v>
      </c>
      <c r="E387" s="782" t="s">
        <v>740</v>
      </c>
      <c r="F387" s="782" t="s">
        <v>820</v>
      </c>
      <c r="G387" s="782" t="s">
        <v>821</v>
      </c>
      <c r="H387" s="815">
        <v>2016</v>
      </c>
      <c r="I387" s="816"/>
      <c r="J387" s="764">
        <v>781924</v>
      </c>
      <c r="K387" s="764"/>
      <c r="L387" s="764" t="s">
        <v>29</v>
      </c>
      <c r="M387" s="782"/>
      <c r="N387" s="782"/>
      <c r="O387" s="782"/>
      <c r="P387" s="782"/>
      <c r="Q387" s="782"/>
      <c r="R387" s="782"/>
      <c r="S387" s="816"/>
      <c r="T387" s="782" t="s">
        <v>865</v>
      </c>
      <c r="U387" s="782"/>
      <c r="V387" s="782"/>
      <c r="W387" s="782"/>
      <c r="X387" s="801">
        <v>42597</v>
      </c>
      <c r="Y387" s="815" t="s">
        <v>862</v>
      </c>
      <c r="Z387" s="815">
        <v>1</v>
      </c>
      <c r="AA387" s="815"/>
      <c r="AB387" s="815">
        <v>250</v>
      </c>
      <c r="AC387" s="814">
        <v>42621</v>
      </c>
      <c r="AD387" s="816"/>
      <c r="AE387" s="782" t="s">
        <v>825</v>
      </c>
      <c r="AF387" s="782"/>
      <c r="AG387" s="782"/>
      <c r="AH387" s="817"/>
      <c r="AI387" s="800">
        <v>0</v>
      </c>
      <c r="AJ387" s="782">
        <v>0</v>
      </c>
      <c r="AK387" s="816"/>
      <c r="AL387" s="800" t="s">
        <v>833</v>
      </c>
      <c r="AM387" s="782" t="s">
        <v>833</v>
      </c>
      <c r="AN387" s="782" t="e">
        <v>#DIV/0!</v>
      </c>
      <c r="AO387" s="818" t="e">
        <v>#DIV/0!</v>
      </c>
      <c r="AP387" s="816"/>
      <c r="AQ387" s="819">
        <v>0</v>
      </c>
      <c r="AR387" s="820">
        <v>0</v>
      </c>
      <c r="AS387" s="820">
        <v>0</v>
      </c>
      <c r="AT387" s="820">
        <v>0</v>
      </c>
      <c r="AU387" s="816"/>
      <c r="AV387" s="820">
        <v>0</v>
      </c>
      <c r="AW387" s="820">
        <v>0</v>
      </c>
      <c r="AX387" s="820">
        <v>0</v>
      </c>
      <c r="AY387" s="820">
        <v>0</v>
      </c>
      <c r="AZ387" s="816"/>
      <c r="BA387" s="820"/>
      <c r="BB387" s="820">
        <v>0</v>
      </c>
      <c r="BC387" s="820">
        <v>0</v>
      </c>
      <c r="BD387" s="820">
        <v>0</v>
      </c>
      <c r="BE387" s="820">
        <v>0</v>
      </c>
      <c r="BF387" s="820">
        <v>0</v>
      </c>
      <c r="BG387" s="820">
        <v>0</v>
      </c>
      <c r="BH387" s="820">
        <v>0</v>
      </c>
      <c r="BI387" s="820">
        <v>0</v>
      </c>
      <c r="BJ387" s="820">
        <v>0</v>
      </c>
      <c r="BK387" s="820">
        <v>0</v>
      </c>
      <c r="BL387" s="820">
        <v>0</v>
      </c>
      <c r="BM387" s="820">
        <v>0</v>
      </c>
      <c r="BN387" s="820">
        <v>0</v>
      </c>
      <c r="BO387" s="820">
        <v>0</v>
      </c>
      <c r="BP387" s="820">
        <v>0</v>
      </c>
      <c r="BQ387" s="820">
        <v>0</v>
      </c>
      <c r="BR387" s="820">
        <v>0</v>
      </c>
      <c r="BS387" s="820">
        <v>0</v>
      </c>
      <c r="BT387" s="820">
        <v>0</v>
      </c>
      <c r="BU387" s="820"/>
      <c r="BV387" s="820"/>
      <c r="BW387" s="820"/>
      <c r="BX387" s="820"/>
      <c r="BY387" s="820"/>
      <c r="BZ387" s="820"/>
      <c r="CA387" s="816"/>
      <c r="CB387" s="820"/>
      <c r="CC387" s="820">
        <v>0</v>
      </c>
      <c r="CD387" s="820">
        <v>0</v>
      </c>
      <c r="CE387" s="820">
        <v>0</v>
      </c>
      <c r="CF387" s="820">
        <v>0</v>
      </c>
      <c r="CG387" s="820">
        <v>0</v>
      </c>
      <c r="CH387" s="820">
        <v>0</v>
      </c>
      <c r="CI387" s="820">
        <v>0</v>
      </c>
      <c r="CJ387" s="820">
        <v>0</v>
      </c>
      <c r="CK387" s="820">
        <v>0</v>
      </c>
      <c r="CL387" s="820">
        <v>0</v>
      </c>
      <c r="CM387" s="820">
        <v>0</v>
      </c>
      <c r="CN387" s="820">
        <v>0</v>
      </c>
      <c r="CO387" s="820">
        <v>0</v>
      </c>
      <c r="CP387" s="820">
        <v>0</v>
      </c>
      <c r="CQ387" s="820">
        <v>0</v>
      </c>
      <c r="CR387" s="820">
        <v>0</v>
      </c>
      <c r="CS387" s="820">
        <v>0</v>
      </c>
      <c r="CT387" s="820">
        <v>0</v>
      </c>
      <c r="CU387" s="820">
        <v>0</v>
      </c>
      <c r="CV387" s="820"/>
      <c r="CW387" s="820"/>
      <c r="CX387" s="820"/>
      <c r="CY387" s="820"/>
      <c r="CZ387" s="820"/>
      <c r="DA387" s="821"/>
    </row>
    <row r="388" spans="2:105">
      <c r="B388" s="800">
        <v>19338</v>
      </c>
      <c r="C388" s="782" t="s">
        <v>682</v>
      </c>
      <c r="D388" s="782" t="s">
        <v>858</v>
      </c>
      <c r="E388" s="782" t="s">
        <v>740</v>
      </c>
      <c r="F388" s="782" t="s">
        <v>820</v>
      </c>
      <c r="G388" s="782" t="s">
        <v>821</v>
      </c>
      <c r="H388" s="815">
        <v>2016</v>
      </c>
      <c r="I388" s="816"/>
      <c r="J388" s="764">
        <v>789305</v>
      </c>
      <c r="K388" s="764"/>
      <c r="L388" s="764" t="s">
        <v>29</v>
      </c>
      <c r="M388" s="782"/>
      <c r="N388" s="782"/>
      <c r="O388" s="782"/>
      <c r="P388" s="782"/>
      <c r="Q388" s="782"/>
      <c r="R388" s="782"/>
      <c r="S388" s="816"/>
      <c r="T388" s="782" t="s">
        <v>865</v>
      </c>
      <c r="U388" s="782"/>
      <c r="V388" s="782"/>
      <c r="W388" s="782"/>
      <c r="X388" s="801">
        <v>42611</v>
      </c>
      <c r="Y388" s="815" t="s">
        <v>862</v>
      </c>
      <c r="Z388" s="815">
        <v>1</v>
      </c>
      <c r="AA388" s="815"/>
      <c r="AB388" s="815">
        <v>250</v>
      </c>
      <c r="AC388" s="814">
        <v>42635</v>
      </c>
      <c r="AD388" s="816"/>
      <c r="AE388" s="782" t="s">
        <v>825</v>
      </c>
      <c r="AF388" s="782"/>
      <c r="AG388" s="782"/>
      <c r="AH388" s="817"/>
      <c r="AI388" s="800">
        <v>0</v>
      </c>
      <c r="AJ388" s="782">
        <v>0</v>
      </c>
      <c r="AK388" s="816"/>
      <c r="AL388" s="800" t="s">
        <v>833</v>
      </c>
      <c r="AM388" s="782" t="s">
        <v>833</v>
      </c>
      <c r="AN388" s="782" t="e">
        <v>#DIV/0!</v>
      </c>
      <c r="AO388" s="818" t="e">
        <v>#DIV/0!</v>
      </c>
      <c r="AP388" s="816"/>
      <c r="AQ388" s="819">
        <v>0</v>
      </c>
      <c r="AR388" s="820">
        <v>0</v>
      </c>
      <c r="AS388" s="820">
        <v>0</v>
      </c>
      <c r="AT388" s="820">
        <v>0</v>
      </c>
      <c r="AU388" s="816"/>
      <c r="AV388" s="820">
        <v>0</v>
      </c>
      <c r="AW388" s="820">
        <v>0</v>
      </c>
      <c r="AX388" s="820">
        <v>0</v>
      </c>
      <c r="AY388" s="820">
        <v>0</v>
      </c>
      <c r="AZ388" s="816"/>
      <c r="BA388" s="820"/>
      <c r="BB388" s="820">
        <v>0</v>
      </c>
      <c r="BC388" s="820">
        <v>0</v>
      </c>
      <c r="BD388" s="820">
        <v>0</v>
      </c>
      <c r="BE388" s="820">
        <v>0</v>
      </c>
      <c r="BF388" s="820">
        <v>0</v>
      </c>
      <c r="BG388" s="820">
        <v>0</v>
      </c>
      <c r="BH388" s="820">
        <v>0</v>
      </c>
      <c r="BI388" s="820">
        <v>0</v>
      </c>
      <c r="BJ388" s="820">
        <v>0</v>
      </c>
      <c r="BK388" s="820">
        <v>0</v>
      </c>
      <c r="BL388" s="820">
        <v>0</v>
      </c>
      <c r="BM388" s="820">
        <v>0</v>
      </c>
      <c r="BN388" s="820">
        <v>0</v>
      </c>
      <c r="BO388" s="820">
        <v>0</v>
      </c>
      <c r="BP388" s="820">
        <v>0</v>
      </c>
      <c r="BQ388" s="820">
        <v>0</v>
      </c>
      <c r="BR388" s="820">
        <v>0</v>
      </c>
      <c r="BS388" s="820">
        <v>0</v>
      </c>
      <c r="BT388" s="820">
        <v>0</v>
      </c>
      <c r="BU388" s="820"/>
      <c r="BV388" s="820"/>
      <c r="BW388" s="820"/>
      <c r="BX388" s="820"/>
      <c r="BY388" s="820"/>
      <c r="BZ388" s="820"/>
      <c r="CA388" s="816"/>
      <c r="CB388" s="820"/>
      <c r="CC388" s="820">
        <v>0</v>
      </c>
      <c r="CD388" s="820">
        <v>0</v>
      </c>
      <c r="CE388" s="820">
        <v>0</v>
      </c>
      <c r="CF388" s="820">
        <v>0</v>
      </c>
      <c r="CG388" s="820">
        <v>0</v>
      </c>
      <c r="CH388" s="820">
        <v>0</v>
      </c>
      <c r="CI388" s="820">
        <v>0</v>
      </c>
      <c r="CJ388" s="820">
        <v>0</v>
      </c>
      <c r="CK388" s="820">
        <v>0</v>
      </c>
      <c r="CL388" s="820">
        <v>0</v>
      </c>
      <c r="CM388" s="820">
        <v>0</v>
      </c>
      <c r="CN388" s="820">
        <v>0</v>
      </c>
      <c r="CO388" s="820">
        <v>0</v>
      </c>
      <c r="CP388" s="820">
        <v>0</v>
      </c>
      <c r="CQ388" s="820">
        <v>0</v>
      </c>
      <c r="CR388" s="820">
        <v>0</v>
      </c>
      <c r="CS388" s="820">
        <v>0</v>
      </c>
      <c r="CT388" s="820">
        <v>0</v>
      </c>
      <c r="CU388" s="820">
        <v>0</v>
      </c>
      <c r="CV388" s="820"/>
      <c r="CW388" s="820"/>
      <c r="CX388" s="820"/>
      <c r="CY388" s="820"/>
      <c r="CZ388" s="820"/>
      <c r="DA388" s="821"/>
    </row>
    <row r="389" spans="2:105">
      <c r="B389" s="800">
        <v>19368</v>
      </c>
      <c r="C389" s="782" t="s">
        <v>682</v>
      </c>
      <c r="D389" s="782" t="s">
        <v>858</v>
      </c>
      <c r="E389" s="782" t="s">
        <v>740</v>
      </c>
      <c r="F389" s="782" t="s">
        <v>820</v>
      </c>
      <c r="G389" s="782" t="s">
        <v>821</v>
      </c>
      <c r="H389" s="815">
        <v>2016</v>
      </c>
      <c r="I389" s="816"/>
      <c r="J389" s="764">
        <v>800047</v>
      </c>
      <c r="K389" s="764"/>
      <c r="L389" s="764" t="s">
        <v>29</v>
      </c>
      <c r="M389" s="782"/>
      <c r="N389" s="782"/>
      <c r="O389" s="782"/>
      <c r="P389" s="782"/>
      <c r="Q389" s="782"/>
      <c r="R389" s="782"/>
      <c r="S389" s="816"/>
      <c r="T389" s="782" t="s">
        <v>865</v>
      </c>
      <c r="U389" s="782"/>
      <c r="V389" s="782"/>
      <c r="W389" s="782"/>
      <c r="X389" s="801">
        <v>42643</v>
      </c>
      <c r="Y389" s="815" t="s">
        <v>862</v>
      </c>
      <c r="Z389" s="815">
        <v>1</v>
      </c>
      <c r="AA389" s="815"/>
      <c r="AB389" s="815">
        <v>250</v>
      </c>
      <c r="AC389" s="814">
        <v>42676</v>
      </c>
      <c r="AD389" s="816"/>
      <c r="AE389" s="782" t="s">
        <v>825</v>
      </c>
      <c r="AF389" s="782"/>
      <c r="AG389" s="782"/>
      <c r="AH389" s="817"/>
      <c r="AI389" s="800">
        <v>0</v>
      </c>
      <c r="AJ389" s="782">
        <v>0</v>
      </c>
      <c r="AK389" s="816"/>
      <c r="AL389" s="800" t="s">
        <v>833</v>
      </c>
      <c r="AM389" s="782" t="s">
        <v>833</v>
      </c>
      <c r="AN389" s="782" t="e">
        <v>#DIV/0!</v>
      </c>
      <c r="AO389" s="818" t="e">
        <v>#DIV/0!</v>
      </c>
      <c r="AP389" s="816"/>
      <c r="AQ389" s="819">
        <v>0</v>
      </c>
      <c r="AR389" s="820">
        <v>0</v>
      </c>
      <c r="AS389" s="820">
        <v>0</v>
      </c>
      <c r="AT389" s="820">
        <v>0</v>
      </c>
      <c r="AU389" s="816"/>
      <c r="AV389" s="820">
        <v>0</v>
      </c>
      <c r="AW389" s="820">
        <v>0</v>
      </c>
      <c r="AX389" s="820">
        <v>0</v>
      </c>
      <c r="AY389" s="820">
        <v>0</v>
      </c>
      <c r="AZ389" s="816"/>
      <c r="BA389" s="820"/>
      <c r="BB389" s="820">
        <v>0</v>
      </c>
      <c r="BC389" s="820">
        <v>0</v>
      </c>
      <c r="BD389" s="820">
        <v>0</v>
      </c>
      <c r="BE389" s="820">
        <v>0</v>
      </c>
      <c r="BF389" s="820">
        <v>0</v>
      </c>
      <c r="BG389" s="820">
        <v>0</v>
      </c>
      <c r="BH389" s="820">
        <v>0</v>
      </c>
      <c r="BI389" s="820">
        <v>0</v>
      </c>
      <c r="BJ389" s="820">
        <v>0</v>
      </c>
      <c r="BK389" s="820">
        <v>0</v>
      </c>
      <c r="BL389" s="820">
        <v>0</v>
      </c>
      <c r="BM389" s="820">
        <v>0</v>
      </c>
      <c r="BN389" s="820">
        <v>0</v>
      </c>
      <c r="BO389" s="820">
        <v>0</v>
      </c>
      <c r="BP389" s="820">
        <v>0</v>
      </c>
      <c r="BQ389" s="820">
        <v>0</v>
      </c>
      <c r="BR389" s="820">
        <v>0</v>
      </c>
      <c r="BS389" s="820">
        <v>0</v>
      </c>
      <c r="BT389" s="820">
        <v>0</v>
      </c>
      <c r="BU389" s="820"/>
      <c r="BV389" s="820"/>
      <c r="BW389" s="820"/>
      <c r="BX389" s="820"/>
      <c r="BY389" s="820"/>
      <c r="BZ389" s="820"/>
      <c r="CA389" s="816"/>
      <c r="CB389" s="820"/>
      <c r="CC389" s="820">
        <v>0</v>
      </c>
      <c r="CD389" s="820">
        <v>0</v>
      </c>
      <c r="CE389" s="820">
        <v>0</v>
      </c>
      <c r="CF389" s="820">
        <v>0</v>
      </c>
      <c r="CG389" s="820">
        <v>0</v>
      </c>
      <c r="CH389" s="820">
        <v>0</v>
      </c>
      <c r="CI389" s="820">
        <v>0</v>
      </c>
      <c r="CJ389" s="820">
        <v>0</v>
      </c>
      <c r="CK389" s="820">
        <v>0</v>
      </c>
      <c r="CL389" s="820">
        <v>0</v>
      </c>
      <c r="CM389" s="820">
        <v>0</v>
      </c>
      <c r="CN389" s="820">
        <v>0</v>
      </c>
      <c r="CO389" s="820">
        <v>0</v>
      </c>
      <c r="CP389" s="820">
        <v>0</v>
      </c>
      <c r="CQ389" s="820">
        <v>0</v>
      </c>
      <c r="CR389" s="820">
        <v>0</v>
      </c>
      <c r="CS389" s="820">
        <v>0</v>
      </c>
      <c r="CT389" s="820">
        <v>0</v>
      </c>
      <c r="CU389" s="820">
        <v>0</v>
      </c>
      <c r="CV389" s="820"/>
      <c r="CW389" s="820"/>
      <c r="CX389" s="820"/>
      <c r="CY389" s="820"/>
      <c r="CZ389" s="820"/>
      <c r="DA389" s="821"/>
    </row>
    <row r="390" spans="2:105">
      <c r="B390" s="800">
        <v>19385</v>
      </c>
      <c r="C390" s="782" t="s">
        <v>682</v>
      </c>
      <c r="D390" s="782" t="s">
        <v>858</v>
      </c>
      <c r="E390" s="782" t="s">
        <v>740</v>
      </c>
      <c r="F390" s="782" t="s">
        <v>820</v>
      </c>
      <c r="G390" s="782" t="s">
        <v>821</v>
      </c>
      <c r="H390" s="815">
        <v>2016</v>
      </c>
      <c r="I390" s="816"/>
      <c r="J390" s="764">
        <v>797265</v>
      </c>
      <c r="K390" s="764"/>
      <c r="L390" s="764" t="s">
        <v>29</v>
      </c>
      <c r="M390" s="782"/>
      <c r="N390" s="782"/>
      <c r="O390" s="782"/>
      <c r="P390" s="782"/>
      <c r="Q390" s="782"/>
      <c r="R390" s="782"/>
      <c r="S390" s="816"/>
      <c r="T390" s="782" t="s">
        <v>865</v>
      </c>
      <c r="U390" s="782"/>
      <c r="V390" s="782"/>
      <c r="W390" s="782"/>
      <c r="X390" s="801">
        <v>42633</v>
      </c>
      <c r="Y390" s="815" t="s">
        <v>862</v>
      </c>
      <c r="Z390" s="815">
        <v>1</v>
      </c>
      <c r="AA390" s="815"/>
      <c r="AB390" s="815">
        <v>250</v>
      </c>
      <c r="AC390" s="814">
        <v>42676</v>
      </c>
      <c r="AD390" s="816"/>
      <c r="AE390" s="782" t="s">
        <v>825</v>
      </c>
      <c r="AF390" s="782"/>
      <c r="AG390" s="782"/>
      <c r="AH390" s="817"/>
      <c r="AI390" s="800">
        <v>0</v>
      </c>
      <c r="AJ390" s="782">
        <v>0</v>
      </c>
      <c r="AK390" s="816"/>
      <c r="AL390" s="800" t="s">
        <v>833</v>
      </c>
      <c r="AM390" s="782" t="s">
        <v>833</v>
      </c>
      <c r="AN390" s="782" t="e">
        <v>#DIV/0!</v>
      </c>
      <c r="AO390" s="818" t="e">
        <v>#DIV/0!</v>
      </c>
      <c r="AP390" s="816"/>
      <c r="AQ390" s="819">
        <v>0</v>
      </c>
      <c r="AR390" s="820">
        <v>0</v>
      </c>
      <c r="AS390" s="820">
        <v>0</v>
      </c>
      <c r="AT390" s="820">
        <v>0</v>
      </c>
      <c r="AU390" s="816"/>
      <c r="AV390" s="820">
        <v>0</v>
      </c>
      <c r="AW390" s="820">
        <v>0</v>
      </c>
      <c r="AX390" s="820">
        <v>0</v>
      </c>
      <c r="AY390" s="820">
        <v>0</v>
      </c>
      <c r="AZ390" s="816"/>
      <c r="BA390" s="820"/>
      <c r="BB390" s="820">
        <v>0</v>
      </c>
      <c r="BC390" s="820">
        <v>0</v>
      </c>
      <c r="BD390" s="820">
        <v>0</v>
      </c>
      <c r="BE390" s="820">
        <v>0</v>
      </c>
      <c r="BF390" s="820">
        <v>0</v>
      </c>
      <c r="BG390" s="820">
        <v>0</v>
      </c>
      <c r="BH390" s="820">
        <v>0</v>
      </c>
      <c r="BI390" s="820">
        <v>0</v>
      </c>
      <c r="BJ390" s="820">
        <v>0</v>
      </c>
      <c r="BK390" s="820">
        <v>0</v>
      </c>
      <c r="BL390" s="820">
        <v>0</v>
      </c>
      <c r="BM390" s="820">
        <v>0</v>
      </c>
      <c r="BN390" s="820">
        <v>0</v>
      </c>
      <c r="BO390" s="820">
        <v>0</v>
      </c>
      <c r="BP390" s="820">
        <v>0</v>
      </c>
      <c r="BQ390" s="820">
        <v>0</v>
      </c>
      <c r="BR390" s="820">
        <v>0</v>
      </c>
      <c r="BS390" s="820">
        <v>0</v>
      </c>
      <c r="BT390" s="820">
        <v>0</v>
      </c>
      <c r="BU390" s="820"/>
      <c r="BV390" s="820"/>
      <c r="BW390" s="820"/>
      <c r="BX390" s="820"/>
      <c r="BY390" s="820"/>
      <c r="BZ390" s="820"/>
      <c r="CA390" s="816"/>
      <c r="CB390" s="820"/>
      <c r="CC390" s="820">
        <v>0</v>
      </c>
      <c r="CD390" s="820">
        <v>0</v>
      </c>
      <c r="CE390" s="820">
        <v>0</v>
      </c>
      <c r="CF390" s="820">
        <v>0</v>
      </c>
      <c r="CG390" s="820">
        <v>0</v>
      </c>
      <c r="CH390" s="820">
        <v>0</v>
      </c>
      <c r="CI390" s="820">
        <v>0</v>
      </c>
      <c r="CJ390" s="820">
        <v>0</v>
      </c>
      <c r="CK390" s="820">
        <v>0</v>
      </c>
      <c r="CL390" s="820">
        <v>0</v>
      </c>
      <c r="CM390" s="820">
        <v>0</v>
      </c>
      <c r="CN390" s="820">
        <v>0</v>
      </c>
      <c r="CO390" s="820">
        <v>0</v>
      </c>
      <c r="CP390" s="820">
        <v>0</v>
      </c>
      <c r="CQ390" s="820">
        <v>0</v>
      </c>
      <c r="CR390" s="820">
        <v>0</v>
      </c>
      <c r="CS390" s="820">
        <v>0</v>
      </c>
      <c r="CT390" s="820">
        <v>0</v>
      </c>
      <c r="CU390" s="820">
        <v>0</v>
      </c>
      <c r="CV390" s="820"/>
      <c r="CW390" s="820"/>
      <c r="CX390" s="820"/>
      <c r="CY390" s="820"/>
      <c r="CZ390" s="820"/>
      <c r="DA390" s="821"/>
    </row>
    <row r="391" spans="2:105">
      <c r="B391" s="800">
        <v>19391</v>
      </c>
      <c r="C391" s="782" t="s">
        <v>682</v>
      </c>
      <c r="D391" s="782" t="s">
        <v>858</v>
      </c>
      <c r="E391" s="782" t="s">
        <v>740</v>
      </c>
      <c r="F391" s="782" t="s">
        <v>820</v>
      </c>
      <c r="G391" s="782" t="s">
        <v>821</v>
      </c>
      <c r="H391" s="815">
        <v>2016</v>
      </c>
      <c r="I391" s="816"/>
      <c r="J391" s="764">
        <v>806806</v>
      </c>
      <c r="K391" s="764"/>
      <c r="L391" s="764" t="s">
        <v>29</v>
      </c>
      <c r="M391" s="782"/>
      <c r="N391" s="782"/>
      <c r="O391" s="782"/>
      <c r="P391" s="782"/>
      <c r="Q391" s="782"/>
      <c r="R391" s="782"/>
      <c r="S391" s="816"/>
      <c r="T391" s="782" t="s">
        <v>865</v>
      </c>
      <c r="U391" s="782"/>
      <c r="V391" s="782"/>
      <c r="W391" s="782"/>
      <c r="X391" s="801">
        <v>42667</v>
      </c>
      <c r="Y391" s="815" t="s">
        <v>862</v>
      </c>
      <c r="Z391" s="815">
        <v>1</v>
      </c>
      <c r="AA391" s="815"/>
      <c r="AB391" s="815">
        <v>250</v>
      </c>
      <c r="AC391" s="814">
        <v>42692</v>
      </c>
      <c r="AD391" s="816"/>
      <c r="AE391" s="782" t="s">
        <v>825</v>
      </c>
      <c r="AF391" s="782"/>
      <c r="AG391" s="782"/>
      <c r="AH391" s="817"/>
      <c r="AI391" s="800">
        <v>0</v>
      </c>
      <c r="AJ391" s="782">
        <v>0</v>
      </c>
      <c r="AK391" s="816"/>
      <c r="AL391" s="800" t="s">
        <v>833</v>
      </c>
      <c r="AM391" s="782" t="s">
        <v>833</v>
      </c>
      <c r="AN391" s="782" t="e">
        <v>#DIV/0!</v>
      </c>
      <c r="AO391" s="818" t="e">
        <v>#DIV/0!</v>
      </c>
      <c r="AP391" s="816"/>
      <c r="AQ391" s="819">
        <v>0</v>
      </c>
      <c r="AR391" s="820">
        <v>0</v>
      </c>
      <c r="AS391" s="820">
        <v>0</v>
      </c>
      <c r="AT391" s="820">
        <v>0</v>
      </c>
      <c r="AU391" s="816"/>
      <c r="AV391" s="820">
        <v>0</v>
      </c>
      <c r="AW391" s="820">
        <v>0</v>
      </c>
      <c r="AX391" s="820">
        <v>0</v>
      </c>
      <c r="AY391" s="820">
        <v>0</v>
      </c>
      <c r="AZ391" s="816"/>
      <c r="BA391" s="820"/>
      <c r="BB391" s="820">
        <v>0</v>
      </c>
      <c r="BC391" s="820">
        <v>0</v>
      </c>
      <c r="BD391" s="820">
        <v>0</v>
      </c>
      <c r="BE391" s="820">
        <v>0</v>
      </c>
      <c r="BF391" s="820">
        <v>0</v>
      </c>
      <c r="BG391" s="820">
        <v>0</v>
      </c>
      <c r="BH391" s="820">
        <v>0</v>
      </c>
      <c r="BI391" s="820">
        <v>0</v>
      </c>
      <c r="BJ391" s="820">
        <v>0</v>
      </c>
      <c r="BK391" s="820">
        <v>0</v>
      </c>
      <c r="BL391" s="820">
        <v>0</v>
      </c>
      <c r="BM391" s="820">
        <v>0</v>
      </c>
      <c r="BN391" s="820">
        <v>0</v>
      </c>
      <c r="BO391" s="820">
        <v>0</v>
      </c>
      <c r="BP391" s="820">
        <v>0</v>
      </c>
      <c r="BQ391" s="820">
        <v>0</v>
      </c>
      <c r="BR391" s="820">
        <v>0</v>
      </c>
      <c r="BS391" s="820">
        <v>0</v>
      </c>
      <c r="BT391" s="820">
        <v>0</v>
      </c>
      <c r="BU391" s="820"/>
      <c r="BV391" s="820"/>
      <c r="BW391" s="820"/>
      <c r="BX391" s="820"/>
      <c r="BY391" s="820"/>
      <c r="BZ391" s="820"/>
      <c r="CA391" s="816"/>
      <c r="CB391" s="820"/>
      <c r="CC391" s="820">
        <v>0</v>
      </c>
      <c r="CD391" s="820">
        <v>0</v>
      </c>
      <c r="CE391" s="820">
        <v>0</v>
      </c>
      <c r="CF391" s="820">
        <v>0</v>
      </c>
      <c r="CG391" s="820">
        <v>0</v>
      </c>
      <c r="CH391" s="820">
        <v>0</v>
      </c>
      <c r="CI391" s="820">
        <v>0</v>
      </c>
      <c r="CJ391" s="820">
        <v>0</v>
      </c>
      <c r="CK391" s="820">
        <v>0</v>
      </c>
      <c r="CL391" s="820">
        <v>0</v>
      </c>
      <c r="CM391" s="820">
        <v>0</v>
      </c>
      <c r="CN391" s="820">
        <v>0</v>
      </c>
      <c r="CO391" s="820">
        <v>0</v>
      </c>
      <c r="CP391" s="820">
        <v>0</v>
      </c>
      <c r="CQ391" s="820">
        <v>0</v>
      </c>
      <c r="CR391" s="820">
        <v>0</v>
      </c>
      <c r="CS391" s="820">
        <v>0</v>
      </c>
      <c r="CT391" s="820">
        <v>0</v>
      </c>
      <c r="CU391" s="820">
        <v>0</v>
      </c>
      <c r="CV391" s="820"/>
      <c r="CW391" s="820"/>
      <c r="CX391" s="820"/>
      <c r="CY391" s="820"/>
      <c r="CZ391" s="820"/>
      <c r="DA391" s="821"/>
    </row>
    <row r="392" spans="2:105">
      <c r="B392" s="800">
        <v>19393</v>
      </c>
      <c r="C392" s="782" t="s">
        <v>682</v>
      </c>
      <c r="D392" s="782" t="s">
        <v>858</v>
      </c>
      <c r="E392" s="782" t="s">
        <v>740</v>
      </c>
      <c r="F392" s="782" t="s">
        <v>820</v>
      </c>
      <c r="G392" s="782" t="s">
        <v>821</v>
      </c>
      <c r="H392" s="815">
        <v>2016</v>
      </c>
      <c r="I392" s="816"/>
      <c r="J392" s="764">
        <v>808115</v>
      </c>
      <c r="K392" s="764"/>
      <c r="L392" s="764" t="s">
        <v>29</v>
      </c>
      <c r="M392" s="782"/>
      <c r="N392" s="782"/>
      <c r="O392" s="782"/>
      <c r="P392" s="782"/>
      <c r="Q392" s="782"/>
      <c r="R392" s="782"/>
      <c r="S392" s="816"/>
      <c r="T392" s="782" t="s">
        <v>865</v>
      </c>
      <c r="U392" s="782"/>
      <c r="V392" s="782"/>
      <c r="W392" s="782"/>
      <c r="X392" s="801">
        <v>42668</v>
      </c>
      <c r="Y392" s="815" t="s">
        <v>862</v>
      </c>
      <c r="Z392" s="815">
        <v>1</v>
      </c>
      <c r="AA392" s="815"/>
      <c r="AB392" s="815">
        <v>250</v>
      </c>
      <c r="AC392" s="814">
        <v>42698</v>
      </c>
      <c r="AD392" s="816"/>
      <c r="AE392" s="782" t="s">
        <v>825</v>
      </c>
      <c r="AF392" s="782"/>
      <c r="AG392" s="782"/>
      <c r="AH392" s="817"/>
      <c r="AI392" s="800">
        <v>0</v>
      </c>
      <c r="AJ392" s="782">
        <v>0</v>
      </c>
      <c r="AK392" s="816"/>
      <c r="AL392" s="800" t="s">
        <v>833</v>
      </c>
      <c r="AM392" s="782" t="s">
        <v>833</v>
      </c>
      <c r="AN392" s="782" t="e">
        <v>#DIV/0!</v>
      </c>
      <c r="AO392" s="818" t="e">
        <v>#DIV/0!</v>
      </c>
      <c r="AP392" s="816"/>
      <c r="AQ392" s="819">
        <v>0</v>
      </c>
      <c r="AR392" s="820">
        <v>0</v>
      </c>
      <c r="AS392" s="820">
        <v>0</v>
      </c>
      <c r="AT392" s="820">
        <v>0</v>
      </c>
      <c r="AU392" s="816"/>
      <c r="AV392" s="820">
        <v>0</v>
      </c>
      <c r="AW392" s="820">
        <v>0</v>
      </c>
      <c r="AX392" s="820">
        <v>0</v>
      </c>
      <c r="AY392" s="820">
        <v>0</v>
      </c>
      <c r="AZ392" s="816"/>
      <c r="BA392" s="820"/>
      <c r="BB392" s="820">
        <v>0</v>
      </c>
      <c r="BC392" s="820">
        <v>0</v>
      </c>
      <c r="BD392" s="820">
        <v>0</v>
      </c>
      <c r="BE392" s="820">
        <v>0</v>
      </c>
      <c r="BF392" s="820">
        <v>0</v>
      </c>
      <c r="BG392" s="820">
        <v>0</v>
      </c>
      <c r="BH392" s="820">
        <v>0</v>
      </c>
      <c r="BI392" s="820">
        <v>0</v>
      </c>
      <c r="BJ392" s="820">
        <v>0</v>
      </c>
      <c r="BK392" s="820">
        <v>0</v>
      </c>
      <c r="BL392" s="820">
        <v>0</v>
      </c>
      <c r="BM392" s="820">
        <v>0</v>
      </c>
      <c r="BN392" s="820">
        <v>0</v>
      </c>
      <c r="BO392" s="820">
        <v>0</v>
      </c>
      <c r="BP392" s="820">
        <v>0</v>
      </c>
      <c r="BQ392" s="820">
        <v>0</v>
      </c>
      <c r="BR392" s="820">
        <v>0</v>
      </c>
      <c r="BS392" s="820">
        <v>0</v>
      </c>
      <c r="BT392" s="820">
        <v>0</v>
      </c>
      <c r="BU392" s="820"/>
      <c r="BV392" s="820"/>
      <c r="BW392" s="820"/>
      <c r="BX392" s="820"/>
      <c r="BY392" s="820"/>
      <c r="BZ392" s="820"/>
      <c r="CA392" s="816"/>
      <c r="CB392" s="820"/>
      <c r="CC392" s="820">
        <v>0</v>
      </c>
      <c r="CD392" s="820">
        <v>0</v>
      </c>
      <c r="CE392" s="820">
        <v>0</v>
      </c>
      <c r="CF392" s="820">
        <v>0</v>
      </c>
      <c r="CG392" s="820">
        <v>0</v>
      </c>
      <c r="CH392" s="820">
        <v>0</v>
      </c>
      <c r="CI392" s="820">
        <v>0</v>
      </c>
      <c r="CJ392" s="820">
        <v>0</v>
      </c>
      <c r="CK392" s="820">
        <v>0</v>
      </c>
      <c r="CL392" s="820">
        <v>0</v>
      </c>
      <c r="CM392" s="820">
        <v>0</v>
      </c>
      <c r="CN392" s="820">
        <v>0</v>
      </c>
      <c r="CO392" s="820">
        <v>0</v>
      </c>
      <c r="CP392" s="820">
        <v>0</v>
      </c>
      <c r="CQ392" s="820">
        <v>0</v>
      </c>
      <c r="CR392" s="820">
        <v>0</v>
      </c>
      <c r="CS392" s="820">
        <v>0</v>
      </c>
      <c r="CT392" s="820">
        <v>0</v>
      </c>
      <c r="CU392" s="820">
        <v>0</v>
      </c>
      <c r="CV392" s="820"/>
      <c r="CW392" s="820"/>
      <c r="CX392" s="820"/>
      <c r="CY392" s="820"/>
      <c r="CZ392" s="820"/>
      <c r="DA392" s="821"/>
    </row>
    <row r="393" spans="2:105">
      <c r="B393" s="800">
        <v>19402</v>
      </c>
      <c r="C393" s="782" t="s">
        <v>682</v>
      </c>
      <c r="D393" s="782" t="s">
        <v>858</v>
      </c>
      <c r="E393" s="782" t="s">
        <v>740</v>
      </c>
      <c r="F393" s="782" t="s">
        <v>820</v>
      </c>
      <c r="G393" s="782" t="s">
        <v>821</v>
      </c>
      <c r="H393" s="815">
        <v>2016</v>
      </c>
      <c r="I393" s="816"/>
      <c r="J393" s="764">
        <v>806839</v>
      </c>
      <c r="K393" s="764"/>
      <c r="L393" s="764" t="s">
        <v>29</v>
      </c>
      <c r="M393" s="782"/>
      <c r="N393" s="782"/>
      <c r="O393" s="782"/>
      <c r="P393" s="782"/>
      <c r="Q393" s="782"/>
      <c r="R393" s="782"/>
      <c r="S393" s="816"/>
      <c r="T393" s="782" t="s">
        <v>863</v>
      </c>
      <c r="U393" s="782"/>
      <c r="V393" s="782"/>
      <c r="W393" s="782"/>
      <c r="X393" s="801">
        <v>42657</v>
      </c>
      <c r="Y393" s="815" t="s">
        <v>864</v>
      </c>
      <c r="Z393" s="815">
        <v>2</v>
      </c>
      <c r="AA393" s="815"/>
      <c r="AB393" s="815">
        <v>650</v>
      </c>
      <c r="AC393" s="814">
        <v>42718</v>
      </c>
      <c r="AD393" s="816"/>
      <c r="AE393" s="782" t="s">
        <v>825</v>
      </c>
      <c r="AF393" s="782"/>
      <c r="AG393" s="782"/>
      <c r="AH393" s="817"/>
      <c r="AI393" s="800">
        <v>1244.8599999999999</v>
      </c>
      <c r="AJ393" s="782">
        <v>0.3751185861316742</v>
      </c>
      <c r="AK393" s="816"/>
      <c r="AL393" s="800">
        <v>1.1234998313063316</v>
      </c>
      <c r="AM393" s="782">
        <v>1.0993856749482398</v>
      </c>
      <c r="AN393" s="782">
        <v>0.70684970684970683</v>
      </c>
      <c r="AO393" s="818">
        <v>0.7259941804073714</v>
      </c>
      <c r="AP393" s="816"/>
      <c r="AQ393" s="819">
        <v>1398.6</v>
      </c>
      <c r="AR393" s="820">
        <v>0.41240000000000004</v>
      </c>
      <c r="AS393" s="820">
        <v>1398.6</v>
      </c>
      <c r="AT393" s="820">
        <v>0.41240000000000004</v>
      </c>
      <c r="AU393" s="816"/>
      <c r="AV393" s="820">
        <v>988.59999999999991</v>
      </c>
      <c r="AW393" s="820">
        <v>0.2994</v>
      </c>
      <c r="AX393" s="820">
        <v>988.59999999999991</v>
      </c>
      <c r="AY393" s="820">
        <v>0.2994</v>
      </c>
      <c r="AZ393" s="816"/>
      <c r="BA393" s="820"/>
      <c r="BB393" s="820">
        <v>988.59999999999991</v>
      </c>
      <c r="BC393" s="820">
        <v>988.59999999999991</v>
      </c>
      <c r="BD393" s="820">
        <v>988.59999999999991</v>
      </c>
      <c r="BE393" s="820">
        <v>988.59999999999991</v>
      </c>
      <c r="BF393" s="820">
        <v>988.59999999999991</v>
      </c>
      <c r="BG393" s="820">
        <v>988.59999999999991</v>
      </c>
      <c r="BH393" s="820">
        <v>988.59999999999991</v>
      </c>
      <c r="BI393" s="820">
        <v>988.59999999999991</v>
      </c>
      <c r="BJ393" s="820">
        <v>988.59999999999991</v>
      </c>
      <c r="BK393" s="820">
        <v>988.59999999999991</v>
      </c>
      <c r="BL393" s="820">
        <v>988.59999999999991</v>
      </c>
      <c r="BM393" s="820">
        <v>988.59999999999991</v>
      </c>
      <c r="BN393" s="820">
        <v>988.59999999999991</v>
      </c>
      <c r="BO393" s="820">
        <v>988.59999999999991</v>
      </c>
      <c r="BP393" s="820">
        <v>988.59999999999991</v>
      </c>
      <c r="BQ393" s="820">
        <v>988.59999999999991</v>
      </c>
      <c r="BR393" s="820">
        <v>988.59999999999991</v>
      </c>
      <c r="BS393" s="820">
        <v>988.59999999999991</v>
      </c>
      <c r="BT393" s="820">
        <v>956.8</v>
      </c>
      <c r="BU393" s="820"/>
      <c r="BV393" s="820"/>
      <c r="BW393" s="820"/>
      <c r="BX393" s="820"/>
      <c r="BY393" s="820"/>
      <c r="BZ393" s="820"/>
      <c r="CA393" s="816"/>
      <c r="CB393" s="820"/>
      <c r="CC393" s="820">
        <v>0.2994</v>
      </c>
      <c r="CD393" s="820">
        <v>0.2994</v>
      </c>
      <c r="CE393" s="820">
        <v>0.2994</v>
      </c>
      <c r="CF393" s="820">
        <v>0.2994</v>
      </c>
      <c r="CG393" s="820">
        <v>0.2994</v>
      </c>
      <c r="CH393" s="820">
        <v>0.2994</v>
      </c>
      <c r="CI393" s="820">
        <v>0.2994</v>
      </c>
      <c r="CJ393" s="820">
        <v>0.2994</v>
      </c>
      <c r="CK393" s="820">
        <v>0.2994</v>
      </c>
      <c r="CL393" s="820">
        <v>0.2994</v>
      </c>
      <c r="CM393" s="820">
        <v>0.2994</v>
      </c>
      <c r="CN393" s="820">
        <v>0.2994</v>
      </c>
      <c r="CO393" s="820">
        <v>0.2994</v>
      </c>
      <c r="CP393" s="820">
        <v>0.2994</v>
      </c>
      <c r="CQ393" s="820">
        <v>0.2994</v>
      </c>
      <c r="CR393" s="820">
        <v>0.2994</v>
      </c>
      <c r="CS393" s="820">
        <v>0.2994</v>
      </c>
      <c r="CT393" s="820">
        <v>0.2994</v>
      </c>
      <c r="CU393" s="820">
        <v>0.26379999999999998</v>
      </c>
      <c r="CV393" s="820"/>
      <c r="CW393" s="820"/>
      <c r="CX393" s="820"/>
      <c r="CY393" s="820"/>
      <c r="CZ393" s="820"/>
      <c r="DA393" s="821"/>
    </row>
    <row r="394" spans="2:105">
      <c r="B394" s="800">
        <v>19409</v>
      </c>
      <c r="C394" s="782" t="s">
        <v>682</v>
      </c>
      <c r="D394" s="782" t="s">
        <v>858</v>
      </c>
      <c r="E394" s="782" t="s">
        <v>740</v>
      </c>
      <c r="F394" s="782" t="s">
        <v>820</v>
      </c>
      <c r="G394" s="782" t="s">
        <v>821</v>
      </c>
      <c r="H394" s="815">
        <v>2016</v>
      </c>
      <c r="I394" s="816"/>
      <c r="J394" s="764">
        <v>826140</v>
      </c>
      <c r="K394" s="764"/>
      <c r="L394" s="764" t="s">
        <v>29</v>
      </c>
      <c r="M394" s="782"/>
      <c r="N394" s="782"/>
      <c r="O394" s="782"/>
      <c r="P394" s="782"/>
      <c r="Q394" s="782"/>
      <c r="R394" s="782"/>
      <c r="S394" s="816"/>
      <c r="T394" s="782" t="s">
        <v>865</v>
      </c>
      <c r="U394" s="782"/>
      <c r="V394" s="782"/>
      <c r="W394" s="782"/>
      <c r="X394" s="801">
        <v>42681</v>
      </c>
      <c r="Y394" s="815" t="s">
        <v>862</v>
      </c>
      <c r="Z394" s="815">
        <v>1</v>
      </c>
      <c r="AA394" s="815"/>
      <c r="AB394" s="815">
        <v>250</v>
      </c>
      <c r="AC394" s="814">
        <v>42725</v>
      </c>
      <c r="AD394" s="816"/>
      <c r="AE394" s="782" t="s">
        <v>825</v>
      </c>
      <c r="AF394" s="782"/>
      <c r="AG394" s="782"/>
      <c r="AH394" s="817"/>
      <c r="AI394" s="800">
        <v>0</v>
      </c>
      <c r="AJ394" s="782">
        <v>0</v>
      </c>
      <c r="AK394" s="816"/>
      <c r="AL394" s="800" t="s">
        <v>833</v>
      </c>
      <c r="AM394" s="782" t="s">
        <v>833</v>
      </c>
      <c r="AN394" s="782" t="e">
        <v>#DIV/0!</v>
      </c>
      <c r="AO394" s="818" t="e">
        <v>#DIV/0!</v>
      </c>
      <c r="AP394" s="816"/>
      <c r="AQ394" s="819">
        <v>0</v>
      </c>
      <c r="AR394" s="820">
        <v>0</v>
      </c>
      <c r="AS394" s="820">
        <v>0</v>
      </c>
      <c r="AT394" s="820">
        <v>0</v>
      </c>
      <c r="AU394" s="816"/>
      <c r="AV394" s="820">
        <v>0</v>
      </c>
      <c r="AW394" s="820">
        <v>0</v>
      </c>
      <c r="AX394" s="820">
        <v>0</v>
      </c>
      <c r="AY394" s="820">
        <v>0</v>
      </c>
      <c r="AZ394" s="816"/>
      <c r="BA394" s="820"/>
      <c r="BB394" s="820">
        <v>0</v>
      </c>
      <c r="BC394" s="820">
        <v>0</v>
      </c>
      <c r="BD394" s="820">
        <v>0</v>
      </c>
      <c r="BE394" s="820">
        <v>0</v>
      </c>
      <c r="BF394" s="820">
        <v>0</v>
      </c>
      <c r="BG394" s="820">
        <v>0</v>
      </c>
      <c r="BH394" s="820">
        <v>0</v>
      </c>
      <c r="BI394" s="820">
        <v>0</v>
      </c>
      <c r="BJ394" s="820">
        <v>0</v>
      </c>
      <c r="BK394" s="820">
        <v>0</v>
      </c>
      <c r="BL394" s="820">
        <v>0</v>
      </c>
      <c r="BM394" s="820">
        <v>0</v>
      </c>
      <c r="BN394" s="820">
        <v>0</v>
      </c>
      <c r="BO394" s="820">
        <v>0</v>
      </c>
      <c r="BP394" s="820">
        <v>0</v>
      </c>
      <c r="BQ394" s="820">
        <v>0</v>
      </c>
      <c r="BR394" s="820">
        <v>0</v>
      </c>
      <c r="BS394" s="820">
        <v>0</v>
      </c>
      <c r="BT394" s="820">
        <v>0</v>
      </c>
      <c r="BU394" s="820"/>
      <c r="BV394" s="820"/>
      <c r="BW394" s="820"/>
      <c r="BX394" s="820"/>
      <c r="BY394" s="820"/>
      <c r="BZ394" s="820"/>
      <c r="CA394" s="816"/>
      <c r="CB394" s="820"/>
      <c r="CC394" s="820">
        <v>0</v>
      </c>
      <c r="CD394" s="820">
        <v>0</v>
      </c>
      <c r="CE394" s="820">
        <v>0</v>
      </c>
      <c r="CF394" s="820">
        <v>0</v>
      </c>
      <c r="CG394" s="820">
        <v>0</v>
      </c>
      <c r="CH394" s="820">
        <v>0</v>
      </c>
      <c r="CI394" s="820">
        <v>0</v>
      </c>
      <c r="CJ394" s="820">
        <v>0</v>
      </c>
      <c r="CK394" s="820">
        <v>0</v>
      </c>
      <c r="CL394" s="820">
        <v>0</v>
      </c>
      <c r="CM394" s="820">
        <v>0</v>
      </c>
      <c r="CN394" s="820">
        <v>0</v>
      </c>
      <c r="CO394" s="820">
        <v>0</v>
      </c>
      <c r="CP394" s="820">
        <v>0</v>
      </c>
      <c r="CQ394" s="820">
        <v>0</v>
      </c>
      <c r="CR394" s="820">
        <v>0</v>
      </c>
      <c r="CS394" s="820">
        <v>0</v>
      </c>
      <c r="CT394" s="820">
        <v>0</v>
      </c>
      <c r="CU394" s="820">
        <v>0</v>
      </c>
      <c r="CV394" s="820"/>
      <c r="CW394" s="820"/>
      <c r="CX394" s="820"/>
      <c r="CY394" s="820"/>
      <c r="CZ394" s="820"/>
      <c r="DA394" s="821"/>
    </row>
    <row r="395" spans="2:105">
      <c r="B395" s="800">
        <v>19424</v>
      </c>
      <c r="C395" s="782" t="s">
        <v>682</v>
      </c>
      <c r="D395" s="782" t="s">
        <v>858</v>
      </c>
      <c r="E395" s="782" t="s">
        <v>740</v>
      </c>
      <c r="F395" s="782" t="s">
        <v>820</v>
      </c>
      <c r="G395" s="782" t="s">
        <v>821</v>
      </c>
      <c r="H395" s="815">
        <v>2016</v>
      </c>
      <c r="I395" s="816"/>
      <c r="J395" s="764">
        <v>829478</v>
      </c>
      <c r="K395" s="764"/>
      <c r="L395" s="764" t="s">
        <v>29</v>
      </c>
      <c r="M395" s="782"/>
      <c r="N395" s="782"/>
      <c r="O395" s="782"/>
      <c r="P395" s="782"/>
      <c r="Q395" s="782"/>
      <c r="R395" s="782"/>
      <c r="S395" s="816"/>
      <c r="T395" s="782" t="s">
        <v>865</v>
      </c>
      <c r="U395" s="782"/>
      <c r="V395" s="782"/>
      <c r="W395" s="782"/>
      <c r="X395" s="801">
        <v>42699</v>
      </c>
      <c r="Y395" s="815" t="s">
        <v>862</v>
      </c>
      <c r="Z395" s="815">
        <v>1</v>
      </c>
      <c r="AA395" s="815"/>
      <c r="AB395" s="815">
        <v>250</v>
      </c>
      <c r="AC395" s="814">
        <v>42739</v>
      </c>
      <c r="AD395" s="816"/>
      <c r="AE395" s="782" t="s">
        <v>825</v>
      </c>
      <c r="AF395" s="782"/>
      <c r="AG395" s="782"/>
      <c r="AH395" s="817"/>
      <c r="AI395" s="800">
        <v>0</v>
      </c>
      <c r="AJ395" s="782">
        <v>0</v>
      </c>
      <c r="AK395" s="816"/>
      <c r="AL395" s="800" t="s">
        <v>833</v>
      </c>
      <c r="AM395" s="782" t="s">
        <v>833</v>
      </c>
      <c r="AN395" s="782" t="e">
        <v>#DIV/0!</v>
      </c>
      <c r="AO395" s="818" t="e">
        <v>#DIV/0!</v>
      </c>
      <c r="AP395" s="816"/>
      <c r="AQ395" s="819">
        <v>0</v>
      </c>
      <c r="AR395" s="820">
        <v>0</v>
      </c>
      <c r="AS395" s="820">
        <v>0</v>
      </c>
      <c r="AT395" s="820">
        <v>0</v>
      </c>
      <c r="AU395" s="816"/>
      <c r="AV395" s="820">
        <v>0</v>
      </c>
      <c r="AW395" s="820">
        <v>0</v>
      </c>
      <c r="AX395" s="820">
        <v>0</v>
      </c>
      <c r="AY395" s="820">
        <v>0</v>
      </c>
      <c r="AZ395" s="816"/>
      <c r="BA395" s="820"/>
      <c r="BB395" s="820">
        <v>0</v>
      </c>
      <c r="BC395" s="820">
        <v>0</v>
      </c>
      <c r="BD395" s="820">
        <v>0</v>
      </c>
      <c r="BE395" s="820">
        <v>0</v>
      </c>
      <c r="BF395" s="820">
        <v>0</v>
      </c>
      <c r="BG395" s="820">
        <v>0</v>
      </c>
      <c r="BH395" s="820">
        <v>0</v>
      </c>
      <c r="BI395" s="820">
        <v>0</v>
      </c>
      <c r="BJ395" s="820">
        <v>0</v>
      </c>
      <c r="BK395" s="820">
        <v>0</v>
      </c>
      <c r="BL395" s="820">
        <v>0</v>
      </c>
      <c r="BM395" s="820">
        <v>0</v>
      </c>
      <c r="BN395" s="820">
        <v>0</v>
      </c>
      <c r="BO395" s="820">
        <v>0</v>
      </c>
      <c r="BP395" s="820">
        <v>0</v>
      </c>
      <c r="BQ395" s="820">
        <v>0</v>
      </c>
      <c r="BR395" s="820">
        <v>0</v>
      </c>
      <c r="BS395" s="820">
        <v>0</v>
      </c>
      <c r="BT395" s="820">
        <v>0</v>
      </c>
      <c r="BU395" s="820"/>
      <c r="BV395" s="820"/>
      <c r="BW395" s="820"/>
      <c r="BX395" s="820"/>
      <c r="BY395" s="820"/>
      <c r="BZ395" s="820"/>
      <c r="CA395" s="816"/>
      <c r="CB395" s="820"/>
      <c r="CC395" s="820">
        <v>0</v>
      </c>
      <c r="CD395" s="820">
        <v>0</v>
      </c>
      <c r="CE395" s="820">
        <v>0</v>
      </c>
      <c r="CF395" s="820">
        <v>0</v>
      </c>
      <c r="CG395" s="820">
        <v>0</v>
      </c>
      <c r="CH395" s="820">
        <v>0</v>
      </c>
      <c r="CI395" s="820">
        <v>0</v>
      </c>
      <c r="CJ395" s="820">
        <v>0</v>
      </c>
      <c r="CK395" s="820">
        <v>0</v>
      </c>
      <c r="CL395" s="820">
        <v>0</v>
      </c>
      <c r="CM395" s="820">
        <v>0</v>
      </c>
      <c r="CN395" s="820">
        <v>0</v>
      </c>
      <c r="CO395" s="820">
        <v>0</v>
      </c>
      <c r="CP395" s="820">
        <v>0</v>
      </c>
      <c r="CQ395" s="820">
        <v>0</v>
      </c>
      <c r="CR395" s="820">
        <v>0</v>
      </c>
      <c r="CS395" s="820">
        <v>0</v>
      </c>
      <c r="CT395" s="820">
        <v>0</v>
      </c>
      <c r="CU395" s="820">
        <v>0</v>
      </c>
      <c r="CV395" s="820"/>
      <c r="CW395" s="820"/>
      <c r="CX395" s="820"/>
      <c r="CY395" s="820"/>
      <c r="CZ395" s="820"/>
      <c r="DA395" s="821"/>
    </row>
    <row r="396" spans="2:105">
      <c r="B396" s="800">
        <v>19440</v>
      </c>
      <c r="C396" s="782" t="s">
        <v>682</v>
      </c>
      <c r="D396" s="782" t="s">
        <v>858</v>
      </c>
      <c r="E396" s="782" t="s">
        <v>740</v>
      </c>
      <c r="F396" s="782" t="s">
        <v>820</v>
      </c>
      <c r="G396" s="782" t="s">
        <v>821</v>
      </c>
      <c r="H396" s="815">
        <v>2016</v>
      </c>
      <c r="I396" s="816"/>
      <c r="J396" s="764">
        <v>835973</v>
      </c>
      <c r="K396" s="764"/>
      <c r="L396" s="764" t="s">
        <v>29</v>
      </c>
      <c r="M396" s="782"/>
      <c r="N396" s="782"/>
      <c r="O396" s="782"/>
      <c r="P396" s="782"/>
      <c r="Q396" s="782"/>
      <c r="R396" s="782"/>
      <c r="S396" s="816"/>
      <c r="T396" s="782" t="s">
        <v>865</v>
      </c>
      <c r="U396" s="782"/>
      <c r="V396" s="782"/>
      <c r="W396" s="782"/>
      <c r="X396" s="801">
        <v>42710</v>
      </c>
      <c r="Y396" s="815" t="s">
        <v>862</v>
      </c>
      <c r="Z396" s="815">
        <v>1</v>
      </c>
      <c r="AA396" s="815"/>
      <c r="AB396" s="815">
        <v>250</v>
      </c>
      <c r="AC396" s="814">
        <v>42754</v>
      </c>
      <c r="AD396" s="816"/>
      <c r="AE396" s="782" t="s">
        <v>825</v>
      </c>
      <c r="AF396" s="782"/>
      <c r="AG396" s="782"/>
      <c r="AH396" s="817"/>
      <c r="AI396" s="800">
        <v>0</v>
      </c>
      <c r="AJ396" s="782">
        <v>0</v>
      </c>
      <c r="AK396" s="816"/>
      <c r="AL396" s="800" t="s">
        <v>833</v>
      </c>
      <c r="AM396" s="782" t="s">
        <v>833</v>
      </c>
      <c r="AN396" s="782" t="e">
        <v>#DIV/0!</v>
      </c>
      <c r="AO396" s="818" t="e">
        <v>#DIV/0!</v>
      </c>
      <c r="AP396" s="816"/>
      <c r="AQ396" s="819">
        <v>0</v>
      </c>
      <c r="AR396" s="820">
        <v>0</v>
      </c>
      <c r="AS396" s="820">
        <v>0</v>
      </c>
      <c r="AT396" s="820">
        <v>0</v>
      </c>
      <c r="AU396" s="816"/>
      <c r="AV396" s="820">
        <v>0</v>
      </c>
      <c r="AW396" s="820">
        <v>0</v>
      </c>
      <c r="AX396" s="820">
        <v>0</v>
      </c>
      <c r="AY396" s="820">
        <v>0</v>
      </c>
      <c r="AZ396" s="816"/>
      <c r="BA396" s="820"/>
      <c r="BB396" s="820">
        <v>0</v>
      </c>
      <c r="BC396" s="820">
        <v>0</v>
      </c>
      <c r="BD396" s="820">
        <v>0</v>
      </c>
      <c r="BE396" s="820">
        <v>0</v>
      </c>
      <c r="BF396" s="820">
        <v>0</v>
      </c>
      <c r="BG396" s="820">
        <v>0</v>
      </c>
      <c r="BH396" s="820">
        <v>0</v>
      </c>
      <c r="BI396" s="820">
        <v>0</v>
      </c>
      <c r="BJ396" s="820">
        <v>0</v>
      </c>
      <c r="BK396" s="820">
        <v>0</v>
      </c>
      <c r="BL396" s="820">
        <v>0</v>
      </c>
      <c r="BM396" s="820">
        <v>0</v>
      </c>
      <c r="BN396" s="820">
        <v>0</v>
      </c>
      <c r="BO396" s="820">
        <v>0</v>
      </c>
      <c r="BP396" s="820">
        <v>0</v>
      </c>
      <c r="BQ396" s="820">
        <v>0</v>
      </c>
      <c r="BR396" s="820">
        <v>0</v>
      </c>
      <c r="BS396" s="820">
        <v>0</v>
      </c>
      <c r="BT396" s="820">
        <v>0</v>
      </c>
      <c r="BU396" s="820"/>
      <c r="BV396" s="820"/>
      <c r="BW396" s="820"/>
      <c r="BX396" s="820"/>
      <c r="BY396" s="820"/>
      <c r="BZ396" s="820"/>
      <c r="CA396" s="816"/>
      <c r="CB396" s="820"/>
      <c r="CC396" s="820">
        <v>0</v>
      </c>
      <c r="CD396" s="820">
        <v>0</v>
      </c>
      <c r="CE396" s="820">
        <v>0</v>
      </c>
      <c r="CF396" s="820">
        <v>0</v>
      </c>
      <c r="CG396" s="820">
        <v>0</v>
      </c>
      <c r="CH396" s="820">
        <v>0</v>
      </c>
      <c r="CI396" s="820">
        <v>0</v>
      </c>
      <c r="CJ396" s="820">
        <v>0</v>
      </c>
      <c r="CK396" s="820">
        <v>0</v>
      </c>
      <c r="CL396" s="820">
        <v>0</v>
      </c>
      <c r="CM396" s="820">
        <v>0</v>
      </c>
      <c r="CN396" s="820">
        <v>0</v>
      </c>
      <c r="CO396" s="820">
        <v>0</v>
      </c>
      <c r="CP396" s="820">
        <v>0</v>
      </c>
      <c r="CQ396" s="820">
        <v>0</v>
      </c>
      <c r="CR396" s="820">
        <v>0</v>
      </c>
      <c r="CS396" s="820">
        <v>0</v>
      </c>
      <c r="CT396" s="820">
        <v>0</v>
      </c>
      <c r="CU396" s="820">
        <v>0</v>
      </c>
      <c r="CV396" s="820"/>
      <c r="CW396" s="820"/>
      <c r="CX396" s="820"/>
      <c r="CY396" s="820"/>
      <c r="CZ396" s="820"/>
      <c r="DA396" s="821"/>
    </row>
    <row r="397" spans="2:105">
      <c r="B397" s="800">
        <v>19478</v>
      </c>
      <c r="C397" s="782" t="s">
        <v>682</v>
      </c>
      <c r="D397" s="782" t="s">
        <v>858</v>
      </c>
      <c r="E397" s="782" t="s">
        <v>740</v>
      </c>
      <c r="F397" s="782" t="s">
        <v>820</v>
      </c>
      <c r="G397" s="782" t="s">
        <v>821</v>
      </c>
      <c r="H397" s="815">
        <v>2016</v>
      </c>
      <c r="I397" s="816"/>
      <c r="J397" s="764">
        <v>842221</v>
      </c>
      <c r="K397" s="764"/>
      <c r="L397" s="764" t="s">
        <v>29</v>
      </c>
      <c r="M397" s="782"/>
      <c r="N397" s="782"/>
      <c r="O397" s="782"/>
      <c r="P397" s="782"/>
      <c r="Q397" s="782"/>
      <c r="R397" s="782"/>
      <c r="S397" s="816"/>
      <c r="T397" s="782" t="s">
        <v>865</v>
      </c>
      <c r="U397" s="782"/>
      <c r="V397" s="782"/>
      <c r="W397" s="782"/>
      <c r="X397" s="801">
        <v>42710</v>
      </c>
      <c r="Y397" s="815" t="s">
        <v>862</v>
      </c>
      <c r="Z397" s="815">
        <v>1</v>
      </c>
      <c r="AA397" s="815"/>
      <c r="AB397" s="815">
        <v>250</v>
      </c>
      <c r="AC397" s="818">
        <v>42788</v>
      </c>
      <c r="AD397" s="816"/>
      <c r="AE397" s="782" t="s">
        <v>825</v>
      </c>
      <c r="AF397" s="782"/>
      <c r="AG397" s="782"/>
      <c r="AH397" s="817"/>
      <c r="AI397" s="800">
        <v>0</v>
      </c>
      <c r="AJ397" s="782">
        <v>0</v>
      </c>
      <c r="AK397" s="816"/>
      <c r="AL397" s="800" t="s">
        <v>833</v>
      </c>
      <c r="AM397" s="782" t="s">
        <v>833</v>
      </c>
      <c r="AN397" s="782" t="e">
        <v>#DIV/0!</v>
      </c>
      <c r="AO397" s="818" t="e">
        <v>#DIV/0!</v>
      </c>
      <c r="AP397" s="816"/>
      <c r="AQ397" s="819">
        <v>0</v>
      </c>
      <c r="AR397" s="820">
        <v>0</v>
      </c>
      <c r="AS397" s="820">
        <v>0</v>
      </c>
      <c r="AT397" s="820">
        <v>0</v>
      </c>
      <c r="AU397" s="816"/>
      <c r="AV397" s="820">
        <v>0</v>
      </c>
      <c r="AW397" s="820">
        <v>0</v>
      </c>
      <c r="AX397" s="820">
        <v>0</v>
      </c>
      <c r="AY397" s="820">
        <v>0</v>
      </c>
      <c r="AZ397" s="816"/>
      <c r="BA397" s="820"/>
      <c r="BB397" s="820">
        <v>0</v>
      </c>
      <c r="BC397" s="820">
        <v>0</v>
      </c>
      <c r="BD397" s="820">
        <v>0</v>
      </c>
      <c r="BE397" s="820">
        <v>0</v>
      </c>
      <c r="BF397" s="820">
        <v>0</v>
      </c>
      <c r="BG397" s="820">
        <v>0</v>
      </c>
      <c r="BH397" s="820">
        <v>0</v>
      </c>
      <c r="BI397" s="820">
        <v>0</v>
      </c>
      <c r="BJ397" s="820">
        <v>0</v>
      </c>
      <c r="BK397" s="820">
        <v>0</v>
      </c>
      <c r="BL397" s="820">
        <v>0</v>
      </c>
      <c r="BM397" s="820">
        <v>0</v>
      </c>
      <c r="BN397" s="820">
        <v>0</v>
      </c>
      <c r="BO397" s="820">
        <v>0</v>
      </c>
      <c r="BP397" s="820">
        <v>0</v>
      </c>
      <c r="BQ397" s="820">
        <v>0</v>
      </c>
      <c r="BR397" s="820">
        <v>0</v>
      </c>
      <c r="BS397" s="820">
        <v>0</v>
      </c>
      <c r="BT397" s="820">
        <v>0</v>
      </c>
      <c r="BU397" s="820"/>
      <c r="BV397" s="820"/>
      <c r="BW397" s="820"/>
      <c r="BX397" s="820"/>
      <c r="BY397" s="820"/>
      <c r="BZ397" s="820"/>
      <c r="CA397" s="816"/>
      <c r="CB397" s="820"/>
      <c r="CC397" s="820">
        <v>0</v>
      </c>
      <c r="CD397" s="820">
        <v>0</v>
      </c>
      <c r="CE397" s="820">
        <v>0</v>
      </c>
      <c r="CF397" s="820">
        <v>0</v>
      </c>
      <c r="CG397" s="820">
        <v>0</v>
      </c>
      <c r="CH397" s="820">
        <v>0</v>
      </c>
      <c r="CI397" s="820">
        <v>0</v>
      </c>
      <c r="CJ397" s="820">
        <v>0</v>
      </c>
      <c r="CK397" s="820">
        <v>0</v>
      </c>
      <c r="CL397" s="820">
        <v>0</v>
      </c>
      <c r="CM397" s="820">
        <v>0</v>
      </c>
      <c r="CN397" s="820">
        <v>0</v>
      </c>
      <c r="CO397" s="820">
        <v>0</v>
      </c>
      <c r="CP397" s="820">
        <v>0</v>
      </c>
      <c r="CQ397" s="820">
        <v>0</v>
      </c>
      <c r="CR397" s="820">
        <v>0</v>
      </c>
      <c r="CS397" s="820">
        <v>0</v>
      </c>
      <c r="CT397" s="820">
        <v>0</v>
      </c>
      <c r="CU397" s="820">
        <v>0</v>
      </c>
      <c r="CV397" s="820"/>
      <c r="CW397" s="820"/>
      <c r="CX397" s="820"/>
      <c r="CY397" s="820"/>
      <c r="CZ397" s="820"/>
      <c r="DA397" s="821"/>
    </row>
    <row r="398" spans="2:105">
      <c r="B398" s="800">
        <v>19188</v>
      </c>
      <c r="C398" s="782" t="s">
        <v>682</v>
      </c>
      <c r="D398" s="782" t="s">
        <v>858</v>
      </c>
      <c r="E398" s="782" t="s">
        <v>740</v>
      </c>
      <c r="F398" s="782" t="s">
        <v>820</v>
      </c>
      <c r="G398" s="782" t="s">
        <v>821</v>
      </c>
      <c r="H398" s="815">
        <v>2016</v>
      </c>
      <c r="I398" s="816"/>
      <c r="J398" s="764">
        <v>724224</v>
      </c>
      <c r="K398" s="764"/>
      <c r="L398" s="764" t="s">
        <v>741</v>
      </c>
      <c r="M398" s="782"/>
      <c r="N398" s="782"/>
      <c r="O398" s="782"/>
      <c r="P398" s="782"/>
      <c r="Q398" s="782"/>
      <c r="R398" s="782"/>
      <c r="S398" s="816"/>
      <c r="T398" s="782" t="s">
        <v>859</v>
      </c>
      <c r="U398" s="782"/>
      <c r="V398" s="782"/>
      <c r="W398" s="782"/>
      <c r="X398" s="801">
        <v>42402</v>
      </c>
      <c r="Y398" s="815" t="s">
        <v>862</v>
      </c>
      <c r="Z398" s="815">
        <v>1</v>
      </c>
      <c r="AA398" s="815"/>
      <c r="AB398" s="815">
        <v>250</v>
      </c>
      <c r="AC398" s="814">
        <v>42566</v>
      </c>
      <c r="AD398" s="816"/>
      <c r="AE398" s="782" t="s">
        <v>825</v>
      </c>
      <c r="AF398" s="782"/>
      <c r="AG398" s="782"/>
      <c r="AH398" s="817"/>
      <c r="AI398" s="800">
        <v>1228</v>
      </c>
      <c r="AJ398" s="782">
        <v>0.36522153846153799</v>
      </c>
      <c r="AK398" s="816"/>
      <c r="AL398" s="800">
        <v>1.1130293159609119</v>
      </c>
      <c r="AM398" s="782">
        <v>1.0317025704103739</v>
      </c>
      <c r="AN398" s="782">
        <v>0.70002926543751831</v>
      </c>
      <c r="AO398" s="818">
        <v>0.70010615711252644</v>
      </c>
      <c r="AP398" s="816"/>
      <c r="AQ398" s="819">
        <v>1366.8</v>
      </c>
      <c r="AR398" s="820">
        <v>0.37680000000000002</v>
      </c>
      <c r="AS398" s="820">
        <v>1366.8</v>
      </c>
      <c r="AT398" s="820">
        <v>0.37680000000000002</v>
      </c>
      <c r="AU398" s="816"/>
      <c r="AV398" s="820">
        <v>956.8</v>
      </c>
      <c r="AW398" s="820">
        <v>0.26379999999999998</v>
      </c>
      <c r="AX398" s="820">
        <v>956.8</v>
      </c>
      <c r="AY398" s="820">
        <v>0.26379999999999998</v>
      </c>
      <c r="AZ398" s="816"/>
      <c r="BA398" s="820"/>
      <c r="BB398" s="820">
        <v>956.8</v>
      </c>
      <c r="BC398" s="820">
        <v>956.8</v>
      </c>
      <c r="BD398" s="820">
        <v>956.8</v>
      </c>
      <c r="BE398" s="820">
        <v>956.8</v>
      </c>
      <c r="BF398" s="820">
        <v>956.8</v>
      </c>
      <c r="BG398" s="820">
        <v>956.8</v>
      </c>
      <c r="BH398" s="820">
        <v>956.8</v>
      </c>
      <c r="BI398" s="820">
        <v>956.8</v>
      </c>
      <c r="BJ398" s="820">
        <v>956.8</v>
      </c>
      <c r="BK398" s="820">
        <v>956.8</v>
      </c>
      <c r="BL398" s="820">
        <v>956.8</v>
      </c>
      <c r="BM398" s="820">
        <v>956.8</v>
      </c>
      <c r="BN398" s="820">
        <v>956.8</v>
      </c>
      <c r="BO398" s="820">
        <v>956.8</v>
      </c>
      <c r="BP398" s="820">
        <v>956.8</v>
      </c>
      <c r="BQ398" s="820">
        <v>956.8</v>
      </c>
      <c r="BR398" s="820">
        <v>956.8</v>
      </c>
      <c r="BS398" s="820">
        <v>956.8</v>
      </c>
      <c r="BT398" s="820">
        <v>956.8</v>
      </c>
      <c r="BU398" s="820"/>
      <c r="BV398" s="820"/>
      <c r="BW398" s="820"/>
      <c r="BX398" s="820"/>
      <c r="BY398" s="820"/>
      <c r="BZ398" s="820"/>
      <c r="CA398" s="816"/>
      <c r="CB398" s="820"/>
      <c r="CC398" s="820">
        <v>0.26379999999999998</v>
      </c>
      <c r="CD398" s="820">
        <v>0.26379999999999998</v>
      </c>
      <c r="CE398" s="820">
        <v>0.26379999999999998</v>
      </c>
      <c r="CF398" s="820">
        <v>0.26379999999999998</v>
      </c>
      <c r="CG398" s="820">
        <v>0.26379999999999998</v>
      </c>
      <c r="CH398" s="820">
        <v>0.26379999999999998</v>
      </c>
      <c r="CI398" s="820">
        <v>0.26379999999999998</v>
      </c>
      <c r="CJ398" s="820">
        <v>0.26379999999999998</v>
      </c>
      <c r="CK398" s="820">
        <v>0.26379999999999998</v>
      </c>
      <c r="CL398" s="820">
        <v>0.26379999999999998</v>
      </c>
      <c r="CM398" s="820">
        <v>0.26379999999999998</v>
      </c>
      <c r="CN398" s="820">
        <v>0.26379999999999998</v>
      </c>
      <c r="CO398" s="820">
        <v>0.26379999999999998</v>
      </c>
      <c r="CP398" s="820">
        <v>0.26379999999999998</v>
      </c>
      <c r="CQ398" s="820">
        <v>0.26379999999999998</v>
      </c>
      <c r="CR398" s="820">
        <v>0.26379999999999998</v>
      </c>
      <c r="CS398" s="820">
        <v>0.26379999999999998</v>
      </c>
      <c r="CT398" s="820">
        <v>0.26379999999999998</v>
      </c>
      <c r="CU398" s="820">
        <v>0.26379999999999998</v>
      </c>
      <c r="CV398" s="820"/>
      <c r="CW398" s="820"/>
      <c r="CX398" s="820"/>
      <c r="CY398" s="820"/>
      <c r="CZ398" s="820"/>
      <c r="DA398" s="821"/>
    </row>
    <row r="399" spans="2:105">
      <c r="B399" s="800">
        <v>19293</v>
      </c>
      <c r="C399" s="782" t="s">
        <v>682</v>
      </c>
      <c r="D399" s="782" t="s">
        <v>858</v>
      </c>
      <c r="E399" s="782" t="s">
        <v>740</v>
      </c>
      <c r="F399" s="782" t="s">
        <v>820</v>
      </c>
      <c r="G399" s="782" t="s">
        <v>821</v>
      </c>
      <c r="H399" s="815">
        <v>2016</v>
      </c>
      <c r="I399" s="816"/>
      <c r="J399" s="764">
        <v>734291</v>
      </c>
      <c r="K399" s="764"/>
      <c r="L399" s="764" t="s">
        <v>741</v>
      </c>
      <c r="M399" s="782"/>
      <c r="N399" s="782"/>
      <c r="O399" s="782"/>
      <c r="P399" s="782"/>
      <c r="Q399" s="782"/>
      <c r="R399" s="782"/>
      <c r="S399" s="816"/>
      <c r="T399" s="782" t="s">
        <v>865</v>
      </c>
      <c r="U399" s="782"/>
      <c r="V399" s="782"/>
      <c r="W399" s="782"/>
      <c r="X399" s="801">
        <v>42492</v>
      </c>
      <c r="Y399" s="815" t="s">
        <v>862</v>
      </c>
      <c r="Z399" s="815">
        <v>1</v>
      </c>
      <c r="AA399" s="815"/>
      <c r="AB399" s="815">
        <v>250</v>
      </c>
      <c r="AC399" s="814">
        <v>42621</v>
      </c>
      <c r="AD399" s="816"/>
      <c r="AE399" s="782" t="s">
        <v>825</v>
      </c>
      <c r="AF399" s="782"/>
      <c r="AG399" s="782"/>
      <c r="AH399" s="817"/>
      <c r="AI399" s="800">
        <v>0</v>
      </c>
      <c r="AJ399" s="782">
        <v>0</v>
      </c>
      <c r="AK399" s="816"/>
      <c r="AL399" s="800" t="s">
        <v>833</v>
      </c>
      <c r="AM399" s="782" t="s">
        <v>833</v>
      </c>
      <c r="AN399" s="782" t="e">
        <v>#DIV/0!</v>
      </c>
      <c r="AO399" s="818" t="e">
        <v>#DIV/0!</v>
      </c>
      <c r="AP399" s="816"/>
      <c r="AQ399" s="819">
        <v>0</v>
      </c>
      <c r="AR399" s="820">
        <v>0</v>
      </c>
      <c r="AS399" s="820">
        <v>0</v>
      </c>
      <c r="AT399" s="820">
        <v>0</v>
      </c>
      <c r="AU399" s="816"/>
      <c r="AV399" s="820">
        <v>0</v>
      </c>
      <c r="AW399" s="820">
        <v>0</v>
      </c>
      <c r="AX399" s="820">
        <v>0</v>
      </c>
      <c r="AY399" s="820">
        <v>0</v>
      </c>
      <c r="AZ399" s="816"/>
      <c r="BA399" s="820"/>
      <c r="BB399" s="820">
        <v>0</v>
      </c>
      <c r="BC399" s="820">
        <v>0</v>
      </c>
      <c r="BD399" s="820">
        <v>0</v>
      </c>
      <c r="BE399" s="820">
        <v>0</v>
      </c>
      <c r="BF399" s="820">
        <v>0</v>
      </c>
      <c r="BG399" s="820">
        <v>0</v>
      </c>
      <c r="BH399" s="820">
        <v>0</v>
      </c>
      <c r="BI399" s="820">
        <v>0</v>
      </c>
      <c r="BJ399" s="820">
        <v>0</v>
      </c>
      <c r="BK399" s="820">
        <v>0</v>
      </c>
      <c r="BL399" s="820">
        <v>0</v>
      </c>
      <c r="BM399" s="820">
        <v>0</v>
      </c>
      <c r="BN399" s="820">
        <v>0</v>
      </c>
      <c r="BO399" s="820">
        <v>0</v>
      </c>
      <c r="BP399" s="820">
        <v>0</v>
      </c>
      <c r="BQ399" s="820">
        <v>0</v>
      </c>
      <c r="BR399" s="820">
        <v>0</v>
      </c>
      <c r="BS399" s="820">
        <v>0</v>
      </c>
      <c r="BT399" s="820">
        <v>0</v>
      </c>
      <c r="BU399" s="820"/>
      <c r="BV399" s="820"/>
      <c r="BW399" s="820"/>
      <c r="BX399" s="820"/>
      <c r="BY399" s="820"/>
      <c r="BZ399" s="820"/>
      <c r="CA399" s="816"/>
      <c r="CB399" s="820"/>
      <c r="CC399" s="820">
        <v>0</v>
      </c>
      <c r="CD399" s="820">
        <v>0</v>
      </c>
      <c r="CE399" s="820">
        <v>0</v>
      </c>
      <c r="CF399" s="820">
        <v>0</v>
      </c>
      <c r="CG399" s="820">
        <v>0</v>
      </c>
      <c r="CH399" s="820">
        <v>0</v>
      </c>
      <c r="CI399" s="820">
        <v>0</v>
      </c>
      <c r="CJ399" s="820">
        <v>0</v>
      </c>
      <c r="CK399" s="820">
        <v>0</v>
      </c>
      <c r="CL399" s="820">
        <v>0</v>
      </c>
      <c r="CM399" s="820">
        <v>0</v>
      </c>
      <c r="CN399" s="820">
        <v>0</v>
      </c>
      <c r="CO399" s="820">
        <v>0</v>
      </c>
      <c r="CP399" s="820">
        <v>0</v>
      </c>
      <c r="CQ399" s="820">
        <v>0</v>
      </c>
      <c r="CR399" s="820">
        <v>0</v>
      </c>
      <c r="CS399" s="820">
        <v>0</v>
      </c>
      <c r="CT399" s="820">
        <v>0</v>
      </c>
      <c r="CU399" s="820">
        <v>0</v>
      </c>
      <c r="CV399" s="820"/>
      <c r="CW399" s="820"/>
      <c r="CX399" s="820"/>
      <c r="CY399" s="820"/>
      <c r="CZ399" s="820"/>
      <c r="DA399" s="821"/>
    </row>
    <row r="400" spans="2:105">
      <c r="B400" s="800">
        <v>19456</v>
      </c>
      <c r="C400" s="782" t="s">
        <v>682</v>
      </c>
      <c r="D400" s="782" t="s">
        <v>858</v>
      </c>
      <c r="E400" s="782" t="s">
        <v>740</v>
      </c>
      <c r="F400" s="782" t="s">
        <v>820</v>
      </c>
      <c r="G400" s="782" t="s">
        <v>821</v>
      </c>
      <c r="H400" s="815">
        <v>2016</v>
      </c>
      <c r="I400" s="816"/>
      <c r="J400" s="764">
        <v>829360</v>
      </c>
      <c r="K400" s="764"/>
      <c r="L400" s="764" t="s">
        <v>741</v>
      </c>
      <c r="M400" s="782"/>
      <c r="N400" s="782"/>
      <c r="O400" s="782"/>
      <c r="P400" s="782"/>
      <c r="Q400" s="782"/>
      <c r="R400" s="782"/>
      <c r="S400" s="816"/>
      <c r="T400" s="782" t="s">
        <v>859</v>
      </c>
      <c r="U400" s="782"/>
      <c r="V400" s="782"/>
      <c r="W400" s="782"/>
      <c r="X400" s="801">
        <v>42699</v>
      </c>
      <c r="Y400" s="815" t="s">
        <v>862</v>
      </c>
      <c r="Z400" s="815">
        <v>1</v>
      </c>
      <c r="AA400" s="815"/>
      <c r="AB400" s="815">
        <v>250</v>
      </c>
      <c r="AC400" s="814">
        <v>42775</v>
      </c>
      <c r="AD400" s="816"/>
      <c r="AE400" s="782" t="s">
        <v>825</v>
      </c>
      <c r="AF400" s="782"/>
      <c r="AG400" s="782"/>
      <c r="AH400" s="817"/>
      <c r="AI400" s="800">
        <v>1228</v>
      </c>
      <c r="AJ400" s="782">
        <v>0.36522153846153799</v>
      </c>
      <c r="AK400" s="816"/>
      <c r="AL400" s="800">
        <v>1.1130293159609119</v>
      </c>
      <c r="AM400" s="782">
        <v>1.0317025704103739</v>
      </c>
      <c r="AN400" s="782">
        <v>0.70002926543751831</v>
      </c>
      <c r="AO400" s="818">
        <v>0.70010615711252644</v>
      </c>
      <c r="AP400" s="816"/>
      <c r="AQ400" s="819">
        <v>1366.8</v>
      </c>
      <c r="AR400" s="820">
        <v>0.37680000000000002</v>
      </c>
      <c r="AS400" s="820">
        <v>1366.8</v>
      </c>
      <c r="AT400" s="820">
        <v>0.37680000000000002</v>
      </c>
      <c r="AU400" s="816"/>
      <c r="AV400" s="820">
        <v>956.8</v>
      </c>
      <c r="AW400" s="820">
        <v>0.26379999999999998</v>
      </c>
      <c r="AX400" s="820">
        <v>956.8</v>
      </c>
      <c r="AY400" s="820">
        <v>0.26379999999999998</v>
      </c>
      <c r="AZ400" s="816"/>
      <c r="BA400" s="820"/>
      <c r="BB400" s="820">
        <v>956.8</v>
      </c>
      <c r="BC400" s="820">
        <v>956.8</v>
      </c>
      <c r="BD400" s="820">
        <v>956.8</v>
      </c>
      <c r="BE400" s="820">
        <v>956.8</v>
      </c>
      <c r="BF400" s="820">
        <v>956.8</v>
      </c>
      <c r="BG400" s="820">
        <v>956.8</v>
      </c>
      <c r="BH400" s="820">
        <v>956.8</v>
      </c>
      <c r="BI400" s="820">
        <v>956.8</v>
      </c>
      <c r="BJ400" s="820">
        <v>956.8</v>
      </c>
      <c r="BK400" s="820">
        <v>956.8</v>
      </c>
      <c r="BL400" s="820">
        <v>956.8</v>
      </c>
      <c r="BM400" s="820">
        <v>956.8</v>
      </c>
      <c r="BN400" s="820">
        <v>956.8</v>
      </c>
      <c r="BO400" s="820">
        <v>956.8</v>
      </c>
      <c r="BP400" s="820">
        <v>956.8</v>
      </c>
      <c r="BQ400" s="820">
        <v>956.8</v>
      </c>
      <c r="BR400" s="820">
        <v>956.8</v>
      </c>
      <c r="BS400" s="820">
        <v>956.8</v>
      </c>
      <c r="BT400" s="820">
        <v>956.8</v>
      </c>
      <c r="BU400" s="820"/>
      <c r="BV400" s="820"/>
      <c r="BW400" s="820"/>
      <c r="BX400" s="820"/>
      <c r="BY400" s="820"/>
      <c r="BZ400" s="820"/>
      <c r="CA400" s="816"/>
      <c r="CB400" s="820"/>
      <c r="CC400" s="820">
        <v>0.26379999999999998</v>
      </c>
      <c r="CD400" s="820">
        <v>0.26379999999999998</v>
      </c>
      <c r="CE400" s="820">
        <v>0.26379999999999998</v>
      </c>
      <c r="CF400" s="820">
        <v>0.26379999999999998</v>
      </c>
      <c r="CG400" s="820">
        <v>0.26379999999999998</v>
      </c>
      <c r="CH400" s="820">
        <v>0.26379999999999998</v>
      </c>
      <c r="CI400" s="820">
        <v>0.26379999999999998</v>
      </c>
      <c r="CJ400" s="820">
        <v>0.26379999999999998</v>
      </c>
      <c r="CK400" s="820">
        <v>0.26379999999999998</v>
      </c>
      <c r="CL400" s="820">
        <v>0.26379999999999998</v>
      </c>
      <c r="CM400" s="820">
        <v>0.26379999999999998</v>
      </c>
      <c r="CN400" s="820">
        <v>0.26379999999999998</v>
      </c>
      <c r="CO400" s="820">
        <v>0.26379999999999998</v>
      </c>
      <c r="CP400" s="820">
        <v>0.26379999999999998</v>
      </c>
      <c r="CQ400" s="820">
        <v>0.26379999999999998</v>
      </c>
      <c r="CR400" s="820">
        <v>0.26379999999999998</v>
      </c>
      <c r="CS400" s="820">
        <v>0.26379999999999998</v>
      </c>
      <c r="CT400" s="820">
        <v>0.26379999999999998</v>
      </c>
      <c r="CU400" s="820">
        <v>0.26379999999999998</v>
      </c>
      <c r="CV400" s="820"/>
      <c r="CW400" s="820"/>
      <c r="CX400" s="820"/>
      <c r="CY400" s="820"/>
      <c r="CZ400" s="820"/>
      <c r="DA400" s="821"/>
    </row>
    <row r="401" spans="2:105">
      <c r="B401" s="800">
        <v>19191</v>
      </c>
      <c r="C401" s="782" t="s">
        <v>682</v>
      </c>
      <c r="D401" s="782" t="s">
        <v>858</v>
      </c>
      <c r="E401" s="782" t="s">
        <v>740</v>
      </c>
      <c r="F401" s="782" t="s">
        <v>820</v>
      </c>
      <c r="G401" s="782" t="s">
        <v>821</v>
      </c>
      <c r="H401" s="815">
        <v>2016</v>
      </c>
      <c r="I401" s="816"/>
      <c r="J401" s="764">
        <v>725217</v>
      </c>
      <c r="K401" s="764"/>
      <c r="L401" s="764" t="s">
        <v>741</v>
      </c>
      <c r="M401" s="782"/>
      <c r="N401" s="782"/>
      <c r="O401" s="782"/>
      <c r="P401" s="782"/>
      <c r="Q401" s="782"/>
      <c r="R401" s="782"/>
      <c r="S401" s="816"/>
      <c r="T401" s="782" t="s">
        <v>859</v>
      </c>
      <c r="U401" s="782"/>
      <c r="V401" s="782"/>
      <c r="W401" s="782"/>
      <c r="X401" s="801">
        <v>42463</v>
      </c>
      <c r="Y401" s="815" t="s">
        <v>862</v>
      </c>
      <c r="Z401" s="815">
        <v>1</v>
      </c>
      <c r="AA401" s="815"/>
      <c r="AB401" s="815">
        <v>250</v>
      </c>
      <c r="AC401" s="814">
        <v>42572</v>
      </c>
      <c r="AD401" s="816"/>
      <c r="AE401" s="782" t="s">
        <v>825</v>
      </c>
      <c r="AF401" s="782"/>
      <c r="AG401" s="782"/>
      <c r="AH401" s="817"/>
      <c r="AI401" s="800">
        <v>1228</v>
      </c>
      <c r="AJ401" s="782">
        <v>0.36522153846153799</v>
      </c>
      <c r="AK401" s="816"/>
      <c r="AL401" s="800">
        <v>1.1130293159609119</v>
      </c>
      <c r="AM401" s="782">
        <v>1.0317025704103739</v>
      </c>
      <c r="AN401" s="782">
        <v>0.70002926543751831</v>
      </c>
      <c r="AO401" s="818">
        <v>0.70010615711252644</v>
      </c>
      <c r="AP401" s="816"/>
      <c r="AQ401" s="819">
        <v>1366.8</v>
      </c>
      <c r="AR401" s="820">
        <v>0.37680000000000002</v>
      </c>
      <c r="AS401" s="820">
        <v>1366.8</v>
      </c>
      <c r="AT401" s="820">
        <v>0.37680000000000002</v>
      </c>
      <c r="AU401" s="816"/>
      <c r="AV401" s="820">
        <v>956.8</v>
      </c>
      <c r="AW401" s="820">
        <v>0.26379999999999998</v>
      </c>
      <c r="AX401" s="820">
        <v>956.8</v>
      </c>
      <c r="AY401" s="820">
        <v>0.26379999999999998</v>
      </c>
      <c r="AZ401" s="816"/>
      <c r="BA401" s="820"/>
      <c r="BB401" s="820">
        <v>956.8</v>
      </c>
      <c r="BC401" s="820">
        <v>956.8</v>
      </c>
      <c r="BD401" s="820">
        <v>956.8</v>
      </c>
      <c r="BE401" s="820">
        <v>956.8</v>
      </c>
      <c r="BF401" s="820">
        <v>956.8</v>
      </c>
      <c r="BG401" s="820">
        <v>956.8</v>
      </c>
      <c r="BH401" s="820">
        <v>956.8</v>
      </c>
      <c r="BI401" s="820">
        <v>956.8</v>
      </c>
      <c r="BJ401" s="820">
        <v>956.8</v>
      </c>
      <c r="BK401" s="820">
        <v>956.8</v>
      </c>
      <c r="BL401" s="820">
        <v>956.8</v>
      </c>
      <c r="BM401" s="820">
        <v>956.8</v>
      </c>
      <c r="BN401" s="820">
        <v>956.8</v>
      </c>
      <c r="BO401" s="820">
        <v>956.8</v>
      </c>
      <c r="BP401" s="820">
        <v>956.8</v>
      </c>
      <c r="BQ401" s="820">
        <v>956.8</v>
      </c>
      <c r="BR401" s="820">
        <v>956.8</v>
      </c>
      <c r="BS401" s="820">
        <v>956.8</v>
      </c>
      <c r="BT401" s="820">
        <v>956.8</v>
      </c>
      <c r="BU401" s="820"/>
      <c r="BV401" s="820"/>
      <c r="BW401" s="820"/>
      <c r="BX401" s="820"/>
      <c r="BY401" s="820"/>
      <c r="BZ401" s="820"/>
      <c r="CA401" s="816"/>
      <c r="CB401" s="820"/>
      <c r="CC401" s="820">
        <v>0.26379999999999998</v>
      </c>
      <c r="CD401" s="820">
        <v>0.26379999999999998</v>
      </c>
      <c r="CE401" s="820">
        <v>0.26379999999999998</v>
      </c>
      <c r="CF401" s="820">
        <v>0.26379999999999998</v>
      </c>
      <c r="CG401" s="820">
        <v>0.26379999999999998</v>
      </c>
      <c r="CH401" s="820">
        <v>0.26379999999999998</v>
      </c>
      <c r="CI401" s="820">
        <v>0.26379999999999998</v>
      </c>
      <c r="CJ401" s="820">
        <v>0.26379999999999998</v>
      </c>
      <c r="CK401" s="820">
        <v>0.26379999999999998</v>
      </c>
      <c r="CL401" s="820">
        <v>0.26379999999999998</v>
      </c>
      <c r="CM401" s="820">
        <v>0.26379999999999998</v>
      </c>
      <c r="CN401" s="820">
        <v>0.26379999999999998</v>
      </c>
      <c r="CO401" s="820">
        <v>0.26379999999999998</v>
      </c>
      <c r="CP401" s="820">
        <v>0.26379999999999998</v>
      </c>
      <c r="CQ401" s="820">
        <v>0.26379999999999998</v>
      </c>
      <c r="CR401" s="820">
        <v>0.26379999999999998</v>
      </c>
      <c r="CS401" s="820">
        <v>0.26379999999999998</v>
      </c>
      <c r="CT401" s="820">
        <v>0.26379999999999998</v>
      </c>
      <c r="CU401" s="820">
        <v>0.26379999999999998</v>
      </c>
      <c r="CV401" s="820"/>
      <c r="CW401" s="820"/>
      <c r="CX401" s="820"/>
      <c r="CY401" s="820"/>
      <c r="CZ401" s="820"/>
      <c r="DA401" s="821"/>
    </row>
    <row r="402" spans="2:105">
      <c r="B402" s="800">
        <v>19159</v>
      </c>
      <c r="C402" s="782" t="s">
        <v>682</v>
      </c>
      <c r="D402" s="782" t="s">
        <v>858</v>
      </c>
      <c r="E402" s="782" t="s">
        <v>740</v>
      </c>
      <c r="F402" s="782" t="s">
        <v>820</v>
      </c>
      <c r="G402" s="782" t="s">
        <v>821</v>
      </c>
      <c r="H402" s="815">
        <v>2016</v>
      </c>
      <c r="I402" s="816"/>
      <c r="J402" s="764">
        <v>727202</v>
      </c>
      <c r="K402" s="764"/>
      <c r="L402" s="764" t="s">
        <v>741</v>
      </c>
      <c r="M402" s="782"/>
      <c r="N402" s="782"/>
      <c r="O402" s="782"/>
      <c r="P402" s="782"/>
      <c r="Q402" s="782"/>
      <c r="R402" s="782"/>
      <c r="S402" s="816"/>
      <c r="T402" s="782" t="s">
        <v>859</v>
      </c>
      <c r="U402" s="782"/>
      <c r="V402" s="782"/>
      <c r="W402" s="782"/>
      <c r="X402" s="801">
        <v>42451</v>
      </c>
      <c r="Y402" s="815" t="s">
        <v>862</v>
      </c>
      <c r="Z402" s="815">
        <v>1</v>
      </c>
      <c r="AA402" s="815"/>
      <c r="AB402" s="815">
        <v>250</v>
      </c>
      <c r="AC402" s="814">
        <v>42491</v>
      </c>
      <c r="AD402" s="816"/>
      <c r="AE402" s="782" t="s">
        <v>825</v>
      </c>
      <c r="AF402" s="782"/>
      <c r="AG402" s="782"/>
      <c r="AH402" s="817"/>
      <c r="AI402" s="800">
        <v>1228</v>
      </c>
      <c r="AJ402" s="782">
        <v>0.36522153846153799</v>
      </c>
      <c r="AK402" s="816"/>
      <c r="AL402" s="800">
        <v>1.1130293159609119</v>
      </c>
      <c r="AM402" s="782">
        <v>1.0317025704103739</v>
      </c>
      <c r="AN402" s="782">
        <v>0.70002926543751831</v>
      </c>
      <c r="AO402" s="818">
        <v>0.70010615711252644</v>
      </c>
      <c r="AP402" s="816"/>
      <c r="AQ402" s="819">
        <v>1366.8</v>
      </c>
      <c r="AR402" s="820">
        <v>0.37680000000000002</v>
      </c>
      <c r="AS402" s="820">
        <v>1366.8</v>
      </c>
      <c r="AT402" s="820">
        <v>0.37680000000000002</v>
      </c>
      <c r="AU402" s="816"/>
      <c r="AV402" s="820">
        <v>956.8</v>
      </c>
      <c r="AW402" s="820">
        <v>0.26379999999999998</v>
      </c>
      <c r="AX402" s="820">
        <v>956.8</v>
      </c>
      <c r="AY402" s="820">
        <v>0.26379999999999998</v>
      </c>
      <c r="AZ402" s="816"/>
      <c r="BA402" s="820"/>
      <c r="BB402" s="820">
        <v>956.8</v>
      </c>
      <c r="BC402" s="820">
        <v>956.8</v>
      </c>
      <c r="BD402" s="820">
        <v>956.8</v>
      </c>
      <c r="BE402" s="820">
        <v>956.8</v>
      </c>
      <c r="BF402" s="820">
        <v>956.8</v>
      </c>
      <c r="BG402" s="820">
        <v>956.8</v>
      </c>
      <c r="BH402" s="820">
        <v>956.8</v>
      </c>
      <c r="BI402" s="820">
        <v>956.8</v>
      </c>
      <c r="BJ402" s="820">
        <v>956.8</v>
      </c>
      <c r="BK402" s="820">
        <v>956.8</v>
      </c>
      <c r="BL402" s="820">
        <v>956.8</v>
      </c>
      <c r="BM402" s="820">
        <v>956.8</v>
      </c>
      <c r="BN402" s="820">
        <v>956.8</v>
      </c>
      <c r="BO402" s="820">
        <v>956.8</v>
      </c>
      <c r="BP402" s="820">
        <v>956.8</v>
      </c>
      <c r="BQ402" s="820">
        <v>956.8</v>
      </c>
      <c r="BR402" s="820">
        <v>956.8</v>
      </c>
      <c r="BS402" s="820">
        <v>956.8</v>
      </c>
      <c r="BT402" s="820">
        <v>956.8</v>
      </c>
      <c r="BU402" s="820"/>
      <c r="BV402" s="820"/>
      <c r="BW402" s="820"/>
      <c r="BX402" s="820"/>
      <c r="BY402" s="820"/>
      <c r="BZ402" s="820"/>
      <c r="CA402" s="816"/>
      <c r="CB402" s="820"/>
      <c r="CC402" s="820">
        <v>0.26379999999999998</v>
      </c>
      <c r="CD402" s="820">
        <v>0.26379999999999998</v>
      </c>
      <c r="CE402" s="820">
        <v>0.26379999999999998</v>
      </c>
      <c r="CF402" s="820">
        <v>0.26379999999999998</v>
      </c>
      <c r="CG402" s="820">
        <v>0.26379999999999998</v>
      </c>
      <c r="CH402" s="820">
        <v>0.26379999999999998</v>
      </c>
      <c r="CI402" s="820">
        <v>0.26379999999999998</v>
      </c>
      <c r="CJ402" s="820">
        <v>0.26379999999999998</v>
      </c>
      <c r="CK402" s="820">
        <v>0.26379999999999998</v>
      </c>
      <c r="CL402" s="820">
        <v>0.26379999999999998</v>
      </c>
      <c r="CM402" s="820">
        <v>0.26379999999999998</v>
      </c>
      <c r="CN402" s="820">
        <v>0.26379999999999998</v>
      </c>
      <c r="CO402" s="820">
        <v>0.26379999999999998</v>
      </c>
      <c r="CP402" s="820">
        <v>0.26379999999999998</v>
      </c>
      <c r="CQ402" s="820">
        <v>0.26379999999999998</v>
      </c>
      <c r="CR402" s="820">
        <v>0.26379999999999998</v>
      </c>
      <c r="CS402" s="820">
        <v>0.26379999999999998</v>
      </c>
      <c r="CT402" s="820">
        <v>0.26379999999999998</v>
      </c>
      <c r="CU402" s="820">
        <v>0.26379999999999998</v>
      </c>
      <c r="CV402" s="820"/>
      <c r="CW402" s="820"/>
      <c r="CX402" s="820"/>
      <c r="CY402" s="820"/>
      <c r="CZ402" s="820"/>
      <c r="DA402" s="821"/>
    </row>
    <row r="403" spans="2:105">
      <c r="B403" s="800">
        <v>19249</v>
      </c>
      <c r="C403" s="782" t="s">
        <v>682</v>
      </c>
      <c r="D403" s="782" t="s">
        <v>858</v>
      </c>
      <c r="E403" s="782" t="s">
        <v>740</v>
      </c>
      <c r="F403" s="782" t="s">
        <v>820</v>
      </c>
      <c r="G403" s="782" t="s">
        <v>821</v>
      </c>
      <c r="H403" s="815">
        <v>2016</v>
      </c>
      <c r="I403" s="816"/>
      <c r="J403" s="764">
        <v>772293</v>
      </c>
      <c r="K403" s="764"/>
      <c r="L403" s="764" t="s">
        <v>741</v>
      </c>
      <c r="M403" s="782"/>
      <c r="N403" s="782"/>
      <c r="O403" s="782"/>
      <c r="P403" s="782"/>
      <c r="Q403" s="782"/>
      <c r="R403" s="782"/>
      <c r="S403" s="816"/>
      <c r="T403" s="782" t="s">
        <v>866</v>
      </c>
      <c r="U403" s="782"/>
      <c r="V403" s="782"/>
      <c r="W403" s="782"/>
      <c r="X403" s="801">
        <v>42561</v>
      </c>
      <c r="Y403" s="815" t="s">
        <v>862</v>
      </c>
      <c r="Z403" s="815">
        <v>1</v>
      </c>
      <c r="AA403" s="815"/>
      <c r="AB403" s="815">
        <v>400</v>
      </c>
      <c r="AC403" s="814">
        <v>42607</v>
      </c>
      <c r="AD403" s="816"/>
      <c r="AE403" s="782" t="s">
        <v>825</v>
      </c>
      <c r="AF403" s="782"/>
      <c r="AG403" s="782"/>
      <c r="AH403" s="817"/>
      <c r="AI403" s="800">
        <v>16.86</v>
      </c>
      <c r="AJ403" s="782">
        <v>9.8970476701362407E-3</v>
      </c>
      <c r="AK403" s="816"/>
      <c r="AL403" s="800">
        <v>1.8861209964412813</v>
      </c>
      <c r="AM403" s="782">
        <v>3.5970322854381016</v>
      </c>
      <c r="AN403" s="782">
        <v>1</v>
      </c>
      <c r="AO403" s="818">
        <v>1</v>
      </c>
      <c r="AP403" s="816"/>
      <c r="AQ403" s="819">
        <v>31.8</v>
      </c>
      <c r="AR403" s="820">
        <v>3.56E-2</v>
      </c>
      <c r="AS403" s="820">
        <v>31.8</v>
      </c>
      <c r="AT403" s="820">
        <v>3.56E-2</v>
      </c>
      <c r="AU403" s="816"/>
      <c r="AV403" s="820">
        <v>31.8</v>
      </c>
      <c r="AW403" s="820">
        <v>3.56E-2</v>
      </c>
      <c r="AX403" s="820">
        <v>31.8</v>
      </c>
      <c r="AY403" s="820">
        <v>3.56E-2</v>
      </c>
      <c r="AZ403" s="816"/>
      <c r="BA403" s="820"/>
      <c r="BB403" s="820">
        <v>31.8</v>
      </c>
      <c r="BC403" s="820">
        <v>31.8</v>
      </c>
      <c r="BD403" s="820">
        <v>31.8</v>
      </c>
      <c r="BE403" s="820">
        <v>31.8</v>
      </c>
      <c r="BF403" s="820">
        <v>31.8</v>
      </c>
      <c r="BG403" s="820">
        <v>31.8</v>
      </c>
      <c r="BH403" s="820">
        <v>31.8</v>
      </c>
      <c r="BI403" s="820">
        <v>31.8</v>
      </c>
      <c r="BJ403" s="820">
        <v>31.8</v>
      </c>
      <c r="BK403" s="820">
        <v>31.8</v>
      </c>
      <c r="BL403" s="820">
        <v>31.8</v>
      </c>
      <c r="BM403" s="820">
        <v>31.8</v>
      </c>
      <c r="BN403" s="820">
        <v>31.8</v>
      </c>
      <c r="BO403" s="820">
        <v>31.8</v>
      </c>
      <c r="BP403" s="820">
        <v>31.8</v>
      </c>
      <c r="BQ403" s="820">
        <v>31.8</v>
      </c>
      <c r="BR403" s="820">
        <v>31.8</v>
      </c>
      <c r="BS403" s="820">
        <v>31.8</v>
      </c>
      <c r="BT403" s="820">
        <v>0</v>
      </c>
      <c r="BU403" s="820"/>
      <c r="BV403" s="820"/>
      <c r="BW403" s="820"/>
      <c r="BX403" s="820"/>
      <c r="BY403" s="820"/>
      <c r="BZ403" s="820"/>
      <c r="CA403" s="816"/>
      <c r="CB403" s="820"/>
      <c r="CC403" s="820">
        <v>3.56E-2</v>
      </c>
      <c r="CD403" s="820">
        <v>3.56E-2</v>
      </c>
      <c r="CE403" s="820">
        <v>3.56E-2</v>
      </c>
      <c r="CF403" s="820">
        <v>3.56E-2</v>
      </c>
      <c r="CG403" s="820">
        <v>3.56E-2</v>
      </c>
      <c r="CH403" s="820">
        <v>3.56E-2</v>
      </c>
      <c r="CI403" s="820">
        <v>3.56E-2</v>
      </c>
      <c r="CJ403" s="820">
        <v>3.56E-2</v>
      </c>
      <c r="CK403" s="820">
        <v>3.56E-2</v>
      </c>
      <c r="CL403" s="820">
        <v>3.56E-2</v>
      </c>
      <c r="CM403" s="820">
        <v>3.56E-2</v>
      </c>
      <c r="CN403" s="820">
        <v>3.56E-2</v>
      </c>
      <c r="CO403" s="820">
        <v>3.56E-2</v>
      </c>
      <c r="CP403" s="820">
        <v>3.56E-2</v>
      </c>
      <c r="CQ403" s="820">
        <v>3.56E-2</v>
      </c>
      <c r="CR403" s="820">
        <v>3.56E-2</v>
      </c>
      <c r="CS403" s="820">
        <v>3.56E-2</v>
      </c>
      <c r="CT403" s="820">
        <v>3.56E-2</v>
      </c>
      <c r="CU403" s="820">
        <v>0</v>
      </c>
      <c r="CV403" s="820"/>
      <c r="CW403" s="820"/>
      <c r="CX403" s="820"/>
      <c r="CY403" s="820"/>
      <c r="CZ403" s="820"/>
      <c r="DA403" s="821"/>
    </row>
    <row r="404" spans="2:105">
      <c r="B404" s="800">
        <v>19135</v>
      </c>
      <c r="C404" s="782" t="s">
        <v>682</v>
      </c>
      <c r="D404" s="782" t="s">
        <v>858</v>
      </c>
      <c r="E404" s="782" t="s">
        <v>740</v>
      </c>
      <c r="F404" s="782" t="s">
        <v>820</v>
      </c>
      <c r="G404" s="782" t="s">
        <v>821</v>
      </c>
      <c r="H404" s="815">
        <v>2016</v>
      </c>
      <c r="I404" s="816"/>
      <c r="J404" s="764">
        <v>720198</v>
      </c>
      <c r="K404" s="764"/>
      <c r="L404" s="764" t="s">
        <v>741</v>
      </c>
      <c r="M404" s="782"/>
      <c r="N404" s="782"/>
      <c r="O404" s="782"/>
      <c r="P404" s="782"/>
      <c r="Q404" s="782"/>
      <c r="R404" s="782"/>
      <c r="S404" s="816"/>
      <c r="T404" s="782" t="s">
        <v>863</v>
      </c>
      <c r="U404" s="782"/>
      <c r="V404" s="782"/>
      <c r="W404" s="782"/>
      <c r="X404" s="801">
        <v>42450</v>
      </c>
      <c r="Y404" s="815" t="s">
        <v>864</v>
      </c>
      <c r="Z404" s="815">
        <v>2</v>
      </c>
      <c r="AA404" s="815"/>
      <c r="AB404" s="815">
        <v>650</v>
      </c>
      <c r="AC404" s="814">
        <v>42549</v>
      </c>
      <c r="AD404" s="816"/>
      <c r="AE404" s="782" t="s">
        <v>825</v>
      </c>
      <c r="AF404" s="782"/>
      <c r="AG404" s="782"/>
      <c r="AH404" s="817"/>
      <c r="AI404" s="800">
        <v>1244.8599999999999</v>
      </c>
      <c r="AJ404" s="782">
        <v>0.3751185861316742</v>
      </c>
      <c r="AK404" s="816"/>
      <c r="AL404" s="800">
        <v>1.1234998313063316</v>
      </c>
      <c r="AM404" s="782">
        <v>1.0993856749482398</v>
      </c>
      <c r="AN404" s="782">
        <v>0.70684970684970683</v>
      </c>
      <c r="AO404" s="818">
        <v>0.7259941804073714</v>
      </c>
      <c r="AP404" s="816"/>
      <c r="AQ404" s="819">
        <v>1398.6</v>
      </c>
      <c r="AR404" s="820">
        <v>0.41240000000000004</v>
      </c>
      <c r="AS404" s="820">
        <v>1398.6</v>
      </c>
      <c r="AT404" s="820">
        <v>0.41240000000000004</v>
      </c>
      <c r="AU404" s="816"/>
      <c r="AV404" s="820">
        <v>988.59999999999991</v>
      </c>
      <c r="AW404" s="820">
        <v>0.2994</v>
      </c>
      <c r="AX404" s="820">
        <v>988.59999999999991</v>
      </c>
      <c r="AY404" s="820">
        <v>0.2994</v>
      </c>
      <c r="AZ404" s="816"/>
      <c r="BA404" s="820"/>
      <c r="BB404" s="820">
        <v>988.59999999999991</v>
      </c>
      <c r="BC404" s="820">
        <v>988.59999999999991</v>
      </c>
      <c r="BD404" s="820">
        <v>988.59999999999991</v>
      </c>
      <c r="BE404" s="820">
        <v>988.59999999999991</v>
      </c>
      <c r="BF404" s="820">
        <v>988.59999999999991</v>
      </c>
      <c r="BG404" s="820">
        <v>988.59999999999991</v>
      </c>
      <c r="BH404" s="820">
        <v>988.59999999999991</v>
      </c>
      <c r="BI404" s="820">
        <v>988.59999999999991</v>
      </c>
      <c r="BJ404" s="820">
        <v>988.59999999999991</v>
      </c>
      <c r="BK404" s="820">
        <v>988.59999999999991</v>
      </c>
      <c r="BL404" s="820">
        <v>988.59999999999991</v>
      </c>
      <c r="BM404" s="820">
        <v>988.59999999999991</v>
      </c>
      <c r="BN404" s="820">
        <v>988.59999999999991</v>
      </c>
      <c r="BO404" s="820">
        <v>988.59999999999991</v>
      </c>
      <c r="BP404" s="820">
        <v>988.59999999999991</v>
      </c>
      <c r="BQ404" s="820">
        <v>988.59999999999991</v>
      </c>
      <c r="BR404" s="820">
        <v>988.59999999999991</v>
      </c>
      <c r="BS404" s="820">
        <v>988.59999999999991</v>
      </c>
      <c r="BT404" s="820">
        <v>956.8</v>
      </c>
      <c r="BU404" s="820"/>
      <c r="BV404" s="820"/>
      <c r="BW404" s="820"/>
      <c r="BX404" s="820"/>
      <c r="BY404" s="820"/>
      <c r="BZ404" s="820"/>
      <c r="CA404" s="816"/>
      <c r="CB404" s="820"/>
      <c r="CC404" s="820">
        <v>0.2994</v>
      </c>
      <c r="CD404" s="820">
        <v>0.2994</v>
      </c>
      <c r="CE404" s="820">
        <v>0.2994</v>
      </c>
      <c r="CF404" s="820">
        <v>0.2994</v>
      </c>
      <c r="CG404" s="820">
        <v>0.2994</v>
      </c>
      <c r="CH404" s="820">
        <v>0.2994</v>
      </c>
      <c r="CI404" s="820">
        <v>0.2994</v>
      </c>
      <c r="CJ404" s="820">
        <v>0.2994</v>
      </c>
      <c r="CK404" s="820">
        <v>0.2994</v>
      </c>
      <c r="CL404" s="820">
        <v>0.2994</v>
      </c>
      <c r="CM404" s="820">
        <v>0.2994</v>
      </c>
      <c r="CN404" s="820">
        <v>0.2994</v>
      </c>
      <c r="CO404" s="820">
        <v>0.2994</v>
      </c>
      <c r="CP404" s="820">
        <v>0.2994</v>
      </c>
      <c r="CQ404" s="820">
        <v>0.2994</v>
      </c>
      <c r="CR404" s="820">
        <v>0.2994</v>
      </c>
      <c r="CS404" s="820">
        <v>0.2994</v>
      </c>
      <c r="CT404" s="820">
        <v>0.2994</v>
      </c>
      <c r="CU404" s="820">
        <v>0.26379999999999998</v>
      </c>
      <c r="CV404" s="820"/>
      <c r="CW404" s="820"/>
      <c r="CX404" s="820"/>
      <c r="CY404" s="820"/>
      <c r="CZ404" s="820"/>
      <c r="DA404" s="821"/>
    </row>
    <row r="405" spans="2:105">
      <c r="B405" s="800">
        <v>19482</v>
      </c>
      <c r="C405" s="782" t="s">
        <v>682</v>
      </c>
      <c r="D405" s="781" t="s">
        <v>856</v>
      </c>
      <c r="E405" s="781" t="s">
        <v>121</v>
      </c>
      <c r="F405" s="781" t="s">
        <v>820</v>
      </c>
      <c r="G405" s="806" t="s">
        <v>821</v>
      </c>
      <c r="H405" s="807">
        <v>2016</v>
      </c>
      <c r="I405" s="784"/>
      <c r="J405" s="808" t="s">
        <v>867</v>
      </c>
      <c r="K405" s="785"/>
      <c r="L405" s="764" t="s">
        <v>384</v>
      </c>
      <c r="M405" s="822"/>
      <c r="N405" s="822"/>
      <c r="O405" s="781"/>
      <c r="P405" s="781"/>
      <c r="Q405" s="781"/>
      <c r="R405" s="781"/>
      <c r="S405" s="784"/>
      <c r="T405" s="781" t="s">
        <v>856</v>
      </c>
      <c r="U405" s="781" t="s">
        <v>868</v>
      </c>
      <c r="V405" s="801">
        <v>42375</v>
      </c>
      <c r="W405" s="809">
        <v>42375</v>
      </c>
      <c r="X405" s="809">
        <v>42640</v>
      </c>
      <c r="Y405" s="787" t="s">
        <v>862</v>
      </c>
      <c r="Z405" s="787">
        <v>0</v>
      </c>
      <c r="AA405" s="787" t="s">
        <v>856</v>
      </c>
      <c r="AB405" s="787">
        <v>6912</v>
      </c>
      <c r="AC405" s="823">
        <v>42735</v>
      </c>
      <c r="AD405" s="784"/>
      <c r="AE405" s="781" t="s">
        <v>825</v>
      </c>
      <c r="AF405" s="781"/>
      <c r="AG405" s="781"/>
      <c r="AH405" s="791"/>
      <c r="AI405" s="792">
        <v>0</v>
      </c>
      <c r="AJ405" s="793">
        <v>0</v>
      </c>
      <c r="AK405" s="784">
        <v>0</v>
      </c>
      <c r="AL405" s="810" t="s">
        <v>869</v>
      </c>
      <c r="AM405" s="811" t="s">
        <v>869</v>
      </c>
      <c r="AN405" s="812" t="s">
        <v>869</v>
      </c>
      <c r="AO405" s="813" t="s">
        <v>869</v>
      </c>
      <c r="AP405" s="784">
        <v>0</v>
      </c>
      <c r="AQ405" s="797">
        <v>0</v>
      </c>
      <c r="AR405" s="798">
        <v>0</v>
      </c>
      <c r="AS405" s="798">
        <v>0</v>
      </c>
      <c r="AT405" s="798">
        <v>0</v>
      </c>
      <c r="AU405" s="784">
        <v>0</v>
      </c>
      <c r="AV405" s="798">
        <v>0</v>
      </c>
      <c r="AW405" s="798">
        <v>0</v>
      </c>
      <c r="AX405" s="798">
        <v>0</v>
      </c>
      <c r="AY405" s="798">
        <v>0</v>
      </c>
      <c r="AZ405" s="784"/>
      <c r="BA405" s="798">
        <v>0</v>
      </c>
      <c r="BB405" s="798">
        <v>0</v>
      </c>
      <c r="BC405" s="798">
        <v>0</v>
      </c>
      <c r="BD405" s="798">
        <v>0</v>
      </c>
      <c r="BE405" s="798">
        <v>0</v>
      </c>
      <c r="BF405" s="798">
        <v>0</v>
      </c>
      <c r="BG405" s="798">
        <v>0</v>
      </c>
      <c r="BH405" s="798">
        <v>0</v>
      </c>
      <c r="BI405" s="798">
        <v>0</v>
      </c>
      <c r="BJ405" s="798">
        <v>0</v>
      </c>
      <c r="BK405" s="798">
        <v>0</v>
      </c>
      <c r="BL405" s="798">
        <v>0</v>
      </c>
      <c r="BM405" s="798">
        <v>0</v>
      </c>
      <c r="BN405" s="798">
        <v>0</v>
      </c>
      <c r="BO405" s="798">
        <v>0</v>
      </c>
      <c r="BP405" s="798">
        <v>0</v>
      </c>
      <c r="BQ405" s="798">
        <v>0</v>
      </c>
      <c r="BR405" s="798">
        <v>0</v>
      </c>
      <c r="BS405" s="798">
        <v>0</v>
      </c>
      <c r="BT405" s="798">
        <v>0</v>
      </c>
      <c r="BU405" s="798">
        <v>0</v>
      </c>
      <c r="BV405" s="798">
        <v>0</v>
      </c>
      <c r="BW405" s="798">
        <v>0</v>
      </c>
      <c r="BX405" s="798">
        <v>0</v>
      </c>
      <c r="BY405" s="798">
        <v>0</v>
      </c>
      <c r="BZ405" s="798">
        <v>0</v>
      </c>
      <c r="CA405" s="784"/>
      <c r="CB405" s="798">
        <v>0</v>
      </c>
      <c r="CC405" s="798">
        <v>0</v>
      </c>
      <c r="CD405" s="798">
        <v>0</v>
      </c>
      <c r="CE405" s="798">
        <v>0</v>
      </c>
      <c r="CF405" s="798">
        <v>0</v>
      </c>
      <c r="CG405" s="798">
        <v>0</v>
      </c>
      <c r="CH405" s="798">
        <v>0</v>
      </c>
      <c r="CI405" s="798">
        <v>0</v>
      </c>
      <c r="CJ405" s="798">
        <v>0</v>
      </c>
      <c r="CK405" s="798">
        <v>0</v>
      </c>
      <c r="CL405" s="798">
        <v>0</v>
      </c>
      <c r="CM405" s="798">
        <v>0</v>
      </c>
      <c r="CN405" s="798">
        <v>0</v>
      </c>
      <c r="CO405" s="798">
        <v>0</v>
      </c>
      <c r="CP405" s="798">
        <v>0</v>
      </c>
      <c r="CQ405" s="798">
        <v>0</v>
      </c>
      <c r="CR405" s="798">
        <v>0</v>
      </c>
      <c r="CS405" s="798">
        <v>0</v>
      </c>
      <c r="CT405" s="798">
        <v>0</v>
      </c>
      <c r="CU405" s="798">
        <v>0</v>
      </c>
      <c r="CV405" s="798">
        <v>0</v>
      </c>
      <c r="CW405" s="798">
        <v>0</v>
      </c>
      <c r="CX405" s="798">
        <v>0</v>
      </c>
      <c r="CY405" s="798">
        <v>0</v>
      </c>
      <c r="CZ405" s="798">
        <v>0</v>
      </c>
      <c r="DA405" s="799">
        <v>0</v>
      </c>
    </row>
    <row r="406" spans="2:105">
      <c r="B406" s="759">
        <v>19491</v>
      </c>
      <c r="C406" s="760" t="s">
        <v>682</v>
      </c>
      <c r="D406" s="760" t="s">
        <v>826</v>
      </c>
      <c r="E406" s="760" t="s">
        <v>119</v>
      </c>
      <c r="F406" s="760" t="s">
        <v>820</v>
      </c>
      <c r="G406" s="760" t="s">
        <v>821</v>
      </c>
      <c r="H406" s="761">
        <v>2016</v>
      </c>
      <c r="I406" s="762"/>
      <c r="J406" s="763">
        <v>152486</v>
      </c>
      <c r="K406" s="763"/>
      <c r="L406" s="764" t="s">
        <v>741</v>
      </c>
      <c r="M406" s="760"/>
      <c r="N406" s="760"/>
      <c r="O406" s="760"/>
      <c r="P406" s="760"/>
      <c r="Q406" s="760"/>
      <c r="R406" s="760"/>
      <c r="S406" s="762"/>
      <c r="T406" s="760"/>
      <c r="U406" s="760" t="s">
        <v>823</v>
      </c>
      <c r="V406" s="765">
        <v>42338.662407407406</v>
      </c>
      <c r="W406" s="765">
        <v>42342</v>
      </c>
      <c r="X406" s="765">
        <v>42398</v>
      </c>
      <c r="Y406" s="766" t="s">
        <v>824</v>
      </c>
      <c r="Z406" s="767">
        <v>1</v>
      </c>
      <c r="AA406" s="766"/>
      <c r="AB406" s="768">
        <v>0</v>
      </c>
      <c r="AC406" s="769">
        <v>42674</v>
      </c>
      <c r="AD406" s="762"/>
      <c r="AE406" s="760" t="s">
        <v>825</v>
      </c>
      <c r="AF406" s="760"/>
      <c r="AG406" s="760" t="s">
        <v>822</v>
      </c>
      <c r="AH406" s="770"/>
      <c r="AI406" s="771">
        <v>0</v>
      </c>
      <c r="AJ406" s="772">
        <v>0</v>
      </c>
      <c r="AK406" s="762"/>
      <c r="AL406" s="773">
        <v>1</v>
      </c>
      <c r="AM406" s="774">
        <v>1</v>
      </c>
      <c r="AN406" s="774">
        <v>1</v>
      </c>
      <c r="AO406" s="775">
        <v>1</v>
      </c>
      <c r="AP406" s="762"/>
      <c r="AQ406" s="776">
        <v>0</v>
      </c>
      <c r="AR406" s="777">
        <v>0</v>
      </c>
      <c r="AS406" s="777">
        <v>0</v>
      </c>
      <c r="AT406" s="777">
        <v>0</v>
      </c>
      <c r="AU406" s="762"/>
      <c r="AV406" s="777">
        <v>0</v>
      </c>
      <c r="AW406" s="777">
        <v>0</v>
      </c>
      <c r="AX406" s="777">
        <v>0</v>
      </c>
      <c r="AY406" s="777">
        <v>0</v>
      </c>
      <c r="AZ406" s="762"/>
      <c r="BA406" s="778">
        <v>0</v>
      </c>
      <c r="BB406" s="778">
        <v>0</v>
      </c>
      <c r="BC406" s="778">
        <v>0</v>
      </c>
      <c r="BD406" s="778">
        <v>0</v>
      </c>
      <c r="BE406" s="778">
        <v>0</v>
      </c>
      <c r="BF406" s="778">
        <v>0</v>
      </c>
      <c r="BG406" s="778">
        <v>0</v>
      </c>
      <c r="BH406" s="778">
        <v>0</v>
      </c>
      <c r="BI406" s="778">
        <v>0</v>
      </c>
      <c r="BJ406" s="778">
        <v>0</v>
      </c>
      <c r="BK406" s="778">
        <v>0</v>
      </c>
      <c r="BL406" s="778">
        <v>0</v>
      </c>
      <c r="BM406" s="778">
        <v>0</v>
      </c>
      <c r="BN406" s="778">
        <v>0</v>
      </c>
      <c r="BO406" s="778">
        <v>0</v>
      </c>
      <c r="BP406" s="778">
        <v>0</v>
      </c>
      <c r="BQ406" s="778">
        <v>0</v>
      </c>
      <c r="BR406" s="778">
        <v>0</v>
      </c>
      <c r="BS406" s="778">
        <v>0</v>
      </c>
      <c r="BT406" s="778">
        <v>0</v>
      </c>
      <c r="BU406" s="778">
        <v>0</v>
      </c>
      <c r="BV406" s="778">
        <v>0</v>
      </c>
      <c r="BW406" s="778">
        <v>0</v>
      </c>
      <c r="BX406" s="778">
        <v>0</v>
      </c>
      <c r="BY406" s="778">
        <v>0</v>
      </c>
      <c r="BZ406" s="778">
        <v>0</v>
      </c>
      <c r="CA406" s="762"/>
      <c r="CB406" s="777">
        <v>0</v>
      </c>
      <c r="CC406" s="777">
        <v>0</v>
      </c>
      <c r="CD406" s="777">
        <v>0</v>
      </c>
      <c r="CE406" s="777">
        <v>0</v>
      </c>
      <c r="CF406" s="777">
        <v>0</v>
      </c>
      <c r="CG406" s="777">
        <v>0</v>
      </c>
      <c r="CH406" s="777">
        <v>0</v>
      </c>
      <c r="CI406" s="777">
        <v>0</v>
      </c>
      <c r="CJ406" s="777">
        <v>0</v>
      </c>
      <c r="CK406" s="777">
        <v>0</v>
      </c>
      <c r="CL406" s="777">
        <v>0</v>
      </c>
      <c r="CM406" s="777">
        <v>0</v>
      </c>
      <c r="CN406" s="777">
        <v>0</v>
      </c>
      <c r="CO406" s="777">
        <v>0</v>
      </c>
      <c r="CP406" s="777">
        <v>0</v>
      </c>
      <c r="CQ406" s="777">
        <v>0</v>
      </c>
      <c r="CR406" s="777">
        <v>0</v>
      </c>
      <c r="CS406" s="777">
        <v>0</v>
      </c>
      <c r="CT406" s="777">
        <v>0</v>
      </c>
      <c r="CU406" s="777">
        <v>0</v>
      </c>
      <c r="CV406" s="777">
        <v>0</v>
      </c>
      <c r="CW406" s="777">
        <v>0</v>
      </c>
      <c r="CX406" s="777">
        <v>0</v>
      </c>
      <c r="CY406" s="777">
        <v>0</v>
      </c>
      <c r="CZ406" s="777">
        <v>0</v>
      </c>
      <c r="DA406" s="779">
        <v>0</v>
      </c>
    </row>
    <row r="407" spans="2:105">
      <c r="B407" s="759">
        <v>19492</v>
      </c>
      <c r="C407" s="760" t="s">
        <v>682</v>
      </c>
      <c r="D407" s="760" t="s">
        <v>826</v>
      </c>
      <c r="E407" s="760" t="s">
        <v>119</v>
      </c>
      <c r="F407" s="760" t="s">
        <v>820</v>
      </c>
      <c r="G407" s="760" t="s">
        <v>821</v>
      </c>
      <c r="H407" s="761">
        <v>2016</v>
      </c>
      <c r="I407" s="762"/>
      <c r="J407" s="763">
        <v>154418</v>
      </c>
      <c r="K407" s="763"/>
      <c r="L407" s="764" t="s">
        <v>741</v>
      </c>
      <c r="M407" s="760"/>
      <c r="N407" s="760"/>
      <c r="O407" s="760"/>
      <c r="P407" s="760"/>
      <c r="Q407" s="760"/>
      <c r="R407" s="760"/>
      <c r="S407" s="762"/>
      <c r="T407" s="760"/>
      <c r="U407" s="760" t="s">
        <v>827</v>
      </c>
      <c r="V407" s="765">
        <v>42391.431585648148</v>
      </c>
      <c r="W407" s="765">
        <v>42376</v>
      </c>
      <c r="X407" s="765">
        <v>42384</v>
      </c>
      <c r="Y407" s="766" t="s">
        <v>824</v>
      </c>
      <c r="Z407" s="767">
        <v>1</v>
      </c>
      <c r="AA407" s="766"/>
      <c r="AB407" s="768">
        <v>2966.3064185339917</v>
      </c>
      <c r="AC407" s="769">
        <v>42643</v>
      </c>
      <c r="AD407" s="762"/>
      <c r="AE407" s="760" t="s">
        <v>825</v>
      </c>
      <c r="AF407" s="760"/>
      <c r="AG407" s="760" t="s">
        <v>822</v>
      </c>
      <c r="AH407" s="770"/>
      <c r="AI407" s="771">
        <v>37743</v>
      </c>
      <c r="AJ407" s="772">
        <v>7.1</v>
      </c>
      <c r="AK407" s="762"/>
      <c r="AL407" s="773">
        <v>0.86225999654008079</v>
      </c>
      <c r="AM407" s="774">
        <v>0.78486731519862851</v>
      </c>
      <c r="AN407" s="774">
        <v>0.79396845615304457</v>
      </c>
      <c r="AO407" s="775">
        <v>0.79978556579113225</v>
      </c>
      <c r="AP407" s="762"/>
      <c r="AQ407" s="776">
        <v>32544.279049412267</v>
      </c>
      <c r="AR407" s="777">
        <v>5.5725579379102621</v>
      </c>
      <c r="AS407" s="777">
        <v>31123.673063786686</v>
      </c>
      <c r="AT407" s="777">
        <v>5.3293075297564627</v>
      </c>
      <c r="AU407" s="762"/>
      <c r="AV407" s="777">
        <v>25839.13099347573</v>
      </c>
      <c r="AW407" s="777">
        <v>4.4568514032754241</v>
      </c>
      <c r="AX407" s="777">
        <v>24711.214652266808</v>
      </c>
      <c r="AY407" s="777">
        <v>4.2623032379612136</v>
      </c>
      <c r="AZ407" s="762"/>
      <c r="BA407" s="778">
        <v>0</v>
      </c>
      <c r="BB407" s="778">
        <v>25839.13099347573</v>
      </c>
      <c r="BC407" s="778">
        <v>24711.214652266808</v>
      </c>
      <c r="BD407" s="778">
        <v>24711.214652266808</v>
      </c>
      <c r="BE407" s="778">
        <v>24711.214652266808</v>
      </c>
      <c r="BF407" s="778">
        <v>24711.214652266808</v>
      </c>
      <c r="BG407" s="778">
        <v>24711.214652266808</v>
      </c>
      <c r="BH407" s="778">
        <v>24711.214652266808</v>
      </c>
      <c r="BI407" s="778">
        <v>24711.214652266808</v>
      </c>
      <c r="BJ407" s="778">
        <v>24711.214652266808</v>
      </c>
      <c r="BK407" s="778">
        <v>24711.214652266808</v>
      </c>
      <c r="BL407" s="778">
        <v>24711.214652266808</v>
      </c>
      <c r="BM407" s="778">
        <v>14979.194469336866</v>
      </c>
      <c r="BN407" s="778">
        <v>0</v>
      </c>
      <c r="BO407" s="778">
        <v>0</v>
      </c>
      <c r="BP407" s="778">
        <v>0</v>
      </c>
      <c r="BQ407" s="778">
        <v>0</v>
      </c>
      <c r="BR407" s="778">
        <v>0</v>
      </c>
      <c r="BS407" s="778">
        <v>0</v>
      </c>
      <c r="BT407" s="778">
        <v>0</v>
      </c>
      <c r="BU407" s="778">
        <v>0</v>
      </c>
      <c r="BV407" s="778">
        <v>0</v>
      </c>
      <c r="BW407" s="778">
        <v>0</v>
      </c>
      <c r="BX407" s="778">
        <v>0</v>
      </c>
      <c r="BY407" s="778">
        <v>0</v>
      </c>
      <c r="BZ407" s="778">
        <v>0</v>
      </c>
      <c r="CA407" s="762"/>
      <c r="CB407" s="777">
        <v>0</v>
      </c>
      <c r="CC407" s="777">
        <v>4.4568514032754241</v>
      </c>
      <c r="CD407" s="777">
        <v>4.2623032379612136</v>
      </c>
      <c r="CE407" s="777">
        <v>4.2623032379612136</v>
      </c>
      <c r="CF407" s="777">
        <v>4.2623032379612136</v>
      </c>
      <c r="CG407" s="777">
        <v>4.2623032379612136</v>
      </c>
      <c r="CH407" s="777">
        <v>4.2623032379612136</v>
      </c>
      <c r="CI407" s="777">
        <v>4.2623032379612136</v>
      </c>
      <c r="CJ407" s="777">
        <v>4.2623032379612136</v>
      </c>
      <c r="CK407" s="777">
        <v>4.2623032379612136</v>
      </c>
      <c r="CL407" s="777">
        <v>4.2623032379612136</v>
      </c>
      <c r="CM407" s="777">
        <v>4.2623032379612136</v>
      </c>
      <c r="CN407" s="777">
        <v>2.5836799197099976</v>
      </c>
      <c r="CO407" s="777">
        <v>0</v>
      </c>
      <c r="CP407" s="777">
        <v>0</v>
      </c>
      <c r="CQ407" s="777">
        <v>0</v>
      </c>
      <c r="CR407" s="777">
        <v>0</v>
      </c>
      <c r="CS407" s="777">
        <v>0</v>
      </c>
      <c r="CT407" s="777">
        <v>0</v>
      </c>
      <c r="CU407" s="777">
        <v>0</v>
      </c>
      <c r="CV407" s="777">
        <v>0</v>
      </c>
      <c r="CW407" s="777">
        <v>0</v>
      </c>
      <c r="CX407" s="777">
        <v>0</v>
      </c>
      <c r="CY407" s="777">
        <v>0</v>
      </c>
      <c r="CZ407" s="777">
        <v>0</v>
      </c>
      <c r="DA407" s="779">
        <v>0</v>
      </c>
    </row>
    <row r="408" spans="2:105">
      <c r="B408" s="759">
        <v>19493</v>
      </c>
      <c r="C408" s="760" t="s">
        <v>682</v>
      </c>
      <c r="D408" s="760" t="s">
        <v>826</v>
      </c>
      <c r="E408" s="760" t="s">
        <v>119</v>
      </c>
      <c r="F408" s="760" t="s">
        <v>820</v>
      </c>
      <c r="G408" s="760" t="s">
        <v>821</v>
      </c>
      <c r="H408" s="761">
        <v>2016</v>
      </c>
      <c r="I408" s="762"/>
      <c r="J408" s="763">
        <v>154418</v>
      </c>
      <c r="K408" s="763"/>
      <c r="L408" s="764" t="s">
        <v>741</v>
      </c>
      <c r="M408" s="760"/>
      <c r="N408" s="760"/>
      <c r="O408" s="760"/>
      <c r="P408" s="760"/>
      <c r="Q408" s="760"/>
      <c r="R408" s="760"/>
      <c r="S408" s="762"/>
      <c r="T408" s="760"/>
      <c r="U408" s="760" t="s">
        <v>823</v>
      </c>
      <c r="V408" s="765">
        <v>42391.431585648148</v>
      </c>
      <c r="W408" s="765">
        <v>42376</v>
      </c>
      <c r="X408" s="765">
        <v>42384</v>
      </c>
      <c r="Y408" s="766" t="s">
        <v>824</v>
      </c>
      <c r="Z408" s="767">
        <v>1</v>
      </c>
      <c r="AA408" s="766"/>
      <c r="AB408" s="768">
        <v>137.69358146600837</v>
      </c>
      <c r="AC408" s="769">
        <v>42643</v>
      </c>
      <c r="AD408" s="762"/>
      <c r="AE408" s="760" t="s">
        <v>825</v>
      </c>
      <c r="AF408" s="760"/>
      <c r="AG408" s="760" t="s">
        <v>822</v>
      </c>
      <c r="AH408" s="770"/>
      <c r="AI408" s="771">
        <v>1752</v>
      </c>
      <c r="AJ408" s="772">
        <v>0</v>
      </c>
      <c r="AK408" s="762"/>
      <c r="AL408" s="773">
        <v>0.80333691333369106</v>
      </c>
      <c r="AM408" s="774">
        <v>1</v>
      </c>
      <c r="AN408" s="774">
        <v>0.79396845615304446</v>
      </c>
      <c r="AO408" s="775">
        <v>1</v>
      </c>
      <c r="AP408" s="762"/>
      <c r="AQ408" s="776">
        <v>1407.4462721606267</v>
      </c>
      <c r="AR408" s="777">
        <v>0</v>
      </c>
      <c r="AS408" s="777">
        <v>1407.4462721606267</v>
      </c>
      <c r="AT408" s="777">
        <v>0</v>
      </c>
      <c r="AU408" s="762"/>
      <c r="AV408" s="777">
        <v>1117.4679438257303</v>
      </c>
      <c r="AW408" s="777">
        <v>0</v>
      </c>
      <c r="AX408" s="777">
        <v>1117.4679438257303</v>
      </c>
      <c r="AY408" s="777">
        <v>0</v>
      </c>
      <c r="AZ408" s="762"/>
      <c r="BA408" s="778">
        <v>0</v>
      </c>
      <c r="BB408" s="778">
        <v>1117.4679438257303</v>
      </c>
      <c r="BC408" s="778">
        <v>1117.4679438257303</v>
      </c>
      <c r="BD408" s="778">
        <v>1117.4679438257303</v>
      </c>
      <c r="BE408" s="778">
        <v>1117.4679438257303</v>
      </c>
      <c r="BF408" s="778">
        <v>1117.4679438257303</v>
      </c>
      <c r="BG408" s="778">
        <v>1117.4679438257303</v>
      </c>
      <c r="BH408" s="778">
        <v>1117.4679438257303</v>
      </c>
      <c r="BI408" s="778">
        <v>1117.4679438257303</v>
      </c>
      <c r="BJ408" s="778">
        <v>1117.4679438257303</v>
      </c>
      <c r="BK408" s="778">
        <v>1117.4679438257303</v>
      </c>
      <c r="BL408" s="778">
        <v>1117.4679438257303</v>
      </c>
      <c r="BM408" s="778">
        <v>1117.4679438257303</v>
      </c>
      <c r="BN408" s="778">
        <v>0</v>
      </c>
      <c r="BO408" s="778">
        <v>0</v>
      </c>
      <c r="BP408" s="778">
        <v>0</v>
      </c>
      <c r="BQ408" s="778">
        <v>0</v>
      </c>
      <c r="BR408" s="778">
        <v>0</v>
      </c>
      <c r="BS408" s="778">
        <v>0</v>
      </c>
      <c r="BT408" s="778">
        <v>0</v>
      </c>
      <c r="BU408" s="778">
        <v>0</v>
      </c>
      <c r="BV408" s="778">
        <v>0</v>
      </c>
      <c r="BW408" s="778">
        <v>0</v>
      </c>
      <c r="BX408" s="778">
        <v>0</v>
      </c>
      <c r="BY408" s="778">
        <v>0</v>
      </c>
      <c r="BZ408" s="778">
        <v>0</v>
      </c>
      <c r="CA408" s="762"/>
      <c r="CB408" s="777">
        <v>0</v>
      </c>
      <c r="CC408" s="777">
        <v>0</v>
      </c>
      <c r="CD408" s="777">
        <v>0</v>
      </c>
      <c r="CE408" s="777">
        <v>0</v>
      </c>
      <c r="CF408" s="777">
        <v>0</v>
      </c>
      <c r="CG408" s="777">
        <v>0</v>
      </c>
      <c r="CH408" s="777">
        <v>0</v>
      </c>
      <c r="CI408" s="777">
        <v>0</v>
      </c>
      <c r="CJ408" s="777">
        <v>0</v>
      </c>
      <c r="CK408" s="777">
        <v>0</v>
      </c>
      <c r="CL408" s="777">
        <v>0</v>
      </c>
      <c r="CM408" s="777">
        <v>0</v>
      </c>
      <c r="CN408" s="777">
        <v>0</v>
      </c>
      <c r="CO408" s="777">
        <v>0</v>
      </c>
      <c r="CP408" s="777">
        <v>0</v>
      </c>
      <c r="CQ408" s="777">
        <v>0</v>
      </c>
      <c r="CR408" s="777">
        <v>0</v>
      </c>
      <c r="CS408" s="777">
        <v>0</v>
      </c>
      <c r="CT408" s="777">
        <v>0</v>
      </c>
      <c r="CU408" s="777">
        <v>0</v>
      </c>
      <c r="CV408" s="777">
        <v>0</v>
      </c>
      <c r="CW408" s="777">
        <v>0</v>
      </c>
      <c r="CX408" s="777">
        <v>0</v>
      </c>
      <c r="CY408" s="777">
        <v>0</v>
      </c>
      <c r="CZ408" s="777">
        <v>0</v>
      </c>
      <c r="DA408" s="779">
        <v>0</v>
      </c>
    </row>
    <row r="409" spans="2:105">
      <c r="B409" s="759">
        <v>19497</v>
      </c>
      <c r="C409" s="760" t="s">
        <v>682</v>
      </c>
      <c r="D409" s="760" t="s">
        <v>826</v>
      </c>
      <c r="E409" s="760" t="s">
        <v>119</v>
      </c>
      <c r="F409" s="760" t="s">
        <v>820</v>
      </c>
      <c r="G409" s="760" t="s">
        <v>821</v>
      </c>
      <c r="H409" s="761">
        <v>2016</v>
      </c>
      <c r="I409" s="762"/>
      <c r="J409" s="763">
        <v>155155</v>
      </c>
      <c r="K409" s="763"/>
      <c r="L409" s="764" t="s">
        <v>384</v>
      </c>
      <c r="M409" s="760"/>
      <c r="N409" s="760"/>
      <c r="O409" s="760"/>
      <c r="P409" s="760"/>
      <c r="Q409" s="760"/>
      <c r="R409" s="760"/>
      <c r="S409" s="762"/>
      <c r="T409" s="760"/>
      <c r="U409" s="760" t="s">
        <v>827</v>
      </c>
      <c r="V409" s="765">
        <v>42391.663414351853</v>
      </c>
      <c r="W409" s="765">
        <v>42419</v>
      </c>
      <c r="X409" s="765">
        <v>42496</v>
      </c>
      <c r="Y409" s="766" t="s">
        <v>824</v>
      </c>
      <c r="Z409" s="767">
        <v>1</v>
      </c>
      <c r="AA409" s="766"/>
      <c r="AB409" s="768">
        <v>32254.436509733114</v>
      </c>
      <c r="AC409" s="769">
        <v>42643</v>
      </c>
      <c r="AD409" s="762"/>
      <c r="AE409" s="760" t="s">
        <v>825</v>
      </c>
      <c r="AF409" s="760"/>
      <c r="AG409" s="760" t="s">
        <v>822</v>
      </c>
      <c r="AH409" s="770"/>
      <c r="AI409" s="771">
        <v>506573</v>
      </c>
      <c r="AJ409" s="772">
        <v>57.8</v>
      </c>
      <c r="AK409" s="762"/>
      <c r="AL409" s="773">
        <v>0.95273459295547991</v>
      </c>
      <c r="AM409" s="774">
        <v>0.97769237412316268</v>
      </c>
      <c r="AN409" s="774">
        <v>0.79396845615304434</v>
      </c>
      <c r="AO409" s="775">
        <v>0.79978556579113214</v>
      </c>
      <c r="AP409" s="762"/>
      <c r="AQ409" s="776">
        <v>482629.62095723633</v>
      </c>
      <c r="AR409" s="777">
        <v>56.510619224318802</v>
      </c>
      <c r="AS409" s="777">
        <v>461562.12312355981</v>
      </c>
      <c r="AT409" s="777">
        <v>54.043846990723253</v>
      </c>
      <c r="AU409" s="762"/>
      <c r="AV409" s="777">
        <v>383192.69504514593</v>
      </c>
      <c r="AW409" s="777">
        <v>45.196377569529041</v>
      </c>
      <c r="AX409" s="777">
        <v>366465.76631513418</v>
      </c>
      <c r="AY409" s="777">
        <v>43.223488743004971</v>
      </c>
      <c r="AZ409" s="762"/>
      <c r="BA409" s="778">
        <v>0</v>
      </c>
      <c r="BB409" s="778">
        <v>383192.69504514593</v>
      </c>
      <c r="BC409" s="778">
        <v>366465.76631513418</v>
      </c>
      <c r="BD409" s="778">
        <v>366465.76631513418</v>
      </c>
      <c r="BE409" s="778">
        <v>366465.76631513418</v>
      </c>
      <c r="BF409" s="778">
        <v>366465.76631513418</v>
      </c>
      <c r="BG409" s="778">
        <v>366465.76631513418</v>
      </c>
      <c r="BH409" s="778">
        <v>366465.76631513418</v>
      </c>
      <c r="BI409" s="778">
        <v>366465.76631513418</v>
      </c>
      <c r="BJ409" s="778">
        <v>366465.76631513418</v>
      </c>
      <c r="BK409" s="778">
        <v>366465.76631513418</v>
      </c>
      <c r="BL409" s="778">
        <v>366465.76631513418</v>
      </c>
      <c r="BM409" s="778">
        <v>222140.51624877958</v>
      </c>
      <c r="BN409" s="778">
        <v>0</v>
      </c>
      <c r="BO409" s="778">
        <v>0</v>
      </c>
      <c r="BP409" s="778">
        <v>0</v>
      </c>
      <c r="BQ409" s="778">
        <v>0</v>
      </c>
      <c r="BR409" s="778">
        <v>0</v>
      </c>
      <c r="BS409" s="778">
        <v>0</v>
      </c>
      <c r="BT409" s="778">
        <v>0</v>
      </c>
      <c r="BU409" s="778">
        <v>0</v>
      </c>
      <c r="BV409" s="778">
        <v>0</v>
      </c>
      <c r="BW409" s="778">
        <v>0</v>
      </c>
      <c r="BX409" s="778">
        <v>0</v>
      </c>
      <c r="BY409" s="778">
        <v>0</v>
      </c>
      <c r="BZ409" s="778">
        <v>0</v>
      </c>
      <c r="CA409" s="762"/>
      <c r="CB409" s="777">
        <v>0</v>
      </c>
      <c r="CC409" s="777">
        <v>45.196377569529041</v>
      </c>
      <c r="CD409" s="777">
        <v>43.223488743004971</v>
      </c>
      <c r="CE409" s="777">
        <v>43.223488743004971</v>
      </c>
      <c r="CF409" s="777">
        <v>43.223488743004971</v>
      </c>
      <c r="CG409" s="777">
        <v>43.223488743004971</v>
      </c>
      <c r="CH409" s="777">
        <v>43.223488743004971</v>
      </c>
      <c r="CI409" s="777">
        <v>43.223488743004971</v>
      </c>
      <c r="CJ409" s="777">
        <v>43.223488743004971</v>
      </c>
      <c r="CK409" s="777">
        <v>43.223488743004971</v>
      </c>
      <c r="CL409" s="777">
        <v>43.223488743004971</v>
      </c>
      <c r="CM409" s="777">
        <v>43.223488743004971</v>
      </c>
      <c r="CN409" s="777">
        <v>26.20077776975128</v>
      </c>
      <c r="CO409" s="777">
        <v>0</v>
      </c>
      <c r="CP409" s="777">
        <v>0</v>
      </c>
      <c r="CQ409" s="777">
        <v>0</v>
      </c>
      <c r="CR409" s="777">
        <v>0</v>
      </c>
      <c r="CS409" s="777">
        <v>0</v>
      </c>
      <c r="CT409" s="777">
        <v>0</v>
      </c>
      <c r="CU409" s="777">
        <v>0</v>
      </c>
      <c r="CV409" s="777">
        <v>0</v>
      </c>
      <c r="CW409" s="777">
        <v>0</v>
      </c>
      <c r="CX409" s="777">
        <v>0</v>
      </c>
      <c r="CY409" s="777">
        <v>0</v>
      </c>
      <c r="CZ409" s="777">
        <v>0</v>
      </c>
      <c r="DA409" s="779">
        <v>0</v>
      </c>
    </row>
    <row r="410" spans="2:105">
      <c r="B410" s="759">
        <v>19498</v>
      </c>
      <c r="C410" s="760" t="s">
        <v>682</v>
      </c>
      <c r="D410" s="760" t="s">
        <v>826</v>
      </c>
      <c r="E410" s="760" t="s">
        <v>119</v>
      </c>
      <c r="F410" s="760" t="s">
        <v>820</v>
      </c>
      <c r="G410" s="760" t="s">
        <v>821</v>
      </c>
      <c r="H410" s="761">
        <v>2016</v>
      </c>
      <c r="I410" s="762"/>
      <c r="J410" s="763">
        <v>155155</v>
      </c>
      <c r="K410" s="763"/>
      <c r="L410" s="764" t="s">
        <v>384</v>
      </c>
      <c r="M410" s="760"/>
      <c r="N410" s="760"/>
      <c r="O410" s="760"/>
      <c r="P410" s="760"/>
      <c r="Q410" s="760"/>
      <c r="R410" s="760"/>
      <c r="S410" s="762"/>
      <c r="T410" s="760"/>
      <c r="U410" s="760" t="s">
        <v>823</v>
      </c>
      <c r="V410" s="765">
        <v>42391.663414351853</v>
      </c>
      <c r="W410" s="765">
        <v>42419</v>
      </c>
      <c r="X410" s="765">
        <v>42496</v>
      </c>
      <c r="Y410" s="766" t="s">
        <v>824</v>
      </c>
      <c r="Z410" s="767">
        <v>3</v>
      </c>
      <c r="AA410" s="766"/>
      <c r="AB410" s="768">
        <v>1261.8434902668914</v>
      </c>
      <c r="AC410" s="769">
        <v>42643</v>
      </c>
      <c r="AD410" s="762"/>
      <c r="AE410" s="760" t="s">
        <v>825</v>
      </c>
      <c r="AF410" s="760"/>
      <c r="AG410" s="760" t="s">
        <v>822</v>
      </c>
      <c r="AH410" s="770"/>
      <c r="AI410" s="771">
        <v>19817.919999999998</v>
      </c>
      <c r="AJ410" s="772">
        <v>7.5100000000000007</v>
      </c>
      <c r="AK410" s="762"/>
      <c r="AL410" s="773">
        <v>0.80333691333369106</v>
      </c>
      <c r="AM410" s="774">
        <v>0.23972950827633788</v>
      </c>
      <c r="AN410" s="774">
        <v>0.79396845615304446</v>
      </c>
      <c r="AO410" s="775">
        <v>0.79978556579113214</v>
      </c>
      <c r="AP410" s="762"/>
      <c r="AQ410" s="776">
        <v>15920.466681494021</v>
      </c>
      <c r="AR410" s="777">
        <v>1.8003686071552976</v>
      </c>
      <c r="AS410" s="777">
        <v>15920.466681494021</v>
      </c>
      <c r="AT410" s="777">
        <v>1.8003686071552976</v>
      </c>
      <c r="AU410" s="762"/>
      <c r="AV410" s="777">
        <v>12640.348352341791</v>
      </c>
      <c r="AW410" s="777">
        <v>1.4399088251062921</v>
      </c>
      <c r="AX410" s="777">
        <v>12640.348352341791</v>
      </c>
      <c r="AY410" s="777">
        <v>1.4399088251062921</v>
      </c>
      <c r="AZ410" s="762"/>
      <c r="BA410" s="778">
        <v>0</v>
      </c>
      <c r="BB410" s="778">
        <v>12640.348352341791</v>
      </c>
      <c r="BC410" s="778">
        <v>12640.348352341791</v>
      </c>
      <c r="BD410" s="778">
        <v>12640.348352341791</v>
      </c>
      <c r="BE410" s="778">
        <v>12640.348352341791</v>
      </c>
      <c r="BF410" s="778">
        <v>12640.348352341791</v>
      </c>
      <c r="BG410" s="778">
        <v>12640.348352341791</v>
      </c>
      <c r="BH410" s="778">
        <v>12640.348352341791</v>
      </c>
      <c r="BI410" s="778">
        <v>12640.348352341791</v>
      </c>
      <c r="BJ410" s="778">
        <v>12640.348352341791</v>
      </c>
      <c r="BK410" s="778">
        <v>12640.348352341791</v>
      </c>
      <c r="BL410" s="778">
        <v>12640.348352341791</v>
      </c>
      <c r="BM410" s="778">
        <v>11515.277544423365</v>
      </c>
      <c r="BN410" s="778">
        <v>0</v>
      </c>
      <c r="BO410" s="778">
        <v>0</v>
      </c>
      <c r="BP410" s="778">
        <v>0</v>
      </c>
      <c r="BQ410" s="778">
        <v>0</v>
      </c>
      <c r="BR410" s="778">
        <v>0</v>
      </c>
      <c r="BS410" s="778">
        <v>0</v>
      </c>
      <c r="BT410" s="778">
        <v>0</v>
      </c>
      <c r="BU410" s="778">
        <v>0</v>
      </c>
      <c r="BV410" s="778">
        <v>0</v>
      </c>
      <c r="BW410" s="778">
        <v>0</v>
      </c>
      <c r="BX410" s="778">
        <v>0</v>
      </c>
      <c r="BY410" s="778">
        <v>0</v>
      </c>
      <c r="BZ410" s="778">
        <v>0</v>
      </c>
      <c r="CA410" s="762"/>
      <c r="CB410" s="777">
        <v>0</v>
      </c>
      <c r="CC410" s="777">
        <v>1.4399088251062921</v>
      </c>
      <c r="CD410" s="777">
        <v>1.4399088251062921</v>
      </c>
      <c r="CE410" s="777">
        <v>1.4399088251062921</v>
      </c>
      <c r="CF410" s="777">
        <v>1.4399088251062921</v>
      </c>
      <c r="CG410" s="777">
        <v>1.4399088251062921</v>
      </c>
      <c r="CH410" s="777">
        <v>1.4399088251062921</v>
      </c>
      <c r="CI410" s="777">
        <v>1.4399088251062921</v>
      </c>
      <c r="CJ410" s="777">
        <v>1.4399088251062921</v>
      </c>
      <c r="CK410" s="777">
        <v>1.4399088251062921</v>
      </c>
      <c r="CL410" s="777">
        <v>1.4399088251062921</v>
      </c>
      <c r="CM410" s="777">
        <v>1.4399088251062921</v>
      </c>
      <c r="CN410" s="777">
        <v>1.3095309288250299</v>
      </c>
      <c r="CO410" s="777">
        <v>0</v>
      </c>
      <c r="CP410" s="777">
        <v>0</v>
      </c>
      <c r="CQ410" s="777">
        <v>0</v>
      </c>
      <c r="CR410" s="777">
        <v>0</v>
      </c>
      <c r="CS410" s="777">
        <v>0</v>
      </c>
      <c r="CT410" s="777">
        <v>0</v>
      </c>
      <c r="CU410" s="777">
        <v>0</v>
      </c>
      <c r="CV410" s="777">
        <v>0</v>
      </c>
      <c r="CW410" s="777">
        <v>0</v>
      </c>
      <c r="CX410" s="777">
        <v>0</v>
      </c>
      <c r="CY410" s="777">
        <v>0</v>
      </c>
      <c r="CZ410" s="777">
        <v>0</v>
      </c>
      <c r="DA410" s="779">
        <v>0</v>
      </c>
    </row>
    <row r="411" spans="2:105">
      <c r="B411" s="800">
        <v>19388</v>
      </c>
      <c r="C411" s="782" t="s">
        <v>682</v>
      </c>
      <c r="D411" s="782" t="s">
        <v>858</v>
      </c>
      <c r="E411" s="782" t="s">
        <v>740</v>
      </c>
      <c r="F411" s="782" t="s">
        <v>820</v>
      </c>
      <c r="G411" s="782" t="s">
        <v>821</v>
      </c>
      <c r="H411" s="815">
        <v>2016</v>
      </c>
      <c r="I411" s="816"/>
      <c r="J411" s="764">
        <v>804716</v>
      </c>
      <c r="K411" s="764"/>
      <c r="L411" s="764" t="s">
        <v>741</v>
      </c>
      <c r="M411" s="782"/>
      <c r="N411" s="782"/>
      <c r="O411" s="782"/>
      <c r="P411" s="782"/>
      <c r="Q411" s="782"/>
      <c r="R411" s="782"/>
      <c r="S411" s="816"/>
      <c r="T411" s="782" t="s">
        <v>859</v>
      </c>
      <c r="U411" s="782"/>
      <c r="V411" s="782"/>
      <c r="W411" s="782"/>
      <c r="X411" s="801">
        <v>42660</v>
      </c>
      <c r="Y411" s="815" t="s">
        <v>862</v>
      </c>
      <c r="Z411" s="815">
        <v>1</v>
      </c>
      <c r="AA411" s="815"/>
      <c r="AB411" s="815">
        <v>250</v>
      </c>
      <c r="AC411" s="814">
        <v>42698</v>
      </c>
      <c r="AD411" s="816"/>
      <c r="AE411" s="782" t="s">
        <v>825</v>
      </c>
      <c r="AF411" s="782"/>
      <c r="AG411" s="782"/>
      <c r="AH411" s="817"/>
      <c r="AI411" s="800">
        <v>1228</v>
      </c>
      <c r="AJ411" s="782">
        <v>0.36522153846153799</v>
      </c>
      <c r="AK411" s="816"/>
      <c r="AL411" s="800">
        <v>1.1130293159609119</v>
      </c>
      <c r="AM411" s="782">
        <v>1.0317025704103739</v>
      </c>
      <c r="AN411" s="782">
        <v>0.70002926543751831</v>
      </c>
      <c r="AO411" s="818">
        <v>0.70010615711252644</v>
      </c>
      <c r="AP411" s="816"/>
      <c r="AQ411" s="819">
        <v>1366.8</v>
      </c>
      <c r="AR411" s="820">
        <v>0.37680000000000002</v>
      </c>
      <c r="AS411" s="820">
        <v>1366.8</v>
      </c>
      <c r="AT411" s="820">
        <v>0.37680000000000002</v>
      </c>
      <c r="AU411" s="816"/>
      <c r="AV411" s="820">
        <v>956.8</v>
      </c>
      <c r="AW411" s="820">
        <v>0.26379999999999998</v>
      </c>
      <c r="AX411" s="820">
        <v>956.8</v>
      </c>
      <c r="AY411" s="820">
        <v>0.26379999999999998</v>
      </c>
      <c r="AZ411" s="816"/>
      <c r="BA411" s="820"/>
      <c r="BB411" s="820">
        <v>956.8</v>
      </c>
      <c r="BC411" s="820">
        <v>956.8</v>
      </c>
      <c r="BD411" s="820">
        <v>956.8</v>
      </c>
      <c r="BE411" s="820">
        <v>956.8</v>
      </c>
      <c r="BF411" s="820">
        <v>956.8</v>
      </c>
      <c r="BG411" s="820">
        <v>956.8</v>
      </c>
      <c r="BH411" s="820">
        <v>956.8</v>
      </c>
      <c r="BI411" s="820">
        <v>956.8</v>
      </c>
      <c r="BJ411" s="820">
        <v>956.8</v>
      </c>
      <c r="BK411" s="820">
        <v>956.8</v>
      </c>
      <c r="BL411" s="820">
        <v>956.8</v>
      </c>
      <c r="BM411" s="820">
        <v>956.8</v>
      </c>
      <c r="BN411" s="820">
        <v>956.8</v>
      </c>
      <c r="BO411" s="820">
        <v>956.8</v>
      </c>
      <c r="BP411" s="820">
        <v>956.8</v>
      </c>
      <c r="BQ411" s="820">
        <v>956.8</v>
      </c>
      <c r="BR411" s="820">
        <v>956.8</v>
      </c>
      <c r="BS411" s="820">
        <v>956.8</v>
      </c>
      <c r="BT411" s="820">
        <v>956.8</v>
      </c>
      <c r="BU411" s="820"/>
      <c r="BV411" s="820"/>
      <c r="BW411" s="820"/>
      <c r="BX411" s="820"/>
      <c r="BY411" s="820"/>
      <c r="BZ411" s="820"/>
      <c r="CA411" s="816"/>
      <c r="CB411" s="820"/>
      <c r="CC411" s="820">
        <v>0.26379999999999998</v>
      </c>
      <c r="CD411" s="820">
        <v>0.26379999999999998</v>
      </c>
      <c r="CE411" s="820">
        <v>0.26379999999999998</v>
      </c>
      <c r="CF411" s="820">
        <v>0.26379999999999998</v>
      </c>
      <c r="CG411" s="820">
        <v>0.26379999999999998</v>
      </c>
      <c r="CH411" s="820">
        <v>0.26379999999999998</v>
      </c>
      <c r="CI411" s="820">
        <v>0.26379999999999998</v>
      </c>
      <c r="CJ411" s="820">
        <v>0.26379999999999998</v>
      </c>
      <c r="CK411" s="820">
        <v>0.26379999999999998</v>
      </c>
      <c r="CL411" s="820">
        <v>0.26379999999999998</v>
      </c>
      <c r="CM411" s="820">
        <v>0.26379999999999998</v>
      </c>
      <c r="CN411" s="820">
        <v>0.26379999999999998</v>
      </c>
      <c r="CO411" s="820">
        <v>0.26379999999999998</v>
      </c>
      <c r="CP411" s="820">
        <v>0.26379999999999998</v>
      </c>
      <c r="CQ411" s="820">
        <v>0.26379999999999998</v>
      </c>
      <c r="CR411" s="820">
        <v>0.26379999999999998</v>
      </c>
      <c r="CS411" s="820">
        <v>0.26379999999999998</v>
      </c>
      <c r="CT411" s="820">
        <v>0.26379999999999998</v>
      </c>
      <c r="CU411" s="820">
        <v>0.26379999999999998</v>
      </c>
      <c r="CV411" s="820"/>
      <c r="CW411" s="820"/>
      <c r="CX411" s="820"/>
      <c r="CY411" s="820"/>
      <c r="CZ411" s="820"/>
      <c r="DA411" s="821"/>
    </row>
    <row r="412" spans="2:105">
      <c r="B412" s="759">
        <v>19499</v>
      </c>
      <c r="C412" s="760" t="s">
        <v>682</v>
      </c>
      <c r="D412" s="760" t="s">
        <v>826</v>
      </c>
      <c r="E412" s="760" t="s">
        <v>119</v>
      </c>
      <c r="F412" s="760" t="s">
        <v>820</v>
      </c>
      <c r="G412" s="760" t="s">
        <v>821</v>
      </c>
      <c r="H412" s="761">
        <v>2016</v>
      </c>
      <c r="I412" s="762"/>
      <c r="J412" s="763">
        <v>155172</v>
      </c>
      <c r="K412" s="763"/>
      <c r="L412" s="764" t="s">
        <v>741</v>
      </c>
      <c r="M412" s="760"/>
      <c r="N412" s="760"/>
      <c r="O412" s="760"/>
      <c r="P412" s="760"/>
      <c r="Q412" s="760"/>
      <c r="R412" s="760"/>
      <c r="S412" s="762"/>
      <c r="T412" s="760"/>
      <c r="U412" s="760" t="s">
        <v>823</v>
      </c>
      <c r="V412" s="765">
        <v>42394.319328703707</v>
      </c>
      <c r="W412" s="765">
        <v>42566</v>
      </c>
      <c r="X412" s="765">
        <v>42649</v>
      </c>
      <c r="Y412" s="766" t="s">
        <v>824</v>
      </c>
      <c r="Z412" s="767">
        <v>2</v>
      </c>
      <c r="AA412" s="766"/>
      <c r="AB412" s="768">
        <v>780</v>
      </c>
      <c r="AC412" s="769">
        <v>42735</v>
      </c>
      <c r="AD412" s="762"/>
      <c r="AE412" s="760" t="s">
        <v>825</v>
      </c>
      <c r="AF412" s="760"/>
      <c r="AG412" s="760" t="s">
        <v>822</v>
      </c>
      <c r="AH412" s="770"/>
      <c r="AI412" s="771">
        <v>5184</v>
      </c>
      <c r="AJ412" s="772">
        <v>0</v>
      </c>
      <c r="AK412" s="762"/>
      <c r="AL412" s="773">
        <v>0.80333691333369106</v>
      </c>
      <c r="AM412" s="774">
        <v>1</v>
      </c>
      <c r="AN412" s="774">
        <v>0.79396845615304446</v>
      </c>
      <c r="AO412" s="775">
        <v>1</v>
      </c>
      <c r="AP412" s="762"/>
      <c r="AQ412" s="776">
        <v>4164.4985587218544</v>
      </c>
      <c r="AR412" s="777">
        <v>0</v>
      </c>
      <c r="AS412" s="777">
        <v>4164.4985587218544</v>
      </c>
      <c r="AT412" s="777">
        <v>0</v>
      </c>
      <c r="AU412" s="762"/>
      <c r="AV412" s="777">
        <v>3306.4804913199696</v>
      </c>
      <c r="AW412" s="777">
        <v>0</v>
      </c>
      <c r="AX412" s="777">
        <v>3306.4804913199696</v>
      </c>
      <c r="AY412" s="777">
        <v>0</v>
      </c>
      <c r="AZ412" s="762"/>
      <c r="BA412" s="778">
        <v>0</v>
      </c>
      <c r="BB412" s="778">
        <v>3306.4804913199696</v>
      </c>
      <c r="BC412" s="778">
        <v>3306.4804913199696</v>
      </c>
      <c r="BD412" s="778">
        <v>3306.4804913199696</v>
      </c>
      <c r="BE412" s="778">
        <v>3306.4804913199696</v>
      </c>
      <c r="BF412" s="778">
        <v>3306.4804913199696</v>
      </c>
      <c r="BG412" s="778">
        <v>3306.4804913199696</v>
      </c>
      <c r="BH412" s="778">
        <v>3306.4804913199696</v>
      </c>
      <c r="BI412" s="778">
        <v>3306.4804913199696</v>
      </c>
      <c r="BJ412" s="778">
        <v>3306.4804913199696</v>
      </c>
      <c r="BK412" s="778">
        <v>3306.4804913199696</v>
      </c>
      <c r="BL412" s="778">
        <v>3306.4804913199696</v>
      </c>
      <c r="BM412" s="778">
        <v>3306.4804913199696</v>
      </c>
      <c r="BN412" s="778">
        <v>0</v>
      </c>
      <c r="BO412" s="778">
        <v>0</v>
      </c>
      <c r="BP412" s="778">
        <v>0</v>
      </c>
      <c r="BQ412" s="778">
        <v>0</v>
      </c>
      <c r="BR412" s="778">
        <v>0</v>
      </c>
      <c r="BS412" s="778">
        <v>0</v>
      </c>
      <c r="BT412" s="778">
        <v>0</v>
      </c>
      <c r="BU412" s="778">
        <v>0</v>
      </c>
      <c r="BV412" s="778">
        <v>0</v>
      </c>
      <c r="BW412" s="778">
        <v>0</v>
      </c>
      <c r="BX412" s="778">
        <v>0</v>
      </c>
      <c r="BY412" s="778">
        <v>0</v>
      </c>
      <c r="BZ412" s="778">
        <v>0</v>
      </c>
      <c r="CA412" s="762"/>
      <c r="CB412" s="777">
        <v>0</v>
      </c>
      <c r="CC412" s="777">
        <v>0</v>
      </c>
      <c r="CD412" s="777">
        <v>0</v>
      </c>
      <c r="CE412" s="777">
        <v>0</v>
      </c>
      <c r="CF412" s="777">
        <v>0</v>
      </c>
      <c r="CG412" s="777">
        <v>0</v>
      </c>
      <c r="CH412" s="777">
        <v>0</v>
      </c>
      <c r="CI412" s="777">
        <v>0</v>
      </c>
      <c r="CJ412" s="777">
        <v>0</v>
      </c>
      <c r="CK412" s="777">
        <v>0</v>
      </c>
      <c r="CL412" s="777">
        <v>0</v>
      </c>
      <c r="CM412" s="777">
        <v>0</v>
      </c>
      <c r="CN412" s="777">
        <v>0</v>
      </c>
      <c r="CO412" s="777">
        <v>0</v>
      </c>
      <c r="CP412" s="777">
        <v>0</v>
      </c>
      <c r="CQ412" s="777">
        <v>0</v>
      </c>
      <c r="CR412" s="777">
        <v>0</v>
      </c>
      <c r="CS412" s="777">
        <v>0</v>
      </c>
      <c r="CT412" s="777">
        <v>0</v>
      </c>
      <c r="CU412" s="777">
        <v>0</v>
      </c>
      <c r="CV412" s="777">
        <v>0</v>
      </c>
      <c r="CW412" s="777">
        <v>0</v>
      </c>
      <c r="CX412" s="777">
        <v>0</v>
      </c>
      <c r="CY412" s="777">
        <v>0</v>
      </c>
      <c r="CZ412" s="777">
        <v>0</v>
      </c>
      <c r="DA412" s="779">
        <v>0</v>
      </c>
    </row>
    <row r="413" spans="2:105">
      <c r="B413" s="759">
        <v>19500</v>
      </c>
      <c r="C413" s="760" t="s">
        <v>682</v>
      </c>
      <c r="D413" s="760" t="s">
        <v>826</v>
      </c>
      <c r="E413" s="760" t="s">
        <v>119</v>
      </c>
      <c r="F413" s="760" t="s">
        <v>820</v>
      </c>
      <c r="G413" s="760" t="s">
        <v>821</v>
      </c>
      <c r="H413" s="761">
        <v>2016</v>
      </c>
      <c r="I413" s="762"/>
      <c r="J413" s="763">
        <v>155296</v>
      </c>
      <c r="K413" s="763"/>
      <c r="L413" s="764" t="s">
        <v>741</v>
      </c>
      <c r="M413" s="760"/>
      <c r="N413" s="760"/>
      <c r="O413" s="760"/>
      <c r="P413" s="760"/>
      <c r="Q413" s="760"/>
      <c r="R413" s="760"/>
      <c r="S413" s="762"/>
      <c r="T413" s="760"/>
      <c r="U413" s="760" t="s">
        <v>823</v>
      </c>
      <c r="V413" s="765">
        <v>42401.426759259259</v>
      </c>
      <c r="W413" s="765">
        <v>42420</v>
      </c>
      <c r="X413" s="765">
        <v>42440</v>
      </c>
      <c r="Y413" s="766" t="s">
        <v>824</v>
      </c>
      <c r="Z413" s="767">
        <v>1</v>
      </c>
      <c r="AA413" s="766"/>
      <c r="AB413" s="768">
        <v>896</v>
      </c>
      <c r="AC413" s="769">
        <v>42551</v>
      </c>
      <c r="AD413" s="762"/>
      <c r="AE413" s="760" t="s">
        <v>825</v>
      </c>
      <c r="AF413" s="760"/>
      <c r="AG413" s="760" t="s">
        <v>822</v>
      </c>
      <c r="AH413" s="770"/>
      <c r="AI413" s="771">
        <v>5644.5439999999999</v>
      </c>
      <c r="AJ413" s="772">
        <v>2.1760000000000002</v>
      </c>
      <c r="AK413" s="762"/>
      <c r="AL413" s="773">
        <v>0.80333691333369106</v>
      </c>
      <c r="AM413" s="774">
        <v>0.23972950827633788</v>
      </c>
      <c r="AN413" s="774">
        <v>0.79396845615304446</v>
      </c>
      <c r="AO413" s="775">
        <v>0.79978556579113214</v>
      </c>
      <c r="AP413" s="762"/>
      <c r="AQ413" s="776">
        <v>4534.4705541362055</v>
      </c>
      <c r="AR413" s="777">
        <v>0.52165141000931126</v>
      </c>
      <c r="AS413" s="777">
        <v>4534.4705541362055</v>
      </c>
      <c r="AT413" s="777">
        <v>0.52165141000931126</v>
      </c>
      <c r="AU413" s="762"/>
      <c r="AV413" s="777">
        <v>3600.2265853389631</v>
      </c>
      <c r="AW413" s="777">
        <v>0.41720926810003883</v>
      </c>
      <c r="AX413" s="777">
        <v>3600.2265853389631</v>
      </c>
      <c r="AY413" s="777">
        <v>0.41720926810003883</v>
      </c>
      <c r="AZ413" s="762"/>
      <c r="BA413" s="778">
        <v>0</v>
      </c>
      <c r="BB413" s="778">
        <v>3600.2265853389631</v>
      </c>
      <c r="BC413" s="778">
        <v>3600.2265853389631</v>
      </c>
      <c r="BD413" s="778">
        <v>3600.2265853389631</v>
      </c>
      <c r="BE413" s="778">
        <v>3600.2265853389631</v>
      </c>
      <c r="BF413" s="778">
        <v>3600.2265853389631</v>
      </c>
      <c r="BG413" s="778">
        <v>3600.2265853389631</v>
      </c>
      <c r="BH413" s="778">
        <v>3600.2265853389631</v>
      </c>
      <c r="BI413" s="778">
        <v>3600.2265853389631</v>
      </c>
      <c r="BJ413" s="778">
        <v>3600.2265853389631</v>
      </c>
      <c r="BK413" s="778">
        <v>3600.2265853389631</v>
      </c>
      <c r="BL413" s="778">
        <v>3600.2265853389631</v>
      </c>
      <c r="BM413" s="778">
        <v>0</v>
      </c>
      <c r="BN413" s="778">
        <v>0</v>
      </c>
      <c r="BO413" s="778">
        <v>0</v>
      </c>
      <c r="BP413" s="778">
        <v>0</v>
      </c>
      <c r="BQ413" s="778">
        <v>0</v>
      </c>
      <c r="BR413" s="778">
        <v>0</v>
      </c>
      <c r="BS413" s="778">
        <v>0</v>
      </c>
      <c r="BT413" s="778">
        <v>0</v>
      </c>
      <c r="BU413" s="778">
        <v>0</v>
      </c>
      <c r="BV413" s="778">
        <v>0</v>
      </c>
      <c r="BW413" s="778">
        <v>0</v>
      </c>
      <c r="BX413" s="778">
        <v>0</v>
      </c>
      <c r="BY413" s="778">
        <v>0</v>
      </c>
      <c r="BZ413" s="778">
        <v>0</v>
      </c>
      <c r="CA413" s="762"/>
      <c r="CB413" s="777">
        <v>0</v>
      </c>
      <c r="CC413" s="777">
        <v>0.41720926810003883</v>
      </c>
      <c r="CD413" s="777">
        <v>0.41720926810003883</v>
      </c>
      <c r="CE413" s="777">
        <v>0.41720926810003883</v>
      </c>
      <c r="CF413" s="777">
        <v>0.41720926810003883</v>
      </c>
      <c r="CG413" s="777">
        <v>0.41720926810003883</v>
      </c>
      <c r="CH413" s="777">
        <v>0.41720926810003883</v>
      </c>
      <c r="CI413" s="777">
        <v>0.41720926810003883</v>
      </c>
      <c r="CJ413" s="777">
        <v>0.41720926810003883</v>
      </c>
      <c r="CK413" s="777">
        <v>0.41720926810003883</v>
      </c>
      <c r="CL413" s="777">
        <v>0.41720926810003883</v>
      </c>
      <c r="CM413" s="777">
        <v>0.41720926810003883</v>
      </c>
      <c r="CN413" s="777">
        <v>0</v>
      </c>
      <c r="CO413" s="777">
        <v>0</v>
      </c>
      <c r="CP413" s="777">
        <v>0</v>
      </c>
      <c r="CQ413" s="777">
        <v>0</v>
      </c>
      <c r="CR413" s="777">
        <v>0</v>
      </c>
      <c r="CS413" s="777">
        <v>0</v>
      </c>
      <c r="CT413" s="777">
        <v>0</v>
      </c>
      <c r="CU413" s="777">
        <v>0</v>
      </c>
      <c r="CV413" s="777">
        <v>0</v>
      </c>
      <c r="CW413" s="777">
        <v>0</v>
      </c>
      <c r="CX413" s="777">
        <v>0</v>
      </c>
      <c r="CY413" s="777">
        <v>0</v>
      </c>
      <c r="CZ413" s="777">
        <v>0</v>
      </c>
      <c r="DA413" s="779">
        <v>0</v>
      </c>
    </row>
    <row r="414" spans="2:105">
      <c r="B414" s="759">
        <v>19501</v>
      </c>
      <c r="C414" s="760" t="s">
        <v>682</v>
      </c>
      <c r="D414" s="760" t="s">
        <v>826</v>
      </c>
      <c r="E414" s="760" t="s">
        <v>119</v>
      </c>
      <c r="F414" s="760" t="s">
        <v>820</v>
      </c>
      <c r="G414" s="760" t="s">
        <v>821</v>
      </c>
      <c r="H414" s="761">
        <v>2016</v>
      </c>
      <c r="I414" s="762"/>
      <c r="J414" s="763">
        <v>155501</v>
      </c>
      <c r="K414" s="763"/>
      <c r="L414" s="764" t="s">
        <v>384</v>
      </c>
      <c r="M414" s="760"/>
      <c r="N414" s="760"/>
      <c r="O414" s="760"/>
      <c r="P414" s="760"/>
      <c r="Q414" s="760"/>
      <c r="R414" s="760"/>
      <c r="S414" s="762"/>
      <c r="T414" s="760"/>
      <c r="U414" s="760" t="s">
        <v>827</v>
      </c>
      <c r="V414" s="765">
        <v>42400.390509259261</v>
      </c>
      <c r="W414" s="765">
        <v>42370</v>
      </c>
      <c r="X414" s="765">
        <v>42516</v>
      </c>
      <c r="Y414" s="766" t="s">
        <v>824</v>
      </c>
      <c r="Z414" s="767">
        <v>2</v>
      </c>
      <c r="AA414" s="766"/>
      <c r="AB414" s="768">
        <v>6900.2003527286479</v>
      </c>
      <c r="AC414" s="769">
        <v>42735</v>
      </c>
      <c r="AD414" s="762"/>
      <c r="AE414" s="760" t="s">
        <v>825</v>
      </c>
      <c r="AF414" s="760"/>
      <c r="AG414" s="760" t="s">
        <v>822</v>
      </c>
      <c r="AH414" s="770"/>
      <c r="AI414" s="771">
        <v>47054</v>
      </c>
      <c r="AJ414" s="772">
        <v>0</v>
      </c>
      <c r="AK414" s="762"/>
      <c r="AL414" s="773">
        <v>0.86225999654008079</v>
      </c>
      <c r="AM414" s="774">
        <v>1</v>
      </c>
      <c r="AN414" s="774">
        <v>0.79396845615304446</v>
      </c>
      <c r="AO414" s="775">
        <v>1</v>
      </c>
      <c r="AP414" s="762"/>
      <c r="AQ414" s="776">
        <v>40572.781877196961</v>
      </c>
      <c r="AR414" s="777">
        <v>0</v>
      </c>
      <c r="AS414" s="777">
        <v>38801.719851188791</v>
      </c>
      <c r="AT414" s="777">
        <v>0</v>
      </c>
      <c r="AU414" s="762"/>
      <c r="AV414" s="777">
        <v>32213.508988872291</v>
      </c>
      <c r="AW414" s="777">
        <v>0</v>
      </c>
      <c r="AX414" s="777">
        <v>30807.341606331302</v>
      </c>
      <c r="AY414" s="777">
        <v>0</v>
      </c>
      <c r="AZ414" s="762"/>
      <c r="BA414" s="778">
        <v>0</v>
      </c>
      <c r="BB414" s="778">
        <v>32213.508988872291</v>
      </c>
      <c r="BC414" s="778">
        <v>30807.341606331302</v>
      </c>
      <c r="BD414" s="778">
        <v>30807.341606331302</v>
      </c>
      <c r="BE414" s="778">
        <v>30807.341606331302</v>
      </c>
      <c r="BF414" s="778">
        <v>30807.341606331302</v>
      </c>
      <c r="BG414" s="778">
        <v>30807.341606331302</v>
      </c>
      <c r="BH414" s="778">
        <v>30807.341606331302</v>
      </c>
      <c r="BI414" s="778">
        <v>30807.341606331302</v>
      </c>
      <c r="BJ414" s="778">
        <v>30807.341606331302</v>
      </c>
      <c r="BK414" s="778">
        <v>30807.341606331302</v>
      </c>
      <c r="BL414" s="778">
        <v>30807.341606331302</v>
      </c>
      <c r="BM414" s="778">
        <v>18674.483124292634</v>
      </c>
      <c r="BN414" s="778">
        <v>0</v>
      </c>
      <c r="BO414" s="778">
        <v>0</v>
      </c>
      <c r="BP414" s="778">
        <v>0</v>
      </c>
      <c r="BQ414" s="778">
        <v>0</v>
      </c>
      <c r="BR414" s="778">
        <v>0</v>
      </c>
      <c r="BS414" s="778">
        <v>0</v>
      </c>
      <c r="BT414" s="778">
        <v>0</v>
      </c>
      <c r="BU414" s="778">
        <v>0</v>
      </c>
      <c r="BV414" s="778">
        <v>0</v>
      </c>
      <c r="BW414" s="778">
        <v>0</v>
      </c>
      <c r="BX414" s="778">
        <v>0</v>
      </c>
      <c r="BY414" s="778">
        <v>0</v>
      </c>
      <c r="BZ414" s="778">
        <v>0</v>
      </c>
      <c r="CA414" s="762"/>
      <c r="CB414" s="777">
        <v>0</v>
      </c>
      <c r="CC414" s="777">
        <v>0</v>
      </c>
      <c r="CD414" s="777">
        <v>0</v>
      </c>
      <c r="CE414" s="777">
        <v>0</v>
      </c>
      <c r="CF414" s="777">
        <v>0</v>
      </c>
      <c r="CG414" s="777">
        <v>0</v>
      </c>
      <c r="CH414" s="777">
        <v>0</v>
      </c>
      <c r="CI414" s="777">
        <v>0</v>
      </c>
      <c r="CJ414" s="777">
        <v>0</v>
      </c>
      <c r="CK414" s="777">
        <v>0</v>
      </c>
      <c r="CL414" s="777">
        <v>0</v>
      </c>
      <c r="CM414" s="777">
        <v>0</v>
      </c>
      <c r="CN414" s="777">
        <v>0</v>
      </c>
      <c r="CO414" s="777">
        <v>0</v>
      </c>
      <c r="CP414" s="777">
        <v>0</v>
      </c>
      <c r="CQ414" s="777">
        <v>0</v>
      </c>
      <c r="CR414" s="777">
        <v>0</v>
      </c>
      <c r="CS414" s="777">
        <v>0</v>
      </c>
      <c r="CT414" s="777">
        <v>0</v>
      </c>
      <c r="CU414" s="777">
        <v>0</v>
      </c>
      <c r="CV414" s="777">
        <v>0</v>
      </c>
      <c r="CW414" s="777">
        <v>0</v>
      </c>
      <c r="CX414" s="777">
        <v>0</v>
      </c>
      <c r="CY414" s="777">
        <v>0</v>
      </c>
      <c r="CZ414" s="777">
        <v>0</v>
      </c>
      <c r="DA414" s="779">
        <v>0</v>
      </c>
    </row>
    <row r="415" spans="2:105">
      <c r="B415" s="759">
        <v>19519</v>
      </c>
      <c r="C415" s="760" t="s">
        <v>682</v>
      </c>
      <c r="D415" s="760" t="s">
        <v>826</v>
      </c>
      <c r="E415" s="760" t="s">
        <v>119</v>
      </c>
      <c r="F415" s="760" t="s">
        <v>820</v>
      </c>
      <c r="G415" s="760" t="s">
        <v>821</v>
      </c>
      <c r="H415" s="761">
        <v>2016</v>
      </c>
      <c r="I415" s="762"/>
      <c r="J415" s="763">
        <v>160742</v>
      </c>
      <c r="K415" s="763"/>
      <c r="L415" s="764" t="s">
        <v>384</v>
      </c>
      <c r="M415" s="760"/>
      <c r="N415" s="760"/>
      <c r="O415" s="760"/>
      <c r="P415" s="760"/>
      <c r="Q415" s="760"/>
      <c r="R415" s="760"/>
      <c r="S415" s="762"/>
      <c r="T415" s="760"/>
      <c r="U415" s="760" t="s">
        <v>827</v>
      </c>
      <c r="V415" s="765">
        <v>42515.631423611114</v>
      </c>
      <c r="W415" s="765">
        <v>42520</v>
      </c>
      <c r="X415" s="765">
        <v>42650</v>
      </c>
      <c r="Y415" s="766" t="s">
        <v>824</v>
      </c>
      <c r="Z415" s="767">
        <v>1</v>
      </c>
      <c r="AA415" s="766"/>
      <c r="AB415" s="768">
        <v>31526.720000000001</v>
      </c>
      <c r="AC415" s="769">
        <v>42825</v>
      </c>
      <c r="AD415" s="762"/>
      <c r="AE415" s="760" t="s">
        <v>825</v>
      </c>
      <c r="AF415" s="760"/>
      <c r="AG415" s="760"/>
      <c r="AH415" s="770"/>
      <c r="AI415" s="771">
        <v>988407</v>
      </c>
      <c r="AJ415" s="772">
        <v>120.4</v>
      </c>
      <c r="AK415" s="762"/>
      <c r="AL415" s="773">
        <v>0.95273459295548002</v>
      </c>
      <c r="AM415" s="774">
        <v>0.97769237412316268</v>
      </c>
      <c r="AN415" s="774">
        <v>0.79396845615304423</v>
      </c>
      <c r="AO415" s="775">
        <v>0.79978556579113214</v>
      </c>
      <c r="AP415" s="762"/>
      <c r="AQ415" s="776">
        <v>941689.54081934714</v>
      </c>
      <c r="AR415" s="777">
        <v>117.71416184442879</v>
      </c>
      <c r="AS415" s="777">
        <v>900583.39751662326</v>
      </c>
      <c r="AT415" s="777">
        <v>112.57576431977647</v>
      </c>
      <c r="AU415" s="762"/>
      <c r="AV415" s="777">
        <v>747671.79089980619</v>
      </c>
      <c r="AW415" s="777">
        <v>94.146087532375375</v>
      </c>
      <c r="AX415" s="777">
        <v>715034.80976333679</v>
      </c>
      <c r="AY415" s="777">
        <v>90.036471360861569</v>
      </c>
      <c r="AZ415" s="762"/>
      <c r="BA415" s="778">
        <v>0</v>
      </c>
      <c r="BB415" s="778">
        <v>747671.79089980619</v>
      </c>
      <c r="BC415" s="778">
        <v>715034.80976333679</v>
      </c>
      <c r="BD415" s="778">
        <v>715034.80976333679</v>
      </c>
      <c r="BE415" s="778">
        <v>715034.80976333679</v>
      </c>
      <c r="BF415" s="778">
        <v>715034.80976333679</v>
      </c>
      <c r="BG415" s="778">
        <v>715034.80976333679</v>
      </c>
      <c r="BH415" s="778">
        <v>715034.80976333679</v>
      </c>
      <c r="BI415" s="778">
        <v>715034.80976333679</v>
      </c>
      <c r="BJ415" s="778">
        <v>715034.80976333679</v>
      </c>
      <c r="BK415" s="778">
        <v>715034.80976333679</v>
      </c>
      <c r="BL415" s="778">
        <v>715034.80976333679</v>
      </c>
      <c r="BM415" s="778">
        <v>433432.57781979587</v>
      </c>
      <c r="BN415" s="778">
        <v>0</v>
      </c>
      <c r="BO415" s="778">
        <v>0</v>
      </c>
      <c r="BP415" s="778">
        <v>0</v>
      </c>
      <c r="BQ415" s="778">
        <v>0</v>
      </c>
      <c r="BR415" s="778">
        <v>0</v>
      </c>
      <c r="BS415" s="778">
        <v>0</v>
      </c>
      <c r="BT415" s="778">
        <v>0</v>
      </c>
      <c r="BU415" s="778">
        <v>0</v>
      </c>
      <c r="BV415" s="778">
        <v>0</v>
      </c>
      <c r="BW415" s="778">
        <v>0</v>
      </c>
      <c r="BX415" s="778">
        <v>0</v>
      </c>
      <c r="BY415" s="778">
        <v>0</v>
      </c>
      <c r="BZ415" s="778">
        <v>0</v>
      </c>
      <c r="CA415" s="762"/>
      <c r="CB415" s="777">
        <v>0</v>
      </c>
      <c r="CC415" s="777">
        <v>94.146087532375375</v>
      </c>
      <c r="CD415" s="777">
        <v>90.036471360861569</v>
      </c>
      <c r="CE415" s="777">
        <v>90.036471360861569</v>
      </c>
      <c r="CF415" s="777">
        <v>90.036471360861569</v>
      </c>
      <c r="CG415" s="777">
        <v>90.036471360861569</v>
      </c>
      <c r="CH415" s="777">
        <v>90.036471360861569</v>
      </c>
      <c r="CI415" s="777">
        <v>90.036471360861569</v>
      </c>
      <c r="CJ415" s="777">
        <v>90.036471360861569</v>
      </c>
      <c r="CK415" s="777">
        <v>90.036471360861569</v>
      </c>
      <c r="CL415" s="777">
        <v>90.036471360861569</v>
      </c>
      <c r="CM415" s="777">
        <v>90.036471360861569</v>
      </c>
      <c r="CN415" s="777">
        <v>54.577398676090908</v>
      </c>
      <c r="CO415" s="777">
        <v>0</v>
      </c>
      <c r="CP415" s="777">
        <v>0</v>
      </c>
      <c r="CQ415" s="777">
        <v>0</v>
      </c>
      <c r="CR415" s="777">
        <v>0</v>
      </c>
      <c r="CS415" s="777">
        <v>0</v>
      </c>
      <c r="CT415" s="777">
        <v>0</v>
      </c>
      <c r="CU415" s="777">
        <v>0</v>
      </c>
      <c r="CV415" s="777">
        <v>0</v>
      </c>
      <c r="CW415" s="777">
        <v>0</v>
      </c>
      <c r="CX415" s="777">
        <v>0</v>
      </c>
      <c r="CY415" s="777">
        <v>0</v>
      </c>
      <c r="CZ415" s="777">
        <v>0</v>
      </c>
      <c r="DA415" s="779">
        <v>0</v>
      </c>
    </row>
    <row r="416" spans="2:105">
      <c r="B416" s="800">
        <v>19331</v>
      </c>
      <c r="C416" s="782" t="s">
        <v>682</v>
      </c>
      <c r="D416" s="782" t="s">
        <v>858</v>
      </c>
      <c r="E416" s="782" t="s">
        <v>740</v>
      </c>
      <c r="F416" s="782" t="s">
        <v>820</v>
      </c>
      <c r="G416" s="782" t="s">
        <v>821</v>
      </c>
      <c r="H416" s="815">
        <v>2016</v>
      </c>
      <c r="I416" s="816"/>
      <c r="J416" s="764">
        <v>789075</v>
      </c>
      <c r="K416" s="764"/>
      <c r="L416" s="764" t="s">
        <v>741</v>
      </c>
      <c r="M416" s="782"/>
      <c r="N416" s="782"/>
      <c r="O416" s="782"/>
      <c r="P416" s="782"/>
      <c r="Q416" s="782"/>
      <c r="R416" s="782"/>
      <c r="S416" s="816"/>
      <c r="T416" s="782" t="s">
        <v>863</v>
      </c>
      <c r="U416" s="782"/>
      <c r="V416" s="782"/>
      <c r="W416" s="782"/>
      <c r="X416" s="801">
        <v>42611</v>
      </c>
      <c r="Y416" s="815" t="s">
        <v>864</v>
      </c>
      <c r="Z416" s="815">
        <v>2</v>
      </c>
      <c r="AA416" s="815"/>
      <c r="AB416" s="815">
        <v>650</v>
      </c>
      <c r="AC416" s="814">
        <v>42642</v>
      </c>
      <c r="AD416" s="816"/>
      <c r="AE416" s="782" t="s">
        <v>825</v>
      </c>
      <c r="AF416" s="782"/>
      <c r="AG416" s="782"/>
      <c r="AH416" s="817"/>
      <c r="AI416" s="800">
        <v>1244.8599999999999</v>
      </c>
      <c r="AJ416" s="782">
        <v>0.3751185861316742</v>
      </c>
      <c r="AK416" s="816"/>
      <c r="AL416" s="800">
        <v>1.1234998313063316</v>
      </c>
      <c r="AM416" s="782">
        <v>1.0993856749482398</v>
      </c>
      <c r="AN416" s="782">
        <v>0.70684970684970683</v>
      </c>
      <c r="AO416" s="818">
        <v>0.7259941804073714</v>
      </c>
      <c r="AP416" s="816"/>
      <c r="AQ416" s="819">
        <v>1398.6</v>
      </c>
      <c r="AR416" s="820">
        <v>0.41240000000000004</v>
      </c>
      <c r="AS416" s="820">
        <v>1398.6</v>
      </c>
      <c r="AT416" s="820">
        <v>0.41240000000000004</v>
      </c>
      <c r="AU416" s="816"/>
      <c r="AV416" s="820">
        <v>988.59999999999991</v>
      </c>
      <c r="AW416" s="820">
        <v>0.2994</v>
      </c>
      <c r="AX416" s="820">
        <v>988.59999999999991</v>
      </c>
      <c r="AY416" s="820">
        <v>0.2994</v>
      </c>
      <c r="AZ416" s="816"/>
      <c r="BA416" s="820"/>
      <c r="BB416" s="820">
        <v>988.59999999999991</v>
      </c>
      <c r="BC416" s="820">
        <v>988.59999999999991</v>
      </c>
      <c r="BD416" s="820">
        <v>988.59999999999991</v>
      </c>
      <c r="BE416" s="820">
        <v>988.59999999999991</v>
      </c>
      <c r="BF416" s="820">
        <v>988.59999999999991</v>
      </c>
      <c r="BG416" s="820">
        <v>988.59999999999991</v>
      </c>
      <c r="BH416" s="820">
        <v>988.59999999999991</v>
      </c>
      <c r="BI416" s="820">
        <v>988.59999999999991</v>
      </c>
      <c r="BJ416" s="820">
        <v>988.59999999999991</v>
      </c>
      <c r="BK416" s="820">
        <v>988.59999999999991</v>
      </c>
      <c r="BL416" s="820">
        <v>988.59999999999991</v>
      </c>
      <c r="BM416" s="820">
        <v>988.59999999999991</v>
      </c>
      <c r="BN416" s="820">
        <v>988.59999999999991</v>
      </c>
      <c r="BO416" s="820">
        <v>988.59999999999991</v>
      </c>
      <c r="BP416" s="820">
        <v>988.59999999999991</v>
      </c>
      <c r="BQ416" s="820">
        <v>988.59999999999991</v>
      </c>
      <c r="BR416" s="820">
        <v>988.59999999999991</v>
      </c>
      <c r="BS416" s="820">
        <v>988.59999999999991</v>
      </c>
      <c r="BT416" s="820">
        <v>956.8</v>
      </c>
      <c r="BU416" s="820"/>
      <c r="BV416" s="820"/>
      <c r="BW416" s="820"/>
      <c r="BX416" s="820"/>
      <c r="BY416" s="820"/>
      <c r="BZ416" s="820"/>
      <c r="CA416" s="816"/>
      <c r="CB416" s="820"/>
      <c r="CC416" s="820">
        <v>0.2994</v>
      </c>
      <c r="CD416" s="820">
        <v>0.2994</v>
      </c>
      <c r="CE416" s="820">
        <v>0.2994</v>
      </c>
      <c r="CF416" s="820">
        <v>0.2994</v>
      </c>
      <c r="CG416" s="820">
        <v>0.2994</v>
      </c>
      <c r="CH416" s="820">
        <v>0.2994</v>
      </c>
      <c r="CI416" s="820">
        <v>0.2994</v>
      </c>
      <c r="CJ416" s="820">
        <v>0.2994</v>
      </c>
      <c r="CK416" s="820">
        <v>0.2994</v>
      </c>
      <c r="CL416" s="820">
        <v>0.2994</v>
      </c>
      <c r="CM416" s="820">
        <v>0.2994</v>
      </c>
      <c r="CN416" s="820">
        <v>0.2994</v>
      </c>
      <c r="CO416" s="820">
        <v>0.2994</v>
      </c>
      <c r="CP416" s="820">
        <v>0.2994</v>
      </c>
      <c r="CQ416" s="820">
        <v>0.2994</v>
      </c>
      <c r="CR416" s="820">
        <v>0.2994</v>
      </c>
      <c r="CS416" s="820">
        <v>0.2994</v>
      </c>
      <c r="CT416" s="820">
        <v>0.2994</v>
      </c>
      <c r="CU416" s="820">
        <v>0.26379999999999998</v>
      </c>
      <c r="CV416" s="820"/>
      <c r="CW416" s="820"/>
      <c r="CX416" s="820"/>
      <c r="CY416" s="820"/>
      <c r="CZ416" s="820"/>
      <c r="DA416" s="821"/>
    </row>
    <row r="417" spans="2:105">
      <c r="B417" s="759">
        <v>19502</v>
      </c>
      <c r="C417" s="760" t="s">
        <v>682</v>
      </c>
      <c r="D417" s="760" t="s">
        <v>826</v>
      </c>
      <c r="E417" s="760" t="s">
        <v>119</v>
      </c>
      <c r="F417" s="760" t="s">
        <v>820</v>
      </c>
      <c r="G417" s="760" t="s">
        <v>821</v>
      </c>
      <c r="H417" s="761">
        <v>2016</v>
      </c>
      <c r="I417" s="762"/>
      <c r="J417" s="763">
        <v>155501</v>
      </c>
      <c r="K417" s="763"/>
      <c r="L417" s="764" t="s">
        <v>384</v>
      </c>
      <c r="M417" s="760"/>
      <c r="N417" s="760"/>
      <c r="O417" s="760"/>
      <c r="P417" s="760"/>
      <c r="Q417" s="760"/>
      <c r="R417" s="760"/>
      <c r="S417" s="762"/>
      <c r="T417" s="760"/>
      <c r="U417" s="760" t="s">
        <v>823</v>
      </c>
      <c r="V417" s="765">
        <v>42400.390509259261</v>
      </c>
      <c r="W417" s="765">
        <v>42370</v>
      </c>
      <c r="X417" s="765">
        <v>42516</v>
      </c>
      <c r="Y417" s="766" t="s">
        <v>824</v>
      </c>
      <c r="Z417" s="767">
        <v>2</v>
      </c>
      <c r="AA417" s="766"/>
      <c r="AB417" s="768">
        <v>167628.49964727138</v>
      </c>
      <c r="AC417" s="769">
        <v>42735</v>
      </c>
      <c r="AD417" s="762"/>
      <c r="AE417" s="760" t="s">
        <v>825</v>
      </c>
      <c r="AF417" s="760"/>
      <c r="AG417" s="760" t="s">
        <v>822</v>
      </c>
      <c r="AH417" s="770"/>
      <c r="AI417" s="771">
        <v>1143096</v>
      </c>
      <c r="AJ417" s="772">
        <v>0</v>
      </c>
      <c r="AK417" s="762"/>
      <c r="AL417" s="773">
        <v>1.1095991714938387</v>
      </c>
      <c r="AM417" s="774">
        <v>1</v>
      </c>
      <c r="AN417" s="774">
        <v>0.79396845615304434</v>
      </c>
      <c r="AO417" s="775">
        <v>1</v>
      </c>
      <c r="AP417" s="762"/>
      <c r="AQ417" s="776">
        <v>1268378.374537921</v>
      </c>
      <c r="AR417" s="777">
        <v>0</v>
      </c>
      <c r="AS417" s="777">
        <v>1268378.374537921</v>
      </c>
      <c r="AT417" s="777">
        <v>0</v>
      </c>
      <c r="AU417" s="762"/>
      <c r="AV417" s="777">
        <v>1007052.4198497811</v>
      </c>
      <c r="AW417" s="777">
        <v>0</v>
      </c>
      <c r="AX417" s="777">
        <v>1007052.4198497811</v>
      </c>
      <c r="AY417" s="777">
        <v>0</v>
      </c>
      <c r="AZ417" s="762"/>
      <c r="BA417" s="778">
        <v>0</v>
      </c>
      <c r="BB417" s="778">
        <v>1007052.4198497811</v>
      </c>
      <c r="BC417" s="778">
        <v>1007052.4198497811</v>
      </c>
      <c r="BD417" s="778">
        <v>1007052.4198497811</v>
      </c>
      <c r="BE417" s="778">
        <v>1007052.4198497811</v>
      </c>
      <c r="BF417" s="778">
        <v>1007052.4198497811</v>
      </c>
      <c r="BG417" s="778">
        <v>1007052.4198497811</v>
      </c>
      <c r="BH417" s="778">
        <v>1007052.4198497811</v>
      </c>
      <c r="BI417" s="778">
        <v>1007052.4198497811</v>
      </c>
      <c r="BJ417" s="778">
        <v>1007052.4198497811</v>
      </c>
      <c r="BK417" s="778">
        <v>1007052.4198497811</v>
      </c>
      <c r="BL417" s="778">
        <v>1007052.4198497811</v>
      </c>
      <c r="BM417" s="778">
        <v>1007052.4198497811</v>
      </c>
      <c r="BN417" s="778">
        <v>0</v>
      </c>
      <c r="BO417" s="778">
        <v>0</v>
      </c>
      <c r="BP417" s="778">
        <v>0</v>
      </c>
      <c r="BQ417" s="778">
        <v>0</v>
      </c>
      <c r="BR417" s="778">
        <v>0</v>
      </c>
      <c r="BS417" s="778">
        <v>0</v>
      </c>
      <c r="BT417" s="778">
        <v>0</v>
      </c>
      <c r="BU417" s="778">
        <v>0</v>
      </c>
      <c r="BV417" s="778">
        <v>0</v>
      </c>
      <c r="BW417" s="778">
        <v>0</v>
      </c>
      <c r="BX417" s="778">
        <v>0</v>
      </c>
      <c r="BY417" s="778">
        <v>0</v>
      </c>
      <c r="BZ417" s="778">
        <v>0</v>
      </c>
      <c r="CA417" s="762"/>
      <c r="CB417" s="777">
        <v>0</v>
      </c>
      <c r="CC417" s="777">
        <v>0</v>
      </c>
      <c r="CD417" s="777">
        <v>0</v>
      </c>
      <c r="CE417" s="777">
        <v>0</v>
      </c>
      <c r="CF417" s="777">
        <v>0</v>
      </c>
      <c r="CG417" s="777">
        <v>0</v>
      </c>
      <c r="CH417" s="777">
        <v>0</v>
      </c>
      <c r="CI417" s="777">
        <v>0</v>
      </c>
      <c r="CJ417" s="777">
        <v>0</v>
      </c>
      <c r="CK417" s="777">
        <v>0</v>
      </c>
      <c r="CL417" s="777">
        <v>0</v>
      </c>
      <c r="CM417" s="777">
        <v>0</v>
      </c>
      <c r="CN417" s="777">
        <v>0</v>
      </c>
      <c r="CO417" s="777">
        <v>0</v>
      </c>
      <c r="CP417" s="777">
        <v>0</v>
      </c>
      <c r="CQ417" s="777">
        <v>0</v>
      </c>
      <c r="CR417" s="777">
        <v>0</v>
      </c>
      <c r="CS417" s="777">
        <v>0</v>
      </c>
      <c r="CT417" s="777">
        <v>0</v>
      </c>
      <c r="CU417" s="777">
        <v>0</v>
      </c>
      <c r="CV417" s="777">
        <v>0</v>
      </c>
      <c r="CW417" s="777">
        <v>0</v>
      </c>
      <c r="CX417" s="777">
        <v>0</v>
      </c>
      <c r="CY417" s="777">
        <v>0</v>
      </c>
      <c r="CZ417" s="777">
        <v>0</v>
      </c>
      <c r="DA417" s="779">
        <v>0</v>
      </c>
    </row>
    <row r="418" spans="2:105">
      <c r="B418" s="759">
        <v>19504</v>
      </c>
      <c r="C418" s="760" t="s">
        <v>682</v>
      </c>
      <c r="D418" s="760" t="s">
        <v>826</v>
      </c>
      <c r="E418" s="760" t="s">
        <v>119</v>
      </c>
      <c r="F418" s="760" t="s">
        <v>820</v>
      </c>
      <c r="G418" s="760" t="s">
        <v>821</v>
      </c>
      <c r="H418" s="761">
        <v>2016</v>
      </c>
      <c r="I418" s="762"/>
      <c r="J418" s="763">
        <v>155732</v>
      </c>
      <c r="K418" s="763"/>
      <c r="L418" s="764" t="s">
        <v>384</v>
      </c>
      <c r="M418" s="760"/>
      <c r="N418" s="760"/>
      <c r="O418" s="760"/>
      <c r="P418" s="760"/>
      <c r="Q418" s="760"/>
      <c r="R418" s="760"/>
      <c r="S418" s="762"/>
      <c r="T418" s="760"/>
      <c r="U418" s="760" t="s">
        <v>827</v>
      </c>
      <c r="V418" s="765">
        <v>42404.614293981482</v>
      </c>
      <c r="W418" s="765">
        <v>42356</v>
      </c>
      <c r="X418" s="765">
        <v>42487</v>
      </c>
      <c r="Y418" s="766" t="s">
        <v>824</v>
      </c>
      <c r="Z418" s="767">
        <v>2</v>
      </c>
      <c r="AA418" s="766"/>
      <c r="AB418" s="768">
        <v>27504.685168039439</v>
      </c>
      <c r="AC418" s="769">
        <v>42735</v>
      </c>
      <c r="AD418" s="762"/>
      <c r="AE418" s="760" t="s">
        <v>825</v>
      </c>
      <c r="AF418" s="760"/>
      <c r="AG418" s="760" t="s">
        <v>822</v>
      </c>
      <c r="AH418" s="770"/>
      <c r="AI418" s="771">
        <v>408265</v>
      </c>
      <c r="AJ418" s="772">
        <v>67.2</v>
      </c>
      <c r="AK418" s="762"/>
      <c r="AL418" s="773">
        <v>0.95273459295548013</v>
      </c>
      <c r="AM418" s="774">
        <v>0.97769237412316268</v>
      </c>
      <c r="AN418" s="774">
        <v>0.79396845615304423</v>
      </c>
      <c r="AO418" s="775">
        <v>0.79978556579113202</v>
      </c>
      <c r="AP418" s="762"/>
      <c r="AQ418" s="776">
        <v>388968.18859296909</v>
      </c>
      <c r="AR418" s="777">
        <v>65.700927541076538</v>
      </c>
      <c r="AS418" s="777">
        <v>371989.15101483918</v>
      </c>
      <c r="AT418" s="777">
        <v>62.832984736619423</v>
      </c>
      <c r="AU418" s="762"/>
      <c r="AV418" s="777">
        <v>308828.47218980582</v>
      </c>
      <c r="AW418" s="777">
        <v>52.54665350644207</v>
      </c>
      <c r="AX418" s="777">
        <v>295347.65193693363</v>
      </c>
      <c r="AY418" s="777">
        <v>50.252914247922739</v>
      </c>
      <c r="AZ418" s="762"/>
      <c r="BA418" s="778">
        <v>0</v>
      </c>
      <c r="BB418" s="778">
        <v>308828.47218980582</v>
      </c>
      <c r="BC418" s="778">
        <v>295347.65193693363</v>
      </c>
      <c r="BD418" s="778">
        <v>295347.65193693363</v>
      </c>
      <c r="BE418" s="778">
        <v>295347.65193693363</v>
      </c>
      <c r="BF418" s="778">
        <v>295347.65193693363</v>
      </c>
      <c r="BG418" s="778">
        <v>295347.65193693363</v>
      </c>
      <c r="BH418" s="778">
        <v>295347.65193693363</v>
      </c>
      <c r="BI418" s="778">
        <v>295347.65193693363</v>
      </c>
      <c r="BJ418" s="778">
        <v>295347.65193693363</v>
      </c>
      <c r="BK418" s="778">
        <v>295347.65193693363</v>
      </c>
      <c r="BL418" s="778">
        <v>295347.65193693363</v>
      </c>
      <c r="BM418" s="778">
        <v>179030.85609834711</v>
      </c>
      <c r="BN418" s="778">
        <v>0</v>
      </c>
      <c r="BO418" s="778">
        <v>0</v>
      </c>
      <c r="BP418" s="778">
        <v>0</v>
      </c>
      <c r="BQ418" s="778">
        <v>0</v>
      </c>
      <c r="BR418" s="778">
        <v>0</v>
      </c>
      <c r="BS418" s="778">
        <v>0</v>
      </c>
      <c r="BT418" s="778">
        <v>0</v>
      </c>
      <c r="BU418" s="778">
        <v>0</v>
      </c>
      <c r="BV418" s="778">
        <v>0</v>
      </c>
      <c r="BW418" s="778">
        <v>0</v>
      </c>
      <c r="BX418" s="778">
        <v>0</v>
      </c>
      <c r="BY418" s="778">
        <v>0</v>
      </c>
      <c r="BZ418" s="778">
        <v>0</v>
      </c>
      <c r="CA418" s="762"/>
      <c r="CB418" s="777">
        <v>0</v>
      </c>
      <c r="CC418" s="777">
        <v>52.54665350644207</v>
      </c>
      <c r="CD418" s="777">
        <v>50.252914247922739</v>
      </c>
      <c r="CE418" s="777">
        <v>50.252914247922739</v>
      </c>
      <c r="CF418" s="777">
        <v>50.252914247922739</v>
      </c>
      <c r="CG418" s="777">
        <v>50.252914247922739</v>
      </c>
      <c r="CH418" s="777">
        <v>50.252914247922739</v>
      </c>
      <c r="CI418" s="777">
        <v>50.252914247922739</v>
      </c>
      <c r="CJ418" s="777">
        <v>50.252914247922739</v>
      </c>
      <c r="CK418" s="777">
        <v>50.252914247922739</v>
      </c>
      <c r="CL418" s="777">
        <v>50.252914247922739</v>
      </c>
      <c r="CM418" s="777">
        <v>50.252914247922739</v>
      </c>
      <c r="CN418" s="777">
        <v>30.461803912236785</v>
      </c>
      <c r="CO418" s="777">
        <v>0</v>
      </c>
      <c r="CP418" s="777">
        <v>0</v>
      </c>
      <c r="CQ418" s="777">
        <v>0</v>
      </c>
      <c r="CR418" s="777">
        <v>0</v>
      </c>
      <c r="CS418" s="777">
        <v>0</v>
      </c>
      <c r="CT418" s="777">
        <v>0</v>
      </c>
      <c r="CU418" s="777">
        <v>0</v>
      </c>
      <c r="CV418" s="777">
        <v>0</v>
      </c>
      <c r="CW418" s="777">
        <v>0</v>
      </c>
      <c r="CX418" s="777">
        <v>0</v>
      </c>
      <c r="CY418" s="777">
        <v>0</v>
      </c>
      <c r="CZ418" s="777">
        <v>0</v>
      </c>
      <c r="DA418" s="779">
        <v>0</v>
      </c>
    </row>
    <row r="419" spans="2:105">
      <c r="B419" s="780">
        <v>19094</v>
      </c>
      <c r="C419" s="781" t="s">
        <v>682</v>
      </c>
      <c r="D419" s="781" t="s">
        <v>819</v>
      </c>
      <c r="E419" s="782" t="s">
        <v>101</v>
      </c>
      <c r="F419" s="781" t="s">
        <v>828</v>
      </c>
      <c r="G419" s="781" t="s">
        <v>821</v>
      </c>
      <c r="H419" s="783">
        <v>2015</v>
      </c>
      <c r="I419" s="784"/>
      <c r="J419" s="785">
        <v>158559</v>
      </c>
      <c r="K419" s="785"/>
      <c r="L419" s="764" t="s">
        <v>384</v>
      </c>
      <c r="M419" s="781"/>
      <c r="N419" s="781"/>
      <c r="O419" s="781"/>
      <c r="P419" s="781"/>
      <c r="Q419" s="781"/>
      <c r="R419" s="781"/>
      <c r="S419" s="784"/>
      <c r="T419" s="781" t="s">
        <v>829</v>
      </c>
      <c r="U419" s="781" t="s">
        <v>837</v>
      </c>
      <c r="V419" s="786" t="s">
        <v>870</v>
      </c>
      <c r="W419" s="786" t="s">
        <v>871</v>
      </c>
      <c r="X419" s="786" t="s">
        <v>872</v>
      </c>
      <c r="Y419" s="787" t="s">
        <v>824</v>
      </c>
      <c r="Z419" s="788">
        <v>1</v>
      </c>
      <c r="AA419" s="787">
        <v>0</v>
      </c>
      <c r="AB419" s="789">
        <v>13720</v>
      </c>
      <c r="AC419" s="790" t="s">
        <v>833</v>
      </c>
      <c r="AD419" s="784"/>
      <c r="AE419" s="781" t="s">
        <v>825</v>
      </c>
      <c r="AF419" s="781"/>
      <c r="AG419" s="781"/>
      <c r="AH419" s="791"/>
      <c r="AI419" s="792">
        <v>88277</v>
      </c>
      <c r="AJ419" s="793">
        <v>17.149999999999999</v>
      </c>
      <c r="AK419" s="784"/>
      <c r="AL419" s="794">
        <v>0.98193581480253511</v>
      </c>
      <c r="AM419" s="795">
        <v>1.0809461430539931</v>
      </c>
      <c r="AN419" s="795">
        <v>0.72246102475297458</v>
      </c>
      <c r="AO419" s="796">
        <v>0.71612173118285338</v>
      </c>
      <c r="AP419" s="784"/>
      <c r="AQ419" s="797">
        <v>86682.347923323396</v>
      </c>
      <c r="AR419" s="798">
        <v>18.538226353375979</v>
      </c>
      <c r="AS419" s="798">
        <v>86682.347923323396</v>
      </c>
      <c r="AT419" s="798">
        <v>18.538226353375979</v>
      </c>
      <c r="AU419" s="784"/>
      <c r="AV419" s="798">
        <v>62624.617908678098</v>
      </c>
      <c r="AW419" s="798">
        <v>13.275626749239201</v>
      </c>
      <c r="AX419" s="798">
        <v>62624.617908678098</v>
      </c>
      <c r="AY419" s="798">
        <v>13.275626749239201</v>
      </c>
      <c r="AZ419" s="784"/>
      <c r="BA419" s="798">
        <v>62624.617908678098</v>
      </c>
      <c r="BB419" s="798">
        <v>62624.617908678098</v>
      </c>
      <c r="BC419" s="798">
        <v>62624.617908678098</v>
      </c>
      <c r="BD419" s="798">
        <v>62624.617908678098</v>
      </c>
      <c r="BE419" s="798">
        <v>62624.617908678098</v>
      </c>
      <c r="BF419" s="798">
        <v>62624.617908678098</v>
      </c>
      <c r="BG419" s="798">
        <v>62624.617908678098</v>
      </c>
      <c r="BH419" s="798">
        <v>62624.617908678098</v>
      </c>
      <c r="BI419" s="798">
        <v>62624.617908678098</v>
      </c>
      <c r="BJ419" s="798">
        <v>62624.617908678098</v>
      </c>
      <c r="BK419" s="798">
        <v>62624.617908678098</v>
      </c>
      <c r="BL419" s="798">
        <v>62624.617908678098</v>
      </c>
      <c r="BM419" s="798">
        <v>62624.617908678098</v>
      </c>
      <c r="BN419" s="798">
        <v>62624.617908678098</v>
      </c>
      <c r="BO419" s="798">
        <v>62624.617908678098</v>
      </c>
      <c r="BP419" s="798">
        <v>49177.570879698556</v>
      </c>
      <c r="BQ419" s="798">
        <v>0</v>
      </c>
      <c r="BR419" s="798">
        <v>0</v>
      </c>
      <c r="BS419" s="798">
        <v>0</v>
      </c>
      <c r="BT419" s="798">
        <v>0</v>
      </c>
      <c r="BU419" s="798">
        <v>0</v>
      </c>
      <c r="BV419" s="798">
        <v>0</v>
      </c>
      <c r="BW419" s="798">
        <v>0</v>
      </c>
      <c r="BX419" s="798">
        <v>0</v>
      </c>
      <c r="BY419" s="798">
        <v>0</v>
      </c>
      <c r="BZ419" s="798">
        <v>0</v>
      </c>
      <c r="CA419" s="784"/>
      <c r="CB419" s="798">
        <v>13.275626749239201</v>
      </c>
      <c r="CC419" s="798">
        <v>13.275626749239201</v>
      </c>
      <c r="CD419" s="798">
        <v>13.275626749239201</v>
      </c>
      <c r="CE419" s="798">
        <v>13.275626749239201</v>
      </c>
      <c r="CF419" s="798">
        <v>13.275626749239201</v>
      </c>
      <c r="CG419" s="798">
        <v>13.275626749239201</v>
      </c>
      <c r="CH419" s="798">
        <v>13.275626749239201</v>
      </c>
      <c r="CI419" s="798">
        <v>13.275626749239201</v>
      </c>
      <c r="CJ419" s="798">
        <v>13.275626749239201</v>
      </c>
      <c r="CK419" s="798">
        <v>13.275626749239201</v>
      </c>
      <c r="CL419" s="798">
        <v>13.275626749239201</v>
      </c>
      <c r="CM419" s="798">
        <v>13.275626749239201</v>
      </c>
      <c r="CN419" s="798">
        <v>13.275626749239201</v>
      </c>
      <c r="CO419" s="798">
        <v>13.275626749239201</v>
      </c>
      <c r="CP419" s="798">
        <v>13.275626749239201</v>
      </c>
      <c r="CQ419" s="798">
        <v>10.425022894114354</v>
      </c>
      <c r="CR419" s="798">
        <v>0</v>
      </c>
      <c r="CS419" s="798">
        <v>0</v>
      </c>
      <c r="CT419" s="798">
        <v>0</v>
      </c>
      <c r="CU419" s="798">
        <v>0</v>
      </c>
      <c r="CV419" s="798">
        <v>0</v>
      </c>
      <c r="CW419" s="798">
        <v>0</v>
      </c>
      <c r="CX419" s="798">
        <v>0</v>
      </c>
      <c r="CY419" s="798">
        <v>0</v>
      </c>
      <c r="CZ419" s="798">
        <v>0</v>
      </c>
      <c r="DA419" s="799">
        <v>0</v>
      </c>
    </row>
    <row r="420" spans="2:105">
      <c r="B420" s="759">
        <v>19535</v>
      </c>
      <c r="C420" s="760" t="s">
        <v>682</v>
      </c>
      <c r="D420" s="760" t="s">
        <v>826</v>
      </c>
      <c r="E420" s="760" t="s">
        <v>119</v>
      </c>
      <c r="F420" s="760" t="s">
        <v>820</v>
      </c>
      <c r="G420" s="760" t="s">
        <v>821</v>
      </c>
      <c r="H420" s="761">
        <v>2016</v>
      </c>
      <c r="I420" s="762"/>
      <c r="J420" s="763">
        <v>165990</v>
      </c>
      <c r="K420" s="763"/>
      <c r="L420" s="764" t="s">
        <v>384</v>
      </c>
      <c r="M420" s="760"/>
      <c r="N420" s="760"/>
      <c r="O420" s="760"/>
      <c r="P420" s="760"/>
      <c r="Q420" s="760"/>
      <c r="R420" s="760"/>
      <c r="S420" s="762"/>
      <c r="T420" s="760"/>
      <c r="U420" s="760" t="s">
        <v>841</v>
      </c>
      <c r="V420" s="765">
        <v>42614.639618055553</v>
      </c>
      <c r="W420" s="765">
        <v>42613</v>
      </c>
      <c r="X420" s="765">
        <v>42704</v>
      </c>
      <c r="Y420" s="766" t="s">
        <v>824</v>
      </c>
      <c r="Z420" s="767">
        <v>6</v>
      </c>
      <c r="AA420" s="766"/>
      <c r="AB420" s="768">
        <v>13135</v>
      </c>
      <c r="AC420" s="769">
        <v>42825</v>
      </c>
      <c r="AD420" s="762"/>
      <c r="AE420" s="760" t="s">
        <v>825</v>
      </c>
      <c r="AF420" s="760"/>
      <c r="AG420" s="760"/>
      <c r="AH420" s="770"/>
      <c r="AI420" s="771">
        <v>65797</v>
      </c>
      <c r="AJ420" s="772">
        <v>16.449300000000001</v>
      </c>
      <c r="AK420" s="762"/>
      <c r="AL420" s="773">
        <v>1.9182824126108768</v>
      </c>
      <c r="AM420" s="774">
        <v>2.1805834716136938</v>
      </c>
      <c r="AN420" s="774">
        <v>0.79396845615304446</v>
      </c>
      <c r="AO420" s="775">
        <v>0.79978556579113214</v>
      </c>
      <c r="AP420" s="762"/>
      <c r="AQ420" s="776">
        <v>126217.22790255786</v>
      </c>
      <c r="AR420" s="777">
        <v>35.869071699615134</v>
      </c>
      <c r="AS420" s="777">
        <v>126217.22790255786</v>
      </c>
      <c r="AT420" s="777">
        <v>35.869071699615134</v>
      </c>
      <c r="AU420" s="762"/>
      <c r="AV420" s="777">
        <v>100212.49757771083</v>
      </c>
      <c r="AW420" s="777">
        <v>28.687565803679377</v>
      </c>
      <c r="AX420" s="777">
        <v>100212.49757771083</v>
      </c>
      <c r="AY420" s="777">
        <v>28.687565803679377</v>
      </c>
      <c r="AZ420" s="762"/>
      <c r="BA420" s="778">
        <v>0</v>
      </c>
      <c r="BB420" s="778">
        <v>100212.49757771083</v>
      </c>
      <c r="BC420" s="778">
        <v>100212.49757771083</v>
      </c>
      <c r="BD420" s="778">
        <v>100212.49757771083</v>
      </c>
      <c r="BE420" s="778">
        <v>100212.49757771083</v>
      </c>
      <c r="BF420" s="778">
        <v>100212.49757771083</v>
      </c>
      <c r="BG420" s="778">
        <v>100212.49757771083</v>
      </c>
      <c r="BH420" s="778">
        <v>100212.49757771083</v>
      </c>
      <c r="BI420" s="778">
        <v>100212.49757771083</v>
      </c>
      <c r="BJ420" s="778">
        <v>100212.49757771083</v>
      </c>
      <c r="BK420" s="778">
        <v>100212.49757771083</v>
      </c>
      <c r="BL420" s="778">
        <v>100212.49757771083</v>
      </c>
      <c r="BM420" s="778">
        <v>100212.49757771083</v>
      </c>
      <c r="BN420" s="778">
        <v>100212.49757771083</v>
      </c>
      <c r="BO420" s="778">
        <v>100212.49757771083</v>
      </c>
      <c r="BP420" s="778">
        <v>98746.010466548061</v>
      </c>
      <c r="BQ420" s="778">
        <v>0</v>
      </c>
      <c r="BR420" s="778">
        <v>0</v>
      </c>
      <c r="BS420" s="778">
        <v>0</v>
      </c>
      <c r="BT420" s="778">
        <v>0</v>
      </c>
      <c r="BU420" s="778">
        <v>0</v>
      </c>
      <c r="BV420" s="778">
        <v>0</v>
      </c>
      <c r="BW420" s="778">
        <v>0</v>
      </c>
      <c r="BX420" s="778">
        <v>0</v>
      </c>
      <c r="BY420" s="778">
        <v>0</v>
      </c>
      <c r="BZ420" s="778">
        <v>0</v>
      </c>
      <c r="CA420" s="762"/>
      <c r="CB420" s="777">
        <v>0</v>
      </c>
      <c r="CC420" s="777">
        <v>28.687565803679377</v>
      </c>
      <c r="CD420" s="777">
        <v>28.687565803679377</v>
      </c>
      <c r="CE420" s="777">
        <v>28.687565803679377</v>
      </c>
      <c r="CF420" s="777">
        <v>28.687565803679377</v>
      </c>
      <c r="CG420" s="777">
        <v>28.687565803679377</v>
      </c>
      <c r="CH420" s="777">
        <v>28.687565803679377</v>
      </c>
      <c r="CI420" s="777">
        <v>28.687565803679377</v>
      </c>
      <c r="CJ420" s="777">
        <v>28.687565803679377</v>
      </c>
      <c r="CK420" s="777">
        <v>28.687565803679377</v>
      </c>
      <c r="CL420" s="777">
        <v>28.687565803679377</v>
      </c>
      <c r="CM420" s="777">
        <v>28.687565803679377</v>
      </c>
      <c r="CN420" s="777">
        <v>28.687565803679377</v>
      </c>
      <c r="CO420" s="777">
        <v>28.687565803679377</v>
      </c>
      <c r="CP420" s="777">
        <v>28.687565803679377</v>
      </c>
      <c r="CQ420" s="777">
        <v>28.267758429163976</v>
      </c>
      <c r="CR420" s="777">
        <v>0</v>
      </c>
      <c r="CS420" s="777">
        <v>0</v>
      </c>
      <c r="CT420" s="777">
        <v>0</v>
      </c>
      <c r="CU420" s="777">
        <v>0</v>
      </c>
      <c r="CV420" s="777">
        <v>0</v>
      </c>
      <c r="CW420" s="777">
        <v>0</v>
      </c>
      <c r="CX420" s="777">
        <v>0</v>
      </c>
      <c r="CY420" s="777">
        <v>0</v>
      </c>
      <c r="CZ420" s="777">
        <v>0</v>
      </c>
      <c r="DA420" s="779">
        <v>0</v>
      </c>
    </row>
    <row r="421" spans="2:105">
      <c r="B421" s="759">
        <v>19536</v>
      </c>
      <c r="C421" s="760" t="s">
        <v>682</v>
      </c>
      <c r="D421" s="760" t="s">
        <v>826</v>
      </c>
      <c r="E421" s="760" t="s">
        <v>119</v>
      </c>
      <c r="F421" s="760" t="s">
        <v>820</v>
      </c>
      <c r="G421" s="760" t="s">
        <v>821</v>
      </c>
      <c r="H421" s="761">
        <v>2016</v>
      </c>
      <c r="I421" s="762"/>
      <c r="J421" s="763">
        <v>166091</v>
      </c>
      <c r="K421" s="763"/>
      <c r="L421" s="764" t="s">
        <v>384</v>
      </c>
      <c r="M421" s="760"/>
      <c r="N421" s="760"/>
      <c r="O421" s="760"/>
      <c r="P421" s="760"/>
      <c r="Q421" s="760"/>
      <c r="R421" s="760"/>
      <c r="S421" s="762"/>
      <c r="T421" s="760"/>
      <c r="U421" s="760" t="s">
        <v>841</v>
      </c>
      <c r="V421" s="765">
        <v>42620.472986111112</v>
      </c>
      <c r="W421" s="765">
        <v>42620</v>
      </c>
      <c r="X421" s="765">
        <v>42685</v>
      </c>
      <c r="Y421" s="766" t="s">
        <v>824</v>
      </c>
      <c r="Z421" s="767">
        <v>1</v>
      </c>
      <c r="AA421" s="766"/>
      <c r="AB421" s="768">
        <v>4835</v>
      </c>
      <c r="AC421" s="769">
        <v>42825</v>
      </c>
      <c r="AD421" s="762"/>
      <c r="AE421" s="760" t="s">
        <v>825</v>
      </c>
      <c r="AF421" s="760"/>
      <c r="AG421" s="760"/>
      <c r="AH421" s="770"/>
      <c r="AI421" s="771">
        <v>26856</v>
      </c>
      <c r="AJ421" s="772">
        <v>6.7140000000000004</v>
      </c>
      <c r="AK421" s="762"/>
      <c r="AL421" s="773">
        <v>1.9182824126108768</v>
      </c>
      <c r="AM421" s="774">
        <v>2.1805834716136938</v>
      </c>
      <c r="AN421" s="774">
        <v>0.79396845615304446</v>
      </c>
      <c r="AO421" s="775">
        <v>0.79978556579113214</v>
      </c>
      <c r="AP421" s="762"/>
      <c r="AQ421" s="776">
        <v>51517.392473077707</v>
      </c>
      <c r="AR421" s="777">
        <v>14.640437428414341</v>
      </c>
      <c r="AS421" s="777">
        <v>51517.392473077707</v>
      </c>
      <c r="AT421" s="777">
        <v>14.640437428414341</v>
      </c>
      <c r="AU421" s="762"/>
      <c r="AV421" s="777">
        <v>40903.18456687998</v>
      </c>
      <c r="AW421" s="777">
        <v>11.709210532114032</v>
      </c>
      <c r="AX421" s="777">
        <v>40903.18456687998</v>
      </c>
      <c r="AY421" s="777">
        <v>11.709210532114032</v>
      </c>
      <c r="AZ421" s="762"/>
      <c r="BA421" s="778">
        <v>0</v>
      </c>
      <c r="BB421" s="778">
        <v>40903.18456687998</v>
      </c>
      <c r="BC421" s="778">
        <v>40903.18456687998</v>
      </c>
      <c r="BD421" s="778">
        <v>40903.18456687998</v>
      </c>
      <c r="BE421" s="778">
        <v>40903.18456687998</v>
      </c>
      <c r="BF421" s="778">
        <v>40903.18456687998</v>
      </c>
      <c r="BG421" s="778">
        <v>40903.18456687998</v>
      </c>
      <c r="BH421" s="778">
        <v>40903.18456687998</v>
      </c>
      <c r="BI421" s="778">
        <v>40903.18456687998</v>
      </c>
      <c r="BJ421" s="778">
        <v>40903.18456687998</v>
      </c>
      <c r="BK421" s="778">
        <v>40903.18456687998</v>
      </c>
      <c r="BL421" s="778">
        <v>40903.18456687998</v>
      </c>
      <c r="BM421" s="778">
        <v>40903.18456687998</v>
      </c>
      <c r="BN421" s="778">
        <v>40903.18456687998</v>
      </c>
      <c r="BO421" s="778">
        <v>40903.18456687998</v>
      </c>
      <c r="BP421" s="778">
        <v>40304.616579625435</v>
      </c>
      <c r="BQ421" s="778">
        <v>0</v>
      </c>
      <c r="BR421" s="778">
        <v>0</v>
      </c>
      <c r="BS421" s="778">
        <v>0</v>
      </c>
      <c r="BT421" s="778">
        <v>0</v>
      </c>
      <c r="BU421" s="778">
        <v>0</v>
      </c>
      <c r="BV421" s="778">
        <v>0</v>
      </c>
      <c r="BW421" s="778">
        <v>0</v>
      </c>
      <c r="BX421" s="778">
        <v>0</v>
      </c>
      <c r="BY421" s="778">
        <v>0</v>
      </c>
      <c r="BZ421" s="778">
        <v>0</v>
      </c>
      <c r="CA421" s="762"/>
      <c r="CB421" s="777">
        <v>0</v>
      </c>
      <c r="CC421" s="777">
        <v>11.709210532114032</v>
      </c>
      <c r="CD421" s="777">
        <v>11.709210532114032</v>
      </c>
      <c r="CE421" s="777">
        <v>11.709210532114032</v>
      </c>
      <c r="CF421" s="777">
        <v>11.709210532114032</v>
      </c>
      <c r="CG421" s="777">
        <v>11.709210532114032</v>
      </c>
      <c r="CH421" s="777">
        <v>11.709210532114032</v>
      </c>
      <c r="CI421" s="777">
        <v>11.709210532114032</v>
      </c>
      <c r="CJ421" s="777">
        <v>11.709210532114032</v>
      </c>
      <c r="CK421" s="777">
        <v>11.709210532114032</v>
      </c>
      <c r="CL421" s="777">
        <v>11.709210532114032</v>
      </c>
      <c r="CM421" s="777">
        <v>11.709210532114032</v>
      </c>
      <c r="CN421" s="777">
        <v>11.709210532114032</v>
      </c>
      <c r="CO421" s="777">
        <v>11.709210532114032</v>
      </c>
      <c r="CP421" s="777">
        <v>11.709210532114032</v>
      </c>
      <c r="CQ421" s="777">
        <v>11.537860583332236</v>
      </c>
      <c r="CR421" s="777">
        <v>0</v>
      </c>
      <c r="CS421" s="777">
        <v>0</v>
      </c>
      <c r="CT421" s="777">
        <v>0</v>
      </c>
      <c r="CU421" s="777">
        <v>0</v>
      </c>
      <c r="CV421" s="777">
        <v>0</v>
      </c>
      <c r="CW421" s="777">
        <v>0</v>
      </c>
      <c r="CX421" s="777">
        <v>0</v>
      </c>
      <c r="CY421" s="777">
        <v>0</v>
      </c>
      <c r="CZ421" s="777">
        <v>0</v>
      </c>
      <c r="DA421" s="779">
        <v>0</v>
      </c>
    </row>
    <row r="422" spans="2:105">
      <c r="B422" s="759">
        <v>19505</v>
      </c>
      <c r="C422" s="760" t="s">
        <v>682</v>
      </c>
      <c r="D422" s="760" t="s">
        <v>826</v>
      </c>
      <c r="E422" s="760" t="s">
        <v>119</v>
      </c>
      <c r="F422" s="760" t="s">
        <v>820</v>
      </c>
      <c r="G422" s="760" t="s">
        <v>821</v>
      </c>
      <c r="H422" s="761">
        <v>2016</v>
      </c>
      <c r="I422" s="762"/>
      <c r="J422" s="763">
        <v>155732</v>
      </c>
      <c r="K422" s="763"/>
      <c r="L422" s="764" t="s">
        <v>384</v>
      </c>
      <c r="M422" s="760"/>
      <c r="N422" s="760"/>
      <c r="O422" s="760"/>
      <c r="P422" s="760"/>
      <c r="Q422" s="760"/>
      <c r="R422" s="760"/>
      <c r="S422" s="762"/>
      <c r="T422" s="760"/>
      <c r="U422" s="760" t="s">
        <v>823</v>
      </c>
      <c r="V422" s="765">
        <v>42404.614293981482</v>
      </c>
      <c r="W422" s="765">
        <v>42356</v>
      </c>
      <c r="X422" s="765">
        <v>42487</v>
      </c>
      <c r="Y422" s="766" t="s">
        <v>824</v>
      </c>
      <c r="Z422" s="767">
        <v>1</v>
      </c>
      <c r="AA422" s="766"/>
      <c r="AB422" s="768">
        <v>509.3148319605603</v>
      </c>
      <c r="AC422" s="769">
        <v>42735</v>
      </c>
      <c r="AD422" s="762"/>
      <c r="AE422" s="760" t="s">
        <v>825</v>
      </c>
      <c r="AF422" s="760"/>
      <c r="AG422" s="760" t="s">
        <v>822</v>
      </c>
      <c r="AH422" s="770"/>
      <c r="AI422" s="771">
        <v>7560</v>
      </c>
      <c r="AJ422" s="772">
        <v>0</v>
      </c>
      <c r="AK422" s="762"/>
      <c r="AL422" s="773">
        <v>0.80333691333369106</v>
      </c>
      <c r="AM422" s="774">
        <v>1</v>
      </c>
      <c r="AN422" s="774">
        <v>0.79396845615304446</v>
      </c>
      <c r="AO422" s="775">
        <v>1</v>
      </c>
      <c r="AP422" s="762"/>
      <c r="AQ422" s="776">
        <v>6073.2270648027043</v>
      </c>
      <c r="AR422" s="777">
        <v>0</v>
      </c>
      <c r="AS422" s="777">
        <v>6073.2270648027043</v>
      </c>
      <c r="AT422" s="777">
        <v>0</v>
      </c>
      <c r="AU422" s="762"/>
      <c r="AV422" s="777">
        <v>4821.9507165082887</v>
      </c>
      <c r="AW422" s="777">
        <v>0</v>
      </c>
      <c r="AX422" s="777">
        <v>4821.9507165082887</v>
      </c>
      <c r="AY422" s="777">
        <v>0</v>
      </c>
      <c r="AZ422" s="762"/>
      <c r="BA422" s="778">
        <v>0</v>
      </c>
      <c r="BB422" s="778">
        <v>4821.9507165082887</v>
      </c>
      <c r="BC422" s="778">
        <v>4821.9507165082887</v>
      </c>
      <c r="BD422" s="778">
        <v>4821.9507165082887</v>
      </c>
      <c r="BE422" s="778">
        <v>4821.9507165082887</v>
      </c>
      <c r="BF422" s="778">
        <v>4821.9507165082887</v>
      </c>
      <c r="BG422" s="778">
        <v>4821.9507165082887</v>
      </c>
      <c r="BH422" s="778">
        <v>4821.9507165082887</v>
      </c>
      <c r="BI422" s="778">
        <v>4821.9507165082887</v>
      </c>
      <c r="BJ422" s="778">
        <v>4821.9507165082887</v>
      </c>
      <c r="BK422" s="778">
        <v>4821.9507165082887</v>
      </c>
      <c r="BL422" s="778">
        <v>4821.9507165082887</v>
      </c>
      <c r="BM422" s="778">
        <v>4821.9507165082887</v>
      </c>
      <c r="BN422" s="778">
        <v>0</v>
      </c>
      <c r="BO422" s="778">
        <v>0</v>
      </c>
      <c r="BP422" s="778">
        <v>0</v>
      </c>
      <c r="BQ422" s="778">
        <v>0</v>
      </c>
      <c r="BR422" s="778">
        <v>0</v>
      </c>
      <c r="BS422" s="778">
        <v>0</v>
      </c>
      <c r="BT422" s="778">
        <v>0</v>
      </c>
      <c r="BU422" s="778">
        <v>0</v>
      </c>
      <c r="BV422" s="778">
        <v>0</v>
      </c>
      <c r="BW422" s="778">
        <v>0</v>
      </c>
      <c r="BX422" s="778">
        <v>0</v>
      </c>
      <c r="BY422" s="778">
        <v>0</v>
      </c>
      <c r="BZ422" s="778">
        <v>0</v>
      </c>
      <c r="CA422" s="762"/>
      <c r="CB422" s="777">
        <v>0</v>
      </c>
      <c r="CC422" s="777">
        <v>0</v>
      </c>
      <c r="CD422" s="777">
        <v>0</v>
      </c>
      <c r="CE422" s="777">
        <v>0</v>
      </c>
      <c r="CF422" s="777">
        <v>0</v>
      </c>
      <c r="CG422" s="777">
        <v>0</v>
      </c>
      <c r="CH422" s="777">
        <v>0</v>
      </c>
      <c r="CI422" s="777">
        <v>0</v>
      </c>
      <c r="CJ422" s="777">
        <v>0</v>
      </c>
      <c r="CK422" s="777">
        <v>0</v>
      </c>
      <c r="CL422" s="777">
        <v>0</v>
      </c>
      <c r="CM422" s="777">
        <v>0</v>
      </c>
      <c r="CN422" s="777">
        <v>0</v>
      </c>
      <c r="CO422" s="777">
        <v>0</v>
      </c>
      <c r="CP422" s="777">
        <v>0</v>
      </c>
      <c r="CQ422" s="777">
        <v>0</v>
      </c>
      <c r="CR422" s="777">
        <v>0</v>
      </c>
      <c r="CS422" s="777">
        <v>0</v>
      </c>
      <c r="CT422" s="777">
        <v>0</v>
      </c>
      <c r="CU422" s="777">
        <v>0</v>
      </c>
      <c r="CV422" s="777">
        <v>0</v>
      </c>
      <c r="CW422" s="777">
        <v>0</v>
      </c>
      <c r="CX422" s="777">
        <v>0</v>
      </c>
      <c r="CY422" s="777">
        <v>0</v>
      </c>
      <c r="CZ422" s="777">
        <v>0</v>
      </c>
      <c r="DA422" s="779">
        <v>0</v>
      </c>
    </row>
    <row r="423" spans="2:105">
      <c r="B423" s="800">
        <v>19109</v>
      </c>
      <c r="C423" s="781" t="s">
        <v>682</v>
      </c>
      <c r="D423" s="781" t="s">
        <v>819</v>
      </c>
      <c r="E423" s="781" t="s">
        <v>100</v>
      </c>
      <c r="F423" s="781" t="s">
        <v>828</v>
      </c>
      <c r="G423" s="781" t="s">
        <v>821</v>
      </c>
      <c r="H423" s="783">
        <v>2015</v>
      </c>
      <c r="I423" s="784"/>
      <c r="J423" s="785" t="s">
        <v>770</v>
      </c>
      <c r="K423" s="785"/>
      <c r="L423" s="764" t="s">
        <v>741</v>
      </c>
      <c r="M423" s="781"/>
      <c r="N423" s="781"/>
      <c r="O423" s="781"/>
      <c r="P423" s="781"/>
      <c r="Q423" s="781"/>
      <c r="R423" s="781"/>
      <c r="S423" s="784"/>
      <c r="T423" s="781" t="s">
        <v>20</v>
      </c>
      <c r="U423" s="781" t="s">
        <v>764</v>
      </c>
      <c r="V423" s="781" t="s">
        <v>833</v>
      </c>
      <c r="W423" s="781" t="s">
        <v>833</v>
      </c>
      <c r="X423" s="801">
        <v>42306</v>
      </c>
      <c r="Y423" s="787" t="s">
        <v>855</v>
      </c>
      <c r="Z423" s="787">
        <v>1</v>
      </c>
      <c r="AA423" s="787" t="s">
        <v>856</v>
      </c>
      <c r="AB423" s="783" t="s">
        <v>833</v>
      </c>
      <c r="AC423" s="802" t="s">
        <v>833</v>
      </c>
      <c r="AD423" s="784"/>
      <c r="AE423" s="781" t="s">
        <v>825</v>
      </c>
      <c r="AF423" s="781"/>
      <c r="AG423" s="781" t="s">
        <v>857</v>
      </c>
      <c r="AH423" s="791"/>
      <c r="AI423" s="792"/>
      <c r="AJ423" s="793"/>
      <c r="AK423" s="784"/>
      <c r="AL423" s="792"/>
      <c r="AM423" s="793"/>
      <c r="AN423" s="803">
        <v>0.85901358506550052</v>
      </c>
      <c r="AO423" s="804">
        <v>0.85892407131066839</v>
      </c>
      <c r="AP423" s="784"/>
      <c r="AQ423" s="797">
        <v>5583</v>
      </c>
      <c r="AR423" s="798">
        <v>1.1799999999999997</v>
      </c>
      <c r="AS423" s="798">
        <v>88551</v>
      </c>
      <c r="AT423" s="798">
        <v>18.88</v>
      </c>
      <c r="AU423" s="784"/>
      <c r="AV423" s="798">
        <v>4795.8728454206894</v>
      </c>
      <c r="AW423" s="798">
        <v>1.0135304041465885</v>
      </c>
      <c r="AX423" s="798">
        <v>76066.511971135144</v>
      </c>
      <c r="AY423" s="798">
        <v>16.216486466345419</v>
      </c>
      <c r="AZ423" s="784"/>
      <c r="BA423" s="798">
        <v>4795.8728454206894</v>
      </c>
      <c r="BB423" s="798">
        <v>4795.8728454206894</v>
      </c>
      <c r="BC423" s="798">
        <v>4795.8728454206894</v>
      </c>
      <c r="BD423" s="798">
        <v>4795.8728454206894</v>
      </c>
      <c r="BE423" s="798">
        <v>76066.511971135144</v>
      </c>
      <c r="BF423" s="798">
        <v>76066.511971135144</v>
      </c>
      <c r="BG423" s="798">
        <v>76066.511971135144</v>
      </c>
      <c r="BH423" s="798">
        <v>76066.511971135144</v>
      </c>
      <c r="BI423" s="798">
        <v>76066.511971135144</v>
      </c>
      <c r="BJ423" s="798">
        <v>76066.511971135144</v>
      </c>
      <c r="BK423" s="798">
        <v>76066.511971135144</v>
      </c>
      <c r="BL423" s="798">
        <v>76066.511971135144</v>
      </c>
      <c r="BM423" s="798">
        <v>76066.511971135144</v>
      </c>
      <c r="BN423" s="798">
        <v>53246.558379794544</v>
      </c>
      <c r="BO423" s="798">
        <v>0</v>
      </c>
      <c r="BP423" s="798">
        <v>0</v>
      </c>
      <c r="BQ423" s="798">
        <v>0</v>
      </c>
      <c r="BR423" s="798">
        <v>0</v>
      </c>
      <c r="BS423" s="798">
        <v>0</v>
      </c>
      <c r="BT423" s="798">
        <v>0</v>
      </c>
      <c r="BU423" s="798">
        <v>0</v>
      </c>
      <c r="BV423" s="798">
        <v>0</v>
      </c>
      <c r="BW423" s="798">
        <v>0</v>
      </c>
      <c r="BX423" s="798">
        <v>0</v>
      </c>
      <c r="BY423" s="798">
        <v>0</v>
      </c>
      <c r="BZ423" s="798">
        <v>0</v>
      </c>
      <c r="CA423" s="784">
        <v>0</v>
      </c>
      <c r="CB423" s="798">
        <v>1.0135304041465885</v>
      </c>
      <c r="CC423" s="798">
        <v>1.0135304041465885</v>
      </c>
      <c r="CD423" s="798">
        <v>1.0135304041465885</v>
      </c>
      <c r="CE423" s="798">
        <v>1.0135304041465885</v>
      </c>
      <c r="CF423" s="798">
        <v>16.216486466345419</v>
      </c>
      <c r="CG423" s="798">
        <v>16.216486466345419</v>
      </c>
      <c r="CH423" s="798">
        <v>16.216486466345419</v>
      </c>
      <c r="CI423" s="798">
        <v>16.216486466345419</v>
      </c>
      <c r="CJ423" s="798">
        <v>16.216486466345419</v>
      </c>
      <c r="CK423" s="798">
        <v>16.216486466345419</v>
      </c>
      <c r="CL423" s="798">
        <v>16.216486466345419</v>
      </c>
      <c r="CM423" s="798">
        <v>16.216486466345419</v>
      </c>
      <c r="CN423" s="798">
        <v>16.216486466345419</v>
      </c>
      <c r="CO423" s="798">
        <v>11.351540526441781</v>
      </c>
      <c r="CP423" s="798">
        <v>0</v>
      </c>
      <c r="CQ423" s="798">
        <v>0</v>
      </c>
      <c r="CR423" s="798">
        <v>0</v>
      </c>
      <c r="CS423" s="798">
        <v>0</v>
      </c>
      <c r="CT423" s="798">
        <v>0</v>
      </c>
      <c r="CU423" s="798">
        <v>0</v>
      </c>
      <c r="CV423" s="798">
        <v>0</v>
      </c>
      <c r="CW423" s="798">
        <v>0</v>
      </c>
      <c r="CX423" s="798">
        <v>0</v>
      </c>
      <c r="CY423" s="798">
        <v>0</v>
      </c>
      <c r="CZ423" s="798">
        <v>0</v>
      </c>
      <c r="DA423" s="799">
        <v>0</v>
      </c>
    </row>
    <row r="424" spans="2:105">
      <c r="B424" s="759">
        <v>19506</v>
      </c>
      <c r="C424" s="760" t="s">
        <v>682</v>
      </c>
      <c r="D424" s="760" t="s">
        <v>826</v>
      </c>
      <c r="E424" s="760" t="s">
        <v>119</v>
      </c>
      <c r="F424" s="760" t="s">
        <v>820</v>
      </c>
      <c r="G424" s="760" t="s">
        <v>821</v>
      </c>
      <c r="H424" s="761">
        <v>2016</v>
      </c>
      <c r="I424" s="762"/>
      <c r="J424" s="763">
        <v>156337</v>
      </c>
      <c r="K424" s="763"/>
      <c r="L424" s="764" t="s">
        <v>384</v>
      </c>
      <c r="M424" s="760"/>
      <c r="N424" s="760"/>
      <c r="O424" s="760"/>
      <c r="P424" s="760"/>
      <c r="Q424" s="760"/>
      <c r="R424" s="760"/>
      <c r="S424" s="762"/>
      <c r="T424" s="760"/>
      <c r="U424" s="760" t="s">
        <v>827</v>
      </c>
      <c r="V424" s="765">
        <v>42420.360937500001</v>
      </c>
      <c r="W424" s="765">
        <v>42429</v>
      </c>
      <c r="X424" s="765">
        <v>42433</v>
      </c>
      <c r="Y424" s="766" t="s">
        <v>824</v>
      </c>
      <c r="Z424" s="767">
        <v>1</v>
      </c>
      <c r="AA424" s="766"/>
      <c r="AB424" s="768">
        <v>13480</v>
      </c>
      <c r="AC424" s="769">
        <v>42643</v>
      </c>
      <c r="AD424" s="762"/>
      <c r="AE424" s="760" t="s">
        <v>825</v>
      </c>
      <c r="AF424" s="760"/>
      <c r="AG424" s="760" t="s">
        <v>822</v>
      </c>
      <c r="AH424" s="770"/>
      <c r="AI424" s="771">
        <v>100791</v>
      </c>
      <c r="AJ424" s="772">
        <v>33.700000000000003</v>
      </c>
      <c r="AK424" s="762"/>
      <c r="AL424" s="773">
        <v>0.76071375470325109</v>
      </c>
      <c r="AM424" s="774">
        <v>0.76527568936131596</v>
      </c>
      <c r="AN424" s="774">
        <v>0.79396845615304446</v>
      </c>
      <c r="AO424" s="775">
        <v>0.79978556579113202</v>
      </c>
      <c r="AP424" s="762"/>
      <c r="AQ424" s="776">
        <v>76673.100050295383</v>
      </c>
      <c r="AR424" s="777">
        <v>25.789790731476351</v>
      </c>
      <c r="AS424" s="777">
        <v>73326.20566364938</v>
      </c>
      <c r="AT424" s="777">
        <v>24.664028165787308</v>
      </c>
      <c r="AU424" s="762"/>
      <c r="AV424" s="777">
        <v>60876.022875400944</v>
      </c>
      <c r="AW424" s="777">
        <v>20.626302371808706</v>
      </c>
      <c r="AX424" s="777">
        <v>58218.694306328325</v>
      </c>
      <c r="AY424" s="777">
        <v>19.725933721262621</v>
      </c>
      <c r="AZ424" s="762"/>
      <c r="BA424" s="778">
        <v>0</v>
      </c>
      <c r="BB424" s="778">
        <v>60876.022875400944</v>
      </c>
      <c r="BC424" s="778">
        <v>58218.694306328325</v>
      </c>
      <c r="BD424" s="778">
        <v>58218.694306328325</v>
      </c>
      <c r="BE424" s="778">
        <v>58218.694306328325</v>
      </c>
      <c r="BF424" s="778">
        <v>58218.694306328325</v>
      </c>
      <c r="BG424" s="778">
        <v>58218.694306328325</v>
      </c>
      <c r="BH424" s="778">
        <v>58218.694306328325</v>
      </c>
      <c r="BI424" s="778">
        <v>58218.694306328325</v>
      </c>
      <c r="BJ424" s="778">
        <v>58218.694306328325</v>
      </c>
      <c r="BK424" s="778">
        <v>58218.694306328325</v>
      </c>
      <c r="BL424" s="778">
        <v>58218.694306328325</v>
      </c>
      <c r="BM424" s="778">
        <v>35290.419999057813</v>
      </c>
      <c r="BN424" s="778">
        <v>0</v>
      </c>
      <c r="BO424" s="778">
        <v>0</v>
      </c>
      <c r="BP424" s="778">
        <v>0</v>
      </c>
      <c r="BQ424" s="778">
        <v>0</v>
      </c>
      <c r="BR424" s="778">
        <v>0</v>
      </c>
      <c r="BS424" s="778">
        <v>0</v>
      </c>
      <c r="BT424" s="778">
        <v>0</v>
      </c>
      <c r="BU424" s="778">
        <v>0</v>
      </c>
      <c r="BV424" s="778">
        <v>0</v>
      </c>
      <c r="BW424" s="778">
        <v>0</v>
      </c>
      <c r="BX424" s="778">
        <v>0</v>
      </c>
      <c r="BY424" s="778">
        <v>0</v>
      </c>
      <c r="BZ424" s="778">
        <v>0</v>
      </c>
      <c r="CA424" s="762"/>
      <c r="CB424" s="777">
        <v>0</v>
      </c>
      <c r="CC424" s="777">
        <v>20.626302371808706</v>
      </c>
      <c r="CD424" s="777">
        <v>19.725933721262621</v>
      </c>
      <c r="CE424" s="777">
        <v>19.725933721262621</v>
      </c>
      <c r="CF424" s="777">
        <v>19.725933721262621</v>
      </c>
      <c r="CG424" s="777">
        <v>19.725933721262621</v>
      </c>
      <c r="CH424" s="777">
        <v>19.725933721262621</v>
      </c>
      <c r="CI424" s="777">
        <v>19.725933721262621</v>
      </c>
      <c r="CJ424" s="777">
        <v>19.725933721262621</v>
      </c>
      <c r="CK424" s="777">
        <v>19.725933721262621</v>
      </c>
      <c r="CL424" s="777">
        <v>19.725933721262621</v>
      </c>
      <c r="CM424" s="777">
        <v>19.725933721262621</v>
      </c>
      <c r="CN424" s="777">
        <v>11.957267235058305</v>
      </c>
      <c r="CO424" s="777">
        <v>0</v>
      </c>
      <c r="CP424" s="777">
        <v>0</v>
      </c>
      <c r="CQ424" s="777">
        <v>0</v>
      </c>
      <c r="CR424" s="777">
        <v>0</v>
      </c>
      <c r="CS424" s="777">
        <v>0</v>
      </c>
      <c r="CT424" s="777">
        <v>0</v>
      </c>
      <c r="CU424" s="777">
        <v>0</v>
      </c>
      <c r="CV424" s="777">
        <v>0</v>
      </c>
      <c r="CW424" s="777">
        <v>0</v>
      </c>
      <c r="CX424" s="777">
        <v>0</v>
      </c>
      <c r="CY424" s="777">
        <v>0</v>
      </c>
      <c r="CZ424" s="777">
        <v>0</v>
      </c>
      <c r="DA424" s="779">
        <v>0</v>
      </c>
    </row>
    <row r="425" spans="2:105">
      <c r="B425" s="759">
        <v>19507</v>
      </c>
      <c r="C425" s="760" t="s">
        <v>682</v>
      </c>
      <c r="D425" s="760" t="s">
        <v>826</v>
      </c>
      <c r="E425" s="760" t="s">
        <v>119</v>
      </c>
      <c r="F425" s="760" t="s">
        <v>820</v>
      </c>
      <c r="G425" s="760" t="s">
        <v>821</v>
      </c>
      <c r="H425" s="761">
        <v>2016</v>
      </c>
      <c r="I425" s="762"/>
      <c r="J425" s="763">
        <v>156498</v>
      </c>
      <c r="K425" s="763"/>
      <c r="L425" s="764" t="s">
        <v>741</v>
      </c>
      <c r="M425" s="760"/>
      <c r="N425" s="760"/>
      <c r="O425" s="760"/>
      <c r="P425" s="760"/>
      <c r="Q425" s="760"/>
      <c r="R425" s="760"/>
      <c r="S425" s="762"/>
      <c r="T425" s="760"/>
      <c r="U425" s="760" t="s">
        <v>823</v>
      </c>
      <c r="V425" s="765">
        <v>42425.404953703706</v>
      </c>
      <c r="W425" s="765">
        <v>42443</v>
      </c>
      <c r="X425" s="765">
        <v>42447</v>
      </c>
      <c r="Y425" s="766" t="s">
        <v>824</v>
      </c>
      <c r="Z425" s="767">
        <v>1</v>
      </c>
      <c r="AA425" s="766"/>
      <c r="AB425" s="768">
        <v>798</v>
      </c>
      <c r="AC425" s="769">
        <v>42551</v>
      </c>
      <c r="AD425" s="762"/>
      <c r="AE425" s="760" t="s">
        <v>825</v>
      </c>
      <c r="AF425" s="760"/>
      <c r="AG425" s="760" t="s">
        <v>822</v>
      </c>
      <c r="AH425" s="770"/>
      <c r="AI425" s="771">
        <v>1806</v>
      </c>
      <c r="AJ425" s="772">
        <v>0.63</v>
      </c>
      <c r="AK425" s="762"/>
      <c r="AL425" s="773">
        <v>0.80333691333369117</v>
      </c>
      <c r="AM425" s="774">
        <v>0.2397295082763379</v>
      </c>
      <c r="AN425" s="774">
        <v>0.79396845615304446</v>
      </c>
      <c r="AO425" s="775">
        <v>0.79978556579113214</v>
      </c>
      <c r="AP425" s="762"/>
      <c r="AQ425" s="776">
        <v>1450.8264654806462</v>
      </c>
      <c r="AR425" s="777">
        <v>0.15102959021409287</v>
      </c>
      <c r="AS425" s="777">
        <v>1450.8264654806462</v>
      </c>
      <c r="AT425" s="777">
        <v>0.15102959021409287</v>
      </c>
      <c r="AU425" s="762"/>
      <c r="AV425" s="777">
        <v>1151.910448943647</v>
      </c>
      <c r="AW425" s="777">
        <v>0.1207912862605811</v>
      </c>
      <c r="AX425" s="777">
        <v>1151.910448943647</v>
      </c>
      <c r="AY425" s="777">
        <v>0.1207912862605811</v>
      </c>
      <c r="AZ425" s="762"/>
      <c r="BA425" s="778">
        <v>0</v>
      </c>
      <c r="BB425" s="778">
        <v>1151.910448943647</v>
      </c>
      <c r="BC425" s="778">
        <v>1151.910448943647</v>
      </c>
      <c r="BD425" s="778">
        <v>1151.910448943647</v>
      </c>
      <c r="BE425" s="778">
        <v>1151.910448943647</v>
      </c>
      <c r="BF425" s="778">
        <v>1151.910448943647</v>
      </c>
      <c r="BG425" s="778">
        <v>1151.910448943647</v>
      </c>
      <c r="BH425" s="778">
        <v>1151.910448943647</v>
      </c>
      <c r="BI425" s="778">
        <v>1151.910448943647</v>
      </c>
      <c r="BJ425" s="778">
        <v>1151.910448943647</v>
      </c>
      <c r="BK425" s="778">
        <v>1151.910448943647</v>
      </c>
      <c r="BL425" s="778">
        <v>1151.910448943647</v>
      </c>
      <c r="BM425" s="778">
        <v>1151.910448943647</v>
      </c>
      <c r="BN425" s="778">
        <v>0</v>
      </c>
      <c r="BO425" s="778">
        <v>0</v>
      </c>
      <c r="BP425" s="778">
        <v>0</v>
      </c>
      <c r="BQ425" s="778">
        <v>0</v>
      </c>
      <c r="BR425" s="778">
        <v>0</v>
      </c>
      <c r="BS425" s="778">
        <v>0</v>
      </c>
      <c r="BT425" s="778">
        <v>0</v>
      </c>
      <c r="BU425" s="778">
        <v>0</v>
      </c>
      <c r="BV425" s="778">
        <v>0</v>
      </c>
      <c r="BW425" s="778">
        <v>0</v>
      </c>
      <c r="BX425" s="778">
        <v>0</v>
      </c>
      <c r="BY425" s="778">
        <v>0</v>
      </c>
      <c r="BZ425" s="778">
        <v>0</v>
      </c>
      <c r="CA425" s="762"/>
      <c r="CB425" s="777">
        <v>0</v>
      </c>
      <c r="CC425" s="777">
        <v>0.1207912862605811</v>
      </c>
      <c r="CD425" s="777">
        <v>0.1207912862605811</v>
      </c>
      <c r="CE425" s="777">
        <v>0.1207912862605811</v>
      </c>
      <c r="CF425" s="777">
        <v>0.1207912862605811</v>
      </c>
      <c r="CG425" s="777">
        <v>0.1207912862605811</v>
      </c>
      <c r="CH425" s="777">
        <v>0.1207912862605811</v>
      </c>
      <c r="CI425" s="777">
        <v>0.1207912862605811</v>
      </c>
      <c r="CJ425" s="777">
        <v>0.1207912862605811</v>
      </c>
      <c r="CK425" s="777">
        <v>0.1207912862605811</v>
      </c>
      <c r="CL425" s="777">
        <v>0.1207912862605811</v>
      </c>
      <c r="CM425" s="777">
        <v>0.1207912862605811</v>
      </c>
      <c r="CN425" s="777">
        <v>0.1207912862605811</v>
      </c>
      <c r="CO425" s="777">
        <v>0</v>
      </c>
      <c r="CP425" s="777">
        <v>0</v>
      </c>
      <c r="CQ425" s="777">
        <v>0</v>
      </c>
      <c r="CR425" s="777">
        <v>0</v>
      </c>
      <c r="CS425" s="777">
        <v>0</v>
      </c>
      <c r="CT425" s="777">
        <v>0</v>
      </c>
      <c r="CU425" s="777">
        <v>0</v>
      </c>
      <c r="CV425" s="777">
        <v>0</v>
      </c>
      <c r="CW425" s="777">
        <v>0</v>
      </c>
      <c r="CX425" s="777">
        <v>0</v>
      </c>
      <c r="CY425" s="777">
        <v>0</v>
      </c>
      <c r="CZ425" s="777">
        <v>0</v>
      </c>
      <c r="DA425" s="779">
        <v>0</v>
      </c>
    </row>
    <row r="426" spans="2:105">
      <c r="B426" s="800">
        <v>19113</v>
      </c>
      <c r="C426" s="781" t="s">
        <v>682</v>
      </c>
      <c r="D426" s="781" t="s">
        <v>819</v>
      </c>
      <c r="E426" s="781" t="s">
        <v>100</v>
      </c>
      <c r="F426" s="781" t="s">
        <v>828</v>
      </c>
      <c r="G426" s="781" t="s">
        <v>821</v>
      </c>
      <c r="H426" s="783">
        <v>2015</v>
      </c>
      <c r="I426" s="784"/>
      <c r="J426" s="785" t="s">
        <v>769</v>
      </c>
      <c r="K426" s="785"/>
      <c r="L426" s="764" t="s">
        <v>741</v>
      </c>
      <c r="M426" s="781"/>
      <c r="N426" s="781"/>
      <c r="O426" s="781"/>
      <c r="P426" s="781"/>
      <c r="Q426" s="781"/>
      <c r="R426" s="781"/>
      <c r="S426" s="784"/>
      <c r="T426" s="781" t="s">
        <v>20</v>
      </c>
      <c r="U426" s="781" t="s">
        <v>764</v>
      </c>
      <c r="V426" s="781" t="s">
        <v>833</v>
      </c>
      <c r="W426" s="781" t="s">
        <v>833</v>
      </c>
      <c r="X426" s="801">
        <v>42303</v>
      </c>
      <c r="Y426" s="787" t="s">
        <v>855</v>
      </c>
      <c r="Z426" s="787">
        <v>1</v>
      </c>
      <c r="AA426" s="787" t="s">
        <v>856</v>
      </c>
      <c r="AB426" s="783" t="s">
        <v>833</v>
      </c>
      <c r="AC426" s="802" t="s">
        <v>833</v>
      </c>
      <c r="AD426" s="784"/>
      <c r="AE426" s="781" t="s">
        <v>825</v>
      </c>
      <c r="AF426" s="781"/>
      <c r="AG426" s="781" t="s">
        <v>857</v>
      </c>
      <c r="AH426" s="791"/>
      <c r="AI426" s="792"/>
      <c r="AJ426" s="793"/>
      <c r="AK426" s="784"/>
      <c r="AL426" s="792"/>
      <c r="AM426" s="793"/>
      <c r="AN426" s="803">
        <v>0.85901358506550052</v>
      </c>
      <c r="AO426" s="804">
        <v>0.85892407131066839</v>
      </c>
      <c r="AP426" s="784"/>
      <c r="AQ426" s="797">
        <v>5583</v>
      </c>
      <c r="AR426" s="798">
        <v>1.1799999999999997</v>
      </c>
      <c r="AS426" s="798">
        <v>88551</v>
      </c>
      <c r="AT426" s="798">
        <v>18.88</v>
      </c>
      <c r="AU426" s="784"/>
      <c r="AV426" s="798">
        <v>4795.8728454206894</v>
      </c>
      <c r="AW426" s="798">
        <v>1.0135304041465885</v>
      </c>
      <c r="AX426" s="798">
        <v>76066.511971135144</v>
      </c>
      <c r="AY426" s="798">
        <v>16.216486466345419</v>
      </c>
      <c r="AZ426" s="784"/>
      <c r="BA426" s="798">
        <v>4795.8728454206894</v>
      </c>
      <c r="BB426" s="798">
        <v>4795.8728454206894</v>
      </c>
      <c r="BC426" s="798">
        <v>4795.8728454206894</v>
      </c>
      <c r="BD426" s="798">
        <v>4795.8728454206894</v>
      </c>
      <c r="BE426" s="798">
        <v>76066.511971135144</v>
      </c>
      <c r="BF426" s="798">
        <v>76066.511971135144</v>
      </c>
      <c r="BG426" s="798">
        <v>76066.511971135144</v>
      </c>
      <c r="BH426" s="798">
        <v>76066.511971135144</v>
      </c>
      <c r="BI426" s="798">
        <v>76066.511971135144</v>
      </c>
      <c r="BJ426" s="798">
        <v>76066.511971135144</v>
      </c>
      <c r="BK426" s="798">
        <v>76066.511971135144</v>
      </c>
      <c r="BL426" s="798">
        <v>76066.511971135144</v>
      </c>
      <c r="BM426" s="798">
        <v>76066.511971135144</v>
      </c>
      <c r="BN426" s="798">
        <v>53246.558379794544</v>
      </c>
      <c r="BO426" s="798">
        <v>0</v>
      </c>
      <c r="BP426" s="798">
        <v>0</v>
      </c>
      <c r="BQ426" s="798">
        <v>0</v>
      </c>
      <c r="BR426" s="798">
        <v>0</v>
      </c>
      <c r="BS426" s="798">
        <v>0</v>
      </c>
      <c r="BT426" s="798">
        <v>0</v>
      </c>
      <c r="BU426" s="798">
        <v>0</v>
      </c>
      <c r="BV426" s="798">
        <v>0</v>
      </c>
      <c r="BW426" s="798">
        <v>0</v>
      </c>
      <c r="BX426" s="798">
        <v>0</v>
      </c>
      <c r="BY426" s="798">
        <v>0</v>
      </c>
      <c r="BZ426" s="798">
        <v>0</v>
      </c>
      <c r="CA426" s="784">
        <v>0</v>
      </c>
      <c r="CB426" s="798">
        <v>1.0135304041465885</v>
      </c>
      <c r="CC426" s="798">
        <v>1.0135304041465885</v>
      </c>
      <c r="CD426" s="798">
        <v>1.0135304041465885</v>
      </c>
      <c r="CE426" s="798">
        <v>1.0135304041465885</v>
      </c>
      <c r="CF426" s="798">
        <v>16.216486466345419</v>
      </c>
      <c r="CG426" s="798">
        <v>16.216486466345419</v>
      </c>
      <c r="CH426" s="798">
        <v>16.216486466345419</v>
      </c>
      <c r="CI426" s="798">
        <v>16.216486466345419</v>
      </c>
      <c r="CJ426" s="798">
        <v>16.216486466345419</v>
      </c>
      <c r="CK426" s="798">
        <v>16.216486466345419</v>
      </c>
      <c r="CL426" s="798">
        <v>16.216486466345419</v>
      </c>
      <c r="CM426" s="798">
        <v>16.216486466345419</v>
      </c>
      <c r="CN426" s="798">
        <v>16.216486466345419</v>
      </c>
      <c r="CO426" s="798">
        <v>11.351540526441781</v>
      </c>
      <c r="CP426" s="798">
        <v>0</v>
      </c>
      <c r="CQ426" s="798">
        <v>0</v>
      </c>
      <c r="CR426" s="798">
        <v>0</v>
      </c>
      <c r="CS426" s="798">
        <v>0</v>
      </c>
      <c r="CT426" s="798">
        <v>0</v>
      </c>
      <c r="CU426" s="798">
        <v>0</v>
      </c>
      <c r="CV426" s="798">
        <v>0</v>
      </c>
      <c r="CW426" s="798">
        <v>0</v>
      </c>
      <c r="CX426" s="798">
        <v>0</v>
      </c>
      <c r="CY426" s="798">
        <v>0</v>
      </c>
      <c r="CZ426" s="798">
        <v>0</v>
      </c>
      <c r="DA426" s="799">
        <v>0</v>
      </c>
    </row>
    <row r="427" spans="2:105">
      <c r="B427" s="759">
        <v>19509</v>
      </c>
      <c r="C427" s="760" t="s">
        <v>682</v>
      </c>
      <c r="D427" s="760" t="s">
        <v>826</v>
      </c>
      <c r="E427" s="760" t="s">
        <v>119</v>
      </c>
      <c r="F427" s="760" t="s">
        <v>820</v>
      </c>
      <c r="G427" s="760" t="s">
        <v>821</v>
      </c>
      <c r="H427" s="761">
        <v>2016</v>
      </c>
      <c r="I427" s="762"/>
      <c r="J427" s="763">
        <v>156844</v>
      </c>
      <c r="K427" s="763"/>
      <c r="L427" s="764" t="s">
        <v>384</v>
      </c>
      <c r="M427" s="760"/>
      <c r="N427" s="760"/>
      <c r="O427" s="760"/>
      <c r="P427" s="760"/>
      <c r="Q427" s="760"/>
      <c r="R427" s="760"/>
      <c r="S427" s="762"/>
      <c r="T427" s="760"/>
      <c r="U427" s="760" t="s">
        <v>827</v>
      </c>
      <c r="V427" s="765">
        <v>42432.930532407408</v>
      </c>
      <c r="W427" s="765">
        <v>42450</v>
      </c>
      <c r="X427" s="765">
        <v>42496</v>
      </c>
      <c r="Y427" s="766" t="s">
        <v>824</v>
      </c>
      <c r="Z427" s="767">
        <v>1</v>
      </c>
      <c r="AA427" s="766"/>
      <c r="AB427" s="768">
        <v>5345.76</v>
      </c>
      <c r="AC427" s="769">
        <v>42643</v>
      </c>
      <c r="AD427" s="762"/>
      <c r="AE427" s="760" t="s">
        <v>825</v>
      </c>
      <c r="AF427" s="760"/>
      <c r="AG427" s="760" t="s">
        <v>822</v>
      </c>
      <c r="AH427" s="770"/>
      <c r="AI427" s="771">
        <v>108484</v>
      </c>
      <c r="AJ427" s="772">
        <v>12.4</v>
      </c>
      <c r="AK427" s="762"/>
      <c r="AL427" s="773">
        <v>0.7607137547032512</v>
      </c>
      <c r="AM427" s="774">
        <v>0.76527568936131596</v>
      </c>
      <c r="AN427" s="774">
        <v>0.79396845615304446</v>
      </c>
      <c r="AO427" s="775">
        <v>0.79978556579113214</v>
      </c>
      <c r="AP427" s="762"/>
      <c r="AQ427" s="776">
        <v>82525.270965227508</v>
      </c>
      <c r="AR427" s="777">
        <v>9.4894185480803177</v>
      </c>
      <c r="AS427" s="777">
        <v>78922.920649813386</v>
      </c>
      <c r="AT427" s="777">
        <v>9.0751913725745581</v>
      </c>
      <c r="AU427" s="762"/>
      <c r="AV427" s="777">
        <v>65522.461981873348</v>
      </c>
      <c r="AW427" s="777">
        <v>7.5894999825052807</v>
      </c>
      <c r="AX427" s="777">
        <v>62662.309463421567</v>
      </c>
      <c r="AY427" s="777">
        <v>7.2582070665773433</v>
      </c>
      <c r="AZ427" s="762"/>
      <c r="BA427" s="778">
        <v>0</v>
      </c>
      <c r="BB427" s="778">
        <v>65522.461981873348</v>
      </c>
      <c r="BC427" s="778">
        <v>62662.309463421567</v>
      </c>
      <c r="BD427" s="778">
        <v>62662.309463421567</v>
      </c>
      <c r="BE427" s="778">
        <v>62662.309463421567</v>
      </c>
      <c r="BF427" s="778">
        <v>62662.309463421567</v>
      </c>
      <c r="BG427" s="778">
        <v>62662.309463421567</v>
      </c>
      <c r="BH427" s="778">
        <v>62662.309463421567</v>
      </c>
      <c r="BI427" s="778">
        <v>62662.309463421567</v>
      </c>
      <c r="BJ427" s="778">
        <v>62662.309463421567</v>
      </c>
      <c r="BK427" s="778">
        <v>62662.309463421567</v>
      </c>
      <c r="BL427" s="778">
        <v>62662.309463421567</v>
      </c>
      <c r="BM427" s="778">
        <v>37984.005746324452</v>
      </c>
      <c r="BN427" s="778">
        <v>0</v>
      </c>
      <c r="BO427" s="778">
        <v>0</v>
      </c>
      <c r="BP427" s="778">
        <v>0</v>
      </c>
      <c r="BQ427" s="778">
        <v>0</v>
      </c>
      <c r="BR427" s="778">
        <v>0</v>
      </c>
      <c r="BS427" s="778">
        <v>0</v>
      </c>
      <c r="BT427" s="778">
        <v>0</v>
      </c>
      <c r="BU427" s="778">
        <v>0</v>
      </c>
      <c r="BV427" s="778">
        <v>0</v>
      </c>
      <c r="BW427" s="778">
        <v>0</v>
      </c>
      <c r="BX427" s="778">
        <v>0</v>
      </c>
      <c r="BY427" s="778">
        <v>0</v>
      </c>
      <c r="BZ427" s="778">
        <v>0</v>
      </c>
      <c r="CA427" s="762"/>
      <c r="CB427" s="777">
        <v>0</v>
      </c>
      <c r="CC427" s="777">
        <v>7.5894999825052807</v>
      </c>
      <c r="CD427" s="777">
        <v>7.2582070665773433</v>
      </c>
      <c r="CE427" s="777">
        <v>7.2582070665773433</v>
      </c>
      <c r="CF427" s="777">
        <v>7.2582070665773433</v>
      </c>
      <c r="CG427" s="777">
        <v>7.2582070665773433</v>
      </c>
      <c r="CH427" s="777">
        <v>7.2582070665773433</v>
      </c>
      <c r="CI427" s="777">
        <v>7.2582070665773433</v>
      </c>
      <c r="CJ427" s="777">
        <v>7.2582070665773433</v>
      </c>
      <c r="CK427" s="777">
        <v>7.2582070665773433</v>
      </c>
      <c r="CL427" s="777">
        <v>7.2582070665773433</v>
      </c>
      <c r="CM427" s="777">
        <v>7.2582070665773433</v>
      </c>
      <c r="CN427" s="777">
        <v>4.3997066384190795</v>
      </c>
      <c r="CO427" s="777">
        <v>0</v>
      </c>
      <c r="CP427" s="777">
        <v>0</v>
      </c>
      <c r="CQ427" s="777">
        <v>0</v>
      </c>
      <c r="CR427" s="777">
        <v>0</v>
      </c>
      <c r="CS427" s="777">
        <v>0</v>
      </c>
      <c r="CT427" s="777">
        <v>0</v>
      </c>
      <c r="CU427" s="777">
        <v>0</v>
      </c>
      <c r="CV427" s="777">
        <v>0</v>
      </c>
      <c r="CW427" s="777">
        <v>0</v>
      </c>
      <c r="CX427" s="777">
        <v>0</v>
      </c>
      <c r="CY427" s="777">
        <v>0</v>
      </c>
      <c r="CZ427" s="777">
        <v>0</v>
      </c>
      <c r="DA427" s="779">
        <v>0</v>
      </c>
    </row>
    <row r="428" spans="2:105">
      <c r="B428" s="800">
        <v>19116</v>
      </c>
      <c r="C428" s="781" t="s">
        <v>682</v>
      </c>
      <c r="D428" s="781" t="s">
        <v>819</v>
      </c>
      <c r="E428" s="781" t="s">
        <v>100</v>
      </c>
      <c r="F428" s="781" t="s">
        <v>828</v>
      </c>
      <c r="G428" s="781" t="s">
        <v>821</v>
      </c>
      <c r="H428" s="783">
        <v>2015</v>
      </c>
      <c r="I428" s="784"/>
      <c r="J428" s="785" t="s">
        <v>774</v>
      </c>
      <c r="K428" s="785"/>
      <c r="L428" s="764" t="s">
        <v>741</v>
      </c>
      <c r="M428" s="781"/>
      <c r="N428" s="781"/>
      <c r="O428" s="781"/>
      <c r="P428" s="781"/>
      <c r="Q428" s="781"/>
      <c r="R428" s="781"/>
      <c r="S428" s="784"/>
      <c r="T428" s="781" t="s">
        <v>20</v>
      </c>
      <c r="U428" s="781" t="s">
        <v>764</v>
      </c>
      <c r="V428" s="781" t="s">
        <v>833</v>
      </c>
      <c r="W428" s="781" t="s">
        <v>833</v>
      </c>
      <c r="X428" s="801">
        <v>42299</v>
      </c>
      <c r="Y428" s="787" t="s">
        <v>855</v>
      </c>
      <c r="Z428" s="787">
        <v>1</v>
      </c>
      <c r="AA428" s="787" t="s">
        <v>856</v>
      </c>
      <c r="AB428" s="783" t="s">
        <v>833</v>
      </c>
      <c r="AC428" s="802" t="s">
        <v>833</v>
      </c>
      <c r="AD428" s="784"/>
      <c r="AE428" s="781" t="s">
        <v>825</v>
      </c>
      <c r="AF428" s="781"/>
      <c r="AG428" s="781" t="s">
        <v>857</v>
      </c>
      <c r="AH428" s="791"/>
      <c r="AI428" s="792"/>
      <c r="AJ428" s="793"/>
      <c r="AK428" s="784"/>
      <c r="AL428" s="792"/>
      <c r="AM428" s="793"/>
      <c r="AN428" s="803">
        <v>0.85901358506550052</v>
      </c>
      <c r="AO428" s="804">
        <v>0.85892407131066839</v>
      </c>
      <c r="AP428" s="784"/>
      <c r="AQ428" s="797">
        <v>5583</v>
      </c>
      <c r="AR428" s="798">
        <v>1.1799999999999997</v>
      </c>
      <c r="AS428" s="798">
        <v>88551</v>
      </c>
      <c r="AT428" s="798">
        <v>18.88</v>
      </c>
      <c r="AU428" s="784"/>
      <c r="AV428" s="798">
        <v>4795.8728454206894</v>
      </c>
      <c r="AW428" s="798">
        <v>1.0135304041465885</v>
      </c>
      <c r="AX428" s="798">
        <v>76066.511971135144</v>
      </c>
      <c r="AY428" s="798">
        <v>16.216486466345419</v>
      </c>
      <c r="AZ428" s="784"/>
      <c r="BA428" s="798">
        <v>4795.8728454206894</v>
      </c>
      <c r="BB428" s="798">
        <v>4795.8728454206894</v>
      </c>
      <c r="BC428" s="798">
        <v>4795.8728454206894</v>
      </c>
      <c r="BD428" s="798">
        <v>4795.8728454206894</v>
      </c>
      <c r="BE428" s="798">
        <v>76066.511971135144</v>
      </c>
      <c r="BF428" s="798">
        <v>76066.511971135144</v>
      </c>
      <c r="BG428" s="798">
        <v>76066.511971135144</v>
      </c>
      <c r="BH428" s="798">
        <v>76066.511971135144</v>
      </c>
      <c r="BI428" s="798">
        <v>76066.511971135144</v>
      </c>
      <c r="BJ428" s="798">
        <v>76066.511971135144</v>
      </c>
      <c r="BK428" s="798">
        <v>76066.511971135144</v>
      </c>
      <c r="BL428" s="798">
        <v>76066.511971135144</v>
      </c>
      <c r="BM428" s="798">
        <v>76066.511971135144</v>
      </c>
      <c r="BN428" s="798">
        <v>53246.558379794544</v>
      </c>
      <c r="BO428" s="798">
        <v>0</v>
      </c>
      <c r="BP428" s="798">
        <v>0</v>
      </c>
      <c r="BQ428" s="798">
        <v>0</v>
      </c>
      <c r="BR428" s="798">
        <v>0</v>
      </c>
      <c r="BS428" s="798">
        <v>0</v>
      </c>
      <c r="BT428" s="798">
        <v>0</v>
      </c>
      <c r="BU428" s="798">
        <v>0</v>
      </c>
      <c r="BV428" s="798">
        <v>0</v>
      </c>
      <c r="BW428" s="798">
        <v>0</v>
      </c>
      <c r="BX428" s="798">
        <v>0</v>
      </c>
      <c r="BY428" s="798">
        <v>0</v>
      </c>
      <c r="BZ428" s="798">
        <v>0</v>
      </c>
      <c r="CA428" s="784">
        <v>0</v>
      </c>
      <c r="CB428" s="798">
        <v>1.0135304041465885</v>
      </c>
      <c r="CC428" s="798">
        <v>1.0135304041465885</v>
      </c>
      <c r="CD428" s="798">
        <v>1.0135304041465885</v>
      </c>
      <c r="CE428" s="798">
        <v>1.0135304041465885</v>
      </c>
      <c r="CF428" s="798">
        <v>16.216486466345419</v>
      </c>
      <c r="CG428" s="798">
        <v>16.216486466345419</v>
      </c>
      <c r="CH428" s="798">
        <v>16.216486466345419</v>
      </c>
      <c r="CI428" s="798">
        <v>16.216486466345419</v>
      </c>
      <c r="CJ428" s="798">
        <v>16.216486466345419</v>
      </c>
      <c r="CK428" s="798">
        <v>16.216486466345419</v>
      </c>
      <c r="CL428" s="798">
        <v>16.216486466345419</v>
      </c>
      <c r="CM428" s="798">
        <v>16.216486466345419</v>
      </c>
      <c r="CN428" s="798">
        <v>16.216486466345419</v>
      </c>
      <c r="CO428" s="798">
        <v>11.351540526441781</v>
      </c>
      <c r="CP428" s="798">
        <v>0</v>
      </c>
      <c r="CQ428" s="798">
        <v>0</v>
      </c>
      <c r="CR428" s="798">
        <v>0</v>
      </c>
      <c r="CS428" s="798">
        <v>0</v>
      </c>
      <c r="CT428" s="798">
        <v>0</v>
      </c>
      <c r="CU428" s="798">
        <v>0</v>
      </c>
      <c r="CV428" s="798">
        <v>0</v>
      </c>
      <c r="CW428" s="798">
        <v>0</v>
      </c>
      <c r="CX428" s="798">
        <v>0</v>
      </c>
      <c r="CY428" s="798">
        <v>0</v>
      </c>
      <c r="CZ428" s="798">
        <v>0</v>
      </c>
      <c r="DA428" s="799">
        <v>0</v>
      </c>
    </row>
    <row r="429" spans="2:105">
      <c r="B429" s="759">
        <v>19517</v>
      </c>
      <c r="C429" s="760" t="s">
        <v>682</v>
      </c>
      <c r="D429" s="760" t="s">
        <v>826</v>
      </c>
      <c r="E429" s="760" t="s">
        <v>119</v>
      </c>
      <c r="F429" s="760" t="s">
        <v>820</v>
      </c>
      <c r="G429" s="760" t="s">
        <v>821</v>
      </c>
      <c r="H429" s="761">
        <v>2016</v>
      </c>
      <c r="I429" s="762"/>
      <c r="J429" s="763">
        <v>159202</v>
      </c>
      <c r="K429" s="763"/>
      <c r="L429" s="764" t="s">
        <v>384</v>
      </c>
      <c r="M429" s="760"/>
      <c r="N429" s="760"/>
      <c r="O429" s="760"/>
      <c r="P429" s="760"/>
      <c r="Q429" s="760"/>
      <c r="R429" s="760"/>
      <c r="S429" s="762"/>
      <c r="T429" s="760"/>
      <c r="U429" s="760" t="s">
        <v>841</v>
      </c>
      <c r="V429" s="765">
        <v>42481.669270833336</v>
      </c>
      <c r="W429" s="765">
        <v>42370</v>
      </c>
      <c r="X429" s="765">
        <v>42557</v>
      </c>
      <c r="Y429" s="766" t="s">
        <v>824</v>
      </c>
      <c r="Z429" s="767">
        <v>4</v>
      </c>
      <c r="AA429" s="766"/>
      <c r="AB429" s="768">
        <v>43740</v>
      </c>
      <c r="AC429" s="769">
        <v>42643</v>
      </c>
      <c r="AD429" s="762"/>
      <c r="AE429" s="760" t="s">
        <v>825</v>
      </c>
      <c r="AF429" s="760"/>
      <c r="AG429" s="760" t="s">
        <v>822</v>
      </c>
      <c r="AH429" s="770"/>
      <c r="AI429" s="771">
        <v>222906</v>
      </c>
      <c r="AJ429" s="772">
        <v>55.726200000000006</v>
      </c>
      <c r="AK429" s="762"/>
      <c r="AL429" s="773">
        <v>1.9182824126108766</v>
      </c>
      <c r="AM429" s="774">
        <v>2.1805834716136938</v>
      </c>
      <c r="AN429" s="774">
        <v>0.79396845615304457</v>
      </c>
      <c r="AO429" s="775">
        <v>0.79978556579113214</v>
      </c>
      <c r="AP429" s="762"/>
      <c r="AQ429" s="776">
        <v>427596.65946544008</v>
      </c>
      <c r="AR429" s="777">
        <v>121.51563065583903</v>
      </c>
      <c r="AS429" s="777">
        <v>427596.65946544008</v>
      </c>
      <c r="AT429" s="777">
        <v>121.51563065583903</v>
      </c>
      <c r="AU429" s="762"/>
      <c r="AV429" s="777">
        <v>339498.25957197457</v>
      </c>
      <c r="AW429" s="777">
        <v>97.186447416546457</v>
      </c>
      <c r="AX429" s="777">
        <v>339498.25957197457</v>
      </c>
      <c r="AY429" s="777">
        <v>97.186447416546457</v>
      </c>
      <c r="AZ429" s="762"/>
      <c r="BA429" s="778">
        <v>0</v>
      </c>
      <c r="BB429" s="778">
        <v>339498.25957197457</v>
      </c>
      <c r="BC429" s="778">
        <v>339498.25957197457</v>
      </c>
      <c r="BD429" s="778">
        <v>339498.25957197457</v>
      </c>
      <c r="BE429" s="778">
        <v>339498.25957197457</v>
      </c>
      <c r="BF429" s="778">
        <v>339498.25957197457</v>
      </c>
      <c r="BG429" s="778">
        <v>339498.25957197457</v>
      </c>
      <c r="BH429" s="778">
        <v>339498.25957197457</v>
      </c>
      <c r="BI429" s="778">
        <v>339498.25957197457</v>
      </c>
      <c r="BJ429" s="778">
        <v>339498.25957197457</v>
      </c>
      <c r="BK429" s="778">
        <v>339498.25957197457</v>
      </c>
      <c r="BL429" s="778">
        <v>339498.25957197457</v>
      </c>
      <c r="BM429" s="778">
        <v>339498.25957197457</v>
      </c>
      <c r="BN429" s="778">
        <v>339498.25957197457</v>
      </c>
      <c r="BO429" s="778">
        <v>339498.25957197457</v>
      </c>
      <c r="BP429" s="778">
        <v>334530.11853209662</v>
      </c>
      <c r="BQ429" s="778">
        <v>0</v>
      </c>
      <c r="BR429" s="778">
        <v>0</v>
      </c>
      <c r="BS429" s="778">
        <v>0</v>
      </c>
      <c r="BT429" s="778">
        <v>0</v>
      </c>
      <c r="BU429" s="778">
        <v>0</v>
      </c>
      <c r="BV429" s="778">
        <v>0</v>
      </c>
      <c r="BW429" s="778">
        <v>0</v>
      </c>
      <c r="BX429" s="778">
        <v>0</v>
      </c>
      <c r="BY429" s="778">
        <v>0</v>
      </c>
      <c r="BZ429" s="778">
        <v>0</v>
      </c>
      <c r="CA429" s="762"/>
      <c r="CB429" s="777">
        <v>0</v>
      </c>
      <c r="CC429" s="777">
        <v>97.186447416546457</v>
      </c>
      <c r="CD429" s="777">
        <v>97.186447416546457</v>
      </c>
      <c r="CE429" s="777">
        <v>97.186447416546457</v>
      </c>
      <c r="CF429" s="777">
        <v>97.186447416546457</v>
      </c>
      <c r="CG429" s="777">
        <v>97.186447416546457</v>
      </c>
      <c r="CH429" s="777">
        <v>97.186447416546457</v>
      </c>
      <c r="CI429" s="777">
        <v>97.186447416546457</v>
      </c>
      <c r="CJ429" s="777">
        <v>97.186447416546457</v>
      </c>
      <c r="CK429" s="777">
        <v>97.186447416546457</v>
      </c>
      <c r="CL429" s="777">
        <v>97.186447416546457</v>
      </c>
      <c r="CM429" s="777">
        <v>97.186447416546457</v>
      </c>
      <c r="CN429" s="777">
        <v>97.186447416546457</v>
      </c>
      <c r="CO429" s="777">
        <v>97.186447416546457</v>
      </c>
      <c r="CP429" s="777">
        <v>97.186447416546457</v>
      </c>
      <c r="CQ429" s="777">
        <v>95.764242841657548</v>
      </c>
      <c r="CR429" s="777">
        <v>0</v>
      </c>
      <c r="CS429" s="777">
        <v>0</v>
      </c>
      <c r="CT429" s="777">
        <v>0</v>
      </c>
      <c r="CU429" s="777">
        <v>0</v>
      </c>
      <c r="CV429" s="777">
        <v>0</v>
      </c>
      <c r="CW429" s="777">
        <v>0</v>
      </c>
      <c r="CX429" s="777">
        <v>0</v>
      </c>
      <c r="CY429" s="777">
        <v>0</v>
      </c>
      <c r="CZ429" s="777">
        <v>0</v>
      </c>
      <c r="DA429" s="779">
        <v>0</v>
      </c>
    </row>
    <row r="430" spans="2:105">
      <c r="B430" s="800">
        <v>19107</v>
      </c>
      <c r="C430" s="781" t="s">
        <v>682</v>
      </c>
      <c r="D430" s="781" t="s">
        <v>819</v>
      </c>
      <c r="E430" s="781" t="s">
        <v>100</v>
      </c>
      <c r="F430" s="781" t="s">
        <v>828</v>
      </c>
      <c r="G430" s="781" t="s">
        <v>821</v>
      </c>
      <c r="H430" s="783">
        <v>2015</v>
      </c>
      <c r="I430" s="784"/>
      <c r="J430" s="785" t="s">
        <v>776</v>
      </c>
      <c r="K430" s="785"/>
      <c r="L430" s="764" t="s">
        <v>384</v>
      </c>
      <c r="M430" s="781"/>
      <c r="N430" s="781"/>
      <c r="O430" s="781"/>
      <c r="P430" s="781"/>
      <c r="Q430" s="781"/>
      <c r="R430" s="781"/>
      <c r="S430" s="784"/>
      <c r="T430" s="781" t="s">
        <v>20</v>
      </c>
      <c r="U430" s="781" t="s">
        <v>764</v>
      </c>
      <c r="V430" s="781" t="s">
        <v>833</v>
      </c>
      <c r="W430" s="781" t="s">
        <v>833</v>
      </c>
      <c r="X430" s="801">
        <v>42055</v>
      </c>
      <c r="Y430" s="787" t="s">
        <v>855</v>
      </c>
      <c r="Z430" s="787">
        <v>1</v>
      </c>
      <c r="AA430" s="787" t="s">
        <v>856</v>
      </c>
      <c r="AB430" s="783" t="s">
        <v>833</v>
      </c>
      <c r="AC430" s="802" t="s">
        <v>833</v>
      </c>
      <c r="AD430" s="784"/>
      <c r="AE430" s="781" t="s">
        <v>825</v>
      </c>
      <c r="AF430" s="781"/>
      <c r="AG430" s="781" t="s">
        <v>857</v>
      </c>
      <c r="AH430" s="791"/>
      <c r="AI430" s="792"/>
      <c r="AJ430" s="793"/>
      <c r="AK430" s="784"/>
      <c r="AL430" s="792"/>
      <c r="AM430" s="793"/>
      <c r="AN430" s="803">
        <v>0.85901358506550052</v>
      </c>
      <c r="AO430" s="804">
        <v>0.85892407131066839</v>
      </c>
      <c r="AP430" s="784"/>
      <c r="AQ430" s="797">
        <v>5583</v>
      </c>
      <c r="AR430" s="798">
        <v>1.1799999999999997</v>
      </c>
      <c r="AS430" s="798">
        <v>88551</v>
      </c>
      <c r="AT430" s="798">
        <v>18.88</v>
      </c>
      <c r="AU430" s="784"/>
      <c r="AV430" s="798">
        <v>4795.8728454206894</v>
      </c>
      <c r="AW430" s="798">
        <v>1.0135304041465885</v>
      </c>
      <c r="AX430" s="798">
        <v>76066.511971135144</v>
      </c>
      <c r="AY430" s="798">
        <v>16.216486466345419</v>
      </c>
      <c r="AZ430" s="784"/>
      <c r="BA430" s="798">
        <v>4795.8728454206894</v>
      </c>
      <c r="BB430" s="798">
        <v>4795.8728454206894</v>
      </c>
      <c r="BC430" s="798">
        <v>4795.8728454206894</v>
      </c>
      <c r="BD430" s="798">
        <v>4795.8728454206894</v>
      </c>
      <c r="BE430" s="798">
        <v>76066.511971135144</v>
      </c>
      <c r="BF430" s="798">
        <v>76066.511971135144</v>
      </c>
      <c r="BG430" s="798">
        <v>76066.511971135144</v>
      </c>
      <c r="BH430" s="798">
        <v>76066.511971135144</v>
      </c>
      <c r="BI430" s="798">
        <v>76066.511971135144</v>
      </c>
      <c r="BJ430" s="798">
        <v>76066.511971135144</v>
      </c>
      <c r="BK430" s="798">
        <v>76066.511971135144</v>
      </c>
      <c r="BL430" s="798">
        <v>76066.511971135144</v>
      </c>
      <c r="BM430" s="798">
        <v>76066.511971135144</v>
      </c>
      <c r="BN430" s="798">
        <v>53246.558379794544</v>
      </c>
      <c r="BO430" s="798">
        <v>0</v>
      </c>
      <c r="BP430" s="798">
        <v>0</v>
      </c>
      <c r="BQ430" s="798">
        <v>0</v>
      </c>
      <c r="BR430" s="798">
        <v>0</v>
      </c>
      <c r="BS430" s="798">
        <v>0</v>
      </c>
      <c r="BT430" s="798">
        <v>0</v>
      </c>
      <c r="BU430" s="798">
        <v>0</v>
      </c>
      <c r="BV430" s="798">
        <v>0</v>
      </c>
      <c r="BW430" s="798">
        <v>0</v>
      </c>
      <c r="BX430" s="798">
        <v>0</v>
      </c>
      <c r="BY430" s="798">
        <v>0</v>
      </c>
      <c r="BZ430" s="798">
        <v>0</v>
      </c>
      <c r="CA430" s="784">
        <v>0</v>
      </c>
      <c r="CB430" s="798">
        <v>1.0135304041465885</v>
      </c>
      <c r="CC430" s="798">
        <v>1.0135304041465885</v>
      </c>
      <c r="CD430" s="798">
        <v>1.0135304041465885</v>
      </c>
      <c r="CE430" s="798">
        <v>1.0135304041465885</v>
      </c>
      <c r="CF430" s="798">
        <v>16.216486466345419</v>
      </c>
      <c r="CG430" s="798">
        <v>16.216486466345419</v>
      </c>
      <c r="CH430" s="798">
        <v>16.216486466345419</v>
      </c>
      <c r="CI430" s="798">
        <v>16.216486466345419</v>
      </c>
      <c r="CJ430" s="798">
        <v>16.216486466345419</v>
      </c>
      <c r="CK430" s="798">
        <v>16.216486466345419</v>
      </c>
      <c r="CL430" s="798">
        <v>16.216486466345419</v>
      </c>
      <c r="CM430" s="798">
        <v>16.216486466345419</v>
      </c>
      <c r="CN430" s="798">
        <v>16.216486466345419</v>
      </c>
      <c r="CO430" s="798">
        <v>11.351540526441781</v>
      </c>
      <c r="CP430" s="798">
        <v>0</v>
      </c>
      <c r="CQ430" s="798">
        <v>0</v>
      </c>
      <c r="CR430" s="798">
        <v>0</v>
      </c>
      <c r="CS430" s="798">
        <v>0</v>
      </c>
      <c r="CT430" s="798">
        <v>0</v>
      </c>
      <c r="CU430" s="798">
        <v>0</v>
      </c>
      <c r="CV430" s="798">
        <v>0</v>
      </c>
      <c r="CW430" s="798">
        <v>0</v>
      </c>
      <c r="CX430" s="798">
        <v>0</v>
      </c>
      <c r="CY430" s="798">
        <v>0</v>
      </c>
      <c r="CZ430" s="798">
        <v>0</v>
      </c>
      <c r="DA430" s="799">
        <v>0</v>
      </c>
    </row>
    <row r="431" spans="2:105">
      <c r="B431" s="800">
        <v>19115</v>
      </c>
      <c r="C431" s="781" t="s">
        <v>682</v>
      </c>
      <c r="D431" s="781" t="s">
        <v>819</v>
      </c>
      <c r="E431" s="781" t="s">
        <v>100</v>
      </c>
      <c r="F431" s="781" t="s">
        <v>828</v>
      </c>
      <c r="G431" s="781" t="s">
        <v>821</v>
      </c>
      <c r="H431" s="783">
        <v>2015</v>
      </c>
      <c r="I431" s="784"/>
      <c r="J431" s="785" t="s">
        <v>777</v>
      </c>
      <c r="K431" s="785"/>
      <c r="L431" s="764" t="s">
        <v>384</v>
      </c>
      <c r="M431" s="781"/>
      <c r="N431" s="781"/>
      <c r="O431" s="781"/>
      <c r="P431" s="781"/>
      <c r="Q431" s="781"/>
      <c r="R431" s="781"/>
      <c r="S431" s="784"/>
      <c r="T431" s="781" t="s">
        <v>20</v>
      </c>
      <c r="U431" s="781" t="s">
        <v>764</v>
      </c>
      <c r="V431" s="781" t="s">
        <v>833</v>
      </c>
      <c r="W431" s="781" t="s">
        <v>833</v>
      </c>
      <c r="X431" s="801">
        <v>42083</v>
      </c>
      <c r="Y431" s="787" t="s">
        <v>855</v>
      </c>
      <c r="Z431" s="787">
        <v>1</v>
      </c>
      <c r="AA431" s="787" t="s">
        <v>856</v>
      </c>
      <c r="AB431" s="783" t="s">
        <v>833</v>
      </c>
      <c r="AC431" s="802" t="s">
        <v>833</v>
      </c>
      <c r="AD431" s="784"/>
      <c r="AE431" s="781" t="s">
        <v>825</v>
      </c>
      <c r="AF431" s="781"/>
      <c r="AG431" s="781" t="s">
        <v>857</v>
      </c>
      <c r="AH431" s="791"/>
      <c r="AI431" s="792"/>
      <c r="AJ431" s="793"/>
      <c r="AK431" s="784"/>
      <c r="AL431" s="792"/>
      <c r="AM431" s="793"/>
      <c r="AN431" s="803">
        <v>0.85901358506550052</v>
      </c>
      <c r="AO431" s="804">
        <v>0.85892407131066839</v>
      </c>
      <c r="AP431" s="784"/>
      <c r="AQ431" s="797">
        <v>5583</v>
      </c>
      <c r="AR431" s="798">
        <v>1.1799999999999997</v>
      </c>
      <c r="AS431" s="798">
        <v>88551</v>
      </c>
      <c r="AT431" s="798">
        <v>18.88</v>
      </c>
      <c r="AU431" s="784"/>
      <c r="AV431" s="798">
        <v>4795.8728454206894</v>
      </c>
      <c r="AW431" s="798">
        <v>1.0135304041465885</v>
      </c>
      <c r="AX431" s="798">
        <v>76066.511971135144</v>
      </c>
      <c r="AY431" s="798">
        <v>16.216486466345419</v>
      </c>
      <c r="AZ431" s="784"/>
      <c r="BA431" s="798">
        <v>4795.8728454206894</v>
      </c>
      <c r="BB431" s="798">
        <v>4795.8728454206894</v>
      </c>
      <c r="BC431" s="798">
        <v>4795.8728454206894</v>
      </c>
      <c r="BD431" s="798">
        <v>4795.8728454206894</v>
      </c>
      <c r="BE431" s="798">
        <v>76066.511971135144</v>
      </c>
      <c r="BF431" s="798">
        <v>76066.511971135144</v>
      </c>
      <c r="BG431" s="798">
        <v>76066.511971135144</v>
      </c>
      <c r="BH431" s="798">
        <v>76066.511971135144</v>
      </c>
      <c r="BI431" s="798">
        <v>76066.511971135144</v>
      </c>
      <c r="BJ431" s="798">
        <v>76066.511971135144</v>
      </c>
      <c r="BK431" s="798">
        <v>76066.511971135144</v>
      </c>
      <c r="BL431" s="798">
        <v>76066.511971135144</v>
      </c>
      <c r="BM431" s="798">
        <v>76066.511971135144</v>
      </c>
      <c r="BN431" s="798">
        <v>53246.558379794544</v>
      </c>
      <c r="BO431" s="798">
        <v>0</v>
      </c>
      <c r="BP431" s="798">
        <v>0</v>
      </c>
      <c r="BQ431" s="798">
        <v>0</v>
      </c>
      <c r="BR431" s="798">
        <v>0</v>
      </c>
      <c r="BS431" s="798">
        <v>0</v>
      </c>
      <c r="BT431" s="798">
        <v>0</v>
      </c>
      <c r="BU431" s="798">
        <v>0</v>
      </c>
      <c r="BV431" s="798">
        <v>0</v>
      </c>
      <c r="BW431" s="798">
        <v>0</v>
      </c>
      <c r="BX431" s="798">
        <v>0</v>
      </c>
      <c r="BY431" s="798">
        <v>0</v>
      </c>
      <c r="BZ431" s="798">
        <v>0</v>
      </c>
      <c r="CA431" s="784">
        <v>0</v>
      </c>
      <c r="CB431" s="798">
        <v>1.0135304041465885</v>
      </c>
      <c r="CC431" s="798">
        <v>1.0135304041465885</v>
      </c>
      <c r="CD431" s="798">
        <v>1.0135304041465885</v>
      </c>
      <c r="CE431" s="798">
        <v>1.0135304041465885</v>
      </c>
      <c r="CF431" s="798">
        <v>16.216486466345419</v>
      </c>
      <c r="CG431" s="798">
        <v>16.216486466345419</v>
      </c>
      <c r="CH431" s="798">
        <v>16.216486466345419</v>
      </c>
      <c r="CI431" s="798">
        <v>16.216486466345419</v>
      </c>
      <c r="CJ431" s="798">
        <v>16.216486466345419</v>
      </c>
      <c r="CK431" s="798">
        <v>16.216486466345419</v>
      </c>
      <c r="CL431" s="798">
        <v>16.216486466345419</v>
      </c>
      <c r="CM431" s="798">
        <v>16.216486466345419</v>
      </c>
      <c r="CN431" s="798">
        <v>16.216486466345419</v>
      </c>
      <c r="CO431" s="798">
        <v>11.351540526441781</v>
      </c>
      <c r="CP431" s="798">
        <v>0</v>
      </c>
      <c r="CQ431" s="798">
        <v>0</v>
      </c>
      <c r="CR431" s="798">
        <v>0</v>
      </c>
      <c r="CS431" s="798">
        <v>0</v>
      </c>
      <c r="CT431" s="798">
        <v>0</v>
      </c>
      <c r="CU431" s="798">
        <v>0</v>
      </c>
      <c r="CV431" s="798">
        <v>0</v>
      </c>
      <c r="CW431" s="798">
        <v>0</v>
      </c>
      <c r="CX431" s="798">
        <v>0</v>
      </c>
      <c r="CY431" s="798">
        <v>0</v>
      </c>
      <c r="CZ431" s="798">
        <v>0</v>
      </c>
      <c r="DA431" s="799">
        <v>0</v>
      </c>
    </row>
    <row r="432" spans="2:105">
      <c r="B432" s="800">
        <v>19228</v>
      </c>
      <c r="C432" s="782" t="s">
        <v>682</v>
      </c>
      <c r="D432" s="782" t="s">
        <v>858</v>
      </c>
      <c r="E432" s="782" t="s">
        <v>740</v>
      </c>
      <c r="F432" s="782" t="s">
        <v>820</v>
      </c>
      <c r="G432" s="782" t="s">
        <v>821</v>
      </c>
      <c r="H432" s="815">
        <v>2016</v>
      </c>
      <c r="I432" s="816"/>
      <c r="J432" s="764">
        <v>733346</v>
      </c>
      <c r="K432" s="764"/>
      <c r="L432" s="764" t="s">
        <v>741</v>
      </c>
      <c r="M432" s="782"/>
      <c r="N432" s="782"/>
      <c r="O432" s="782"/>
      <c r="P432" s="782"/>
      <c r="Q432" s="782"/>
      <c r="R432" s="782"/>
      <c r="S432" s="816"/>
      <c r="T432" s="782" t="s">
        <v>866</v>
      </c>
      <c r="U432" s="782"/>
      <c r="V432" s="782"/>
      <c r="W432" s="782"/>
      <c r="X432" s="801">
        <v>42472</v>
      </c>
      <c r="Y432" s="815" t="s">
        <v>862</v>
      </c>
      <c r="Z432" s="815">
        <v>1</v>
      </c>
      <c r="AA432" s="815"/>
      <c r="AB432" s="815">
        <v>400</v>
      </c>
      <c r="AC432" s="814">
        <v>42566</v>
      </c>
      <c r="AD432" s="816"/>
      <c r="AE432" s="782" t="s">
        <v>825</v>
      </c>
      <c r="AF432" s="782"/>
      <c r="AG432" s="782"/>
      <c r="AH432" s="817"/>
      <c r="AI432" s="800">
        <v>16.86</v>
      </c>
      <c r="AJ432" s="782">
        <v>9.8970476701362407E-3</v>
      </c>
      <c r="AK432" s="816"/>
      <c r="AL432" s="800">
        <v>1.8861209964412813</v>
      </c>
      <c r="AM432" s="782">
        <v>3.5970322854381016</v>
      </c>
      <c r="AN432" s="782">
        <v>1</v>
      </c>
      <c r="AO432" s="818">
        <v>1</v>
      </c>
      <c r="AP432" s="816"/>
      <c r="AQ432" s="819">
        <v>31.8</v>
      </c>
      <c r="AR432" s="820">
        <v>3.56E-2</v>
      </c>
      <c r="AS432" s="820">
        <v>31.8</v>
      </c>
      <c r="AT432" s="820">
        <v>3.56E-2</v>
      </c>
      <c r="AU432" s="816"/>
      <c r="AV432" s="820">
        <v>31.8</v>
      </c>
      <c r="AW432" s="820">
        <v>3.56E-2</v>
      </c>
      <c r="AX432" s="820">
        <v>31.8</v>
      </c>
      <c r="AY432" s="820">
        <v>3.56E-2</v>
      </c>
      <c r="AZ432" s="816"/>
      <c r="BA432" s="820"/>
      <c r="BB432" s="820">
        <v>31.8</v>
      </c>
      <c r="BC432" s="820">
        <v>31.8</v>
      </c>
      <c r="BD432" s="820">
        <v>31.8</v>
      </c>
      <c r="BE432" s="820">
        <v>31.8</v>
      </c>
      <c r="BF432" s="820">
        <v>31.8</v>
      </c>
      <c r="BG432" s="820">
        <v>31.8</v>
      </c>
      <c r="BH432" s="820">
        <v>31.8</v>
      </c>
      <c r="BI432" s="820">
        <v>31.8</v>
      </c>
      <c r="BJ432" s="820">
        <v>31.8</v>
      </c>
      <c r="BK432" s="820">
        <v>31.8</v>
      </c>
      <c r="BL432" s="820">
        <v>31.8</v>
      </c>
      <c r="BM432" s="820">
        <v>31.8</v>
      </c>
      <c r="BN432" s="820">
        <v>31.8</v>
      </c>
      <c r="BO432" s="820">
        <v>31.8</v>
      </c>
      <c r="BP432" s="820">
        <v>31.8</v>
      </c>
      <c r="BQ432" s="820">
        <v>31.8</v>
      </c>
      <c r="BR432" s="820">
        <v>31.8</v>
      </c>
      <c r="BS432" s="820">
        <v>31.8</v>
      </c>
      <c r="BT432" s="820">
        <v>0</v>
      </c>
      <c r="BU432" s="820"/>
      <c r="BV432" s="820"/>
      <c r="BW432" s="820"/>
      <c r="BX432" s="820"/>
      <c r="BY432" s="820"/>
      <c r="BZ432" s="820"/>
      <c r="CA432" s="816"/>
      <c r="CB432" s="820"/>
      <c r="CC432" s="820">
        <v>3.56E-2</v>
      </c>
      <c r="CD432" s="820">
        <v>3.56E-2</v>
      </c>
      <c r="CE432" s="820">
        <v>3.56E-2</v>
      </c>
      <c r="CF432" s="820">
        <v>3.56E-2</v>
      </c>
      <c r="CG432" s="820">
        <v>3.56E-2</v>
      </c>
      <c r="CH432" s="820">
        <v>3.56E-2</v>
      </c>
      <c r="CI432" s="820">
        <v>3.56E-2</v>
      </c>
      <c r="CJ432" s="820">
        <v>3.56E-2</v>
      </c>
      <c r="CK432" s="820">
        <v>3.56E-2</v>
      </c>
      <c r="CL432" s="820">
        <v>3.56E-2</v>
      </c>
      <c r="CM432" s="820">
        <v>3.56E-2</v>
      </c>
      <c r="CN432" s="820">
        <v>3.56E-2</v>
      </c>
      <c r="CO432" s="820">
        <v>3.56E-2</v>
      </c>
      <c r="CP432" s="820">
        <v>3.56E-2</v>
      </c>
      <c r="CQ432" s="820">
        <v>3.56E-2</v>
      </c>
      <c r="CR432" s="820">
        <v>3.56E-2</v>
      </c>
      <c r="CS432" s="820">
        <v>3.56E-2</v>
      </c>
      <c r="CT432" s="820">
        <v>3.56E-2</v>
      </c>
      <c r="CU432" s="820">
        <v>0</v>
      </c>
      <c r="CV432" s="820"/>
      <c r="CW432" s="820"/>
      <c r="CX432" s="820"/>
      <c r="CY432" s="820"/>
      <c r="CZ432" s="820"/>
      <c r="DA432" s="821"/>
    </row>
    <row r="433" spans="2:105">
      <c r="B433" s="800">
        <v>19312</v>
      </c>
      <c r="C433" s="782" t="s">
        <v>682</v>
      </c>
      <c r="D433" s="782" t="s">
        <v>858</v>
      </c>
      <c r="E433" s="782" t="s">
        <v>740</v>
      </c>
      <c r="F433" s="782" t="s">
        <v>820</v>
      </c>
      <c r="G433" s="782" t="s">
        <v>821</v>
      </c>
      <c r="H433" s="815">
        <v>2016</v>
      </c>
      <c r="I433" s="816"/>
      <c r="J433" s="764">
        <v>773251</v>
      </c>
      <c r="K433" s="764"/>
      <c r="L433" s="764" t="s">
        <v>741</v>
      </c>
      <c r="M433" s="782"/>
      <c r="N433" s="782"/>
      <c r="O433" s="782"/>
      <c r="P433" s="782"/>
      <c r="Q433" s="782"/>
      <c r="R433" s="782"/>
      <c r="S433" s="816"/>
      <c r="T433" s="782" t="s">
        <v>866</v>
      </c>
      <c r="U433" s="782"/>
      <c r="V433" s="782"/>
      <c r="W433" s="782"/>
      <c r="X433" s="801">
        <v>42568</v>
      </c>
      <c r="Y433" s="815" t="s">
        <v>862</v>
      </c>
      <c r="Z433" s="815">
        <v>1</v>
      </c>
      <c r="AA433" s="815"/>
      <c r="AB433" s="815">
        <v>400</v>
      </c>
      <c r="AC433" s="814">
        <v>42642</v>
      </c>
      <c r="AD433" s="816"/>
      <c r="AE433" s="782" t="s">
        <v>825</v>
      </c>
      <c r="AF433" s="782"/>
      <c r="AG433" s="782"/>
      <c r="AH433" s="817"/>
      <c r="AI433" s="800">
        <v>16.86</v>
      </c>
      <c r="AJ433" s="782">
        <v>9.8970476701362407E-3</v>
      </c>
      <c r="AK433" s="816"/>
      <c r="AL433" s="800">
        <v>1.8861209964412813</v>
      </c>
      <c r="AM433" s="782">
        <v>3.5970322854381016</v>
      </c>
      <c r="AN433" s="782">
        <v>1</v>
      </c>
      <c r="AO433" s="818">
        <v>1</v>
      </c>
      <c r="AP433" s="816"/>
      <c r="AQ433" s="819">
        <v>31.8</v>
      </c>
      <c r="AR433" s="820">
        <v>3.56E-2</v>
      </c>
      <c r="AS433" s="820">
        <v>31.8</v>
      </c>
      <c r="AT433" s="820">
        <v>3.56E-2</v>
      </c>
      <c r="AU433" s="816"/>
      <c r="AV433" s="820">
        <v>31.8</v>
      </c>
      <c r="AW433" s="820">
        <v>3.56E-2</v>
      </c>
      <c r="AX433" s="820">
        <v>31.8</v>
      </c>
      <c r="AY433" s="820">
        <v>3.56E-2</v>
      </c>
      <c r="AZ433" s="816"/>
      <c r="BA433" s="820"/>
      <c r="BB433" s="820">
        <v>31.8</v>
      </c>
      <c r="BC433" s="820">
        <v>31.8</v>
      </c>
      <c r="BD433" s="820">
        <v>31.8</v>
      </c>
      <c r="BE433" s="820">
        <v>31.8</v>
      </c>
      <c r="BF433" s="820">
        <v>31.8</v>
      </c>
      <c r="BG433" s="820">
        <v>31.8</v>
      </c>
      <c r="BH433" s="820">
        <v>31.8</v>
      </c>
      <c r="BI433" s="820">
        <v>31.8</v>
      </c>
      <c r="BJ433" s="820">
        <v>31.8</v>
      </c>
      <c r="BK433" s="820">
        <v>31.8</v>
      </c>
      <c r="BL433" s="820">
        <v>31.8</v>
      </c>
      <c r="BM433" s="820">
        <v>31.8</v>
      </c>
      <c r="BN433" s="820">
        <v>31.8</v>
      </c>
      <c r="BO433" s="820">
        <v>31.8</v>
      </c>
      <c r="BP433" s="820">
        <v>31.8</v>
      </c>
      <c r="BQ433" s="820">
        <v>31.8</v>
      </c>
      <c r="BR433" s="820">
        <v>31.8</v>
      </c>
      <c r="BS433" s="820">
        <v>31.8</v>
      </c>
      <c r="BT433" s="820">
        <v>0</v>
      </c>
      <c r="BU433" s="820"/>
      <c r="BV433" s="820"/>
      <c r="BW433" s="820"/>
      <c r="BX433" s="820"/>
      <c r="BY433" s="820"/>
      <c r="BZ433" s="820"/>
      <c r="CA433" s="816"/>
      <c r="CB433" s="820"/>
      <c r="CC433" s="820">
        <v>3.56E-2</v>
      </c>
      <c r="CD433" s="820">
        <v>3.56E-2</v>
      </c>
      <c r="CE433" s="820">
        <v>3.56E-2</v>
      </c>
      <c r="CF433" s="820">
        <v>3.56E-2</v>
      </c>
      <c r="CG433" s="820">
        <v>3.56E-2</v>
      </c>
      <c r="CH433" s="820">
        <v>3.56E-2</v>
      </c>
      <c r="CI433" s="820">
        <v>3.56E-2</v>
      </c>
      <c r="CJ433" s="820">
        <v>3.56E-2</v>
      </c>
      <c r="CK433" s="820">
        <v>3.56E-2</v>
      </c>
      <c r="CL433" s="820">
        <v>3.56E-2</v>
      </c>
      <c r="CM433" s="820">
        <v>3.56E-2</v>
      </c>
      <c r="CN433" s="820">
        <v>3.56E-2</v>
      </c>
      <c r="CO433" s="820">
        <v>3.56E-2</v>
      </c>
      <c r="CP433" s="820">
        <v>3.56E-2</v>
      </c>
      <c r="CQ433" s="820">
        <v>3.56E-2</v>
      </c>
      <c r="CR433" s="820">
        <v>3.56E-2</v>
      </c>
      <c r="CS433" s="820">
        <v>3.56E-2</v>
      </c>
      <c r="CT433" s="820">
        <v>3.56E-2</v>
      </c>
      <c r="CU433" s="820">
        <v>0</v>
      </c>
      <c r="CV433" s="820"/>
      <c r="CW433" s="820"/>
      <c r="CX433" s="820"/>
      <c r="CY433" s="820"/>
      <c r="CZ433" s="820"/>
      <c r="DA433" s="821"/>
    </row>
    <row r="434" spans="2:105">
      <c r="B434" s="759">
        <v>19518</v>
      </c>
      <c r="C434" s="760" t="s">
        <v>682</v>
      </c>
      <c r="D434" s="760" t="s">
        <v>826</v>
      </c>
      <c r="E434" s="760" t="s">
        <v>119</v>
      </c>
      <c r="F434" s="760" t="s">
        <v>820</v>
      </c>
      <c r="G434" s="760" t="s">
        <v>821</v>
      </c>
      <c r="H434" s="761">
        <v>2016</v>
      </c>
      <c r="I434" s="762"/>
      <c r="J434" s="763">
        <v>159584</v>
      </c>
      <c r="K434" s="763"/>
      <c r="L434" s="764" t="s">
        <v>384</v>
      </c>
      <c r="M434" s="760"/>
      <c r="N434" s="760"/>
      <c r="O434" s="760"/>
      <c r="P434" s="760"/>
      <c r="Q434" s="760"/>
      <c r="R434" s="760"/>
      <c r="S434" s="762"/>
      <c r="T434" s="760"/>
      <c r="U434" s="760" t="s">
        <v>827</v>
      </c>
      <c r="V434" s="765">
        <v>42489.697384259256</v>
      </c>
      <c r="W434" s="765">
        <v>42492</v>
      </c>
      <c r="X434" s="765">
        <v>42536</v>
      </c>
      <c r="Y434" s="766" t="s">
        <v>824</v>
      </c>
      <c r="Z434" s="767">
        <v>1</v>
      </c>
      <c r="AA434" s="766"/>
      <c r="AB434" s="768">
        <v>3360</v>
      </c>
      <c r="AC434" s="769">
        <v>42735</v>
      </c>
      <c r="AD434" s="762"/>
      <c r="AE434" s="760" t="s">
        <v>825</v>
      </c>
      <c r="AF434" s="760"/>
      <c r="AG434" s="760" t="s">
        <v>822</v>
      </c>
      <c r="AH434" s="770"/>
      <c r="AI434" s="771">
        <v>55294</v>
      </c>
      <c r="AJ434" s="772">
        <v>8.4</v>
      </c>
      <c r="AK434" s="762"/>
      <c r="AL434" s="773">
        <v>0.86225999654008068</v>
      </c>
      <c r="AM434" s="774">
        <v>0.78486731519862851</v>
      </c>
      <c r="AN434" s="774">
        <v>0.79396845615304446</v>
      </c>
      <c r="AO434" s="775">
        <v>0.79978556579113225</v>
      </c>
      <c r="AP434" s="762"/>
      <c r="AQ434" s="776">
        <v>47677.804248687222</v>
      </c>
      <c r="AR434" s="777">
        <v>6.5928854476684799</v>
      </c>
      <c r="AS434" s="777">
        <v>45596.597472088091</v>
      </c>
      <c r="AT434" s="777">
        <v>6.3050962323879283</v>
      </c>
      <c r="AU434" s="762"/>
      <c r="AV434" s="777">
        <v>37854.672632097259</v>
      </c>
      <c r="AW434" s="777">
        <v>5.2728946179596576</v>
      </c>
      <c r="AX434" s="777">
        <v>36202.260100745589</v>
      </c>
      <c r="AY434" s="777">
        <v>5.0427249575879154</v>
      </c>
      <c r="AZ434" s="762"/>
      <c r="BA434" s="778">
        <v>0</v>
      </c>
      <c r="BB434" s="778">
        <v>37854.672632097259</v>
      </c>
      <c r="BC434" s="778">
        <v>36202.260100745589</v>
      </c>
      <c r="BD434" s="778">
        <v>36202.260100745589</v>
      </c>
      <c r="BE434" s="778">
        <v>36202.260100745589</v>
      </c>
      <c r="BF434" s="778">
        <v>36202.260100745589</v>
      </c>
      <c r="BG434" s="778">
        <v>36202.260100745589</v>
      </c>
      <c r="BH434" s="778">
        <v>36202.260100745589</v>
      </c>
      <c r="BI434" s="778">
        <v>36202.260100745589</v>
      </c>
      <c r="BJ434" s="778">
        <v>36202.260100745589</v>
      </c>
      <c r="BK434" s="778">
        <v>36202.260100745589</v>
      </c>
      <c r="BL434" s="778">
        <v>36202.260100745589</v>
      </c>
      <c r="BM434" s="778">
        <v>21944.720318668697</v>
      </c>
      <c r="BN434" s="778">
        <v>0</v>
      </c>
      <c r="BO434" s="778">
        <v>0</v>
      </c>
      <c r="BP434" s="778">
        <v>0</v>
      </c>
      <c r="BQ434" s="778">
        <v>0</v>
      </c>
      <c r="BR434" s="778">
        <v>0</v>
      </c>
      <c r="BS434" s="778">
        <v>0</v>
      </c>
      <c r="BT434" s="778">
        <v>0</v>
      </c>
      <c r="BU434" s="778">
        <v>0</v>
      </c>
      <c r="BV434" s="778">
        <v>0</v>
      </c>
      <c r="BW434" s="778">
        <v>0</v>
      </c>
      <c r="BX434" s="778">
        <v>0</v>
      </c>
      <c r="BY434" s="778">
        <v>0</v>
      </c>
      <c r="BZ434" s="778">
        <v>0</v>
      </c>
      <c r="CA434" s="762"/>
      <c r="CB434" s="777">
        <v>0</v>
      </c>
      <c r="CC434" s="777">
        <v>5.2728946179596576</v>
      </c>
      <c r="CD434" s="777">
        <v>5.0427249575879154</v>
      </c>
      <c r="CE434" s="777">
        <v>5.0427249575879154</v>
      </c>
      <c r="CF434" s="777">
        <v>5.0427249575879154</v>
      </c>
      <c r="CG434" s="777">
        <v>5.0427249575879154</v>
      </c>
      <c r="CH434" s="777">
        <v>5.0427249575879154</v>
      </c>
      <c r="CI434" s="777">
        <v>5.0427249575879154</v>
      </c>
      <c r="CJ434" s="777">
        <v>5.0427249575879154</v>
      </c>
      <c r="CK434" s="777">
        <v>5.0427249575879154</v>
      </c>
      <c r="CL434" s="777">
        <v>5.0427249575879154</v>
      </c>
      <c r="CM434" s="777">
        <v>5.0427249575879154</v>
      </c>
      <c r="CN434" s="777">
        <v>3.0567480740230963</v>
      </c>
      <c r="CO434" s="777">
        <v>0</v>
      </c>
      <c r="CP434" s="777">
        <v>0</v>
      </c>
      <c r="CQ434" s="777">
        <v>0</v>
      </c>
      <c r="CR434" s="777">
        <v>0</v>
      </c>
      <c r="CS434" s="777">
        <v>0</v>
      </c>
      <c r="CT434" s="777">
        <v>0</v>
      </c>
      <c r="CU434" s="777">
        <v>0</v>
      </c>
      <c r="CV434" s="777">
        <v>0</v>
      </c>
      <c r="CW434" s="777">
        <v>0</v>
      </c>
      <c r="CX434" s="777">
        <v>0</v>
      </c>
      <c r="CY434" s="777">
        <v>0</v>
      </c>
      <c r="CZ434" s="777">
        <v>0</v>
      </c>
      <c r="DA434" s="779">
        <v>0</v>
      </c>
    </row>
    <row r="435" spans="2:105">
      <c r="B435" s="824">
        <v>19128</v>
      </c>
      <c r="C435" s="781" t="s">
        <v>682</v>
      </c>
      <c r="D435" s="781" t="s">
        <v>858</v>
      </c>
      <c r="E435" s="781" t="s">
        <v>99</v>
      </c>
      <c r="F435" s="781" t="s">
        <v>828</v>
      </c>
      <c r="G435" s="822" t="s">
        <v>821</v>
      </c>
      <c r="H435" s="825">
        <v>2015</v>
      </c>
      <c r="I435" s="784"/>
      <c r="J435" s="764" t="s">
        <v>873</v>
      </c>
      <c r="K435" s="764"/>
      <c r="L435" s="764" t="s">
        <v>29</v>
      </c>
      <c r="M435" s="781"/>
      <c r="N435" s="782"/>
      <c r="O435" s="781"/>
      <c r="P435" s="781"/>
      <c r="Q435" s="781"/>
      <c r="R435" s="781"/>
      <c r="S435" s="784"/>
      <c r="T435" s="781"/>
      <c r="U435" s="782" t="s">
        <v>874</v>
      </c>
      <c r="V435" s="826"/>
      <c r="W435" s="826"/>
      <c r="X435" s="826"/>
      <c r="Y435" s="787" t="s">
        <v>861</v>
      </c>
      <c r="Z435" s="827">
        <v>2</v>
      </c>
      <c r="AA435" s="787"/>
      <c r="AB435" s="828">
        <v>2000</v>
      </c>
      <c r="AC435" s="829">
        <v>42826</v>
      </c>
      <c r="AD435" s="784"/>
      <c r="AE435" s="830" t="s">
        <v>825</v>
      </c>
      <c r="AF435" s="781"/>
      <c r="AG435" s="781"/>
      <c r="AH435" s="791"/>
      <c r="AI435" s="831">
        <v>6870</v>
      </c>
      <c r="AJ435" s="832">
        <v>0.32999999999999996</v>
      </c>
      <c r="AK435" s="784"/>
      <c r="AL435" s="833">
        <v>1</v>
      </c>
      <c r="AM435" s="834">
        <v>0.98484848484848486</v>
      </c>
      <c r="AN435" s="834">
        <v>0.49000000000000005</v>
      </c>
      <c r="AO435" s="835">
        <v>0.4900000000000001</v>
      </c>
      <c r="AP435" s="784"/>
      <c r="AQ435" s="836">
        <v>6870</v>
      </c>
      <c r="AR435" s="837">
        <v>0.32499999999999996</v>
      </c>
      <c r="AS435" s="838">
        <v>6870</v>
      </c>
      <c r="AT435" s="837">
        <v>0.32499999999999996</v>
      </c>
      <c r="AU435" s="784"/>
      <c r="AV435" s="838">
        <v>3366.3</v>
      </c>
      <c r="AW435" s="837">
        <v>0.15925</v>
      </c>
      <c r="AX435" s="838">
        <v>3366.3</v>
      </c>
      <c r="AY435" s="837">
        <v>0.15925</v>
      </c>
      <c r="AZ435" s="784"/>
      <c r="BA435" s="838">
        <v>3366.3</v>
      </c>
      <c r="BB435" s="838">
        <v>3366.3</v>
      </c>
      <c r="BC435" s="838">
        <v>3366.3</v>
      </c>
      <c r="BD435" s="838">
        <v>3366.3</v>
      </c>
      <c r="BE435" s="838">
        <v>3366.3</v>
      </c>
      <c r="BF435" s="838">
        <v>3366.3</v>
      </c>
      <c r="BG435" s="838">
        <v>3366.3</v>
      </c>
      <c r="BH435" s="838">
        <v>3366.3</v>
      </c>
      <c r="BI435" s="838">
        <v>3366.3</v>
      </c>
      <c r="BJ435" s="838">
        <v>3366.3</v>
      </c>
      <c r="BK435" s="838">
        <v>3366.3</v>
      </c>
      <c r="BL435" s="838">
        <v>3366.3</v>
      </c>
      <c r="BM435" s="838">
        <v>3366.3</v>
      </c>
      <c r="BN435" s="838">
        <v>3366.3</v>
      </c>
      <c r="BO435" s="838">
        <v>3366.3</v>
      </c>
      <c r="BP435" s="838">
        <v>3366.3</v>
      </c>
      <c r="BQ435" s="838">
        <v>3366.3</v>
      </c>
      <c r="BR435" s="838">
        <v>3366.3</v>
      </c>
      <c r="BS435" s="838">
        <v>3366.3</v>
      </c>
      <c r="BT435" s="838">
        <v>3366.3</v>
      </c>
      <c r="BU435" s="838">
        <v>3366.3</v>
      </c>
      <c r="BV435" s="838">
        <v>3366.3</v>
      </c>
      <c r="BW435" s="838">
        <v>3366.3</v>
      </c>
      <c r="BX435" s="838">
        <v>0</v>
      </c>
      <c r="BY435" s="838">
        <v>0</v>
      </c>
      <c r="BZ435" s="838">
        <v>0</v>
      </c>
      <c r="CA435" s="784"/>
      <c r="CB435" s="837">
        <v>0.15925</v>
      </c>
      <c r="CC435" s="837">
        <v>0.15925</v>
      </c>
      <c r="CD435" s="837">
        <v>0.15925</v>
      </c>
      <c r="CE435" s="837">
        <v>0.15925</v>
      </c>
      <c r="CF435" s="837">
        <v>0.15925</v>
      </c>
      <c r="CG435" s="837">
        <v>0.15925</v>
      </c>
      <c r="CH435" s="837">
        <v>0.15925</v>
      </c>
      <c r="CI435" s="837">
        <v>0.15925</v>
      </c>
      <c r="CJ435" s="837">
        <v>0.15925</v>
      </c>
      <c r="CK435" s="837">
        <v>0.15925</v>
      </c>
      <c r="CL435" s="837">
        <v>0.15925</v>
      </c>
      <c r="CM435" s="837">
        <v>0.15925</v>
      </c>
      <c r="CN435" s="837">
        <v>0.15925</v>
      </c>
      <c r="CO435" s="837">
        <v>0.15925</v>
      </c>
      <c r="CP435" s="837">
        <v>0.15925</v>
      </c>
      <c r="CQ435" s="837">
        <v>0.15925</v>
      </c>
      <c r="CR435" s="837">
        <v>0.15925</v>
      </c>
      <c r="CS435" s="837">
        <v>0.15925</v>
      </c>
      <c r="CT435" s="837">
        <v>0.15925</v>
      </c>
      <c r="CU435" s="837">
        <v>0.15925</v>
      </c>
      <c r="CV435" s="837">
        <v>0.15925</v>
      </c>
      <c r="CW435" s="837">
        <v>0.15925</v>
      </c>
      <c r="CX435" s="837">
        <v>0.15925</v>
      </c>
      <c r="CY435" s="837">
        <v>0</v>
      </c>
      <c r="CZ435" s="837">
        <v>0</v>
      </c>
      <c r="DA435" s="839">
        <v>0</v>
      </c>
    </row>
    <row r="436" spans="2:105">
      <c r="B436" s="800">
        <v>19481</v>
      </c>
      <c r="C436" s="781" t="s">
        <v>682</v>
      </c>
      <c r="D436" s="781" t="s">
        <v>856</v>
      </c>
      <c r="E436" s="781" t="s">
        <v>121</v>
      </c>
      <c r="F436" s="781" t="s">
        <v>820</v>
      </c>
      <c r="G436" s="806" t="s">
        <v>821</v>
      </c>
      <c r="H436" s="807">
        <v>2016</v>
      </c>
      <c r="I436" s="784"/>
      <c r="J436" s="808" t="s">
        <v>875</v>
      </c>
      <c r="K436" s="785"/>
      <c r="L436" s="764" t="s">
        <v>384</v>
      </c>
      <c r="M436" s="822"/>
      <c r="N436" s="822"/>
      <c r="O436" s="781"/>
      <c r="P436" s="781"/>
      <c r="Q436" s="781"/>
      <c r="R436" s="781"/>
      <c r="S436" s="784"/>
      <c r="T436" s="781" t="s">
        <v>856</v>
      </c>
      <c r="U436" s="781" t="s">
        <v>764</v>
      </c>
      <c r="V436" s="801">
        <v>42522</v>
      </c>
      <c r="W436" s="801">
        <v>42522</v>
      </c>
      <c r="X436" s="809">
        <v>42640</v>
      </c>
      <c r="Y436" s="787" t="s">
        <v>862</v>
      </c>
      <c r="Z436" s="787">
        <v>108</v>
      </c>
      <c r="AA436" s="787" t="s">
        <v>856</v>
      </c>
      <c r="AB436" s="787">
        <v>0</v>
      </c>
      <c r="AC436" s="840" t="s">
        <v>876</v>
      </c>
      <c r="AD436" s="784"/>
      <c r="AE436" s="781" t="s">
        <v>825</v>
      </c>
      <c r="AF436" s="781"/>
      <c r="AG436" s="781"/>
      <c r="AH436" s="791"/>
      <c r="AI436" s="792">
        <v>82288.22</v>
      </c>
      <c r="AJ436" s="793">
        <v>11.26</v>
      </c>
      <c r="AK436" s="784">
        <v>0</v>
      </c>
      <c r="AL436" s="810">
        <v>1.2537955136358072</v>
      </c>
      <c r="AM436" s="811">
        <v>1.1893089843673044</v>
      </c>
      <c r="AN436" s="812">
        <v>0.64188686430863839</v>
      </c>
      <c r="AO436" s="813">
        <v>0.64175394073243508</v>
      </c>
      <c r="AP436" s="784">
        <v>0</v>
      </c>
      <c r="AQ436" s="797">
        <v>103172.6010610763</v>
      </c>
      <c r="AR436" s="798">
        <v>13.391619163975847</v>
      </c>
      <c r="AS436" s="798">
        <v>103172.6010610763</v>
      </c>
      <c r="AT436" s="798">
        <v>13.391619163975847</v>
      </c>
      <c r="AU436" s="784">
        <v>0</v>
      </c>
      <c r="AV436" s="798">
        <v>66225.137377660372</v>
      </c>
      <c r="AW436" s="798">
        <v>8.5941243712694977</v>
      </c>
      <c r="AX436" s="798">
        <v>66225.137377660372</v>
      </c>
      <c r="AY436" s="798">
        <v>8.5941243712694977</v>
      </c>
      <c r="AZ436" s="784"/>
      <c r="BA436" s="798">
        <v>0</v>
      </c>
      <c r="BB436" s="798">
        <v>66225.137377660372</v>
      </c>
      <c r="BC436" s="798">
        <v>66225.137377660372</v>
      </c>
      <c r="BD436" s="798">
        <v>66225.137377660372</v>
      </c>
      <c r="BE436" s="798">
        <v>66225.137377660372</v>
      </c>
      <c r="BF436" s="798">
        <v>66225.137377660372</v>
      </c>
      <c r="BG436" s="798">
        <v>66225.137377660372</v>
      </c>
      <c r="BH436" s="798">
        <v>66225.137377660372</v>
      </c>
      <c r="BI436" s="798">
        <v>66225.137377660372</v>
      </c>
      <c r="BJ436" s="798">
        <v>66225.137377660372</v>
      </c>
      <c r="BK436" s="798">
        <v>66225.137377660372</v>
      </c>
      <c r="BL436" s="798">
        <v>66225.137377660372</v>
      </c>
      <c r="BM436" s="798">
        <v>66225.137377660372</v>
      </c>
      <c r="BN436" s="798">
        <v>66225.137377660372</v>
      </c>
      <c r="BO436" s="798">
        <v>66225.137377660372</v>
      </c>
      <c r="BP436" s="798">
        <v>66225.137377660372</v>
      </c>
      <c r="BQ436" s="798">
        <v>23795.243183711402</v>
      </c>
      <c r="BR436" s="798">
        <v>0</v>
      </c>
      <c r="BS436" s="798">
        <v>0</v>
      </c>
      <c r="BT436" s="798">
        <v>0</v>
      </c>
      <c r="BU436" s="798">
        <v>0</v>
      </c>
      <c r="BV436" s="798">
        <v>0</v>
      </c>
      <c r="BW436" s="798">
        <v>0</v>
      </c>
      <c r="BX436" s="798">
        <v>0</v>
      </c>
      <c r="BY436" s="798">
        <v>0</v>
      </c>
      <c r="BZ436" s="798">
        <v>0</v>
      </c>
      <c r="CA436" s="784"/>
      <c r="CB436" s="798">
        <v>0</v>
      </c>
      <c r="CC436" s="798">
        <v>8.5941243712694977</v>
      </c>
      <c r="CD436" s="798">
        <v>8.5941243712694977</v>
      </c>
      <c r="CE436" s="798">
        <v>8.5941243712694977</v>
      </c>
      <c r="CF436" s="798">
        <v>8.5941243712694977</v>
      </c>
      <c r="CG436" s="798">
        <v>8.5941243712694977</v>
      </c>
      <c r="CH436" s="798">
        <v>8.5941243712694977</v>
      </c>
      <c r="CI436" s="798">
        <v>8.5941243712694977</v>
      </c>
      <c r="CJ436" s="798">
        <v>8.5941243712694977</v>
      </c>
      <c r="CK436" s="798">
        <v>8.5941243712694977</v>
      </c>
      <c r="CL436" s="798">
        <v>8.5941243712694977</v>
      </c>
      <c r="CM436" s="798">
        <v>8.5941243712694977</v>
      </c>
      <c r="CN436" s="798">
        <v>8.5941243712694977</v>
      </c>
      <c r="CO436" s="798">
        <v>8.5941243712694977</v>
      </c>
      <c r="CP436" s="798">
        <v>8.5941243712694977</v>
      </c>
      <c r="CQ436" s="798">
        <v>8.5941243712694977</v>
      </c>
      <c r="CR436" s="798">
        <v>3.0879404326370183</v>
      </c>
      <c r="CS436" s="798">
        <v>0</v>
      </c>
      <c r="CT436" s="798">
        <v>0</v>
      </c>
      <c r="CU436" s="798">
        <v>0</v>
      </c>
      <c r="CV436" s="798">
        <v>0</v>
      </c>
      <c r="CW436" s="798">
        <v>0</v>
      </c>
      <c r="CX436" s="798">
        <v>0</v>
      </c>
      <c r="CY436" s="798">
        <v>0</v>
      </c>
      <c r="CZ436" s="798">
        <v>0</v>
      </c>
      <c r="DA436" s="799">
        <v>0</v>
      </c>
    </row>
    <row r="437" spans="2:105">
      <c r="B437" s="759">
        <v>19523</v>
      </c>
      <c r="C437" s="760" t="s">
        <v>682</v>
      </c>
      <c r="D437" s="760" t="s">
        <v>826</v>
      </c>
      <c r="E437" s="760" t="s">
        <v>119</v>
      </c>
      <c r="F437" s="760" t="s">
        <v>820</v>
      </c>
      <c r="G437" s="760" t="s">
        <v>821</v>
      </c>
      <c r="H437" s="761">
        <v>2016</v>
      </c>
      <c r="I437" s="762"/>
      <c r="J437" s="763">
        <v>163254</v>
      </c>
      <c r="K437" s="763"/>
      <c r="L437" s="764" t="s">
        <v>741</v>
      </c>
      <c r="M437" s="760"/>
      <c r="N437" s="760"/>
      <c r="O437" s="760"/>
      <c r="P437" s="760"/>
      <c r="Q437" s="760"/>
      <c r="R437" s="760"/>
      <c r="S437" s="762"/>
      <c r="T437" s="760"/>
      <c r="U437" s="760" t="s">
        <v>823</v>
      </c>
      <c r="V437" s="765">
        <v>42540.279930555553</v>
      </c>
      <c r="W437" s="765">
        <v>42542</v>
      </c>
      <c r="X437" s="765">
        <v>42543</v>
      </c>
      <c r="Y437" s="766" t="s">
        <v>824</v>
      </c>
      <c r="Z437" s="767">
        <v>3</v>
      </c>
      <c r="AA437" s="766"/>
      <c r="AB437" s="768">
        <v>271</v>
      </c>
      <c r="AC437" s="769">
        <v>42735</v>
      </c>
      <c r="AD437" s="762"/>
      <c r="AE437" s="760" t="s">
        <v>825</v>
      </c>
      <c r="AF437" s="760"/>
      <c r="AG437" s="760" t="s">
        <v>822</v>
      </c>
      <c r="AH437" s="770"/>
      <c r="AI437" s="771">
        <v>1802</v>
      </c>
      <c r="AJ437" s="772">
        <v>0</v>
      </c>
      <c r="AK437" s="762"/>
      <c r="AL437" s="773">
        <v>0.80333691333369117</v>
      </c>
      <c r="AM437" s="774">
        <v>1</v>
      </c>
      <c r="AN437" s="774">
        <v>0.79396845615304446</v>
      </c>
      <c r="AO437" s="775">
        <v>1</v>
      </c>
      <c r="AP437" s="762"/>
      <c r="AQ437" s="776">
        <v>1447.6131178273115</v>
      </c>
      <c r="AR437" s="777">
        <v>0</v>
      </c>
      <c r="AS437" s="777">
        <v>1447.6131178273115</v>
      </c>
      <c r="AT437" s="777">
        <v>0</v>
      </c>
      <c r="AU437" s="762"/>
      <c r="AV437" s="777">
        <v>1149.3591522682457</v>
      </c>
      <c r="AW437" s="777">
        <v>0</v>
      </c>
      <c r="AX437" s="777">
        <v>1149.3591522682457</v>
      </c>
      <c r="AY437" s="777">
        <v>0</v>
      </c>
      <c r="AZ437" s="762"/>
      <c r="BA437" s="778">
        <v>0</v>
      </c>
      <c r="BB437" s="778">
        <v>1149.3591522682457</v>
      </c>
      <c r="BC437" s="778">
        <v>1149.3591522682457</v>
      </c>
      <c r="BD437" s="778">
        <v>1149.3591522682457</v>
      </c>
      <c r="BE437" s="778">
        <v>1149.3591522682457</v>
      </c>
      <c r="BF437" s="778">
        <v>1149.3591522682457</v>
      </c>
      <c r="BG437" s="778">
        <v>1149.3591522682457</v>
      </c>
      <c r="BH437" s="778">
        <v>1149.3591522682457</v>
      </c>
      <c r="BI437" s="778">
        <v>1149.3591522682457</v>
      </c>
      <c r="BJ437" s="778">
        <v>1149.3591522682457</v>
      </c>
      <c r="BK437" s="778">
        <v>1149.3591522682457</v>
      </c>
      <c r="BL437" s="778">
        <v>1149.3591522682457</v>
      </c>
      <c r="BM437" s="778">
        <v>1149.3591522682457</v>
      </c>
      <c r="BN437" s="778">
        <v>0</v>
      </c>
      <c r="BO437" s="778">
        <v>0</v>
      </c>
      <c r="BP437" s="778">
        <v>0</v>
      </c>
      <c r="BQ437" s="778">
        <v>0</v>
      </c>
      <c r="BR437" s="778">
        <v>0</v>
      </c>
      <c r="BS437" s="778">
        <v>0</v>
      </c>
      <c r="BT437" s="778">
        <v>0</v>
      </c>
      <c r="BU437" s="778">
        <v>0</v>
      </c>
      <c r="BV437" s="778">
        <v>0</v>
      </c>
      <c r="BW437" s="778">
        <v>0</v>
      </c>
      <c r="BX437" s="778">
        <v>0</v>
      </c>
      <c r="BY437" s="778">
        <v>0</v>
      </c>
      <c r="BZ437" s="778">
        <v>0</v>
      </c>
      <c r="CA437" s="762"/>
      <c r="CB437" s="777">
        <v>0</v>
      </c>
      <c r="CC437" s="777">
        <v>0</v>
      </c>
      <c r="CD437" s="777">
        <v>0</v>
      </c>
      <c r="CE437" s="777">
        <v>0</v>
      </c>
      <c r="CF437" s="777">
        <v>0</v>
      </c>
      <c r="CG437" s="777">
        <v>0</v>
      </c>
      <c r="CH437" s="777">
        <v>0</v>
      </c>
      <c r="CI437" s="777">
        <v>0</v>
      </c>
      <c r="CJ437" s="777">
        <v>0</v>
      </c>
      <c r="CK437" s="777">
        <v>0</v>
      </c>
      <c r="CL437" s="777">
        <v>0</v>
      </c>
      <c r="CM437" s="777">
        <v>0</v>
      </c>
      <c r="CN437" s="777">
        <v>0</v>
      </c>
      <c r="CO437" s="777">
        <v>0</v>
      </c>
      <c r="CP437" s="777">
        <v>0</v>
      </c>
      <c r="CQ437" s="777">
        <v>0</v>
      </c>
      <c r="CR437" s="777">
        <v>0</v>
      </c>
      <c r="CS437" s="777">
        <v>0</v>
      </c>
      <c r="CT437" s="777">
        <v>0</v>
      </c>
      <c r="CU437" s="777">
        <v>0</v>
      </c>
      <c r="CV437" s="777">
        <v>0</v>
      </c>
      <c r="CW437" s="777">
        <v>0</v>
      </c>
      <c r="CX437" s="777">
        <v>0</v>
      </c>
      <c r="CY437" s="777">
        <v>0</v>
      </c>
      <c r="CZ437" s="777">
        <v>0</v>
      </c>
      <c r="DA437" s="779">
        <v>0</v>
      </c>
    </row>
    <row r="438" spans="2:105">
      <c r="B438" s="780">
        <v>19566</v>
      </c>
      <c r="C438" s="781" t="s">
        <v>682</v>
      </c>
      <c r="D438" s="781" t="s">
        <v>877</v>
      </c>
      <c r="E438" s="781" t="s">
        <v>120</v>
      </c>
      <c r="F438" s="781" t="s">
        <v>820</v>
      </c>
      <c r="G438" s="806" t="s">
        <v>821</v>
      </c>
      <c r="H438" s="807">
        <v>2016</v>
      </c>
      <c r="I438" s="784"/>
      <c r="J438" s="841" t="s">
        <v>878</v>
      </c>
      <c r="K438" s="842"/>
      <c r="L438" s="764" t="s">
        <v>741</v>
      </c>
      <c r="M438" s="781"/>
      <c r="N438" s="781"/>
      <c r="O438" s="781"/>
      <c r="P438" s="781"/>
      <c r="Q438" s="781"/>
      <c r="R438" s="781"/>
      <c r="S438" s="784"/>
      <c r="T438" s="843" t="s">
        <v>833</v>
      </c>
      <c r="U438" s="781" t="s">
        <v>764</v>
      </c>
      <c r="V438" s="801">
        <v>42569.551261574074</v>
      </c>
      <c r="W438" s="801">
        <v>42559</v>
      </c>
      <c r="X438" s="801">
        <v>42559</v>
      </c>
      <c r="Y438" s="787" t="s">
        <v>864</v>
      </c>
      <c r="Z438" s="787">
        <v>23</v>
      </c>
      <c r="AA438" s="844" t="s">
        <v>833</v>
      </c>
      <c r="AB438" s="787">
        <v>520</v>
      </c>
      <c r="AC438" s="790">
        <v>42643</v>
      </c>
      <c r="AD438" s="784"/>
      <c r="AE438" s="843" t="s">
        <v>825</v>
      </c>
      <c r="AF438" s="781"/>
      <c r="AG438" s="781"/>
      <c r="AH438" s="791"/>
      <c r="AI438" s="792">
        <v>6341.9979999999996</v>
      </c>
      <c r="AJ438" s="793">
        <v>1.3820000000000001</v>
      </c>
      <c r="AK438" s="784">
        <v>0</v>
      </c>
      <c r="AL438" s="845">
        <v>0.77384609952986327</v>
      </c>
      <c r="AM438" s="803">
        <v>0.54948796489500595</v>
      </c>
      <c r="AN438" s="803">
        <v>0.88785311651886767</v>
      </c>
      <c r="AO438" s="804">
        <v>0.85704271877003346</v>
      </c>
      <c r="AP438" s="784">
        <v>0</v>
      </c>
      <c r="AQ438" s="797">
        <v>4907.7304155261936</v>
      </c>
      <c r="AR438" s="798">
        <v>0.75939236748489836</v>
      </c>
      <c r="AS438" s="798">
        <v>4907.7304155261936</v>
      </c>
      <c r="AT438" s="798">
        <v>0.75939236748489836</v>
      </c>
      <c r="AU438" s="784">
        <v>0</v>
      </c>
      <c r="AV438" s="798">
        <v>4357.3437444593683</v>
      </c>
      <c r="AW438" s="798">
        <v>0.65083169924246964</v>
      </c>
      <c r="AX438" s="798">
        <v>4357.3437444593683</v>
      </c>
      <c r="AY438" s="798">
        <v>0.65083169924246964</v>
      </c>
      <c r="AZ438" s="784"/>
      <c r="BA438" s="798">
        <v>0</v>
      </c>
      <c r="BB438" s="798">
        <v>4357.3437444593683</v>
      </c>
      <c r="BC438" s="798">
        <v>4357.3437444593683</v>
      </c>
      <c r="BD438" s="798">
        <v>4357.3437444593683</v>
      </c>
      <c r="BE438" s="798">
        <v>4357.3437444593683</v>
      </c>
      <c r="BF438" s="798">
        <v>4357.3437444593683</v>
      </c>
      <c r="BG438" s="798">
        <v>1951.2620167496191</v>
      </c>
      <c r="BH438" s="798">
        <v>0</v>
      </c>
      <c r="BI438" s="798">
        <v>0</v>
      </c>
      <c r="BJ438" s="798">
        <v>0</v>
      </c>
      <c r="BK438" s="798">
        <v>0</v>
      </c>
      <c r="BL438" s="798">
        <v>0</v>
      </c>
      <c r="BM438" s="798">
        <v>0</v>
      </c>
      <c r="BN438" s="798">
        <v>0</v>
      </c>
      <c r="BO438" s="798">
        <v>0</v>
      </c>
      <c r="BP438" s="798">
        <v>0</v>
      </c>
      <c r="BQ438" s="798">
        <v>0</v>
      </c>
      <c r="BR438" s="798">
        <v>0</v>
      </c>
      <c r="BS438" s="798">
        <v>0</v>
      </c>
      <c r="BT438" s="798">
        <v>0</v>
      </c>
      <c r="BU438" s="798">
        <v>0</v>
      </c>
      <c r="BV438" s="798">
        <v>0</v>
      </c>
      <c r="BW438" s="798">
        <v>0</v>
      </c>
      <c r="BX438" s="798">
        <v>0</v>
      </c>
      <c r="BY438" s="798">
        <v>0</v>
      </c>
      <c r="BZ438" s="798">
        <v>0</v>
      </c>
      <c r="CA438" s="784"/>
      <c r="CB438" s="798">
        <v>0</v>
      </c>
      <c r="CC438" s="798">
        <v>0.65083169924246964</v>
      </c>
      <c r="CD438" s="798">
        <v>0.65083169924246964</v>
      </c>
      <c r="CE438" s="798">
        <v>0.65083169924246964</v>
      </c>
      <c r="CF438" s="798">
        <v>0.65083169924246964</v>
      </c>
      <c r="CG438" s="798">
        <v>0.65083169924246964</v>
      </c>
      <c r="CH438" s="798">
        <v>0.29144893047358361</v>
      </c>
      <c r="CI438" s="798">
        <v>0</v>
      </c>
      <c r="CJ438" s="798">
        <v>0</v>
      </c>
      <c r="CK438" s="798">
        <v>0</v>
      </c>
      <c r="CL438" s="798">
        <v>0</v>
      </c>
      <c r="CM438" s="798">
        <v>0</v>
      </c>
      <c r="CN438" s="798">
        <v>0</v>
      </c>
      <c r="CO438" s="798">
        <v>0</v>
      </c>
      <c r="CP438" s="798">
        <v>0</v>
      </c>
      <c r="CQ438" s="798">
        <v>0</v>
      </c>
      <c r="CR438" s="798">
        <v>0</v>
      </c>
      <c r="CS438" s="798">
        <v>0</v>
      </c>
      <c r="CT438" s="798">
        <v>0</v>
      </c>
      <c r="CU438" s="798">
        <v>0</v>
      </c>
      <c r="CV438" s="798">
        <v>0</v>
      </c>
      <c r="CW438" s="798">
        <v>0</v>
      </c>
      <c r="CX438" s="798">
        <v>0</v>
      </c>
      <c r="CY438" s="798">
        <v>0</v>
      </c>
      <c r="CZ438" s="798">
        <v>0</v>
      </c>
      <c r="DA438" s="799">
        <v>0</v>
      </c>
    </row>
    <row r="439" spans="2:105">
      <c r="B439" s="759">
        <v>19527</v>
      </c>
      <c r="C439" s="760" t="s">
        <v>682</v>
      </c>
      <c r="D439" s="760" t="s">
        <v>826</v>
      </c>
      <c r="E439" s="760" t="s">
        <v>119</v>
      </c>
      <c r="F439" s="760" t="s">
        <v>820</v>
      </c>
      <c r="G439" s="760" t="s">
        <v>821</v>
      </c>
      <c r="H439" s="761">
        <v>2016</v>
      </c>
      <c r="I439" s="762"/>
      <c r="J439" s="763">
        <v>164421</v>
      </c>
      <c r="K439" s="763"/>
      <c r="L439" s="764" t="s">
        <v>384</v>
      </c>
      <c r="M439" s="760"/>
      <c r="N439" s="760"/>
      <c r="O439" s="760"/>
      <c r="P439" s="760"/>
      <c r="Q439" s="760"/>
      <c r="R439" s="760"/>
      <c r="S439" s="762"/>
      <c r="T439" s="760"/>
      <c r="U439" s="760" t="s">
        <v>837</v>
      </c>
      <c r="V439" s="765">
        <v>42565.636469907404</v>
      </c>
      <c r="W439" s="765">
        <v>42401</v>
      </c>
      <c r="X439" s="765">
        <v>42468</v>
      </c>
      <c r="Y439" s="766" t="s">
        <v>824</v>
      </c>
      <c r="Z439" s="767">
        <v>1</v>
      </c>
      <c r="AA439" s="766"/>
      <c r="AB439" s="768">
        <v>2055.4</v>
      </c>
      <c r="AC439" s="769">
        <v>42735</v>
      </c>
      <c r="AD439" s="762"/>
      <c r="AE439" s="760" t="s">
        <v>825</v>
      </c>
      <c r="AF439" s="760"/>
      <c r="AG439" s="760" t="s">
        <v>822</v>
      </c>
      <c r="AH439" s="770"/>
      <c r="AI439" s="771">
        <v>20554</v>
      </c>
      <c r="AJ439" s="772">
        <v>2.39</v>
      </c>
      <c r="AK439" s="762"/>
      <c r="AL439" s="773">
        <v>1.1692117391945767</v>
      </c>
      <c r="AM439" s="774">
        <v>0.8683840361906412</v>
      </c>
      <c r="AN439" s="774">
        <v>0.79396845615304446</v>
      </c>
      <c r="AO439" s="775">
        <v>0.79978556579113214</v>
      </c>
      <c r="AP439" s="762"/>
      <c r="AQ439" s="776">
        <v>24031.978087405329</v>
      </c>
      <c r="AR439" s="777">
        <v>2.0754378464956327</v>
      </c>
      <c r="AS439" s="777">
        <v>24031.978087405329</v>
      </c>
      <c r="AT439" s="777">
        <v>2.0754378464956327</v>
      </c>
      <c r="AU439" s="762"/>
      <c r="AV439" s="777">
        <v>19080.632540361003</v>
      </c>
      <c r="AW439" s="777">
        <v>1.6599052323238384</v>
      </c>
      <c r="AX439" s="777">
        <v>19080.632540361003</v>
      </c>
      <c r="AY439" s="777">
        <v>1.6599052323238384</v>
      </c>
      <c r="AZ439" s="762"/>
      <c r="BA439" s="778">
        <v>0</v>
      </c>
      <c r="BB439" s="778">
        <v>19080.632540361003</v>
      </c>
      <c r="BC439" s="778">
        <v>19080.632540361003</v>
      </c>
      <c r="BD439" s="778">
        <v>19080.632540361003</v>
      </c>
      <c r="BE439" s="778">
        <v>19080.632540361003</v>
      </c>
      <c r="BF439" s="778">
        <v>19080.632540361003</v>
      </c>
      <c r="BG439" s="778">
        <v>19080.632540361003</v>
      </c>
      <c r="BH439" s="778">
        <v>19080.632540361003</v>
      </c>
      <c r="BI439" s="778">
        <v>19080.632540361003</v>
      </c>
      <c r="BJ439" s="778">
        <v>19080.632540361003</v>
      </c>
      <c r="BK439" s="778">
        <v>19080.632540361003</v>
      </c>
      <c r="BL439" s="778">
        <v>19080.632540361003</v>
      </c>
      <c r="BM439" s="778">
        <v>19080.632540361003</v>
      </c>
      <c r="BN439" s="778">
        <v>19080.632540361003</v>
      </c>
      <c r="BO439" s="778">
        <v>19080.632540361003</v>
      </c>
      <c r="BP439" s="778">
        <v>1315.9140346170575</v>
      </c>
      <c r="BQ439" s="778">
        <v>0</v>
      </c>
      <c r="BR439" s="778">
        <v>0</v>
      </c>
      <c r="BS439" s="778">
        <v>0</v>
      </c>
      <c r="BT439" s="778">
        <v>0</v>
      </c>
      <c r="BU439" s="778">
        <v>0</v>
      </c>
      <c r="BV439" s="778">
        <v>0</v>
      </c>
      <c r="BW439" s="778">
        <v>0</v>
      </c>
      <c r="BX439" s="778">
        <v>0</v>
      </c>
      <c r="BY439" s="778">
        <v>0</v>
      </c>
      <c r="BZ439" s="778">
        <v>0</v>
      </c>
      <c r="CA439" s="762"/>
      <c r="CB439" s="777">
        <v>0</v>
      </c>
      <c r="CC439" s="777">
        <v>1.6599052323238384</v>
      </c>
      <c r="CD439" s="777">
        <v>1.6599052323238384</v>
      </c>
      <c r="CE439" s="777">
        <v>1.6599052323238384</v>
      </c>
      <c r="CF439" s="777">
        <v>1.6599052323238384</v>
      </c>
      <c r="CG439" s="777">
        <v>1.6599052323238384</v>
      </c>
      <c r="CH439" s="777">
        <v>1.6599052323238384</v>
      </c>
      <c r="CI439" s="777">
        <v>1.6599052323238384</v>
      </c>
      <c r="CJ439" s="777">
        <v>1.6599052323238384</v>
      </c>
      <c r="CK439" s="777">
        <v>1.6599052323238384</v>
      </c>
      <c r="CL439" s="777">
        <v>1.6599052323238384</v>
      </c>
      <c r="CM439" s="777">
        <v>1.6599052323238384</v>
      </c>
      <c r="CN439" s="777">
        <v>1.6599052323238384</v>
      </c>
      <c r="CO439" s="777">
        <v>1.6599052323238384</v>
      </c>
      <c r="CP439" s="777">
        <v>1.6599052323238384</v>
      </c>
      <c r="CQ439" s="777">
        <v>0.11447694864039869</v>
      </c>
      <c r="CR439" s="777">
        <v>0</v>
      </c>
      <c r="CS439" s="777">
        <v>0</v>
      </c>
      <c r="CT439" s="777">
        <v>0</v>
      </c>
      <c r="CU439" s="777">
        <v>0</v>
      </c>
      <c r="CV439" s="777">
        <v>0</v>
      </c>
      <c r="CW439" s="777">
        <v>0</v>
      </c>
      <c r="CX439" s="777">
        <v>0</v>
      </c>
      <c r="CY439" s="777">
        <v>0</v>
      </c>
      <c r="CZ439" s="777">
        <v>0</v>
      </c>
      <c r="DA439" s="779">
        <v>0</v>
      </c>
    </row>
    <row r="440" spans="2:105">
      <c r="B440" s="780">
        <v>19711</v>
      </c>
      <c r="C440" s="781" t="s">
        <v>682</v>
      </c>
      <c r="D440" s="781" t="s">
        <v>877</v>
      </c>
      <c r="E440" s="781" t="s">
        <v>120</v>
      </c>
      <c r="F440" s="781" t="s">
        <v>820</v>
      </c>
      <c r="G440" s="806" t="s">
        <v>821</v>
      </c>
      <c r="H440" s="807">
        <v>2016</v>
      </c>
      <c r="I440" s="784"/>
      <c r="J440" s="841" t="s">
        <v>879</v>
      </c>
      <c r="K440" s="842"/>
      <c r="L440" s="764" t="s">
        <v>741</v>
      </c>
      <c r="M440" s="781"/>
      <c r="N440" s="781"/>
      <c r="O440" s="781"/>
      <c r="P440" s="781"/>
      <c r="Q440" s="781"/>
      <c r="R440" s="781"/>
      <c r="S440" s="784"/>
      <c r="T440" s="843" t="s">
        <v>833</v>
      </c>
      <c r="U440" s="781" t="s">
        <v>764</v>
      </c>
      <c r="V440" s="801">
        <v>42681</v>
      </c>
      <c r="W440" s="801">
        <v>42681</v>
      </c>
      <c r="X440" s="801">
        <v>42681</v>
      </c>
      <c r="Y440" s="787" t="s">
        <v>864</v>
      </c>
      <c r="Z440" s="787">
        <v>29</v>
      </c>
      <c r="AA440" s="844" t="s">
        <v>833</v>
      </c>
      <c r="AB440" s="787">
        <v>610</v>
      </c>
      <c r="AC440" s="790">
        <v>42825</v>
      </c>
      <c r="AD440" s="784"/>
      <c r="AE440" s="843" t="s">
        <v>825</v>
      </c>
      <c r="AF440" s="781"/>
      <c r="AG440" s="781"/>
      <c r="AH440" s="791"/>
      <c r="AI440" s="792">
        <v>4616.12</v>
      </c>
      <c r="AJ440" s="793">
        <v>1.27</v>
      </c>
      <c r="AK440" s="784">
        <v>0</v>
      </c>
      <c r="AL440" s="845">
        <v>0.69117640199769281</v>
      </c>
      <c r="AM440" s="803">
        <v>0.49147053656638151</v>
      </c>
      <c r="AN440" s="803">
        <v>0.88785311651886756</v>
      </c>
      <c r="AO440" s="804">
        <v>0.85704271877003357</v>
      </c>
      <c r="AP440" s="784">
        <v>0</v>
      </c>
      <c r="AQ440" s="797">
        <v>3190.5532127895895</v>
      </c>
      <c r="AR440" s="798">
        <v>0.62416758143930451</v>
      </c>
      <c r="AS440" s="798">
        <v>3190.5532127895895</v>
      </c>
      <c r="AT440" s="798">
        <v>0.62416758143930451</v>
      </c>
      <c r="AU440" s="784">
        <v>0</v>
      </c>
      <c r="AV440" s="798">
        <v>2832.7426133945228</v>
      </c>
      <c r="AW440" s="798">
        <v>0.53493828096485785</v>
      </c>
      <c r="AX440" s="798">
        <v>2832.7426133945228</v>
      </c>
      <c r="AY440" s="798">
        <v>0.53493828096485785</v>
      </c>
      <c r="AZ440" s="784"/>
      <c r="BA440" s="798">
        <v>0</v>
      </c>
      <c r="BB440" s="798">
        <v>2832.7426133945228</v>
      </c>
      <c r="BC440" s="798">
        <v>2832.7426133945228</v>
      </c>
      <c r="BD440" s="798">
        <v>2832.7426133945228</v>
      </c>
      <c r="BE440" s="798">
        <v>2832.7426133945228</v>
      </c>
      <c r="BF440" s="798">
        <v>2832.7426133945228</v>
      </c>
      <c r="BG440" s="798">
        <v>2832.7426133945228</v>
      </c>
      <c r="BH440" s="798">
        <v>2395.2653861342524</v>
      </c>
      <c r="BI440" s="798">
        <v>0</v>
      </c>
      <c r="BJ440" s="798">
        <v>0</v>
      </c>
      <c r="BK440" s="798">
        <v>0</v>
      </c>
      <c r="BL440" s="798">
        <v>0</v>
      </c>
      <c r="BM440" s="798">
        <v>0</v>
      </c>
      <c r="BN440" s="798">
        <v>0</v>
      </c>
      <c r="BO440" s="798">
        <v>0</v>
      </c>
      <c r="BP440" s="798">
        <v>0</v>
      </c>
      <c r="BQ440" s="798">
        <v>0</v>
      </c>
      <c r="BR440" s="798">
        <v>0</v>
      </c>
      <c r="BS440" s="798">
        <v>0</v>
      </c>
      <c r="BT440" s="798">
        <v>0</v>
      </c>
      <c r="BU440" s="798">
        <v>0</v>
      </c>
      <c r="BV440" s="798">
        <v>0</v>
      </c>
      <c r="BW440" s="798">
        <v>0</v>
      </c>
      <c r="BX440" s="798">
        <v>0</v>
      </c>
      <c r="BY440" s="798">
        <v>0</v>
      </c>
      <c r="BZ440" s="798">
        <v>0</v>
      </c>
      <c r="CA440" s="784"/>
      <c r="CB440" s="798">
        <v>0</v>
      </c>
      <c r="CC440" s="798">
        <v>0.53493828096485785</v>
      </c>
      <c r="CD440" s="798">
        <v>0.53493828096485785</v>
      </c>
      <c r="CE440" s="798">
        <v>0.53493828096485785</v>
      </c>
      <c r="CF440" s="798">
        <v>0.53493828096485785</v>
      </c>
      <c r="CG440" s="798">
        <v>0.53493828096485785</v>
      </c>
      <c r="CH440" s="798">
        <v>0.53493828096485785</v>
      </c>
      <c r="CI440" s="798">
        <v>0.45232459244783185</v>
      </c>
      <c r="CJ440" s="798">
        <v>0</v>
      </c>
      <c r="CK440" s="798">
        <v>0</v>
      </c>
      <c r="CL440" s="798">
        <v>0</v>
      </c>
      <c r="CM440" s="798">
        <v>0</v>
      </c>
      <c r="CN440" s="798">
        <v>0</v>
      </c>
      <c r="CO440" s="798">
        <v>0</v>
      </c>
      <c r="CP440" s="798">
        <v>0</v>
      </c>
      <c r="CQ440" s="798">
        <v>0</v>
      </c>
      <c r="CR440" s="798">
        <v>0</v>
      </c>
      <c r="CS440" s="798">
        <v>0</v>
      </c>
      <c r="CT440" s="798">
        <v>0</v>
      </c>
      <c r="CU440" s="798">
        <v>0</v>
      </c>
      <c r="CV440" s="798">
        <v>0</v>
      </c>
      <c r="CW440" s="798">
        <v>0</v>
      </c>
      <c r="CX440" s="798">
        <v>0</v>
      </c>
      <c r="CY440" s="798">
        <v>0</v>
      </c>
      <c r="CZ440" s="798">
        <v>0</v>
      </c>
      <c r="DA440" s="799">
        <v>0</v>
      </c>
    </row>
    <row r="441" spans="2:105">
      <c r="B441" s="759">
        <v>19528</v>
      </c>
      <c r="C441" s="760" t="s">
        <v>682</v>
      </c>
      <c r="D441" s="760" t="s">
        <v>826</v>
      </c>
      <c r="E441" s="760" t="s">
        <v>119</v>
      </c>
      <c r="F441" s="760" t="s">
        <v>820</v>
      </c>
      <c r="G441" s="760" t="s">
        <v>821</v>
      </c>
      <c r="H441" s="761">
        <v>2016</v>
      </c>
      <c r="I441" s="762"/>
      <c r="J441" s="763">
        <v>164515</v>
      </c>
      <c r="K441" s="763"/>
      <c r="L441" s="764" t="s">
        <v>384</v>
      </c>
      <c r="M441" s="760"/>
      <c r="N441" s="760"/>
      <c r="O441" s="760"/>
      <c r="P441" s="760"/>
      <c r="Q441" s="760"/>
      <c r="R441" s="760"/>
      <c r="S441" s="762"/>
      <c r="T441" s="760"/>
      <c r="U441" s="760" t="s">
        <v>841</v>
      </c>
      <c r="V441" s="765">
        <v>42570.484675925924</v>
      </c>
      <c r="W441" s="765">
        <v>42461</v>
      </c>
      <c r="X441" s="765">
        <v>42551</v>
      </c>
      <c r="Y441" s="766" t="s">
        <v>824</v>
      </c>
      <c r="Z441" s="767">
        <v>1</v>
      </c>
      <c r="AA441" s="766"/>
      <c r="AB441" s="768">
        <v>2565</v>
      </c>
      <c r="AC441" s="769">
        <v>42735</v>
      </c>
      <c r="AD441" s="762"/>
      <c r="AE441" s="760" t="s">
        <v>825</v>
      </c>
      <c r="AF441" s="760"/>
      <c r="AG441" s="760" t="s">
        <v>822</v>
      </c>
      <c r="AH441" s="770"/>
      <c r="AI441" s="771">
        <v>13428</v>
      </c>
      <c r="AJ441" s="772">
        <v>3.3570000000000002</v>
      </c>
      <c r="AK441" s="762"/>
      <c r="AL441" s="773">
        <v>1.9182824126108768</v>
      </c>
      <c r="AM441" s="774">
        <v>2.1805834716136938</v>
      </c>
      <c r="AN441" s="774">
        <v>0.79396845615304446</v>
      </c>
      <c r="AO441" s="775">
        <v>0.79978556579113214</v>
      </c>
      <c r="AP441" s="762"/>
      <c r="AQ441" s="776">
        <v>25758.696236538854</v>
      </c>
      <c r="AR441" s="777">
        <v>7.3202187142071704</v>
      </c>
      <c r="AS441" s="777">
        <v>25758.696236538854</v>
      </c>
      <c r="AT441" s="777">
        <v>7.3202187142071704</v>
      </c>
      <c r="AU441" s="762"/>
      <c r="AV441" s="777">
        <v>20451.59228343999</v>
      </c>
      <c r="AW441" s="777">
        <v>5.8546052660570158</v>
      </c>
      <c r="AX441" s="777">
        <v>20451.59228343999</v>
      </c>
      <c r="AY441" s="777">
        <v>5.8546052660570158</v>
      </c>
      <c r="AZ441" s="762"/>
      <c r="BA441" s="778">
        <v>0</v>
      </c>
      <c r="BB441" s="778">
        <v>20451.59228343999</v>
      </c>
      <c r="BC441" s="778">
        <v>20451.59228343999</v>
      </c>
      <c r="BD441" s="778">
        <v>20451.59228343999</v>
      </c>
      <c r="BE441" s="778">
        <v>20451.59228343999</v>
      </c>
      <c r="BF441" s="778">
        <v>20451.59228343999</v>
      </c>
      <c r="BG441" s="778">
        <v>20451.59228343999</v>
      </c>
      <c r="BH441" s="778">
        <v>20451.59228343999</v>
      </c>
      <c r="BI441" s="778">
        <v>20451.59228343999</v>
      </c>
      <c r="BJ441" s="778">
        <v>20451.59228343999</v>
      </c>
      <c r="BK441" s="778">
        <v>20451.59228343999</v>
      </c>
      <c r="BL441" s="778">
        <v>20451.59228343999</v>
      </c>
      <c r="BM441" s="778">
        <v>20451.59228343999</v>
      </c>
      <c r="BN441" s="778">
        <v>20451.59228343999</v>
      </c>
      <c r="BO441" s="778">
        <v>20451.59228343999</v>
      </c>
      <c r="BP441" s="778">
        <v>20152.308289812718</v>
      </c>
      <c r="BQ441" s="778">
        <v>0</v>
      </c>
      <c r="BR441" s="778">
        <v>0</v>
      </c>
      <c r="BS441" s="778">
        <v>0</v>
      </c>
      <c r="BT441" s="778">
        <v>0</v>
      </c>
      <c r="BU441" s="778">
        <v>0</v>
      </c>
      <c r="BV441" s="778">
        <v>0</v>
      </c>
      <c r="BW441" s="778">
        <v>0</v>
      </c>
      <c r="BX441" s="778">
        <v>0</v>
      </c>
      <c r="BY441" s="778">
        <v>0</v>
      </c>
      <c r="BZ441" s="778">
        <v>0</v>
      </c>
      <c r="CA441" s="762"/>
      <c r="CB441" s="777">
        <v>0</v>
      </c>
      <c r="CC441" s="777">
        <v>5.8546052660570158</v>
      </c>
      <c r="CD441" s="777">
        <v>5.8546052660570158</v>
      </c>
      <c r="CE441" s="777">
        <v>5.8546052660570158</v>
      </c>
      <c r="CF441" s="777">
        <v>5.8546052660570158</v>
      </c>
      <c r="CG441" s="777">
        <v>5.8546052660570158</v>
      </c>
      <c r="CH441" s="777">
        <v>5.8546052660570158</v>
      </c>
      <c r="CI441" s="777">
        <v>5.8546052660570158</v>
      </c>
      <c r="CJ441" s="777">
        <v>5.8546052660570158</v>
      </c>
      <c r="CK441" s="777">
        <v>5.8546052660570158</v>
      </c>
      <c r="CL441" s="777">
        <v>5.8546052660570158</v>
      </c>
      <c r="CM441" s="777">
        <v>5.8546052660570158</v>
      </c>
      <c r="CN441" s="777">
        <v>5.8546052660570158</v>
      </c>
      <c r="CO441" s="777">
        <v>5.8546052660570158</v>
      </c>
      <c r="CP441" s="777">
        <v>5.8546052660570158</v>
      </c>
      <c r="CQ441" s="777">
        <v>5.768930291666118</v>
      </c>
      <c r="CR441" s="777">
        <v>0</v>
      </c>
      <c r="CS441" s="777">
        <v>0</v>
      </c>
      <c r="CT441" s="777">
        <v>0</v>
      </c>
      <c r="CU441" s="777">
        <v>0</v>
      </c>
      <c r="CV441" s="777">
        <v>0</v>
      </c>
      <c r="CW441" s="777">
        <v>0</v>
      </c>
      <c r="CX441" s="777">
        <v>0</v>
      </c>
      <c r="CY441" s="777">
        <v>0</v>
      </c>
      <c r="CZ441" s="777">
        <v>0</v>
      </c>
      <c r="DA441" s="779">
        <v>0</v>
      </c>
    </row>
    <row r="442" spans="2:105">
      <c r="B442" s="759">
        <v>19530</v>
      </c>
      <c r="C442" s="760" t="s">
        <v>682</v>
      </c>
      <c r="D442" s="760" t="s">
        <v>826</v>
      </c>
      <c r="E442" s="760" t="s">
        <v>119</v>
      </c>
      <c r="F442" s="760" t="s">
        <v>820</v>
      </c>
      <c r="G442" s="760" t="s">
        <v>821</v>
      </c>
      <c r="H442" s="761">
        <v>2016</v>
      </c>
      <c r="I442" s="762"/>
      <c r="J442" s="763">
        <v>164709</v>
      </c>
      <c r="K442" s="763"/>
      <c r="L442" s="764" t="s">
        <v>384</v>
      </c>
      <c r="M442" s="760"/>
      <c r="N442" s="760"/>
      <c r="O442" s="760"/>
      <c r="P442" s="760"/>
      <c r="Q442" s="760"/>
      <c r="R442" s="760"/>
      <c r="S442" s="762"/>
      <c r="T442" s="760"/>
      <c r="U442" s="760" t="s">
        <v>837</v>
      </c>
      <c r="V442" s="765">
        <v>42576.303564814814</v>
      </c>
      <c r="W442" s="765">
        <v>42370</v>
      </c>
      <c r="X442" s="765">
        <v>42613</v>
      </c>
      <c r="Y442" s="766" t="s">
        <v>824</v>
      </c>
      <c r="Z442" s="767">
        <v>1</v>
      </c>
      <c r="AA442" s="766"/>
      <c r="AB442" s="768">
        <v>1092.49</v>
      </c>
      <c r="AC442" s="769">
        <v>42735</v>
      </c>
      <c r="AD442" s="762"/>
      <c r="AE442" s="760" t="s">
        <v>825</v>
      </c>
      <c r="AF442" s="760"/>
      <c r="AG442" s="760" t="s">
        <v>822</v>
      </c>
      <c r="AH442" s="770"/>
      <c r="AI442" s="771">
        <v>10924.9</v>
      </c>
      <c r="AJ442" s="772">
        <v>1.25</v>
      </c>
      <c r="AK442" s="762"/>
      <c r="AL442" s="773">
        <v>1.1692117391945767</v>
      </c>
      <c r="AM442" s="774">
        <v>0.8683840361906412</v>
      </c>
      <c r="AN442" s="774">
        <v>0.79396845615304446</v>
      </c>
      <c r="AO442" s="775">
        <v>0.79978556579113214</v>
      </c>
      <c r="AP442" s="762"/>
      <c r="AQ442" s="776">
        <v>12773.52132952683</v>
      </c>
      <c r="AR442" s="777">
        <v>1.0854800452383015</v>
      </c>
      <c r="AS442" s="777">
        <v>12773.52132952683</v>
      </c>
      <c r="AT442" s="777">
        <v>1.0854800452383015</v>
      </c>
      <c r="AU442" s="762"/>
      <c r="AV442" s="777">
        <v>10141.7730096424</v>
      </c>
      <c r="AW442" s="777">
        <v>0.86815127213589871</v>
      </c>
      <c r="AX442" s="777">
        <v>10141.7730096424</v>
      </c>
      <c r="AY442" s="777">
        <v>0.86815127213589871</v>
      </c>
      <c r="AZ442" s="762"/>
      <c r="BA442" s="778">
        <v>0</v>
      </c>
      <c r="BB442" s="778">
        <v>10141.7730096424</v>
      </c>
      <c r="BC442" s="778">
        <v>10141.7730096424</v>
      </c>
      <c r="BD442" s="778">
        <v>10141.7730096424</v>
      </c>
      <c r="BE442" s="778">
        <v>10141.7730096424</v>
      </c>
      <c r="BF442" s="778">
        <v>10141.7730096424</v>
      </c>
      <c r="BG442" s="778">
        <v>10141.7730096424</v>
      </c>
      <c r="BH442" s="778">
        <v>10141.7730096424</v>
      </c>
      <c r="BI442" s="778">
        <v>10141.7730096424</v>
      </c>
      <c r="BJ442" s="778">
        <v>10141.7730096424</v>
      </c>
      <c r="BK442" s="778">
        <v>10141.7730096424</v>
      </c>
      <c r="BL442" s="778">
        <v>10141.7730096424</v>
      </c>
      <c r="BM442" s="778">
        <v>10141.7730096424</v>
      </c>
      <c r="BN442" s="778">
        <v>10141.7730096424</v>
      </c>
      <c r="BO442" s="778">
        <v>10141.7730096424</v>
      </c>
      <c r="BP442" s="778">
        <v>699.43705540468477</v>
      </c>
      <c r="BQ442" s="778">
        <v>0</v>
      </c>
      <c r="BR442" s="778">
        <v>0</v>
      </c>
      <c r="BS442" s="778">
        <v>0</v>
      </c>
      <c r="BT442" s="778">
        <v>0</v>
      </c>
      <c r="BU442" s="778">
        <v>0</v>
      </c>
      <c r="BV442" s="778">
        <v>0</v>
      </c>
      <c r="BW442" s="778">
        <v>0</v>
      </c>
      <c r="BX442" s="778">
        <v>0</v>
      </c>
      <c r="BY442" s="778">
        <v>0</v>
      </c>
      <c r="BZ442" s="778">
        <v>0</v>
      </c>
      <c r="CA442" s="762"/>
      <c r="CB442" s="777">
        <v>0</v>
      </c>
      <c r="CC442" s="777">
        <v>0.86815127213589871</v>
      </c>
      <c r="CD442" s="777">
        <v>0.86815127213589871</v>
      </c>
      <c r="CE442" s="777">
        <v>0.86815127213589871</v>
      </c>
      <c r="CF442" s="777">
        <v>0.86815127213589871</v>
      </c>
      <c r="CG442" s="777">
        <v>0.86815127213589871</v>
      </c>
      <c r="CH442" s="777">
        <v>0.86815127213589871</v>
      </c>
      <c r="CI442" s="777">
        <v>0.86815127213589871</v>
      </c>
      <c r="CJ442" s="777">
        <v>0.86815127213589871</v>
      </c>
      <c r="CK442" s="777">
        <v>0.86815127213589871</v>
      </c>
      <c r="CL442" s="777">
        <v>0.86815127213589871</v>
      </c>
      <c r="CM442" s="777">
        <v>0.86815127213589871</v>
      </c>
      <c r="CN442" s="777">
        <v>0.86815127213589871</v>
      </c>
      <c r="CO442" s="777">
        <v>0.86815127213589871</v>
      </c>
      <c r="CP442" s="777">
        <v>0.86815127213589871</v>
      </c>
      <c r="CQ442" s="777">
        <v>5.9872881088074627E-2</v>
      </c>
      <c r="CR442" s="777">
        <v>0</v>
      </c>
      <c r="CS442" s="777">
        <v>0</v>
      </c>
      <c r="CT442" s="777">
        <v>0</v>
      </c>
      <c r="CU442" s="777">
        <v>0</v>
      </c>
      <c r="CV442" s="777">
        <v>0</v>
      </c>
      <c r="CW442" s="777">
        <v>0</v>
      </c>
      <c r="CX442" s="777">
        <v>0</v>
      </c>
      <c r="CY442" s="777">
        <v>0</v>
      </c>
      <c r="CZ442" s="777">
        <v>0</v>
      </c>
      <c r="DA442" s="779">
        <v>0</v>
      </c>
    </row>
    <row r="443" spans="2:105">
      <c r="B443" s="759">
        <v>19531</v>
      </c>
      <c r="C443" s="760" t="s">
        <v>682</v>
      </c>
      <c r="D443" s="760" t="s">
        <v>826</v>
      </c>
      <c r="E443" s="760" t="s">
        <v>119</v>
      </c>
      <c r="F443" s="760" t="s">
        <v>820</v>
      </c>
      <c r="G443" s="760" t="s">
        <v>821</v>
      </c>
      <c r="H443" s="761">
        <v>2016</v>
      </c>
      <c r="I443" s="762"/>
      <c r="J443" s="763">
        <v>164720</v>
      </c>
      <c r="K443" s="763"/>
      <c r="L443" s="764" t="s">
        <v>741</v>
      </c>
      <c r="M443" s="760"/>
      <c r="N443" s="760"/>
      <c r="O443" s="760"/>
      <c r="P443" s="760"/>
      <c r="Q443" s="760"/>
      <c r="R443" s="760"/>
      <c r="S443" s="762"/>
      <c r="T443" s="760"/>
      <c r="U443" s="760" t="s">
        <v>823</v>
      </c>
      <c r="V443" s="765">
        <v>42576.452696759261</v>
      </c>
      <c r="W443" s="765">
        <v>42606</v>
      </c>
      <c r="X443" s="765">
        <v>42606</v>
      </c>
      <c r="Y443" s="766" t="s">
        <v>824</v>
      </c>
      <c r="Z443" s="767">
        <v>1</v>
      </c>
      <c r="AA443" s="766"/>
      <c r="AB443" s="768">
        <v>406</v>
      </c>
      <c r="AC443" s="769">
        <v>42735</v>
      </c>
      <c r="AD443" s="762"/>
      <c r="AE443" s="760" t="s">
        <v>825</v>
      </c>
      <c r="AF443" s="760"/>
      <c r="AG443" s="760" t="s">
        <v>822</v>
      </c>
      <c r="AH443" s="770"/>
      <c r="AI443" s="771">
        <v>4423.3410000000003</v>
      </c>
      <c r="AJ443" s="772">
        <v>1.131</v>
      </c>
      <c r="AK443" s="762"/>
      <c r="AL443" s="773">
        <v>0.80333691333369117</v>
      </c>
      <c r="AM443" s="774">
        <v>0.23972950827633785</v>
      </c>
      <c r="AN443" s="774">
        <v>0.79396845615304434</v>
      </c>
      <c r="AO443" s="775">
        <v>0.79978556579113214</v>
      </c>
      <c r="AP443" s="762"/>
      <c r="AQ443" s="776">
        <v>3553.4331055623629</v>
      </c>
      <c r="AR443" s="777">
        <v>0.27113407386053812</v>
      </c>
      <c r="AS443" s="777">
        <v>3553.4331055623629</v>
      </c>
      <c r="AT443" s="777">
        <v>0.27113407386053812</v>
      </c>
      <c r="AU443" s="762"/>
      <c r="AV443" s="777">
        <v>2821.3137968664673</v>
      </c>
      <c r="AW443" s="777">
        <v>0.2168491186678051</v>
      </c>
      <c r="AX443" s="777">
        <v>2821.3137968664673</v>
      </c>
      <c r="AY443" s="777">
        <v>0.2168491186678051</v>
      </c>
      <c r="AZ443" s="762"/>
      <c r="BA443" s="778">
        <v>0</v>
      </c>
      <c r="BB443" s="778">
        <v>2821.3137968664673</v>
      </c>
      <c r="BC443" s="778">
        <v>2821.3137968664673</v>
      </c>
      <c r="BD443" s="778">
        <v>2821.3137968664673</v>
      </c>
      <c r="BE443" s="778">
        <v>2821.3137968664673</v>
      </c>
      <c r="BF443" s="778">
        <v>2821.3137968664673</v>
      </c>
      <c r="BG443" s="778">
        <v>2821.3137968664673</v>
      </c>
      <c r="BH443" s="778">
        <v>2821.3137968664673</v>
      </c>
      <c r="BI443" s="778">
        <v>2821.3137968664673</v>
      </c>
      <c r="BJ443" s="778">
        <v>2821.3137968664673</v>
      </c>
      <c r="BK443" s="778">
        <v>2821.3137968664673</v>
      </c>
      <c r="BL443" s="778">
        <v>0</v>
      </c>
      <c r="BM443" s="778">
        <v>0</v>
      </c>
      <c r="BN443" s="778">
        <v>0</v>
      </c>
      <c r="BO443" s="778">
        <v>0</v>
      </c>
      <c r="BP443" s="778">
        <v>0</v>
      </c>
      <c r="BQ443" s="778">
        <v>0</v>
      </c>
      <c r="BR443" s="778">
        <v>0</v>
      </c>
      <c r="BS443" s="778">
        <v>0</v>
      </c>
      <c r="BT443" s="778">
        <v>0</v>
      </c>
      <c r="BU443" s="778">
        <v>0</v>
      </c>
      <c r="BV443" s="778">
        <v>0</v>
      </c>
      <c r="BW443" s="778">
        <v>0</v>
      </c>
      <c r="BX443" s="778">
        <v>0</v>
      </c>
      <c r="BY443" s="778">
        <v>0</v>
      </c>
      <c r="BZ443" s="778">
        <v>0</v>
      </c>
      <c r="CA443" s="762"/>
      <c r="CB443" s="777">
        <v>0</v>
      </c>
      <c r="CC443" s="777">
        <v>0.2168491186678051</v>
      </c>
      <c r="CD443" s="777">
        <v>0.2168491186678051</v>
      </c>
      <c r="CE443" s="777">
        <v>0.2168491186678051</v>
      </c>
      <c r="CF443" s="777">
        <v>0.2168491186678051</v>
      </c>
      <c r="CG443" s="777">
        <v>0.2168491186678051</v>
      </c>
      <c r="CH443" s="777">
        <v>0.2168491186678051</v>
      </c>
      <c r="CI443" s="777">
        <v>0.2168491186678051</v>
      </c>
      <c r="CJ443" s="777">
        <v>0.2168491186678051</v>
      </c>
      <c r="CK443" s="777">
        <v>0.2168491186678051</v>
      </c>
      <c r="CL443" s="777">
        <v>0.2168491186678051</v>
      </c>
      <c r="CM443" s="777">
        <v>0</v>
      </c>
      <c r="CN443" s="777">
        <v>0</v>
      </c>
      <c r="CO443" s="777">
        <v>0</v>
      </c>
      <c r="CP443" s="777">
        <v>0</v>
      </c>
      <c r="CQ443" s="777">
        <v>0</v>
      </c>
      <c r="CR443" s="777">
        <v>0</v>
      </c>
      <c r="CS443" s="777">
        <v>0</v>
      </c>
      <c r="CT443" s="777">
        <v>0</v>
      </c>
      <c r="CU443" s="777">
        <v>0</v>
      </c>
      <c r="CV443" s="777">
        <v>0</v>
      </c>
      <c r="CW443" s="777">
        <v>0</v>
      </c>
      <c r="CX443" s="777">
        <v>0</v>
      </c>
      <c r="CY443" s="777">
        <v>0</v>
      </c>
      <c r="CZ443" s="777">
        <v>0</v>
      </c>
      <c r="DA443" s="779">
        <v>0</v>
      </c>
    </row>
    <row r="444" spans="2:105">
      <c r="B444" s="759">
        <v>19533</v>
      </c>
      <c r="C444" s="760" t="s">
        <v>682</v>
      </c>
      <c r="D444" s="760" t="s">
        <v>826</v>
      </c>
      <c r="E444" s="760" t="s">
        <v>119</v>
      </c>
      <c r="F444" s="760" t="s">
        <v>820</v>
      </c>
      <c r="G444" s="760" t="s">
        <v>821</v>
      </c>
      <c r="H444" s="761">
        <v>2016</v>
      </c>
      <c r="I444" s="762"/>
      <c r="J444" s="763">
        <v>165053</v>
      </c>
      <c r="K444" s="763"/>
      <c r="L444" s="764" t="s">
        <v>384</v>
      </c>
      <c r="M444" s="760"/>
      <c r="N444" s="760"/>
      <c r="O444" s="760"/>
      <c r="P444" s="760"/>
      <c r="Q444" s="760"/>
      <c r="R444" s="760"/>
      <c r="S444" s="762"/>
      <c r="T444" s="760"/>
      <c r="U444" s="760" t="s">
        <v>841</v>
      </c>
      <c r="V444" s="765">
        <v>42587.550185185188</v>
      </c>
      <c r="W444" s="765">
        <v>42430</v>
      </c>
      <c r="X444" s="765">
        <v>42480</v>
      </c>
      <c r="Y444" s="766" t="s">
        <v>824</v>
      </c>
      <c r="Z444" s="767">
        <v>1</v>
      </c>
      <c r="AA444" s="766"/>
      <c r="AB444" s="768">
        <v>3980</v>
      </c>
      <c r="AC444" s="769">
        <v>42735</v>
      </c>
      <c r="AD444" s="762"/>
      <c r="AE444" s="760" t="s">
        <v>825</v>
      </c>
      <c r="AF444" s="760"/>
      <c r="AG444" s="760" t="s">
        <v>822</v>
      </c>
      <c r="AH444" s="770"/>
      <c r="AI444" s="771">
        <v>20142</v>
      </c>
      <c r="AJ444" s="772">
        <v>5.0354999999999999</v>
      </c>
      <c r="AK444" s="762"/>
      <c r="AL444" s="773">
        <v>1.9182824126108771</v>
      </c>
      <c r="AM444" s="774">
        <v>2.1805834716136938</v>
      </c>
      <c r="AN444" s="774">
        <v>0.79396845615304446</v>
      </c>
      <c r="AO444" s="775">
        <v>0.79978556579113214</v>
      </c>
      <c r="AP444" s="762"/>
      <c r="AQ444" s="776">
        <v>38638.044354808284</v>
      </c>
      <c r="AR444" s="777">
        <v>10.980328071310755</v>
      </c>
      <c r="AS444" s="777">
        <v>38638.044354808284</v>
      </c>
      <c r="AT444" s="777">
        <v>10.980328071310755</v>
      </c>
      <c r="AU444" s="762"/>
      <c r="AV444" s="777">
        <v>30677.388425159988</v>
      </c>
      <c r="AW444" s="777">
        <v>8.7819078990855228</v>
      </c>
      <c r="AX444" s="777">
        <v>30677.388425159988</v>
      </c>
      <c r="AY444" s="777">
        <v>8.7819078990855228</v>
      </c>
      <c r="AZ444" s="762"/>
      <c r="BA444" s="778">
        <v>0</v>
      </c>
      <c r="BB444" s="778">
        <v>30677.388425159988</v>
      </c>
      <c r="BC444" s="778">
        <v>30677.388425159988</v>
      </c>
      <c r="BD444" s="778">
        <v>30677.388425159988</v>
      </c>
      <c r="BE444" s="778">
        <v>30677.388425159988</v>
      </c>
      <c r="BF444" s="778">
        <v>30677.388425159988</v>
      </c>
      <c r="BG444" s="778">
        <v>30677.388425159988</v>
      </c>
      <c r="BH444" s="778">
        <v>30677.388425159988</v>
      </c>
      <c r="BI444" s="778">
        <v>30677.388425159988</v>
      </c>
      <c r="BJ444" s="778">
        <v>30677.388425159988</v>
      </c>
      <c r="BK444" s="778">
        <v>30677.388425159988</v>
      </c>
      <c r="BL444" s="778">
        <v>30677.388425159988</v>
      </c>
      <c r="BM444" s="778">
        <v>30677.388425159988</v>
      </c>
      <c r="BN444" s="778">
        <v>30677.388425159988</v>
      </c>
      <c r="BO444" s="778">
        <v>30677.388425159988</v>
      </c>
      <c r="BP444" s="778">
        <v>30228.462434719077</v>
      </c>
      <c r="BQ444" s="778">
        <v>0</v>
      </c>
      <c r="BR444" s="778">
        <v>0</v>
      </c>
      <c r="BS444" s="778">
        <v>0</v>
      </c>
      <c r="BT444" s="778">
        <v>0</v>
      </c>
      <c r="BU444" s="778">
        <v>0</v>
      </c>
      <c r="BV444" s="778">
        <v>0</v>
      </c>
      <c r="BW444" s="778">
        <v>0</v>
      </c>
      <c r="BX444" s="778">
        <v>0</v>
      </c>
      <c r="BY444" s="778">
        <v>0</v>
      </c>
      <c r="BZ444" s="778">
        <v>0</v>
      </c>
      <c r="CA444" s="762"/>
      <c r="CB444" s="777">
        <v>0</v>
      </c>
      <c r="CC444" s="777">
        <v>8.7819078990855228</v>
      </c>
      <c r="CD444" s="777">
        <v>8.7819078990855228</v>
      </c>
      <c r="CE444" s="777">
        <v>8.7819078990855228</v>
      </c>
      <c r="CF444" s="777">
        <v>8.7819078990855228</v>
      </c>
      <c r="CG444" s="777">
        <v>8.7819078990855228</v>
      </c>
      <c r="CH444" s="777">
        <v>8.7819078990855228</v>
      </c>
      <c r="CI444" s="777">
        <v>8.7819078990855228</v>
      </c>
      <c r="CJ444" s="777">
        <v>8.7819078990855228</v>
      </c>
      <c r="CK444" s="777">
        <v>8.7819078990855228</v>
      </c>
      <c r="CL444" s="777">
        <v>8.7819078990855228</v>
      </c>
      <c r="CM444" s="777">
        <v>8.7819078990855228</v>
      </c>
      <c r="CN444" s="777">
        <v>8.7819078990855228</v>
      </c>
      <c r="CO444" s="777">
        <v>8.7819078990855228</v>
      </c>
      <c r="CP444" s="777">
        <v>8.7819078990855228</v>
      </c>
      <c r="CQ444" s="777">
        <v>8.6533954374991762</v>
      </c>
      <c r="CR444" s="777">
        <v>0</v>
      </c>
      <c r="CS444" s="777">
        <v>0</v>
      </c>
      <c r="CT444" s="777">
        <v>0</v>
      </c>
      <c r="CU444" s="777">
        <v>0</v>
      </c>
      <c r="CV444" s="777">
        <v>0</v>
      </c>
      <c r="CW444" s="777">
        <v>0</v>
      </c>
      <c r="CX444" s="777">
        <v>0</v>
      </c>
      <c r="CY444" s="777">
        <v>0</v>
      </c>
      <c r="CZ444" s="777">
        <v>0</v>
      </c>
      <c r="DA444" s="779">
        <v>0</v>
      </c>
    </row>
    <row r="445" spans="2:105">
      <c r="B445" s="759">
        <v>19534</v>
      </c>
      <c r="C445" s="760" t="s">
        <v>682</v>
      </c>
      <c r="D445" s="760" t="s">
        <v>826</v>
      </c>
      <c r="E445" s="760" t="s">
        <v>119</v>
      </c>
      <c r="F445" s="760" t="s">
        <v>820</v>
      </c>
      <c r="G445" s="760" t="s">
        <v>821</v>
      </c>
      <c r="H445" s="761">
        <v>2016</v>
      </c>
      <c r="I445" s="762"/>
      <c r="J445" s="763">
        <v>165375</v>
      </c>
      <c r="K445" s="763"/>
      <c r="L445" s="764" t="s">
        <v>384</v>
      </c>
      <c r="M445" s="760"/>
      <c r="N445" s="760"/>
      <c r="O445" s="760"/>
      <c r="P445" s="760"/>
      <c r="Q445" s="760"/>
      <c r="R445" s="760"/>
      <c r="S445" s="762"/>
      <c r="T445" s="760"/>
      <c r="U445" s="760" t="s">
        <v>880</v>
      </c>
      <c r="V445" s="765">
        <v>42598.359201388892</v>
      </c>
      <c r="W445" s="765">
        <v>42558</v>
      </c>
      <c r="X445" s="765">
        <v>42604</v>
      </c>
      <c r="Y445" s="766" t="s">
        <v>824</v>
      </c>
      <c r="Z445" s="767">
        <v>1</v>
      </c>
      <c r="AA445" s="766"/>
      <c r="AB445" s="768">
        <v>214.62</v>
      </c>
      <c r="AC445" s="769">
        <v>42735</v>
      </c>
      <c r="AD445" s="762"/>
      <c r="AE445" s="760" t="s">
        <v>825</v>
      </c>
      <c r="AF445" s="760"/>
      <c r="AG445" s="760" t="s">
        <v>822</v>
      </c>
      <c r="AH445" s="770"/>
      <c r="AI445" s="771">
        <v>4292.3999999999996</v>
      </c>
      <c r="AJ445" s="772">
        <v>0</v>
      </c>
      <c r="AK445" s="762"/>
      <c r="AL445" s="773">
        <v>0.95537581549608874</v>
      </c>
      <c r="AM445" s="774">
        <v>1</v>
      </c>
      <c r="AN445" s="774">
        <v>0.79396845615304457</v>
      </c>
      <c r="AO445" s="775">
        <v>1</v>
      </c>
      <c r="AP445" s="762"/>
      <c r="AQ445" s="776">
        <v>4100.8551504354109</v>
      </c>
      <c r="AR445" s="777">
        <v>0</v>
      </c>
      <c r="AS445" s="777">
        <v>4007.0610845766819</v>
      </c>
      <c r="AT445" s="777">
        <v>0</v>
      </c>
      <c r="AU445" s="762"/>
      <c r="AV445" s="777">
        <v>3255.9496326984645</v>
      </c>
      <c r="AW445" s="777">
        <v>0</v>
      </c>
      <c r="AX445" s="777">
        <v>3181.4801030322919</v>
      </c>
      <c r="AY445" s="777">
        <v>0</v>
      </c>
      <c r="AZ445" s="762"/>
      <c r="BA445" s="778">
        <v>0</v>
      </c>
      <c r="BB445" s="778">
        <v>3255.9496326984645</v>
      </c>
      <c r="BC445" s="778">
        <v>3181.4801030322919</v>
      </c>
      <c r="BD445" s="778">
        <v>3181.4801030322919</v>
      </c>
      <c r="BE445" s="778">
        <v>3181.4801030322919</v>
      </c>
      <c r="BF445" s="778">
        <v>3181.4801030322919</v>
      </c>
      <c r="BG445" s="778">
        <v>3181.4801030322919</v>
      </c>
      <c r="BH445" s="778">
        <v>3181.4801030322919</v>
      </c>
      <c r="BI445" s="778">
        <v>3181.4801030322919</v>
      </c>
      <c r="BJ445" s="778">
        <v>3181.4801030322919</v>
      </c>
      <c r="BK445" s="778">
        <v>3181.4801030322919</v>
      </c>
      <c r="BL445" s="778">
        <v>3181.4801030322919</v>
      </c>
      <c r="BM445" s="778">
        <v>2073.5812177271814</v>
      </c>
      <c r="BN445" s="778">
        <v>0</v>
      </c>
      <c r="BO445" s="778">
        <v>0</v>
      </c>
      <c r="BP445" s="778">
        <v>0</v>
      </c>
      <c r="BQ445" s="778">
        <v>0</v>
      </c>
      <c r="BR445" s="778">
        <v>0</v>
      </c>
      <c r="BS445" s="778">
        <v>0</v>
      </c>
      <c r="BT445" s="778">
        <v>0</v>
      </c>
      <c r="BU445" s="778">
        <v>0</v>
      </c>
      <c r="BV445" s="778">
        <v>0</v>
      </c>
      <c r="BW445" s="778">
        <v>0</v>
      </c>
      <c r="BX445" s="778">
        <v>0</v>
      </c>
      <c r="BY445" s="778">
        <v>0</v>
      </c>
      <c r="BZ445" s="778">
        <v>0</v>
      </c>
      <c r="CA445" s="762"/>
      <c r="CB445" s="777">
        <v>0</v>
      </c>
      <c r="CC445" s="777">
        <v>0</v>
      </c>
      <c r="CD445" s="777">
        <v>0</v>
      </c>
      <c r="CE445" s="777">
        <v>0</v>
      </c>
      <c r="CF445" s="777">
        <v>0</v>
      </c>
      <c r="CG445" s="777">
        <v>0</v>
      </c>
      <c r="CH445" s="777">
        <v>0</v>
      </c>
      <c r="CI445" s="777">
        <v>0</v>
      </c>
      <c r="CJ445" s="777">
        <v>0</v>
      </c>
      <c r="CK445" s="777">
        <v>0</v>
      </c>
      <c r="CL445" s="777">
        <v>0</v>
      </c>
      <c r="CM445" s="777">
        <v>0</v>
      </c>
      <c r="CN445" s="777">
        <v>0</v>
      </c>
      <c r="CO445" s="777">
        <v>0</v>
      </c>
      <c r="CP445" s="777">
        <v>0</v>
      </c>
      <c r="CQ445" s="777">
        <v>0</v>
      </c>
      <c r="CR445" s="777">
        <v>0</v>
      </c>
      <c r="CS445" s="777">
        <v>0</v>
      </c>
      <c r="CT445" s="777">
        <v>0</v>
      </c>
      <c r="CU445" s="777">
        <v>0</v>
      </c>
      <c r="CV445" s="777">
        <v>0</v>
      </c>
      <c r="CW445" s="777">
        <v>0</v>
      </c>
      <c r="CX445" s="777">
        <v>0</v>
      </c>
      <c r="CY445" s="777">
        <v>0</v>
      </c>
      <c r="CZ445" s="777">
        <v>0</v>
      </c>
      <c r="DA445" s="779">
        <v>0</v>
      </c>
    </row>
    <row r="446" spans="2:105">
      <c r="B446" s="759">
        <v>19522</v>
      </c>
      <c r="C446" s="760" t="s">
        <v>682</v>
      </c>
      <c r="D446" s="760" t="s">
        <v>826</v>
      </c>
      <c r="E446" s="760" t="s">
        <v>119</v>
      </c>
      <c r="F446" s="760" t="s">
        <v>820</v>
      </c>
      <c r="G446" s="760" t="s">
        <v>821</v>
      </c>
      <c r="H446" s="761">
        <v>2016</v>
      </c>
      <c r="I446" s="762"/>
      <c r="J446" s="763">
        <v>162030</v>
      </c>
      <c r="K446" s="763"/>
      <c r="L446" s="764" t="s">
        <v>741</v>
      </c>
      <c r="M446" s="760"/>
      <c r="N446" s="760"/>
      <c r="O446" s="760"/>
      <c r="P446" s="760"/>
      <c r="Q446" s="760"/>
      <c r="R446" s="760"/>
      <c r="S446" s="762"/>
      <c r="T446" s="760"/>
      <c r="U446" s="760" t="s">
        <v>827</v>
      </c>
      <c r="V446" s="765">
        <v>42536.353414351855</v>
      </c>
      <c r="W446" s="765">
        <v>42526</v>
      </c>
      <c r="X446" s="765">
        <v>42691</v>
      </c>
      <c r="Y446" s="766" t="s">
        <v>824</v>
      </c>
      <c r="Z446" s="767">
        <v>2</v>
      </c>
      <c r="AA446" s="766"/>
      <c r="AB446" s="768">
        <v>8228</v>
      </c>
      <c r="AC446" s="769">
        <v>42825</v>
      </c>
      <c r="AD446" s="762"/>
      <c r="AE446" s="760" t="s">
        <v>825</v>
      </c>
      <c r="AF446" s="760"/>
      <c r="AG446" s="760"/>
      <c r="AH446" s="770"/>
      <c r="AI446" s="771">
        <v>206942</v>
      </c>
      <c r="AJ446" s="772">
        <v>38.599999999999994</v>
      </c>
      <c r="AK446" s="762"/>
      <c r="AL446" s="773">
        <v>0.7607137547032512</v>
      </c>
      <c r="AM446" s="774">
        <v>0.76527568936131596</v>
      </c>
      <c r="AN446" s="774">
        <v>0.79396845615304434</v>
      </c>
      <c r="AO446" s="775">
        <v>0.79978556579113214</v>
      </c>
      <c r="AP446" s="762"/>
      <c r="AQ446" s="776">
        <v>157423.62582580021</v>
      </c>
      <c r="AR446" s="777">
        <v>29.539641609346791</v>
      </c>
      <c r="AS446" s="777">
        <v>150551.85138005309</v>
      </c>
      <c r="AT446" s="777">
        <v>28.250192498498215</v>
      </c>
      <c r="AU446" s="762"/>
      <c r="AV446" s="777">
        <v>124989.39315892512</v>
      </c>
      <c r="AW446" s="777">
        <v>23.625378977798693</v>
      </c>
      <c r="AX446" s="777">
        <v>119533.42101120335</v>
      </c>
      <c r="AY446" s="777">
        <v>22.594096191119789</v>
      </c>
      <c r="AZ446" s="762"/>
      <c r="BA446" s="778">
        <v>0</v>
      </c>
      <c r="BB446" s="778">
        <v>124989.39315892512</v>
      </c>
      <c r="BC446" s="778">
        <v>119533.42101120335</v>
      </c>
      <c r="BD446" s="778">
        <v>119533.42101120335</v>
      </c>
      <c r="BE446" s="778">
        <v>119533.42101120335</v>
      </c>
      <c r="BF446" s="778">
        <v>119533.42101120335</v>
      </c>
      <c r="BG446" s="778">
        <v>119533.42101120335</v>
      </c>
      <c r="BH446" s="778">
        <v>119533.42101120335</v>
      </c>
      <c r="BI446" s="778">
        <v>119533.42101120335</v>
      </c>
      <c r="BJ446" s="778">
        <v>119533.42101120335</v>
      </c>
      <c r="BK446" s="778">
        <v>119533.42101120335</v>
      </c>
      <c r="BL446" s="778">
        <v>119533.42101120335</v>
      </c>
      <c r="BM446" s="778">
        <v>72457.561641863082</v>
      </c>
      <c r="BN446" s="778">
        <v>0</v>
      </c>
      <c r="BO446" s="778">
        <v>0</v>
      </c>
      <c r="BP446" s="778">
        <v>0</v>
      </c>
      <c r="BQ446" s="778">
        <v>0</v>
      </c>
      <c r="BR446" s="778">
        <v>0</v>
      </c>
      <c r="BS446" s="778">
        <v>0</v>
      </c>
      <c r="BT446" s="778">
        <v>0</v>
      </c>
      <c r="BU446" s="778">
        <v>0</v>
      </c>
      <c r="BV446" s="778">
        <v>0</v>
      </c>
      <c r="BW446" s="778">
        <v>0</v>
      </c>
      <c r="BX446" s="778">
        <v>0</v>
      </c>
      <c r="BY446" s="778">
        <v>0</v>
      </c>
      <c r="BZ446" s="778">
        <v>0</v>
      </c>
      <c r="CA446" s="762"/>
      <c r="CB446" s="777">
        <v>0</v>
      </c>
      <c r="CC446" s="777">
        <v>23.625378977798693</v>
      </c>
      <c r="CD446" s="777">
        <v>22.594096191119789</v>
      </c>
      <c r="CE446" s="777">
        <v>22.594096191119789</v>
      </c>
      <c r="CF446" s="777">
        <v>22.594096191119789</v>
      </c>
      <c r="CG446" s="777">
        <v>22.594096191119789</v>
      </c>
      <c r="CH446" s="777">
        <v>22.594096191119789</v>
      </c>
      <c r="CI446" s="777">
        <v>22.594096191119789</v>
      </c>
      <c r="CJ446" s="777">
        <v>22.594096191119789</v>
      </c>
      <c r="CK446" s="777">
        <v>22.594096191119789</v>
      </c>
      <c r="CL446" s="777">
        <v>22.594096191119789</v>
      </c>
      <c r="CM446" s="777">
        <v>22.594096191119789</v>
      </c>
      <c r="CN446" s="777">
        <v>13.695860987336809</v>
      </c>
      <c r="CO446" s="777">
        <v>0</v>
      </c>
      <c r="CP446" s="777">
        <v>0</v>
      </c>
      <c r="CQ446" s="777">
        <v>0</v>
      </c>
      <c r="CR446" s="777">
        <v>0</v>
      </c>
      <c r="CS446" s="777">
        <v>0</v>
      </c>
      <c r="CT446" s="777">
        <v>0</v>
      </c>
      <c r="CU446" s="777">
        <v>0</v>
      </c>
      <c r="CV446" s="777">
        <v>0</v>
      </c>
      <c r="CW446" s="777">
        <v>0</v>
      </c>
      <c r="CX446" s="777">
        <v>0</v>
      </c>
      <c r="CY446" s="777">
        <v>0</v>
      </c>
      <c r="CZ446" s="777">
        <v>0</v>
      </c>
      <c r="DA446" s="779">
        <v>0</v>
      </c>
    </row>
    <row r="447" spans="2:105">
      <c r="B447" s="759">
        <v>19532</v>
      </c>
      <c r="C447" s="760" t="s">
        <v>682</v>
      </c>
      <c r="D447" s="760" t="s">
        <v>826</v>
      </c>
      <c r="E447" s="760" t="s">
        <v>119</v>
      </c>
      <c r="F447" s="760" t="s">
        <v>820</v>
      </c>
      <c r="G447" s="760" t="s">
        <v>821</v>
      </c>
      <c r="H447" s="761">
        <v>2016</v>
      </c>
      <c r="I447" s="762"/>
      <c r="J447" s="763">
        <v>164754</v>
      </c>
      <c r="K447" s="763"/>
      <c r="L447" s="764" t="s">
        <v>741</v>
      </c>
      <c r="M447" s="760"/>
      <c r="N447" s="760"/>
      <c r="O447" s="760"/>
      <c r="P447" s="760"/>
      <c r="Q447" s="760"/>
      <c r="R447" s="760"/>
      <c r="S447" s="762"/>
      <c r="T447" s="760"/>
      <c r="U447" s="760" t="s">
        <v>823</v>
      </c>
      <c r="V447" s="765">
        <v>42577.428460648145</v>
      </c>
      <c r="W447" s="765">
        <v>42597</v>
      </c>
      <c r="X447" s="765">
        <v>42601</v>
      </c>
      <c r="Y447" s="766" t="s">
        <v>824</v>
      </c>
      <c r="Z447" s="767">
        <v>1</v>
      </c>
      <c r="AA447" s="766"/>
      <c r="AB447" s="768">
        <v>903</v>
      </c>
      <c r="AC447" s="769">
        <v>42825</v>
      </c>
      <c r="AD447" s="762"/>
      <c r="AE447" s="760" t="s">
        <v>825</v>
      </c>
      <c r="AF447" s="760"/>
      <c r="AG447" s="760"/>
      <c r="AH447" s="770"/>
      <c r="AI447" s="771">
        <v>5926.26</v>
      </c>
      <c r="AJ447" s="772">
        <v>1.29</v>
      </c>
      <c r="AK447" s="762"/>
      <c r="AL447" s="773">
        <v>0.80333691333369117</v>
      </c>
      <c r="AM447" s="774">
        <v>0.23972950827633782</v>
      </c>
      <c r="AN447" s="774">
        <v>0.79396845615304446</v>
      </c>
      <c r="AO447" s="775">
        <v>0.79978556579113214</v>
      </c>
      <c r="AP447" s="762"/>
      <c r="AQ447" s="776">
        <v>4760.7834160129205</v>
      </c>
      <c r="AR447" s="777">
        <v>0.30925106567647581</v>
      </c>
      <c r="AS447" s="777">
        <v>4760.7834160129205</v>
      </c>
      <c r="AT447" s="777">
        <v>0.30925106567647581</v>
      </c>
      <c r="AU447" s="762"/>
      <c r="AV447" s="777">
        <v>3779.9118588907959</v>
      </c>
      <c r="AW447" s="777">
        <v>0.24733453853357076</v>
      </c>
      <c r="AX447" s="777">
        <v>3779.9118588907959</v>
      </c>
      <c r="AY447" s="777">
        <v>0.24733453853357076</v>
      </c>
      <c r="AZ447" s="762"/>
      <c r="BA447" s="778">
        <v>0</v>
      </c>
      <c r="BB447" s="778">
        <v>3779.9118588907959</v>
      </c>
      <c r="BC447" s="778">
        <v>3779.9118588907959</v>
      </c>
      <c r="BD447" s="778">
        <v>3779.9118588907959</v>
      </c>
      <c r="BE447" s="778">
        <v>3779.9118588907959</v>
      </c>
      <c r="BF447" s="778">
        <v>3779.9118588907959</v>
      </c>
      <c r="BG447" s="778">
        <v>0</v>
      </c>
      <c r="BH447" s="778">
        <v>0</v>
      </c>
      <c r="BI447" s="778">
        <v>0</v>
      </c>
      <c r="BJ447" s="778">
        <v>0</v>
      </c>
      <c r="BK447" s="778">
        <v>0</v>
      </c>
      <c r="BL447" s="778">
        <v>0</v>
      </c>
      <c r="BM447" s="778">
        <v>0</v>
      </c>
      <c r="BN447" s="778">
        <v>0</v>
      </c>
      <c r="BO447" s="778">
        <v>0</v>
      </c>
      <c r="BP447" s="778">
        <v>0</v>
      </c>
      <c r="BQ447" s="778">
        <v>0</v>
      </c>
      <c r="BR447" s="778">
        <v>0</v>
      </c>
      <c r="BS447" s="778">
        <v>0</v>
      </c>
      <c r="BT447" s="778">
        <v>0</v>
      </c>
      <c r="BU447" s="778">
        <v>0</v>
      </c>
      <c r="BV447" s="778">
        <v>0</v>
      </c>
      <c r="BW447" s="778">
        <v>0</v>
      </c>
      <c r="BX447" s="778">
        <v>0</v>
      </c>
      <c r="BY447" s="778">
        <v>0</v>
      </c>
      <c r="BZ447" s="778">
        <v>0</v>
      </c>
      <c r="CA447" s="762"/>
      <c r="CB447" s="777">
        <v>0</v>
      </c>
      <c r="CC447" s="777">
        <v>0.24733453853357076</v>
      </c>
      <c r="CD447" s="777">
        <v>0.24733453853357076</v>
      </c>
      <c r="CE447" s="777">
        <v>0.24733453853357076</v>
      </c>
      <c r="CF447" s="777">
        <v>0.24733453853357076</v>
      </c>
      <c r="CG447" s="777">
        <v>0.24733453853357076</v>
      </c>
      <c r="CH447" s="777">
        <v>0</v>
      </c>
      <c r="CI447" s="777">
        <v>0</v>
      </c>
      <c r="CJ447" s="777">
        <v>0</v>
      </c>
      <c r="CK447" s="777">
        <v>0</v>
      </c>
      <c r="CL447" s="777">
        <v>0</v>
      </c>
      <c r="CM447" s="777">
        <v>0</v>
      </c>
      <c r="CN447" s="777">
        <v>0</v>
      </c>
      <c r="CO447" s="777">
        <v>0</v>
      </c>
      <c r="CP447" s="777">
        <v>0</v>
      </c>
      <c r="CQ447" s="777">
        <v>0</v>
      </c>
      <c r="CR447" s="777">
        <v>0</v>
      </c>
      <c r="CS447" s="777">
        <v>0</v>
      </c>
      <c r="CT447" s="777">
        <v>0</v>
      </c>
      <c r="CU447" s="777">
        <v>0</v>
      </c>
      <c r="CV447" s="777">
        <v>0</v>
      </c>
      <c r="CW447" s="777">
        <v>0</v>
      </c>
      <c r="CX447" s="777">
        <v>0</v>
      </c>
      <c r="CY447" s="777">
        <v>0</v>
      </c>
      <c r="CZ447" s="777">
        <v>0</v>
      </c>
      <c r="DA447" s="779">
        <v>0</v>
      </c>
    </row>
    <row r="448" spans="2:105">
      <c r="B448" s="759">
        <v>19511</v>
      </c>
      <c r="C448" s="760" t="s">
        <v>682</v>
      </c>
      <c r="D448" s="760" t="s">
        <v>826</v>
      </c>
      <c r="E448" s="760" t="s">
        <v>119</v>
      </c>
      <c r="F448" s="760" t="s">
        <v>820</v>
      </c>
      <c r="G448" s="760" t="s">
        <v>821</v>
      </c>
      <c r="H448" s="761">
        <v>2016</v>
      </c>
      <c r="I448" s="762"/>
      <c r="J448" s="763">
        <v>157876</v>
      </c>
      <c r="K448" s="763"/>
      <c r="L448" s="764" t="s">
        <v>384</v>
      </c>
      <c r="M448" s="760"/>
      <c r="N448" s="760"/>
      <c r="O448" s="760"/>
      <c r="P448" s="760"/>
      <c r="Q448" s="760"/>
      <c r="R448" s="760"/>
      <c r="S448" s="762"/>
      <c r="T448" s="760"/>
      <c r="U448" s="760" t="s">
        <v>827</v>
      </c>
      <c r="V448" s="765">
        <v>42457.525381944448</v>
      </c>
      <c r="W448" s="765">
        <v>42464</v>
      </c>
      <c r="X448" s="765">
        <v>42524</v>
      </c>
      <c r="Y448" s="766" t="s">
        <v>824</v>
      </c>
      <c r="Z448" s="767">
        <v>2</v>
      </c>
      <c r="AA448" s="766"/>
      <c r="AB448" s="768">
        <v>3240</v>
      </c>
      <c r="AC448" s="769">
        <v>42825</v>
      </c>
      <c r="AD448" s="762"/>
      <c r="AE448" s="760" t="s">
        <v>825</v>
      </c>
      <c r="AF448" s="760"/>
      <c r="AG448" s="760"/>
      <c r="AH448" s="770"/>
      <c r="AI448" s="771">
        <v>40312</v>
      </c>
      <c r="AJ448" s="772">
        <v>8.1</v>
      </c>
      <c r="AK448" s="762"/>
      <c r="AL448" s="773">
        <v>0.86225999654008056</v>
      </c>
      <c r="AM448" s="774">
        <v>0.78486731519862862</v>
      </c>
      <c r="AN448" s="774">
        <v>0.79396845615304457</v>
      </c>
      <c r="AO448" s="775">
        <v>0.79978556579113214</v>
      </c>
      <c r="AP448" s="762"/>
      <c r="AQ448" s="776">
        <v>34759.424980523727</v>
      </c>
      <c r="AR448" s="777">
        <v>6.3574252531088913</v>
      </c>
      <c r="AS448" s="777">
        <v>33242.124593894725</v>
      </c>
      <c r="AT448" s="777">
        <v>6.079914224088359</v>
      </c>
      <c r="AU448" s="762"/>
      <c r="AV448" s="777">
        <v>27597.886988553993</v>
      </c>
      <c r="AW448" s="777">
        <v>5.084576953032526</v>
      </c>
      <c r="AX448" s="777">
        <v>26393.198343061744</v>
      </c>
      <c r="AY448" s="777">
        <v>4.86262763767406</v>
      </c>
      <c r="AZ448" s="762"/>
      <c r="BA448" s="778">
        <v>0</v>
      </c>
      <c r="BB448" s="778">
        <v>27597.886988553993</v>
      </c>
      <c r="BC448" s="778">
        <v>26393.198343061744</v>
      </c>
      <c r="BD448" s="778">
        <v>26393.198343061744</v>
      </c>
      <c r="BE448" s="778">
        <v>26393.198343061744</v>
      </c>
      <c r="BF448" s="778">
        <v>26393.198343061744</v>
      </c>
      <c r="BG448" s="778">
        <v>26393.198343061744</v>
      </c>
      <c r="BH448" s="778">
        <v>26393.198343061744</v>
      </c>
      <c r="BI448" s="778">
        <v>26393.198343061744</v>
      </c>
      <c r="BJ448" s="778">
        <v>26393.198343061744</v>
      </c>
      <c r="BK448" s="778">
        <v>26393.198343061744</v>
      </c>
      <c r="BL448" s="778">
        <v>26393.198343061744</v>
      </c>
      <c r="BM448" s="778">
        <v>15998.762351903868</v>
      </c>
      <c r="BN448" s="778">
        <v>0</v>
      </c>
      <c r="BO448" s="778">
        <v>0</v>
      </c>
      <c r="BP448" s="778">
        <v>0</v>
      </c>
      <c r="BQ448" s="778">
        <v>0</v>
      </c>
      <c r="BR448" s="778">
        <v>0</v>
      </c>
      <c r="BS448" s="778">
        <v>0</v>
      </c>
      <c r="BT448" s="778">
        <v>0</v>
      </c>
      <c r="BU448" s="778">
        <v>0</v>
      </c>
      <c r="BV448" s="778">
        <v>0</v>
      </c>
      <c r="BW448" s="778">
        <v>0</v>
      </c>
      <c r="BX448" s="778">
        <v>0</v>
      </c>
      <c r="BY448" s="778">
        <v>0</v>
      </c>
      <c r="BZ448" s="778">
        <v>0</v>
      </c>
      <c r="CA448" s="762"/>
      <c r="CB448" s="777">
        <v>0</v>
      </c>
      <c r="CC448" s="777">
        <v>5.084576953032526</v>
      </c>
      <c r="CD448" s="777">
        <v>4.86262763767406</v>
      </c>
      <c r="CE448" s="777">
        <v>4.86262763767406</v>
      </c>
      <c r="CF448" s="777">
        <v>4.86262763767406</v>
      </c>
      <c r="CG448" s="777">
        <v>4.86262763767406</v>
      </c>
      <c r="CH448" s="777">
        <v>4.86262763767406</v>
      </c>
      <c r="CI448" s="777">
        <v>4.86262763767406</v>
      </c>
      <c r="CJ448" s="777">
        <v>4.86262763767406</v>
      </c>
      <c r="CK448" s="777">
        <v>4.86262763767406</v>
      </c>
      <c r="CL448" s="777">
        <v>4.86262763767406</v>
      </c>
      <c r="CM448" s="777">
        <v>4.86262763767406</v>
      </c>
      <c r="CN448" s="777">
        <v>2.9475784999508425</v>
      </c>
      <c r="CO448" s="777">
        <v>0</v>
      </c>
      <c r="CP448" s="777">
        <v>0</v>
      </c>
      <c r="CQ448" s="777">
        <v>0</v>
      </c>
      <c r="CR448" s="777">
        <v>0</v>
      </c>
      <c r="CS448" s="777">
        <v>0</v>
      </c>
      <c r="CT448" s="777">
        <v>0</v>
      </c>
      <c r="CU448" s="777">
        <v>0</v>
      </c>
      <c r="CV448" s="777">
        <v>0</v>
      </c>
      <c r="CW448" s="777">
        <v>0</v>
      </c>
      <c r="CX448" s="777">
        <v>0</v>
      </c>
      <c r="CY448" s="777">
        <v>0</v>
      </c>
      <c r="CZ448" s="777">
        <v>0</v>
      </c>
      <c r="DA448" s="779">
        <v>0</v>
      </c>
    </row>
    <row r="449" spans="2:105">
      <c r="B449" s="780">
        <v>19712</v>
      </c>
      <c r="C449" s="781" t="s">
        <v>682</v>
      </c>
      <c r="D449" s="781" t="s">
        <v>877</v>
      </c>
      <c r="E449" s="781" t="s">
        <v>120</v>
      </c>
      <c r="F449" s="781" t="s">
        <v>820</v>
      </c>
      <c r="G449" s="806" t="s">
        <v>821</v>
      </c>
      <c r="H449" s="807">
        <v>2016</v>
      </c>
      <c r="I449" s="784"/>
      <c r="J449" s="841" t="s">
        <v>881</v>
      </c>
      <c r="K449" s="842"/>
      <c r="L449" s="764" t="s">
        <v>741</v>
      </c>
      <c r="M449" s="781"/>
      <c r="N449" s="781"/>
      <c r="O449" s="781"/>
      <c r="P449" s="781"/>
      <c r="Q449" s="781"/>
      <c r="R449" s="781"/>
      <c r="S449" s="784"/>
      <c r="T449" s="843" t="s">
        <v>833</v>
      </c>
      <c r="U449" s="781" t="s">
        <v>764</v>
      </c>
      <c r="V449" s="801">
        <v>42685</v>
      </c>
      <c r="W449" s="801">
        <v>42685</v>
      </c>
      <c r="X449" s="801">
        <v>42685</v>
      </c>
      <c r="Y449" s="787" t="s">
        <v>864</v>
      </c>
      <c r="Z449" s="787">
        <v>67</v>
      </c>
      <c r="AA449" s="844" t="s">
        <v>833</v>
      </c>
      <c r="AB449" s="787">
        <v>1983.14</v>
      </c>
      <c r="AC449" s="790">
        <v>42825</v>
      </c>
      <c r="AD449" s="784"/>
      <c r="AE449" s="843" t="s">
        <v>825</v>
      </c>
      <c r="AF449" s="781"/>
      <c r="AG449" s="781"/>
      <c r="AH449" s="791"/>
      <c r="AI449" s="792">
        <v>17670.810000000001</v>
      </c>
      <c r="AJ449" s="793">
        <v>2.8499999999999996</v>
      </c>
      <c r="AK449" s="784">
        <v>0</v>
      </c>
      <c r="AL449" s="845">
        <v>0.72643364849334024</v>
      </c>
      <c r="AM449" s="803">
        <v>0.51598968455582894</v>
      </c>
      <c r="AN449" s="803">
        <v>0.88785311651886767</v>
      </c>
      <c r="AO449" s="804">
        <v>0.85704271877003346</v>
      </c>
      <c r="AP449" s="784">
        <v>0</v>
      </c>
      <c r="AQ449" s="797">
        <v>12836.670980132603</v>
      </c>
      <c r="AR449" s="798">
        <v>1.4705706009841124</v>
      </c>
      <c r="AS449" s="798">
        <v>4451.0846155673798</v>
      </c>
      <c r="AT449" s="798">
        <v>0.50910231443792653</v>
      </c>
      <c r="AU449" s="784">
        <v>0</v>
      </c>
      <c r="AV449" s="798">
        <v>11397.07833543804</v>
      </c>
      <c r="AW449" s="798">
        <v>1.2603418260107058</v>
      </c>
      <c r="AX449" s="798">
        <v>3951.9093478206842</v>
      </c>
      <c r="AY449" s="798">
        <v>0.436322431697997</v>
      </c>
      <c r="AZ449" s="784"/>
      <c r="BA449" s="798">
        <v>0</v>
      </c>
      <c r="BB449" s="798">
        <v>11397.07833543804</v>
      </c>
      <c r="BC449" s="798">
        <v>11397.07833543804</v>
      </c>
      <c r="BD449" s="798">
        <v>11397.07833543804</v>
      </c>
      <c r="BE449" s="798">
        <v>11397.07833543804</v>
      </c>
      <c r="BF449" s="798">
        <v>3951.9093478206842</v>
      </c>
      <c r="BG449" s="798">
        <v>3749.9229600672961</v>
      </c>
      <c r="BH449" s="798">
        <v>3749.9229600672961</v>
      </c>
      <c r="BI449" s="798">
        <v>3749.9229600672961</v>
      </c>
      <c r="BJ449" s="798">
        <v>198.09546318280834</v>
      </c>
      <c r="BK449" s="798">
        <v>0</v>
      </c>
      <c r="BL449" s="798">
        <v>0</v>
      </c>
      <c r="BM449" s="798">
        <v>0</v>
      </c>
      <c r="BN449" s="798">
        <v>0</v>
      </c>
      <c r="BO449" s="798">
        <v>0</v>
      </c>
      <c r="BP449" s="798">
        <v>0</v>
      </c>
      <c r="BQ449" s="798">
        <v>0</v>
      </c>
      <c r="BR449" s="798">
        <v>0</v>
      </c>
      <c r="BS449" s="798">
        <v>0</v>
      </c>
      <c r="BT449" s="798">
        <v>0</v>
      </c>
      <c r="BU449" s="798">
        <v>0</v>
      </c>
      <c r="BV449" s="798">
        <v>0</v>
      </c>
      <c r="BW449" s="798">
        <v>0</v>
      </c>
      <c r="BX449" s="798">
        <v>0</v>
      </c>
      <c r="BY449" s="798">
        <v>0</v>
      </c>
      <c r="BZ449" s="798">
        <v>0</v>
      </c>
      <c r="CA449" s="784"/>
      <c r="CB449" s="798">
        <v>0</v>
      </c>
      <c r="CC449" s="798">
        <v>1.2603418260107058</v>
      </c>
      <c r="CD449" s="798">
        <v>1.2603418260107058</v>
      </c>
      <c r="CE449" s="798">
        <v>1.2603418260107058</v>
      </c>
      <c r="CF449" s="798">
        <v>1.2603418260107058</v>
      </c>
      <c r="CG449" s="798">
        <v>0.436322431697997</v>
      </c>
      <c r="CH449" s="798">
        <v>0.4139669013973713</v>
      </c>
      <c r="CI449" s="798">
        <v>0.4139669013973713</v>
      </c>
      <c r="CJ449" s="798">
        <v>0.4139669013973713</v>
      </c>
      <c r="CK449" s="798">
        <v>2.1868439951415044E-2</v>
      </c>
      <c r="CL449" s="798">
        <v>0</v>
      </c>
      <c r="CM449" s="798">
        <v>0</v>
      </c>
      <c r="CN449" s="798">
        <v>0</v>
      </c>
      <c r="CO449" s="798">
        <v>0</v>
      </c>
      <c r="CP449" s="798">
        <v>0</v>
      </c>
      <c r="CQ449" s="798">
        <v>0</v>
      </c>
      <c r="CR449" s="798">
        <v>0</v>
      </c>
      <c r="CS449" s="798">
        <v>0</v>
      </c>
      <c r="CT449" s="798">
        <v>0</v>
      </c>
      <c r="CU449" s="798">
        <v>0</v>
      </c>
      <c r="CV449" s="798">
        <v>0</v>
      </c>
      <c r="CW449" s="798">
        <v>0</v>
      </c>
      <c r="CX449" s="798">
        <v>0</v>
      </c>
      <c r="CY449" s="798">
        <v>0</v>
      </c>
      <c r="CZ449" s="798">
        <v>0</v>
      </c>
      <c r="DA449" s="799">
        <v>0</v>
      </c>
    </row>
    <row r="450" spans="2:105">
      <c r="B450" s="759">
        <v>19537</v>
      </c>
      <c r="C450" s="760" t="s">
        <v>682</v>
      </c>
      <c r="D450" s="760" t="s">
        <v>826</v>
      </c>
      <c r="E450" s="760" t="s">
        <v>119</v>
      </c>
      <c r="F450" s="760" t="s">
        <v>820</v>
      </c>
      <c r="G450" s="760" t="s">
        <v>821</v>
      </c>
      <c r="H450" s="761">
        <v>2016</v>
      </c>
      <c r="I450" s="762"/>
      <c r="J450" s="763">
        <v>166192</v>
      </c>
      <c r="K450" s="763"/>
      <c r="L450" s="764" t="s">
        <v>384</v>
      </c>
      <c r="M450" s="760"/>
      <c r="N450" s="760"/>
      <c r="O450" s="760"/>
      <c r="P450" s="760"/>
      <c r="Q450" s="760"/>
      <c r="R450" s="760"/>
      <c r="S450" s="762"/>
      <c r="T450" s="760"/>
      <c r="U450" s="760" t="s">
        <v>823</v>
      </c>
      <c r="V450" s="765">
        <v>42622.567615740743</v>
      </c>
      <c r="W450" s="765">
        <v>42664</v>
      </c>
      <c r="X450" s="765">
        <v>42699</v>
      </c>
      <c r="Y450" s="766" t="s">
        <v>824</v>
      </c>
      <c r="Z450" s="767">
        <v>3</v>
      </c>
      <c r="AA450" s="766"/>
      <c r="AB450" s="768">
        <v>9700</v>
      </c>
      <c r="AC450" s="769">
        <v>42825</v>
      </c>
      <c r="AD450" s="762"/>
      <c r="AE450" s="760" t="s">
        <v>825</v>
      </c>
      <c r="AF450" s="760"/>
      <c r="AG450" s="760"/>
      <c r="AH450" s="770"/>
      <c r="AI450" s="771">
        <v>90548.21</v>
      </c>
      <c r="AJ450" s="772">
        <v>19.329999999999998</v>
      </c>
      <c r="AK450" s="762"/>
      <c r="AL450" s="773">
        <v>1.0995745479238597</v>
      </c>
      <c r="AM450" s="774">
        <v>0.81507066298473207</v>
      </c>
      <c r="AN450" s="774">
        <v>0.79396845615304446</v>
      </c>
      <c r="AO450" s="775">
        <v>0.79978556579113214</v>
      </c>
      <c r="AP450" s="762"/>
      <c r="AQ450" s="776">
        <v>99564.507076064707</v>
      </c>
      <c r="AR450" s="777">
        <v>15.755315915494869</v>
      </c>
      <c r="AS450" s="777">
        <v>99564.507076064707</v>
      </c>
      <c r="AT450" s="777">
        <v>15.755315915494869</v>
      </c>
      <c r="AU450" s="762"/>
      <c r="AV450" s="777">
        <v>79051.077970821963</v>
      </c>
      <c r="AW450" s="777">
        <v>12.600874253692092</v>
      </c>
      <c r="AX450" s="777">
        <v>79051.077970821963</v>
      </c>
      <c r="AY450" s="777">
        <v>12.600874253692092</v>
      </c>
      <c r="AZ450" s="762"/>
      <c r="BA450" s="778">
        <v>0</v>
      </c>
      <c r="BB450" s="778">
        <v>79051.077970821963</v>
      </c>
      <c r="BC450" s="778">
        <v>79051.077970821963</v>
      </c>
      <c r="BD450" s="778">
        <v>79051.077970821963</v>
      </c>
      <c r="BE450" s="778">
        <v>79051.077970821963</v>
      </c>
      <c r="BF450" s="778">
        <v>79051.077970821963</v>
      </c>
      <c r="BG450" s="778">
        <v>12874.719970301849</v>
      </c>
      <c r="BH450" s="778">
        <v>12874.719970301849</v>
      </c>
      <c r="BI450" s="778">
        <v>12874.719970301849</v>
      </c>
      <c r="BJ450" s="778">
        <v>12874.719970301849</v>
      </c>
      <c r="BK450" s="778">
        <v>12874.719970301849</v>
      </c>
      <c r="BL450" s="778">
        <v>12874.719970301849</v>
      </c>
      <c r="BM450" s="778">
        <v>12874.719970301849</v>
      </c>
      <c r="BN450" s="778">
        <v>0</v>
      </c>
      <c r="BO450" s="778">
        <v>0</v>
      </c>
      <c r="BP450" s="778">
        <v>0</v>
      </c>
      <c r="BQ450" s="778">
        <v>0</v>
      </c>
      <c r="BR450" s="778">
        <v>0</v>
      </c>
      <c r="BS450" s="778">
        <v>0</v>
      </c>
      <c r="BT450" s="778">
        <v>0</v>
      </c>
      <c r="BU450" s="778">
        <v>0</v>
      </c>
      <c r="BV450" s="778">
        <v>0</v>
      </c>
      <c r="BW450" s="778">
        <v>0</v>
      </c>
      <c r="BX450" s="778">
        <v>0</v>
      </c>
      <c r="BY450" s="778">
        <v>0</v>
      </c>
      <c r="BZ450" s="778">
        <v>0</v>
      </c>
      <c r="CA450" s="762"/>
      <c r="CB450" s="777">
        <v>0</v>
      </c>
      <c r="CC450" s="777">
        <v>12.600874253692092</v>
      </c>
      <c r="CD450" s="777">
        <v>12.600874253692092</v>
      </c>
      <c r="CE450" s="777">
        <v>12.600874253692092</v>
      </c>
      <c r="CF450" s="777">
        <v>12.600874253692092</v>
      </c>
      <c r="CG450" s="777">
        <v>12.600874253692092</v>
      </c>
      <c r="CH450" s="777">
        <v>1.8448253563346417</v>
      </c>
      <c r="CI450" s="777">
        <v>1.8448253563346417</v>
      </c>
      <c r="CJ450" s="777">
        <v>1.8448253563346417</v>
      </c>
      <c r="CK450" s="777">
        <v>1.8448253563346417</v>
      </c>
      <c r="CL450" s="777">
        <v>1.8448253563346417</v>
      </c>
      <c r="CM450" s="777">
        <v>1.8448253563346417</v>
      </c>
      <c r="CN450" s="777">
        <v>1.8448253563346417</v>
      </c>
      <c r="CO450" s="777">
        <v>0</v>
      </c>
      <c r="CP450" s="777">
        <v>0</v>
      </c>
      <c r="CQ450" s="777">
        <v>0</v>
      </c>
      <c r="CR450" s="777">
        <v>0</v>
      </c>
      <c r="CS450" s="777">
        <v>0</v>
      </c>
      <c r="CT450" s="777">
        <v>0</v>
      </c>
      <c r="CU450" s="777">
        <v>0</v>
      </c>
      <c r="CV450" s="777">
        <v>0</v>
      </c>
      <c r="CW450" s="777">
        <v>0</v>
      </c>
      <c r="CX450" s="777">
        <v>0</v>
      </c>
      <c r="CY450" s="777">
        <v>0</v>
      </c>
      <c r="CZ450" s="777">
        <v>0</v>
      </c>
      <c r="DA450" s="779">
        <v>0</v>
      </c>
    </row>
    <row r="451" spans="2:105">
      <c r="B451" s="759">
        <v>19524</v>
      </c>
      <c r="C451" s="760" t="s">
        <v>682</v>
      </c>
      <c r="D451" s="760" t="s">
        <v>826</v>
      </c>
      <c r="E451" s="760" t="s">
        <v>119</v>
      </c>
      <c r="F451" s="760" t="s">
        <v>820</v>
      </c>
      <c r="G451" s="760" t="s">
        <v>821</v>
      </c>
      <c r="H451" s="761">
        <v>2016</v>
      </c>
      <c r="I451" s="762"/>
      <c r="J451" s="763">
        <v>163964</v>
      </c>
      <c r="K451" s="763"/>
      <c r="L451" s="764" t="s">
        <v>741</v>
      </c>
      <c r="M451" s="760"/>
      <c r="N451" s="760"/>
      <c r="O451" s="760"/>
      <c r="P451" s="760"/>
      <c r="Q451" s="760"/>
      <c r="R451" s="760"/>
      <c r="S451" s="762"/>
      <c r="T451" s="760"/>
      <c r="U451" s="760" t="s">
        <v>880</v>
      </c>
      <c r="V451" s="765">
        <v>42551.50273148148</v>
      </c>
      <c r="W451" s="765">
        <v>42604</v>
      </c>
      <c r="X451" s="765">
        <v>42606</v>
      </c>
      <c r="Y451" s="766" t="s">
        <v>824</v>
      </c>
      <c r="Z451" s="767">
        <v>4</v>
      </c>
      <c r="AA451" s="766"/>
      <c r="AB451" s="768">
        <v>2817.4570826509953</v>
      </c>
      <c r="AC451" s="769">
        <v>42825</v>
      </c>
      <c r="AD451" s="762"/>
      <c r="AE451" s="760" t="s">
        <v>825</v>
      </c>
      <c r="AF451" s="760"/>
      <c r="AG451" s="760"/>
      <c r="AH451" s="770"/>
      <c r="AI451" s="771">
        <v>52476</v>
      </c>
      <c r="AJ451" s="772">
        <v>6.3680000000000003</v>
      </c>
      <c r="AK451" s="762"/>
      <c r="AL451" s="773">
        <v>0.95537581549608863</v>
      </c>
      <c r="AM451" s="774">
        <v>0.5932877916796474</v>
      </c>
      <c r="AN451" s="774">
        <v>0.79396845615304457</v>
      </c>
      <c r="AO451" s="775">
        <v>0.79978556579113225</v>
      </c>
      <c r="AP451" s="762"/>
      <c r="AQ451" s="776">
        <v>50134.301293972749</v>
      </c>
      <c r="AR451" s="777">
        <v>3.7780566574159948</v>
      </c>
      <c r="AS451" s="777">
        <v>48987.638028666006</v>
      </c>
      <c r="AT451" s="777">
        <v>3.6916455841289846</v>
      </c>
      <c r="AU451" s="762"/>
      <c r="AV451" s="777">
        <v>39805.053798687128</v>
      </c>
      <c r="AW451" s="777">
        <v>3.0216351813424054</v>
      </c>
      <c r="AX451" s="777">
        <v>38894.63933620412</v>
      </c>
      <c r="AY451" s="777">
        <v>2.9525248522029348</v>
      </c>
      <c r="AZ451" s="762"/>
      <c r="BA451" s="778">
        <v>0</v>
      </c>
      <c r="BB451" s="778">
        <v>39805.053798687128</v>
      </c>
      <c r="BC451" s="778">
        <v>38894.63933620412</v>
      </c>
      <c r="BD451" s="778">
        <v>38894.63933620412</v>
      </c>
      <c r="BE451" s="778">
        <v>38894.63933620412</v>
      </c>
      <c r="BF451" s="778">
        <v>38894.63933620412</v>
      </c>
      <c r="BG451" s="778">
        <v>38894.63933620412</v>
      </c>
      <c r="BH451" s="778">
        <v>38894.63933620412</v>
      </c>
      <c r="BI451" s="778">
        <v>38894.63933620412</v>
      </c>
      <c r="BJ451" s="778">
        <v>38894.63933620412</v>
      </c>
      <c r="BK451" s="778">
        <v>38894.63933620412</v>
      </c>
      <c r="BL451" s="778">
        <v>38894.63933620412</v>
      </c>
      <c r="BM451" s="778">
        <v>25350.211532348239</v>
      </c>
      <c r="BN451" s="778">
        <v>0</v>
      </c>
      <c r="BO451" s="778">
        <v>0</v>
      </c>
      <c r="BP451" s="778">
        <v>0</v>
      </c>
      <c r="BQ451" s="778">
        <v>0</v>
      </c>
      <c r="BR451" s="778">
        <v>0</v>
      </c>
      <c r="BS451" s="778">
        <v>0</v>
      </c>
      <c r="BT451" s="778">
        <v>0</v>
      </c>
      <c r="BU451" s="778">
        <v>0</v>
      </c>
      <c r="BV451" s="778">
        <v>0</v>
      </c>
      <c r="BW451" s="778">
        <v>0</v>
      </c>
      <c r="BX451" s="778">
        <v>0</v>
      </c>
      <c r="BY451" s="778">
        <v>0</v>
      </c>
      <c r="BZ451" s="778">
        <v>0</v>
      </c>
      <c r="CA451" s="762"/>
      <c r="CB451" s="777">
        <v>0</v>
      </c>
      <c r="CC451" s="777">
        <v>3.0216351813424054</v>
      </c>
      <c r="CD451" s="777">
        <v>2.9525248522029348</v>
      </c>
      <c r="CE451" s="777">
        <v>2.9525248522029348</v>
      </c>
      <c r="CF451" s="777">
        <v>2.9525248522029348</v>
      </c>
      <c r="CG451" s="777">
        <v>2.9525248522029348</v>
      </c>
      <c r="CH451" s="777">
        <v>2.9525248522029348</v>
      </c>
      <c r="CI451" s="777">
        <v>2.9525248522029348</v>
      </c>
      <c r="CJ451" s="777">
        <v>2.9525248522029348</v>
      </c>
      <c r="CK451" s="777">
        <v>2.9525248522029348</v>
      </c>
      <c r="CL451" s="777">
        <v>2.9525248522029348</v>
      </c>
      <c r="CM451" s="777">
        <v>2.9525248522029348</v>
      </c>
      <c r="CN451" s="777">
        <v>1.9243559224417337</v>
      </c>
      <c r="CO451" s="777">
        <v>0</v>
      </c>
      <c r="CP451" s="777">
        <v>0</v>
      </c>
      <c r="CQ451" s="777">
        <v>0</v>
      </c>
      <c r="CR451" s="777">
        <v>0</v>
      </c>
      <c r="CS451" s="777">
        <v>0</v>
      </c>
      <c r="CT451" s="777">
        <v>0</v>
      </c>
      <c r="CU451" s="777">
        <v>0</v>
      </c>
      <c r="CV451" s="777">
        <v>0</v>
      </c>
      <c r="CW451" s="777">
        <v>0</v>
      </c>
      <c r="CX451" s="777">
        <v>0</v>
      </c>
      <c r="CY451" s="777">
        <v>0</v>
      </c>
      <c r="CZ451" s="777">
        <v>0</v>
      </c>
      <c r="DA451" s="779">
        <v>0</v>
      </c>
    </row>
    <row r="452" spans="2:105">
      <c r="B452" s="759">
        <v>19525</v>
      </c>
      <c r="C452" s="760" t="s">
        <v>682</v>
      </c>
      <c r="D452" s="760" t="s">
        <v>826</v>
      </c>
      <c r="E452" s="760" t="s">
        <v>119</v>
      </c>
      <c r="F452" s="760" t="s">
        <v>820</v>
      </c>
      <c r="G452" s="760" t="s">
        <v>821</v>
      </c>
      <c r="H452" s="761">
        <v>2016</v>
      </c>
      <c r="I452" s="762"/>
      <c r="J452" s="763">
        <v>163964</v>
      </c>
      <c r="K452" s="763"/>
      <c r="L452" s="764" t="s">
        <v>741</v>
      </c>
      <c r="M452" s="760"/>
      <c r="N452" s="760"/>
      <c r="O452" s="760"/>
      <c r="P452" s="760"/>
      <c r="Q452" s="760"/>
      <c r="R452" s="760"/>
      <c r="S452" s="762"/>
      <c r="T452" s="760"/>
      <c r="U452" s="760" t="s">
        <v>823</v>
      </c>
      <c r="V452" s="765">
        <v>42551.50273148148</v>
      </c>
      <c r="W452" s="765">
        <v>42604</v>
      </c>
      <c r="X452" s="765">
        <v>42606</v>
      </c>
      <c r="Y452" s="766" t="s">
        <v>824</v>
      </c>
      <c r="Z452" s="767">
        <v>2</v>
      </c>
      <c r="AA452" s="766"/>
      <c r="AB452" s="768">
        <v>7.89291734900445</v>
      </c>
      <c r="AC452" s="769">
        <v>42825</v>
      </c>
      <c r="AD452" s="762"/>
      <c r="AE452" s="760" t="s">
        <v>825</v>
      </c>
      <c r="AF452" s="760"/>
      <c r="AG452" s="760"/>
      <c r="AH452" s="770"/>
      <c r="AI452" s="771">
        <v>147.00800000000001</v>
      </c>
      <c r="AJ452" s="772">
        <v>3.2000000000000001E-2</v>
      </c>
      <c r="AK452" s="762"/>
      <c r="AL452" s="773">
        <v>0.48729773072488608</v>
      </c>
      <c r="AM452" s="774">
        <v>0.1454179976444423</v>
      </c>
      <c r="AN452" s="774">
        <v>0.79396845615304446</v>
      </c>
      <c r="AO452" s="775">
        <v>0.79978556579113214</v>
      </c>
      <c r="AP452" s="762"/>
      <c r="AQ452" s="776">
        <v>71.636664798404055</v>
      </c>
      <c r="AR452" s="777">
        <v>4.6533759246221535E-3</v>
      </c>
      <c r="AS452" s="777">
        <v>71.636664798404055</v>
      </c>
      <c r="AT452" s="777">
        <v>4.6533759246221535E-3</v>
      </c>
      <c r="AU452" s="762"/>
      <c r="AV452" s="777">
        <v>56.877252153942017</v>
      </c>
      <c r="AW452" s="777">
        <v>3.7217028967127617E-3</v>
      </c>
      <c r="AX452" s="777">
        <v>56.877252153942017</v>
      </c>
      <c r="AY452" s="777">
        <v>3.7217028967127617E-3</v>
      </c>
      <c r="AZ452" s="762"/>
      <c r="BA452" s="778">
        <v>0</v>
      </c>
      <c r="BB452" s="778">
        <v>56.877252153942017</v>
      </c>
      <c r="BC452" s="778">
        <v>56.877252153942017</v>
      </c>
      <c r="BD452" s="778">
        <v>56.877252153942017</v>
      </c>
      <c r="BE452" s="778">
        <v>56.877252153942017</v>
      </c>
      <c r="BF452" s="778">
        <v>56.877252153942017</v>
      </c>
      <c r="BG452" s="778">
        <v>56.877252153942017</v>
      </c>
      <c r="BH452" s="778">
        <v>56.877252153942017</v>
      </c>
      <c r="BI452" s="778">
        <v>56.877252153942017</v>
      </c>
      <c r="BJ452" s="778">
        <v>56.877252153942017</v>
      </c>
      <c r="BK452" s="778">
        <v>56.877252153942017</v>
      </c>
      <c r="BL452" s="778">
        <v>0</v>
      </c>
      <c r="BM452" s="778">
        <v>0</v>
      </c>
      <c r="BN452" s="778">
        <v>0</v>
      </c>
      <c r="BO452" s="778">
        <v>0</v>
      </c>
      <c r="BP452" s="778">
        <v>0</v>
      </c>
      <c r="BQ452" s="778">
        <v>0</v>
      </c>
      <c r="BR452" s="778">
        <v>0</v>
      </c>
      <c r="BS452" s="778">
        <v>0</v>
      </c>
      <c r="BT452" s="778">
        <v>0</v>
      </c>
      <c r="BU452" s="778">
        <v>0</v>
      </c>
      <c r="BV452" s="778">
        <v>0</v>
      </c>
      <c r="BW452" s="778">
        <v>0</v>
      </c>
      <c r="BX452" s="778">
        <v>0</v>
      </c>
      <c r="BY452" s="778">
        <v>0</v>
      </c>
      <c r="BZ452" s="778">
        <v>0</v>
      </c>
      <c r="CA452" s="762"/>
      <c r="CB452" s="777">
        <v>0</v>
      </c>
      <c r="CC452" s="777">
        <v>3.7217028967127617E-3</v>
      </c>
      <c r="CD452" s="777">
        <v>3.7217028967127617E-3</v>
      </c>
      <c r="CE452" s="777">
        <v>3.7217028967127617E-3</v>
      </c>
      <c r="CF452" s="777">
        <v>3.7217028967127617E-3</v>
      </c>
      <c r="CG452" s="777">
        <v>3.7217028967127617E-3</v>
      </c>
      <c r="CH452" s="777">
        <v>3.7217028967127617E-3</v>
      </c>
      <c r="CI452" s="777">
        <v>3.7217028967127617E-3</v>
      </c>
      <c r="CJ452" s="777">
        <v>3.7217028967127617E-3</v>
      </c>
      <c r="CK452" s="777">
        <v>3.7217028967127617E-3</v>
      </c>
      <c r="CL452" s="777">
        <v>3.7217028967127617E-3</v>
      </c>
      <c r="CM452" s="777">
        <v>0</v>
      </c>
      <c r="CN452" s="777">
        <v>0</v>
      </c>
      <c r="CO452" s="777">
        <v>0</v>
      </c>
      <c r="CP452" s="777">
        <v>0</v>
      </c>
      <c r="CQ452" s="777">
        <v>0</v>
      </c>
      <c r="CR452" s="777">
        <v>0</v>
      </c>
      <c r="CS452" s="777">
        <v>0</v>
      </c>
      <c r="CT452" s="777">
        <v>0</v>
      </c>
      <c r="CU452" s="777">
        <v>0</v>
      </c>
      <c r="CV452" s="777">
        <v>0</v>
      </c>
      <c r="CW452" s="777">
        <v>0</v>
      </c>
      <c r="CX452" s="777">
        <v>0</v>
      </c>
      <c r="CY452" s="777">
        <v>0</v>
      </c>
      <c r="CZ452" s="777">
        <v>0</v>
      </c>
      <c r="DA452" s="779">
        <v>0</v>
      </c>
    </row>
    <row r="453" spans="2:105">
      <c r="B453" s="780">
        <v>19543</v>
      </c>
      <c r="C453" s="781" t="s">
        <v>682</v>
      </c>
      <c r="D453" s="781" t="s">
        <v>877</v>
      </c>
      <c r="E453" s="781" t="s">
        <v>120</v>
      </c>
      <c r="F453" s="781" t="s">
        <v>820</v>
      </c>
      <c r="G453" s="806" t="s">
        <v>821</v>
      </c>
      <c r="H453" s="807">
        <v>2016</v>
      </c>
      <c r="I453" s="784"/>
      <c r="J453" s="841" t="s">
        <v>882</v>
      </c>
      <c r="K453" s="842"/>
      <c r="L453" s="764" t="s">
        <v>741</v>
      </c>
      <c r="M453" s="781"/>
      <c r="N453" s="781"/>
      <c r="O453" s="781"/>
      <c r="P453" s="781"/>
      <c r="Q453" s="781"/>
      <c r="R453" s="781"/>
      <c r="S453" s="784"/>
      <c r="T453" s="843" t="s">
        <v>833</v>
      </c>
      <c r="U453" s="781" t="s">
        <v>764</v>
      </c>
      <c r="V453" s="801">
        <v>42562.657708333332</v>
      </c>
      <c r="W453" s="801">
        <v>42556</v>
      </c>
      <c r="X453" s="801">
        <v>42556</v>
      </c>
      <c r="Y453" s="787" t="s">
        <v>864</v>
      </c>
      <c r="Z453" s="787">
        <v>16</v>
      </c>
      <c r="AA453" s="844" t="s">
        <v>833</v>
      </c>
      <c r="AB453" s="787">
        <v>340</v>
      </c>
      <c r="AC453" s="790">
        <v>42643</v>
      </c>
      <c r="AD453" s="784"/>
      <c r="AE453" s="843" t="s">
        <v>825</v>
      </c>
      <c r="AF453" s="781"/>
      <c r="AG453" s="781"/>
      <c r="AH453" s="791"/>
      <c r="AI453" s="792">
        <v>2002.9229999999998</v>
      </c>
      <c r="AJ453" s="793">
        <v>0.66300000000000003</v>
      </c>
      <c r="AK453" s="784">
        <v>0</v>
      </c>
      <c r="AL453" s="845">
        <v>0.63519733477726448</v>
      </c>
      <c r="AM453" s="803">
        <v>0.451037087355664</v>
      </c>
      <c r="AN453" s="803">
        <v>0.88785311651886778</v>
      </c>
      <c r="AO453" s="804">
        <v>0.8570427187700338</v>
      </c>
      <c r="AP453" s="784">
        <v>0</v>
      </c>
      <c r="AQ453" s="797">
        <v>1272.2513513640827</v>
      </c>
      <c r="AR453" s="798">
        <v>0.29903758891680526</v>
      </c>
      <c r="AS453" s="798">
        <v>1272.2513513640827</v>
      </c>
      <c r="AT453" s="798">
        <v>0.29903758891680526</v>
      </c>
      <c r="AU453" s="784">
        <v>0</v>
      </c>
      <c r="AV453" s="798">
        <v>1129.5723273039418</v>
      </c>
      <c r="AW453" s="798">
        <v>0.25628798821969451</v>
      </c>
      <c r="AX453" s="798">
        <v>1129.5723273039418</v>
      </c>
      <c r="AY453" s="798">
        <v>0.25628798821969451</v>
      </c>
      <c r="AZ453" s="784"/>
      <c r="BA453" s="798">
        <v>0</v>
      </c>
      <c r="BB453" s="798">
        <v>1129.5723273039418</v>
      </c>
      <c r="BC453" s="798">
        <v>1129.5723273039418</v>
      </c>
      <c r="BD453" s="798">
        <v>1129.5723273039418</v>
      </c>
      <c r="BE453" s="798">
        <v>1129.5723273039418</v>
      </c>
      <c r="BF453" s="798">
        <v>1129.5723273039418</v>
      </c>
      <c r="BG453" s="798">
        <v>1129.5723273039418</v>
      </c>
      <c r="BH453" s="798">
        <v>1129.5723273039418</v>
      </c>
      <c r="BI453" s="798">
        <v>1129.5723273039418</v>
      </c>
      <c r="BJ453" s="798">
        <v>311.09042579175122</v>
      </c>
      <c r="BK453" s="798">
        <v>0</v>
      </c>
      <c r="BL453" s="798">
        <v>0</v>
      </c>
      <c r="BM453" s="798">
        <v>0</v>
      </c>
      <c r="BN453" s="798">
        <v>0</v>
      </c>
      <c r="BO453" s="798">
        <v>0</v>
      </c>
      <c r="BP453" s="798">
        <v>0</v>
      </c>
      <c r="BQ453" s="798">
        <v>0</v>
      </c>
      <c r="BR453" s="798">
        <v>0</v>
      </c>
      <c r="BS453" s="798">
        <v>0</v>
      </c>
      <c r="BT453" s="798">
        <v>0</v>
      </c>
      <c r="BU453" s="798">
        <v>0</v>
      </c>
      <c r="BV453" s="798">
        <v>0</v>
      </c>
      <c r="BW453" s="798">
        <v>0</v>
      </c>
      <c r="BX453" s="798">
        <v>0</v>
      </c>
      <c r="BY453" s="798">
        <v>0</v>
      </c>
      <c r="BZ453" s="798">
        <v>0</v>
      </c>
      <c r="CA453" s="784"/>
      <c r="CB453" s="798">
        <v>0</v>
      </c>
      <c r="CC453" s="798">
        <v>0.25628798821969451</v>
      </c>
      <c r="CD453" s="798">
        <v>0.25628798821969451</v>
      </c>
      <c r="CE453" s="798">
        <v>0.25628798821969451</v>
      </c>
      <c r="CF453" s="798">
        <v>0.25628798821969451</v>
      </c>
      <c r="CG453" s="798">
        <v>0.25628798821969451</v>
      </c>
      <c r="CH453" s="798">
        <v>0.25628798821969451</v>
      </c>
      <c r="CI453" s="798">
        <v>0.25628798821969451</v>
      </c>
      <c r="CJ453" s="798">
        <v>0.25628798821969451</v>
      </c>
      <c r="CK453" s="798">
        <v>7.0583120224689169E-2</v>
      </c>
      <c r="CL453" s="798">
        <v>0</v>
      </c>
      <c r="CM453" s="798">
        <v>0</v>
      </c>
      <c r="CN453" s="798">
        <v>0</v>
      </c>
      <c r="CO453" s="798">
        <v>0</v>
      </c>
      <c r="CP453" s="798">
        <v>0</v>
      </c>
      <c r="CQ453" s="798">
        <v>0</v>
      </c>
      <c r="CR453" s="798">
        <v>0</v>
      </c>
      <c r="CS453" s="798">
        <v>0</v>
      </c>
      <c r="CT453" s="798">
        <v>0</v>
      </c>
      <c r="CU453" s="798">
        <v>0</v>
      </c>
      <c r="CV453" s="798">
        <v>0</v>
      </c>
      <c r="CW453" s="798">
        <v>0</v>
      </c>
      <c r="CX453" s="798">
        <v>0</v>
      </c>
      <c r="CY453" s="798">
        <v>0</v>
      </c>
      <c r="CZ453" s="798">
        <v>0</v>
      </c>
      <c r="DA453" s="799">
        <v>0</v>
      </c>
    </row>
    <row r="454" spans="2:105">
      <c r="B454" s="780">
        <v>19541</v>
      </c>
      <c r="C454" s="781" t="s">
        <v>682</v>
      </c>
      <c r="D454" s="781" t="s">
        <v>877</v>
      </c>
      <c r="E454" s="781" t="s">
        <v>120</v>
      </c>
      <c r="F454" s="781" t="s">
        <v>820</v>
      </c>
      <c r="G454" s="806" t="s">
        <v>821</v>
      </c>
      <c r="H454" s="807">
        <v>2016</v>
      </c>
      <c r="I454" s="784"/>
      <c r="J454" s="841" t="s">
        <v>883</v>
      </c>
      <c r="K454" s="842"/>
      <c r="L454" s="764" t="s">
        <v>741</v>
      </c>
      <c r="M454" s="781"/>
      <c r="N454" s="781"/>
      <c r="O454" s="781"/>
      <c r="P454" s="781"/>
      <c r="Q454" s="781"/>
      <c r="R454" s="781"/>
      <c r="S454" s="784"/>
      <c r="T454" s="843" t="s">
        <v>833</v>
      </c>
      <c r="U454" s="781" t="s">
        <v>764</v>
      </c>
      <c r="V454" s="801">
        <v>42558.619027777779</v>
      </c>
      <c r="W454" s="801">
        <v>42550</v>
      </c>
      <c r="X454" s="801">
        <v>42550</v>
      </c>
      <c r="Y454" s="787" t="s">
        <v>864</v>
      </c>
      <c r="Z454" s="787">
        <v>50</v>
      </c>
      <c r="AA454" s="844" t="s">
        <v>833</v>
      </c>
      <c r="AB454" s="787">
        <v>1201</v>
      </c>
      <c r="AC454" s="790">
        <v>42643</v>
      </c>
      <c r="AD454" s="784"/>
      <c r="AE454" s="843" t="s">
        <v>825</v>
      </c>
      <c r="AF454" s="781"/>
      <c r="AG454" s="781"/>
      <c r="AH454" s="791"/>
      <c r="AI454" s="792">
        <v>8629.1369999999988</v>
      </c>
      <c r="AJ454" s="793">
        <v>2.5889999999999995</v>
      </c>
      <c r="AK454" s="784">
        <v>0</v>
      </c>
      <c r="AL454" s="845">
        <v>0.68854488419865434</v>
      </c>
      <c r="AM454" s="803">
        <v>0.4889177930689893</v>
      </c>
      <c r="AN454" s="803">
        <v>0.88785311651886767</v>
      </c>
      <c r="AO454" s="804">
        <v>0.85704271877003357</v>
      </c>
      <c r="AP454" s="784">
        <v>0</v>
      </c>
      <c r="AQ454" s="797">
        <v>5941.5481363993231</v>
      </c>
      <c r="AR454" s="798">
        <v>1.2658081662556131</v>
      </c>
      <c r="AS454" s="798">
        <v>5941.5481363993231</v>
      </c>
      <c r="AT454" s="798">
        <v>1.2658081662556131</v>
      </c>
      <c r="AU454" s="784">
        <v>0</v>
      </c>
      <c r="AV454" s="798">
        <v>5275.2220298490092</v>
      </c>
      <c r="AW454" s="798">
        <v>1.0848516722490213</v>
      </c>
      <c r="AX454" s="798">
        <v>5275.2220298490092</v>
      </c>
      <c r="AY454" s="798">
        <v>1.0848516722490213</v>
      </c>
      <c r="AZ454" s="784"/>
      <c r="BA454" s="798">
        <v>0</v>
      </c>
      <c r="BB454" s="798">
        <v>5275.2220298490092</v>
      </c>
      <c r="BC454" s="798">
        <v>5275.2220298490092</v>
      </c>
      <c r="BD454" s="798">
        <v>5275.2220298490092</v>
      </c>
      <c r="BE454" s="798">
        <v>5275.2220298490092</v>
      </c>
      <c r="BF454" s="798">
        <v>5275.2220298490092</v>
      </c>
      <c r="BG454" s="798">
        <v>5275.2220298490092</v>
      </c>
      <c r="BH454" s="798">
        <v>5275.2220298490092</v>
      </c>
      <c r="BI454" s="798">
        <v>2641.5678271281113</v>
      </c>
      <c r="BJ454" s="798">
        <v>0</v>
      </c>
      <c r="BK454" s="798">
        <v>0</v>
      </c>
      <c r="BL454" s="798">
        <v>0</v>
      </c>
      <c r="BM454" s="798">
        <v>0</v>
      </c>
      <c r="BN454" s="798">
        <v>0</v>
      </c>
      <c r="BO454" s="798">
        <v>0</v>
      </c>
      <c r="BP454" s="798">
        <v>0</v>
      </c>
      <c r="BQ454" s="798">
        <v>0</v>
      </c>
      <c r="BR454" s="798">
        <v>0</v>
      </c>
      <c r="BS454" s="798">
        <v>0</v>
      </c>
      <c r="BT454" s="798">
        <v>0</v>
      </c>
      <c r="BU454" s="798">
        <v>0</v>
      </c>
      <c r="BV454" s="798">
        <v>0</v>
      </c>
      <c r="BW454" s="798">
        <v>0</v>
      </c>
      <c r="BX454" s="798">
        <v>0</v>
      </c>
      <c r="BY454" s="798">
        <v>0</v>
      </c>
      <c r="BZ454" s="798">
        <v>0</v>
      </c>
      <c r="CA454" s="784"/>
      <c r="CB454" s="798">
        <v>0</v>
      </c>
      <c r="CC454" s="798">
        <v>1.0848516722490213</v>
      </c>
      <c r="CD454" s="798">
        <v>1.0848516722490213</v>
      </c>
      <c r="CE454" s="798">
        <v>1.0848516722490213</v>
      </c>
      <c r="CF454" s="798">
        <v>1.0848516722490213</v>
      </c>
      <c r="CG454" s="798">
        <v>1.0848516722490213</v>
      </c>
      <c r="CH454" s="798">
        <v>1.0848516722490213</v>
      </c>
      <c r="CI454" s="798">
        <v>1.0848516722490213</v>
      </c>
      <c r="CJ454" s="798">
        <v>0.54323955625070997</v>
      </c>
      <c r="CK454" s="798">
        <v>0</v>
      </c>
      <c r="CL454" s="798">
        <v>0</v>
      </c>
      <c r="CM454" s="798">
        <v>0</v>
      </c>
      <c r="CN454" s="798">
        <v>0</v>
      </c>
      <c r="CO454" s="798">
        <v>0</v>
      </c>
      <c r="CP454" s="798">
        <v>0</v>
      </c>
      <c r="CQ454" s="798">
        <v>0</v>
      </c>
      <c r="CR454" s="798">
        <v>0</v>
      </c>
      <c r="CS454" s="798">
        <v>0</v>
      </c>
      <c r="CT454" s="798">
        <v>0</v>
      </c>
      <c r="CU454" s="798">
        <v>0</v>
      </c>
      <c r="CV454" s="798">
        <v>0</v>
      </c>
      <c r="CW454" s="798">
        <v>0</v>
      </c>
      <c r="CX454" s="798">
        <v>0</v>
      </c>
      <c r="CY454" s="798">
        <v>0</v>
      </c>
      <c r="CZ454" s="798">
        <v>0</v>
      </c>
      <c r="DA454" s="799">
        <v>0</v>
      </c>
    </row>
    <row r="455" spans="2:105">
      <c r="B455" s="759">
        <v>19515</v>
      </c>
      <c r="C455" s="760" t="s">
        <v>682</v>
      </c>
      <c r="D455" s="760" t="s">
        <v>826</v>
      </c>
      <c r="E455" s="760" t="s">
        <v>119</v>
      </c>
      <c r="F455" s="760" t="s">
        <v>820</v>
      </c>
      <c r="G455" s="760" t="s">
        <v>821</v>
      </c>
      <c r="H455" s="761">
        <v>2016</v>
      </c>
      <c r="I455" s="762"/>
      <c r="J455" s="763">
        <v>159000</v>
      </c>
      <c r="K455" s="763"/>
      <c r="L455" s="764" t="s">
        <v>384</v>
      </c>
      <c r="M455" s="760"/>
      <c r="N455" s="760"/>
      <c r="O455" s="760"/>
      <c r="P455" s="760"/>
      <c r="Q455" s="760"/>
      <c r="R455" s="760"/>
      <c r="S455" s="762"/>
      <c r="T455" s="760"/>
      <c r="U455" s="760" t="s">
        <v>827</v>
      </c>
      <c r="V455" s="765">
        <v>42479.332048611112</v>
      </c>
      <c r="W455" s="765">
        <v>42492</v>
      </c>
      <c r="X455" s="765">
        <v>42699</v>
      </c>
      <c r="Y455" s="766" t="s">
        <v>824</v>
      </c>
      <c r="Z455" s="767">
        <v>1</v>
      </c>
      <c r="AA455" s="766"/>
      <c r="AB455" s="768">
        <v>44071.55</v>
      </c>
      <c r="AC455" s="769">
        <v>42825</v>
      </c>
      <c r="AD455" s="762"/>
      <c r="AE455" s="760" t="s">
        <v>825</v>
      </c>
      <c r="AF455" s="760"/>
      <c r="AG455" s="760"/>
      <c r="AH455" s="770"/>
      <c r="AI455" s="771">
        <v>881431</v>
      </c>
      <c r="AJ455" s="772">
        <v>100.6</v>
      </c>
      <c r="AK455" s="762"/>
      <c r="AL455" s="773">
        <v>0.95273459295548002</v>
      </c>
      <c r="AM455" s="774">
        <v>0.97769237412316268</v>
      </c>
      <c r="AN455" s="774">
        <v>0.79396845615304434</v>
      </c>
      <c r="AO455" s="775">
        <v>0.79978556579113214</v>
      </c>
      <c r="AP455" s="762"/>
      <c r="AQ455" s="776">
        <v>839769.80500334175</v>
      </c>
      <c r="AR455" s="777">
        <v>98.355852836790163</v>
      </c>
      <c r="AS455" s="777">
        <v>803112.6091341672</v>
      </c>
      <c r="AT455" s="777">
        <v>94.062474174165388</v>
      </c>
      <c r="AU455" s="762"/>
      <c r="AV455" s="777">
        <v>666750.73560244637</v>
      </c>
      <c r="AW455" s="777">
        <v>78.663591409941546</v>
      </c>
      <c r="AX455" s="777">
        <v>637646.07839129819</v>
      </c>
      <c r="AY455" s="777">
        <v>75.229809127098619</v>
      </c>
      <c r="AZ455" s="762"/>
      <c r="BA455" s="778">
        <v>0</v>
      </c>
      <c r="BB455" s="778">
        <v>666750.73560244637</v>
      </c>
      <c r="BC455" s="778">
        <v>637646.07839129819</v>
      </c>
      <c r="BD455" s="778">
        <v>637646.07839129819</v>
      </c>
      <c r="BE455" s="778">
        <v>637646.07839129819</v>
      </c>
      <c r="BF455" s="778">
        <v>637646.07839129819</v>
      </c>
      <c r="BG455" s="778">
        <v>637646.07839129819</v>
      </c>
      <c r="BH455" s="778">
        <v>637646.07839129819</v>
      </c>
      <c r="BI455" s="778">
        <v>637646.07839129819</v>
      </c>
      <c r="BJ455" s="778">
        <v>637646.07839129819</v>
      </c>
      <c r="BK455" s="778">
        <v>637646.07839129819</v>
      </c>
      <c r="BL455" s="778">
        <v>637646.07839129819</v>
      </c>
      <c r="BM455" s="778">
        <v>386521.858404767</v>
      </c>
      <c r="BN455" s="778">
        <v>0</v>
      </c>
      <c r="BO455" s="778">
        <v>0</v>
      </c>
      <c r="BP455" s="778">
        <v>0</v>
      </c>
      <c r="BQ455" s="778">
        <v>0</v>
      </c>
      <c r="BR455" s="778">
        <v>0</v>
      </c>
      <c r="BS455" s="778">
        <v>0</v>
      </c>
      <c r="BT455" s="778">
        <v>0</v>
      </c>
      <c r="BU455" s="778">
        <v>0</v>
      </c>
      <c r="BV455" s="778">
        <v>0</v>
      </c>
      <c r="BW455" s="778">
        <v>0</v>
      </c>
      <c r="BX455" s="778">
        <v>0</v>
      </c>
      <c r="BY455" s="778">
        <v>0</v>
      </c>
      <c r="BZ455" s="778">
        <v>0</v>
      </c>
      <c r="CA455" s="762"/>
      <c r="CB455" s="777">
        <v>0</v>
      </c>
      <c r="CC455" s="777">
        <v>78.663591409941546</v>
      </c>
      <c r="CD455" s="777">
        <v>75.229809127098619</v>
      </c>
      <c r="CE455" s="777">
        <v>75.229809127098619</v>
      </c>
      <c r="CF455" s="777">
        <v>75.229809127098619</v>
      </c>
      <c r="CG455" s="777">
        <v>75.229809127098619</v>
      </c>
      <c r="CH455" s="777">
        <v>75.229809127098619</v>
      </c>
      <c r="CI455" s="777">
        <v>75.229809127098619</v>
      </c>
      <c r="CJ455" s="777">
        <v>75.229809127098619</v>
      </c>
      <c r="CK455" s="777">
        <v>75.229809127098619</v>
      </c>
      <c r="CL455" s="777">
        <v>75.229809127098619</v>
      </c>
      <c r="CM455" s="777">
        <v>75.229809127098619</v>
      </c>
      <c r="CN455" s="777">
        <v>45.602045737664</v>
      </c>
      <c r="CO455" s="777">
        <v>0</v>
      </c>
      <c r="CP455" s="777">
        <v>0</v>
      </c>
      <c r="CQ455" s="777">
        <v>0</v>
      </c>
      <c r="CR455" s="777">
        <v>0</v>
      </c>
      <c r="CS455" s="777">
        <v>0</v>
      </c>
      <c r="CT455" s="777">
        <v>0</v>
      </c>
      <c r="CU455" s="777">
        <v>0</v>
      </c>
      <c r="CV455" s="777">
        <v>0</v>
      </c>
      <c r="CW455" s="777">
        <v>0</v>
      </c>
      <c r="CX455" s="777">
        <v>0</v>
      </c>
      <c r="CY455" s="777">
        <v>0</v>
      </c>
      <c r="CZ455" s="777">
        <v>0</v>
      </c>
      <c r="DA455" s="779">
        <v>0</v>
      </c>
    </row>
    <row r="456" spans="2:105">
      <c r="B456" s="759">
        <v>19538</v>
      </c>
      <c r="C456" s="760" t="s">
        <v>682</v>
      </c>
      <c r="D456" s="760" t="s">
        <v>826</v>
      </c>
      <c r="E456" s="760" t="s">
        <v>119</v>
      </c>
      <c r="F456" s="760" t="s">
        <v>820</v>
      </c>
      <c r="G456" s="760" t="s">
        <v>821</v>
      </c>
      <c r="H456" s="761">
        <v>2016</v>
      </c>
      <c r="I456" s="762"/>
      <c r="J456" s="763">
        <v>166942</v>
      </c>
      <c r="K456" s="763"/>
      <c r="L456" s="764" t="s">
        <v>384</v>
      </c>
      <c r="M456" s="760"/>
      <c r="N456" s="760"/>
      <c r="O456" s="760"/>
      <c r="P456" s="760"/>
      <c r="Q456" s="760"/>
      <c r="R456" s="760"/>
      <c r="S456" s="762"/>
      <c r="T456" s="760"/>
      <c r="U456" s="760" t="s">
        <v>837</v>
      </c>
      <c r="V456" s="765">
        <v>42643.28496527778</v>
      </c>
      <c r="W456" s="765">
        <v>42370</v>
      </c>
      <c r="X456" s="765">
        <v>42505</v>
      </c>
      <c r="Y456" s="766" t="s">
        <v>824</v>
      </c>
      <c r="Z456" s="767">
        <v>1</v>
      </c>
      <c r="AA456" s="766"/>
      <c r="AB456" s="768">
        <v>16696.310000000001</v>
      </c>
      <c r="AC456" s="769">
        <v>42825</v>
      </c>
      <c r="AD456" s="762"/>
      <c r="AE456" s="760" t="s">
        <v>825</v>
      </c>
      <c r="AF456" s="760"/>
      <c r="AG456" s="760"/>
      <c r="AH456" s="770"/>
      <c r="AI456" s="771">
        <v>3131558</v>
      </c>
      <c r="AJ456" s="772">
        <v>357.5</v>
      </c>
      <c r="AK456" s="762"/>
      <c r="AL456" s="773">
        <v>0.99132726227531465</v>
      </c>
      <c r="AM456" s="774">
        <v>1.3093448960360348</v>
      </c>
      <c r="AN456" s="774">
        <v>0.79396845615304446</v>
      </c>
      <c r="AO456" s="775">
        <v>0.79978556579113214</v>
      </c>
      <c r="AP456" s="762"/>
      <c r="AQ456" s="776">
        <v>3104398.8187963599</v>
      </c>
      <c r="AR456" s="777">
        <v>468.09080033288245</v>
      </c>
      <c r="AS456" s="777">
        <v>3104398.8187963599</v>
      </c>
      <c r="AT456" s="777">
        <v>468.09080033288245</v>
      </c>
      <c r="AU456" s="762"/>
      <c r="AV456" s="777">
        <v>2464794.7374430806</v>
      </c>
      <c r="AW456" s="777">
        <v>374.37226558585826</v>
      </c>
      <c r="AX456" s="777">
        <v>2464794.7374430806</v>
      </c>
      <c r="AY456" s="777">
        <v>374.37226558585826</v>
      </c>
      <c r="AZ456" s="762"/>
      <c r="BA456" s="778">
        <v>0</v>
      </c>
      <c r="BB456" s="778">
        <v>2464794.7374430806</v>
      </c>
      <c r="BC456" s="778">
        <v>2464794.7374430806</v>
      </c>
      <c r="BD456" s="778">
        <v>2464794.7374430806</v>
      </c>
      <c r="BE456" s="778">
        <v>2464794.7374430806</v>
      </c>
      <c r="BF456" s="778">
        <v>2464794.7374430806</v>
      </c>
      <c r="BG456" s="778">
        <v>2464794.7374430806</v>
      </c>
      <c r="BH456" s="778">
        <v>2464794.7374430806</v>
      </c>
      <c r="BI456" s="778">
        <v>2464794.7374430806</v>
      </c>
      <c r="BJ456" s="778">
        <v>2464794.7374430806</v>
      </c>
      <c r="BK456" s="778">
        <v>2464794.7374430806</v>
      </c>
      <c r="BL456" s="778">
        <v>2464794.7374430806</v>
      </c>
      <c r="BM456" s="778">
        <v>2464794.7374430806</v>
      </c>
      <c r="BN456" s="778">
        <v>2464794.7374430806</v>
      </c>
      <c r="BO456" s="778">
        <v>2464794.7374430806</v>
      </c>
      <c r="BP456" s="778">
        <v>169986.92158610426</v>
      </c>
      <c r="BQ456" s="778">
        <v>0</v>
      </c>
      <c r="BR456" s="778">
        <v>0</v>
      </c>
      <c r="BS456" s="778">
        <v>0</v>
      </c>
      <c r="BT456" s="778">
        <v>0</v>
      </c>
      <c r="BU456" s="778">
        <v>0</v>
      </c>
      <c r="BV456" s="778">
        <v>0</v>
      </c>
      <c r="BW456" s="778">
        <v>0</v>
      </c>
      <c r="BX456" s="778">
        <v>0</v>
      </c>
      <c r="BY456" s="778">
        <v>0</v>
      </c>
      <c r="BZ456" s="778">
        <v>0</v>
      </c>
      <c r="CA456" s="762"/>
      <c r="CB456" s="777">
        <v>0</v>
      </c>
      <c r="CC456" s="777">
        <v>374.37226558585826</v>
      </c>
      <c r="CD456" s="777">
        <v>374.37226558585826</v>
      </c>
      <c r="CE456" s="777">
        <v>374.37226558585826</v>
      </c>
      <c r="CF456" s="777">
        <v>374.37226558585826</v>
      </c>
      <c r="CG456" s="777">
        <v>374.37226558585826</v>
      </c>
      <c r="CH456" s="777">
        <v>374.37226558585826</v>
      </c>
      <c r="CI456" s="777">
        <v>374.37226558585826</v>
      </c>
      <c r="CJ456" s="777">
        <v>374.37226558585826</v>
      </c>
      <c r="CK456" s="777">
        <v>374.37226558585826</v>
      </c>
      <c r="CL456" s="777">
        <v>374.37226558585826</v>
      </c>
      <c r="CM456" s="777">
        <v>374.37226558585826</v>
      </c>
      <c r="CN456" s="777">
        <v>374.37226558585826</v>
      </c>
      <c r="CO456" s="777">
        <v>374.37226558585826</v>
      </c>
      <c r="CP456" s="777">
        <v>374.37226558585826</v>
      </c>
      <c r="CQ456" s="777">
        <v>25.818940614978935</v>
      </c>
      <c r="CR456" s="777">
        <v>0</v>
      </c>
      <c r="CS456" s="777">
        <v>0</v>
      </c>
      <c r="CT456" s="777">
        <v>0</v>
      </c>
      <c r="CU456" s="777">
        <v>0</v>
      </c>
      <c r="CV456" s="777">
        <v>0</v>
      </c>
      <c r="CW456" s="777">
        <v>0</v>
      </c>
      <c r="CX456" s="777">
        <v>0</v>
      </c>
      <c r="CY456" s="777">
        <v>0</v>
      </c>
      <c r="CZ456" s="777">
        <v>0</v>
      </c>
      <c r="DA456" s="779">
        <v>0</v>
      </c>
    </row>
    <row r="457" spans="2:105">
      <c r="B457" s="780">
        <v>19695</v>
      </c>
      <c r="C457" s="781" t="s">
        <v>682</v>
      </c>
      <c r="D457" s="781" t="s">
        <v>877</v>
      </c>
      <c r="E457" s="781" t="s">
        <v>120</v>
      </c>
      <c r="F457" s="781" t="s">
        <v>820</v>
      </c>
      <c r="G457" s="806" t="s">
        <v>821</v>
      </c>
      <c r="H457" s="807">
        <v>2016</v>
      </c>
      <c r="I457" s="784"/>
      <c r="J457" s="841" t="s">
        <v>884</v>
      </c>
      <c r="K457" s="842"/>
      <c r="L457" s="764" t="s">
        <v>741</v>
      </c>
      <c r="M457" s="781"/>
      <c r="N457" s="781"/>
      <c r="O457" s="781"/>
      <c r="P457" s="781"/>
      <c r="Q457" s="781"/>
      <c r="R457" s="781"/>
      <c r="S457" s="784"/>
      <c r="T457" s="843" t="s">
        <v>833</v>
      </c>
      <c r="U457" s="781" t="s">
        <v>764</v>
      </c>
      <c r="V457" s="801">
        <v>42684</v>
      </c>
      <c r="W457" s="801">
        <v>42684</v>
      </c>
      <c r="X457" s="801">
        <v>42684</v>
      </c>
      <c r="Y457" s="787" t="s">
        <v>864</v>
      </c>
      <c r="Z457" s="787">
        <v>50</v>
      </c>
      <c r="AA457" s="844" t="s">
        <v>833</v>
      </c>
      <c r="AB457" s="787">
        <v>2067.0100000000002</v>
      </c>
      <c r="AC457" s="790">
        <v>42825</v>
      </c>
      <c r="AD457" s="784"/>
      <c r="AE457" s="843" t="s">
        <v>825</v>
      </c>
      <c r="AF457" s="781"/>
      <c r="AG457" s="781"/>
      <c r="AH457" s="791"/>
      <c r="AI457" s="792">
        <v>15696.349999999999</v>
      </c>
      <c r="AJ457" s="793">
        <v>2.5300000000000002</v>
      </c>
      <c r="AK457" s="784">
        <v>0</v>
      </c>
      <c r="AL457" s="845">
        <v>0.77024423003470255</v>
      </c>
      <c r="AM457" s="803">
        <v>0.54682471584291259</v>
      </c>
      <c r="AN457" s="803">
        <v>0.88785311651886756</v>
      </c>
      <c r="AO457" s="804">
        <v>0.85704271877003357</v>
      </c>
      <c r="AP457" s="784">
        <v>0</v>
      </c>
      <c r="AQ457" s="797">
        <v>12090.023020105202</v>
      </c>
      <c r="AR457" s="798">
        <v>1.3834665310825691</v>
      </c>
      <c r="AS457" s="798">
        <v>8543.3893460991294</v>
      </c>
      <c r="AT457" s="798">
        <v>0.97706134557334934</v>
      </c>
      <c r="AU457" s="784">
        <v>0</v>
      </c>
      <c r="AV457" s="798">
        <v>10734.164617185255</v>
      </c>
      <c r="AW457" s="798">
        <v>1.1856899171263522</v>
      </c>
      <c r="AX457" s="798">
        <v>7585.2748565682032</v>
      </c>
      <c r="AY457" s="798">
        <v>0.83738331201529059</v>
      </c>
      <c r="AZ457" s="784"/>
      <c r="BA457" s="798">
        <v>0</v>
      </c>
      <c r="BB457" s="798">
        <v>10734.164617185255</v>
      </c>
      <c r="BC457" s="798">
        <v>10734.164617185255</v>
      </c>
      <c r="BD457" s="798">
        <v>10734.164617185255</v>
      </c>
      <c r="BE457" s="798">
        <v>10734.164617185255</v>
      </c>
      <c r="BF457" s="798">
        <v>7585.2748565682032</v>
      </c>
      <c r="BG457" s="798">
        <v>7499.8459201345904</v>
      </c>
      <c r="BH457" s="798">
        <v>7499.8459201345904</v>
      </c>
      <c r="BI457" s="798">
        <v>7499.8459201345904</v>
      </c>
      <c r="BJ457" s="798">
        <v>396.19092636561663</v>
      </c>
      <c r="BK457" s="798">
        <v>0</v>
      </c>
      <c r="BL457" s="798">
        <v>0</v>
      </c>
      <c r="BM457" s="798">
        <v>0</v>
      </c>
      <c r="BN457" s="798">
        <v>0</v>
      </c>
      <c r="BO457" s="798">
        <v>0</v>
      </c>
      <c r="BP457" s="798">
        <v>0</v>
      </c>
      <c r="BQ457" s="798">
        <v>0</v>
      </c>
      <c r="BR457" s="798">
        <v>0</v>
      </c>
      <c r="BS457" s="798">
        <v>0</v>
      </c>
      <c r="BT457" s="798">
        <v>0</v>
      </c>
      <c r="BU457" s="798">
        <v>0</v>
      </c>
      <c r="BV457" s="798">
        <v>0</v>
      </c>
      <c r="BW457" s="798">
        <v>0</v>
      </c>
      <c r="BX457" s="798">
        <v>0</v>
      </c>
      <c r="BY457" s="798">
        <v>0</v>
      </c>
      <c r="BZ457" s="798">
        <v>0</v>
      </c>
      <c r="CA457" s="784"/>
      <c r="CB457" s="798">
        <v>0</v>
      </c>
      <c r="CC457" s="798">
        <v>1.1856899171263522</v>
      </c>
      <c r="CD457" s="798">
        <v>1.1856899171263522</v>
      </c>
      <c r="CE457" s="798">
        <v>1.1856899171263522</v>
      </c>
      <c r="CF457" s="798">
        <v>1.1856899171263522</v>
      </c>
      <c r="CG457" s="798">
        <v>0.83738331201529059</v>
      </c>
      <c r="CH457" s="798">
        <v>0.82793380279474249</v>
      </c>
      <c r="CI457" s="798">
        <v>0.82793380279474249</v>
      </c>
      <c r="CJ457" s="798">
        <v>0.82793380279474249</v>
      </c>
      <c r="CK457" s="798">
        <v>4.3736879902830088E-2</v>
      </c>
      <c r="CL457" s="798">
        <v>0</v>
      </c>
      <c r="CM457" s="798">
        <v>0</v>
      </c>
      <c r="CN457" s="798">
        <v>0</v>
      </c>
      <c r="CO457" s="798">
        <v>0</v>
      </c>
      <c r="CP457" s="798">
        <v>0</v>
      </c>
      <c r="CQ457" s="798">
        <v>0</v>
      </c>
      <c r="CR457" s="798">
        <v>0</v>
      </c>
      <c r="CS457" s="798">
        <v>0</v>
      </c>
      <c r="CT457" s="798">
        <v>0</v>
      </c>
      <c r="CU457" s="798">
        <v>0</v>
      </c>
      <c r="CV457" s="798">
        <v>0</v>
      </c>
      <c r="CW457" s="798">
        <v>0</v>
      </c>
      <c r="CX457" s="798">
        <v>0</v>
      </c>
      <c r="CY457" s="798">
        <v>0</v>
      </c>
      <c r="CZ457" s="798">
        <v>0</v>
      </c>
      <c r="DA457" s="799">
        <v>0</v>
      </c>
    </row>
    <row r="458" spans="2:105">
      <c r="B458" s="759">
        <v>19521</v>
      </c>
      <c r="C458" s="760" t="s">
        <v>682</v>
      </c>
      <c r="D458" s="760" t="s">
        <v>826</v>
      </c>
      <c r="E458" s="760" t="s">
        <v>119</v>
      </c>
      <c r="F458" s="760" t="s">
        <v>820</v>
      </c>
      <c r="G458" s="760" t="s">
        <v>821</v>
      </c>
      <c r="H458" s="761">
        <v>2016</v>
      </c>
      <c r="I458" s="762"/>
      <c r="J458" s="763">
        <v>161772</v>
      </c>
      <c r="K458" s="763"/>
      <c r="L458" s="764" t="s">
        <v>384</v>
      </c>
      <c r="M458" s="760"/>
      <c r="N458" s="760"/>
      <c r="O458" s="760"/>
      <c r="P458" s="760"/>
      <c r="Q458" s="760"/>
      <c r="R458" s="760"/>
      <c r="S458" s="762"/>
      <c r="T458" s="760"/>
      <c r="U458" s="760" t="s">
        <v>880</v>
      </c>
      <c r="V458" s="765">
        <v>42534.367395833331</v>
      </c>
      <c r="W458" s="765">
        <v>42551</v>
      </c>
      <c r="X458" s="765">
        <v>42720</v>
      </c>
      <c r="Y458" s="766" t="s">
        <v>824</v>
      </c>
      <c r="Z458" s="767">
        <v>1</v>
      </c>
      <c r="AA458" s="766"/>
      <c r="AB458" s="768">
        <v>1944</v>
      </c>
      <c r="AC458" s="769">
        <v>42825</v>
      </c>
      <c r="AD458" s="762"/>
      <c r="AE458" s="760" t="s">
        <v>825</v>
      </c>
      <c r="AF458" s="760"/>
      <c r="AG458" s="760"/>
      <c r="AH458" s="770"/>
      <c r="AI458" s="771">
        <v>16329</v>
      </c>
      <c r="AJ458" s="772">
        <v>4.8600000000000003</v>
      </c>
      <c r="AK458" s="762"/>
      <c r="AL458" s="773">
        <v>0.95537581549608863</v>
      </c>
      <c r="AM458" s="774">
        <v>0.5932877916796474</v>
      </c>
      <c r="AN458" s="774">
        <v>0.79396845615304446</v>
      </c>
      <c r="AO458" s="775">
        <v>0.79978556579113214</v>
      </c>
      <c r="AP458" s="762"/>
      <c r="AQ458" s="776">
        <v>15600.331691235631</v>
      </c>
      <c r="AR458" s="777">
        <v>2.8833786675630866</v>
      </c>
      <c r="AS458" s="777">
        <v>15243.523541620687</v>
      </c>
      <c r="AT458" s="777">
        <v>2.8174305180381385</v>
      </c>
      <c r="AU458" s="762"/>
      <c r="AV458" s="777">
        <v>12386.171268365768</v>
      </c>
      <c r="AW458" s="777">
        <v>2.306084639027024</v>
      </c>
      <c r="AX458" s="777">
        <v>12102.876852673166</v>
      </c>
      <c r="AY458" s="777">
        <v>2.2533402609463353</v>
      </c>
      <c r="AZ458" s="762"/>
      <c r="BA458" s="778">
        <v>0</v>
      </c>
      <c r="BB458" s="778">
        <v>12386.171268365768</v>
      </c>
      <c r="BC458" s="778">
        <v>12102.876852673166</v>
      </c>
      <c r="BD458" s="778">
        <v>12102.876852673166</v>
      </c>
      <c r="BE458" s="778">
        <v>12102.876852673166</v>
      </c>
      <c r="BF458" s="778">
        <v>12102.876852673166</v>
      </c>
      <c r="BG458" s="778">
        <v>12102.876852673166</v>
      </c>
      <c r="BH458" s="778">
        <v>12102.876852673166</v>
      </c>
      <c r="BI458" s="778">
        <v>12102.876852673166</v>
      </c>
      <c r="BJ458" s="778">
        <v>12102.876852673166</v>
      </c>
      <c r="BK458" s="778">
        <v>12102.876852673166</v>
      </c>
      <c r="BL458" s="778">
        <v>12102.876852673166</v>
      </c>
      <c r="BM458" s="778">
        <v>7888.2461336937722</v>
      </c>
      <c r="BN458" s="778">
        <v>0</v>
      </c>
      <c r="BO458" s="778">
        <v>0</v>
      </c>
      <c r="BP458" s="778">
        <v>0</v>
      </c>
      <c r="BQ458" s="778">
        <v>0</v>
      </c>
      <c r="BR458" s="778">
        <v>0</v>
      </c>
      <c r="BS458" s="778">
        <v>0</v>
      </c>
      <c r="BT458" s="778">
        <v>0</v>
      </c>
      <c r="BU458" s="778">
        <v>0</v>
      </c>
      <c r="BV458" s="778">
        <v>0</v>
      </c>
      <c r="BW458" s="778">
        <v>0</v>
      </c>
      <c r="BX458" s="778">
        <v>0</v>
      </c>
      <c r="BY458" s="778">
        <v>0</v>
      </c>
      <c r="BZ458" s="778">
        <v>0</v>
      </c>
      <c r="CA458" s="762"/>
      <c r="CB458" s="777">
        <v>0</v>
      </c>
      <c r="CC458" s="777">
        <v>2.306084639027024</v>
      </c>
      <c r="CD458" s="777">
        <v>2.2533402609463353</v>
      </c>
      <c r="CE458" s="777">
        <v>2.2533402609463353</v>
      </c>
      <c r="CF458" s="777">
        <v>2.2533402609463353</v>
      </c>
      <c r="CG458" s="777">
        <v>2.2533402609463353</v>
      </c>
      <c r="CH458" s="777">
        <v>2.2533402609463353</v>
      </c>
      <c r="CI458" s="777">
        <v>2.2533402609463353</v>
      </c>
      <c r="CJ458" s="777">
        <v>2.2533402609463353</v>
      </c>
      <c r="CK458" s="777">
        <v>2.2533402609463353</v>
      </c>
      <c r="CL458" s="777">
        <v>2.2533402609463353</v>
      </c>
      <c r="CM458" s="777">
        <v>2.2533402609463353</v>
      </c>
      <c r="CN458" s="777">
        <v>1.4686510337730567</v>
      </c>
      <c r="CO458" s="777">
        <v>0</v>
      </c>
      <c r="CP458" s="777">
        <v>0</v>
      </c>
      <c r="CQ458" s="777">
        <v>0</v>
      </c>
      <c r="CR458" s="777">
        <v>0</v>
      </c>
      <c r="CS458" s="777">
        <v>0</v>
      </c>
      <c r="CT458" s="777">
        <v>0</v>
      </c>
      <c r="CU458" s="777">
        <v>0</v>
      </c>
      <c r="CV458" s="777">
        <v>0</v>
      </c>
      <c r="CW458" s="777">
        <v>0</v>
      </c>
      <c r="CX458" s="777">
        <v>0</v>
      </c>
      <c r="CY458" s="777">
        <v>0</v>
      </c>
      <c r="CZ458" s="777">
        <v>0</v>
      </c>
      <c r="DA458" s="779">
        <v>0</v>
      </c>
    </row>
    <row r="459" spans="2:105">
      <c r="B459" s="780">
        <v>19570</v>
      </c>
      <c r="C459" s="781" t="s">
        <v>682</v>
      </c>
      <c r="D459" s="781" t="s">
        <v>877</v>
      </c>
      <c r="E459" s="781" t="s">
        <v>120</v>
      </c>
      <c r="F459" s="781" t="s">
        <v>820</v>
      </c>
      <c r="G459" s="806" t="s">
        <v>821</v>
      </c>
      <c r="H459" s="807">
        <v>2016</v>
      </c>
      <c r="I459" s="784"/>
      <c r="J459" s="841" t="s">
        <v>885</v>
      </c>
      <c r="K459" s="842"/>
      <c r="L459" s="764" t="s">
        <v>741</v>
      </c>
      <c r="M459" s="781"/>
      <c r="N459" s="781"/>
      <c r="O459" s="781"/>
      <c r="P459" s="781"/>
      <c r="Q459" s="781"/>
      <c r="R459" s="781"/>
      <c r="S459" s="784"/>
      <c r="T459" s="843" t="s">
        <v>833</v>
      </c>
      <c r="U459" s="781" t="s">
        <v>764</v>
      </c>
      <c r="V459" s="801">
        <v>42569.593715277777</v>
      </c>
      <c r="W459" s="801">
        <v>42562</v>
      </c>
      <c r="X459" s="801">
        <v>42562</v>
      </c>
      <c r="Y459" s="787" t="s">
        <v>864</v>
      </c>
      <c r="Z459" s="787">
        <v>37</v>
      </c>
      <c r="AA459" s="844" t="s">
        <v>833</v>
      </c>
      <c r="AB459" s="787">
        <v>956</v>
      </c>
      <c r="AC459" s="790">
        <v>42643</v>
      </c>
      <c r="AD459" s="784"/>
      <c r="AE459" s="843" t="s">
        <v>825</v>
      </c>
      <c r="AF459" s="781"/>
      <c r="AG459" s="781"/>
      <c r="AH459" s="791"/>
      <c r="AI459" s="792">
        <v>7065.6479999999992</v>
      </c>
      <c r="AJ459" s="793">
        <v>0.83400000000000007</v>
      </c>
      <c r="AK459" s="784">
        <v>0</v>
      </c>
      <c r="AL459" s="845">
        <v>0.78271859065043159</v>
      </c>
      <c r="AM459" s="803">
        <v>0.55578808980660277</v>
      </c>
      <c r="AN459" s="803">
        <v>0.88785311651886756</v>
      </c>
      <c r="AO459" s="804">
        <v>0.85704271877003368</v>
      </c>
      <c r="AP459" s="784">
        <v>0</v>
      </c>
      <c r="AQ459" s="797">
        <v>5530.4140445920402</v>
      </c>
      <c r="AR459" s="798">
        <v>0.46352726689870671</v>
      </c>
      <c r="AS459" s="798">
        <v>3472.9409170439376</v>
      </c>
      <c r="AT459" s="798">
        <v>0.29108178852399363</v>
      </c>
      <c r="AU459" s="784">
        <v>0</v>
      </c>
      <c r="AV459" s="798">
        <v>4910.1953451307581</v>
      </c>
      <c r="AW459" s="798">
        <v>0.39726266904691065</v>
      </c>
      <c r="AX459" s="798">
        <v>3083.4614166833544</v>
      </c>
      <c r="AY459" s="798">
        <v>0.24946952742104747</v>
      </c>
      <c r="AZ459" s="784"/>
      <c r="BA459" s="798">
        <v>0</v>
      </c>
      <c r="BB459" s="798">
        <v>4910.1953451307581</v>
      </c>
      <c r="BC459" s="798">
        <v>4910.1953451307581</v>
      </c>
      <c r="BD459" s="798">
        <v>4820.4973618642198</v>
      </c>
      <c r="BE459" s="798">
        <v>3083.4614166833544</v>
      </c>
      <c r="BF459" s="798">
        <v>3083.4614166833544</v>
      </c>
      <c r="BG459" s="798">
        <v>2780.6474531941494</v>
      </c>
      <c r="BH459" s="798">
        <v>0</v>
      </c>
      <c r="BI459" s="798">
        <v>0</v>
      </c>
      <c r="BJ459" s="798">
        <v>0</v>
      </c>
      <c r="BK459" s="798">
        <v>0</v>
      </c>
      <c r="BL459" s="798">
        <v>0</v>
      </c>
      <c r="BM459" s="798">
        <v>0</v>
      </c>
      <c r="BN459" s="798">
        <v>0</v>
      </c>
      <c r="BO459" s="798">
        <v>0</v>
      </c>
      <c r="BP459" s="798">
        <v>0</v>
      </c>
      <c r="BQ459" s="798">
        <v>0</v>
      </c>
      <c r="BR459" s="798">
        <v>0</v>
      </c>
      <c r="BS459" s="798">
        <v>0</v>
      </c>
      <c r="BT459" s="798">
        <v>0</v>
      </c>
      <c r="BU459" s="798">
        <v>0</v>
      </c>
      <c r="BV459" s="798">
        <v>0</v>
      </c>
      <c r="BW459" s="798">
        <v>0</v>
      </c>
      <c r="BX459" s="798">
        <v>0</v>
      </c>
      <c r="BY459" s="798">
        <v>0</v>
      </c>
      <c r="BZ459" s="798">
        <v>0</v>
      </c>
      <c r="CA459" s="784"/>
      <c r="CB459" s="798">
        <v>0</v>
      </c>
      <c r="CC459" s="798">
        <v>0.39726266904691065</v>
      </c>
      <c r="CD459" s="798">
        <v>0.39726266904691065</v>
      </c>
      <c r="CE459" s="798">
        <v>0.39000559315971056</v>
      </c>
      <c r="CF459" s="798">
        <v>0.24946952742104747</v>
      </c>
      <c r="CG459" s="798">
        <v>0.24946952742104747</v>
      </c>
      <c r="CH459" s="798">
        <v>0.22497015928904668</v>
      </c>
      <c r="CI459" s="798">
        <v>0</v>
      </c>
      <c r="CJ459" s="798">
        <v>0</v>
      </c>
      <c r="CK459" s="798">
        <v>0</v>
      </c>
      <c r="CL459" s="798">
        <v>0</v>
      </c>
      <c r="CM459" s="798">
        <v>0</v>
      </c>
      <c r="CN459" s="798">
        <v>0</v>
      </c>
      <c r="CO459" s="798">
        <v>0</v>
      </c>
      <c r="CP459" s="798">
        <v>0</v>
      </c>
      <c r="CQ459" s="798">
        <v>0</v>
      </c>
      <c r="CR459" s="798">
        <v>0</v>
      </c>
      <c r="CS459" s="798">
        <v>0</v>
      </c>
      <c r="CT459" s="798">
        <v>0</v>
      </c>
      <c r="CU459" s="798">
        <v>0</v>
      </c>
      <c r="CV459" s="798">
        <v>0</v>
      </c>
      <c r="CW459" s="798">
        <v>0</v>
      </c>
      <c r="CX459" s="798">
        <v>0</v>
      </c>
      <c r="CY459" s="798">
        <v>0</v>
      </c>
      <c r="CZ459" s="798">
        <v>0</v>
      </c>
      <c r="DA459" s="799">
        <v>0</v>
      </c>
    </row>
    <row r="460" spans="2:105">
      <c r="B460" s="780">
        <v>19571</v>
      </c>
      <c r="C460" s="781" t="s">
        <v>682</v>
      </c>
      <c r="D460" s="781" t="s">
        <v>877</v>
      </c>
      <c r="E460" s="781" t="s">
        <v>120</v>
      </c>
      <c r="F460" s="781" t="s">
        <v>820</v>
      </c>
      <c r="G460" s="806" t="s">
        <v>821</v>
      </c>
      <c r="H460" s="807">
        <v>2016</v>
      </c>
      <c r="I460" s="784"/>
      <c r="J460" s="841" t="s">
        <v>886</v>
      </c>
      <c r="K460" s="842"/>
      <c r="L460" s="764" t="s">
        <v>741</v>
      </c>
      <c r="M460" s="781"/>
      <c r="N460" s="781"/>
      <c r="O460" s="781"/>
      <c r="P460" s="781"/>
      <c r="Q460" s="781"/>
      <c r="R460" s="781"/>
      <c r="S460" s="784"/>
      <c r="T460" s="843" t="s">
        <v>833</v>
      </c>
      <c r="U460" s="781" t="s">
        <v>764</v>
      </c>
      <c r="V460" s="801">
        <v>42569.614386574074</v>
      </c>
      <c r="W460" s="801">
        <v>42565</v>
      </c>
      <c r="X460" s="801">
        <v>42565</v>
      </c>
      <c r="Y460" s="787" t="s">
        <v>864</v>
      </c>
      <c r="Z460" s="787">
        <v>29</v>
      </c>
      <c r="AA460" s="844" t="s">
        <v>833</v>
      </c>
      <c r="AB460" s="787">
        <v>616</v>
      </c>
      <c r="AC460" s="790">
        <v>42643</v>
      </c>
      <c r="AD460" s="784"/>
      <c r="AE460" s="843" t="s">
        <v>825</v>
      </c>
      <c r="AF460" s="781"/>
      <c r="AG460" s="781"/>
      <c r="AH460" s="791"/>
      <c r="AI460" s="792">
        <v>2953.9400000000005</v>
      </c>
      <c r="AJ460" s="793">
        <v>1.276</v>
      </c>
      <c r="AK460" s="784">
        <v>0</v>
      </c>
      <c r="AL460" s="845">
        <v>0.78397298737223386</v>
      </c>
      <c r="AM460" s="803">
        <v>0.55667880425519001</v>
      </c>
      <c r="AN460" s="803">
        <v>0.88785311651886778</v>
      </c>
      <c r="AO460" s="804">
        <v>0.85704271877003357</v>
      </c>
      <c r="AP460" s="784">
        <v>0</v>
      </c>
      <c r="AQ460" s="797">
        <v>2315.8091663183368</v>
      </c>
      <c r="AR460" s="798">
        <v>0.71032215422962253</v>
      </c>
      <c r="AS460" s="798">
        <v>2315.8091663183368</v>
      </c>
      <c r="AT460" s="798">
        <v>0.71032215422962253</v>
      </c>
      <c r="AU460" s="784">
        <v>0</v>
      </c>
      <c r="AV460" s="798">
        <v>2056.0983855786963</v>
      </c>
      <c r="AW460" s="798">
        <v>0.60877643026354278</v>
      </c>
      <c r="AX460" s="798">
        <v>2056.0983855786963</v>
      </c>
      <c r="AY460" s="798">
        <v>0.60877643026354278</v>
      </c>
      <c r="AZ460" s="784"/>
      <c r="BA460" s="798">
        <v>0</v>
      </c>
      <c r="BB460" s="798">
        <v>2056.0983855786963</v>
      </c>
      <c r="BC460" s="798">
        <v>2056.0983855786963</v>
      </c>
      <c r="BD460" s="798">
        <v>2056.0983855786963</v>
      </c>
      <c r="BE460" s="798">
        <v>2056.0983855786963</v>
      </c>
      <c r="BF460" s="798">
        <v>2056.0983855786963</v>
      </c>
      <c r="BG460" s="798">
        <v>2056.0983855786963</v>
      </c>
      <c r="BH460" s="798">
        <v>2056.0983855786963</v>
      </c>
      <c r="BI460" s="798">
        <v>2056.0983855786963</v>
      </c>
      <c r="BJ460" s="798">
        <v>2056.0983855786963</v>
      </c>
      <c r="BK460" s="798">
        <v>2056.0983855786963</v>
      </c>
      <c r="BL460" s="798">
        <v>1643.1023815639701</v>
      </c>
      <c r="BM460" s="798">
        <v>0</v>
      </c>
      <c r="BN460" s="798">
        <v>0</v>
      </c>
      <c r="BO460" s="798">
        <v>0</v>
      </c>
      <c r="BP460" s="798">
        <v>0</v>
      </c>
      <c r="BQ460" s="798">
        <v>0</v>
      </c>
      <c r="BR460" s="798">
        <v>0</v>
      </c>
      <c r="BS460" s="798">
        <v>0</v>
      </c>
      <c r="BT460" s="798">
        <v>0</v>
      </c>
      <c r="BU460" s="798">
        <v>0</v>
      </c>
      <c r="BV460" s="798">
        <v>0</v>
      </c>
      <c r="BW460" s="798">
        <v>0</v>
      </c>
      <c r="BX460" s="798">
        <v>0</v>
      </c>
      <c r="BY460" s="798">
        <v>0</v>
      </c>
      <c r="BZ460" s="798">
        <v>0</v>
      </c>
      <c r="CA460" s="784"/>
      <c r="CB460" s="798">
        <v>0</v>
      </c>
      <c r="CC460" s="798">
        <v>0.60877643026354278</v>
      </c>
      <c r="CD460" s="798">
        <v>0.60877643026354278</v>
      </c>
      <c r="CE460" s="798">
        <v>0.60877643026354278</v>
      </c>
      <c r="CF460" s="798">
        <v>0.60877643026354278</v>
      </c>
      <c r="CG460" s="798">
        <v>0.60877643026354278</v>
      </c>
      <c r="CH460" s="798">
        <v>0.60877643026354278</v>
      </c>
      <c r="CI460" s="798">
        <v>0.60877643026354278</v>
      </c>
      <c r="CJ460" s="798">
        <v>0.60877643026354278</v>
      </c>
      <c r="CK460" s="798">
        <v>0.60877643026354278</v>
      </c>
      <c r="CL460" s="798">
        <v>0.60877643026354278</v>
      </c>
      <c r="CM460" s="798">
        <v>0.48649520345034769</v>
      </c>
      <c r="CN460" s="798">
        <v>0</v>
      </c>
      <c r="CO460" s="798">
        <v>0</v>
      </c>
      <c r="CP460" s="798">
        <v>0</v>
      </c>
      <c r="CQ460" s="798">
        <v>0</v>
      </c>
      <c r="CR460" s="798">
        <v>0</v>
      </c>
      <c r="CS460" s="798">
        <v>0</v>
      </c>
      <c r="CT460" s="798">
        <v>0</v>
      </c>
      <c r="CU460" s="798">
        <v>0</v>
      </c>
      <c r="CV460" s="798">
        <v>0</v>
      </c>
      <c r="CW460" s="798">
        <v>0</v>
      </c>
      <c r="CX460" s="798">
        <v>0</v>
      </c>
      <c r="CY460" s="798">
        <v>0</v>
      </c>
      <c r="CZ460" s="798">
        <v>0</v>
      </c>
      <c r="DA460" s="799">
        <v>0</v>
      </c>
    </row>
    <row r="461" spans="2:105">
      <c r="B461" s="780">
        <v>19640</v>
      </c>
      <c r="C461" s="781" t="s">
        <v>682</v>
      </c>
      <c r="D461" s="781" t="s">
        <v>877</v>
      </c>
      <c r="E461" s="781" t="s">
        <v>120</v>
      </c>
      <c r="F461" s="781" t="s">
        <v>820</v>
      </c>
      <c r="G461" s="806" t="s">
        <v>821</v>
      </c>
      <c r="H461" s="807">
        <v>2016</v>
      </c>
      <c r="I461" s="784"/>
      <c r="J461" s="841" t="s">
        <v>887</v>
      </c>
      <c r="K461" s="842"/>
      <c r="L461" s="764" t="s">
        <v>741</v>
      </c>
      <c r="M461" s="781"/>
      <c r="N461" s="781"/>
      <c r="O461" s="781"/>
      <c r="P461" s="781"/>
      <c r="Q461" s="781"/>
      <c r="R461" s="781"/>
      <c r="S461" s="784"/>
      <c r="T461" s="843" t="s">
        <v>833</v>
      </c>
      <c r="U461" s="781" t="s">
        <v>764</v>
      </c>
      <c r="V461" s="801">
        <v>42627</v>
      </c>
      <c r="W461" s="801">
        <v>42627</v>
      </c>
      <c r="X461" s="801">
        <v>42627</v>
      </c>
      <c r="Y461" s="787" t="s">
        <v>864</v>
      </c>
      <c r="Z461" s="787">
        <v>45</v>
      </c>
      <c r="AA461" s="844" t="s">
        <v>833</v>
      </c>
      <c r="AB461" s="787">
        <v>1008</v>
      </c>
      <c r="AC461" s="790">
        <v>42735</v>
      </c>
      <c r="AD461" s="784"/>
      <c r="AE461" s="843" t="s">
        <v>825</v>
      </c>
      <c r="AF461" s="781"/>
      <c r="AG461" s="781"/>
      <c r="AH461" s="791"/>
      <c r="AI461" s="792">
        <v>12830.1</v>
      </c>
      <c r="AJ461" s="793">
        <v>3.3200000000000003</v>
      </c>
      <c r="AK461" s="784">
        <v>0</v>
      </c>
      <c r="AL461" s="845">
        <v>0.71430421320038195</v>
      </c>
      <c r="AM461" s="803">
        <v>0.50687861683164503</v>
      </c>
      <c r="AN461" s="803">
        <v>0.88785311651886767</v>
      </c>
      <c r="AO461" s="804">
        <v>0.85704271877003346</v>
      </c>
      <c r="AP461" s="784">
        <v>0</v>
      </c>
      <c r="AQ461" s="797">
        <v>9164.5944857822215</v>
      </c>
      <c r="AR461" s="798">
        <v>1.6828370078810617</v>
      </c>
      <c r="AS461" s="798">
        <v>9164.5944857822215</v>
      </c>
      <c r="AT461" s="798">
        <v>1.6828370078810617</v>
      </c>
      <c r="AU461" s="784">
        <v>0</v>
      </c>
      <c r="AV461" s="798">
        <v>8136.8137758333751</v>
      </c>
      <c r="AW461" s="798">
        <v>1.4422632044812134</v>
      </c>
      <c r="AX461" s="798">
        <v>8136.8137758333751</v>
      </c>
      <c r="AY461" s="798">
        <v>1.4422632044812134</v>
      </c>
      <c r="AZ461" s="784"/>
      <c r="BA461" s="798">
        <v>0</v>
      </c>
      <c r="BB461" s="798">
        <v>8136.8137758333751</v>
      </c>
      <c r="BC461" s="798">
        <v>8136.8137758333751</v>
      </c>
      <c r="BD461" s="798">
        <v>8136.8137758333751</v>
      </c>
      <c r="BE461" s="798">
        <v>8136.8137758333751</v>
      </c>
      <c r="BF461" s="798">
        <v>8136.8137758333751</v>
      </c>
      <c r="BG461" s="798">
        <v>8136.8137758333751</v>
      </c>
      <c r="BH461" s="798">
        <v>3865.0392294427343</v>
      </c>
      <c r="BI461" s="798">
        <v>0</v>
      </c>
      <c r="BJ461" s="798">
        <v>0</v>
      </c>
      <c r="BK461" s="798">
        <v>0</v>
      </c>
      <c r="BL461" s="798">
        <v>0</v>
      </c>
      <c r="BM461" s="798">
        <v>0</v>
      </c>
      <c r="BN461" s="798">
        <v>0</v>
      </c>
      <c r="BO461" s="798">
        <v>0</v>
      </c>
      <c r="BP461" s="798">
        <v>0</v>
      </c>
      <c r="BQ461" s="798">
        <v>0</v>
      </c>
      <c r="BR461" s="798">
        <v>0</v>
      </c>
      <c r="BS461" s="798">
        <v>0</v>
      </c>
      <c r="BT461" s="798">
        <v>0</v>
      </c>
      <c r="BU461" s="798">
        <v>0</v>
      </c>
      <c r="BV461" s="798">
        <v>0</v>
      </c>
      <c r="BW461" s="798">
        <v>0</v>
      </c>
      <c r="BX461" s="798">
        <v>0</v>
      </c>
      <c r="BY461" s="798">
        <v>0</v>
      </c>
      <c r="BZ461" s="798">
        <v>0</v>
      </c>
      <c r="CA461" s="784"/>
      <c r="CB461" s="798">
        <v>0</v>
      </c>
      <c r="CC461" s="798">
        <v>1.4422632044812134</v>
      </c>
      <c r="CD461" s="798">
        <v>1.4422632044812134</v>
      </c>
      <c r="CE461" s="798">
        <v>1.4422632044812134</v>
      </c>
      <c r="CF461" s="798">
        <v>1.4422632044812134</v>
      </c>
      <c r="CG461" s="798">
        <v>1.4422632044812134</v>
      </c>
      <c r="CH461" s="798">
        <v>1.4422632044812134</v>
      </c>
      <c r="CI461" s="798">
        <v>0.6850843607921635</v>
      </c>
      <c r="CJ461" s="798">
        <v>0</v>
      </c>
      <c r="CK461" s="798">
        <v>0</v>
      </c>
      <c r="CL461" s="798">
        <v>0</v>
      </c>
      <c r="CM461" s="798">
        <v>0</v>
      </c>
      <c r="CN461" s="798">
        <v>0</v>
      </c>
      <c r="CO461" s="798">
        <v>0</v>
      </c>
      <c r="CP461" s="798">
        <v>0</v>
      </c>
      <c r="CQ461" s="798">
        <v>0</v>
      </c>
      <c r="CR461" s="798">
        <v>0</v>
      </c>
      <c r="CS461" s="798">
        <v>0</v>
      </c>
      <c r="CT461" s="798">
        <v>0</v>
      </c>
      <c r="CU461" s="798">
        <v>0</v>
      </c>
      <c r="CV461" s="798">
        <v>0</v>
      </c>
      <c r="CW461" s="798">
        <v>0</v>
      </c>
      <c r="CX461" s="798">
        <v>0</v>
      </c>
      <c r="CY461" s="798">
        <v>0</v>
      </c>
      <c r="CZ461" s="798">
        <v>0</v>
      </c>
      <c r="DA461" s="799">
        <v>0</v>
      </c>
    </row>
    <row r="462" spans="2:105">
      <c r="B462" s="759">
        <v>19539</v>
      </c>
      <c r="C462" s="760" t="s">
        <v>682</v>
      </c>
      <c r="D462" s="760" t="s">
        <v>826</v>
      </c>
      <c r="E462" s="760" t="s">
        <v>119</v>
      </c>
      <c r="F462" s="760" t="s">
        <v>820</v>
      </c>
      <c r="G462" s="760" t="s">
        <v>821</v>
      </c>
      <c r="H462" s="761">
        <v>2016</v>
      </c>
      <c r="I462" s="762"/>
      <c r="J462" s="763">
        <v>169446</v>
      </c>
      <c r="K462" s="763"/>
      <c r="L462" s="764" t="s">
        <v>384</v>
      </c>
      <c r="M462" s="760"/>
      <c r="N462" s="760"/>
      <c r="O462" s="760"/>
      <c r="P462" s="760"/>
      <c r="Q462" s="760"/>
      <c r="R462" s="760"/>
      <c r="S462" s="762"/>
      <c r="T462" s="760"/>
      <c r="U462" s="760" t="s">
        <v>837</v>
      </c>
      <c r="V462" s="765">
        <v>42698.445138888892</v>
      </c>
      <c r="W462" s="765">
        <v>42675</v>
      </c>
      <c r="X462" s="765">
        <v>42734</v>
      </c>
      <c r="Y462" s="766" t="s">
        <v>824</v>
      </c>
      <c r="Z462" s="767">
        <v>1</v>
      </c>
      <c r="AA462" s="766"/>
      <c r="AB462" s="768">
        <v>208.45</v>
      </c>
      <c r="AC462" s="769">
        <v>42825</v>
      </c>
      <c r="AD462" s="762"/>
      <c r="AE462" s="760" t="s">
        <v>825</v>
      </c>
      <c r="AF462" s="760"/>
      <c r="AG462" s="760"/>
      <c r="AH462" s="770"/>
      <c r="AI462" s="771">
        <v>4169</v>
      </c>
      <c r="AJ462" s="772">
        <v>0.5</v>
      </c>
      <c r="AK462" s="762"/>
      <c r="AL462" s="773">
        <v>1.1692117391945767</v>
      </c>
      <c r="AM462" s="774">
        <v>0.86838403619064131</v>
      </c>
      <c r="AN462" s="774">
        <v>0.79396845615304446</v>
      </c>
      <c r="AO462" s="775">
        <v>0.79978556579113214</v>
      </c>
      <c r="AP462" s="762"/>
      <c r="AQ462" s="776">
        <v>4874.4437407021896</v>
      </c>
      <c r="AR462" s="777">
        <v>0.43419201809532065</v>
      </c>
      <c r="AS462" s="777">
        <v>4874.4437407021896</v>
      </c>
      <c r="AT462" s="777">
        <v>0.43419201809532065</v>
      </c>
      <c r="AU462" s="762"/>
      <c r="AV462" s="777">
        <v>3870.1545714101885</v>
      </c>
      <c r="AW462" s="777">
        <v>0.3472605088543595</v>
      </c>
      <c r="AX462" s="777">
        <v>3870.1545714101885</v>
      </c>
      <c r="AY462" s="777">
        <v>0.3472605088543595</v>
      </c>
      <c r="AZ462" s="762"/>
      <c r="BA462" s="778">
        <v>0</v>
      </c>
      <c r="BB462" s="778">
        <v>3870.1545714101885</v>
      </c>
      <c r="BC462" s="778">
        <v>3870.1545714101885</v>
      </c>
      <c r="BD462" s="778">
        <v>3870.1545714101885</v>
      </c>
      <c r="BE462" s="778">
        <v>3870.1545714101885</v>
      </c>
      <c r="BF462" s="778">
        <v>3870.1545714101885</v>
      </c>
      <c r="BG462" s="778">
        <v>3870.1545714101885</v>
      </c>
      <c r="BH462" s="778">
        <v>3870.1545714101885</v>
      </c>
      <c r="BI462" s="778">
        <v>3870.1545714101885</v>
      </c>
      <c r="BJ462" s="778">
        <v>3870.1545714101885</v>
      </c>
      <c r="BK462" s="778">
        <v>3870.1545714101885</v>
      </c>
      <c r="BL462" s="778">
        <v>3870.1545714101885</v>
      </c>
      <c r="BM462" s="778">
        <v>3870.1545714101885</v>
      </c>
      <c r="BN462" s="778">
        <v>3870.1545714101885</v>
      </c>
      <c r="BO462" s="778">
        <v>3870.1545714101885</v>
      </c>
      <c r="BP462" s="778">
        <v>266.9089038784914</v>
      </c>
      <c r="BQ462" s="778">
        <v>0</v>
      </c>
      <c r="BR462" s="778">
        <v>0</v>
      </c>
      <c r="BS462" s="778">
        <v>0</v>
      </c>
      <c r="BT462" s="778">
        <v>0</v>
      </c>
      <c r="BU462" s="778">
        <v>0</v>
      </c>
      <c r="BV462" s="778">
        <v>0</v>
      </c>
      <c r="BW462" s="778">
        <v>0</v>
      </c>
      <c r="BX462" s="778">
        <v>0</v>
      </c>
      <c r="BY462" s="778">
        <v>0</v>
      </c>
      <c r="BZ462" s="778">
        <v>0</v>
      </c>
      <c r="CA462" s="762"/>
      <c r="CB462" s="777">
        <v>0</v>
      </c>
      <c r="CC462" s="777">
        <v>0.3472605088543595</v>
      </c>
      <c r="CD462" s="777">
        <v>0.3472605088543595</v>
      </c>
      <c r="CE462" s="777">
        <v>0.3472605088543595</v>
      </c>
      <c r="CF462" s="777">
        <v>0.3472605088543595</v>
      </c>
      <c r="CG462" s="777">
        <v>0.3472605088543595</v>
      </c>
      <c r="CH462" s="777">
        <v>0.3472605088543595</v>
      </c>
      <c r="CI462" s="777">
        <v>0.3472605088543595</v>
      </c>
      <c r="CJ462" s="777">
        <v>0.3472605088543595</v>
      </c>
      <c r="CK462" s="777">
        <v>0.3472605088543595</v>
      </c>
      <c r="CL462" s="777">
        <v>0.3472605088543595</v>
      </c>
      <c r="CM462" s="777">
        <v>0.3472605088543595</v>
      </c>
      <c r="CN462" s="777">
        <v>0.3472605088543595</v>
      </c>
      <c r="CO462" s="777">
        <v>0.3472605088543595</v>
      </c>
      <c r="CP462" s="777">
        <v>0.3472605088543595</v>
      </c>
      <c r="CQ462" s="777">
        <v>2.394915243522985E-2</v>
      </c>
      <c r="CR462" s="777">
        <v>0</v>
      </c>
      <c r="CS462" s="777">
        <v>0</v>
      </c>
      <c r="CT462" s="777">
        <v>0</v>
      </c>
      <c r="CU462" s="777">
        <v>0</v>
      </c>
      <c r="CV462" s="777">
        <v>0</v>
      </c>
      <c r="CW462" s="777">
        <v>0</v>
      </c>
      <c r="CX462" s="777">
        <v>0</v>
      </c>
      <c r="CY462" s="777">
        <v>0</v>
      </c>
      <c r="CZ462" s="777">
        <v>0</v>
      </c>
      <c r="DA462" s="779">
        <v>0</v>
      </c>
    </row>
    <row r="463" spans="2:105">
      <c r="B463" s="780">
        <v>19544</v>
      </c>
      <c r="C463" s="781" t="s">
        <v>682</v>
      </c>
      <c r="D463" s="781" t="s">
        <v>877</v>
      </c>
      <c r="E463" s="781" t="s">
        <v>120</v>
      </c>
      <c r="F463" s="781" t="s">
        <v>820</v>
      </c>
      <c r="G463" s="806" t="s">
        <v>821</v>
      </c>
      <c r="H463" s="807">
        <v>2016</v>
      </c>
      <c r="I463" s="784"/>
      <c r="J463" s="841" t="s">
        <v>888</v>
      </c>
      <c r="K463" s="842"/>
      <c r="L463" s="764" t="s">
        <v>741</v>
      </c>
      <c r="M463" s="781"/>
      <c r="N463" s="781"/>
      <c r="O463" s="781"/>
      <c r="P463" s="781"/>
      <c r="Q463" s="781"/>
      <c r="R463" s="781"/>
      <c r="S463" s="784"/>
      <c r="T463" s="843" t="s">
        <v>833</v>
      </c>
      <c r="U463" s="781" t="s">
        <v>764</v>
      </c>
      <c r="V463" s="801">
        <v>42569.597858796296</v>
      </c>
      <c r="W463" s="801">
        <v>42565</v>
      </c>
      <c r="X463" s="801">
        <v>42565</v>
      </c>
      <c r="Y463" s="787" t="s">
        <v>864</v>
      </c>
      <c r="Z463" s="787">
        <v>64</v>
      </c>
      <c r="AA463" s="844" t="s">
        <v>833</v>
      </c>
      <c r="AB463" s="787">
        <v>1374</v>
      </c>
      <c r="AC463" s="790">
        <v>42643</v>
      </c>
      <c r="AD463" s="784"/>
      <c r="AE463" s="843" t="s">
        <v>825</v>
      </c>
      <c r="AF463" s="781"/>
      <c r="AG463" s="781"/>
      <c r="AH463" s="791"/>
      <c r="AI463" s="792">
        <v>9107.0800000000017</v>
      </c>
      <c r="AJ463" s="793">
        <v>3.4960000000000004</v>
      </c>
      <c r="AK463" s="784">
        <v>0</v>
      </c>
      <c r="AL463" s="845">
        <v>0.76719790713031488</v>
      </c>
      <c r="AM463" s="803">
        <v>0.54476725658610881</v>
      </c>
      <c r="AN463" s="803">
        <v>0.88785311651886767</v>
      </c>
      <c r="AO463" s="804">
        <v>0.85704271877003368</v>
      </c>
      <c r="AP463" s="784">
        <v>0</v>
      </c>
      <c r="AQ463" s="797">
        <v>6986.9327160683497</v>
      </c>
      <c r="AR463" s="798">
        <v>1.9045063290250368</v>
      </c>
      <c r="AS463" s="798">
        <v>6986.9327160683497</v>
      </c>
      <c r="AT463" s="798">
        <v>1.9045063290250368</v>
      </c>
      <c r="AU463" s="784">
        <v>0</v>
      </c>
      <c r="AV463" s="798">
        <v>6203.3699868689209</v>
      </c>
      <c r="AW463" s="798">
        <v>1.6322432821423538</v>
      </c>
      <c r="AX463" s="798">
        <v>6203.3699868689209</v>
      </c>
      <c r="AY463" s="798">
        <v>1.6322432821423538</v>
      </c>
      <c r="AZ463" s="784"/>
      <c r="BA463" s="798">
        <v>0</v>
      </c>
      <c r="BB463" s="798">
        <v>6203.3699868689209</v>
      </c>
      <c r="BC463" s="798">
        <v>6203.3699868689209</v>
      </c>
      <c r="BD463" s="798">
        <v>6203.3699868689209</v>
      </c>
      <c r="BE463" s="798">
        <v>6203.3699868689209</v>
      </c>
      <c r="BF463" s="798">
        <v>6203.3699868689209</v>
      </c>
      <c r="BG463" s="798">
        <v>6203.3699868689209</v>
      </c>
      <c r="BH463" s="798">
        <v>6203.3699868689209</v>
      </c>
      <c r="BI463" s="798">
        <v>6203.3699868689209</v>
      </c>
      <c r="BJ463" s="798">
        <v>6203.3699868689209</v>
      </c>
      <c r="BK463" s="798">
        <v>3702.9713357317351</v>
      </c>
      <c r="BL463" s="798">
        <v>0</v>
      </c>
      <c r="BM463" s="798">
        <v>0</v>
      </c>
      <c r="BN463" s="798">
        <v>0</v>
      </c>
      <c r="BO463" s="798">
        <v>0</v>
      </c>
      <c r="BP463" s="798">
        <v>0</v>
      </c>
      <c r="BQ463" s="798">
        <v>0</v>
      </c>
      <c r="BR463" s="798">
        <v>0</v>
      </c>
      <c r="BS463" s="798">
        <v>0</v>
      </c>
      <c r="BT463" s="798">
        <v>0</v>
      </c>
      <c r="BU463" s="798">
        <v>0</v>
      </c>
      <c r="BV463" s="798">
        <v>0</v>
      </c>
      <c r="BW463" s="798">
        <v>0</v>
      </c>
      <c r="BX463" s="798">
        <v>0</v>
      </c>
      <c r="BY463" s="798">
        <v>0</v>
      </c>
      <c r="BZ463" s="798">
        <v>0</v>
      </c>
      <c r="CA463" s="784"/>
      <c r="CB463" s="798">
        <v>0</v>
      </c>
      <c r="CC463" s="798">
        <v>1.6322432821423538</v>
      </c>
      <c r="CD463" s="798">
        <v>1.6322432821423538</v>
      </c>
      <c r="CE463" s="798">
        <v>1.6322432821423538</v>
      </c>
      <c r="CF463" s="798">
        <v>1.6322432821423538</v>
      </c>
      <c r="CG463" s="798">
        <v>1.6322432821423538</v>
      </c>
      <c r="CH463" s="798">
        <v>1.6322432821423538</v>
      </c>
      <c r="CI463" s="798">
        <v>1.6322432821423538</v>
      </c>
      <c r="CJ463" s="798">
        <v>1.6322432821423538</v>
      </c>
      <c r="CK463" s="798">
        <v>1.6322432821423538</v>
      </c>
      <c r="CL463" s="798">
        <v>0.97433332196981182</v>
      </c>
      <c r="CM463" s="798">
        <v>0</v>
      </c>
      <c r="CN463" s="798">
        <v>0</v>
      </c>
      <c r="CO463" s="798">
        <v>0</v>
      </c>
      <c r="CP463" s="798">
        <v>0</v>
      </c>
      <c r="CQ463" s="798">
        <v>0</v>
      </c>
      <c r="CR463" s="798">
        <v>0</v>
      </c>
      <c r="CS463" s="798">
        <v>0</v>
      </c>
      <c r="CT463" s="798">
        <v>0</v>
      </c>
      <c r="CU463" s="798">
        <v>0</v>
      </c>
      <c r="CV463" s="798">
        <v>0</v>
      </c>
      <c r="CW463" s="798">
        <v>0</v>
      </c>
      <c r="CX463" s="798">
        <v>0</v>
      </c>
      <c r="CY463" s="798">
        <v>0</v>
      </c>
      <c r="CZ463" s="798">
        <v>0</v>
      </c>
      <c r="DA463" s="799">
        <v>0</v>
      </c>
    </row>
    <row r="464" spans="2:105">
      <c r="B464" s="780">
        <v>19656</v>
      </c>
      <c r="C464" s="781" t="s">
        <v>682</v>
      </c>
      <c r="D464" s="781" t="s">
        <v>877</v>
      </c>
      <c r="E464" s="781" t="s">
        <v>120</v>
      </c>
      <c r="F464" s="781" t="s">
        <v>820</v>
      </c>
      <c r="G464" s="806" t="s">
        <v>821</v>
      </c>
      <c r="H464" s="807">
        <v>2016</v>
      </c>
      <c r="I464" s="784"/>
      <c r="J464" s="841" t="s">
        <v>889</v>
      </c>
      <c r="K464" s="842"/>
      <c r="L464" s="764" t="s">
        <v>741</v>
      </c>
      <c r="M464" s="781"/>
      <c r="N464" s="781"/>
      <c r="O464" s="781"/>
      <c r="P464" s="781"/>
      <c r="Q464" s="781"/>
      <c r="R464" s="781"/>
      <c r="S464" s="784"/>
      <c r="T464" s="843" t="s">
        <v>833</v>
      </c>
      <c r="U464" s="781" t="s">
        <v>764</v>
      </c>
      <c r="V464" s="801">
        <v>42642</v>
      </c>
      <c r="W464" s="801">
        <v>42642</v>
      </c>
      <c r="X464" s="801">
        <v>42642</v>
      </c>
      <c r="Y464" s="787" t="s">
        <v>864</v>
      </c>
      <c r="Z464" s="787">
        <v>30</v>
      </c>
      <c r="AA464" s="844" t="s">
        <v>833</v>
      </c>
      <c r="AB464" s="787">
        <v>780</v>
      </c>
      <c r="AC464" s="790">
        <v>42735</v>
      </c>
      <c r="AD464" s="784"/>
      <c r="AE464" s="843" t="s">
        <v>825</v>
      </c>
      <c r="AF464" s="781"/>
      <c r="AG464" s="781"/>
      <c r="AH464" s="791"/>
      <c r="AI464" s="792">
        <v>7468.63</v>
      </c>
      <c r="AJ464" s="793">
        <v>0.86</v>
      </c>
      <c r="AK464" s="784">
        <v>0</v>
      </c>
      <c r="AL464" s="845">
        <v>0.71357367022790263</v>
      </c>
      <c r="AM464" s="803">
        <v>0.5074053023129883</v>
      </c>
      <c r="AN464" s="803">
        <v>0.88785311651886767</v>
      </c>
      <c r="AO464" s="804">
        <v>0.85704271877003346</v>
      </c>
      <c r="AP464" s="784">
        <v>0</v>
      </c>
      <c r="AQ464" s="797">
        <v>5329.4177206742206</v>
      </c>
      <c r="AR464" s="798">
        <v>0.43636855998916996</v>
      </c>
      <c r="AS464" s="798">
        <v>2542.0953414922028</v>
      </c>
      <c r="AT464" s="798">
        <v>0.20973141967886003</v>
      </c>
      <c r="AU464" s="784">
        <v>0</v>
      </c>
      <c r="AV464" s="798">
        <v>4731.7401325314868</v>
      </c>
      <c r="AW464" s="798">
        <v>0.37398649703888265</v>
      </c>
      <c r="AX464" s="798">
        <v>2257.0072714319476</v>
      </c>
      <c r="AY464" s="798">
        <v>0.17974878613306911</v>
      </c>
      <c r="AZ464" s="784"/>
      <c r="BA464" s="798">
        <v>0</v>
      </c>
      <c r="BB464" s="798">
        <v>4731.7401325314868</v>
      </c>
      <c r="BC464" s="798">
        <v>4731.7401325314868</v>
      </c>
      <c r="BD464" s="798">
        <v>4365.3012489235462</v>
      </c>
      <c r="BE464" s="798">
        <v>2257.0072714319476</v>
      </c>
      <c r="BF464" s="798">
        <v>2257.0072714319476</v>
      </c>
      <c r="BG464" s="798">
        <v>1588.6076733669993</v>
      </c>
      <c r="BH464" s="798">
        <v>0</v>
      </c>
      <c r="BI464" s="798">
        <v>0</v>
      </c>
      <c r="BJ464" s="798">
        <v>0</v>
      </c>
      <c r="BK464" s="798">
        <v>0</v>
      </c>
      <c r="BL464" s="798">
        <v>0</v>
      </c>
      <c r="BM464" s="798">
        <v>0</v>
      </c>
      <c r="BN464" s="798">
        <v>0</v>
      </c>
      <c r="BO464" s="798">
        <v>0</v>
      </c>
      <c r="BP464" s="798">
        <v>0</v>
      </c>
      <c r="BQ464" s="798">
        <v>0</v>
      </c>
      <c r="BR464" s="798">
        <v>0</v>
      </c>
      <c r="BS464" s="798">
        <v>0</v>
      </c>
      <c r="BT464" s="798">
        <v>0</v>
      </c>
      <c r="BU464" s="798">
        <v>0</v>
      </c>
      <c r="BV464" s="798">
        <v>0</v>
      </c>
      <c r="BW464" s="798">
        <v>0</v>
      </c>
      <c r="BX464" s="798">
        <v>0</v>
      </c>
      <c r="BY464" s="798">
        <v>0</v>
      </c>
      <c r="BZ464" s="798">
        <v>0</v>
      </c>
      <c r="CA464" s="784"/>
      <c r="CB464" s="798">
        <v>0</v>
      </c>
      <c r="CC464" s="798">
        <v>0.37398649703888265</v>
      </c>
      <c r="CD464" s="798">
        <v>0.37398649703888265</v>
      </c>
      <c r="CE464" s="798">
        <v>0.34522531191958694</v>
      </c>
      <c r="CF464" s="798">
        <v>0.17974878613306911</v>
      </c>
      <c r="CG464" s="798">
        <v>0.17974878613306911</v>
      </c>
      <c r="CH464" s="798">
        <v>0.12651722683561903</v>
      </c>
      <c r="CI464" s="798">
        <v>0</v>
      </c>
      <c r="CJ464" s="798">
        <v>0</v>
      </c>
      <c r="CK464" s="798">
        <v>0</v>
      </c>
      <c r="CL464" s="798">
        <v>0</v>
      </c>
      <c r="CM464" s="798">
        <v>0</v>
      </c>
      <c r="CN464" s="798">
        <v>0</v>
      </c>
      <c r="CO464" s="798">
        <v>0</v>
      </c>
      <c r="CP464" s="798">
        <v>0</v>
      </c>
      <c r="CQ464" s="798">
        <v>0</v>
      </c>
      <c r="CR464" s="798">
        <v>0</v>
      </c>
      <c r="CS464" s="798">
        <v>0</v>
      </c>
      <c r="CT464" s="798">
        <v>0</v>
      </c>
      <c r="CU464" s="798">
        <v>0</v>
      </c>
      <c r="CV464" s="798">
        <v>0</v>
      </c>
      <c r="CW464" s="798">
        <v>0</v>
      </c>
      <c r="CX464" s="798">
        <v>0</v>
      </c>
      <c r="CY464" s="798">
        <v>0</v>
      </c>
      <c r="CZ464" s="798">
        <v>0</v>
      </c>
      <c r="DA464" s="799">
        <v>0</v>
      </c>
    </row>
    <row r="465" spans="2:105">
      <c r="B465" s="780">
        <v>19694</v>
      </c>
      <c r="C465" s="781" t="s">
        <v>682</v>
      </c>
      <c r="D465" s="781" t="s">
        <v>877</v>
      </c>
      <c r="E465" s="781" t="s">
        <v>120</v>
      </c>
      <c r="F465" s="781" t="s">
        <v>820</v>
      </c>
      <c r="G465" s="806" t="s">
        <v>821</v>
      </c>
      <c r="H465" s="807">
        <v>2016</v>
      </c>
      <c r="I465" s="784"/>
      <c r="J465" s="841" t="s">
        <v>890</v>
      </c>
      <c r="K465" s="842"/>
      <c r="L465" s="764" t="s">
        <v>384</v>
      </c>
      <c r="M465" s="781"/>
      <c r="N465" s="781"/>
      <c r="O465" s="781"/>
      <c r="P465" s="781"/>
      <c r="Q465" s="781"/>
      <c r="R465" s="781"/>
      <c r="S465" s="784"/>
      <c r="T465" s="843" t="s">
        <v>833</v>
      </c>
      <c r="U465" s="781" t="s">
        <v>764</v>
      </c>
      <c r="V465" s="801">
        <v>42691</v>
      </c>
      <c r="W465" s="801">
        <v>42691</v>
      </c>
      <c r="X465" s="801">
        <v>42691</v>
      </c>
      <c r="Y465" s="787" t="s">
        <v>864</v>
      </c>
      <c r="Z465" s="787">
        <v>54</v>
      </c>
      <c r="AA465" s="844" t="s">
        <v>833</v>
      </c>
      <c r="AB465" s="787">
        <v>1197</v>
      </c>
      <c r="AC465" s="790">
        <v>42825</v>
      </c>
      <c r="AD465" s="784"/>
      <c r="AE465" s="843" t="s">
        <v>825</v>
      </c>
      <c r="AF465" s="781"/>
      <c r="AG465" s="781"/>
      <c r="AH465" s="791"/>
      <c r="AI465" s="792">
        <v>7220.5199999999995</v>
      </c>
      <c r="AJ465" s="793">
        <v>2.23</v>
      </c>
      <c r="AK465" s="784">
        <v>0</v>
      </c>
      <c r="AL465" s="845">
        <v>0.85719850314431389</v>
      </c>
      <c r="AM465" s="803">
        <v>0.60880753990760406</v>
      </c>
      <c r="AN465" s="803">
        <v>0.88785311651886778</v>
      </c>
      <c r="AO465" s="804">
        <v>0.85704271877003346</v>
      </c>
      <c r="AP465" s="784">
        <v>0</v>
      </c>
      <c r="AQ465" s="797">
        <v>6189.4189359235806</v>
      </c>
      <c r="AR465" s="798">
        <v>1.3576408139939571</v>
      </c>
      <c r="AS465" s="798">
        <v>6189.4189359235806</v>
      </c>
      <c r="AT465" s="798">
        <v>1.3576408139939571</v>
      </c>
      <c r="AU465" s="784">
        <v>0</v>
      </c>
      <c r="AV465" s="798">
        <v>5495.2948917006452</v>
      </c>
      <c r="AW465" s="798">
        <v>1.1635561743385423</v>
      </c>
      <c r="AX465" s="798">
        <v>5495.2948917006452</v>
      </c>
      <c r="AY465" s="798">
        <v>1.1635561743385423</v>
      </c>
      <c r="AZ465" s="784"/>
      <c r="BA465" s="798">
        <v>0</v>
      </c>
      <c r="BB465" s="798">
        <v>5495.2948917006452</v>
      </c>
      <c r="BC465" s="798">
        <v>5495.2948917006452</v>
      </c>
      <c r="BD465" s="798">
        <v>5495.2948917006452</v>
      </c>
      <c r="BE465" s="798">
        <v>5495.2948917006452</v>
      </c>
      <c r="BF465" s="798">
        <v>5495.2948917006452</v>
      </c>
      <c r="BG465" s="798">
        <v>5495.2948917006452</v>
      </c>
      <c r="BH465" s="798">
        <v>5495.2948917006452</v>
      </c>
      <c r="BI465" s="798">
        <v>4000.4387851483853</v>
      </c>
      <c r="BJ465" s="798">
        <v>0</v>
      </c>
      <c r="BK465" s="798">
        <v>0</v>
      </c>
      <c r="BL465" s="798">
        <v>0</v>
      </c>
      <c r="BM465" s="798">
        <v>0</v>
      </c>
      <c r="BN465" s="798">
        <v>0</v>
      </c>
      <c r="BO465" s="798">
        <v>0</v>
      </c>
      <c r="BP465" s="798">
        <v>0</v>
      </c>
      <c r="BQ465" s="798">
        <v>0</v>
      </c>
      <c r="BR465" s="798">
        <v>0</v>
      </c>
      <c r="BS465" s="798">
        <v>0</v>
      </c>
      <c r="BT465" s="798">
        <v>0</v>
      </c>
      <c r="BU465" s="798">
        <v>0</v>
      </c>
      <c r="BV465" s="798">
        <v>0</v>
      </c>
      <c r="BW465" s="798">
        <v>0</v>
      </c>
      <c r="BX465" s="798">
        <v>0</v>
      </c>
      <c r="BY465" s="798">
        <v>0</v>
      </c>
      <c r="BZ465" s="798">
        <v>0</v>
      </c>
      <c r="CA465" s="784"/>
      <c r="CB465" s="798">
        <v>0</v>
      </c>
      <c r="CC465" s="798">
        <v>1.1635561743385423</v>
      </c>
      <c r="CD465" s="798">
        <v>1.1635561743385423</v>
      </c>
      <c r="CE465" s="798">
        <v>1.1635561743385423</v>
      </c>
      <c r="CF465" s="798">
        <v>1.1635561743385423</v>
      </c>
      <c r="CG465" s="798">
        <v>1.1635561743385423</v>
      </c>
      <c r="CH465" s="798">
        <v>1.1635561743385423</v>
      </c>
      <c r="CI465" s="798">
        <v>1.1635561743385423</v>
      </c>
      <c r="CJ465" s="798">
        <v>0.84704012073176771</v>
      </c>
      <c r="CK465" s="798">
        <v>0</v>
      </c>
      <c r="CL465" s="798">
        <v>0</v>
      </c>
      <c r="CM465" s="798">
        <v>0</v>
      </c>
      <c r="CN465" s="798">
        <v>0</v>
      </c>
      <c r="CO465" s="798">
        <v>0</v>
      </c>
      <c r="CP465" s="798">
        <v>0</v>
      </c>
      <c r="CQ465" s="798">
        <v>0</v>
      </c>
      <c r="CR465" s="798">
        <v>0</v>
      </c>
      <c r="CS465" s="798">
        <v>0</v>
      </c>
      <c r="CT465" s="798">
        <v>0</v>
      </c>
      <c r="CU465" s="798">
        <v>0</v>
      </c>
      <c r="CV465" s="798">
        <v>0</v>
      </c>
      <c r="CW465" s="798">
        <v>0</v>
      </c>
      <c r="CX465" s="798">
        <v>0</v>
      </c>
      <c r="CY465" s="798">
        <v>0</v>
      </c>
      <c r="CZ465" s="798">
        <v>0</v>
      </c>
      <c r="DA465" s="799">
        <v>0</v>
      </c>
    </row>
    <row r="466" spans="2:105">
      <c r="B466" s="780">
        <v>19583</v>
      </c>
      <c r="C466" s="781" t="s">
        <v>682</v>
      </c>
      <c r="D466" s="781" t="s">
        <v>877</v>
      </c>
      <c r="E466" s="781" t="s">
        <v>120</v>
      </c>
      <c r="F466" s="781" t="s">
        <v>820</v>
      </c>
      <c r="G466" s="806" t="s">
        <v>821</v>
      </c>
      <c r="H466" s="807">
        <v>2016</v>
      </c>
      <c r="I466" s="784"/>
      <c r="J466" s="841" t="s">
        <v>891</v>
      </c>
      <c r="K466" s="842"/>
      <c r="L466" s="764" t="s">
        <v>741</v>
      </c>
      <c r="M466" s="781"/>
      <c r="N466" s="781"/>
      <c r="O466" s="781"/>
      <c r="P466" s="781"/>
      <c r="Q466" s="781"/>
      <c r="R466" s="781"/>
      <c r="S466" s="784"/>
      <c r="T466" s="843" t="s">
        <v>833</v>
      </c>
      <c r="U466" s="781" t="s">
        <v>764</v>
      </c>
      <c r="V466" s="801">
        <v>42573.026643518519</v>
      </c>
      <c r="W466" s="801">
        <v>42564</v>
      </c>
      <c r="X466" s="801">
        <v>42564</v>
      </c>
      <c r="Y466" s="787" t="s">
        <v>864</v>
      </c>
      <c r="Z466" s="787">
        <v>56</v>
      </c>
      <c r="AA466" s="844" t="s">
        <v>833</v>
      </c>
      <c r="AB466" s="787">
        <v>1227</v>
      </c>
      <c r="AC466" s="790">
        <v>42643</v>
      </c>
      <c r="AD466" s="784"/>
      <c r="AE466" s="843" t="s">
        <v>825</v>
      </c>
      <c r="AF466" s="781"/>
      <c r="AG466" s="781"/>
      <c r="AH466" s="791"/>
      <c r="AI466" s="792">
        <v>8070.2460000000001</v>
      </c>
      <c r="AJ466" s="793">
        <v>2.2530000000000001</v>
      </c>
      <c r="AK466" s="784">
        <v>0</v>
      </c>
      <c r="AL466" s="845">
        <v>0.8435774267045214</v>
      </c>
      <c r="AM466" s="803">
        <v>0.59900236456944933</v>
      </c>
      <c r="AN466" s="803">
        <v>0.88785311651886767</v>
      </c>
      <c r="AO466" s="804">
        <v>0.85704271877003357</v>
      </c>
      <c r="AP466" s="784">
        <v>0</v>
      </c>
      <c r="AQ466" s="797">
        <v>6807.877353552457</v>
      </c>
      <c r="AR466" s="798">
        <v>1.3495523273749694</v>
      </c>
      <c r="AS466" s="798">
        <v>6807.877353552457</v>
      </c>
      <c r="AT466" s="798">
        <v>1.3495523273749694</v>
      </c>
      <c r="AU466" s="784">
        <v>0</v>
      </c>
      <c r="AV466" s="798">
        <v>6044.3951252297702</v>
      </c>
      <c r="AW466" s="798">
        <v>1.1566239957758702</v>
      </c>
      <c r="AX466" s="798">
        <v>6044.3951252297702</v>
      </c>
      <c r="AY466" s="798">
        <v>1.1566239957758702</v>
      </c>
      <c r="AZ466" s="784"/>
      <c r="BA466" s="798">
        <v>0</v>
      </c>
      <c r="BB466" s="798">
        <v>6044.3951252297702</v>
      </c>
      <c r="BC466" s="798">
        <v>6044.3951252297702</v>
      </c>
      <c r="BD466" s="798">
        <v>6044.3951252297702</v>
      </c>
      <c r="BE466" s="798">
        <v>6044.3951252297702</v>
      </c>
      <c r="BF466" s="798">
        <v>6044.3951252297702</v>
      </c>
      <c r="BG466" s="798">
        <v>6044.3951252297702</v>
      </c>
      <c r="BH466" s="798">
        <v>5919.5248741781197</v>
      </c>
      <c r="BI466" s="798">
        <v>0</v>
      </c>
      <c r="BJ466" s="798">
        <v>0</v>
      </c>
      <c r="BK466" s="798">
        <v>0</v>
      </c>
      <c r="BL466" s="798">
        <v>0</v>
      </c>
      <c r="BM466" s="798">
        <v>0</v>
      </c>
      <c r="BN466" s="798">
        <v>0</v>
      </c>
      <c r="BO466" s="798">
        <v>0</v>
      </c>
      <c r="BP466" s="798">
        <v>0</v>
      </c>
      <c r="BQ466" s="798">
        <v>0</v>
      </c>
      <c r="BR466" s="798">
        <v>0</v>
      </c>
      <c r="BS466" s="798">
        <v>0</v>
      </c>
      <c r="BT466" s="798">
        <v>0</v>
      </c>
      <c r="BU466" s="798">
        <v>0</v>
      </c>
      <c r="BV466" s="798">
        <v>0</v>
      </c>
      <c r="BW466" s="798">
        <v>0</v>
      </c>
      <c r="BX466" s="798">
        <v>0</v>
      </c>
      <c r="BY466" s="798">
        <v>0</v>
      </c>
      <c r="BZ466" s="798">
        <v>0</v>
      </c>
      <c r="CA466" s="784"/>
      <c r="CB466" s="798">
        <v>0</v>
      </c>
      <c r="CC466" s="798">
        <v>1.1566239957758702</v>
      </c>
      <c r="CD466" s="798">
        <v>1.1566239957758702</v>
      </c>
      <c r="CE466" s="798">
        <v>1.1566239957758702</v>
      </c>
      <c r="CF466" s="798">
        <v>1.1566239957758702</v>
      </c>
      <c r="CG466" s="798">
        <v>1.1566239957758702</v>
      </c>
      <c r="CH466" s="798">
        <v>1.1566239957758702</v>
      </c>
      <c r="CI466" s="798">
        <v>1.1327294743667646</v>
      </c>
      <c r="CJ466" s="798">
        <v>0</v>
      </c>
      <c r="CK466" s="798">
        <v>0</v>
      </c>
      <c r="CL466" s="798">
        <v>0</v>
      </c>
      <c r="CM466" s="798">
        <v>0</v>
      </c>
      <c r="CN466" s="798">
        <v>0</v>
      </c>
      <c r="CO466" s="798">
        <v>0</v>
      </c>
      <c r="CP466" s="798">
        <v>0</v>
      </c>
      <c r="CQ466" s="798">
        <v>0</v>
      </c>
      <c r="CR466" s="798">
        <v>0</v>
      </c>
      <c r="CS466" s="798">
        <v>0</v>
      </c>
      <c r="CT466" s="798">
        <v>0</v>
      </c>
      <c r="CU466" s="798">
        <v>0</v>
      </c>
      <c r="CV466" s="798">
        <v>0</v>
      </c>
      <c r="CW466" s="798">
        <v>0</v>
      </c>
      <c r="CX466" s="798">
        <v>0</v>
      </c>
      <c r="CY466" s="798">
        <v>0</v>
      </c>
      <c r="CZ466" s="798">
        <v>0</v>
      </c>
      <c r="DA466" s="799">
        <v>0</v>
      </c>
    </row>
    <row r="467" spans="2:105">
      <c r="B467" s="780">
        <v>19593</v>
      </c>
      <c r="C467" s="781" t="s">
        <v>682</v>
      </c>
      <c r="D467" s="781" t="s">
        <v>877</v>
      </c>
      <c r="E467" s="781" t="s">
        <v>120</v>
      </c>
      <c r="F467" s="781" t="s">
        <v>820</v>
      </c>
      <c r="G467" s="806" t="s">
        <v>821</v>
      </c>
      <c r="H467" s="807">
        <v>2016</v>
      </c>
      <c r="I467" s="784"/>
      <c r="J467" s="841" t="s">
        <v>892</v>
      </c>
      <c r="K467" s="842"/>
      <c r="L467" s="764" t="s">
        <v>741</v>
      </c>
      <c r="M467" s="781"/>
      <c r="N467" s="781"/>
      <c r="O467" s="781"/>
      <c r="P467" s="781"/>
      <c r="Q467" s="781"/>
      <c r="R467" s="781"/>
      <c r="S467" s="784"/>
      <c r="T467" s="843" t="s">
        <v>833</v>
      </c>
      <c r="U467" s="781" t="s">
        <v>764</v>
      </c>
      <c r="V467" s="801">
        <v>42584.589768518519</v>
      </c>
      <c r="W467" s="801">
        <v>42572</v>
      </c>
      <c r="X467" s="801">
        <v>42572</v>
      </c>
      <c r="Y467" s="787" t="s">
        <v>864</v>
      </c>
      <c r="Z467" s="787">
        <v>16</v>
      </c>
      <c r="AA467" s="844" t="s">
        <v>833</v>
      </c>
      <c r="AB467" s="787">
        <v>320</v>
      </c>
      <c r="AC467" s="790">
        <v>42643</v>
      </c>
      <c r="AD467" s="784"/>
      <c r="AE467" s="843" t="s">
        <v>825</v>
      </c>
      <c r="AF467" s="781"/>
      <c r="AG467" s="781"/>
      <c r="AH467" s="791"/>
      <c r="AI467" s="792">
        <v>2464</v>
      </c>
      <c r="AJ467" s="793">
        <v>0.70399999999999996</v>
      </c>
      <c r="AK467" s="784">
        <v>0</v>
      </c>
      <c r="AL467" s="845">
        <v>0.60221507830526799</v>
      </c>
      <c r="AM467" s="803">
        <v>0.42761724586850924</v>
      </c>
      <c r="AN467" s="803">
        <v>0.88785311651886767</v>
      </c>
      <c r="AO467" s="804">
        <v>0.85704271877003357</v>
      </c>
      <c r="AP467" s="784">
        <v>0</v>
      </c>
      <c r="AQ467" s="797">
        <v>1483.8579529441804</v>
      </c>
      <c r="AR467" s="798">
        <v>0.30104254109143047</v>
      </c>
      <c r="AS467" s="798">
        <v>1483.8579529441804</v>
      </c>
      <c r="AT467" s="798">
        <v>0.30104254109143047</v>
      </c>
      <c r="AU467" s="784">
        <v>0</v>
      </c>
      <c r="AV467" s="798">
        <v>1317.4479079927978</v>
      </c>
      <c r="AW467" s="798">
        <v>0.25800631788243911</v>
      </c>
      <c r="AX467" s="798">
        <v>1317.4479079927978</v>
      </c>
      <c r="AY467" s="798">
        <v>0.25800631788243911</v>
      </c>
      <c r="AZ467" s="784"/>
      <c r="BA467" s="798">
        <v>0</v>
      </c>
      <c r="BB467" s="798">
        <v>1317.4479079927978</v>
      </c>
      <c r="BC467" s="798">
        <v>1317.4479079927978</v>
      </c>
      <c r="BD467" s="798">
        <v>1317.4479079927978</v>
      </c>
      <c r="BE467" s="798">
        <v>1317.4479079927978</v>
      </c>
      <c r="BF467" s="798">
        <v>1317.4479079927978</v>
      </c>
      <c r="BG467" s="798">
        <v>1317.4479079927978</v>
      </c>
      <c r="BH467" s="798">
        <v>1317.4479079927978</v>
      </c>
      <c r="BI467" s="798">
        <v>188.20684399897161</v>
      </c>
      <c r="BJ467" s="798">
        <v>0</v>
      </c>
      <c r="BK467" s="798">
        <v>0</v>
      </c>
      <c r="BL467" s="798">
        <v>0</v>
      </c>
      <c r="BM467" s="798">
        <v>0</v>
      </c>
      <c r="BN467" s="798">
        <v>0</v>
      </c>
      <c r="BO467" s="798">
        <v>0</v>
      </c>
      <c r="BP467" s="798">
        <v>0</v>
      </c>
      <c r="BQ467" s="798">
        <v>0</v>
      </c>
      <c r="BR467" s="798">
        <v>0</v>
      </c>
      <c r="BS467" s="798">
        <v>0</v>
      </c>
      <c r="BT467" s="798">
        <v>0</v>
      </c>
      <c r="BU467" s="798">
        <v>0</v>
      </c>
      <c r="BV467" s="798">
        <v>0</v>
      </c>
      <c r="BW467" s="798">
        <v>0</v>
      </c>
      <c r="BX467" s="798">
        <v>0</v>
      </c>
      <c r="BY467" s="798">
        <v>0</v>
      </c>
      <c r="BZ467" s="798">
        <v>0</v>
      </c>
      <c r="CA467" s="784"/>
      <c r="CB467" s="798">
        <v>0</v>
      </c>
      <c r="CC467" s="798">
        <v>0.25800631788243911</v>
      </c>
      <c r="CD467" s="798">
        <v>0.25800631788243911</v>
      </c>
      <c r="CE467" s="798">
        <v>0.25800631788243911</v>
      </c>
      <c r="CF467" s="798">
        <v>0.25800631788243911</v>
      </c>
      <c r="CG467" s="798">
        <v>0.25800631788243911</v>
      </c>
      <c r="CH467" s="798">
        <v>0.25800631788243911</v>
      </c>
      <c r="CI467" s="798">
        <v>0.25800631788243911</v>
      </c>
      <c r="CJ467" s="798">
        <v>3.6858045411777111E-2</v>
      </c>
      <c r="CK467" s="798">
        <v>0</v>
      </c>
      <c r="CL467" s="798">
        <v>0</v>
      </c>
      <c r="CM467" s="798">
        <v>0</v>
      </c>
      <c r="CN467" s="798">
        <v>0</v>
      </c>
      <c r="CO467" s="798">
        <v>0</v>
      </c>
      <c r="CP467" s="798">
        <v>0</v>
      </c>
      <c r="CQ467" s="798">
        <v>0</v>
      </c>
      <c r="CR467" s="798">
        <v>0</v>
      </c>
      <c r="CS467" s="798">
        <v>0</v>
      </c>
      <c r="CT467" s="798">
        <v>0</v>
      </c>
      <c r="CU467" s="798">
        <v>0</v>
      </c>
      <c r="CV467" s="798">
        <v>0</v>
      </c>
      <c r="CW467" s="798">
        <v>0</v>
      </c>
      <c r="CX467" s="798">
        <v>0</v>
      </c>
      <c r="CY467" s="798">
        <v>0</v>
      </c>
      <c r="CZ467" s="798">
        <v>0</v>
      </c>
      <c r="DA467" s="799">
        <v>0</v>
      </c>
    </row>
    <row r="468" spans="2:105">
      <c r="B468" s="780">
        <v>19710</v>
      </c>
      <c r="C468" s="781" t="s">
        <v>682</v>
      </c>
      <c r="D468" s="781" t="s">
        <v>877</v>
      </c>
      <c r="E468" s="781" t="s">
        <v>120</v>
      </c>
      <c r="F468" s="781" t="s">
        <v>820</v>
      </c>
      <c r="G468" s="806" t="s">
        <v>821</v>
      </c>
      <c r="H468" s="807">
        <v>2016</v>
      </c>
      <c r="I468" s="784"/>
      <c r="J468" s="841" t="s">
        <v>893</v>
      </c>
      <c r="K468" s="842"/>
      <c r="L468" s="764" t="s">
        <v>741</v>
      </c>
      <c r="M468" s="781"/>
      <c r="N468" s="781"/>
      <c r="O468" s="781"/>
      <c r="P468" s="781"/>
      <c r="Q468" s="781"/>
      <c r="R468" s="781"/>
      <c r="S468" s="784"/>
      <c r="T468" s="843" t="s">
        <v>833</v>
      </c>
      <c r="U468" s="781" t="s">
        <v>764</v>
      </c>
      <c r="V468" s="801">
        <v>42670</v>
      </c>
      <c r="W468" s="801">
        <v>42670</v>
      </c>
      <c r="X468" s="801">
        <v>42670</v>
      </c>
      <c r="Y468" s="787" t="s">
        <v>864</v>
      </c>
      <c r="Z468" s="787">
        <v>58</v>
      </c>
      <c r="AA468" s="844" t="s">
        <v>833</v>
      </c>
      <c r="AB468" s="787">
        <v>1322</v>
      </c>
      <c r="AC468" s="790">
        <v>42825</v>
      </c>
      <c r="AD468" s="784"/>
      <c r="AE468" s="843" t="s">
        <v>825</v>
      </c>
      <c r="AF468" s="781"/>
      <c r="AG468" s="781"/>
      <c r="AH468" s="791"/>
      <c r="AI468" s="792">
        <v>8181.73</v>
      </c>
      <c r="AJ468" s="793">
        <v>2.15</v>
      </c>
      <c r="AK468" s="784">
        <v>0</v>
      </c>
      <c r="AL468" s="845">
        <v>0.88735576010445949</v>
      </c>
      <c r="AM468" s="803">
        <v>0.62986588650216158</v>
      </c>
      <c r="AN468" s="803">
        <v>0.88785311651886767</v>
      </c>
      <c r="AO468" s="804">
        <v>0.85704271877003346</v>
      </c>
      <c r="AP468" s="784">
        <v>0</v>
      </c>
      <c r="AQ468" s="797">
        <v>7260.1052431194594</v>
      </c>
      <c r="AR468" s="798">
        <v>1.3542116559796473</v>
      </c>
      <c r="AS468" s="798">
        <v>7260.1052431194594</v>
      </c>
      <c r="AT468" s="798">
        <v>1.3542116559796473</v>
      </c>
      <c r="AU468" s="784">
        <v>0</v>
      </c>
      <c r="AV468" s="798">
        <v>6445.9070663585835</v>
      </c>
      <c r="AW468" s="798">
        <v>1.1606172394308663</v>
      </c>
      <c r="AX468" s="798">
        <v>6445.9070663585835</v>
      </c>
      <c r="AY468" s="798">
        <v>1.1606172394308663</v>
      </c>
      <c r="AZ468" s="784"/>
      <c r="BA468" s="798">
        <v>0</v>
      </c>
      <c r="BB468" s="798">
        <v>6445.9070663585835</v>
      </c>
      <c r="BC468" s="798">
        <v>6445.9070663585835</v>
      </c>
      <c r="BD468" s="798">
        <v>6445.9070663585835</v>
      </c>
      <c r="BE468" s="798">
        <v>6445.9070663585835</v>
      </c>
      <c r="BF468" s="798">
        <v>6445.9070663585835</v>
      </c>
      <c r="BG468" s="798">
        <v>6445.9070663585835</v>
      </c>
      <c r="BH468" s="798">
        <v>3631.6399486493897</v>
      </c>
      <c r="BI468" s="798">
        <v>0</v>
      </c>
      <c r="BJ468" s="798">
        <v>0</v>
      </c>
      <c r="BK468" s="798">
        <v>0</v>
      </c>
      <c r="BL468" s="798">
        <v>0</v>
      </c>
      <c r="BM468" s="798">
        <v>0</v>
      </c>
      <c r="BN468" s="798">
        <v>0</v>
      </c>
      <c r="BO468" s="798">
        <v>0</v>
      </c>
      <c r="BP468" s="798">
        <v>0</v>
      </c>
      <c r="BQ468" s="798">
        <v>0</v>
      </c>
      <c r="BR468" s="798">
        <v>0</v>
      </c>
      <c r="BS468" s="798">
        <v>0</v>
      </c>
      <c r="BT468" s="798">
        <v>0</v>
      </c>
      <c r="BU468" s="798">
        <v>0</v>
      </c>
      <c r="BV468" s="798">
        <v>0</v>
      </c>
      <c r="BW468" s="798">
        <v>0</v>
      </c>
      <c r="BX468" s="798">
        <v>0</v>
      </c>
      <c r="BY468" s="798">
        <v>0</v>
      </c>
      <c r="BZ468" s="798">
        <v>0</v>
      </c>
      <c r="CA468" s="784"/>
      <c r="CB468" s="798">
        <v>0</v>
      </c>
      <c r="CC468" s="798">
        <v>1.1606172394308663</v>
      </c>
      <c r="CD468" s="798">
        <v>1.1606172394308663</v>
      </c>
      <c r="CE468" s="798">
        <v>1.1606172394308663</v>
      </c>
      <c r="CF468" s="798">
        <v>1.1606172394308663</v>
      </c>
      <c r="CG468" s="798">
        <v>1.1606172394308663</v>
      </c>
      <c r="CH468" s="798">
        <v>1.1606172394308663</v>
      </c>
      <c r="CI468" s="798">
        <v>0.65389461691221851</v>
      </c>
      <c r="CJ468" s="798">
        <v>0</v>
      </c>
      <c r="CK468" s="798">
        <v>0</v>
      </c>
      <c r="CL468" s="798">
        <v>0</v>
      </c>
      <c r="CM468" s="798">
        <v>0</v>
      </c>
      <c r="CN468" s="798">
        <v>0</v>
      </c>
      <c r="CO468" s="798">
        <v>0</v>
      </c>
      <c r="CP468" s="798">
        <v>0</v>
      </c>
      <c r="CQ468" s="798">
        <v>0</v>
      </c>
      <c r="CR468" s="798">
        <v>0</v>
      </c>
      <c r="CS468" s="798">
        <v>0</v>
      </c>
      <c r="CT468" s="798">
        <v>0</v>
      </c>
      <c r="CU468" s="798">
        <v>0</v>
      </c>
      <c r="CV468" s="798">
        <v>0</v>
      </c>
      <c r="CW468" s="798">
        <v>0</v>
      </c>
      <c r="CX468" s="798">
        <v>0</v>
      </c>
      <c r="CY468" s="798">
        <v>0</v>
      </c>
      <c r="CZ468" s="798">
        <v>0</v>
      </c>
      <c r="DA468" s="799">
        <v>0</v>
      </c>
    </row>
    <row r="469" spans="2:105">
      <c r="B469" s="780">
        <v>19675</v>
      </c>
      <c r="C469" s="781" t="s">
        <v>682</v>
      </c>
      <c r="D469" s="781" t="s">
        <v>877</v>
      </c>
      <c r="E469" s="781" t="s">
        <v>120</v>
      </c>
      <c r="F469" s="781" t="s">
        <v>820</v>
      </c>
      <c r="G469" s="806" t="s">
        <v>821</v>
      </c>
      <c r="H469" s="807">
        <v>2016</v>
      </c>
      <c r="I469" s="784"/>
      <c r="J469" s="841" t="s">
        <v>894</v>
      </c>
      <c r="K469" s="842"/>
      <c r="L469" s="764" t="s">
        <v>741</v>
      </c>
      <c r="M469" s="781"/>
      <c r="N469" s="781"/>
      <c r="O469" s="781"/>
      <c r="P469" s="781"/>
      <c r="Q469" s="781"/>
      <c r="R469" s="781"/>
      <c r="S469" s="784"/>
      <c r="T469" s="843" t="s">
        <v>833</v>
      </c>
      <c r="U469" s="781" t="s">
        <v>764</v>
      </c>
      <c r="V469" s="801">
        <v>42627.401087962964</v>
      </c>
      <c r="W469" s="801">
        <v>42579</v>
      </c>
      <c r="X469" s="801">
        <v>42579</v>
      </c>
      <c r="Y469" s="787" t="s">
        <v>864</v>
      </c>
      <c r="Z469" s="787">
        <v>80</v>
      </c>
      <c r="AA469" s="844" t="s">
        <v>833</v>
      </c>
      <c r="AB469" s="787">
        <v>1600</v>
      </c>
      <c r="AC469" s="790">
        <v>42735</v>
      </c>
      <c r="AD469" s="784"/>
      <c r="AE469" s="843" t="s">
        <v>825</v>
      </c>
      <c r="AF469" s="781"/>
      <c r="AG469" s="781"/>
      <c r="AH469" s="791"/>
      <c r="AI469" s="792">
        <v>8697.9199999999983</v>
      </c>
      <c r="AJ469" s="793">
        <v>3.5199999999999996</v>
      </c>
      <c r="AK469" s="784">
        <v>0</v>
      </c>
      <c r="AL469" s="845">
        <v>0.60221507830526799</v>
      </c>
      <c r="AM469" s="803">
        <v>0.4276172458685093</v>
      </c>
      <c r="AN469" s="803">
        <v>0.88785311651886767</v>
      </c>
      <c r="AO469" s="804">
        <v>0.85704271877003357</v>
      </c>
      <c r="AP469" s="784">
        <v>0</v>
      </c>
      <c r="AQ469" s="797">
        <v>5238.0185738929558</v>
      </c>
      <c r="AR469" s="798">
        <v>1.5052127054571525</v>
      </c>
      <c r="AS469" s="798">
        <v>5238.0185738929558</v>
      </c>
      <c r="AT469" s="798">
        <v>1.5052127054571525</v>
      </c>
      <c r="AU469" s="784">
        <v>0</v>
      </c>
      <c r="AV469" s="798">
        <v>4650.5911152145754</v>
      </c>
      <c r="AW469" s="798">
        <v>1.2900315894121956</v>
      </c>
      <c r="AX469" s="798">
        <v>4650.5911152145754</v>
      </c>
      <c r="AY469" s="798">
        <v>1.2900315894121956</v>
      </c>
      <c r="AZ469" s="784"/>
      <c r="BA469" s="798">
        <v>0</v>
      </c>
      <c r="BB469" s="798">
        <v>4650.5911152145754</v>
      </c>
      <c r="BC469" s="798">
        <v>4650.5911152145754</v>
      </c>
      <c r="BD469" s="798">
        <v>4650.5911152145754</v>
      </c>
      <c r="BE469" s="798">
        <v>4650.5911152145754</v>
      </c>
      <c r="BF469" s="798">
        <v>4650.5911152145754</v>
      </c>
      <c r="BG469" s="798">
        <v>4650.5911152145754</v>
      </c>
      <c r="BH469" s="798">
        <v>4650.5911152145754</v>
      </c>
      <c r="BI469" s="798">
        <v>4650.5911152145754</v>
      </c>
      <c r="BJ469" s="798">
        <v>4650.5911152145754</v>
      </c>
      <c r="BK469" s="798">
        <v>4650.5911152145754</v>
      </c>
      <c r="BL469" s="798">
        <v>545.79984759701529</v>
      </c>
      <c r="BM469" s="798">
        <v>0</v>
      </c>
      <c r="BN469" s="798">
        <v>0</v>
      </c>
      <c r="BO469" s="798">
        <v>0</v>
      </c>
      <c r="BP469" s="798">
        <v>0</v>
      </c>
      <c r="BQ469" s="798">
        <v>0</v>
      </c>
      <c r="BR469" s="798">
        <v>0</v>
      </c>
      <c r="BS469" s="798">
        <v>0</v>
      </c>
      <c r="BT469" s="798">
        <v>0</v>
      </c>
      <c r="BU469" s="798">
        <v>0</v>
      </c>
      <c r="BV469" s="798">
        <v>0</v>
      </c>
      <c r="BW469" s="798">
        <v>0</v>
      </c>
      <c r="BX469" s="798">
        <v>0</v>
      </c>
      <c r="BY469" s="798">
        <v>0</v>
      </c>
      <c r="BZ469" s="798">
        <v>0</v>
      </c>
      <c r="CA469" s="784"/>
      <c r="CB469" s="798">
        <v>0</v>
      </c>
      <c r="CC469" s="798">
        <v>1.2900315894121956</v>
      </c>
      <c r="CD469" s="798">
        <v>1.2900315894121956</v>
      </c>
      <c r="CE469" s="798">
        <v>1.2900315894121956</v>
      </c>
      <c r="CF469" s="798">
        <v>1.2900315894121956</v>
      </c>
      <c r="CG469" s="798">
        <v>1.2900315894121956</v>
      </c>
      <c r="CH469" s="798">
        <v>1.2900315894121956</v>
      </c>
      <c r="CI469" s="798">
        <v>1.2900315894121956</v>
      </c>
      <c r="CJ469" s="798">
        <v>1.2900315894121956</v>
      </c>
      <c r="CK469" s="798">
        <v>1.2900315894121956</v>
      </c>
      <c r="CL469" s="798">
        <v>1.2900315894121956</v>
      </c>
      <c r="CM469" s="798">
        <v>0.15139990324950878</v>
      </c>
      <c r="CN469" s="798">
        <v>0</v>
      </c>
      <c r="CO469" s="798">
        <v>0</v>
      </c>
      <c r="CP469" s="798">
        <v>0</v>
      </c>
      <c r="CQ469" s="798">
        <v>0</v>
      </c>
      <c r="CR469" s="798">
        <v>0</v>
      </c>
      <c r="CS469" s="798">
        <v>0</v>
      </c>
      <c r="CT469" s="798">
        <v>0</v>
      </c>
      <c r="CU469" s="798">
        <v>0</v>
      </c>
      <c r="CV469" s="798">
        <v>0</v>
      </c>
      <c r="CW469" s="798">
        <v>0</v>
      </c>
      <c r="CX469" s="798">
        <v>0</v>
      </c>
      <c r="CY469" s="798">
        <v>0</v>
      </c>
      <c r="CZ469" s="798">
        <v>0</v>
      </c>
      <c r="DA469" s="799">
        <v>0</v>
      </c>
    </row>
    <row r="470" spans="2:105">
      <c r="B470" s="780">
        <v>19592</v>
      </c>
      <c r="C470" s="781" t="s">
        <v>682</v>
      </c>
      <c r="D470" s="781" t="s">
        <v>877</v>
      </c>
      <c r="E470" s="781" t="s">
        <v>120</v>
      </c>
      <c r="F470" s="781" t="s">
        <v>820</v>
      </c>
      <c r="G470" s="806" t="s">
        <v>821</v>
      </c>
      <c r="H470" s="807">
        <v>2016</v>
      </c>
      <c r="I470" s="784"/>
      <c r="J470" s="841" t="s">
        <v>895</v>
      </c>
      <c r="K470" s="842"/>
      <c r="L470" s="764" t="s">
        <v>741</v>
      </c>
      <c r="M470" s="781"/>
      <c r="N470" s="781"/>
      <c r="O470" s="781"/>
      <c r="P470" s="781"/>
      <c r="Q470" s="781"/>
      <c r="R470" s="781"/>
      <c r="S470" s="784"/>
      <c r="T470" s="843" t="s">
        <v>833</v>
      </c>
      <c r="U470" s="781" t="s">
        <v>764</v>
      </c>
      <c r="V470" s="801">
        <v>42584.585092592592</v>
      </c>
      <c r="W470" s="801">
        <v>42571</v>
      </c>
      <c r="X470" s="801">
        <v>42571</v>
      </c>
      <c r="Y470" s="787" t="s">
        <v>864</v>
      </c>
      <c r="Z470" s="787">
        <v>37</v>
      </c>
      <c r="AA470" s="844" t="s">
        <v>833</v>
      </c>
      <c r="AB470" s="787">
        <v>851</v>
      </c>
      <c r="AC470" s="790">
        <v>42643</v>
      </c>
      <c r="AD470" s="784"/>
      <c r="AE470" s="843" t="s">
        <v>825</v>
      </c>
      <c r="AF470" s="781"/>
      <c r="AG470" s="781"/>
      <c r="AH470" s="791"/>
      <c r="AI470" s="792">
        <v>6553.366</v>
      </c>
      <c r="AJ470" s="793">
        <v>2.1829999999999998</v>
      </c>
      <c r="AK470" s="784">
        <v>0</v>
      </c>
      <c r="AL470" s="845">
        <v>0.8950472651353798</v>
      </c>
      <c r="AM470" s="803">
        <v>0.63554975660260615</v>
      </c>
      <c r="AN470" s="803">
        <v>0.88785311651886767</v>
      </c>
      <c r="AO470" s="804">
        <v>0.85704271877003357</v>
      </c>
      <c r="AP470" s="784">
        <v>0</v>
      </c>
      <c r="AQ470" s="797">
        <v>5865.5723157311832</v>
      </c>
      <c r="AR470" s="798">
        <v>1.387405118663489</v>
      </c>
      <c r="AS470" s="798">
        <v>5865.5723157311832</v>
      </c>
      <c r="AT470" s="798">
        <v>1.387405118663489</v>
      </c>
      <c r="AU470" s="784">
        <v>0</v>
      </c>
      <c r="AV470" s="798">
        <v>5207.7666606887224</v>
      </c>
      <c r="AW470" s="798">
        <v>1.1890654549348176</v>
      </c>
      <c r="AX470" s="798">
        <v>5207.7666606887224</v>
      </c>
      <c r="AY470" s="798">
        <v>1.1890654549348176</v>
      </c>
      <c r="AZ470" s="784"/>
      <c r="BA470" s="798">
        <v>0</v>
      </c>
      <c r="BB470" s="798">
        <v>5207.7666606887224</v>
      </c>
      <c r="BC470" s="798">
        <v>5207.7666606887224</v>
      </c>
      <c r="BD470" s="798">
        <v>5207.7666606887224</v>
      </c>
      <c r="BE470" s="798">
        <v>5207.7666606887224</v>
      </c>
      <c r="BF470" s="798">
        <v>5207.7666606887224</v>
      </c>
      <c r="BG470" s="798">
        <v>5207.7666606887224</v>
      </c>
      <c r="BH470" s="798">
        <v>5207.7666606887224</v>
      </c>
      <c r="BI470" s="798">
        <v>5207.7666606887224</v>
      </c>
      <c r="BJ470" s="798">
        <v>1707.0094584003025</v>
      </c>
      <c r="BK470" s="798">
        <v>0</v>
      </c>
      <c r="BL470" s="798">
        <v>0</v>
      </c>
      <c r="BM470" s="798">
        <v>0</v>
      </c>
      <c r="BN470" s="798">
        <v>0</v>
      </c>
      <c r="BO470" s="798">
        <v>0</v>
      </c>
      <c r="BP470" s="798">
        <v>0</v>
      </c>
      <c r="BQ470" s="798">
        <v>0</v>
      </c>
      <c r="BR470" s="798">
        <v>0</v>
      </c>
      <c r="BS470" s="798">
        <v>0</v>
      </c>
      <c r="BT470" s="798">
        <v>0</v>
      </c>
      <c r="BU470" s="798">
        <v>0</v>
      </c>
      <c r="BV470" s="798">
        <v>0</v>
      </c>
      <c r="BW470" s="798">
        <v>0</v>
      </c>
      <c r="BX470" s="798">
        <v>0</v>
      </c>
      <c r="BY470" s="798">
        <v>0</v>
      </c>
      <c r="BZ470" s="798">
        <v>0</v>
      </c>
      <c r="CA470" s="784"/>
      <c r="CB470" s="798">
        <v>0</v>
      </c>
      <c r="CC470" s="798">
        <v>1.1890654549348176</v>
      </c>
      <c r="CD470" s="798">
        <v>1.1890654549348176</v>
      </c>
      <c r="CE470" s="798">
        <v>1.1890654549348176</v>
      </c>
      <c r="CF470" s="798">
        <v>1.1890654549348176</v>
      </c>
      <c r="CG470" s="798">
        <v>1.1890654549348176</v>
      </c>
      <c r="CH470" s="798">
        <v>1.1890654549348176</v>
      </c>
      <c r="CI470" s="798">
        <v>1.1890654549348176</v>
      </c>
      <c r="CJ470" s="798">
        <v>1.1890654549348176</v>
      </c>
      <c r="CK470" s="798">
        <v>0.38975363346297859</v>
      </c>
      <c r="CL470" s="798">
        <v>0</v>
      </c>
      <c r="CM470" s="798">
        <v>0</v>
      </c>
      <c r="CN470" s="798">
        <v>0</v>
      </c>
      <c r="CO470" s="798">
        <v>0</v>
      </c>
      <c r="CP470" s="798">
        <v>0</v>
      </c>
      <c r="CQ470" s="798">
        <v>0</v>
      </c>
      <c r="CR470" s="798">
        <v>0</v>
      </c>
      <c r="CS470" s="798">
        <v>0</v>
      </c>
      <c r="CT470" s="798">
        <v>0</v>
      </c>
      <c r="CU470" s="798">
        <v>0</v>
      </c>
      <c r="CV470" s="798">
        <v>0</v>
      </c>
      <c r="CW470" s="798">
        <v>0</v>
      </c>
      <c r="CX470" s="798">
        <v>0</v>
      </c>
      <c r="CY470" s="798">
        <v>0</v>
      </c>
      <c r="CZ470" s="798">
        <v>0</v>
      </c>
      <c r="DA470" s="799">
        <v>0</v>
      </c>
    </row>
    <row r="471" spans="2:105">
      <c r="B471" s="780">
        <v>19696</v>
      </c>
      <c r="C471" s="781" t="s">
        <v>682</v>
      </c>
      <c r="D471" s="781" t="s">
        <v>877</v>
      </c>
      <c r="E471" s="781" t="s">
        <v>120</v>
      </c>
      <c r="F471" s="781" t="s">
        <v>820</v>
      </c>
      <c r="G471" s="806" t="s">
        <v>821</v>
      </c>
      <c r="H471" s="807">
        <v>2016</v>
      </c>
      <c r="I471" s="784"/>
      <c r="J471" s="841" t="s">
        <v>896</v>
      </c>
      <c r="K471" s="842"/>
      <c r="L471" s="764" t="s">
        <v>384</v>
      </c>
      <c r="M471" s="781"/>
      <c r="N471" s="781"/>
      <c r="O471" s="781"/>
      <c r="P471" s="781"/>
      <c r="Q471" s="781"/>
      <c r="R471" s="781"/>
      <c r="S471" s="784"/>
      <c r="T471" s="843" t="s">
        <v>833</v>
      </c>
      <c r="U471" s="781" t="s">
        <v>764</v>
      </c>
      <c r="V471" s="801">
        <v>42713</v>
      </c>
      <c r="W471" s="801">
        <v>42713</v>
      </c>
      <c r="X471" s="801">
        <v>42713</v>
      </c>
      <c r="Y471" s="787" t="s">
        <v>864</v>
      </c>
      <c r="Z471" s="787">
        <v>38</v>
      </c>
      <c r="AA471" s="844" t="s">
        <v>833</v>
      </c>
      <c r="AB471" s="787">
        <v>919</v>
      </c>
      <c r="AC471" s="790">
        <v>42825</v>
      </c>
      <c r="AD471" s="784"/>
      <c r="AE471" s="843" t="s">
        <v>825</v>
      </c>
      <c r="AF471" s="781"/>
      <c r="AG471" s="781"/>
      <c r="AH471" s="791"/>
      <c r="AI471" s="792">
        <v>9603.23</v>
      </c>
      <c r="AJ471" s="793">
        <v>2.42</v>
      </c>
      <c r="AK471" s="784">
        <v>0</v>
      </c>
      <c r="AL471" s="845">
        <v>0.89504726513537991</v>
      </c>
      <c r="AM471" s="803">
        <v>0.63554975660260615</v>
      </c>
      <c r="AN471" s="803">
        <v>0.88785311651886778</v>
      </c>
      <c r="AO471" s="804">
        <v>0.85704271877003357</v>
      </c>
      <c r="AP471" s="784">
        <v>0</v>
      </c>
      <c r="AQ471" s="797">
        <v>8595.3447479660335</v>
      </c>
      <c r="AR471" s="798">
        <v>1.5380304109783069</v>
      </c>
      <c r="AS471" s="798">
        <v>8595.3447479660335</v>
      </c>
      <c r="AT471" s="798">
        <v>1.5380304109783069</v>
      </c>
      <c r="AU471" s="784">
        <v>0</v>
      </c>
      <c r="AV471" s="798">
        <v>7631.4036220357248</v>
      </c>
      <c r="AW471" s="798">
        <v>1.3181577649758403</v>
      </c>
      <c r="AX471" s="798">
        <v>7631.4036220357248</v>
      </c>
      <c r="AY471" s="798">
        <v>1.3181577649758403</v>
      </c>
      <c r="AZ471" s="784"/>
      <c r="BA471" s="798">
        <v>0</v>
      </c>
      <c r="BB471" s="798">
        <v>7631.4036220357248</v>
      </c>
      <c r="BC471" s="798">
        <v>7631.4036220357248</v>
      </c>
      <c r="BD471" s="798">
        <v>7631.4036220357248</v>
      </c>
      <c r="BE471" s="798">
        <v>7631.4036220357248</v>
      </c>
      <c r="BF471" s="798">
        <v>7631.4036220357248</v>
      </c>
      <c r="BG471" s="798">
        <v>7631.4036220357248</v>
      </c>
      <c r="BH471" s="798">
        <v>2328.8772717940055</v>
      </c>
      <c r="BI471" s="798">
        <v>0</v>
      </c>
      <c r="BJ471" s="798">
        <v>0</v>
      </c>
      <c r="BK471" s="798">
        <v>0</v>
      </c>
      <c r="BL471" s="798">
        <v>0</v>
      </c>
      <c r="BM471" s="798">
        <v>0</v>
      </c>
      <c r="BN471" s="798">
        <v>0</v>
      </c>
      <c r="BO471" s="798">
        <v>0</v>
      </c>
      <c r="BP471" s="798">
        <v>0</v>
      </c>
      <c r="BQ471" s="798">
        <v>0</v>
      </c>
      <c r="BR471" s="798">
        <v>0</v>
      </c>
      <c r="BS471" s="798">
        <v>0</v>
      </c>
      <c r="BT471" s="798">
        <v>0</v>
      </c>
      <c r="BU471" s="798">
        <v>0</v>
      </c>
      <c r="BV471" s="798">
        <v>0</v>
      </c>
      <c r="BW471" s="798">
        <v>0</v>
      </c>
      <c r="BX471" s="798">
        <v>0</v>
      </c>
      <c r="BY471" s="798">
        <v>0</v>
      </c>
      <c r="BZ471" s="798">
        <v>0</v>
      </c>
      <c r="CA471" s="784"/>
      <c r="CB471" s="798">
        <v>0</v>
      </c>
      <c r="CC471" s="798">
        <v>1.3181577649758403</v>
      </c>
      <c r="CD471" s="798">
        <v>1.3181577649758403</v>
      </c>
      <c r="CE471" s="798">
        <v>1.3181577649758403</v>
      </c>
      <c r="CF471" s="798">
        <v>1.3181577649758403</v>
      </c>
      <c r="CG471" s="798">
        <v>1.3181577649758403</v>
      </c>
      <c r="CH471" s="798">
        <v>1.3181577649758403</v>
      </c>
      <c r="CI471" s="798">
        <v>0.40226252096362364</v>
      </c>
      <c r="CJ471" s="798">
        <v>0</v>
      </c>
      <c r="CK471" s="798">
        <v>0</v>
      </c>
      <c r="CL471" s="798">
        <v>0</v>
      </c>
      <c r="CM471" s="798">
        <v>0</v>
      </c>
      <c r="CN471" s="798">
        <v>0</v>
      </c>
      <c r="CO471" s="798">
        <v>0</v>
      </c>
      <c r="CP471" s="798">
        <v>0</v>
      </c>
      <c r="CQ471" s="798">
        <v>0</v>
      </c>
      <c r="CR471" s="798">
        <v>0</v>
      </c>
      <c r="CS471" s="798">
        <v>0</v>
      </c>
      <c r="CT471" s="798">
        <v>0</v>
      </c>
      <c r="CU471" s="798">
        <v>0</v>
      </c>
      <c r="CV471" s="798">
        <v>0</v>
      </c>
      <c r="CW471" s="798">
        <v>0</v>
      </c>
      <c r="CX471" s="798">
        <v>0</v>
      </c>
      <c r="CY471" s="798">
        <v>0</v>
      </c>
      <c r="CZ471" s="798">
        <v>0</v>
      </c>
      <c r="DA471" s="799">
        <v>0</v>
      </c>
    </row>
    <row r="472" spans="2:105">
      <c r="B472" s="780">
        <v>19716</v>
      </c>
      <c r="C472" s="781" t="s">
        <v>682</v>
      </c>
      <c r="D472" s="781" t="s">
        <v>877</v>
      </c>
      <c r="E472" s="781" t="s">
        <v>120</v>
      </c>
      <c r="F472" s="781" t="s">
        <v>820</v>
      </c>
      <c r="G472" s="806" t="s">
        <v>821</v>
      </c>
      <c r="H472" s="807">
        <v>2016</v>
      </c>
      <c r="I472" s="784"/>
      <c r="J472" s="841" t="s">
        <v>897</v>
      </c>
      <c r="K472" s="842"/>
      <c r="L472" s="764" t="s">
        <v>741</v>
      </c>
      <c r="M472" s="781"/>
      <c r="N472" s="781"/>
      <c r="O472" s="781"/>
      <c r="P472" s="781"/>
      <c r="Q472" s="781"/>
      <c r="R472" s="781"/>
      <c r="S472" s="784"/>
      <c r="T472" s="843" t="s">
        <v>833</v>
      </c>
      <c r="U472" s="781" t="s">
        <v>764</v>
      </c>
      <c r="V472" s="801">
        <v>42702</v>
      </c>
      <c r="W472" s="801">
        <v>42702</v>
      </c>
      <c r="X472" s="801">
        <v>42702</v>
      </c>
      <c r="Y472" s="787" t="s">
        <v>864</v>
      </c>
      <c r="Z472" s="787">
        <v>28</v>
      </c>
      <c r="AA472" s="844" t="s">
        <v>833</v>
      </c>
      <c r="AB472" s="787">
        <v>688</v>
      </c>
      <c r="AC472" s="790">
        <v>42825</v>
      </c>
      <c r="AD472" s="784"/>
      <c r="AE472" s="843" t="s">
        <v>825</v>
      </c>
      <c r="AF472" s="781"/>
      <c r="AG472" s="781"/>
      <c r="AH472" s="791"/>
      <c r="AI472" s="792">
        <v>4119.7700000000004</v>
      </c>
      <c r="AJ472" s="793">
        <v>1.1000000000000001</v>
      </c>
      <c r="AK472" s="784">
        <v>0</v>
      </c>
      <c r="AL472" s="845">
        <v>0.8950472651353798</v>
      </c>
      <c r="AM472" s="803">
        <v>0.63554975660260604</v>
      </c>
      <c r="AN472" s="803">
        <v>0.88785311651886767</v>
      </c>
      <c r="AO472" s="804">
        <v>0.85704271877003357</v>
      </c>
      <c r="AP472" s="784">
        <v>0</v>
      </c>
      <c r="AQ472" s="797">
        <v>3687.388871486784</v>
      </c>
      <c r="AR472" s="798">
        <v>0.69910473226286673</v>
      </c>
      <c r="AS472" s="798">
        <v>3687.388871486784</v>
      </c>
      <c r="AT472" s="798">
        <v>0.69910473226286673</v>
      </c>
      <c r="AU472" s="784">
        <v>0</v>
      </c>
      <c r="AV472" s="798">
        <v>3273.8597013665317</v>
      </c>
      <c r="AW472" s="798">
        <v>0.59916262044356372</v>
      </c>
      <c r="AX472" s="798">
        <v>3273.8597013665317</v>
      </c>
      <c r="AY472" s="798">
        <v>0.59916262044356372</v>
      </c>
      <c r="AZ472" s="784"/>
      <c r="BA472" s="798">
        <v>0</v>
      </c>
      <c r="BB472" s="798">
        <v>3273.8597013665317</v>
      </c>
      <c r="BC472" s="798">
        <v>3273.8597013665317</v>
      </c>
      <c r="BD472" s="798">
        <v>3273.8597013665317</v>
      </c>
      <c r="BE472" s="798">
        <v>3273.8597013665317</v>
      </c>
      <c r="BF472" s="798">
        <v>3273.8597013665317</v>
      </c>
      <c r="BG472" s="798">
        <v>3084.0674262813473</v>
      </c>
      <c r="BH472" s="798">
        <v>2632.9817801813524</v>
      </c>
      <c r="BI472" s="798">
        <v>1594.84841020416</v>
      </c>
      <c r="BJ472" s="798">
        <v>0</v>
      </c>
      <c r="BK472" s="798">
        <v>0</v>
      </c>
      <c r="BL472" s="798">
        <v>0</v>
      </c>
      <c r="BM472" s="798">
        <v>0</v>
      </c>
      <c r="BN472" s="798">
        <v>0</v>
      </c>
      <c r="BO472" s="798">
        <v>0</v>
      </c>
      <c r="BP472" s="798">
        <v>0</v>
      </c>
      <c r="BQ472" s="798">
        <v>0</v>
      </c>
      <c r="BR472" s="798">
        <v>0</v>
      </c>
      <c r="BS472" s="798">
        <v>0</v>
      </c>
      <c r="BT472" s="798">
        <v>0</v>
      </c>
      <c r="BU472" s="798">
        <v>0</v>
      </c>
      <c r="BV472" s="798">
        <v>0</v>
      </c>
      <c r="BW472" s="798">
        <v>0</v>
      </c>
      <c r="BX472" s="798">
        <v>0</v>
      </c>
      <c r="BY472" s="798">
        <v>0</v>
      </c>
      <c r="BZ472" s="798">
        <v>0</v>
      </c>
      <c r="CA472" s="784"/>
      <c r="CB472" s="798">
        <v>0</v>
      </c>
      <c r="CC472" s="798">
        <v>0.59916262044356372</v>
      </c>
      <c r="CD472" s="798">
        <v>0.59916262044356372</v>
      </c>
      <c r="CE472" s="798">
        <v>0.59916262044356372</v>
      </c>
      <c r="CF472" s="798">
        <v>0.59916262044356372</v>
      </c>
      <c r="CG472" s="798">
        <v>0.59916262044356372</v>
      </c>
      <c r="CH472" s="798">
        <v>0.58464492245335009</v>
      </c>
      <c r="CI472" s="798">
        <v>0.55014022422545394</v>
      </c>
      <c r="CJ472" s="798">
        <v>0.33323066213351965</v>
      </c>
      <c r="CK472" s="798">
        <v>0</v>
      </c>
      <c r="CL472" s="798">
        <v>0</v>
      </c>
      <c r="CM472" s="798">
        <v>0</v>
      </c>
      <c r="CN472" s="798">
        <v>0</v>
      </c>
      <c r="CO472" s="798">
        <v>0</v>
      </c>
      <c r="CP472" s="798">
        <v>0</v>
      </c>
      <c r="CQ472" s="798">
        <v>0</v>
      </c>
      <c r="CR472" s="798">
        <v>0</v>
      </c>
      <c r="CS472" s="798">
        <v>0</v>
      </c>
      <c r="CT472" s="798">
        <v>0</v>
      </c>
      <c r="CU472" s="798">
        <v>0</v>
      </c>
      <c r="CV472" s="798">
        <v>0</v>
      </c>
      <c r="CW472" s="798">
        <v>0</v>
      </c>
      <c r="CX472" s="798">
        <v>0</v>
      </c>
      <c r="CY472" s="798">
        <v>0</v>
      </c>
      <c r="CZ472" s="798">
        <v>0</v>
      </c>
      <c r="DA472" s="799">
        <v>0</v>
      </c>
    </row>
    <row r="473" spans="2:105">
      <c r="B473" s="780">
        <v>19633</v>
      </c>
      <c r="C473" s="781" t="s">
        <v>682</v>
      </c>
      <c r="D473" s="781" t="s">
        <v>877</v>
      </c>
      <c r="E473" s="781" t="s">
        <v>120</v>
      </c>
      <c r="F473" s="781" t="s">
        <v>820</v>
      </c>
      <c r="G473" s="806" t="s">
        <v>821</v>
      </c>
      <c r="H473" s="807">
        <v>2016</v>
      </c>
      <c r="I473" s="784"/>
      <c r="J473" s="841" t="s">
        <v>898</v>
      </c>
      <c r="K473" s="842"/>
      <c r="L473" s="764" t="s">
        <v>741</v>
      </c>
      <c r="M473" s="781"/>
      <c r="N473" s="781"/>
      <c r="O473" s="781"/>
      <c r="P473" s="781"/>
      <c r="Q473" s="781"/>
      <c r="R473" s="781"/>
      <c r="S473" s="784"/>
      <c r="T473" s="843" t="s">
        <v>833</v>
      </c>
      <c r="U473" s="781" t="s">
        <v>764</v>
      </c>
      <c r="V473" s="801">
        <v>42627.399502314816</v>
      </c>
      <c r="W473" s="801">
        <v>42579</v>
      </c>
      <c r="X473" s="801">
        <v>42579</v>
      </c>
      <c r="Y473" s="787" t="s">
        <v>864</v>
      </c>
      <c r="Z473" s="787">
        <v>96</v>
      </c>
      <c r="AA473" s="844" t="s">
        <v>833</v>
      </c>
      <c r="AB473" s="787">
        <v>1553</v>
      </c>
      <c r="AC473" s="790">
        <v>42735</v>
      </c>
      <c r="AD473" s="784"/>
      <c r="AE473" s="843" t="s">
        <v>825</v>
      </c>
      <c r="AF473" s="781"/>
      <c r="AG473" s="781"/>
      <c r="AH473" s="791"/>
      <c r="AI473" s="792">
        <v>27249.120000000003</v>
      </c>
      <c r="AJ473" s="793">
        <v>4.5720000000000001</v>
      </c>
      <c r="AK473" s="784">
        <v>0</v>
      </c>
      <c r="AL473" s="845">
        <v>0.68163588138255105</v>
      </c>
      <c r="AM473" s="803">
        <v>0.48401189007460721</v>
      </c>
      <c r="AN473" s="803">
        <v>0.88785311651886767</v>
      </c>
      <c r="AO473" s="804">
        <v>0.85704271877003357</v>
      </c>
      <c r="AP473" s="784">
        <v>0</v>
      </c>
      <c r="AQ473" s="797">
        <v>18573.977928098902</v>
      </c>
      <c r="AR473" s="798">
        <v>2.2129023614211043</v>
      </c>
      <c r="AS473" s="798">
        <v>3615.0695296299928</v>
      </c>
      <c r="AT473" s="798">
        <v>0.43069911732357119</v>
      </c>
      <c r="AU473" s="784">
        <v>0</v>
      </c>
      <c r="AV473" s="798">
        <v>16490.964189615272</v>
      </c>
      <c r="AW473" s="798">
        <v>1.8965518562049706</v>
      </c>
      <c r="AX473" s="798">
        <v>3209.650748314386</v>
      </c>
      <c r="AY473" s="798">
        <v>0.36912754248284718</v>
      </c>
      <c r="AZ473" s="784"/>
      <c r="BA473" s="798">
        <v>0</v>
      </c>
      <c r="BB473" s="798">
        <v>16490.964189615272</v>
      </c>
      <c r="BC473" s="798">
        <v>16490.964189615272</v>
      </c>
      <c r="BD473" s="798">
        <v>16490.964189615272</v>
      </c>
      <c r="BE473" s="798">
        <v>16490.964189615272</v>
      </c>
      <c r="BF473" s="798">
        <v>3209.650748314386</v>
      </c>
      <c r="BG473" s="798">
        <v>0</v>
      </c>
      <c r="BH473" s="798">
        <v>0</v>
      </c>
      <c r="BI473" s="798">
        <v>0</v>
      </c>
      <c r="BJ473" s="798">
        <v>0</v>
      </c>
      <c r="BK473" s="798">
        <v>0</v>
      </c>
      <c r="BL473" s="798">
        <v>0</v>
      </c>
      <c r="BM473" s="798">
        <v>0</v>
      </c>
      <c r="BN473" s="798">
        <v>0</v>
      </c>
      <c r="BO473" s="798">
        <v>0</v>
      </c>
      <c r="BP473" s="798">
        <v>0</v>
      </c>
      <c r="BQ473" s="798">
        <v>0</v>
      </c>
      <c r="BR473" s="798">
        <v>0</v>
      </c>
      <c r="BS473" s="798">
        <v>0</v>
      </c>
      <c r="BT473" s="798">
        <v>0</v>
      </c>
      <c r="BU473" s="798">
        <v>0</v>
      </c>
      <c r="BV473" s="798">
        <v>0</v>
      </c>
      <c r="BW473" s="798">
        <v>0</v>
      </c>
      <c r="BX473" s="798">
        <v>0</v>
      </c>
      <c r="BY473" s="798">
        <v>0</v>
      </c>
      <c r="BZ473" s="798">
        <v>0</v>
      </c>
      <c r="CA473" s="784"/>
      <c r="CB473" s="798">
        <v>0</v>
      </c>
      <c r="CC473" s="798">
        <v>1.8965518562049706</v>
      </c>
      <c r="CD473" s="798">
        <v>1.8965518562049706</v>
      </c>
      <c r="CE473" s="798">
        <v>1.8965518562049706</v>
      </c>
      <c r="CF473" s="798">
        <v>1.8965518562049706</v>
      </c>
      <c r="CG473" s="798">
        <v>0.36912754248284718</v>
      </c>
      <c r="CH473" s="798">
        <v>0</v>
      </c>
      <c r="CI473" s="798">
        <v>0</v>
      </c>
      <c r="CJ473" s="798">
        <v>0</v>
      </c>
      <c r="CK473" s="798">
        <v>0</v>
      </c>
      <c r="CL473" s="798">
        <v>0</v>
      </c>
      <c r="CM473" s="798">
        <v>0</v>
      </c>
      <c r="CN473" s="798">
        <v>0</v>
      </c>
      <c r="CO473" s="798">
        <v>0</v>
      </c>
      <c r="CP473" s="798">
        <v>0</v>
      </c>
      <c r="CQ473" s="798">
        <v>0</v>
      </c>
      <c r="CR473" s="798">
        <v>0</v>
      </c>
      <c r="CS473" s="798">
        <v>0</v>
      </c>
      <c r="CT473" s="798">
        <v>0</v>
      </c>
      <c r="CU473" s="798">
        <v>0</v>
      </c>
      <c r="CV473" s="798">
        <v>0</v>
      </c>
      <c r="CW473" s="798">
        <v>0</v>
      </c>
      <c r="CX473" s="798">
        <v>0</v>
      </c>
      <c r="CY473" s="798">
        <v>0</v>
      </c>
      <c r="CZ473" s="798">
        <v>0</v>
      </c>
      <c r="DA473" s="799">
        <v>0</v>
      </c>
    </row>
    <row r="474" spans="2:105">
      <c r="B474" s="780">
        <v>19637</v>
      </c>
      <c r="C474" s="781" t="s">
        <v>682</v>
      </c>
      <c r="D474" s="781" t="s">
        <v>877</v>
      </c>
      <c r="E474" s="781" t="s">
        <v>120</v>
      </c>
      <c r="F474" s="781" t="s">
        <v>820</v>
      </c>
      <c r="G474" s="806" t="s">
        <v>821</v>
      </c>
      <c r="H474" s="807">
        <v>2016</v>
      </c>
      <c r="I474" s="784"/>
      <c r="J474" s="841" t="s">
        <v>899</v>
      </c>
      <c r="K474" s="842"/>
      <c r="L474" s="764" t="s">
        <v>741</v>
      </c>
      <c r="M474" s="781"/>
      <c r="N474" s="781"/>
      <c r="O474" s="781"/>
      <c r="P474" s="781"/>
      <c r="Q474" s="781"/>
      <c r="R474" s="781"/>
      <c r="S474" s="784"/>
      <c r="T474" s="843" t="s">
        <v>833</v>
      </c>
      <c r="U474" s="781" t="s">
        <v>764</v>
      </c>
      <c r="V474" s="801">
        <v>42620</v>
      </c>
      <c r="W474" s="801">
        <v>42620</v>
      </c>
      <c r="X474" s="801">
        <v>42620</v>
      </c>
      <c r="Y474" s="787" t="s">
        <v>864</v>
      </c>
      <c r="Z474" s="787">
        <v>199</v>
      </c>
      <c r="AA474" s="844" t="s">
        <v>833</v>
      </c>
      <c r="AB474" s="787">
        <v>2668.06</v>
      </c>
      <c r="AC474" s="790">
        <v>42735</v>
      </c>
      <c r="AD474" s="784"/>
      <c r="AE474" s="843" t="s">
        <v>825</v>
      </c>
      <c r="AF474" s="781"/>
      <c r="AG474" s="781"/>
      <c r="AH474" s="791"/>
      <c r="AI474" s="792">
        <v>22823.999999999996</v>
      </c>
      <c r="AJ474" s="793">
        <v>6.35</v>
      </c>
      <c r="AK474" s="784">
        <v>0</v>
      </c>
      <c r="AL474" s="845">
        <v>0.73820913454634585</v>
      </c>
      <c r="AM474" s="803">
        <v>0.52417564091146285</v>
      </c>
      <c r="AN474" s="803">
        <v>0.88785311651886756</v>
      </c>
      <c r="AO474" s="804">
        <v>0.85704271877003357</v>
      </c>
      <c r="AP474" s="784">
        <v>0</v>
      </c>
      <c r="AQ474" s="797">
        <v>16848.885286885794</v>
      </c>
      <c r="AR474" s="798">
        <v>3.3285153197877886</v>
      </c>
      <c r="AS474" s="798">
        <v>16848.885286885794</v>
      </c>
      <c r="AT474" s="798">
        <v>3.3285153197877886</v>
      </c>
      <c r="AU474" s="784">
        <v>0</v>
      </c>
      <c r="AV474" s="798">
        <v>14959.335311830446</v>
      </c>
      <c r="AW474" s="798">
        <v>2.852679819138634</v>
      </c>
      <c r="AX474" s="798">
        <v>14959.335311830446</v>
      </c>
      <c r="AY474" s="798">
        <v>2.852679819138634</v>
      </c>
      <c r="AZ474" s="784"/>
      <c r="BA474" s="798">
        <v>0</v>
      </c>
      <c r="BB474" s="798">
        <v>14959.335311830446</v>
      </c>
      <c r="BC474" s="798">
        <v>14959.335311830446</v>
      </c>
      <c r="BD474" s="798">
        <v>14959.335311830446</v>
      </c>
      <c r="BE474" s="798">
        <v>14959.335311830446</v>
      </c>
      <c r="BF474" s="798">
        <v>14959.335311830446</v>
      </c>
      <c r="BG474" s="798">
        <v>14959.335311830446</v>
      </c>
      <c r="BH474" s="798">
        <v>14128.261127839867</v>
      </c>
      <c r="BI474" s="798">
        <v>0</v>
      </c>
      <c r="BJ474" s="798">
        <v>0</v>
      </c>
      <c r="BK474" s="798">
        <v>0</v>
      </c>
      <c r="BL474" s="798">
        <v>0</v>
      </c>
      <c r="BM474" s="798">
        <v>0</v>
      </c>
      <c r="BN474" s="798">
        <v>0</v>
      </c>
      <c r="BO474" s="798">
        <v>0</v>
      </c>
      <c r="BP474" s="798">
        <v>0</v>
      </c>
      <c r="BQ474" s="798">
        <v>0</v>
      </c>
      <c r="BR474" s="798">
        <v>0</v>
      </c>
      <c r="BS474" s="798">
        <v>0</v>
      </c>
      <c r="BT474" s="798">
        <v>0</v>
      </c>
      <c r="BU474" s="798">
        <v>0</v>
      </c>
      <c r="BV474" s="798">
        <v>0</v>
      </c>
      <c r="BW474" s="798">
        <v>0</v>
      </c>
      <c r="BX474" s="798">
        <v>0</v>
      </c>
      <c r="BY474" s="798">
        <v>0</v>
      </c>
      <c r="BZ474" s="798">
        <v>0</v>
      </c>
      <c r="CA474" s="784"/>
      <c r="CB474" s="798">
        <v>0</v>
      </c>
      <c r="CC474" s="798">
        <v>2.852679819138634</v>
      </c>
      <c r="CD474" s="798">
        <v>2.852679819138634</v>
      </c>
      <c r="CE474" s="798">
        <v>2.852679819138634</v>
      </c>
      <c r="CF474" s="798">
        <v>2.852679819138634</v>
      </c>
      <c r="CG474" s="798">
        <v>2.852679819138634</v>
      </c>
      <c r="CH474" s="798">
        <v>2.852679819138634</v>
      </c>
      <c r="CI474" s="798">
        <v>2.6941976069642659</v>
      </c>
      <c r="CJ474" s="798">
        <v>0</v>
      </c>
      <c r="CK474" s="798">
        <v>0</v>
      </c>
      <c r="CL474" s="798">
        <v>0</v>
      </c>
      <c r="CM474" s="798">
        <v>0</v>
      </c>
      <c r="CN474" s="798">
        <v>0</v>
      </c>
      <c r="CO474" s="798">
        <v>0</v>
      </c>
      <c r="CP474" s="798">
        <v>0</v>
      </c>
      <c r="CQ474" s="798">
        <v>0</v>
      </c>
      <c r="CR474" s="798">
        <v>0</v>
      </c>
      <c r="CS474" s="798">
        <v>0</v>
      </c>
      <c r="CT474" s="798">
        <v>0</v>
      </c>
      <c r="CU474" s="798">
        <v>0</v>
      </c>
      <c r="CV474" s="798">
        <v>0</v>
      </c>
      <c r="CW474" s="798">
        <v>0</v>
      </c>
      <c r="CX474" s="798">
        <v>0</v>
      </c>
      <c r="CY474" s="798">
        <v>0</v>
      </c>
      <c r="CZ474" s="798">
        <v>0</v>
      </c>
      <c r="DA474" s="799">
        <v>0</v>
      </c>
    </row>
    <row r="475" spans="2:105">
      <c r="B475" s="780">
        <v>19600</v>
      </c>
      <c r="C475" s="781" t="s">
        <v>682</v>
      </c>
      <c r="D475" s="781" t="s">
        <v>877</v>
      </c>
      <c r="E475" s="781" t="s">
        <v>120</v>
      </c>
      <c r="F475" s="781" t="s">
        <v>820</v>
      </c>
      <c r="G475" s="806" t="s">
        <v>821</v>
      </c>
      <c r="H475" s="807">
        <v>2016</v>
      </c>
      <c r="I475" s="784"/>
      <c r="J475" s="841" t="s">
        <v>900</v>
      </c>
      <c r="K475" s="842"/>
      <c r="L475" s="764" t="s">
        <v>741</v>
      </c>
      <c r="M475" s="781"/>
      <c r="N475" s="781"/>
      <c r="O475" s="781"/>
      <c r="P475" s="781"/>
      <c r="Q475" s="781"/>
      <c r="R475" s="781"/>
      <c r="S475" s="784"/>
      <c r="T475" s="843" t="s">
        <v>833</v>
      </c>
      <c r="U475" s="781" t="s">
        <v>764</v>
      </c>
      <c r="V475" s="801">
        <v>42594.512129629627</v>
      </c>
      <c r="W475" s="801">
        <v>42584</v>
      </c>
      <c r="X475" s="801">
        <v>42584</v>
      </c>
      <c r="Y475" s="787" t="s">
        <v>864</v>
      </c>
      <c r="Z475" s="787">
        <v>97</v>
      </c>
      <c r="AA475" s="844" t="s">
        <v>833</v>
      </c>
      <c r="AB475" s="787">
        <v>1925</v>
      </c>
      <c r="AC475" s="790">
        <v>42643</v>
      </c>
      <c r="AD475" s="784"/>
      <c r="AE475" s="843" t="s">
        <v>825</v>
      </c>
      <c r="AF475" s="781"/>
      <c r="AG475" s="781"/>
      <c r="AH475" s="791"/>
      <c r="AI475" s="792">
        <v>12035.887999999999</v>
      </c>
      <c r="AJ475" s="793">
        <v>4.2620000000000005</v>
      </c>
      <c r="AK475" s="784">
        <v>0</v>
      </c>
      <c r="AL475" s="845">
        <v>0.61087224760151249</v>
      </c>
      <c r="AM475" s="803">
        <v>0.43376447635947502</v>
      </c>
      <c r="AN475" s="803">
        <v>0.88785311651886778</v>
      </c>
      <c r="AO475" s="804">
        <v>0.85704271877003357</v>
      </c>
      <c r="AP475" s="784">
        <v>0</v>
      </c>
      <c r="AQ475" s="797">
        <v>7352.389954440072</v>
      </c>
      <c r="AR475" s="798">
        <v>1.8487041982440826</v>
      </c>
      <c r="AS475" s="798">
        <v>7352.389954440072</v>
      </c>
      <c r="AT475" s="798">
        <v>1.8487041982440826</v>
      </c>
      <c r="AU475" s="784">
        <v>0</v>
      </c>
      <c r="AV475" s="798">
        <v>6527.8423349116338</v>
      </c>
      <c r="AW475" s="798">
        <v>1.5844184722646837</v>
      </c>
      <c r="AX475" s="798">
        <v>6527.8423349116338</v>
      </c>
      <c r="AY475" s="798">
        <v>1.5844184722646837</v>
      </c>
      <c r="AZ475" s="784"/>
      <c r="BA475" s="798">
        <v>0</v>
      </c>
      <c r="BB475" s="798">
        <v>6527.8423349116338</v>
      </c>
      <c r="BC475" s="798">
        <v>6527.8423349116338</v>
      </c>
      <c r="BD475" s="798">
        <v>6527.8423349116338</v>
      </c>
      <c r="BE475" s="798">
        <v>6527.8423349116338</v>
      </c>
      <c r="BF475" s="798">
        <v>6527.8423349116338</v>
      </c>
      <c r="BG475" s="798">
        <v>6527.8423349116338</v>
      </c>
      <c r="BH475" s="798">
        <v>6527.8423349116338</v>
      </c>
      <c r="BI475" s="798">
        <v>6527.8423349116338</v>
      </c>
      <c r="BJ475" s="798">
        <v>5566.2338323184213</v>
      </c>
      <c r="BK475" s="798">
        <v>0</v>
      </c>
      <c r="BL475" s="798">
        <v>0</v>
      </c>
      <c r="BM475" s="798">
        <v>0</v>
      </c>
      <c r="BN475" s="798">
        <v>0</v>
      </c>
      <c r="BO475" s="798">
        <v>0</v>
      </c>
      <c r="BP475" s="798">
        <v>0</v>
      </c>
      <c r="BQ475" s="798">
        <v>0</v>
      </c>
      <c r="BR475" s="798">
        <v>0</v>
      </c>
      <c r="BS475" s="798">
        <v>0</v>
      </c>
      <c r="BT475" s="798">
        <v>0</v>
      </c>
      <c r="BU475" s="798">
        <v>0</v>
      </c>
      <c r="BV475" s="798">
        <v>0</v>
      </c>
      <c r="BW475" s="798">
        <v>0</v>
      </c>
      <c r="BX475" s="798">
        <v>0</v>
      </c>
      <c r="BY475" s="798">
        <v>0</v>
      </c>
      <c r="BZ475" s="798">
        <v>0</v>
      </c>
      <c r="CA475" s="784"/>
      <c r="CB475" s="798">
        <v>0</v>
      </c>
      <c r="CC475" s="798">
        <v>1.5844184722646837</v>
      </c>
      <c r="CD475" s="798">
        <v>1.5844184722646837</v>
      </c>
      <c r="CE475" s="798">
        <v>1.5844184722646837</v>
      </c>
      <c r="CF475" s="798">
        <v>1.5844184722646837</v>
      </c>
      <c r="CG475" s="798">
        <v>1.5844184722646837</v>
      </c>
      <c r="CH475" s="798">
        <v>1.5844184722646837</v>
      </c>
      <c r="CI475" s="798">
        <v>1.5844184722646837</v>
      </c>
      <c r="CJ475" s="798">
        <v>1.5844184722646837</v>
      </c>
      <c r="CK475" s="798">
        <v>1.3510197171435412</v>
      </c>
      <c r="CL475" s="798">
        <v>0</v>
      </c>
      <c r="CM475" s="798">
        <v>0</v>
      </c>
      <c r="CN475" s="798">
        <v>0</v>
      </c>
      <c r="CO475" s="798">
        <v>0</v>
      </c>
      <c r="CP475" s="798">
        <v>0</v>
      </c>
      <c r="CQ475" s="798">
        <v>0</v>
      </c>
      <c r="CR475" s="798">
        <v>0</v>
      </c>
      <c r="CS475" s="798">
        <v>0</v>
      </c>
      <c r="CT475" s="798">
        <v>0</v>
      </c>
      <c r="CU475" s="798">
        <v>0</v>
      </c>
      <c r="CV475" s="798">
        <v>0</v>
      </c>
      <c r="CW475" s="798">
        <v>0</v>
      </c>
      <c r="CX475" s="798">
        <v>0</v>
      </c>
      <c r="CY475" s="798">
        <v>0</v>
      </c>
      <c r="CZ475" s="798">
        <v>0</v>
      </c>
      <c r="DA475" s="799">
        <v>0</v>
      </c>
    </row>
    <row r="476" spans="2:105">
      <c r="B476" s="780">
        <v>19595</v>
      </c>
      <c r="C476" s="781" t="s">
        <v>682</v>
      </c>
      <c r="D476" s="781" t="s">
        <v>877</v>
      </c>
      <c r="E476" s="781" t="s">
        <v>120</v>
      </c>
      <c r="F476" s="781" t="s">
        <v>820</v>
      </c>
      <c r="G476" s="806" t="s">
        <v>821</v>
      </c>
      <c r="H476" s="807">
        <v>2016</v>
      </c>
      <c r="I476" s="784"/>
      <c r="J476" s="841" t="s">
        <v>901</v>
      </c>
      <c r="K476" s="842"/>
      <c r="L476" s="764" t="s">
        <v>741</v>
      </c>
      <c r="M476" s="781"/>
      <c r="N476" s="781"/>
      <c r="O476" s="781"/>
      <c r="P476" s="781"/>
      <c r="Q476" s="781"/>
      <c r="R476" s="781"/>
      <c r="S476" s="784"/>
      <c r="T476" s="843" t="s">
        <v>833</v>
      </c>
      <c r="U476" s="781" t="s">
        <v>764</v>
      </c>
      <c r="V476" s="801">
        <v>42584.599849537037</v>
      </c>
      <c r="W476" s="801">
        <v>42577</v>
      </c>
      <c r="X476" s="801">
        <v>42577</v>
      </c>
      <c r="Y476" s="787" t="s">
        <v>864</v>
      </c>
      <c r="Z476" s="787">
        <v>19</v>
      </c>
      <c r="AA476" s="844" t="s">
        <v>833</v>
      </c>
      <c r="AB476" s="787">
        <v>410</v>
      </c>
      <c r="AC476" s="790">
        <v>42643</v>
      </c>
      <c r="AD476" s="784"/>
      <c r="AE476" s="843" t="s">
        <v>825</v>
      </c>
      <c r="AF476" s="781"/>
      <c r="AG476" s="781"/>
      <c r="AH476" s="791"/>
      <c r="AI476" s="792">
        <v>2166.84</v>
      </c>
      <c r="AJ476" s="793">
        <v>0.92599999999999993</v>
      </c>
      <c r="AK476" s="784">
        <v>0</v>
      </c>
      <c r="AL476" s="845">
        <v>0.71416172424248137</v>
      </c>
      <c r="AM476" s="803">
        <v>0.50710764414050735</v>
      </c>
      <c r="AN476" s="803">
        <v>0.88785311651886767</v>
      </c>
      <c r="AO476" s="804">
        <v>0.85704271877003357</v>
      </c>
      <c r="AP476" s="784">
        <v>0</v>
      </c>
      <c r="AQ476" s="797">
        <v>1547.4741905575784</v>
      </c>
      <c r="AR476" s="798">
        <v>0.46958167847410981</v>
      </c>
      <c r="AS476" s="798">
        <v>1547.4741905575784</v>
      </c>
      <c r="AT476" s="798">
        <v>0.46958167847410981</v>
      </c>
      <c r="AU476" s="784">
        <v>0</v>
      </c>
      <c r="AV476" s="798">
        <v>1373.9297828190581</v>
      </c>
      <c r="AW476" s="798">
        <v>0.40245155840404684</v>
      </c>
      <c r="AX476" s="798">
        <v>1373.9297828190581</v>
      </c>
      <c r="AY476" s="798">
        <v>0.40245155840404684</v>
      </c>
      <c r="AZ476" s="784"/>
      <c r="BA476" s="798">
        <v>0</v>
      </c>
      <c r="BB476" s="798">
        <v>1373.9297828190581</v>
      </c>
      <c r="BC476" s="798">
        <v>1373.9297828190581</v>
      </c>
      <c r="BD476" s="798">
        <v>1373.9297828190581</v>
      </c>
      <c r="BE476" s="798">
        <v>1373.9297828190581</v>
      </c>
      <c r="BF476" s="798">
        <v>1373.9297828190581</v>
      </c>
      <c r="BG476" s="798">
        <v>1373.9297828190581</v>
      </c>
      <c r="BH476" s="798">
        <v>1373.9297828190581</v>
      </c>
      <c r="BI476" s="798">
        <v>1373.9297828190581</v>
      </c>
      <c r="BJ476" s="798">
        <v>1373.9297828190581</v>
      </c>
      <c r="BK476" s="798">
        <v>1373.9297828190581</v>
      </c>
      <c r="BL476" s="798">
        <v>939.43916773952606</v>
      </c>
      <c r="BM476" s="798">
        <v>0</v>
      </c>
      <c r="BN476" s="798">
        <v>0</v>
      </c>
      <c r="BO476" s="798">
        <v>0</v>
      </c>
      <c r="BP476" s="798">
        <v>0</v>
      </c>
      <c r="BQ476" s="798">
        <v>0</v>
      </c>
      <c r="BR476" s="798">
        <v>0</v>
      </c>
      <c r="BS476" s="798">
        <v>0</v>
      </c>
      <c r="BT476" s="798">
        <v>0</v>
      </c>
      <c r="BU476" s="798">
        <v>0</v>
      </c>
      <c r="BV476" s="798">
        <v>0</v>
      </c>
      <c r="BW476" s="798">
        <v>0</v>
      </c>
      <c r="BX476" s="798">
        <v>0</v>
      </c>
      <c r="BY476" s="798">
        <v>0</v>
      </c>
      <c r="BZ476" s="798">
        <v>0</v>
      </c>
      <c r="CA476" s="784"/>
      <c r="CB476" s="798">
        <v>0</v>
      </c>
      <c r="CC476" s="798">
        <v>0.40245155840404684</v>
      </c>
      <c r="CD476" s="798">
        <v>0.40245155840404684</v>
      </c>
      <c r="CE476" s="798">
        <v>0.40245155840404684</v>
      </c>
      <c r="CF476" s="798">
        <v>0.40245155840404684</v>
      </c>
      <c r="CG476" s="798">
        <v>0.40245155840404684</v>
      </c>
      <c r="CH476" s="798">
        <v>0.40245155840404684</v>
      </c>
      <c r="CI476" s="798">
        <v>0.40245155840404684</v>
      </c>
      <c r="CJ476" s="798">
        <v>0.40245155840404684</v>
      </c>
      <c r="CK476" s="798">
        <v>0.40245155840404684</v>
      </c>
      <c r="CL476" s="798">
        <v>0.40245155840404684</v>
      </c>
      <c r="CM476" s="798">
        <v>0.27518055275490355</v>
      </c>
      <c r="CN476" s="798">
        <v>0</v>
      </c>
      <c r="CO476" s="798">
        <v>0</v>
      </c>
      <c r="CP476" s="798">
        <v>0</v>
      </c>
      <c r="CQ476" s="798">
        <v>0</v>
      </c>
      <c r="CR476" s="798">
        <v>0</v>
      </c>
      <c r="CS476" s="798">
        <v>0</v>
      </c>
      <c r="CT476" s="798">
        <v>0</v>
      </c>
      <c r="CU476" s="798">
        <v>0</v>
      </c>
      <c r="CV476" s="798">
        <v>0</v>
      </c>
      <c r="CW476" s="798">
        <v>0</v>
      </c>
      <c r="CX476" s="798">
        <v>0</v>
      </c>
      <c r="CY476" s="798">
        <v>0</v>
      </c>
      <c r="CZ476" s="798">
        <v>0</v>
      </c>
      <c r="DA476" s="799">
        <v>0</v>
      </c>
    </row>
    <row r="477" spans="2:105">
      <c r="B477" s="780">
        <v>19573</v>
      </c>
      <c r="C477" s="781" t="s">
        <v>682</v>
      </c>
      <c r="D477" s="781" t="s">
        <v>877</v>
      </c>
      <c r="E477" s="781" t="s">
        <v>120</v>
      </c>
      <c r="F477" s="781" t="s">
        <v>820</v>
      </c>
      <c r="G477" s="806" t="s">
        <v>821</v>
      </c>
      <c r="H477" s="807">
        <v>2016</v>
      </c>
      <c r="I477" s="784"/>
      <c r="J477" s="841" t="s">
        <v>902</v>
      </c>
      <c r="K477" s="842"/>
      <c r="L477" s="764" t="s">
        <v>741</v>
      </c>
      <c r="M477" s="781"/>
      <c r="N477" s="781"/>
      <c r="O477" s="781"/>
      <c r="P477" s="781"/>
      <c r="Q477" s="781"/>
      <c r="R477" s="781"/>
      <c r="S477" s="784"/>
      <c r="T477" s="843" t="s">
        <v>833</v>
      </c>
      <c r="U477" s="781" t="s">
        <v>764</v>
      </c>
      <c r="V477" s="801">
        <v>42570.398159722223</v>
      </c>
      <c r="W477" s="801">
        <v>42559</v>
      </c>
      <c r="X477" s="801">
        <v>42559</v>
      </c>
      <c r="Y477" s="787" t="s">
        <v>864</v>
      </c>
      <c r="Z477" s="787">
        <v>11</v>
      </c>
      <c r="AA477" s="844" t="s">
        <v>833</v>
      </c>
      <c r="AB477" s="787">
        <v>253</v>
      </c>
      <c r="AC477" s="790">
        <v>42643</v>
      </c>
      <c r="AD477" s="784"/>
      <c r="AE477" s="843" t="s">
        <v>825</v>
      </c>
      <c r="AF477" s="781"/>
      <c r="AG477" s="781"/>
      <c r="AH477" s="791"/>
      <c r="AI477" s="792">
        <v>1880.241</v>
      </c>
      <c r="AJ477" s="793">
        <v>0.68100000000000005</v>
      </c>
      <c r="AK477" s="784">
        <v>0</v>
      </c>
      <c r="AL477" s="845">
        <v>0.71584754289568231</v>
      </c>
      <c r="AM477" s="803">
        <v>0.50830470006867223</v>
      </c>
      <c r="AN477" s="803">
        <v>0.88785311651886778</v>
      </c>
      <c r="AO477" s="804">
        <v>0.85704271877003346</v>
      </c>
      <c r="AP477" s="784">
        <v>0</v>
      </c>
      <c r="AQ477" s="797">
        <v>1345.9658999017206</v>
      </c>
      <c r="AR477" s="798">
        <v>0.34615550074676582</v>
      </c>
      <c r="AS477" s="798">
        <v>1345.9658999017206</v>
      </c>
      <c r="AT477" s="798">
        <v>0.34615550074676582</v>
      </c>
      <c r="AU477" s="784">
        <v>0</v>
      </c>
      <c r="AV477" s="798">
        <v>1195.020018955865</v>
      </c>
      <c r="AW477" s="798">
        <v>0.29667005147721054</v>
      </c>
      <c r="AX477" s="798">
        <v>1195.020018955865</v>
      </c>
      <c r="AY477" s="798">
        <v>0.29667005147721054</v>
      </c>
      <c r="AZ477" s="784"/>
      <c r="BA477" s="798">
        <v>0</v>
      </c>
      <c r="BB477" s="798">
        <v>1195.020018955865</v>
      </c>
      <c r="BC477" s="798">
        <v>1195.020018955865</v>
      </c>
      <c r="BD477" s="798">
        <v>1195.020018955865</v>
      </c>
      <c r="BE477" s="798">
        <v>1195.020018955865</v>
      </c>
      <c r="BF477" s="798">
        <v>1195.020018955865</v>
      </c>
      <c r="BG477" s="798">
        <v>1195.020018955865</v>
      </c>
      <c r="BH477" s="798">
        <v>1195.020018955865</v>
      </c>
      <c r="BI477" s="798">
        <v>1195.020018955865</v>
      </c>
      <c r="BJ477" s="798">
        <v>1195.020018955865</v>
      </c>
      <c r="BK477" s="798">
        <v>65.35603870421528</v>
      </c>
      <c r="BL477" s="798">
        <v>0</v>
      </c>
      <c r="BM477" s="798">
        <v>0</v>
      </c>
      <c r="BN477" s="798">
        <v>0</v>
      </c>
      <c r="BO477" s="798">
        <v>0</v>
      </c>
      <c r="BP477" s="798">
        <v>0</v>
      </c>
      <c r="BQ477" s="798">
        <v>0</v>
      </c>
      <c r="BR477" s="798">
        <v>0</v>
      </c>
      <c r="BS477" s="798">
        <v>0</v>
      </c>
      <c r="BT477" s="798">
        <v>0</v>
      </c>
      <c r="BU477" s="798">
        <v>0</v>
      </c>
      <c r="BV477" s="798">
        <v>0</v>
      </c>
      <c r="BW477" s="798">
        <v>0</v>
      </c>
      <c r="BX477" s="798">
        <v>0</v>
      </c>
      <c r="BY477" s="798">
        <v>0</v>
      </c>
      <c r="BZ477" s="798">
        <v>0</v>
      </c>
      <c r="CA477" s="784"/>
      <c r="CB477" s="798">
        <v>0</v>
      </c>
      <c r="CC477" s="798">
        <v>0.29667005147721054</v>
      </c>
      <c r="CD477" s="798">
        <v>0.29667005147721054</v>
      </c>
      <c r="CE477" s="798">
        <v>0.29667005147721054</v>
      </c>
      <c r="CF477" s="798">
        <v>0.29667005147721054</v>
      </c>
      <c r="CG477" s="798">
        <v>0.29667005147721054</v>
      </c>
      <c r="CH477" s="798">
        <v>0.29667005147721054</v>
      </c>
      <c r="CI477" s="798">
        <v>0.29667005147721054</v>
      </c>
      <c r="CJ477" s="798">
        <v>0.29667005147721054</v>
      </c>
      <c r="CK477" s="798">
        <v>0.29667005147721054</v>
      </c>
      <c r="CL477" s="798">
        <v>1.6224982894987135E-2</v>
      </c>
      <c r="CM477" s="798">
        <v>0</v>
      </c>
      <c r="CN477" s="798">
        <v>0</v>
      </c>
      <c r="CO477" s="798">
        <v>0</v>
      </c>
      <c r="CP477" s="798">
        <v>0</v>
      </c>
      <c r="CQ477" s="798">
        <v>0</v>
      </c>
      <c r="CR477" s="798">
        <v>0</v>
      </c>
      <c r="CS477" s="798">
        <v>0</v>
      </c>
      <c r="CT477" s="798">
        <v>0</v>
      </c>
      <c r="CU477" s="798">
        <v>0</v>
      </c>
      <c r="CV477" s="798">
        <v>0</v>
      </c>
      <c r="CW477" s="798">
        <v>0</v>
      </c>
      <c r="CX477" s="798">
        <v>0</v>
      </c>
      <c r="CY477" s="798">
        <v>0</v>
      </c>
      <c r="CZ477" s="798">
        <v>0</v>
      </c>
      <c r="DA477" s="799">
        <v>0</v>
      </c>
    </row>
    <row r="478" spans="2:105">
      <c r="B478" s="780">
        <v>19693</v>
      </c>
      <c r="C478" s="781" t="s">
        <v>682</v>
      </c>
      <c r="D478" s="781" t="s">
        <v>877</v>
      </c>
      <c r="E478" s="781" t="s">
        <v>120</v>
      </c>
      <c r="F478" s="781" t="s">
        <v>820</v>
      </c>
      <c r="G478" s="806" t="s">
        <v>821</v>
      </c>
      <c r="H478" s="807">
        <v>2016</v>
      </c>
      <c r="I478" s="784"/>
      <c r="J478" s="841" t="s">
        <v>903</v>
      </c>
      <c r="K478" s="842"/>
      <c r="L478" s="764" t="s">
        <v>741</v>
      </c>
      <c r="M478" s="781"/>
      <c r="N478" s="781"/>
      <c r="O478" s="781"/>
      <c r="P478" s="781"/>
      <c r="Q478" s="781"/>
      <c r="R478" s="781"/>
      <c r="S478" s="784"/>
      <c r="T478" s="843" t="s">
        <v>833</v>
      </c>
      <c r="U478" s="781" t="s">
        <v>764</v>
      </c>
      <c r="V478" s="801">
        <v>42727</v>
      </c>
      <c r="W478" s="801">
        <v>42727</v>
      </c>
      <c r="X478" s="801">
        <v>42727</v>
      </c>
      <c r="Y478" s="787" t="s">
        <v>864</v>
      </c>
      <c r="Z478" s="787">
        <v>69</v>
      </c>
      <c r="AA478" s="844" t="s">
        <v>833</v>
      </c>
      <c r="AB478" s="787">
        <v>1680</v>
      </c>
      <c r="AC478" s="790">
        <v>42825</v>
      </c>
      <c r="AD478" s="784"/>
      <c r="AE478" s="843" t="s">
        <v>825</v>
      </c>
      <c r="AF478" s="781"/>
      <c r="AG478" s="781"/>
      <c r="AH478" s="791"/>
      <c r="AI478" s="792">
        <v>18560.54</v>
      </c>
      <c r="AJ478" s="793">
        <v>3.18</v>
      </c>
      <c r="AK478" s="784">
        <v>0</v>
      </c>
      <c r="AL478" s="845">
        <v>0.7225782367595035</v>
      </c>
      <c r="AM478" s="803">
        <v>0.51308432083838296</v>
      </c>
      <c r="AN478" s="803">
        <v>0.88785311651886756</v>
      </c>
      <c r="AO478" s="804">
        <v>0.85704271877003346</v>
      </c>
      <c r="AP478" s="784">
        <v>0</v>
      </c>
      <c r="AQ478" s="797">
        <v>13411.442266504237</v>
      </c>
      <c r="AR478" s="798">
        <v>1.6316081402660578</v>
      </c>
      <c r="AS478" s="798">
        <v>3726.9305682414197</v>
      </c>
      <c r="AT478" s="798">
        <v>0.45341061255853438</v>
      </c>
      <c r="AU478" s="784">
        <v>0</v>
      </c>
      <c r="AV478" s="798">
        <v>11907.390813328651</v>
      </c>
      <c r="AW478" s="798">
        <v>1.3983578765009403</v>
      </c>
      <c r="AX478" s="798">
        <v>3308.966920062579</v>
      </c>
      <c r="AY478" s="798">
        <v>0.38859226410635261</v>
      </c>
      <c r="AZ478" s="784"/>
      <c r="BA478" s="798">
        <v>0</v>
      </c>
      <c r="BB478" s="798">
        <v>11907.390813328651</v>
      </c>
      <c r="BC478" s="798">
        <v>11907.390813328651</v>
      </c>
      <c r="BD478" s="798">
        <v>11907.390813328651</v>
      </c>
      <c r="BE478" s="798">
        <v>11907.390813328651</v>
      </c>
      <c r="BF478" s="798">
        <v>3308.966920062579</v>
      </c>
      <c r="BG478" s="798">
        <v>0</v>
      </c>
      <c r="BH478" s="798">
        <v>0</v>
      </c>
      <c r="BI478" s="798">
        <v>0</v>
      </c>
      <c r="BJ478" s="798">
        <v>0</v>
      </c>
      <c r="BK478" s="798">
        <v>0</v>
      </c>
      <c r="BL478" s="798">
        <v>0</v>
      </c>
      <c r="BM478" s="798">
        <v>0</v>
      </c>
      <c r="BN478" s="798">
        <v>0</v>
      </c>
      <c r="BO478" s="798">
        <v>0</v>
      </c>
      <c r="BP478" s="798">
        <v>0</v>
      </c>
      <c r="BQ478" s="798">
        <v>0</v>
      </c>
      <c r="BR478" s="798">
        <v>0</v>
      </c>
      <c r="BS478" s="798">
        <v>0</v>
      </c>
      <c r="BT478" s="798">
        <v>0</v>
      </c>
      <c r="BU478" s="798">
        <v>0</v>
      </c>
      <c r="BV478" s="798">
        <v>0</v>
      </c>
      <c r="BW478" s="798">
        <v>0</v>
      </c>
      <c r="BX478" s="798">
        <v>0</v>
      </c>
      <c r="BY478" s="798">
        <v>0</v>
      </c>
      <c r="BZ478" s="798">
        <v>0</v>
      </c>
      <c r="CA478" s="784"/>
      <c r="CB478" s="798">
        <v>0</v>
      </c>
      <c r="CC478" s="798">
        <v>1.3983578765009403</v>
      </c>
      <c r="CD478" s="798">
        <v>1.3983578765009403</v>
      </c>
      <c r="CE478" s="798">
        <v>1.3983578765009403</v>
      </c>
      <c r="CF478" s="798">
        <v>1.3983578765009403</v>
      </c>
      <c r="CG478" s="798">
        <v>0.38859226410635261</v>
      </c>
      <c r="CH478" s="798">
        <v>0</v>
      </c>
      <c r="CI478" s="798">
        <v>0</v>
      </c>
      <c r="CJ478" s="798">
        <v>0</v>
      </c>
      <c r="CK478" s="798">
        <v>0</v>
      </c>
      <c r="CL478" s="798">
        <v>0</v>
      </c>
      <c r="CM478" s="798">
        <v>0</v>
      </c>
      <c r="CN478" s="798">
        <v>0</v>
      </c>
      <c r="CO478" s="798">
        <v>0</v>
      </c>
      <c r="CP478" s="798">
        <v>0</v>
      </c>
      <c r="CQ478" s="798">
        <v>0</v>
      </c>
      <c r="CR478" s="798">
        <v>0</v>
      </c>
      <c r="CS478" s="798">
        <v>0</v>
      </c>
      <c r="CT478" s="798">
        <v>0</v>
      </c>
      <c r="CU478" s="798">
        <v>0</v>
      </c>
      <c r="CV478" s="798">
        <v>0</v>
      </c>
      <c r="CW478" s="798">
        <v>0</v>
      </c>
      <c r="CX478" s="798">
        <v>0</v>
      </c>
      <c r="CY478" s="798">
        <v>0</v>
      </c>
      <c r="CZ478" s="798">
        <v>0</v>
      </c>
      <c r="DA478" s="799">
        <v>0</v>
      </c>
    </row>
    <row r="479" spans="2:105">
      <c r="B479" s="780">
        <v>19689</v>
      </c>
      <c r="C479" s="781" t="s">
        <v>682</v>
      </c>
      <c r="D479" s="781" t="s">
        <v>877</v>
      </c>
      <c r="E479" s="781" t="s">
        <v>120</v>
      </c>
      <c r="F479" s="781" t="s">
        <v>820</v>
      </c>
      <c r="G479" s="806" t="s">
        <v>821</v>
      </c>
      <c r="H479" s="807">
        <v>2016</v>
      </c>
      <c r="I479" s="784"/>
      <c r="J479" s="841" t="s">
        <v>904</v>
      </c>
      <c r="K479" s="842"/>
      <c r="L479" s="764" t="s">
        <v>741</v>
      </c>
      <c r="M479" s="781"/>
      <c r="N479" s="781"/>
      <c r="O479" s="781"/>
      <c r="P479" s="781"/>
      <c r="Q479" s="781"/>
      <c r="R479" s="781"/>
      <c r="S479" s="784"/>
      <c r="T479" s="843" t="s">
        <v>833</v>
      </c>
      <c r="U479" s="781" t="s">
        <v>764</v>
      </c>
      <c r="V479" s="801">
        <v>42713</v>
      </c>
      <c r="W479" s="801">
        <v>42713</v>
      </c>
      <c r="X479" s="801">
        <v>42713</v>
      </c>
      <c r="Y479" s="787" t="s">
        <v>864</v>
      </c>
      <c r="Z479" s="787">
        <v>37</v>
      </c>
      <c r="AA479" s="844" t="s">
        <v>833</v>
      </c>
      <c r="AB479" s="787">
        <v>920</v>
      </c>
      <c r="AC479" s="790">
        <v>42825</v>
      </c>
      <c r="AD479" s="784"/>
      <c r="AE479" s="843" t="s">
        <v>825</v>
      </c>
      <c r="AF479" s="781"/>
      <c r="AG479" s="781"/>
      <c r="AH479" s="791"/>
      <c r="AI479" s="792">
        <v>4402.3</v>
      </c>
      <c r="AJ479" s="793">
        <v>1.69</v>
      </c>
      <c r="AK479" s="784">
        <v>0</v>
      </c>
      <c r="AL479" s="845">
        <v>0.69636248455178873</v>
      </c>
      <c r="AM479" s="803">
        <v>0.49438969249955406</v>
      </c>
      <c r="AN479" s="803">
        <v>0.88785311651886767</v>
      </c>
      <c r="AO479" s="804">
        <v>0.85704271877003346</v>
      </c>
      <c r="AP479" s="784">
        <v>0</v>
      </c>
      <c r="AQ479" s="797">
        <v>3065.5965657423399</v>
      </c>
      <c r="AR479" s="798">
        <v>0.83551858032424631</v>
      </c>
      <c r="AS479" s="798">
        <v>3065.5965657423399</v>
      </c>
      <c r="AT479" s="798">
        <v>0.83551858032424631</v>
      </c>
      <c r="AU479" s="784">
        <v>0</v>
      </c>
      <c r="AV479" s="798">
        <v>2721.7994648838744</v>
      </c>
      <c r="AW479" s="798">
        <v>0.71607511566397064</v>
      </c>
      <c r="AX479" s="798">
        <v>2721.7994648838744</v>
      </c>
      <c r="AY479" s="798">
        <v>0.71607511566397064</v>
      </c>
      <c r="AZ479" s="784"/>
      <c r="BA479" s="798">
        <v>0</v>
      </c>
      <c r="BB479" s="798">
        <v>2721.7994648838744</v>
      </c>
      <c r="BC479" s="798">
        <v>2721.7994648838744</v>
      </c>
      <c r="BD479" s="798">
        <v>2721.7994648838744</v>
      </c>
      <c r="BE479" s="798">
        <v>2721.7994648838744</v>
      </c>
      <c r="BF479" s="798">
        <v>2721.7994648838744</v>
      </c>
      <c r="BG479" s="798">
        <v>2721.7994648838744</v>
      </c>
      <c r="BH479" s="798">
        <v>2721.7994648838744</v>
      </c>
      <c r="BI479" s="798">
        <v>2721.7994648838744</v>
      </c>
      <c r="BJ479" s="798">
        <v>2721.7994648838744</v>
      </c>
      <c r="BK479" s="798">
        <v>1594.6739196098786</v>
      </c>
      <c r="BL479" s="798">
        <v>0</v>
      </c>
      <c r="BM479" s="798">
        <v>0</v>
      </c>
      <c r="BN479" s="798">
        <v>0</v>
      </c>
      <c r="BO479" s="798">
        <v>0</v>
      </c>
      <c r="BP479" s="798">
        <v>0</v>
      </c>
      <c r="BQ479" s="798">
        <v>0</v>
      </c>
      <c r="BR479" s="798">
        <v>0</v>
      </c>
      <c r="BS479" s="798">
        <v>0</v>
      </c>
      <c r="BT479" s="798">
        <v>0</v>
      </c>
      <c r="BU479" s="798">
        <v>0</v>
      </c>
      <c r="BV479" s="798">
        <v>0</v>
      </c>
      <c r="BW479" s="798">
        <v>0</v>
      </c>
      <c r="BX479" s="798">
        <v>0</v>
      </c>
      <c r="BY479" s="798">
        <v>0</v>
      </c>
      <c r="BZ479" s="798">
        <v>0</v>
      </c>
      <c r="CA479" s="784"/>
      <c r="CB479" s="798">
        <v>0</v>
      </c>
      <c r="CC479" s="798">
        <v>0.71607511566397064</v>
      </c>
      <c r="CD479" s="798">
        <v>0.71607511566397064</v>
      </c>
      <c r="CE479" s="798">
        <v>0.71607511566397064</v>
      </c>
      <c r="CF479" s="798">
        <v>0.71607511566397064</v>
      </c>
      <c r="CG479" s="798">
        <v>0.71607511566397064</v>
      </c>
      <c r="CH479" s="798">
        <v>0.71607511566397064</v>
      </c>
      <c r="CI479" s="798">
        <v>0.71607511566397064</v>
      </c>
      <c r="CJ479" s="798">
        <v>0.71607511566397064</v>
      </c>
      <c r="CK479" s="798">
        <v>0.71607511566397064</v>
      </c>
      <c r="CL479" s="798">
        <v>0.4195409419994432</v>
      </c>
      <c r="CM479" s="798">
        <v>0</v>
      </c>
      <c r="CN479" s="798">
        <v>0</v>
      </c>
      <c r="CO479" s="798">
        <v>0</v>
      </c>
      <c r="CP479" s="798">
        <v>0</v>
      </c>
      <c r="CQ479" s="798">
        <v>0</v>
      </c>
      <c r="CR479" s="798">
        <v>0</v>
      </c>
      <c r="CS479" s="798">
        <v>0</v>
      </c>
      <c r="CT479" s="798">
        <v>0</v>
      </c>
      <c r="CU479" s="798">
        <v>0</v>
      </c>
      <c r="CV479" s="798">
        <v>0</v>
      </c>
      <c r="CW479" s="798">
        <v>0</v>
      </c>
      <c r="CX479" s="798">
        <v>0</v>
      </c>
      <c r="CY479" s="798">
        <v>0</v>
      </c>
      <c r="CZ479" s="798">
        <v>0</v>
      </c>
      <c r="DA479" s="799">
        <v>0</v>
      </c>
    </row>
    <row r="480" spans="2:105">
      <c r="B480" s="780">
        <v>19691</v>
      </c>
      <c r="C480" s="781" t="s">
        <v>682</v>
      </c>
      <c r="D480" s="781" t="s">
        <v>877</v>
      </c>
      <c r="E480" s="781" t="s">
        <v>120</v>
      </c>
      <c r="F480" s="781" t="s">
        <v>820</v>
      </c>
      <c r="G480" s="806" t="s">
        <v>821</v>
      </c>
      <c r="H480" s="807">
        <v>2016</v>
      </c>
      <c r="I480" s="784"/>
      <c r="J480" s="841" t="s">
        <v>905</v>
      </c>
      <c r="K480" s="842"/>
      <c r="L480" s="764" t="s">
        <v>741</v>
      </c>
      <c r="M480" s="781"/>
      <c r="N480" s="781"/>
      <c r="O480" s="781"/>
      <c r="P480" s="781"/>
      <c r="Q480" s="781"/>
      <c r="R480" s="781"/>
      <c r="S480" s="784"/>
      <c r="T480" s="843" t="s">
        <v>833</v>
      </c>
      <c r="U480" s="781" t="s">
        <v>764</v>
      </c>
      <c r="V480" s="801">
        <v>42712</v>
      </c>
      <c r="W480" s="801">
        <v>42712</v>
      </c>
      <c r="X480" s="801">
        <v>42712</v>
      </c>
      <c r="Y480" s="787" t="s">
        <v>864</v>
      </c>
      <c r="Z480" s="787">
        <v>32</v>
      </c>
      <c r="AA480" s="844" t="s">
        <v>833</v>
      </c>
      <c r="AB480" s="787">
        <v>743.33</v>
      </c>
      <c r="AC480" s="790">
        <v>42825</v>
      </c>
      <c r="AD480" s="784"/>
      <c r="AE480" s="843" t="s">
        <v>825</v>
      </c>
      <c r="AF480" s="781"/>
      <c r="AG480" s="781"/>
      <c r="AH480" s="791"/>
      <c r="AI480" s="792">
        <v>3845.3900000000003</v>
      </c>
      <c r="AJ480" s="793">
        <v>1.1299999999999999</v>
      </c>
      <c r="AK480" s="784">
        <v>0</v>
      </c>
      <c r="AL480" s="845">
        <v>0.8950472651353798</v>
      </c>
      <c r="AM480" s="803">
        <v>0.63554975660260626</v>
      </c>
      <c r="AN480" s="803">
        <v>0.88785311651886756</v>
      </c>
      <c r="AO480" s="804">
        <v>0.85704271877003357</v>
      </c>
      <c r="AP480" s="784">
        <v>0</v>
      </c>
      <c r="AQ480" s="797">
        <v>3441.8058028789383</v>
      </c>
      <c r="AR480" s="798">
        <v>0.71817122496094499</v>
      </c>
      <c r="AS480" s="798">
        <v>3441.8058028789383</v>
      </c>
      <c r="AT480" s="798">
        <v>0.71817122496094499</v>
      </c>
      <c r="AU480" s="784">
        <v>0</v>
      </c>
      <c r="AV480" s="798">
        <v>3055.8180085387885</v>
      </c>
      <c r="AW480" s="798">
        <v>0.61550341918293372</v>
      </c>
      <c r="AX480" s="798">
        <v>3055.8180085387885</v>
      </c>
      <c r="AY480" s="798">
        <v>0.61550341918293372</v>
      </c>
      <c r="AZ480" s="784"/>
      <c r="BA480" s="798">
        <v>0</v>
      </c>
      <c r="BB480" s="798">
        <v>3055.8180085387885</v>
      </c>
      <c r="BC480" s="798">
        <v>3055.8180085387885</v>
      </c>
      <c r="BD480" s="798">
        <v>3055.8180085387885</v>
      </c>
      <c r="BE480" s="798">
        <v>3055.8180085387885</v>
      </c>
      <c r="BF480" s="798">
        <v>3055.8180085387885</v>
      </c>
      <c r="BG480" s="798">
        <v>3055.8180085387885</v>
      </c>
      <c r="BH480" s="798">
        <v>3055.8180085387885</v>
      </c>
      <c r="BI480" s="798">
        <v>2274.5498255130487</v>
      </c>
      <c r="BJ480" s="798">
        <v>1810.8554104935429</v>
      </c>
      <c r="BK480" s="798">
        <v>1810.8554104935429</v>
      </c>
      <c r="BL480" s="798">
        <v>1810.8554104935429</v>
      </c>
      <c r="BM480" s="798">
        <v>1810.8554104935429</v>
      </c>
      <c r="BN480" s="798">
        <v>1810.8554104935429</v>
      </c>
      <c r="BO480" s="798">
        <v>1810.8554104935429</v>
      </c>
      <c r="BP480" s="798">
        <v>1348.9297454752839</v>
      </c>
      <c r="BQ480" s="798">
        <v>0</v>
      </c>
      <c r="BR480" s="798">
        <v>0</v>
      </c>
      <c r="BS480" s="798">
        <v>0</v>
      </c>
      <c r="BT480" s="798">
        <v>0</v>
      </c>
      <c r="BU480" s="798">
        <v>0</v>
      </c>
      <c r="BV480" s="798">
        <v>0</v>
      </c>
      <c r="BW480" s="798">
        <v>0</v>
      </c>
      <c r="BX480" s="798">
        <v>0</v>
      </c>
      <c r="BY480" s="798">
        <v>0</v>
      </c>
      <c r="BZ480" s="798">
        <v>0</v>
      </c>
      <c r="CA480" s="784"/>
      <c r="CB480" s="798">
        <v>0</v>
      </c>
      <c r="CC480" s="798">
        <v>0.61550341918293372</v>
      </c>
      <c r="CD480" s="798">
        <v>0.61550341918293372</v>
      </c>
      <c r="CE480" s="798">
        <v>0.61550341918293372</v>
      </c>
      <c r="CF480" s="798">
        <v>0.61550341918293372</v>
      </c>
      <c r="CG480" s="798">
        <v>0.61550341918293372</v>
      </c>
      <c r="CH480" s="798">
        <v>0.61550341918293372</v>
      </c>
      <c r="CI480" s="798">
        <v>0.61550341918293372</v>
      </c>
      <c r="CJ480" s="798">
        <v>0.45826680196093006</v>
      </c>
      <c r="CK480" s="798">
        <v>0.36494450517926158</v>
      </c>
      <c r="CL480" s="798">
        <v>0.36494450517926158</v>
      </c>
      <c r="CM480" s="798">
        <v>0.36494450517926158</v>
      </c>
      <c r="CN480" s="798">
        <v>0.36494450517926158</v>
      </c>
      <c r="CO480" s="798">
        <v>0.36494450517926158</v>
      </c>
      <c r="CP480" s="798">
        <v>0.36494450517926158</v>
      </c>
      <c r="CQ480" s="798">
        <v>0.27185190801616471</v>
      </c>
      <c r="CR480" s="798">
        <v>0</v>
      </c>
      <c r="CS480" s="798">
        <v>0</v>
      </c>
      <c r="CT480" s="798">
        <v>0</v>
      </c>
      <c r="CU480" s="798">
        <v>0</v>
      </c>
      <c r="CV480" s="798">
        <v>0</v>
      </c>
      <c r="CW480" s="798">
        <v>0</v>
      </c>
      <c r="CX480" s="798">
        <v>0</v>
      </c>
      <c r="CY480" s="798">
        <v>0</v>
      </c>
      <c r="CZ480" s="798">
        <v>0</v>
      </c>
      <c r="DA480" s="799">
        <v>0</v>
      </c>
    </row>
    <row r="481" spans="2:105">
      <c r="B481" s="780">
        <v>19559</v>
      </c>
      <c r="C481" s="781" t="s">
        <v>682</v>
      </c>
      <c r="D481" s="781" t="s">
        <v>877</v>
      </c>
      <c r="E481" s="781" t="s">
        <v>120</v>
      </c>
      <c r="F481" s="781" t="s">
        <v>820</v>
      </c>
      <c r="G481" s="806" t="s">
        <v>821</v>
      </c>
      <c r="H481" s="807">
        <v>2016</v>
      </c>
      <c r="I481" s="784"/>
      <c r="J481" s="841" t="s">
        <v>906</v>
      </c>
      <c r="K481" s="842"/>
      <c r="L481" s="764" t="s">
        <v>741</v>
      </c>
      <c r="M481" s="781"/>
      <c r="N481" s="781"/>
      <c r="O481" s="781"/>
      <c r="P481" s="781"/>
      <c r="Q481" s="781"/>
      <c r="R481" s="781"/>
      <c r="S481" s="784"/>
      <c r="T481" s="843" t="s">
        <v>833</v>
      </c>
      <c r="U481" s="781" t="s">
        <v>764</v>
      </c>
      <c r="V481" s="801">
        <v>42559.560069444444</v>
      </c>
      <c r="W481" s="801">
        <v>42549</v>
      </c>
      <c r="X481" s="801">
        <v>42549</v>
      </c>
      <c r="Y481" s="787" t="s">
        <v>864</v>
      </c>
      <c r="Z481" s="787">
        <v>24</v>
      </c>
      <c r="AA481" s="844" t="s">
        <v>833</v>
      </c>
      <c r="AB481" s="787">
        <v>528</v>
      </c>
      <c r="AC481" s="790">
        <v>42643</v>
      </c>
      <c r="AD481" s="784"/>
      <c r="AE481" s="843" t="s">
        <v>825</v>
      </c>
      <c r="AF481" s="781"/>
      <c r="AG481" s="781"/>
      <c r="AH481" s="791"/>
      <c r="AI481" s="792">
        <v>3782.5920000000001</v>
      </c>
      <c r="AJ481" s="793">
        <v>1.056</v>
      </c>
      <c r="AK481" s="784">
        <v>0</v>
      </c>
      <c r="AL481" s="845">
        <v>0.8950472651353798</v>
      </c>
      <c r="AM481" s="803">
        <v>0.63554975660260615</v>
      </c>
      <c r="AN481" s="803">
        <v>0.88785311651886767</v>
      </c>
      <c r="AO481" s="804">
        <v>0.85704271877003368</v>
      </c>
      <c r="AP481" s="784">
        <v>0</v>
      </c>
      <c r="AQ481" s="797">
        <v>3385.5986247229666</v>
      </c>
      <c r="AR481" s="798">
        <v>0.67114054297235215</v>
      </c>
      <c r="AS481" s="798">
        <v>3385.5986247229666</v>
      </c>
      <c r="AT481" s="798">
        <v>0.67114054297235215</v>
      </c>
      <c r="AU481" s="784">
        <v>0</v>
      </c>
      <c r="AV481" s="798">
        <v>3005.9142902422782</v>
      </c>
      <c r="AW481" s="798">
        <v>0.57519611562582129</v>
      </c>
      <c r="AX481" s="798">
        <v>3005.9142902422782</v>
      </c>
      <c r="AY481" s="798">
        <v>0.57519611562582129</v>
      </c>
      <c r="AZ481" s="784"/>
      <c r="BA481" s="798">
        <v>0</v>
      </c>
      <c r="BB481" s="798">
        <v>3005.9142902422782</v>
      </c>
      <c r="BC481" s="798">
        <v>3005.9142902422782</v>
      </c>
      <c r="BD481" s="798">
        <v>3005.9142902422782</v>
      </c>
      <c r="BE481" s="798">
        <v>3005.9142902422782</v>
      </c>
      <c r="BF481" s="798">
        <v>3005.9142902422782</v>
      </c>
      <c r="BG481" s="798">
        <v>3005.9142902422782</v>
      </c>
      <c r="BH481" s="798">
        <v>2943.8155583947259</v>
      </c>
      <c r="BI481" s="798">
        <v>0</v>
      </c>
      <c r="BJ481" s="798">
        <v>0</v>
      </c>
      <c r="BK481" s="798">
        <v>0</v>
      </c>
      <c r="BL481" s="798">
        <v>0</v>
      </c>
      <c r="BM481" s="798">
        <v>0</v>
      </c>
      <c r="BN481" s="798">
        <v>0</v>
      </c>
      <c r="BO481" s="798">
        <v>0</v>
      </c>
      <c r="BP481" s="798">
        <v>0</v>
      </c>
      <c r="BQ481" s="798">
        <v>0</v>
      </c>
      <c r="BR481" s="798">
        <v>0</v>
      </c>
      <c r="BS481" s="798">
        <v>0</v>
      </c>
      <c r="BT481" s="798">
        <v>0</v>
      </c>
      <c r="BU481" s="798">
        <v>0</v>
      </c>
      <c r="BV481" s="798">
        <v>0</v>
      </c>
      <c r="BW481" s="798">
        <v>0</v>
      </c>
      <c r="BX481" s="798">
        <v>0</v>
      </c>
      <c r="BY481" s="798">
        <v>0</v>
      </c>
      <c r="BZ481" s="798">
        <v>0</v>
      </c>
      <c r="CA481" s="784"/>
      <c r="CB481" s="798">
        <v>0</v>
      </c>
      <c r="CC481" s="798">
        <v>0.57519611562582129</v>
      </c>
      <c r="CD481" s="798">
        <v>0.57519611562582129</v>
      </c>
      <c r="CE481" s="798">
        <v>0.57519611562582129</v>
      </c>
      <c r="CF481" s="798">
        <v>0.57519611562582129</v>
      </c>
      <c r="CG481" s="798">
        <v>0.57519611562582129</v>
      </c>
      <c r="CH481" s="798">
        <v>0.57519611562582129</v>
      </c>
      <c r="CI481" s="798">
        <v>0.56331322546493034</v>
      </c>
      <c r="CJ481" s="798">
        <v>0</v>
      </c>
      <c r="CK481" s="798">
        <v>0</v>
      </c>
      <c r="CL481" s="798">
        <v>0</v>
      </c>
      <c r="CM481" s="798">
        <v>0</v>
      </c>
      <c r="CN481" s="798">
        <v>0</v>
      </c>
      <c r="CO481" s="798">
        <v>0</v>
      </c>
      <c r="CP481" s="798">
        <v>0</v>
      </c>
      <c r="CQ481" s="798">
        <v>0</v>
      </c>
      <c r="CR481" s="798">
        <v>0</v>
      </c>
      <c r="CS481" s="798">
        <v>0</v>
      </c>
      <c r="CT481" s="798">
        <v>0</v>
      </c>
      <c r="CU481" s="798">
        <v>0</v>
      </c>
      <c r="CV481" s="798">
        <v>0</v>
      </c>
      <c r="CW481" s="798">
        <v>0</v>
      </c>
      <c r="CX481" s="798">
        <v>0</v>
      </c>
      <c r="CY481" s="798">
        <v>0</v>
      </c>
      <c r="CZ481" s="798">
        <v>0</v>
      </c>
      <c r="DA481" s="799">
        <v>0</v>
      </c>
    </row>
    <row r="482" spans="2:105">
      <c r="B482" s="780">
        <v>19548</v>
      </c>
      <c r="C482" s="781" t="s">
        <v>682</v>
      </c>
      <c r="D482" s="781" t="s">
        <v>877</v>
      </c>
      <c r="E482" s="781" t="s">
        <v>120</v>
      </c>
      <c r="F482" s="781" t="s">
        <v>820</v>
      </c>
      <c r="G482" s="806" t="s">
        <v>821</v>
      </c>
      <c r="H482" s="807">
        <v>2016</v>
      </c>
      <c r="I482" s="784"/>
      <c r="J482" s="841" t="s">
        <v>907</v>
      </c>
      <c r="K482" s="842"/>
      <c r="L482" s="764" t="s">
        <v>741</v>
      </c>
      <c r="M482" s="781"/>
      <c r="N482" s="781"/>
      <c r="O482" s="781"/>
      <c r="P482" s="781"/>
      <c r="Q482" s="781"/>
      <c r="R482" s="781"/>
      <c r="S482" s="784"/>
      <c r="T482" s="843" t="s">
        <v>833</v>
      </c>
      <c r="U482" s="781" t="s">
        <v>764</v>
      </c>
      <c r="V482" s="801">
        <v>42549.635937500003</v>
      </c>
      <c r="W482" s="801">
        <v>42542</v>
      </c>
      <c r="X482" s="801">
        <v>42542</v>
      </c>
      <c r="Y482" s="787" t="s">
        <v>864</v>
      </c>
      <c r="Z482" s="787">
        <v>46</v>
      </c>
      <c r="AA482" s="844" t="s">
        <v>833</v>
      </c>
      <c r="AB482" s="787">
        <v>1040</v>
      </c>
      <c r="AC482" s="790">
        <v>42643</v>
      </c>
      <c r="AD482" s="784"/>
      <c r="AE482" s="843" t="s">
        <v>825</v>
      </c>
      <c r="AF482" s="781"/>
      <c r="AG482" s="781"/>
      <c r="AH482" s="791"/>
      <c r="AI482" s="792">
        <v>6326.9390000000003</v>
      </c>
      <c r="AJ482" s="793">
        <v>2.1310000000000002</v>
      </c>
      <c r="AK482" s="784">
        <v>0</v>
      </c>
      <c r="AL482" s="845">
        <v>0.79916593380451428</v>
      </c>
      <c r="AM482" s="803">
        <v>0.56746691990364306</v>
      </c>
      <c r="AN482" s="803">
        <v>0.88785311651886767</v>
      </c>
      <c r="AO482" s="804">
        <v>0.85704271877003357</v>
      </c>
      <c r="AP482" s="784">
        <v>0</v>
      </c>
      <c r="AQ482" s="797">
        <v>5056.2741140591997</v>
      </c>
      <c r="AR482" s="798">
        <v>1.2092720063146636</v>
      </c>
      <c r="AS482" s="798">
        <v>5056.2741140591997</v>
      </c>
      <c r="AT482" s="798">
        <v>1.2092720063146636</v>
      </c>
      <c r="AU482" s="784">
        <v>0</v>
      </c>
      <c r="AV482" s="798">
        <v>4489.228730141137</v>
      </c>
      <c r="AW482" s="798">
        <v>1.0363977680244125</v>
      </c>
      <c r="AX482" s="798">
        <v>4489.228730141137</v>
      </c>
      <c r="AY482" s="798">
        <v>1.0363977680244125</v>
      </c>
      <c r="AZ482" s="784"/>
      <c r="BA482" s="798">
        <v>0</v>
      </c>
      <c r="BB482" s="798">
        <v>4489.228730141137</v>
      </c>
      <c r="BC482" s="798">
        <v>4489.228730141137</v>
      </c>
      <c r="BD482" s="798">
        <v>4489.228730141137</v>
      </c>
      <c r="BE482" s="798">
        <v>4489.228730141137</v>
      </c>
      <c r="BF482" s="798">
        <v>4489.228730141137</v>
      </c>
      <c r="BG482" s="798">
        <v>4489.228730141137</v>
      </c>
      <c r="BH482" s="798">
        <v>4489.228730141137</v>
      </c>
      <c r="BI482" s="798">
        <v>4489.228730141137</v>
      </c>
      <c r="BJ482" s="798">
        <v>1887.0183412651161</v>
      </c>
      <c r="BK482" s="798">
        <v>0</v>
      </c>
      <c r="BL482" s="798">
        <v>0</v>
      </c>
      <c r="BM482" s="798">
        <v>0</v>
      </c>
      <c r="BN482" s="798">
        <v>0</v>
      </c>
      <c r="BO482" s="798">
        <v>0</v>
      </c>
      <c r="BP482" s="798">
        <v>0</v>
      </c>
      <c r="BQ482" s="798">
        <v>0</v>
      </c>
      <c r="BR482" s="798">
        <v>0</v>
      </c>
      <c r="BS482" s="798">
        <v>0</v>
      </c>
      <c r="BT482" s="798">
        <v>0</v>
      </c>
      <c r="BU482" s="798">
        <v>0</v>
      </c>
      <c r="BV482" s="798">
        <v>0</v>
      </c>
      <c r="BW482" s="798">
        <v>0</v>
      </c>
      <c r="BX482" s="798">
        <v>0</v>
      </c>
      <c r="BY482" s="798">
        <v>0</v>
      </c>
      <c r="BZ482" s="798">
        <v>0</v>
      </c>
      <c r="CA482" s="784"/>
      <c r="CB482" s="798">
        <v>0</v>
      </c>
      <c r="CC482" s="798">
        <v>1.0363977680244125</v>
      </c>
      <c r="CD482" s="798">
        <v>1.0363977680244125</v>
      </c>
      <c r="CE482" s="798">
        <v>1.0363977680244125</v>
      </c>
      <c r="CF482" s="798">
        <v>1.0363977680244125</v>
      </c>
      <c r="CG482" s="798">
        <v>1.0363977680244125</v>
      </c>
      <c r="CH482" s="798">
        <v>1.0363977680244125</v>
      </c>
      <c r="CI482" s="798">
        <v>1.0363977680244125</v>
      </c>
      <c r="CJ482" s="798">
        <v>1.0363977680244125</v>
      </c>
      <c r="CK482" s="798">
        <v>0.43564311704091102</v>
      </c>
      <c r="CL482" s="798">
        <v>0</v>
      </c>
      <c r="CM482" s="798">
        <v>0</v>
      </c>
      <c r="CN482" s="798">
        <v>0</v>
      </c>
      <c r="CO482" s="798">
        <v>0</v>
      </c>
      <c r="CP482" s="798">
        <v>0</v>
      </c>
      <c r="CQ482" s="798">
        <v>0</v>
      </c>
      <c r="CR482" s="798">
        <v>0</v>
      </c>
      <c r="CS482" s="798">
        <v>0</v>
      </c>
      <c r="CT482" s="798">
        <v>0</v>
      </c>
      <c r="CU482" s="798">
        <v>0</v>
      </c>
      <c r="CV482" s="798">
        <v>0</v>
      </c>
      <c r="CW482" s="798">
        <v>0</v>
      </c>
      <c r="CX482" s="798">
        <v>0</v>
      </c>
      <c r="CY482" s="798">
        <v>0</v>
      </c>
      <c r="CZ482" s="798">
        <v>0</v>
      </c>
      <c r="DA482" s="799">
        <v>0</v>
      </c>
    </row>
    <row r="483" spans="2:105">
      <c r="B483" s="780">
        <v>19707</v>
      </c>
      <c r="C483" s="781" t="s">
        <v>682</v>
      </c>
      <c r="D483" s="781" t="s">
        <v>877</v>
      </c>
      <c r="E483" s="781" t="s">
        <v>120</v>
      </c>
      <c r="F483" s="781" t="s">
        <v>820</v>
      </c>
      <c r="G483" s="806" t="s">
        <v>821</v>
      </c>
      <c r="H483" s="807">
        <v>2016</v>
      </c>
      <c r="I483" s="784"/>
      <c r="J483" s="841" t="s">
        <v>908</v>
      </c>
      <c r="K483" s="842"/>
      <c r="L483" s="764" t="s">
        <v>741</v>
      </c>
      <c r="M483" s="781"/>
      <c r="N483" s="781"/>
      <c r="O483" s="781"/>
      <c r="P483" s="781"/>
      <c r="Q483" s="781"/>
      <c r="R483" s="781"/>
      <c r="S483" s="784"/>
      <c r="T483" s="843" t="s">
        <v>833</v>
      </c>
      <c r="U483" s="781" t="s">
        <v>764</v>
      </c>
      <c r="V483" s="801">
        <v>42678</v>
      </c>
      <c r="W483" s="801">
        <v>42678</v>
      </c>
      <c r="X483" s="801">
        <v>42678</v>
      </c>
      <c r="Y483" s="787" t="s">
        <v>864</v>
      </c>
      <c r="Z483" s="787">
        <v>8</v>
      </c>
      <c r="AA483" s="844" t="s">
        <v>833</v>
      </c>
      <c r="AB483" s="787">
        <v>303</v>
      </c>
      <c r="AC483" s="790">
        <v>42825</v>
      </c>
      <c r="AD483" s="784"/>
      <c r="AE483" s="843" t="s">
        <v>825</v>
      </c>
      <c r="AF483" s="781"/>
      <c r="AG483" s="781"/>
      <c r="AH483" s="791"/>
      <c r="AI483" s="792">
        <v>1840.86</v>
      </c>
      <c r="AJ483" s="793">
        <v>0.21000000000000002</v>
      </c>
      <c r="AK483" s="784">
        <v>0</v>
      </c>
      <c r="AL483" s="845">
        <v>0.85612893859749895</v>
      </c>
      <c r="AM483" s="803">
        <v>0.60735062637802106</v>
      </c>
      <c r="AN483" s="803">
        <v>0.88785311651886778</v>
      </c>
      <c r="AO483" s="804">
        <v>0.85704271877003357</v>
      </c>
      <c r="AP483" s="784">
        <v>0</v>
      </c>
      <c r="AQ483" s="797">
        <v>1576.0135179065919</v>
      </c>
      <c r="AR483" s="798">
        <v>0.12754363153938444</v>
      </c>
      <c r="AS483" s="798">
        <v>1263.2070567035155</v>
      </c>
      <c r="AT483" s="798">
        <v>0.10168796105641699</v>
      </c>
      <c r="AU483" s="784">
        <v>0</v>
      </c>
      <c r="AV483" s="798">
        <v>1399.268513549232</v>
      </c>
      <c r="AW483" s="798">
        <v>0.10931034073631744</v>
      </c>
      <c r="AX483" s="798">
        <v>1121.5423221028423</v>
      </c>
      <c r="AY483" s="798">
        <v>8.7150926609972909E-2</v>
      </c>
      <c r="AZ483" s="784"/>
      <c r="BA483" s="798">
        <v>0</v>
      </c>
      <c r="BB483" s="798">
        <v>1399.268513549232</v>
      </c>
      <c r="BC483" s="798">
        <v>1399.268513549232</v>
      </c>
      <c r="BD483" s="798">
        <v>1358.145014062874</v>
      </c>
      <c r="BE483" s="798">
        <v>1121.5423221028423</v>
      </c>
      <c r="BF483" s="798">
        <v>1121.5423221028423</v>
      </c>
      <c r="BG483" s="798">
        <v>789.40407567585396</v>
      </c>
      <c r="BH483" s="798">
        <v>0</v>
      </c>
      <c r="BI483" s="798">
        <v>0</v>
      </c>
      <c r="BJ483" s="798">
        <v>0</v>
      </c>
      <c r="BK483" s="798">
        <v>0</v>
      </c>
      <c r="BL483" s="798">
        <v>0</v>
      </c>
      <c r="BM483" s="798">
        <v>0</v>
      </c>
      <c r="BN483" s="798">
        <v>0</v>
      </c>
      <c r="BO483" s="798">
        <v>0</v>
      </c>
      <c r="BP483" s="798">
        <v>0</v>
      </c>
      <c r="BQ483" s="798">
        <v>0</v>
      </c>
      <c r="BR483" s="798">
        <v>0</v>
      </c>
      <c r="BS483" s="798">
        <v>0</v>
      </c>
      <c r="BT483" s="798">
        <v>0</v>
      </c>
      <c r="BU483" s="798">
        <v>0</v>
      </c>
      <c r="BV483" s="798">
        <v>0</v>
      </c>
      <c r="BW483" s="798">
        <v>0</v>
      </c>
      <c r="BX483" s="798">
        <v>0</v>
      </c>
      <c r="BY483" s="798">
        <v>0</v>
      </c>
      <c r="BZ483" s="798">
        <v>0</v>
      </c>
      <c r="CA483" s="784"/>
      <c r="CB483" s="798">
        <v>0</v>
      </c>
      <c r="CC483" s="798">
        <v>0.10931034073631744</v>
      </c>
      <c r="CD483" s="798">
        <v>0.10931034073631744</v>
      </c>
      <c r="CE483" s="798">
        <v>0.10602914982415737</v>
      </c>
      <c r="CF483" s="798">
        <v>8.7150926609972909E-2</v>
      </c>
      <c r="CG483" s="798">
        <v>8.7150926609972909E-2</v>
      </c>
      <c r="CH483" s="798">
        <v>6.1341685738481949E-2</v>
      </c>
      <c r="CI483" s="798">
        <v>0</v>
      </c>
      <c r="CJ483" s="798">
        <v>0</v>
      </c>
      <c r="CK483" s="798">
        <v>0</v>
      </c>
      <c r="CL483" s="798">
        <v>0</v>
      </c>
      <c r="CM483" s="798">
        <v>0</v>
      </c>
      <c r="CN483" s="798">
        <v>0</v>
      </c>
      <c r="CO483" s="798">
        <v>0</v>
      </c>
      <c r="CP483" s="798">
        <v>0</v>
      </c>
      <c r="CQ483" s="798">
        <v>0</v>
      </c>
      <c r="CR483" s="798">
        <v>0</v>
      </c>
      <c r="CS483" s="798">
        <v>0</v>
      </c>
      <c r="CT483" s="798">
        <v>0</v>
      </c>
      <c r="CU483" s="798">
        <v>0</v>
      </c>
      <c r="CV483" s="798">
        <v>0</v>
      </c>
      <c r="CW483" s="798">
        <v>0</v>
      </c>
      <c r="CX483" s="798">
        <v>0</v>
      </c>
      <c r="CY483" s="798">
        <v>0</v>
      </c>
      <c r="CZ483" s="798">
        <v>0</v>
      </c>
      <c r="DA483" s="799">
        <v>0</v>
      </c>
    </row>
    <row r="484" spans="2:105">
      <c r="B484" s="780">
        <v>19558</v>
      </c>
      <c r="C484" s="781" t="s">
        <v>682</v>
      </c>
      <c r="D484" s="781" t="s">
        <v>877</v>
      </c>
      <c r="E484" s="781" t="s">
        <v>120</v>
      </c>
      <c r="F484" s="781" t="s">
        <v>820</v>
      </c>
      <c r="G484" s="806" t="s">
        <v>821</v>
      </c>
      <c r="H484" s="807">
        <v>2016</v>
      </c>
      <c r="I484" s="784"/>
      <c r="J484" s="841" t="s">
        <v>909</v>
      </c>
      <c r="K484" s="842"/>
      <c r="L484" s="764" t="s">
        <v>741</v>
      </c>
      <c r="M484" s="781"/>
      <c r="N484" s="781"/>
      <c r="O484" s="781"/>
      <c r="P484" s="781"/>
      <c r="Q484" s="781"/>
      <c r="R484" s="781"/>
      <c r="S484" s="784"/>
      <c r="T484" s="843" t="s">
        <v>833</v>
      </c>
      <c r="U484" s="781" t="s">
        <v>764</v>
      </c>
      <c r="V484" s="801">
        <v>42559.55740740741</v>
      </c>
      <c r="W484" s="801">
        <v>42549</v>
      </c>
      <c r="X484" s="801">
        <v>42549</v>
      </c>
      <c r="Y484" s="787" t="s">
        <v>864</v>
      </c>
      <c r="Z484" s="787">
        <v>74</v>
      </c>
      <c r="AA484" s="844" t="s">
        <v>833</v>
      </c>
      <c r="AB484" s="787">
        <v>1843</v>
      </c>
      <c r="AC484" s="790">
        <v>42643</v>
      </c>
      <c r="AD484" s="784"/>
      <c r="AE484" s="843" t="s">
        <v>825</v>
      </c>
      <c r="AF484" s="781"/>
      <c r="AG484" s="781"/>
      <c r="AH484" s="791"/>
      <c r="AI484" s="792">
        <v>20879.949999999997</v>
      </c>
      <c r="AJ484" s="793">
        <v>4.2249999999999996</v>
      </c>
      <c r="AK484" s="784">
        <v>0</v>
      </c>
      <c r="AL484" s="845">
        <v>0.8950472651353798</v>
      </c>
      <c r="AM484" s="803">
        <v>0.63554975660260615</v>
      </c>
      <c r="AN484" s="803">
        <v>0.88785311651886767</v>
      </c>
      <c r="AO484" s="804">
        <v>0.85704271877003346</v>
      </c>
      <c r="AP484" s="784">
        <v>0</v>
      </c>
      <c r="AQ484" s="797">
        <v>18688.542143663472</v>
      </c>
      <c r="AR484" s="798">
        <v>2.685197721646011</v>
      </c>
      <c r="AS484" s="798">
        <v>18688.542143663472</v>
      </c>
      <c r="AT484" s="798">
        <v>2.685197721646011</v>
      </c>
      <c r="AU484" s="784">
        <v>0</v>
      </c>
      <c r="AV484" s="798">
        <v>16592.680385445812</v>
      </c>
      <c r="AW484" s="798">
        <v>2.3013291557945967</v>
      </c>
      <c r="AX484" s="798">
        <v>16592.680385445812</v>
      </c>
      <c r="AY484" s="798">
        <v>2.3013291557945967</v>
      </c>
      <c r="AZ484" s="784"/>
      <c r="BA484" s="798">
        <v>0</v>
      </c>
      <c r="BB484" s="798">
        <v>16592.680385445812</v>
      </c>
      <c r="BC484" s="798">
        <v>16592.680385445812</v>
      </c>
      <c r="BD484" s="798">
        <v>16592.680385445812</v>
      </c>
      <c r="BE484" s="798">
        <v>16592.680385445812</v>
      </c>
      <c r="BF484" s="798">
        <v>16592.680385445812</v>
      </c>
      <c r="BG484" s="798">
        <v>973.67003475906063</v>
      </c>
      <c r="BH484" s="798">
        <v>0</v>
      </c>
      <c r="BI484" s="798">
        <v>0</v>
      </c>
      <c r="BJ484" s="798">
        <v>0</v>
      </c>
      <c r="BK484" s="798">
        <v>0</v>
      </c>
      <c r="BL484" s="798">
        <v>0</v>
      </c>
      <c r="BM484" s="798">
        <v>0</v>
      </c>
      <c r="BN484" s="798">
        <v>0</v>
      </c>
      <c r="BO484" s="798">
        <v>0</v>
      </c>
      <c r="BP484" s="798">
        <v>0</v>
      </c>
      <c r="BQ484" s="798">
        <v>0</v>
      </c>
      <c r="BR484" s="798">
        <v>0</v>
      </c>
      <c r="BS484" s="798">
        <v>0</v>
      </c>
      <c r="BT484" s="798">
        <v>0</v>
      </c>
      <c r="BU484" s="798">
        <v>0</v>
      </c>
      <c r="BV484" s="798">
        <v>0</v>
      </c>
      <c r="BW484" s="798">
        <v>0</v>
      </c>
      <c r="BX484" s="798">
        <v>0</v>
      </c>
      <c r="BY484" s="798">
        <v>0</v>
      </c>
      <c r="BZ484" s="798">
        <v>0</v>
      </c>
      <c r="CA484" s="784"/>
      <c r="CB484" s="798">
        <v>0</v>
      </c>
      <c r="CC484" s="798">
        <v>2.3013291557945967</v>
      </c>
      <c r="CD484" s="798">
        <v>2.3013291557945967</v>
      </c>
      <c r="CE484" s="798">
        <v>2.3013291557945967</v>
      </c>
      <c r="CF484" s="798">
        <v>2.3013291557945967</v>
      </c>
      <c r="CG484" s="798">
        <v>2.3013291557945967</v>
      </c>
      <c r="CH484" s="798">
        <v>0.13504359675848485</v>
      </c>
      <c r="CI484" s="798">
        <v>0</v>
      </c>
      <c r="CJ484" s="798">
        <v>0</v>
      </c>
      <c r="CK484" s="798">
        <v>0</v>
      </c>
      <c r="CL484" s="798">
        <v>0</v>
      </c>
      <c r="CM484" s="798">
        <v>0</v>
      </c>
      <c r="CN484" s="798">
        <v>0</v>
      </c>
      <c r="CO484" s="798">
        <v>0</v>
      </c>
      <c r="CP484" s="798">
        <v>0</v>
      </c>
      <c r="CQ484" s="798">
        <v>0</v>
      </c>
      <c r="CR484" s="798">
        <v>0</v>
      </c>
      <c r="CS484" s="798">
        <v>0</v>
      </c>
      <c r="CT484" s="798">
        <v>0</v>
      </c>
      <c r="CU484" s="798">
        <v>0</v>
      </c>
      <c r="CV484" s="798">
        <v>0</v>
      </c>
      <c r="CW484" s="798">
        <v>0</v>
      </c>
      <c r="CX484" s="798">
        <v>0</v>
      </c>
      <c r="CY484" s="798">
        <v>0</v>
      </c>
      <c r="CZ484" s="798">
        <v>0</v>
      </c>
      <c r="DA484" s="799">
        <v>0</v>
      </c>
    </row>
    <row r="485" spans="2:105">
      <c r="B485" s="780">
        <v>19608</v>
      </c>
      <c r="C485" s="781" t="s">
        <v>682</v>
      </c>
      <c r="D485" s="781" t="s">
        <v>877</v>
      </c>
      <c r="E485" s="781" t="s">
        <v>120</v>
      </c>
      <c r="F485" s="781" t="s">
        <v>820</v>
      </c>
      <c r="G485" s="806" t="s">
        <v>821</v>
      </c>
      <c r="H485" s="807">
        <v>2016</v>
      </c>
      <c r="I485" s="784"/>
      <c r="J485" s="841" t="s">
        <v>910</v>
      </c>
      <c r="K485" s="842"/>
      <c r="L485" s="764" t="s">
        <v>741</v>
      </c>
      <c r="M485" s="781"/>
      <c r="N485" s="781"/>
      <c r="O485" s="781"/>
      <c r="P485" s="781"/>
      <c r="Q485" s="781"/>
      <c r="R485" s="781"/>
      <c r="S485" s="784"/>
      <c r="T485" s="843" t="s">
        <v>833</v>
      </c>
      <c r="U485" s="781" t="s">
        <v>764</v>
      </c>
      <c r="V485" s="801">
        <v>42597.665995370371</v>
      </c>
      <c r="W485" s="801">
        <v>42594</v>
      </c>
      <c r="X485" s="801">
        <v>42594</v>
      </c>
      <c r="Y485" s="787" t="s">
        <v>864</v>
      </c>
      <c r="Z485" s="787">
        <v>35</v>
      </c>
      <c r="AA485" s="844" t="s">
        <v>833</v>
      </c>
      <c r="AB485" s="787">
        <v>540</v>
      </c>
      <c r="AC485" s="790">
        <v>42643</v>
      </c>
      <c r="AD485" s="784"/>
      <c r="AE485" s="843" t="s">
        <v>825</v>
      </c>
      <c r="AF485" s="781"/>
      <c r="AG485" s="781"/>
      <c r="AH485" s="791"/>
      <c r="AI485" s="792">
        <v>3837.6</v>
      </c>
      <c r="AJ485" s="793">
        <v>1.476</v>
      </c>
      <c r="AK485" s="784">
        <v>0</v>
      </c>
      <c r="AL485" s="845">
        <v>0.86885902078471955</v>
      </c>
      <c r="AM485" s="803">
        <v>0.61695416621175203</v>
      </c>
      <c r="AN485" s="803">
        <v>0.88785311651886756</v>
      </c>
      <c r="AO485" s="804">
        <v>0.85704271877003346</v>
      </c>
      <c r="AP485" s="784">
        <v>0</v>
      </c>
      <c r="AQ485" s="797">
        <v>3334.3333781634396</v>
      </c>
      <c r="AR485" s="798">
        <v>0.91062434932854597</v>
      </c>
      <c r="AS485" s="798">
        <v>3334.3333781634396</v>
      </c>
      <c r="AT485" s="798">
        <v>0.91062434932854597</v>
      </c>
      <c r="AU485" s="784">
        <v>0</v>
      </c>
      <c r="AV485" s="798">
        <v>2960.3982813152938</v>
      </c>
      <c r="AW485" s="798">
        <v>0.78044396812672978</v>
      </c>
      <c r="AX485" s="798">
        <v>2960.3982813152938</v>
      </c>
      <c r="AY485" s="798">
        <v>0.78044396812672978</v>
      </c>
      <c r="AZ485" s="784"/>
      <c r="BA485" s="798">
        <v>0</v>
      </c>
      <c r="BB485" s="798">
        <v>2960.3982813152938</v>
      </c>
      <c r="BC485" s="798">
        <v>2960.3982813152938</v>
      </c>
      <c r="BD485" s="798">
        <v>2960.3982813152938</v>
      </c>
      <c r="BE485" s="798">
        <v>2960.3982813152938</v>
      </c>
      <c r="BF485" s="798">
        <v>2960.3982813152938</v>
      </c>
      <c r="BG485" s="798">
        <v>2960.3982813152938</v>
      </c>
      <c r="BH485" s="798">
        <v>2960.3982813152938</v>
      </c>
      <c r="BI485" s="798">
        <v>2960.3982813152938</v>
      </c>
      <c r="BJ485" s="798">
        <v>2960.3982813152938</v>
      </c>
      <c r="BK485" s="798">
        <v>1821.7835577324872</v>
      </c>
      <c r="BL485" s="798">
        <v>0</v>
      </c>
      <c r="BM485" s="798">
        <v>0</v>
      </c>
      <c r="BN485" s="798">
        <v>0</v>
      </c>
      <c r="BO485" s="798">
        <v>0</v>
      </c>
      <c r="BP485" s="798">
        <v>0</v>
      </c>
      <c r="BQ485" s="798">
        <v>0</v>
      </c>
      <c r="BR485" s="798">
        <v>0</v>
      </c>
      <c r="BS485" s="798">
        <v>0</v>
      </c>
      <c r="BT485" s="798">
        <v>0</v>
      </c>
      <c r="BU485" s="798">
        <v>0</v>
      </c>
      <c r="BV485" s="798">
        <v>0</v>
      </c>
      <c r="BW485" s="798">
        <v>0</v>
      </c>
      <c r="BX485" s="798">
        <v>0</v>
      </c>
      <c r="BY485" s="798">
        <v>0</v>
      </c>
      <c r="BZ485" s="798">
        <v>0</v>
      </c>
      <c r="CA485" s="784"/>
      <c r="CB485" s="798">
        <v>0</v>
      </c>
      <c r="CC485" s="798">
        <v>0.78044396812672978</v>
      </c>
      <c r="CD485" s="798">
        <v>0.78044396812672978</v>
      </c>
      <c r="CE485" s="798">
        <v>0.78044396812672978</v>
      </c>
      <c r="CF485" s="798">
        <v>0.78044396812672978</v>
      </c>
      <c r="CG485" s="798">
        <v>0.78044396812672978</v>
      </c>
      <c r="CH485" s="798">
        <v>0.78044396812672978</v>
      </c>
      <c r="CI485" s="798">
        <v>0.78044396812672978</v>
      </c>
      <c r="CJ485" s="798">
        <v>0.78044396812672978</v>
      </c>
      <c r="CK485" s="798">
        <v>0.78044396812672978</v>
      </c>
      <c r="CL485" s="798">
        <v>0.48027321115491034</v>
      </c>
      <c r="CM485" s="798">
        <v>0</v>
      </c>
      <c r="CN485" s="798">
        <v>0</v>
      </c>
      <c r="CO485" s="798">
        <v>0</v>
      </c>
      <c r="CP485" s="798">
        <v>0</v>
      </c>
      <c r="CQ485" s="798">
        <v>0</v>
      </c>
      <c r="CR485" s="798">
        <v>0</v>
      </c>
      <c r="CS485" s="798">
        <v>0</v>
      </c>
      <c r="CT485" s="798">
        <v>0</v>
      </c>
      <c r="CU485" s="798">
        <v>0</v>
      </c>
      <c r="CV485" s="798">
        <v>0</v>
      </c>
      <c r="CW485" s="798">
        <v>0</v>
      </c>
      <c r="CX485" s="798">
        <v>0</v>
      </c>
      <c r="CY485" s="798">
        <v>0</v>
      </c>
      <c r="CZ485" s="798">
        <v>0</v>
      </c>
      <c r="DA485" s="799">
        <v>0</v>
      </c>
    </row>
    <row r="486" spans="2:105">
      <c r="B486" s="780">
        <v>19639</v>
      </c>
      <c r="C486" s="781" t="s">
        <v>682</v>
      </c>
      <c r="D486" s="781" t="s">
        <v>877</v>
      </c>
      <c r="E486" s="781" t="s">
        <v>120</v>
      </c>
      <c r="F486" s="781" t="s">
        <v>820</v>
      </c>
      <c r="G486" s="806" t="s">
        <v>821</v>
      </c>
      <c r="H486" s="807">
        <v>2016</v>
      </c>
      <c r="I486" s="784"/>
      <c r="J486" s="841" t="s">
        <v>911</v>
      </c>
      <c r="K486" s="842"/>
      <c r="L486" s="764" t="s">
        <v>741</v>
      </c>
      <c r="M486" s="781"/>
      <c r="N486" s="781"/>
      <c r="O486" s="781"/>
      <c r="P486" s="781"/>
      <c r="Q486" s="781"/>
      <c r="R486" s="781"/>
      <c r="S486" s="784"/>
      <c r="T486" s="843" t="s">
        <v>833</v>
      </c>
      <c r="U486" s="781" t="s">
        <v>764</v>
      </c>
      <c r="V486" s="801">
        <v>42626</v>
      </c>
      <c r="W486" s="801">
        <v>42626</v>
      </c>
      <c r="X486" s="801">
        <v>42626</v>
      </c>
      <c r="Y486" s="787" t="s">
        <v>864</v>
      </c>
      <c r="Z486" s="787">
        <v>29</v>
      </c>
      <c r="AA486" s="844" t="s">
        <v>833</v>
      </c>
      <c r="AB486" s="787">
        <v>495</v>
      </c>
      <c r="AC486" s="790">
        <v>42735</v>
      </c>
      <c r="AD486" s="784"/>
      <c r="AE486" s="843" t="s">
        <v>825</v>
      </c>
      <c r="AF486" s="781"/>
      <c r="AG486" s="781"/>
      <c r="AH486" s="791"/>
      <c r="AI486" s="792">
        <v>2808.81</v>
      </c>
      <c r="AJ486" s="793">
        <v>1.08</v>
      </c>
      <c r="AK486" s="784">
        <v>0</v>
      </c>
      <c r="AL486" s="845">
        <v>0.75264069160977642</v>
      </c>
      <c r="AM486" s="803">
        <v>0.53447866691193313</v>
      </c>
      <c r="AN486" s="803">
        <v>0.88785311651886756</v>
      </c>
      <c r="AO486" s="804">
        <v>0.85704271877003368</v>
      </c>
      <c r="AP486" s="784">
        <v>0</v>
      </c>
      <c r="AQ486" s="797">
        <v>2114.0247010004559</v>
      </c>
      <c r="AR486" s="798">
        <v>0.5772369602648878</v>
      </c>
      <c r="AS486" s="798">
        <v>2114.0247010004559</v>
      </c>
      <c r="AT486" s="798">
        <v>0.5772369602648878</v>
      </c>
      <c r="AU486" s="784">
        <v>0</v>
      </c>
      <c r="AV486" s="798">
        <v>1876.943419181122</v>
      </c>
      <c r="AW486" s="798">
        <v>0.49471673379996933</v>
      </c>
      <c r="AX486" s="798">
        <v>1876.943419181122</v>
      </c>
      <c r="AY486" s="798">
        <v>0.49471673379996933</v>
      </c>
      <c r="AZ486" s="784"/>
      <c r="BA486" s="798">
        <v>0</v>
      </c>
      <c r="BB486" s="798">
        <v>1876.943419181122</v>
      </c>
      <c r="BC486" s="798">
        <v>1876.943419181122</v>
      </c>
      <c r="BD486" s="798">
        <v>1876.943419181122</v>
      </c>
      <c r="BE486" s="798">
        <v>1876.943419181122</v>
      </c>
      <c r="BF486" s="798">
        <v>1876.943419181122</v>
      </c>
      <c r="BG486" s="798">
        <v>1876.943419181122</v>
      </c>
      <c r="BH486" s="798">
        <v>1876.943419181122</v>
      </c>
      <c r="BI486" s="798">
        <v>1876.943419181122</v>
      </c>
      <c r="BJ486" s="798">
        <v>1876.943419181122</v>
      </c>
      <c r="BK486" s="798">
        <v>1099.6815738147072</v>
      </c>
      <c r="BL486" s="798">
        <v>0</v>
      </c>
      <c r="BM486" s="798">
        <v>0</v>
      </c>
      <c r="BN486" s="798">
        <v>0</v>
      </c>
      <c r="BO486" s="798">
        <v>0</v>
      </c>
      <c r="BP486" s="798">
        <v>0</v>
      </c>
      <c r="BQ486" s="798">
        <v>0</v>
      </c>
      <c r="BR486" s="798">
        <v>0</v>
      </c>
      <c r="BS486" s="798">
        <v>0</v>
      </c>
      <c r="BT486" s="798">
        <v>0</v>
      </c>
      <c r="BU486" s="798">
        <v>0</v>
      </c>
      <c r="BV486" s="798">
        <v>0</v>
      </c>
      <c r="BW486" s="798">
        <v>0</v>
      </c>
      <c r="BX486" s="798">
        <v>0</v>
      </c>
      <c r="BY486" s="798">
        <v>0</v>
      </c>
      <c r="BZ486" s="798">
        <v>0</v>
      </c>
      <c r="CA486" s="784"/>
      <c r="CB486" s="798">
        <v>0</v>
      </c>
      <c r="CC486" s="798">
        <v>0.49471673379996933</v>
      </c>
      <c r="CD486" s="798">
        <v>0.49471673379996933</v>
      </c>
      <c r="CE486" s="798">
        <v>0.49471673379996933</v>
      </c>
      <c r="CF486" s="798">
        <v>0.49471673379996933</v>
      </c>
      <c r="CG486" s="798">
        <v>0.49471673379996933</v>
      </c>
      <c r="CH486" s="798">
        <v>0.49471673379996933</v>
      </c>
      <c r="CI486" s="798">
        <v>0.49471673379996933</v>
      </c>
      <c r="CJ486" s="798">
        <v>0.49471673379996933</v>
      </c>
      <c r="CK486" s="798">
        <v>0.49471673379996933</v>
      </c>
      <c r="CL486" s="798">
        <v>0.28984937471102512</v>
      </c>
      <c r="CM486" s="798">
        <v>0</v>
      </c>
      <c r="CN486" s="798">
        <v>0</v>
      </c>
      <c r="CO486" s="798">
        <v>0</v>
      </c>
      <c r="CP486" s="798">
        <v>0</v>
      </c>
      <c r="CQ486" s="798">
        <v>0</v>
      </c>
      <c r="CR486" s="798">
        <v>0</v>
      </c>
      <c r="CS486" s="798">
        <v>0</v>
      </c>
      <c r="CT486" s="798">
        <v>0</v>
      </c>
      <c r="CU486" s="798">
        <v>0</v>
      </c>
      <c r="CV486" s="798">
        <v>0</v>
      </c>
      <c r="CW486" s="798">
        <v>0</v>
      </c>
      <c r="CX486" s="798">
        <v>0</v>
      </c>
      <c r="CY486" s="798">
        <v>0</v>
      </c>
      <c r="CZ486" s="798">
        <v>0</v>
      </c>
      <c r="DA486" s="799">
        <v>0</v>
      </c>
    </row>
    <row r="487" spans="2:105">
      <c r="B487" s="780">
        <v>19604</v>
      </c>
      <c r="C487" s="781" t="s">
        <v>682</v>
      </c>
      <c r="D487" s="781" t="s">
        <v>877</v>
      </c>
      <c r="E487" s="781" t="s">
        <v>120</v>
      </c>
      <c r="F487" s="781" t="s">
        <v>820</v>
      </c>
      <c r="G487" s="806" t="s">
        <v>821</v>
      </c>
      <c r="H487" s="807">
        <v>2016</v>
      </c>
      <c r="I487" s="784"/>
      <c r="J487" s="841" t="s">
        <v>912</v>
      </c>
      <c r="K487" s="842"/>
      <c r="L487" s="764" t="s">
        <v>741</v>
      </c>
      <c r="M487" s="781"/>
      <c r="N487" s="781"/>
      <c r="O487" s="781"/>
      <c r="P487" s="781"/>
      <c r="Q487" s="781"/>
      <c r="R487" s="781"/>
      <c r="S487" s="784"/>
      <c r="T487" s="843" t="s">
        <v>833</v>
      </c>
      <c r="U487" s="781" t="s">
        <v>764</v>
      </c>
      <c r="V487" s="801">
        <v>42597.623888888891</v>
      </c>
      <c r="W487" s="801">
        <v>42590</v>
      </c>
      <c r="X487" s="801">
        <v>42590</v>
      </c>
      <c r="Y487" s="787" t="s">
        <v>864</v>
      </c>
      <c r="Z487" s="787">
        <v>39</v>
      </c>
      <c r="AA487" s="844" t="s">
        <v>833</v>
      </c>
      <c r="AB487" s="787">
        <v>585</v>
      </c>
      <c r="AC487" s="790">
        <v>42643</v>
      </c>
      <c r="AD487" s="784"/>
      <c r="AE487" s="843" t="s">
        <v>825</v>
      </c>
      <c r="AF487" s="781"/>
      <c r="AG487" s="781"/>
      <c r="AH487" s="791"/>
      <c r="AI487" s="792">
        <v>3407.04</v>
      </c>
      <c r="AJ487" s="793">
        <v>1.6380000000000001</v>
      </c>
      <c r="AK487" s="784">
        <v>0</v>
      </c>
      <c r="AL487" s="845">
        <v>0.8950472651353798</v>
      </c>
      <c r="AM487" s="803">
        <v>0.63554975660260615</v>
      </c>
      <c r="AN487" s="803">
        <v>0.88785311651886767</v>
      </c>
      <c r="AO487" s="804">
        <v>0.85704271877003357</v>
      </c>
      <c r="AP487" s="784">
        <v>0</v>
      </c>
      <c r="AQ487" s="797">
        <v>3049.4618342068443</v>
      </c>
      <c r="AR487" s="798">
        <v>1.0410305013150689</v>
      </c>
      <c r="AS487" s="798">
        <v>3049.4618342068443</v>
      </c>
      <c r="AT487" s="798">
        <v>1.0410305013150689</v>
      </c>
      <c r="AU487" s="784">
        <v>0</v>
      </c>
      <c r="AV487" s="798">
        <v>2707.4741932058892</v>
      </c>
      <c r="AW487" s="798">
        <v>0.89220761116959768</v>
      </c>
      <c r="AX487" s="798">
        <v>2707.4741932058892</v>
      </c>
      <c r="AY487" s="798">
        <v>0.89220761116959768</v>
      </c>
      <c r="AZ487" s="784"/>
      <c r="BA487" s="798">
        <v>0</v>
      </c>
      <c r="BB487" s="798">
        <v>2707.4741932058892</v>
      </c>
      <c r="BC487" s="798">
        <v>2707.4741932058892</v>
      </c>
      <c r="BD487" s="798">
        <v>2707.4741932058892</v>
      </c>
      <c r="BE487" s="798">
        <v>2707.4741932058892</v>
      </c>
      <c r="BF487" s="798">
        <v>2707.4741932058892</v>
      </c>
      <c r="BG487" s="798">
        <v>2707.4741932058892</v>
      </c>
      <c r="BH487" s="798">
        <v>2707.4741932058892</v>
      </c>
      <c r="BI487" s="798">
        <v>2707.4741932058892</v>
      </c>
      <c r="BJ487" s="798">
        <v>2707.4741932058892</v>
      </c>
      <c r="BK487" s="798">
        <v>2707.4741932058892</v>
      </c>
      <c r="BL487" s="798">
        <v>2707.4741932058892</v>
      </c>
      <c r="BM487" s="798">
        <v>2707.4741932058892</v>
      </c>
      <c r="BN487" s="798">
        <v>52.066811407807783</v>
      </c>
      <c r="BO487" s="798">
        <v>0</v>
      </c>
      <c r="BP487" s="798">
        <v>0</v>
      </c>
      <c r="BQ487" s="798">
        <v>0</v>
      </c>
      <c r="BR487" s="798">
        <v>0</v>
      </c>
      <c r="BS487" s="798">
        <v>0</v>
      </c>
      <c r="BT487" s="798">
        <v>0</v>
      </c>
      <c r="BU487" s="798">
        <v>0</v>
      </c>
      <c r="BV487" s="798">
        <v>0</v>
      </c>
      <c r="BW487" s="798">
        <v>0</v>
      </c>
      <c r="BX487" s="798">
        <v>0</v>
      </c>
      <c r="BY487" s="798">
        <v>0</v>
      </c>
      <c r="BZ487" s="798">
        <v>0</v>
      </c>
      <c r="CA487" s="784"/>
      <c r="CB487" s="798">
        <v>0</v>
      </c>
      <c r="CC487" s="798">
        <v>0.89220761116959768</v>
      </c>
      <c r="CD487" s="798">
        <v>0.89220761116959768</v>
      </c>
      <c r="CE487" s="798">
        <v>0.89220761116959768</v>
      </c>
      <c r="CF487" s="798">
        <v>0.89220761116959768</v>
      </c>
      <c r="CG487" s="798">
        <v>0.89220761116959768</v>
      </c>
      <c r="CH487" s="798">
        <v>0.89220761116959768</v>
      </c>
      <c r="CI487" s="798">
        <v>0.89220761116959768</v>
      </c>
      <c r="CJ487" s="798">
        <v>0.89220761116959768</v>
      </c>
      <c r="CK487" s="798">
        <v>0.89220761116959768</v>
      </c>
      <c r="CL487" s="798">
        <v>0.89220761116959768</v>
      </c>
      <c r="CM487" s="798">
        <v>0.89220761116959768</v>
      </c>
      <c r="CN487" s="798">
        <v>0.89220761116959768</v>
      </c>
      <c r="CO487" s="798">
        <v>1.715783867633915E-2</v>
      </c>
      <c r="CP487" s="798">
        <v>0</v>
      </c>
      <c r="CQ487" s="798">
        <v>0</v>
      </c>
      <c r="CR487" s="798">
        <v>0</v>
      </c>
      <c r="CS487" s="798">
        <v>0</v>
      </c>
      <c r="CT487" s="798">
        <v>0</v>
      </c>
      <c r="CU487" s="798">
        <v>0</v>
      </c>
      <c r="CV487" s="798">
        <v>0</v>
      </c>
      <c r="CW487" s="798">
        <v>0</v>
      </c>
      <c r="CX487" s="798">
        <v>0</v>
      </c>
      <c r="CY487" s="798">
        <v>0</v>
      </c>
      <c r="CZ487" s="798">
        <v>0</v>
      </c>
      <c r="DA487" s="799">
        <v>0</v>
      </c>
    </row>
    <row r="488" spans="2:105">
      <c r="B488" s="780">
        <v>19692</v>
      </c>
      <c r="C488" s="781" t="s">
        <v>682</v>
      </c>
      <c r="D488" s="781" t="s">
        <v>877</v>
      </c>
      <c r="E488" s="781" t="s">
        <v>120</v>
      </c>
      <c r="F488" s="781" t="s">
        <v>820</v>
      </c>
      <c r="G488" s="806" t="s">
        <v>821</v>
      </c>
      <c r="H488" s="807">
        <v>2016</v>
      </c>
      <c r="I488" s="784"/>
      <c r="J488" s="841" t="s">
        <v>913</v>
      </c>
      <c r="K488" s="842"/>
      <c r="L488" s="764" t="s">
        <v>741</v>
      </c>
      <c r="M488" s="781"/>
      <c r="N488" s="781"/>
      <c r="O488" s="781"/>
      <c r="P488" s="781"/>
      <c r="Q488" s="781"/>
      <c r="R488" s="781"/>
      <c r="S488" s="784"/>
      <c r="T488" s="843" t="s">
        <v>833</v>
      </c>
      <c r="U488" s="781" t="s">
        <v>764</v>
      </c>
      <c r="V488" s="801">
        <v>42712</v>
      </c>
      <c r="W488" s="801">
        <v>42712</v>
      </c>
      <c r="X488" s="801">
        <v>42712</v>
      </c>
      <c r="Y488" s="787" t="s">
        <v>864</v>
      </c>
      <c r="Z488" s="787">
        <v>23</v>
      </c>
      <c r="AA488" s="844" t="s">
        <v>833</v>
      </c>
      <c r="AB488" s="787">
        <v>529</v>
      </c>
      <c r="AC488" s="790">
        <v>42825</v>
      </c>
      <c r="AD488" s="784"/>
      <c r="AE488" s="843" t="s">
        <v>825</v>
      </c>
      <c r="AF488" s="781"/>
      <c r="AG488" s="781"/>
      <c r="AH488" s="791"/>
      <c r="AI488" s="792">
        <v>3767.4</v>
      </c>
      <c r="AJ488" s="793">
        <v>1.1100000000000001</v>
      </c>
      <c r="AK488" s="784">
        <v>0</v>
      </c>
      <c r="AL488" s="845">
        <v>0.71736884757718844</v>
      </c>
      <c r="AM488" s="803">
        <v>0.50923068479117906</v>
      </c>
      <c r="AN488" s="803">
        <v>0.88785311651886767</v>
      </c>
      <c r="AO488" s="804">
        <v>0.85704271877003357</v>
      </c>
      <c r="AP488" s="784">
        <v>0</v>
      </c>
      <c r="AQ488" s="797">
        <v>2702.6153963622996</v>
      </c>
      <c r="AR488" s="798">
        <v>0.56524606011820877</v>
      </c>
      <c r="AS488" s="798">
        <v>2702.6153963622996</v>
      </c>
      <c r="AT488" s="798">
        <v>0.56524606011820877</v>
      </c>
      <c r="AU488" s="784">
        <v>0</v>
      </c>
      <c r="AV488" s="798">
        <v>2399.5255024121425</v>
      </c>
      <c r="AW488" s="798">
        <v>0.4844400201377595</v>
      </c>
      <c r="AX488" s="798">
        <v>2399.5255024121425</v>
      </c>
      <c r="AY488" s="798">
        <v>0.4844400201377595</v>
      </c>
      <c r="AZ488" s="784"/>
      <c r="BA488" s="798">
        <v>0</v>
      </c>
      <c r="BB488" s="798">
        <v>2399.5255024121425</v>
      </c>
      <c r="BC488" s="798">
        <v>2399.5255024121425</v>
      </c>
      <c r="BD488" s="798">
        <v>2399.5255024121425</v>
      </c>
      <c r="BE488" s="798">
        <v>2399.5255024121425</v>
      </c>
      <c r="BF488" s="798">
        <v>2399.5255024121425</v>
      </c>
      <c r="BG488" s="798">
        <v>2399.5255024121425</v>
      </c>
      <c r="BH488" s="798">
        <v>2399.5255024121425</v>
      </c>
      <c r="BI488" s="798">
        <v>893.71887630390302</v>
      </c>
      <c r="BJ488" s="798">
        <v>0</v>
      </c>
      <c r="BK488" s="798">
        <v>0</v>
      </c>
      <c r="BL488" s="798">
        <v>0</v>
      </c>
      <c r="BM488" s="798">
        <v>0</v>
      </c>
      <c r="BN488" s="798">
        <v>0</v>
      </c>
      <c r="BO488" s="798">
        <v>0</v>
      </c>
      <c r="BP488" s="798">
        <v>0</v>
      </c>
      <c r="BQ488" s="798">
        <v>0</v>
      </c>
      <c r="BR488" s="798">
        <v>0</v>
      </c>
      <c r="BS488" s="798">
        <v>0</v>
      </c>
      <c r="BT488" s="798">
        <v>0</v>
      </c>
      <c r="BU488" s="798">
        <v>0</v>
      </c>
      <c r="BV488" s="798">
        <v>0</v>
      </c>
      <c r="BW488" s="798">
        <v>0</v>
      </c>
      <c r="BX488" s="798">
        <v>0</v>
      </c>
      <c r="BY488" s="798">
        <v>0</v>
      </c>
      <c r="BZ488" s="798">
        <v>0</v>
      </c>
      <c r="CA488" s="784"/>
      <c r="CB488" s="798">
        <v>0</v>
      </c>
      <c r="CC488" s="798">
        <v>0.4844400201377595</v>
      </c>
      <c r="CD488" s="798">
        <v>0.4844400201377595</v>
      </c>
      <c r="CE488" s="798">
        <v>0.4844400201377595</v>
      </c>
      <c r="CF488" s="798">
        <v>0.4844400201377595</v>
      </c>
      <c r="CG488" s="798">
        <v>0.4844400201377595</v>
      </c>
      <c r="CH488" s="798">
        <v>0.4844400201377595</v>
      </c>
      <c r="CI488" s="798">
        <v>0.4844400201377595</v>
      </c>
      <c r="CJ488" s="798">
        <v>0.18043283557475379</v>
      </c>
      <c r="CK488" s="798">
        <v>0</v>
      </c>
      <c r="CL488" s="798">
        <v>0</v>
      </c>
      <c r="CM488" s="798">
        <v>0</v>
      </c>
      <c r="CN488" s="798">
        <v>0</v>
      </c>
      <c r="CO488" s="798">
        <v>0</v>
      </c>
      <c r="CP488" s="798">
        <v>0</v>
      </c>
      <c r="CQ488" s="798">
        <v>0</v>
      </c>
      <c r="CR488" s="798">
        <v>0</v>
      </c>
      <c r="CS488" s="798">
        <v>0</v>
      </c>
      <c r="CT488" s="798">
        <v>0</v>
      </c>
      <c r="CU488" s="798">
        <v>0</v>
      </c>
      <c r="CV488" s="798">
        <v>0</v>
      </c>
      <c r="CW488" s="798">
        <v>0</v>
      </c>
      <c r="CX488" s="798">
        <v>0</v>
      </c>
      <c r="CY488" s="798">
        <v>0</v>
      </c>
      <c r="CZ488" s="798">
        <v>0</v>
      </c>
      <c r="DA488" s="799">
        <v>0</v>
      </c>
    </row>
    <row r="489" spans="2:105">
      <c r="B489" s="780">
        <v>19590</v>
      </c>
      <c r="C489" s="781" t="s">
        <v>682</v>
      </c>
      <c r="D489" s="781" t="s">
        <v>877</v>
      </c>
      <c r="E489" s="781" t="s">
        <v>120</v>
      </c>
      <c r="F489" s="781" t="s">
        <v>820</v>
      </c>
      <c r="G489" s="806" t="s">
        <v>821</v>
      </c>
      <c r="H489" s="807">
        <v>2016</v>
      </c>
      <c r="I489" s="784"/>
      <c r="J489" s="841" t="s">
        <v>914</v>
      </c>
      <c r="K489" s="842"/>
      <c r="L489" s="764" t="s">
        <v>741</v>
      </c>
      <c r="M489" s="781"/>
      <c r="N489" s="781"/>
      <c r="O489" s="781"/>
      <c r="P489" s="781"/>
      <c r="Q489" s="781"/>
      <c r="R489" s="781"/>
      <c r="S489" s="784"/>
      <c r="T489" s="843" t="s">
        <v>833</v>
      </c>
      <c r="U489" s="781" t="s">
        <v>764</v>
      </c>
      <c r="V489" s="801">
        <v>42584.557129629633</v>
      </c>
      <c r="W489" s="801">
        <v>42570</v>
      </c>
      <c r="X489" s="801">
        <v>42570</v>
      </c>
      <c r="Y489" s="787" t="s">
        <v>864</v>
      </c>
      <c r="Z489" s="787">
        <v>13</v>
      </c>
      <c r="AA489" s="844" t="s">
        <v>833</v>
      </c>
      <c r="AB489" s="787">
        <v>293</v>
      </c>
      <c r="AC489" s="790">
        <v>42643</v>
      </c>
      <c r="AD489" s="784"/>
      <c r="AE489" s="843" t="s">
        <v>825</v>
      </c>
      <c r="AF489" s="781"/>
      <c r="AG489" s="781"/>
      <c r="AH489" s="791"/>
      <c r="AI489" s="792">
        <v>2453.35</v>
      </c>
      <c r="AJ489" s="793">
        <v>0.69500000000000006</v>
      </c>
      <c r="AK489" s="784">
        <v>0</v>
      </c>
      <c r="AL489" s="845">
        <v>0.83943021670145934</v>
      </c>
      <c r="AM489" s="803">
        <v>0.59605753873656175</v>
      </c>
      <c r="AN489" s="803">
        <v>0.88785311651886756</v>
      </c>
      <c r="AO489" s="804">
        <v>0.85704271877003368</v>
      </c>
      <c r="AP489" s="784">
        <v>0</v>
      </c>
      <c r="AQ489" s="797">
        <v>2059.4161221445252</v>
      </c>
      <c r="AR489" s="798">
        <v>0.41425998942191045</v>
      </c>
      <c r="AS489" s="798">
        <v>2059.4161221445252</v>
      </c>
      <c r="AT489" s="798">
        <v>0.41425998942191045</v>
      </c>
      <c r="AU489" s="784">
        <v>0</v>
      </c>
      <c r="AV489" s="798">
        <v>1828.4590222552174</v>
      </c>
      <c r="AW489" s="798">
        <v>0.3550385076117995</v>
      </c>
      <c r="AX489" s="798">
        <v>1828.4590222552174</v>
      </c>
      <c r="AY489" s="798">
        <v>0.3550385076117995</v>
      </c>
      <c r="AZ489" s="784"/>
      <c r="BA489" s="798">
        <v>0</v>
      </c>
      <c r="BB489" s="798">
        <v>1828.4590222552174</v>
      </c>
      <c r="BC489" s="798">
        <v>1828.4590222552174</v>
      </c>
      <c r="BD489" s="798">
        <v>1828.4590222552174</v>
      </c>
      <c r="BE489" s="798">
        <v>1828.4590222552174</v>
      </c>
      <c r="BF489" s="798">
        <v>1828.4590222552174</v>
      </c>
      <c r="BG489" s="798">
        <v>1828.4590222552174</v>
      </c>
      <c r="BH489" s="798">
        <v>1828.4590222552174</v>
      </c>
      <c r="BI489" s="798">
        <v>150.21334743739789</v>
      </c>
      <c r="BJ489" s="798">
        <v>0</v>
      </c>
      <c r="BK489" s="798">
        <v>0</v>
      </c>
      <c r="BL489" s="798">
        <v>0</v>
      </c>
      <c r="BM489" s="798">
        <v>0</v>
      </c>
      <c r="BN489" s="798">
        <v>0</v>
      </c>
      <c r="BO489" s="798">
        <v>0</v>
      </c>
      <c r="BP489" s="798">
        <v>0</v>
      </c>
      <c r="BQ489" s="798">
        <v>0</v>
      </c>
      <c r="BR489" s="798">
        <v>0</v>
      </c>
      <c r="BS489" s="798">
        <v>0</v>
      </c>
      <c r="BT489" s="798">
        <v>0</v>
      </c>
      <c r="BU489" s="798">
        <v>0</v>
      </c>
      <c r="BV489" s="798">
        <v>0</v>
      </c>
      <c r="BW489" s="798">
        <v>0</v>
      </c>
      <c r="BX489" s="798">
        <v>0</v>
      </c>
      <c r="BY489" s="798">
        <v>0</v>
      </c>
      <c r="BZ489" s="798">
        <v>0</v>
      </c>
      <c r="CA489" s="784"/>
      <c r="CB489" s="798">
        <v>0</v>
      </c>
      <c r="CC489" s="798">
        <v>0.3550385076117995</v>
      </c>
      <c r="CD489" s="798">
        <v>0.3550385076117995</v>
      </c>
      <c r="CE489" s="798">
        <v>0.3550385076117995</v>
      </c>
      <c r="CF489" s="798">
        <v>0.3550385076117995</v>
      </c>
      <c r="CG489" s="798">
        <v>0.3550385076117995</v>
      </c>
      <c r="CH489" s="798">
        <v>0.3550385076117995</v>
      </c>
      <c r="CI489" s="798">
        <v>0.3550385076117995</v>
      </c>
      <c r="CJ489" s="798">
        <v>2.916746946385896E-2</v>
      </c>
      <c r="CK489" s="798">
        <v>0</v>
      </c>
      <c r="CL489" s="798">
        <v>0</v>
      </c>
      <c r="CM489" s="798">
        <v>0</v>
      </c>
      <c r="CN489" s="798">
        <v>0</v>
      </c>
      <c r="CO489" s="798">
        <v>0</v>
      </c>
      <c r="CP489" s="798">
        <v>0</v>
      </c>
      <c r="CQ489" s="798">
        <v>0</v>
      </c>
      <c r="CR489" s="798">
        <v>0</v>
      </c>
      <c r="CS489" s="798">
        <v>0</v>
      </c>
      <c r="CT489" s="798">
        <v>0</v>
      </c>
      <c r="CU489" s="798">
        <v>0</v>
      </c>
      <c r="CV489" s="798">
        <v>0</v>
      </c>
      <c r="CW489" s="798">
        <v>0</v>
      </c>
      <c r="CX489" s="798">
        <v>0</v>
      </c>
      <c r="CY489" s="798">
        <v>0</v>
      </c>
      <c r="CZ489" s="798">
        <v>0</v>
      </c>
      <c r="DA489" s="799">
        <v>0</v>
      </c>
    </row>
    <row r="490" spans="2:105">
      <c r="B490" s="780">
        <v>19554</v>
      </c>
      <c r="C490" s="781" t="s">
        <v>682</v>
      </c>
      <c r="D490" s="781" t="s">
        <v>877</v>
      </c>
      <c r="E490" s="781" t="s">
        <v>120</v>
      </c>
      <c r="F490" s="781" t="s">
        <v>820</v>
      </c>
      <c r="G490" s="806" t="s">
        <v>821</v>
      </c>
      <c r="H490" s="807">
        <v>2016</v>
      </c>
      <c r="I490" s="784"/>
      <c r="J490" s="841" t="s">
        <v>915</v>
      </c>
      <c r="K490" s="842"/>
      <c r="L490" s="764" t="s">
        <v>741</v>
      </c>
      <c r="M490" s="781"/>
      <c r="N490" s="781"/>
      <c r="O490" s="781"/>
      <c r="P490" s="781"/>
      <c r="Q490" s="781"/>
      <c r="R490" s="781"/>
      <c r="S490" s="784"/>
      <c r="T490" s="843" t="s">
        <v>833</v>
      </c>
      <c r="U490" s="781" t="s">
        <v>764</v>
      </c>
      <c r="V490" s="801">
        <v>42559.464745370373</v>
      </c>
      <c r="W490" s="801">
        <v>42557</v>
      </c>
      <c r="X490" s="801">
        <v>42557</v>
      </c>
      <c r="Y490" s="787" t="s">
        <v>864</v>
      </c>
      <c r="Z490" s="787">
        <v>40</v>
      </c>
      <c r="AA490" s="844" t="s">
        <v>833</v>
      </c>
      <c r="AB490" s="787">
        <v>740</v>
      </c>
      <c r="AC490" s="790">
        <v>42643</v>
      </c>
      <c r="AD490" s="784"/>
      <c r="AE490" s="843" t="s">
        <v>825</v>
      </c>
      <c r="AF490" s="781"/>
      <c r="AG490" s="781"/>
      <c r="AH490" s="791"/>
      <c r="AI490" s="792">
        <v>4083.6</v>
      </c>
      <c r="AJ490" s="793">
        <v>1.64</v>
      </c>
      <c r="AK490" s="784">
        <v>0</v>
      </c>
      <c r="AL490" s="845">
        <v>0.62997026453677796</v>
      </c>
      <c r="AM490" s="803">
        <v>0.44732548088694485</v>
      </c>
      <c r="AN490" s="803">
        <v>0.88785311651886778</v>
      </c>
      <c r="AO490" s="804">
        <v>0.85704271877003368</v>
      </c>
      <c r="AP490" s="784">
        <v>0</v>
      </c>
      <c r="AQ490" s="797">
        <v>2572.5465722623862</v>
      </c>
      <c r="AR490" s="798">
        <v>0.73361378865458948</v>
      </c>
      <c r="AS490" s="798">
        <v>2572.5465722623862</v>
      </c>
      <c r="AT490" s="798">
        <v>0.73361378865458948</v>
      </c>
      <c r="AU490" s="784">
        <v>0</v>
      </c>
      <c r="AV490" s="798">
        <v>2284.0434915730903</v>
      </c>
      <c r="AW490" s="798">
        <v>0.62873835595571426</v>
      </c>
      <c r="AX490" s="798">
        <v>2284.0434915730903</v>
      </c>
      <c r="AY490" s="798">
        <v>0.62873835595571426</v>
      </c>
      <c r="AZ490" s="784"/>
      <c r="BA490" s="798">
        <v>0</v>
      </c>
      <c r="BB490" s="798">
        <v>2284.0434915730903</v>
      </c>
      <c r="BC490" s="798">
        <v>2284.0434915730903</v>
      </c>
      <c r="BD490" s="798">
        <v>2284.0434915730903</v>
      </c>
      <c r="BE490" s="798">
        <v>2284.0434915730903</v>
      </c>
      <c r="BF490" s="798">
        <v>2284.0434915730903</v>
      </c>
      <c r="BG490" s="798">
        <v>2284.0434915730903</v>
      </c>
      <c r="BH490" s="798">
        <v>2284.0434915730903</v>
      </c>
      <c r="BI490" s="798">
        <v>2284.0434915730903</v>
      </c>
      <c r="BJ490" s="798">
        <v>2284.0434915730903</v>
      </c>
      <c r="BK490" s="798">
        <v>2284.0434915730903</v>
      </c>
      <c r="BL490" s="798">
        <v>91.728654280044921</v>
      </c>
      <c r="BM490" s="798">
        <v>0</v>
      </c>
      <c r="BN490" s="798">
        <v>0</v>
      </c>
      <c r="BO490" s="798">
        <v>0</v>
      </c>
      <c r="BP490" s="798">
        <v>0</v>
      </c>
      <c r="BQ490" s="798">
        <v>0</v>
      </c>
      <c r="BR490" s="798">
        <v>0</v>
      </c>
      <c r="BS490" s="798">
        <v>0</v>
      </c>
      <c r="BT490" s="798">
        <v>0</v>
      </c>
      <c r="BU490" s="798">
        <v>0</v>
      </c>
      <c r="BV490" s="798">
        <v>0</v>
      </c>
      <c r="BW490" s="798">
        <v>0</v>
      </c>
      <c r="BX490" s="798">
        <v>0</v>
      </c>
      <c r="BY490" s="798">
        <v>0</v>
      </c>
      <c r="BZ490" s="798">
        <v>0</v>
      </c>
      <c r="CA490" s="784"/>
      <c r="CB490" s="798">
        <v>0</v>
      </c>
      <c r="CC490" s="798">
        <v>0.62873835595571426</v>
      </c>
      <c r="CD490" s="798">
        <v>0.62873835595571426</v>
      </c>
      <c r="CE490" s="798">
        <v>0.62873835595571426</v>
      </c>
      <c r="CF490" s="798">
        <v>0.62873835595571426</v>
      </c>
      <c r="CG490" s="798">
        <v>0.62873835595571426</v>
      </c>
      <c r="CH490" s="798">
        <v>0.62873835595571426</v>
      </c>
      <c r="CI490" s="798">
        <v>0.62873835595571426</v>
      </c>
      <c r="CJ490" s="798">
        <v>0.62873835595571426</v>
      </c>
      <c r="CK490" s="798">
        <v>0.62873835595571426</v>
      </c>
      <c r="CL490" s="798">
        <v>0.62873835595571426</v>
      </c>
      <c r="CM490" s="798">
        <v>2.5250536383763938E-2</v>
      </c>
      <c r="CN490" s="798">
        <v>0</v>
      </c>
      <c r="CO490" s="798">
        <v>0</v>
      </c>
      <c r="CP490" s="798">
        <v>0</v>
      </c>
      <c r="CQ490" s="798">
        <v>0</v>
      </c>
      <c r="CR490" s="798">
        <v>0</v>
      </c>
      <c r="CS490" s="798">
        <v>0</v>
      </c>
      <c r="CT490" s="798">
        <v>0</v>
      </c>
      <c r="CU490" s="798">
        <v>0</v>
      </c>
      <c r="CV490" s="798">
        <v>0</v>
      </c>
      <c r="CW490" s="798">
        <v>0</v>
      </c>
      <c r="CX490" s="798">
        <v>0</v>
      </c>
      <c r="CY490" s="798">
        <v>0</v>
      </c>
      <c r="CZ490" s="798">
        <v>0</v>
      </c>
      <c r="DA490" s="799">
        <v>0</v>
      </c>
    </row>
    <row r="491" spans="2:105">
      <c r="B491" s="780">
        <v>19553</v>
      </c>
      <c r="C491" s="781" t="s">
        <v>682</v>
      </c>
      <c r="D491" s="781" t="s">
        <v>877</v>
      </c>
      <c r="E491" s="781" t="s">
        <v>120</v>
      </c>
      <c r="F491" s="781" t="s">
        <v>820</v>
      </c>
      <c r="G491" s="806" t="s">
        <v>821</v>
      </c>
      <c r="H491" s="807">
        <v>2016</v>
      </c>
      <c r="I491" s="784"/>
      <c r="J491" s="841" t="s">
        <v>916</v>
      </c>
      <c r="K491" s="842"/>
      <c r="L491" s="764" t="s">
        <v>741</v>
      </c>
      <c r="M491" s="781"/>
      <c r="N491" s="781"/>
      <c r="O491" s="781"/>
      <c r="P491" s="781"/>
      <c r="Q491" s="781"/>
      <c r="R491" s="781"/>
      <c r="S491" s="784"/>
      <c r="T491" s="843" t="s">
        <v>833</v>
      </c>
      <c r="U491" s="781" t="s">
        <v>764</v>
      </c>
      <c r="V491" s="801">
        <v>42559.455567129633</v>
      </c>
      <c r="W491" s="801">
        <v>42556</v>
      </c>
      <c r="X491" s="801">
        <v>42556</v>
      </c>
      <c r="Y491" s="787" t="s">
        <v>864</v>
      </c>
      <c r="Z491" s="787">
        <v>61</v>
      </c>
      <c r="AA491" s="844" t="s">
        <v>833</v>
      </c>
      <c r="AB491" s="787">
        <v>1307</v>
      </c>
      <c r="AC491" s="790">
        <v>42643</v>
      </c>
      <c r="AD491" s="784"/>
      <c r="AE491" s="843" t="s">
        <v>825</v>
      </c>
      <c r="AF491" s="781"/>
      <c r="AG491" s="781"/>
      <c r="AH491" s="791"/>
      <c r="AI491" s="792">
        <v>7882.6549999999997</v>
      </c>
      <c r="AJ491" s="793">
        <v>2.855</v>
      </c>
      <c r="AK491" s="784">
        <v>0</v>
      </c>
      <c r="AL491" s="845">
        <v>0.69454176982009075</v>
      </c>
      <c r="AM491" s="803">
        <v>0.49317602539429684</v>
      </c>
      <c r="AN491" s="803">
        <v>0.88785311651886767</v>
      </c>
      <c r="AO491" s="804">
        <v>0.85704271877003335</v>
      </c>
      <c r="AP491" s="784">
        <v>0</v>
      </c>
      <c r="AQ491" s="797">
        <v>5474.833154581187</v>
      </c>
      <c r="AR491" s="798">
        <v>1.4080175525007175</v>
      </c>
      <c r="AS491" s="798">
        <v>5474.833154581187</v>
      </c>
      <c r="AT491" s="798">
        <v>1.4080175525007175</v>
      </c>
      <c r="AU491" s="784">
        <v>0</v>
      </c>
      <c r="AV491" s="798">
        <v>4860.8476787157306</v>
      </c>
      <c r="AW491" s="798">
        <v>1.2067311912711431</v>
      </c>
      <c r="AX491" s="798">
        <v>4860.8476787157306</v>
      </c>
      <c r="AY491" s="798">
        <v>1.2067311912711431</v>
      </c>
      <c r="AZ491" s="784"/>
      <c r="BA491" s="798">
        <v>0</v>
      </c>
      <c r="BB491" s="798">
        <v>4860.8476787157306</v>
      </c>
      <c r="BC491" s="798">
        <v>4860.8476787157306</v>
      </c>
      <c r="BD491" s="798">
        <v>4860.8476787157306</v>
      </c>
      <c r="BE491" s="798">
        <v>4860.8476787157306</v>
      </c>
      <c r="BF491" s="798">
        <v>4860.8476787157306</v>
      </c>
      <c r="BG491" s="798">
        <v>4860.8476787157306</v>
      </c>
      <c r="BH491" s="798">
        <v>4860.8476787157306</v>
      </c>
      <c r="BI491" s="798">
        <v>4860.8476787157306</v>
      </c>
      <c r="BJ491" s="798">
        <v>4860.8476787157306</v>
      </c>
      <c r="BK491" s="798">
        <v>265.84136163929247</v>
      </c>
      <c r="BL491" s="798">
        <v>0</v>
      </c>
      <c r="BM491" s="798">
        <v>0</v>
      </c>
      <c r="BN491" s="798">
        <v>0</v>
      </c>
      <c r="BO491" s="798">
        <v>0</v>
      </c>
      <c r="BP491" s="798">
        <v>0</v>
      </c>
      <c r="BQ491" s="798">
        <v>0</v>
      </c>
      <c r="BR491" s="798">
        <v>0</v>
      </c>
      <c r="BS491" s="798">
        <v>0</v>
      </c>
      <c r="BT491" s="798">
        <v>0</v>
      </c>
      <c r="BU491" s="798">
        <v>0</v>
      </c>
      <c r="BV491" s="798">
        <v>0</v>
      </c>
      <c r="BW491" s="798">
        <v>0</v>
      </c>
      <c r="BX491" s="798">
        <v>0</v>
      </c>
      <c r="BY491" s="798">
        <v>0</v>
      </c>
      <c r="BZ491" s="798">
        <v>0</v>
      </c>
      <c r="CA491" s="784"/>
      <c r="CB491" s="798">
        <v>0</v>
      </c>
      <c r="CC491" s="798">
        <v>1.2067311912711431</v>
      </c>
      <c r="CD491" s="798">
        <v>1.2067311912711431</v>
      </c>
      <c r="CE491" s="798">
        <v>1.2067311912711431</v>
      </c>
      <c r="CF491" s="798">
        <v>1.2067311912711431</v>
      </c>
      <c r="CG491" s="798">
        <v>1.2067311912711431</v>
      </c>
      <c r="CH491" s="798">
        <v>1.2067311912711431</v>
      </c>
      <c r="CI491" s="798">
        <v>1.2067311912711431</v>
      </c>
      <c r="CJ491" s="798">
        <v>1.2067311912711431</v>
      </c>
      <c r="CK491" s="798">
        <v>1.2067311912711431</v>
      </c>
      <c r="CL491" s="798">
        <v>6.5996526578031664E-2</v>
      </c>
      <c r="CM491" s="798">
        <v>0</v>
      </c>
      <c r="CN491" s="798">
        <v>0</v>
      </c>
      <c r="CO491" s="798">
        <v>0</v>
      </c>
      <c r="CP491" s="798">
        <v>0</v>
      </c>
      <c r="CQ491" s="798">
        <v>0</v>
      </c>
      <c r="CR491" s="798">
        <v>0</v>
      </c>
      <c r="CS491" s="798">
        <v>0</v>
      </c>
      <c r="CT491" s="798">
        <v>0</v>
      </c>
      <c r="CU491" s="798">
        <v>0</v>
      </c>
      <c r="CV491" s="798">
        <v>0</v>
      </c>
      <c r="CW491" s="798">
        <v>0</v>
      </c>
      <c r="CX491" s="798">
        <v>0</v>
      </c>
      <c r="CY491" s="798">
        <v>0</v>
      </c>
      <c r="CZ491" s="798">
        <v>0</v>
      </c>
      <c r="DA491" s="799">
        <v>0</v>
      </c>
    </row>
    <row r="492" spans="2:105">
      <c r="B492" s="780">
        <v>19646</v>
      </c>
      <c r="C492" s="781" t="s">
        <v>682</v>
      </c>
      <c r="D492" s="781" t="s">
        <v>877</v>
      </c>
      <c r="E492" s="781" t="s">
        <v>120</v>
      </c>
      <c r="F492" s="781" t="s">
        <v>820</v>
      </c>
      <c r="G492" s="806" t="s">
        <v>821</v>
      </c>
      <c r="H492" s="807">
        <v>2016</v>
      </c>
      <c r="I492" s="784"/>
      <c r="J492" s="841" t="s">
        <v>917</v>
      </c>
      <c r="K492" s="842"/>
      <c r="L492" s="764" t="s">
        <v>741</v>
      </c>
      <c r="M492" s="781"/>
      <c r="N492" s="781"/>
      <c r="O492" s="781"/>
      <c r="P492" s="781"/>
      <c r="Q492" s="781"/>
      <c r="R492" s="781"/>
      <c r="S492" s="784"/>
      <c r="T492" s="843" t="s">
        <v>833</v>
      </c>
      <c r="U492" s="781" t="s">
        <v>764</v>
      </c>
      <c r="V492" s="801">
        <v>42634</v>
      </c>
      <c r="W492" s="801">
        <v>42634</v>
      </c>
      <c r="X492" s="801">
        <v>42634</v>
      </c>
      <c r="Y492" s="787" t="s">
        <v>864</v>
      </c>
      <c r="Z492" s="787">
        <v>121</v>
      </c>
      <c r="AA492" s="844" t="s">
        <v>833</v>
      </c>
      <c r="AB492" s="787">
        <v>1997</v>
      </c>
      <c r="AC492" s="790">
        <v>42735</v>
      </c>
      <c r="AD492" s="784"/>
      <c r="AE492" s="843" t="s">
        <v>825</v>
      </c>
      <c r="AF492" s="781"/>
      <c r="AG492" s="781"/>
      <c r="AH492" s="791"/>
      <c r="AI492" s="792">
        <v>22138.54</v>
      </c>
      <c r="AJ492" s="793">
        <v>5.0499999999999989</v>
      </c>
      <c r="AK492" s="784">
        <v>0</v>
      </c>
      <c r="AL492" s="845">
        <v>0.78877777858210019</v>
      </c>
      <c r="AM492" s="803">
        <v>0.560157982186958</v>
      </c>
      <c r="AN492" s="803">
        <v>0.88785311651886767</v>
      </c>
      <c r="AO492" s="804">
        <v>0.85704271877003346</v>
      </c>
      <c r="AP492" s="784">
        <v>0</v>
      </c>
      <c r="AQ492" s="797">
        <v>17462.38840225097</v>
      </c>
      <c r="AR492" s="798">
        <v>2.8287978100441373</v>
      </c>
      <c r="AS492" s="798">
        <v>17462.38840225097</v>
      </c>
      <c r="AT492" s="798">
        <v>2.8287978100441373</v>
      </c>
      <c r="AU492" s="784">
        <v>0</v>
      </c>
      <c r="AV492" s="798">
        <v>15504.035964801455</v>
      </c>
      <c r="AW492" s="798">
        <v>2.4244005659709442</v>
      </c>
      <c r="AX492" s="798">
        <v>15504.035964801455</v>
      </c>
      <c r="AY492" s="798">
        <v>2.4244005659709442</v>
      </c>
      <c r="AZ492" s="784"/>
      <c r="BA492" s="798">
        <v>0</v>
      </c>
      <c r="BB492" s="798">
        <v>15504.035964801455</v>
      </c>
      <c r="BC492" s="798">
        <v>15504.035964801455</v>
      </c>
      <c r="BD492" s="798">
        <v>15504.035964801455</v>
      </c>
      <c r="BE492" s="798">
        <v>15504.035964801455</v>
      </c>
      <c r="BF492" s="798">
        <v>15504.035964801455</v>
      </c>
      <c r="BG492" s="798">
        <v>10912.605738401204</v>
      </c>
      <c r="BH492" s="798">
        <v>0</v>
      </c>
      <c r="BI492" s="798">
        <v>0</v>
      </c>
      <c r="BJ492" s="798">
        <v>0</v>
      </c>
      <c r="BK492" s="798">
        <v>0</v>
      </c>
      <c r="BL492" s="798">
        <v>0</v>
      </c>
      <c r="BM492" s="798">
        <v>0</v>
      </c>
      <c r="BN492" s="798">
        <v>0</v>
      </c>
      <c r="BO492" s="798">
        <v>0</v>
      </c>
      <c r="BP492" s="798">
        <v>0</v>
      </c>
      <c r="BQ492" s="798">
        <v>0</v>
      </c>
      <c r="BR492" s="798">
        <v>0</v>
      </c>
      <c r="BS492" s="798">
        <v>0</v>
      </c>
      <c r="BT492" s="798">
        <v>0</v>
      </c>
      <c r="BU492" s="798">
        <v>0</v>
      </c>
      <c r="BV492" s="798">
        <v>0</v>
      </c>
      <c r="BW492" s="798">
        <v>0</v>
      </c>
      <c r="BX492" s="798">
        <v>0</v>
      </c>
      <c r="BY492" s="798">
        <v>0</v>
      </c>
      <c r="BZ492" s="798">
        <v>0</v>
      </c>
      <c r="CA492" s="784"/>
      <c r="CB492" s="798">
        <v>0</v>
      </c>
      <c r="CC492" s="798">
        <v>2.4244005659709442</v>
      </c>
      <c r="CD492" s="798">
        <v>2.4244005659709442</v>
      </c>
      <c r="CE492" s="798">
        <v>2.4244005659709442</v>
      </c>
      <c r="CF492" s="798">
        <v>2.4244005659709442</v>
      </c>
      <c r="CG492" s="798">
        <v>2.4244005659709442</v>
      </c>
      <c r="CH492" s="798">
        <v>1.7064284157016567</v>
      </c>
      <c r="CI492" s="798">
        <v>0</v>
      </c>
      <c r="CJ492" s="798">
        <v>0</v>
      </c>
      <c r="CK492" s="798">
        <v>0</v>
      </c>
      <c r="CL492" s="798">
        <v>0</v>
      </c>
      <c r="CM492" s="798">
        <v>0</v>
      </c>
      <c r="CN492" s="798">
        <v>0</v>
      </c>
      <c r="CO492" s="798">
        <v>0</v>
      </c>
      <c r="CP492" s="798">
        <v>0</v>
      </c>
      <c r="CQ492" s="798">
        <v>0</v>
      </c>
      <c r="CR492" s="798">
        <v>0</v>
      </c>
      <c r="CS492" s="798">
        <v>0</v>
      </c>
      <c r="CT492" s="798">
        <v>0</v>
      </c>
      <c r="CU492" s="798">
        <v>0</v>
      </c>
      <c r="CV492" s="798">
        <v>0</v>
      </c>
      <c r="CW492" s="798">
        <v>0</v>
      </c>
      <c r="CX492" s="798">
        <v>0</v>
      </c>
      <c r="CY492" s="798">
        <v>0</v>
      </c>
      <c r="CZ492" s="798">
        <v>0</v>
      </c>
      <c r="DA492" s="799">
        <v>0</v>
      </c>
    </row>
    <row r="493" spans="2:105">
      <c r="B493" s="780">
        <v>19690</v>
      </c>
      <c r="C493" s="781" t="s">
        <v>682</v>
      </c>
      <c r="D493" s="781" t="s">
        <v>877</v>
      </c>
      <c r="E493" s="781" t="s">
        <v>120</v>
      </c>
      <c r="F493" s="781" t="s">
        <v>820</v>
      </c>
      <c r="G493" s="806" t="s">
        <v>821</v>
      </c>
      <c r="H493" s="807">
        <v>2016</v>
      </c>
      <c r="I493" s="784"/>
      <c r="J493" s="841" t="s">
        <v>918</v>
      </c>
      <c r="K493" s="842"/>
      <c r="L493" s="764" t="s">
        <v>741</v>
      </c>
      <c r="M493" s="781"/>
      <c r="N493" s="781"/>
      <c r="O493" s="781"/>
      <c r="P493" s="781"/>
      <c r="Q493" s="781"/>
      <c r="R493" s="781"/>
      <c r="S493" s="784"/>
      <c r="T493" s="843" t="s">
        <v>833</v>
      </c>
      <c r="U493" s="781" t="s">
        <v>764</v>
      </c>
      <c r="V493" s="801">
        <v>42711</v>
      </c>
      <c r="W493" s="801">
        <v>42711</v>
      </c>
      <c r="X493" s="801">
        <v>42711</v>
      </c>
      <c r="Y493" s="787" t="s">
        <v>864</v>
      </c>
      <c r="Z493" s="787">
        <v>28</v>
      </c>
      <c r="AA493" s="844" t="s">
        <v>833</v>
      </c>
      <c r="AB493" s="787">
        <v>604</v>
      </c>
      <c r="AC493" s="790">
        <v>42825</v>
      </c>
      <c r="AD493" s="784"/>
      <c r="AE493" s="843" t="s">
        <v>825</v>
      </c>
      <c r="AF493" s="781"/>
      <c r="AG493" s="781"/>
      <c r="AH493" s="791"/>
      <c r="AI493" s="792">
        <v>7503.6999999999989</v>
      </c>
      <c r="AJ493" s="793">
        <v>1.28</v>
      </c>
      <c r="AK493" s="784">
        <v>0</v>
      </c>
      <c r="AL493" s="845">
        <v>0.78196938742668165</v>
      </c>
      <c r="AM493" s="803">
        <v>0.55520229893823991</v>
      </c>
      <c r="AN493" s="803">
        <v>0.88785311651886778</v>
      </c>
      <c r="AO493" s="804">
        <v>0.85704271877003368</v>
      </c>
      <c r="AP493" s="784">
        <v>0</v>
      </c>
      <c r="AQ493" s="797">
        <v>5867.6636924335899</v>
      </c>
      <c r="AR493" s="798">
        <v>0.71065894264094709</v>
      </c>
      <c r="AS493" s="798">
        <v>1630.5759473840076</v>
      </c>
      <c r="AT493" s="798">
        <v>0.19748633176743616</v>
      </c>
      <c r="AU493" s="784">
        <v>0</v>
      </c>
      <c r="AV493" s="798">
        <v>5209.6234960117699</v>
      </c>
      <c r="AW493" s="798">
        <v>0.60906507231923468</v>
      </c>
      <c r="AX493" s="798">
        <v>1447.7119366055965</v>
      </c>
      <c r="AY493" s="798">
        <v>0.16925422269788432</v>
      </c>
      <c r="AZ493" s="784"/>
      <c r="BA493" s="798">
        <v>0</v>
      </c>
      <c r="BB493" s="798">
        <v>5209.6234960117699</v>
      </c>
      <c r="BC493" s="798">
        <v>5209.6234960117699</v>
      </c>
      <c r="BD493" s="798">
        <v>5209.6234960117699</v>
      </c>
      <c r="BE493" s="798">
        <v>5209.6234960117699</v>
      </c>
      <c r="BF493" s="798">
        <v>1447.7119366055965</v>
      </c>
      <c r="BG493" s="798">
        <v>0</v>
      </c>
      <c r="BH493" s="798">
        <v>0</v>
      </c>
      <c r="BI493" s="798">
        <v>0</v>
      </c>
      <c r="BJ493" s="798">
        <v>0</v>
      </c>
      <c r="BK493" s="798">
        <v>0</v>
      </c>
      <c r="BL493" s="798">
        <v>0</v>
      </c>
      <c r="BM493" s="798">
        <v>0</v>
      </c>
      <c r="BN493" s="798">
        <v>0</v>
      </c>
      <c r="BO493" s="798">
        <v>0</v>
      </c>
      <c r="BP493" s="798">
        <v>0</v>
      </c>
      <c r="BQ493" s="798">
        <v>0</v>
      </c>
      <c r="BR493" s="798">
        <v>0</v>
      </c>
      <c r="BS493" s="798">
        <v>0</v>
      </c>
      <c r="BT493" s="798">
        <v>0</v>
      </c>
      <c r="BU493" s="798">
        <v>0</v>
      </c>
      <c r="BV493" s="798">
        <v>0</v>
      </c>
      <c r="BW493" s="798">
        <v>0</v>
      </c>
      <c r="BX493" s="798">
        <v>0</v>
      </c>
      <c r="BY493" s="798">
        <v>0</v>
      </c>
      <c r="BZ493" s="798">
        <v>0</v>
      </c>
      <c r="CA493" s="784"/>
      <c r="CB493" s="798">
        <v>0</v>
      </c>
      <c r="CC493" s="798">
        <v>0.60906507231923468</v>
      </c>
      <c r="CD493" s="798">
        <v>0.60906507231923468</v>
      </c>
      <c r="CE493" s="798">
        <v>0.60906507231923468</v>
      </c>
      <c r="CF493" s="798">
        <v>0.60906507231923468</v>
      </c>
      <c r="CG493" s="798">
        <v>0.16925422269788432</v>
      </c>
      <c r="CH493" s="798">
        <v>0</v>
      </c>
      <c r="CI493" s="798">
        <v>0</v>
      </c>
      <c r="CJ493" s="798">
        <v>0</v>
      </c>
      <c r="CK493" s="798">
        <v>0</v>
      </c>
      <c r="CL493" s="798">
        <v>0</v>
      </c>
      <c r="CM493" s="798">
        <v>0</v>
      </c>
      <c r="CN493" s="798">
        <v>0</v>
      </c>
      <c r="CO493" s="798">
        <v>0</v>
      </c>
      <c r="CP493" s="798">
        <v>0</v>
      </c>
      <c r="CQ493" s="798">
        <v>0</v>
      </c>
      <c r="CR493" s="798">
        <v>0</v>
      </c>
      <c r="CS493" s="798">
        <v>0</v>
      </c>
      <c r="CT493" s="798">
        <v>0</v>
      </c>
      <c r="CU493" s="798">
        <v>0</v>
      </c>
      <c r="CV493" s="798">
        <v>0</v>
      </c>
      <c r="CW493" s="798">
        <v>0</v>
      </c>
      <c r="CX493" s="798">
        <v>0</v>
      </c>
      <c r="CY493" s="798">
        <v>0</v>
      </c>
      <c r="CZ493" s="798">
        <v>0</v>
      </c>
      <c r="DA493" s="799">
        <v>0</v>
      </c>
    </row>
    <row r="494" spans="2:105">
      <c r="B494" s="780">
        <v>19611</v>
      </c>
      <c r="C494" s="781" t="s">
        <v>682</v>
      </c>
      <c r="D494" s="781" t="s">
        <v>877</v>
      </c>
      <c r="E494" s="781" t="s">
        <v>120</v>
      </c>
      <c r="F494" s="781" t="s">
        <v>820</v>
      </c>
      <c r="G494" s="806" t="s">
        <v>821</v>
      </c>
      <c r="H494" s="807">
        <v>2016</v>
      </c>
      <c r="I494" s="784"/>
      <c r="J494" s="841" t="s">
        <v>919</v>
      </c>
      <c r="K494" s="842"/>
      <c r="L494" s="764" t="s">
        <v>741</v>
      </c>
      <c r="M494" s="781"/>
      <c r="N494" s="781"/>
      <c r="O494" s="781"/>
      <c r="P494" s="781"/>
      <c r="Q494" s="781"/>
      <c r="R494" s="781"/>
      <c r="S494" s="784"/>
      <c r="T494" s="843" t="s">
        <v>833</v>
      </c>
      <c r="U494" s="781" t="s">
        <v>764</v>
      </c>
      <c r="V494" s="801">
        <v>42604.561342592591</v>
      </c>
      <c r="W494" s="801">
        <v>42437</v>
      </c>
      <c r="X494" s="801">
        <v>42437</v>
      </c>
      <c r="Y494" s="787" t="s">
        <v>864</v>
      </c>
      <c r="Z494" s="787">
        <v>77</v>
      </c>
      <c r="AA494" s="844" t="s">
        <v>833</v>
      </c>
      <c r="AB494" s="787">
        <v>1980</v>
      </c>
      <c r="AC494" s="790">
        <v>42643</v>
      </c>
      <c r="AD494" s="784"/>
      <c r="AE494" s="843" t="s">
        <v>825</v>
      </c>
      <c r="AF494" s="781"/>
      <c r="AG494" s="781"/>
      <c r="AH494" s="791"/>
      <c r="AI494" s="792">
        <v>18723.705000000002</v>
      </c>
      <c r="AJ494" s="793">
        <v>4.7850000000000001</v>
      </c>
      <c r="AK494" s="784">
        <v>0</v>
      </c>
      <c r="AL494" s="845">
        <v>0.67870614235601723</v>
      </c>
      <c r="AM494" s="803">
        <v>0.4819315586801069</v>
      </c>
      <c r="AN494" s="803">
        <v>0.88785311651886767</v>
      </c>
      <c r="AO494" s="804">
        <v>0.85704271877003346</v>
      </c>
      <c r="AP494" s="784">
        <v>0</v>
      </c>
      <c r="AQ494" s="797">
        <v>12707.893591162072</v>
      </c>
      <c r="AR494" s="798">
        <v>2.3060425082843117</v>
      </c>
      <c r="AS494" s="798">
        <v>12707.893591162072</v>
      </c>
      <c r="AT494" s="798">
        <v>2.3060425082843117</v>
      </c>
      <c r="AU494" s="784">
        <v>0</v>
      </c>
      <c r="AV494" s="798">
        <v>11282.742929303391</v>
      </c>
      <c r="AW494" s="798">
        <v>1.976376940899254</v>
      </c>
      <c r="AX494" s="798">
        <v>11282.742929303391</v>
      </c>
      <c r="AY494" s="798">
        <v>1.976376940899254</v>
      </c>
      <c r="AZ494" s="784"/>
      <c r="BA494" s="798">
        <v>0</v>
      </c>
      <c r="BB494" s="798">
        <v>11282.742929303391</v>
      </c>
      <c r="BC494" s="798">
        <v>11282.742929303391</v>
      </c>
      <c r="BD494" s="798">
        <v>11282.742929303391</v>
      </c>
      <c r="BE494" s="798">
        <v>11282.742929303391</v>
      </c>
      <c r="BF494" s="798">
        <v>11282.742929303391</v>
      </c>
      <c r="BG494" s="798">
        <v>11282.742929303391</v>
      </c>
      <c r="BH494" s="798">
        <v>4388.534305750004</v>
      </c>
      <c r="BI494" s="798">
        <v>0</v>
      </c>
      <c r="BJ494" s="798">
        <v>0</v>
      </c>
      <c r="BK494" s="798">
        <v>0</v>
      </c>
      <c r="BL494" s="798">
        <v>0</v>
      </c>
      <c r="BM494" s="798">
        <v>0</v>
      </c>
      <c r="BN494" s="798">
        <v>0</v>
      </c>
      <c r="BO494" s="798">
        <v>0</v>
      </c>
      <c r="BP494" s="798">
        <v>0</v>
      </c>
      <c r="BQ494" s="798">
        <v>0</v>
      </c>
      <c r="BR494" s="798">
        <v>0</v>
      </c>
      <c r="BS494" s="798">
        <v>0</v>
      </c>
      <c r="BT494" s="798">
        <v>0</v>
      </c>
      <c r="BU494" s="798">
        <v>0</v>
      </c>
      <c r="BV494" s="798">
        <v>0</v>
      </c>
      <c r="BW494" s="798">
        <v>0</v>
      </c>
      <c r="BX494" s="798">
        <v>0</v>
      </c>
      <c r="BY494" s="798">
        <v>0</v>
      </c>
      <c r="BZ494" s="798">
        <v>0</v>
      </c>
      <c r="CA494" s="784"/>
      <c r="CB494" s="798">
        <v>0</v>
      </c>
      <c r="CC494" s="798">
        <v>1.976376940899254</v>
      </c>
      <c r="CD494" s="798">
        <v>1.976376940899254</v>
      </c>
      <c r="CE494" s="798">
        <v>1.976376940899254</v>
      </c>
      <c r="CF494" s="798">
        <v>1.976376940899254</v>
      </c>
      <c r="CG494" s="798">
        <v>1.976376940899254</v>
      </c>
      <c r="CH494" s="798">
        <v>1.976376940899254</v>
      </c>
      <c r="CI494" s="798">
        <v>0.76873133249390879</v>
      </c>
      <c r="CJ494" s="798">
        <v>0</v>
      </c>
      <c r="CK494" s="798">
        <v>0</v>
      </c>
      <c r="CL494" s="798">
        <v>0</v>
      </c>
      <c r="CM494" s="798">
        <v>0</v>
      </c>
      <c r="CN494" s="798">
        <v>0</v>
      </c>
      <c r="CO494" s="798">
        <v>0</v>
      </c>
      <c r="CP494" s="798">
        <v>0</v>
      </c>
      <c r="CQ494" s="798">
        <v>0</v>
      </c>
      <c r="CR494" s="798">
        <v>0</v>
      </c>
      <c r="CS494" s="798">
        <v>0</v>
      </c>
      <c r="CT494" s="798">
        <v>0</v>
      </c>
      <c r="CU494" s="798">
        <v>0</v>
      </c>
      <c r="CV494" s="798">
        <v>0</v>
      </c>
      <c r="CW494" s="798">
        <v>0</v>
      </c>
      <c r="CX494" s="798">
        <v>0</v>
      </c>
      <c r="CY494" s="798">
        <v>0</v>
      </c>
      <c r="CZ494" s="798">
        <v>0</v>
      </c>
      <c r="DA494" s="799">
        <v>0</v>
      </c>
    </row>
    <row r="495" spans="2:105">
      <c r="B495" s="780">
        <v>19715</v>
      </c>
      <c r="C495" s="781" t="s">
        <v>682</v>
      </c>
      <c r="D495" s="781" t="s">
        <v>877</v>
      </c>
      <c r="E495" s="781" t="s">
        <v>120</v>
      </c>
      <c r="F495" s="781" t="s">
        <v>820</v>
      </c>
      <c r="G495" s="806" t="s">
        <v>821</v>
      </c>
      <c r="H495" s="807">
        <v>2016</v>
      </c>
      <c r="I495" s="784"/>
      <c r="J495" s="841" t="s">
        <v>920</v>
      </c>
      <c r="K495" s="842"/>
      <c r="L495" s="764" t="s">
        <v>741</v>
      </c>
      <c r="M495" s="781"/>
      <c r="N495" s="781"/>
      <c r="O495" s="781"/>
      <c r="P495" s="781"/>
      <c r="Q495" s="781"/>
      <c r="R495" s="781"/>
      <c r="S495" s="784"/>
      <c r="T495" s="843" t="s">
        <v>833</v>
      </c>
      <c r="U495" s="781" t="s">
        <v>764</v>
      </c>
      <c r="V495" s="801">
        <v>42702</v>
      </c>
      <c r="W495" s="801">
        <v>42702</v>
      </c>
      <c r="X495" s="801">
        <v>42702</v>
      </c>
      <c r="Y495" s="787" t="s">
        <v>864</v>
      </c>
      <c r="Z495" s="787">
        <v>32</v>
      </c>
      <c r="AA495" s="844" t="s">
        <v>833</v>
      </c>
      <c r="AB495" s="787">
        <v>894</v>
      </c>
      <c r="AC495" s="790">
        <v>42825</v>
      </c>
      <c r="AD495" s="784"/>
      <c r="AE495" s="843" t="s">
        <v>825</v>
      </c>
      <c r="AF495" s="781"/>
      <c r="AG495" s="781"/>
      <c r="AH495" s="791"/>
      <c r="AI495" s="792">
        <v>11728.91</v>
      </c>
      <c r="AJ495" s="793">
        <v>1.34</v>
      </c>
      <c r="AK495" s="784">
        <v>0</v>
      </c>
      <c r="AL495" s="845">
        <v>0.76758026144872804</v>
      </c>
      <c r="AM495" s="803">
        <v>0.54468721993758673</v>
      </c>
      <c r="AN495" s="803">
        <v>0.88785311651886767</v>
      </c>
      <c r="AO495" s="804">
        <v>0.85704271877003346</v>
      </c>
      <c r="AP495" s="784">
        <v>0</v>
      </c>
      <c r="AQ495" s="797">
        <v>9002.8798043086008</v>
      </c>
      <c r="AR495" s="798">
        <v>0.7298808747163662</v>
      </c>
      <c r="AS495" s="798">
        <v>1804.5763950206501</v>
      </c>
      <c r="AT495" s="798">
        <v>0.14617644401859942</v>
      </c>
      <c r="AU495" s="784">
        <v>0</v>
      </c>
      <c r="AV495" s="798">
        <v>7993.2348919001643</v>
      </c>
      <c r="AW495" s="798">
        <v>0.62553908924516466</v>
      </c>
      <c r="AX495" s="798">
        <v>1602.1987763154675</v>
      </c>
      <c r="AY495" s="798">
        <v>0.12527945700183604</v>
      </c>
      <c r="AZ495" s="784"/>
      <c r="BA495" s="798">
        <v>0</v>
      </c>
      <c r="BB495" s="798">
        <v>7993.2348919001643</v>
      </c>
      <c r="BC495" s="798">
        <v>7993.2348919001643</v>
      </c>
      <c r="BD495" s="798">
        <v>7046.9007739411263</v>
      </c>
      <c r="BE495" s="798">
        <v>1602.1987763154675</v>
      </c>
      <c r="BF495" s="798">
        <v>1602.1987763154675</v>
      </c>
      <c r="BG495" s="798">
        <v>1127.7169119172295</v>
      </c>
      <c r="BH495" s="798">
        <v>0</v>
      </c>
      <c r="BI495" s="798">
        <v>0</v>
      </c>
      <c r="BJ495" s="798">
        <v>0</v>
      </c>
      <c r="BK495" s="798">
        <v>0</v>
      </c>
      <c r="BL495" s="798">
        <v>0</v>
      </c>
      <c r="BM495" s="798">
        <v>0</v>
      </c>
      <c r="BN495" s="798">
        <v>0</v>
      </c>
      <c r="BO495" s="798">
        <v>0</v>
      </c>
      <c r="BP495" s="798">
        <v>0</v>
      </c>
      <c r="BQ495" s="798">
        <v>0</v>
      </c>
      <c r="BR495" s="798">
        <v>0</v>
      </c>
      <c r="BS495" s="798">
        <v>0</v>
      </c>
      <c r="BT495" s="798">
        <v>0</v>
      </c>
      <c r="BU495" s="798">
        <v>0</v>
      </c>
      <c r="BV495" s="798">
        <v>0</v>
      </c>
      <c r="BW495" s="798">
        <v>0</v>
      </c>
      <c r="BX495" s="798">
        <v>0</v>
      </c>
      <c r="BY495" s="798">
        <v>0</v>
      </c>
      <c r="BZ495" s="798">
        <v>0</v>
      </c>
      <c r="CA495" s="784"/>
      <c r="CB495" s="798">
        <v>0</v>
      </c>
      <c r="CC495" s="798">
        <v>0.62553908924516466</v>
      </c>
      <c r="CD495" s="798">
        <v>0.62553908924516466</v>
      </c>
      <c r="CE495" s="798">
        <v>0.55146459658581715</v>
      </c>
      <c r="CF495" s="798">
        <v>0.12527945700183604</v>
      </c>
      <c r="CG495" s="798">
        <v>0.12527945700183604</v>
      </c>
      <c r="CH495" s="798">
        <v>8.8178673249067793E-2</v>
      </c>
      <c r="CI495" s="798">
        <v>0</v>
      </c>
      <c r="CJ495" s="798">
        <v>0</v>
      </c>
      <c r="CK495" s="798">
        <v>0</v>
      </c>
      <c r="CL495" s="798">
        <v>0</v>
      </c>
      <c r="CM495" s="798">
        <v>0</v>
      </c>
      <c r="CN495" s="798">
        <v>0</v>
      </c>
      <c r="CO495" s="798">
        <v>0</v>
      </c>
      <c r="CP495" s="798">
        <v>0</v>
      </c>
      <c r="CQ495" s="798">
        <v>0</v>
      </c>
      <c r="CR495" s="798">
        <v>0</v>
      </c>
      <c r="CS495" s="798">
        <v>0</v>
      </c>
      <c r="CT495" s="798">
        <v>0</v>
      </c>
      <c r="CU495" s="798">
        <v>0</v>
      </c>
      <c r="CV495" s="798">
        <v>0</v>
      </c>
      <c r="CW495" s="798">
        <v>0</v>
      </c>
      <c r="CX495" s="798">
        <v>0</v>
      </c>
      <c r="CY495" s="798">
        <v>0</v>
      </c>
      <c r="CZ495" s="798">
        <v>0</v>
      </c>
      <c r="DA495" s="799">
        <v>0</v>
      </c>
    </row>
    <row r="496" spans="2:105">
      <c r="B496" s="780">
        <v>19612</v>
      </c>
      <c r="C496" s="781" t="s">
        <v>682</v>
      </c>
      <c r="D496" s="781" t="s">
        <v>877</v>
      </c>
      <c r="E496" s="781" t="s">
        <v>120</v>
      </c>
      <c r="F496" s="781" t="s">
        <v>820</v>
      </c>
      <c r="G496" s="806" t="s">
        <v>821</v>
      </c>
      <c r="H496" s="807">
        <v>2016</v>
      </c>
      <c r="I496" s="784"/>
      <c r="J496" s="841" t="s">
        <v>921</v>
      </c>
      <c r="K496" s="842"/>
      <c r="L496" s="764" t="s">
        <v>741</v>
      </c>
      <c r="M496" s="781"/>
      <c r="N496" s="781"/>
      <c r="O496" s="781"/>
      <c r="P496" s="781"/>
      <c r="Q496" s="781"/>
      <c r="R496" s="781"/>
      <c r="S496" s="784"/>
      <c r="T496" s="843" t="s">
        <v>833</v>
      </c>
      <c r="U496" s="781" t="s">
        <v>764</v>
      </c>
      <c r="V496" s="801">
        <v>42604.565115740741</v>
      </c>
      <c r="W496" s="801">
        <v>42437</v>
      </c>
      <c r="X496" s="801">
        <v>42437</v>
      </c>
      <c r="Y496" s="787" t="s">
        <v>864</v>
      </c>
      <c r="Z496" s="787">
        <v>70</v>
      </c>
      <c r="AA496" s="844" t="s">
        <v>833</v>
      </c>
      <c r="AB496" s="787">
        <v>1220</v>
      </c>
      <c r="AC496" s="790">
        <v>42643</v>
      </c>
      <c r="AD496" s="784"/>
      <c r="AE496" s="843" t="s">
        <v>825</v>
      </c>
      <c r="AF496" s="781"/>
      <c r="AG496" s="781"/>
      <c r="AH496" s="791"/>
      <c r="AI496" s="792">
        <v>11955.720000000001</v>
      </c>
      <c r="AJ496" s="793">
        <v>3.3100000000000005</v>
      </c>
      <c r="AK496" s="784">
        <v>0</v>
      </c>
      <c r="AL496" s="845">
        <v>0.81830534447267855</v>
      </c>
      <c r="AM496" s="803">
        <v>0.58105731704298236</v>
      </c>
      <c r="AN496" s="803">
        <v>0.88785311651886778</v>
      </c>
      <c r="AO496" s="804">
        <v>0.85704271877003357</v>
      </c>
      <c r="AP496" s="784">
        <v>0</v>
      </c>
      <c r="AQ496" s="797">
        <v>9783.4295730188933</v>
      </c>
      <c r="AR496" s="798">
        <v>1.9232997194122718</v>
      </c>
      <c r="AS496" s="798">
        <v>9783.4295730188933</v>
      </c>
      <c r="AT496" s="798">
        <v>1.9232997194122718</v>
      </c>
      <c r="AU496" s="784">
        <v>0</v>
      </c>
      <c r="AV496" s="798">
        <v>8686.2484366476801</v>
      </c>
      <c r="AW496" s="798">
        <v>1.6483500205347361</v>
      </c>
      <c r="AX496" s="798">
        <v>8686.2484366476801</v>
      </c>
      <c r="AY496" s="798">
        <v>1.6483500205347361</v>
      </c>
      <c r="AZ496" s="784"/>
      <c r="BA496" s="798">
        <v>0</v>
      </c>
      <c r="BB496" s="798">
        <v>8686.2484366476801</v>
      </c>
      <c r="BC496" s="798">
        <v>8686.2484366476801</v>
      </c>
      <c r="BD496" s="798">
        <v>8686.2484366476801</v>
      </c>
      <c r="BE496" s="798">
        <v>8686.2484366476801</v>
      </c>
      <c r="BF496" s="798">
        <v>8686.2484366476801</v>
      </c>
      <c r="BG496" s="798">
        <v>8686.2484366476801</v>
      </c>
      <c r="BH496" s="798">
        <v>8003.2765219168004</v>
      </c>
      <c r="BI496" s="798">
        <v>0</v>
      </c>
      <c r="BJ496" s="798">
        <v>0</v>
      </c>
      <c r="BK496" s="798">
        <v>0</v>
      </c>
      <c r="BL496" s="798">
        <v>0</v>
      </c>
      <c r="BM496" s="798">
        <v>0</v>
      </c>
      <c r="BN496" s="798">
        <v>0</v>
      </c>
      <c r="BO496" s="798">
        <v>0</v>
      </c>
      <c r="BP496" s="798">
        <v>0</v>
      </c>
      <c r="BQ496" s="798">
        <v>0</v>
      </c>
      <c r="BR496" s="798">
        <v>0</v>
      </c>
      <c r="BS496" s="798">
        <v>0</v>
      </c>
      <c r="BT496" s="798">
        <v>0</v>
      </c>
      <c r="BU496" s="798">
        <v>0</v>
      </c>
      <c r="BV496" s="798">
        <v>0</v>
      </c>
      <c r="BW496" s="798">
        <v>0</v>
      </c>
      <c r="BX496" s="798">
        <v>0</v>
      </c>
      <c r="BY496" s="798">
        <v>0</v>
      </c>
      <c r="BZ496" s="798">
        <v>0</v>
      </c>
      <c r="CA496" s="784"/>
      <c r="CB496" s="798">
        <v>0</v>
      </c>
      <c r="CC496" s="798">
        <v>1.6483500205347361</v>
      </c>
      <c r="CD496" s="798">
        <v>1.6483500205347361</v>
      </c>
      <c r="CE496" s="798">
        <v>1.6483500205347361</v>
      </c>
      <c r="CF496" s="798">
        <v>1.6483500205347361</v>
      </c>
      <c r="CG496" s="798">
        <v>1.6483500205347361</v>
      </c>
      <c r="CH496" s="798">
        <v>1.6483500205347361</v>
      </c>
      <c r="CI496" s="798">
        <v>1.518745533870322</v>
      </c>
      <c r="CJ496" s="798">
        <v>0</v>
      </c>
      <c r="CK496" s="798">
        <v>0</v>
      </c>
      <c r="CL496" s="798">
        <v>0</v>
      </c>
      <c r="CM496" s="798">
        <v>0</v>
      </c>
      <c r="CN496" s="798">
        <v>0</v>
      </c>
      <c r="CO496" s="798">
        <v>0</v>
      </c>
      <c r="CP496" s="798">
        <v>0</v>
      </c>
      <c r="CQ496" s="798">
        <v>0</v>
      </c>
      <c r="CR496" s="798">
        <v>0</v>
      </c>
      <c r="CS496" s="798">
        <v>0</v>
      </c>
      <c r="CT496" s="798">
        <v>0</v>
      </c>
      <c r="CU496" s="798">
        <v>0</v>
      </c>
      <c r="CV496" s="798">
        <v>0</v>
      </c>
      <c r="CW496" s="798">
        <v>0</v>
      </c>
      <c r="CX496" s="798">
        <v>0</v>
      </c>
      <c r="CY496" s="798">
        <v>0</v>
      </c>
      <c r="CZ496" s="798">
        <v>0</v>
      </c>
      <c r="DA496" s="799">
        <v>0</v>
      </c>
    </row>
    <row r="497" spans="2:105">
      <c r="B497" s="780">
        <v>19667</v>
      </c>
      <c r="C497" s="781" t="s">
        <v>682</v>
      </c>
      <c r="D497" s="781" t="s">
        <v>877</v>
      </c>
      <c r="E497" s="781" t="s">
        <v>120</v>
      </c>
      <c r="F497" s="781" t="s">
        <v>820</v>
      </c>
      <c r="G497" s="806" t="s">
        <v>821</v>
      </c>
      <c r="H497" s="807">
        <v>2016</v>
      </c>
      <c r="I497" s="784"/>
      <c r="J497" s="841" t="s">
        <v>922</v>
      </c>
      <c r="K497" s="842"/>
      <c r="L497" s="764" t="s">
        <v>741</v>
      </c>
      <c r="M497" s="781"/>
      <c r="N497" s="781"/>
      <c r="O497" s="781"/>
      <c r="P497" s="781"/>
      <c r="Q497" s="781"/>
      <c r="R497" s="781"/>
      <c r="S497" s="784"/>
      <c r="T497" s="843" t="s">
        <v>833</v>
      </c>
      <c r="U497" s="781" t="s">
        <v>764</v>
      </c>
      <c r="V497" s="801">
        <v>42650</v>
      </c>
      <c r="W497" s="801">
        <v>42650</v>
      </c>
      <c r="X497" s="801">
        <v>42650</v>
      </c>
      <c r="Y497" s="787" t="s">
        <v>864</v>
      </c>
      <c r="Z497" s="787">
        <v>5</v>
      </c>
      <c r="AA497" s="844" t="s">
        <v>833</v>
      </c>
      <c r="AB497" s="787">
        <v>200</v>
      </c>
      <c r="AC497" s="790">
        <v>42735</v>
      </c>
      <c r="AD497" s="784"/>
      <c r="AE497" s="843" t="s">
        <v>825</v>
      </c>
      <c r="AF497" s="781"/>
      <c r="AG497" s="781"/>
      <c r="AH497" s="791"/>
      <c r="AI497" s="792">
        <v>1008.09</v>
      </c>
      <c r="AJ497" s="793">
        <v>0.11</v>
      </c>
      <c r="AK497" s="784">
        <v>0</v>
      </c>
      <c r="AL497" s="845">
        <v>0.8950472651353798</v>
      </c>
      <c r="AM497" s="803">
        <v>0.63554975660260604</v>
      </c>
      <c r="AN497" s="803">
        <v>0.88785311651886767</v>
      </c>
      <c r="AO497" s="804">
        <v>0.85704271877003357</v>
      </c>
      <c r="AP497" s="784">
        <v>0</v>
      </c>
      <c r="AQ497" s="797">
        <v>902.28819751032506</v>
      </c>
      <c r="AR497" s="798">
        <v>6.9910473226286671E-2</v>
      </c>
      <c r="AS497" s="798">
        <v>902.28819751032506</v>
      </c>
      <c r="AT497" s="798">
        <v>6.9910473226286671E-2</v>
      </c>
      <c r="AU497" s="784">
        <v>0</v>
      </c>
      <c r="AV497" s="798">
        <v>801.09938815773376</v>
      </c>
      <c r="AW497" s="798">
        <v>5.9916262044356371E-2</v>
      </c>
      <c r="AX497" s="798">
        <v>801.09938815773376</v>
      </c>
      <c r="AY497" s="798">
        <v>5.9916262044356371E-2</v>
      </c>
      <c r="AZ497" s="784"/>
      <c r="BA497" s="798">
        <v>0</v>
      </c>
      <c r="BB497" s="798">
        <v>801.09938815773376</v>
      </c>
      <c r="BC497" s="798">
        <v>801.09938815773376</v>
      </c>
      <c r="BD497" s="798">
        <v>801.09938815773376</v>
      </c>
      <c r="BE497" s="798">
        <v>801.09938815773376</v>
      </c>
      <c r="BF497" s="798">
        <v>801.09938815773376</v>
      </c>
      <c r="BG497" s="798">
        <v>563.85845595861474</v>
      </c>
      <c r="BH497" s="798">
        <v>0</v>
      </c>
      <c r="BI497" s="798">
        <v>0</v>
      </c>
      <c r="BJ497" s="798">
        <v>0</v>
      </c>
      <c r="BK497" s="798">
        <v>0</v>
      </c>
      <c r="BL497" s="798">
        <v>0</v>
      </c>
      <c r="BM497" s="798">
        <v>0</v>
      </c>
      <c r="BN497" s="798">
        <v>0</v>
      </c>
      <c r="BO497" s="798">
        <v>0</v>
      </c>
      <c r="BP497" s="798">
        <v>0</v>
      </c>
      <c r="BQ497" s="798">
        <v>0</v>
      </c>
      <c r="BR497" s="798">
        <v>0</v>
      </c>
      <c r="BS497" s="798">
        <v>0</v>
      </c>
      <c r="BT497" s="798">
        <v>0</v>
      </c>
      <c r="BU497" s="798">
        <v>0</v>
      </c>
      <c r="BV497" s="798">
        <v>0</v>
      </c>
      <c r="BW497" s="798">
        <v>0</v>
      </c>
      <c r="BX497" s="798">
        <v>0</v>
      </c>
      <c r="BY497" s="798">
        <v>0</v>
      </c>
      <c r="BZ497" s="798">
        <v>0</v>
      </c>
      <c r="CA497" s="784"/>
      <c r="CB497" s="798">
        <v>0</v>
      </c>
      <c r="CC497" s="798">
        <v>5.9916262044356371E-2</v>
      </c>
      <c r="CD497" s="798">
        <v>5.9916262044356371E-2</v>
      </c>
      <c r="CE497" s="798">
        <v>5.9916262044356371E-2</v>
      </c>
      <c r="CF497" s="798">
        <v>5.9916262044356371E-2</v>
      </c>
      <c r="CG497" s="798">
        <v>5.9916262044356371E-2</v>
      </c>
      <c r="CH497" s="798">
        <v>4.2172408945206338E-2</v>
      </c>
      <c r="CI497" s="798">
        <v>0</v>
      </c>
      <c r="CJ497" s="798">
        <v>0</v>
      </c>
      <c r="CK497" s="798">
        <v>0</v>
      </c>
      <c r="CL497" s="798">
        <v>0</v>
      </c>
      <c r="CM497" s="798">
        <v>0</v>
      </c>
      <c r="CN497" s="798">
        <v>0</v>
      </c>
      <c r="CO497" s="798">
        <v>0</v>
      </c>
      <c r="CP497" s="798">
        <v>0</v>
      </c>
      <c r="CQ497" s="798">
        <v>0</v>
      </c>
      <c r="CR497" s="798">
        <v>0</v>
      </c>
      <c r="CS497" s="798">
        <v>0</v>
      </c>
      <c r="CT497" s="798">
        <v>0</v>
      </c>
      <c r="CU497" s="798">
        <v>0</v>
      </c>
      <c r="CV497" s="798">
        <v>0</v>
      </c>
      <c r="CW497" s="798">
        <v>0</v>
      </c>
      <c r="CX497" s="798">
        <v>0</v>
      </c>
      <c r="CY497" s="798">
        <v>0</v>
      </c>
      <c r="CZ497" s="798">
        <v>0</v>
      </c>
      <c r="DA497" s="799">
        <v>0</v>
      </c>
    </row>
    <row r="498" spans="2:105">
      <c r="B498" s="780">
        <v>19661</v>
      </c>
      <c r="C498" s="781" t="s">
        <v>682</v>
      </c>
      <c r="D498" s="781" t="s">
        <v>877</v>
      </c>
      <c r="E498" s="781" t="s">
        <v>120</v>
      </c>
      <c r="F498" s="781" t="s">
        <v>820</v>
      </c>
      <c r="G498" s="806" t="s">
        <v>821</v>
      </c>
      <c r="H498" s="807">
        <v>2016</v>
      </c>
      <c r="I498" s="784"/>
      <c r="J498" s="841" t="s">
        <v>923</v>
      </c>
      <c r="K498" s="842"/>
      <c r="L498" s="764" t="s">
        <v>741</v>
      </c>
      <c r="M498" s="781"/>
      <c r="N498" s="781"/>
      <c r="O498" s="781"/>
      <c r="P498" s="781"/>
      <c r="Q498" s="781"/>
      <c r="R498" s="781"/>
      <c r="S498" s="784"/>
      <c r="T498" s="843" t="s">
        <v>833</v>
      </c>
      <c r="U498" s="781" t="s">
        <v>764</v>
      </c>
      <c r="V498" s="801">
        <v>42647</v>
      </c>
      <c r="W498" s="801">
        <v>42647</v>
      </c>
      <c r="X498" s="801">
        <v>42647</v>
      </c>
      <c r="Y498" s="787" t="s">
        <v>864</v>
      </c>
      <c r="Z498" s="787">
        <v>11</v>
      </c>
      <c r="AA498" s="844" t="s">
        <v>833</v>
      </c>
      <c r="AB498" s="787">
        <v>259</v>
      </c>
      <c r="AC498" s="790">
        <v>42735</v>
      </c>
      <c r="AD498" s="784"/>
      <c r="AE498" s="843" t="s">
        <v>825</v>
      </c>
      <c r="AF498" s="781"/>
      <c r="AG498" s="781"/>
      <c r="AH498" s="791"/>
      <c r="AI498" s="792">
        <v>1593.17</v>
      </c>
      <c r="AJ498" s="793">
        <v>0.51</v>
      </c>
      <c r="AK498" s="784">
        <v>0</v>
      </c>
      <c r="AL498" s="845">
        <v>0.69065188964870272</v>
      </c>
      <c r="AM498" s="803">
        <v>0.49081724005747046</v>
      </c>
      <c r="AN498" s="803">
        <v>0.88785311651886756</v>
      </c>
      <c r="AO498" s="804">
        <v>0.85704271877003357</v>
      </c>
      <c r="AP498" s="784">
        <v>0</v>
      </c>
      <c r="AQ498" s="797">
        <v>1100.3258710316238</v>
      </c>
      <c r="AR498" s="798">
        <v>0.25031679242930993</v>
      </c>
      <c r="AS498" s="798">
        <v>1100.3258710316238</v>
      </c>
      <c r="AT498" s="798">
        <v>0.25031679242930993</v>
      </c>
      <c r="AU498" s="784">
        <v>0</v>
      </c>
      <c r="AV498" s="798">
        <v>976.92775378176475</v>
      </c>
      <c r="AW498" s="798">
        <v>0.21453218433740995</v>
      </c>
      <c r="AX498" s="798">
        <v>976.92775378176475</v>
      </c>
      <c r="AY498" s="798">
        <v>0.21453218433740995</v>
      </c>
      <c r="AZ498" s="784"/>
      <c r="BA498" s="798">
        <v>0</v>
      </c>
      <c r="BB498" s="798">
        <v>976.92775378176475</v>
      </c>
      <c r="BC498" s="798">
        <v>976.92775378176475</v>
      </c>
      <c r="BD498" s="798">
        <v>976.92775378176475</v>
      </c>
      <c r="BE498" s="798">
        <v>976.92775378176475</v>
      </c>
      <c r="BF498" s="798">
        <v>976.92775378176475</v>
      </c>
      <c r="BG498" s="798">
        <v>976.92775378176475</v>
      </c>
      <c r="BH498" s="798">
        <v>976.92775378176475</v>
      </c>
      <c r="BI498" s="798">
        <v>964.44305405292459</v>
      </c>
      <c r="BJ498" s="798">
        <v>0</v>
      </c>
      <c r="BK498" s="798">
        <v>0</v>
      </c>
      <c r="BL498" s="798">
        <v>0</v>
      </c>
      <c r="BM498" s="798">
        <v>0</v>
      </c>
      <c r="BN498" s="798">
        <v>0</v>
      </c>
      <c r="BO498" s="798">
        <v>0</v>
      </c>
      <c r="BP498" s="798">
        <v>0</v>
      </c>
      <c r="BQ498" s="798">
        <v>0</v>
      </c>
      <c r="BR498" s="798">
        <v>0</v>
      </c>
      <c r="BS498" s="798">
        <v>0</v>
      </c>
      <c r="BT498" s="798">
        <v>0</v>
      </c>
      <c r="BU498" s="798">
        <v>0</v>
      </c>
      <c r="BV498" s="798">
        <v>0</v>
      </c>
      <c r="BW498" s="798">
        <v>0</v>
      </c>
      <c r="BX498" s="798">
        <v>0</v>
      </c>
      <c r="BY498" s="798">
        <v>0</v>
      </c>
      <c r="BZ498" s="798">
        <v>0</v>
      </c>
      <c r="CA498" s="784"/>
      <c r="CB498" s="798">
        <v>0</v>
      </c>
      <c r="CC498" s="798">
        <v>0.21453218433740995</v>
      </c>
      <c r="CD498" s="798">
        <v>0.21453218433740995</v>
      </c>
      <c r="CE498" s="798">
        <v>0.21453218433740995</v>
      </c>
      <c r="CF498" s="798">
        <v>0.21453218433740995</v>
      </c>
      <c r="CG498" s="798">
        <v>0.21453218433740995</v>
      </c>
      <c r="CH498" s="798">
        <v>0.21453218433740995</v>
      </c>
      <c r="CI498" s="798">
        <v>0.21453218433740995</v>
      </c>
      <c r="CJ498" s="798">
        <v>0.21179055897846547</v>
      </c>
      <c r="CK498" s="798">
        <v>0</v>
      </c>
      <c r="CL498" s="798">
        <v>0</v>
      </c>
      <c r="CM498" s="798">
        <v>0</v>
      </c>
      <c r="CN498" s="798">
        <v>0</v>
      </c>
      <c r="CO498" s="798">
        <v>0</v>
      </c>
      <c r="CP498" s="798">
        <v>0</v>
      </c>
      <c r="CQ498" s="798">
        <v>0</v>
      </c>
      <c r="CR498" s="798">
        <v>0</v>
      </c>
      <c r="CS498" s="798">
        <v>0</v>
      </c>
      <c r="CT498" s="798">
        <v>0</v>
      </c>
      <c r="CU498" s="798">
        <v>0</v>
      </c>
      <c r="CV498" s="798">
        <v>0</v>
      </c>
      <c r="CW498" s="798">
        <v>0</v>
      </c>
      <c r="CX498" s="798">
        <v>0</v>
      </c>
      <c r="CY498" s="798">
        <v>0</v>
      </c>
      <c r="CZ498" s="798">
        <v>0</v>
      </c>
      <c r="DA498" s="799">
        <v>0</v>
      </c>
    </row>
    <row r="499" spans="2:105">
      <c r="B499" s="780">
        <v>19550</v>
      </c>
      <c r="C499" s="781" t="s">
        <v>682</v>
      </c>
      <c r="D499" s="781" t="s">
        <v>877</v>
      </c>
      <c r="E499" s="781" t="s">
        <v>120</v>
      </c>
      <c r="F499" s="781" t="s">
        <v>820</v>
      </c>
      <c r="G499" s="806" t="s">
        <v>821</v>
      </c>
      <c r="H499" s="807">
        <v>2016</v>
      </c>
      <c r="I499" s="784"/>
      <c r="J499" s="841" t="s">
        <v>924</v>
      </c>
      <c r="K499" s="842"/>
      <c r="L499" s="764" t="s">
        <v>741</v>
      </c>
      <c r="M499" s="781"/>
      <c r="N499" s="781"/>
      <c r="O499" s="781"/>
      <c r="P499" s="781"/>
      <c r="Q499" s="781"/>
      <c r="R499" s="781"/>
      <c r="S499" s="784"/>
      <c r="T499" s="843" t="s">
        <v>833</v>
      </c>
      <c r="U499" s="781" t="s">
        <v>764</v>
      </c>
      <c r="V499" s="801">
        <v>42549.657673611109</v>
      </c>
      <c r="W499" s="801">
        <v>42542</v>
      </c>
      <c r="X499" s="801">
        <v>42543</v>
      </c>
      <c r="Y499" s="787" t="s">
        <v>864</v>
      </c>
      <c r="Z499" s="787">
        <v>37</v>
      </c>
      <c r="AA499" s="844" t="s">
        <v>833</v>
      </c>
      <c r="AB499" s="787">
        <v>773</v>
      </c>
      <c r="AC499" s="790">
        <v>42643</v>
      </c>
      <c r="AD499" s="784"/>
      <c r="AE499" s="843" t="s">
        <v>825</v>
      </c>
      <c r="AF499" s="781"/>
      <c r="AG499" s="781"/>
      <c r="AH499" s="791"/>
      <c r="AI499" s="792">
        <v>15458.576000000001</v>
      </c>
      <c r="AJ499" s="793">
        <v>2.7370000000000005</v>
      </c>
      <c r="AK499" s="784">
        <v>0</v>
      </c>
      <c r="AL499" s="845">
        <v>0.61478045007276072</v>
      </c>
      <c r="AM499" s="803">
        <v>0.43653958916760127</v>
      </c>
      <c r="AN499" s="803">
        <v>0.88785311651886778</v>
      </c>
      <c r="AO499" s="804">
        <v>0.85704271877003357</v>
      </c>
      <c r="AP499" s="784">
        <v>0</v>
      </c>
      <c r="AQ499" s="797">
        <v>9503.6303107639778</v>
      </c>
      <c r="AR499" s="798">
        <v>1.1948088555517249</v>
      </c>
      <c r="AS499" s="798">
        <v>4051.831053172747</v>
      </c>
      <c r="AT499" s="798">
        <v>0.50940150923664218</v>
      </c>
      <c r="AU499" s="784">
        <v>0</v>
      </c>
      <c r="AV499" s="798">
        <v>8437.8277896549735</v>
      </c>
      <c r="AW499" s="798">
        <v>1.0240022299725626</v>
      </c>
      <c r="AX499" s="798">
        <v>3597.4308281673489</v>
      </c>
      <c r="AY499" s="798">
        <v>0.43657885442173022</v>
      </c>
      <c r="AZ499" s="784"/>
      <c r="BA499" s="798">
        <v>0</v>
      </c>
      <c r="BB499" s="798">
        <v>8437.8277896549735</v>
      </c>
      <c r="BC499" s="798">
        <v>8437.8277896549735</v>
      </c>
      <c r="BD499" s="798">
        <v>8437.8277896549735</v>
      </c>
      <c r="BE499" s="798">
        <v>8437.8277896549735</v>
      </c>
      <c r="BF499" s="798">
        <v>3597.4308281673489</v>
      </c>
      <c r="BG499" s="798">
        <v>0</v>
      </c>
      <c r="BH499" s="798">
        <v>0</v>
      </c>
      <c r="BI499" s="798">
        <v>0</v>
      </c>
      <c r="BJ499" s="798">
        <v>0</v>
      </c>
      <c r="BK499" s="798">
        <v>0</v>
      </c>
      <c r="BL499" s="798">
        <v>0</v>
      </c>
      <c r="BM499" s="798">
        <v>0</v>
      </c>
      <c r="BN499" s="798">
        <v>0</v>
      </c>
      <c r="BO499" s="798">
        <v>0</v>
      </c>
      <c r="BP499" s="798">
        <v>0</v>
      </c>
      <c r="BQ499" s="798">
        <v>0</v>
      </c>
      <c r="BR499" s="798">
        <v>0</v>
      </c>
      <c r="BS499" s="798">
        <v>0</v>
      </c>
      <c r="BT499" s="798">
        <v>0</v>
      </c>
      <c r="BU499" s="798">
        <v>0</v>
      </c>
      <c r="BV499" s="798">
        <v>0</v>
      </c>
      <c r="BW499" s="798">
        <v>0</v>
      </c>
      <c r="BX499" s="798">
        <v>0</v>
      </c>
      <c r="BY499" s="798">
        <v>0</v>
      </c>
      <c r="BZ499" s="798">
        <v>0</v>
      </c>
      <c r="CA499" s="784"/>
      <c r="CB499" s="798">
        <v>0</v>
      </c>
      <c r="CC499" s="798">
        <v>1.0240022299725626</v>
      </c>
      <c r="CD499" s="798">
        <v>1.0240022299725626</v>
      </c>
      <c r="CE499" s="798">
        <v>1.0240022299725626</v>
      </c>
      <c r="CF499" s="798">
        <v>1.0240022299725626</v>
      </c>
      <c r="CG499" s="798">
        <v>0.43657885442173022</v>
      </c>
      <c r="CH499" s="798">
        <v>0</v>
      </c>
      <c r="CI499" s="798">
        <v>0</v>
      </c>
      <c r="CJ499" s="798">
        <v>0</v>
      </c>
      <c r="CK499" s="798">
        <v>0</v>
      </c>
      <c r="CL499" s="798">
        <v>0</v>
      </c>
      <c r="CM499" s="798">
        <v>0</v>
      </c>
      <c r="CN499" s="798">
        <v>0</v>
      </c>
      <c r="CO499" s="798">
        <v>0</v>
      </c>
      <c r="CP499" s="798">
        <v>0</v>
      </c>
      <c r="CQ499" s="798">
        <v>0</v>
      </c>
      <c r="CR499" s="798">
        <v>0</v>
      </c>
      <c r="CS499" s="798">
        <v>0</v>
      </c>
      <c r="CT499" s="798">
        <v>0</v>
      </c>
      <c r="CU499" s="798">
        <v>0</v>
      </c>
      <c r="CV499" s="798">
        <v>0</v>
      </c>
      <c r="CW499" s="798">
        <v>0</v>
      </c>
      <c r="CX499" s="798">
        <v>0</v>
      </c>
      <c r="CY499" s="798">
        <v>0</v>
      </c>
      <c r="CZ499" s="798">
        <v>0</v>
      </c>
      <c r="DA499" s="799">
        <v>0</v>
      </c>
    </row>
    <row r="500" spans="2:105">
      <c r="B500" s="780">
        <v>19702</v>
      </c>
      <c r="C500" s="781" t="s">
        <v>682</v>
      </c>
      <c r="D500" s="781" t="s">
        <v>877</v>
      </c>
      <c r="E500" s="781" t="s">
        <v>120</v>
      </c>
      <c r="F500" s="781" t="s">
        <v>820</v>
      </c>
      <c r="G500" s="806" t="s">
        <v>821</v>
      </c>
      <c r="H500" s="807">
        <v>2016</v>
      </c>
      <c r="I500" s="784"/>
      <c r="J500" s="841" t="s">
        <v>925</v>
      </c>
      <c r="K500" s="842"/>
      <c r="L500" s="764" t="s">
        <v>741</v>
      </c>
      <c r="M500" s="781"/>
      <c r="N500" s="781"/>
      <c r="O500" s="781"/>
      <c r="P500" s="781"/>
      <c r="Q500" s="781"/>
      <c r="R500" s="781"/>
      <c r="S500" s="784"/>
      <c r="T500" s="843" t="s">
        <v>833</v>
      </c>
      <c r="U500" s="781" t="s">
        <v>764</v>
      </c>
      <c r="V500" s="801">
        <v>42676</v>
      </c>
      <c r="W500" s="801">
        <v>42676</v>
      </c>
      <c r="X500" s="801">
        <v>42676</v>
      </c>
      <c r="Y500" s="787" t="s">
        <v>864</v>
      </c>
      <c r="Z500" s="787">
        <v>96</v>
      </c>
      <c r="AA500" s="844" t="s">
        <v>833</v>
      </c>
      <c r="AB500" s="787">
        <v>2153</v>
      </c>
      <c r="AC500" s="790">
        <v>42825</v>
      </c>
      <c r="AD500" s="784"/>
      <c r="AE500" s="843" t="s">
        <v>825</v>
      </c>
      <c r="AF500" s="781"/>
      <c r="AG500" s="781"/>
      <c r="AH500" s="791"/>
      <c r="AI500" s="792">
        <v>21453.019999999997</v>
      </c>
      <c r="AJ500" s="793">
        <v>6.85</v>
      </c>
      <c r="AK500" s="784">
        <v>0</v>
      </c>
      <c r="AL500" s="845">
        <v>0.87422860526022772</v>
      </c>
      <c r="AM500" s="803">
        <v>0.62091433644220684</v>
      </c>
      <c r="AN500" s="803">
        <v>0.88785311651886767</v>
      </c>
      <c r="AO500" s="804">
        <v>0.85704271877003368</v>
      </c>
      <c r="AP500" s="784">
        <v>0</v>
      </c>
      <c r="AQ500" s="797">
        <v>18754.843753219768</v>
      </c>
      <c r="AR500" s="798">
        <v>4.2532632046291168</v>
      </c>
      <c r="AS500" s="798">
        <v>18754.843753219768</v>
      </c>
      <c r="AT500" s="798">
        <v>4.2532632046291168</v>
      </c>
      <c r="AU500" s="784">
        <v>0</v>
      </c>
      <c r="AV500" s="798">
        <v>16651.546476120588</v>
      </c>
      <c r="AW500" s="798">
        <v>3.6452282605398842</v>
      </c>
      <c r="AX500" s="798">
        <v>16651.546476120588</v>
      </c>
      <c r="AY500" s="798">
        <v>3.6452282605398842</v>
      </c>
      <c r="AZ500" s="784"/>
      <c r="BA500" s="798">
        <v>0</v>
      </c>
      <c r="BB500" s="798">
        <v>16651.546476120588</v>
      </c>
      <c r="BC500" s="798">
        <v>16651.546476120588</v>
      </c>
      <c r="BD500" s="798">
        <v>16651.546476120588</v>
      </c>
      <c r="BE500" s="798">
        <v>16651.546476120588</v>
      </c>
      <c r="BF500" s="798">
        <v>16651.546476120588</v>
      </c>
      <c r="BG500" s="798">
        <v>16651.546476120588</v>
      </c>
      <c r="BH500" s="798">
        <v>16651.546476120588</v>
      </c>
      <c r="BI500" s="798">
        <v>16438.747160131832</v>
      </c>
      <c r="BJ500" s="798">
        <v>0</v>
      </c>
      <c r="BK500" s="798">
        <v>0</v>
      </c>
      <c r="BL500" s="798">
        <v>0</v>
      </c>
      <c r="BM500" s="798">
        <v>0</v>
      </c>
      <c r="BN500" s="798">
        <v>0</v>
      </c>
      <c r="BO500" s="798">
        <v>0</v>
      </c>
      <c r="BP500" s="798">
        <v>0</v>
      </c>
      <c r="BQ500" s="798">
        <v>0</v>
      </c>
      <c r="BR500" s="798">
        <v>0</v>
      </c>
      <c r="BS500" s="798">
        <v>0</v>
      </c>
      <c r="BT500" s="798">
        <v>0</v>
      </c>
      <c r="BU500" s="798">
        <v>0</v>
      </c>
      <c r="BV500" s="798">
        <v>0</v>
      </c>
      <c r="BW500" s="798">
        <v>0</v>
      </c>
      <c r="BX500" s="798">
        <v>0</v>
      </c>
      <c r="BY500" s="798">
        <v>0</v>
      </c>
      <c r="BZ500" s="798">
        <v>0</v>
      </c>
      <c r="CA500" s="784"/>
      <c r="CB500" s="798">
        <v>0</v>
      </c>
      <c r="CC500" s="798">
        <v>3.6452282605398842</v>
      </c>
      <c r="CD500" s="798">
        <v>3.6452282605398842</v>
      </c>
      <c r="CE500" s="798">
        <v>3.6452282605398842</v>
      </c>
      <c r="CF500" s="798">
        <v>3.6452282605398842</v>
      </c>
      <c r="CG500" s="798">
        <v>3.6452282605398842</v>
      </c>
      <c r="CH500" s="798">
        <v>3.6452282605398842</v>
      </c>
      <c r="CI500" s="798">
        <v>3.6452282605398842</v>
      </c>
      <c r="CJ500" s="798">
        <v>3.5986438738237205</v>
      </c>
      <c r="CK500" s="798">
        <v>0</v>
      </c>
      <c r="CL500" s="798">
        <v>0</v>
      </c>
      <c r="CM500" s="798">
        <v>0</v>
      </c>
      <c r="CN500" s="798">
        <v>0</v>
      </c>
      <c r="CO500" s="798">
        <v>0</v>
      </c>
      <c r="CP500" s="798">
        <v>0</v>
      </c>
      <c r="CQ500" s="798">
        <v>0</v>
      </c>
      <c r="CR500" s="798">
        <v>0</v>
      </c>
      <c r="CS500" s="798">
        <v>0</v>
      </c>
      <c r="CT500" s="798">
        <v>0</v>
      </c>
      <c r="CU500" s="798">
        <v>0</v>
      </c>
      <c r="CV500" s="798">
        <v>0</v>
      </c>
      <c r="CW500" s="798">
        <v>0</v>
      </c>
      <c r="CX500" s="798">
        <v>0</v>
      </c>
      <c r="CY500" s="798">
        <v>0</v>
      </c>
      <c r="CZ500" s="798">
        <v>0</v>
      </c>
      <c r="DA500" s="799">
        <v>0</v>
      </c>
    </row>
    <row r="501" spans="2:105">
      <c r="B501" s="780">
        <v>19652</v>
      </c>
      <c r="C501" s="781" t="s">
        <v>682</v>
      </c>
      <c r="D501" s="781" t="s">
        <v>877</v>
      </c>
      <c r="E501" s="781" t="s">
        <v>120</v>
      </c>
      <c r="F501" s="781" t="s">
        <v>820</v>
      </c>
      <c r="G501" s="806" t="s">
        <v>821</v>
      </c>
      <c r="H501" s="807">
        <v>2016</v>
      </c>
      <c r="I501" s="784"/>
      <c r="J501" s="841" t="s">
        <v>926</v>
      </c>
      <c r="K501" s="842"/>
      <c r="L501" s="764" t="s">
        <v>741</v>
      </c>
      <c r="M501" s="781"/>
      <c r="N501" s="781"/>
      <c r="O501" s="781"/>
      <c r="P501" s="781"/>
      <c r="Q501" s="781"/>
      <c r="R501" s="781"/>
      <c r="S501" s="784"/>
      <c r="T501" s="843" t="s">
        <v>833</v>
      </c>
      <c r="U501" s="781" t="s">
        <v>764</v>
      </c>
      <c r="V501" s="801">
        <v>42640</v>
      </c>
      <c r="W501" s="801">
        <v>42640</v>
      </c>
      <c r="X501" s="801">
        <v>42640</v>
      </c>
      <c r="Y501" s="787" t="s">
        <v>864</v>
      </c>
      <c r="Z501" s="787">
        <v>50</v>
      </c>
      <c r="AA501" s="844" t="s">
        <v>833</v>
      </c>
      <c r="AB501" s="787">
        <v>2000</v>
      </c>
      <c r="AC501" s="790">
        <v>42735</v>
      </c>
      <c r="AD501" s="784"/>
      <c r="AE501" s="843" t="s">
        <v>825</v>
      </c>
      <c r="AF501" s="781"/>
      <c r="AG501" s="781"/>
      <c r="AH501" s="791"/>
      <c r="AI501" s="792">
        <v>10080.9</v>
      </c>
      <c r="AJ501" s="793">
        <v>1.1499999999999999</v>
      </c>
      <c r="AK501" s="784">
        <v>0</v>
      </c>
      <c r="AL501" s="845">
        <v>0.8950472651353798</v>
      </c>
      <c r="AM501" s="803">
        <v>0.63554975660260615</v>
      </c>
      <c r="AN501" s="803">
        <v>0.88785311651886767</v>
      </c>
      <c r="AO501" s="804">
        <v>0.85704271877003368</v>
      </c>
      <c r="AP501" s="784">
        <v>0</v>
      </c>
      <c r="AQ501" s="797">
        <v>9022.8819751032497</v>
      </c>
      <c r="AR501" s="798">
        <v>0.73088222009299697</v>
      </c>
      <c r="AS501" s="798">
        <v>9022.8819751032497</v>
      </c>
      <c r="AT501" s="798">
        <v>0.73088222009299697</v>
      </c>
      <c r="AU501" s="784">
        <v>0</v>
      </c>
      <c r="AV501" s="798">
        <v>8010.9938815773367</v>
      </c>
      <c r="AW501" s="798">
        <v>0.62639728500918024</v>
      </c>
      <c r="AX501" s="798">
        <v>8010.9938815773367</v>
      </c>
      <c r="AY501" s="798">
        <v>0.62639728500918024</v>
      </c>
      <c r="AZ501" s="784"/>
      <c r="BA501" s="798">
        <v>0</v>
      </c>
      <c r="BB501" s="798">
        <v>8010.9938815773367</v>
      </c>
      <c r="BC501" s="798">
        <v>8010.9938815773367</v>
      </c>
      <c r="BD501" s="798">
        <v>8010.9938815773367</v>
      </c>
      <c r="BE501" s="798">
        <v>8010.9938815773367</v>
      </c>
      <c r="BF501" s="798">
        <v>8010.9938815773367</v>
      </c>
      <c r="BG501" s="798">
        <v>5638.5845595861465</v>
      </c>
      <c r="BH501" s="798">
        <v>0</v>
      </c>
      <c r="BI501" s="798">
        <v>0</v>
      </c>
      <c r="BJ501" s="798">
        <v>0</v>
      </c>
      <c r="BK501" s="798">
        <v>0</v>
      </c>
      <c r="BL501" s="798">
        <v>0</v>
      </c>
      <c r="BM501" s="798">
        <v>0</v>
      </c>
      <c r="BN501" s="798">
        <v>0</v>
      </c>
      <c r="BO501" s="798">
        <v>0</v>
      </c>
      <c r="BP501" s="798">
        <v>0</v>
      </c>
      <c r="BQ501" s="798">
        <v>0</v>
      </c>
      <c r="BR501" s="798">
        <v>0</v>
      </c>
      <c r="BS501" s="798">
        <v>0</v>
      </c>
      <c r="BT501" s="798">
        <v>0</v>
      </c>
      <c r="BU501" s="798">
        <v>0</v>
      </c>
      <c r="BV501" s="798">
        <v>0</v>
      </c>
      <c r="BW501" s="798">
        <v>0</v>
      </c>
      <c r="BX501" s="798">
        <v>0</v>
      </c>
      <c r="BY501" s="798">
        <v>0</v>
      </c>
      <c r="BZ501" s="798">
        <v>0</v>
      </c>
      <c r="CA501" s="784"/>
      <c r="CB501" s="798">
        <v>0</v>
      </c>
      <c r="CC501" s="798">
        <v>0.62639728500918024</v>
      </c>
      <c r="CD501" s="798">
        <v>0.62639728500918024</v>
      </c>
      <c r="CE501" s="798">
        <v>0.62639728500918024</v>
      </c>
      <c r="CF501" s="798">
        <v>0.62639728500918024</v>
      </c>
      <c r="CG501" s="798">
        <v>0.62639728500918024</v>
      </c>
      <c r="CH501" s="798">
        <v>0.44089336624533898</v>
      </c>
      <c r="CI501" s="798">
        <v>0</v>
      </c>
      <c r="CJ501" s="798">
        <v>0</v>
      </c>
      <c r="CK501" s="798">
        <v>0</v>
      </c>
      <c r="CL501" s="798">
        <v>0</v>
      </c>
      <c r="CM501" s="798">
        <v>0</v>
      </c>
      <c r="CN501" s="798">
        <v>0</v>
      </c>
      <c r="CO501" s="798">
        <v>0</v>
      </c>
      <c r="CP501" s="798">
        <v>0</v>
      </c>
      <c r="CQ501" s="798">
        <v>0</v>
      </c>
      <c r="CR501" s="798">
        <v>0</v>
      </c>
      <c r="CS501" s="798">
        <v>0</v>
      </c>
      <c r="CT501" s="798">
        <v>0</v>
      </c>
      <c r="CU501" s="798">
        <v>0</v>
      </c>
      <c r="CV501" s="798">
        <v>0</v>
      </c>
      <c r="CW501" s="798">
        <v>0</v>
      </c>
      <c r="CX501" s="798">
        <v>0</v>
      </c>
      <c r="CY501" s="798">
        <v>0</v>
      </c>
      <c r="CZ501" s="798">
        <v>0</v>
      </c>
      <c r="DA501" s="799">
        <v>0</v>
      </c>
    </row>
    <row r="502" spans="2:105">
      <c r="B502" s="780">
        <v>19589</v>
      </c>
      <c r="C502" s="781" t="s">
        <v>682</v>
      </c>
      <c r="D502" s="781" t="s">
        <v>877</v>
      </c>
      <c r="E502" s="781" t="s">
        <v>120</v>
      </c>
      <c r="F502" s="781" t="s">
        <v>820</v>
      </c>
      <c r="G502" s="806" t="s">
        <v>821</v>
      </c>
      <c r="H502" s="807">
        <v>2016</v>
      </c>
      <c r="I502" s="784"/>
      <c r="J502" s="841" t="s">
        <v>927</v>
      </c>
      <c r="K502" s="842"/>
      <c r="L502" s="764" t="s">
        <v>741</v>
      </c>
      <c r="M502" s="781"/>
      <c r="N502" s="781"/>
      <c r="O502" s="781"/>
      <c r="P502" s="781"/>
      <c r="Q502" s="781"/>
      <c r="R502" s="781"/>
      <c r="S502" s="784"/>
      <c r="T502" s="843" t="s">
        <v>833</v>
      </c>
      <c r="U502" s="781" t="s">
        <v>764</v>
      </c>
      <c r="V502" s="801">
        <v>42584.552673611113</v>
      </c>
      <c r="W502" s="801">
        <v>42569</v>
      </c>
      <c r="X502" s="801">
        <v>42569</v>
      </c>
      <c r="Y502" s="787" t="s">
        <v>864</v>
      </c>
      <c r="Z502" s="787">
        <v>26</v>
      </c>
      <c r="AA502" s="844" t="s">
        <v>833</v>
      </c>
      <c r="AB502" s="787">
        <v>544</v>
      </c>
      <c r="AC502" s="790">
        <v>42643</v>
      </c>
      <c r="AD502" s="784"/>
      <c r="AE502" s="843" t="s">
        <v>825</v>
      </c>
      <c r="AF502" s="781"/>
      <c r="AG502" s="781"/>
      <c r="AH502" s="791"/>
      <c r="AI502" s="792">
        <v>3953.6000000000004</v>
      </c>
      <c r="AJ502" s="793">
        <v>1.1200000000000001</v>
      </c>
      <c r="AK502" s="784">
        <v>0</v>
      </c>
      <c r="AL502" s="845">
        <v>0.73398956237881841</v>
      </c>
      <c r="AM502" s="803">
        <v>0.5211868756988528</v>
      </c>
      <c r="AN502" s="803">
        <v>0.88785311651886745</v>
      </c>
      <c r="AO502" s="804">
        <v>0.85704271877003357</v>
      </c>
      <c r="AP502" s="784">
        <v>0</v>
      </c>
      <c r="AQ502" s="797">
        <v>2901.9011338208966</v>
      </c>
      <c r="AR502" s="798">
        <v>0.58372930078271523</v>
      </c>
      <c r="AS502" s="798">
        <v>2901.9011338208966</v>
      </c>
      <c r="AT502" s="798">
        <v>0.58372930078271523</v>
      </c>
      <c r="AU502" s="784">
        <v>0</v>
      </c>
      <c r="AV502" s="798">
        <v>2576.4619654925182</v>
      </c>
      <c r="AW502" s="798">
        <v>0.50028094696854897</v>
      </c>
      <c r="AX502" s="798">
        <v>2576.4619654925182</v>
      </c>
      <c r="AY502" s="798">
        <v>0.50028094696854897</v>
      </c>
      <c r="AZ502" s="784"/>
      <c r="BA502" s="798">
        <v>0</v>
      </c>
      <c r="BB502" s="798">
        <v>2576.4619654925182</v>
      </c>
      <c r="BC502" s="798">
        <v>2576.4619654925182</v>
      </c>
      <c r="BD502" s="798">
        <v>2576.4619654925182</v>
      </c>
      <c r="BE502" s="798">
        <v>2576.4619654925182</v>
      </c>
      <c r="BF502" s="798">
        <v>2576.4619654925182</v>
      </c>
      <c r="BG502" s="798">
        <v>2576.4619654925182</v>
      </c>
      <c r="BH502" s="798">
        <v>2576.4619654925182</v>
      </c>
      <c r="BI502" s="798">
        <v>211.66401416227546</v>
      </c>
      <c r="BJ502" s="798">
        <v>0</v>
      </c>
      <c r="BK502" s="798">
        <v>0</v>
      </c>
      <c r="BL502" s="798">
        <v>0</v>
      </c>
      <c r="BM502" s="798">
        <v>0</v>
      </c>
      <c r="BN502" s="798">
        <v>0</v>
      </c>
      <c r="BO502" s="798">
        <v>0</v>
      </c>
      <c r="BP502" s="798">
        <v>0</v>
      </c>
      <c r="BQ502" s="798">
        <v>0</v>
      </c>
      <c r="BR502" s="798">
        <v>0</v>
      </c>
      <c r="BS502" s="798">
        <v>0</v>
      </c>
      <c r="BT502" s="798">
        <v>0</v>
      </c>
      <c r="BU502" s="798">
        <v>0</v>
      </c>
      <c r="BV502" s="798">
        <v>0</v>
      </c>
      <c r="BW502" s="798">
        <v>0</v>
      </c>
      <c r="BX502" s="798">
        <v>0</v>
      </c>
      <c r="BY502" s="798">
        <v>0</v>
      </c>
      <c r="BZ502" s="798">
        <v>0</v>
      </c>
      <c r="CA502" s="784"/>
      <c r="CB502" s="798">
        <v>0</v>
      </c>
      <c r="CC502" s="798">
        <v>0.50028094696854897</v>
      </c>
      <c r="CD502" s="798">
        <v>0.50028094696854897</v>
      </c>
      <c r="CE502" s="798">
        <v>0.50028094696854897</v>
      </c>
      <c r="CF502" s="798">
        <v>0.50028094696854897</v>
      </c>
      <c r="CG502" s="798">
        <v>0.50028094696854897</v>
      </c>
      <c r="CH502" s="798">
        <v>0.50028094696854897</v>
      </c>
      <c r="CI502" s="798">
        <v>0.50028094696854897</v>
      </c>
      <c r="CJ502" s="798">
        <v>4.1099567881269006E-2</v>
      </c>
      <c r="CK502" s="798">
        <v>0</v>
      </c>
      <c r="CL502" s="798">
        <v>0</v>
      </c>
      <c r="CM502" s="798">
        <v>0</v>
      </c>
      <c r="CN502" s="798">
        <v>0</v>
      </c>
      <c r="CO502" s="798">
        <v>0</v>
      </c>
      <c r="CP502" s="798">
        <v>0</v>
      </c>
      <c r="CQ502" s="798">
        <v>0</v>
      </c>
      <c r="CR502" s="798">
        <v>0</v>
      </c>
      <c r="CS502" s="798">
        <v>0</v>
      </c>
      <c r="CT502" s="798">
        <v>0</v>
      </c>
      <c r="CU502" s="798">
        <v>0</v>
      </c>
      <c r="CV502" s="798">
        <v>0</v>
      </c>
      <c r="CW502" s="798">
        <v>0</v>
      </c>
      <c r="CX502" s="798">
        <v>0</v>
      </c>
      <c r="CY502" s="798">
        <v>0</v>
      </c>
      <c r="CZ502" s="798">
        <v>0</v>
      </c>
      <c r="DA502" s="799">
        <v>0</v>
      </c>
    </row>
    <row r="503" spans="2:105">
      <c r="B503" s="780">
        <v>19650</v>
      </c>
      <c r="C503" s="781" t="s">
        <v>682</v>
      </c>
      <c r="D503" s="781" t="s">
        <v>877</v>
      </c>
      <c r="E503" s="781" t="s">
        <v>120</v>
      </c>
      <c r="F503" s="781" t="s">
        <v>820</v>
      </c>
      <c r="G503" s="806" t="s">
        <v>821</v>
      </c>
      <c r="H503" s="807">
        <v>2016</v>
      </c>
      <c r="I503" s="784"/>
      <c r="J503" s="841" t="s">
        <v>928</v>
      </c>
      <c r="K503" s="842"/>
      <c r="L503" s="764" t="s">
        <v>741</v>
      </c>
      <c r="M503" s="781"/>
      <c r="N503" s="781"/>
      <c r="O503" s="781"/>
      <c r="P503" s="781"/>
      <c r="Q503" s="781"/>
      <c r="R503" s="781"/>
      <c r="S503" s="784"/>
      <c r="T503" s="843" t="s">
        <v>833</v>
      </c>
      <c r="U503" s="781" t="s">
        <v>764</v>
      </c>
      <c r="V503" s="801">
        <v>42639</v>
      </c>
      <c r="W503" s="801">
        <v>42639</v>
      </c>
      <c r="X503" s="801">
        <v>42639</v>
      </c>
      <c r="Y503" s="787" t="s">
        <v>864</v>
      </c>
      <c r="Z503" s="787">
        <v>85</v>
      </c>
      <c r="AA503" s="844" t="s">
        <v>833</v>
      </c>
      <c r="AB503" s="787">
        <v>1994</v>
      </c>
      <c r="AC503" s="790">
        <v>42735</v>
      </c>
      <c r="AD503" s="784"/>
      <c r="AE503" s="843" t="s">
        <v>825</v>
      </c>
      <c r="AF503" s="781"/>
      <c r="AG503" s="781"/>
      <c r="AH503" s="791"/>
      <c r="AI503" s="792">
        <v>27420.050000000003</v>
      </c>
      <c r="AJ503" s="793">
        <v>4.6900000000000004</v>
      </c>
      <c r="AK503" s="784">
        <v>0</v>
      </c>
      <c r="AL503" s="845">
        <v>0.6614778980731737</v>
      </c>
      <c r="AM503" s="803">
        <v>0.46959931737407956</v>
      </c>
      <c r="AN503" s="803">
        <v>0.88785311651886767</v>
      </c>
      <c r="AO503" s="804">
        <v>0.85704271877003357</v>
      </c>
      <c r="AP503" s="784">
        <v>0</v>
      </c>
      <c r="AQ503" s="797">
        <v>18137.757039061329</v>
      </c>
      <c r="AR503" s="798">
        <v>2.2024207984844333</v>
      </c>
      <c r="AS503" s="798">
        <v>5040.3349471997881</v>
      </c>
      <c r="AT503" s="798">
        <v>0.61203480094776108</v>
      </c>
      <c r="AU503" s="784">
        <v>0</v>
      </c>
      <c r="AV503" s="798">
        <v>16103.664113792631</v>
      </c>
      <c r="AW503" s="798">
        <v>1.8875687090087669</v>
      </c>
      <c r="AX503" s="798">
        <v>4475.0770911702957</v>
      </c>
      <c r="AY503" s="798">
        <v>0.52453996978614548</v>
      </c>
      <c r="AZ503" s="784"/>
      <c r="BA503" s="798">
        <v>0</v>
      </c>
      <c r="BB503" s="798">
        <v>16103.664113792631</v>
      </c>
      <c r="BC503" s="798">
        <v>16103.664113792631</v>
      </c>
      <c r="BD503" s="798">
        <v>16103.664113792631</v>
      </c>
      <c r="BE503" s="798">
        <v>16103.664113792631</v>
      </c>
      <c r="BF503" s="798">
        <v>4475.0770911702957</v>
      </c>
      <c r="BG503" s="798">
        <v>0</v>
      </c>
      <c r="BH503" s="798">
        <v>0</v>
      </c>
      <c r="BI503" s="798">
        <v>0</v>
      </c>
      <c r="BJ503" s="798">
        <v>0</v>
      </c>
      <c r="BK503" s="798">
        <v>0</v>
      </c>
      <c r="BL503" s="798">
        <v>0</v>
      </c>
      <c r="BM503" s="798">
        <v>0</v>
      </c>
      <c r="BN503" s="798">
        <v>0</v>
      </c>
      <c r="BO503" s="798">
        <v>0</v>
      </c>
      <c r="BP503" s="798">
        <v>0</v>
      </c>
      <c r="BQ503" s="798">
        <v>0</v>
      </c>
      <c r="BR503" s="798">
        <v>0</v>
      </c>
      <c r="BS503" s="798">
        <v>0</v>
      </c>
      <c r="BT503" s="798">
        <v>0</v>
      </c>
      <c r="BU503" s="798">
        <v>0</v>
      </c>
      <c r="BV503" s="798">
        <v>0</v>
      </c>
      <c r="BW503" s="798">
        <v>0</v>
      </c>
      <c r="BX503" s="798">
        <v>0</v>
      </c>
      <c r="BY503" s="798">
        <v>0</v>
      </c>
      <c r="BZ503" s="798">
        <v>0</v>
      </c>
      <c r="CA503" s="784"/>
      <c r="CB503" s="798">
        <v>0</v>
      </c>
      <c r="CC503" s="798">
        <v>1.8875687090087669</v>
      </c>
      <c r="CD503" s="798">
        <v>1.8875687090087669</v>
      </c>
      <c r="CE503" s="798">
        <v>1.8875687090087669</v>
      </c>
      <c r="CF503" s="798">
        <v>1.8875687090087669</v>
      </c>
      <c r="CG503" s="798">
        <v>0.52453996978614548</v>
      </c>
      <c r="CH503" s="798">
        <v>0</v>
      </c>
      <c r="CI503" s="798">
        <v>0</v>
      </c>
      <c r="CJ503" s="798">
        <v>0</v>
      </c>
      <c r="CK503" s="798">
        <v>0</v>
      </c>
      <c r="CL503" s="798">
        <v>0</v>
      </c>
      <c r="CM503" s="798">
        <v>0</v>
      </c>
      <c r="CN503" s="798">
        <v>0</v>
      </c>
      <c r="CO503" s="798">
        <v>0</v>
      </c>
      <c r="CP503" s="798">
        <v>0</v>
      </c>
      <c r="CQ503" s="798">
        <v>0</v>
      </c>
      <c r="CR503" s="798">
        <v>0</v>
      </c>
      <c r="CS503" s="798">
        <v>0</v>
      </c>
      <c r="CT503" s="798">
        <v>0</v>
      </c>
      <c r="CU503" s="798">
        <v>0</v>
      </c>
      <c r="CV503" s="798">
        <v>0</v>
      </c>
      <c r="CW503" s="798">
        <v>0</v>
      </c>
      <c r="CX503" s="798">
        <v>0</v>
      </c>
      <c r="CY503" s="798">
        <v>0</v>
      </c>
      <c r="CZ503" s="798">
        <v>0</v>
      </c>
      <c r="DA503" s="799">
        <v>0</v>
      </c>
    </row>
    <row r="504" spans="2:105">
      <c r="B504" s="780">
        <v>19551</v>
      </c>
      <c r="C504" s="781" t="s">
        <v>682</v>
      </c>
      <c r="D504" s="781" t="s">
        <v>877</v>
      </c>
      <c r="E504" s="781" t="s">
        <v>120</v>
      </c>
      <c r="F504" s="781" t="s">
        <v>820</v>
      </c>
      <c r="G504" s="806" t="s">
        <v>821</v>
      </c>
      <c r="H504" s="807">
        <v>2016</v>
      </c>
      <c r="I504" s="784"/>
      <c r="J504" s="841" t="s">
        <v>929</v>
      </c>
      <c r="K504" s="842"/>
      <c r="L504" s="764" t="s">
        <v>741</v>
      </c>
      <c r="M504" s="781"/>
      <c r="N504" s="781"/>
      <c r="O504" s="781"/>
      <c r="P504" s="781"/>
      <c r="Q504" s="781"/>
      <c r="R504" s="781"/>
      <c r="S504" s="784"/>
      <c r="T504" s="843" t="s">
        <v>833</v>
      </c>
      <c r="U504" s="781" t="s">
        <v>764</v>
      </c>
      <c r="V504" s="801">
        <v>42549.68681712963</v>
      </c>
      <c r="W504" s="801">
        <v>42541</v>
      </c>
      <c r="X504" s="801">
        <v>42542</v>
      </c>
      <c r="Y504" s="787" t="s">
        <v>864</v>
      </c>
      <c r="Z504" s="787">
        <v>56</v>
      </c>
      <c r="AA504" s="844" t="s">
        <v>833</v>
      </c>
      <c r="AB504" s="787">
        <v>1273</v>
      </c>
      <c r="AC504" s="790">
        <v>42643</v>
      </c>
      <c r="AD504" s="784"/>
      <c r="AE504" s="843" t="s">
        <v>825</v>
      </c>
      <c r="AF504" s="781"/>
      <c r="AG504" s="781"/>
      <c r="AH504" s="791"/>
      <c r="AI504" s="792">
        <v>9791.5139999999992</v>
      </c>
      <c r="AJ504" s="793">
        <v>3.0820000000000003</v>
      </c>
      <c r="AK504" s="784">
        <v>0</v>
      </c>
      <c r="AL504" s="845">
        <v>0.78494717425486615</v>
      </c>
      <c r="AM504" s="803">
        <v>0.55737054899343996</v>
      </c>
      <c r="AN504" s="803">
        <v>0.88785311651886767</v>
      </c>
      <c r="AO504" s="804">
        <v>0.85704271877003357</v>
      </c>
      <c r="AP504" s="784">
        <v>0</v>
      </c>
      <c r="AQ504" s="797">
        <v>7685.8212459769611</v>
      </c>
      <c r="AR504" s="798">
        <v>1.7178160319977822</v>
      </c>
      <c r="AS504" s="798">
        <v>7685.8212459769611</v>
      </c>
      <c r="AT504" s="798">
        <v>1.7178160319977822</v>
      </c>
      <c r="AU504" s="784">
        <v>0</v>
      </c>
      <c r="AV504" s="798">
        <v>6823.8803462475717</v>
      </c>
      <c r="AW504" s="798">
        <v>1.4722417224101303</v>
      </c>
      <c r="AX504" s="798">
        <v>6823.8803462475717</v>
      </c>
      <c r="AY504" s="798">
        <v>1.4722417224101303</v>
      </c>
      <c r="AZ504" s="784"/>
      <c r="BA504" s="798">
        <v>0</v>
      </c>
      <c r="BB504" s="798">
        <v>6823.8803462475717</v>
      </c>
      <c r="BC504" s="798">
        <v>6823.8803462475717</v>
      </c>
      <c r="BD504" s="798">
        <v>6823.8803462475717</v>
      </c>
      <c r="BE504" s="798">
        <v>6823.8803462475717</v>
      </c>
      <c r="BF504" s="798">
        <v>6823.8803462475717</v>
      </c>
      <c r="BG504" s="798">
        <v>6823.8803462475717</v>
      </c>
      <c r="BH504" s="798">
        <v>6823.8803462475717</v>
      </c>
      <c r="BI504" s="798">
        <v>5930.3536783095842</v>
      </c>
      <c r="BJ504" s="798">
        <v>0</v>
      </c>
      <c r="BK504" s="798">
        <v>0</v>
      </c>
      <c r="BL504" s="798">
        <v>0</v>
      </c>
      <c r="BM504" s="798">
        <v>0</v>
      </c>
      <c r="BN504" s="798">
        <v>0</v>
      </c>
      <c r="BO504" s="798">
        <v>0</v>
      </c>
      <c r="BP504" s="798">
        <v>0</v>
      </c>
      <c r="BQ504" s="798">
        <v>0</v>
      </c>
      <c r="BR504" s="798">
        <v>0</v>
      </c>
      <c r="BS504" s="798">
        <v>0</v>
      </c>
      <c r="BT504" s="798">
        <v>0</v>
      </c>
      <c r="BU504" s="798">
        <v>0</v>
      </c>
      <c r="BV504" s="798">
        <v>0</v>
      </c>
      <c r="BW504" s="798">
        <v>0</v>
      </c>
      <c r="BX504" s="798">
        <v>0</v>
      </c>
      <c r="BY504" s="798">
        <v>0</v>
      </c>
      <c r="BZ504" s="798">
        <v>0</v>
      </c>
      <c r="CA504" s="784"/>
      <c r="CB504" s="798">
        <v>0</v>
      </c>
      <c r="CC504" s="798">
        <v>1.4722417224101303</v>
      </c>
      <c r="CD504" s="798">
        <v>1.4722417224101303</v>
      </c>
      <c r="CE504" s="798">
        <v>1.4722417224101303</v>
      </c>
      <c r="CF504" s="798">
        <v>1.4722417224101303</v>
      </c>
      <c r="CG504" s="798">
        <v>1.4722417224101303</v>
      </c>
      <c r="CH504" s="798">
        <v>1.4722417224101303</v>
      </c>
      <c r="CI504" s="798">
        <v>1.4722417224101303</v>
      </c>
      <c r="CJ504" s="798">
        <v>1.2794647137470474</v>
      </c>
      <c r="CK504" s="798">
        <v>0</v>
      </c>
      <c r="CL504" s="798">
        <v>0</v>
      </c>
      <c r="CM504" s="798">
        <v>0</v>
      </c>
      <c r="CN504" s="798">
        <v>0</v>
      </c>
      <c r="CO504" s="798">
        <v>0</v>
      </c>
      <c r="CP504" s="798">
        <v>0</v>
      </c>
      <c r="CQ504" s="798">
        <v>0</v>
      </c>
      <c r="CR504" s="798">
        <v>0</v>
      </c>
      <c r="CS504" s="798">
        <v>0</v>
      </c>
      <c r="CT504" s="798">
        <v>0</v>
      </c>
      <c r="CU504" s="798">
        <v>0</v>
      </c>
      <c r="CV504" s="798">
        <v>0</v>
      </c>
      <c r="CW504" s="798">
        <v>0</v>
      </c>
      <c r="CX504" s="798">
        <v>0</v>
      </c>
      <c r="CY504" s="798">
        <v>0</v>
      </c>
      <c r="CZ504" s="798">
        <v>0</v>
      </c>
      <c r="DA504" s="799">
        <v>0</v>
      </c>
    </row>
    <row r="505" spans="2:105">
      <c r="B505" s="780">
        <v>19602</v>
      </c>
      <c r="C505" s="781" t="s">
        <v>682</v>
      </c>
      <c r="D505" s="781" t="s">
        <v>877</v>
      </c>
      <c r="E505" s="781" t="s">
        <v>120</v>
      </c>
      <c r="F505" s="781" t="s">
        <v>820</v>
      </c>
      <c r="G505" s="806" t="s">
        <v>821</v>
      </c>
      <c r="H505" s="807">
        <v>2016</v>
      </c>
      <c r="I505" s="784"/>
      <c r="J505" s="841" t="s">
        <v>930</v>
      </c>
      <c r="K505" s="842"/>
      <c r="L505" s="764" t="s">
        <v>741</v>
      </c>
      <c r="M505" s="781"/>
      <c r="N505" s="781"/>
      <c r="O505" s="781"/>
      <c r="P505" s="781"/>
      <c r="Q505" s="781"/>
      <c r="R505" s="781"/>
      <c r="S505" s="784"/>
      <c r="T505" s="843" t="s">
        <v>833</v>
      </c>
      <c r="U505" s="781" t="s">
        <v>764</v>
      </c>
      <c r="V505" s="801">
        <v>42594.53496527778</v>
      </c>
      <c r="W505" s="801">
        <v>42408</v>
      </c>
      <c r="X505" s="801">
        <v>42408</v>
      </c>
      <c r="Y505" s="787" t="s">
        <v>864</v>
      </c>
      <c r="Z505" s="787">
        <v>22</v>
      </c>
      <c r="AA505" s="844" t="s">
        <v>833</v>
      </c>
      <c r="AB505" s="787">
        <v>425</v>
      </c>
      <c r="AC505" s="790">
        <v>42643</v>
      </c>
      <c r="AD505" s="784"/>
      <c r="AE505" s="843" t="s">
        <v>825</v>
      </c>
      <c r="AF505" s="781"/>
      <c r="AG505" s="781"/>
      <c r="AH505" s="791"/>
      <c r="AI505" s="792">
        <v>8959.14</v>
      </c>
      <c r="AJ505" s="793">
        <v>1.6920000000000002</v>
      </c>
      <c r="AK505" s="784">
        <v>0</v>
      </c>
      <c r="AL505" s="845">
        <v>0.59126394197466425</v>
      </c>
      <c r="AM505" s="803">
        <v>0.41984112911965293</v>
      </c>
      <c r="AN505" s="803">
        <v>0.88785311651886767</v>
      </c>
      <c r="AO505" s="804">
        <v>0.85704271877003357</v>
      </c>
      <c r="AP505" s="784">
        <v>0</v>
      </c>
      <c r="AQ505" s="797">
        <v>5297.2164331028935</v>
      </c>
      <c r="AR505" s="798">
        <v>0.71037119047045283</v>
      </c>
      <c r="AS505" s="798">
        <v>3821.5990131167214</v>
      </c>
      <c r="AT505" s="798">
        <v>0.51248686451314984</v>
      </c>
      <c r="AU505" s="784">
        <v>0</v>
      </c>
      <c r="AV505" s="798">
        <v>4703.1501190053641</v>
      </c>
      <c r="AW505" s="798">
        <v>0.60881845641670229</v>
      </c>
      <c r="AX505" s="798">
        <v>3393.0185938811101</v>
      </c>
      <c r="AY505" s="798">
        <v>0.43922313569627969</v>
      </c>
      <c r="AZ505" s="784"/>
      <c r="BA505" s="798">
        <v>0</v>
      </c>
      <c r="BB505" s="798">
        <v>4703.1501190053641</v>
      </c>
      <c r="BC505" s="798">
        <v>4703.1501190053641</v>
      </c>
      <c r="BD505" s="798">
        <v>4703.1501190053641</v>
      </c>
      <c r="BE505" s="798">
        <v>4703.1501190053641</v>
      </c>
      <c r="BF505" s="798">
        <v>3393.0185938811101</v>
      </c>
      <c r="BG505" s="798">
        <v>0</v>
      </c>
      <c r="BH505" s="798">
        <v>0</v>
      </c>
      <c r="BI505" s="798">
        <v>0</v>
      </c>
      <c r="BJ505" s="798">
        <v>0</v>
      </c>
      <c r="BK505" s="798">
        <v>0</v>
      </c>
      <c r="BL505" s="798">
        <v>0</v>
      </c>
      <c r="BM505" s="798">
        <v>0</v>
      </c>
      <c r="BN505" s="798">
        <v>0</v>
      </c>
      <c r="BO505" s="798">
        <v>0</v>
      </c>
      <c r="BP505" s="798">
        <v>0</v>
      </c>
      <c r="BQ505" s="798">
        <v>0</v>
      </c>
      <c r="BR505" s="798">
        <v>0</v>
      </c>
      <c r="BS505" s="798">
        <v>0</v>
      </c>
      <c r="BT505" s="798">
        <v>0</v>
      </c>
      <c r="BU505" s="798">
        <v>0</v>
      </c>
      <c r="BV505" s="798">
        <v>0</v>
      </c>
      <c r="BW505" s="798">
        <v>0</v>
      </c>
      <c r="BX505" s="798">
        <v>0</v>
      </c>
      <c r="BY505" s="798">
        <v>0</v>
      </c>
      <c r="BZ505" s="798">
        <v>0</v>
      </c>
      <c r="CA505" s="784"/>
      <c r="CB505" s="798">
        <v>0</v>
      </c>
      <c r="CC505" s="798">
        <v>0.60881845641670229</v>
      </c>
      <c r="CD505" s="798">
        <v>0.60881845641670229</v>
      </c>
      <c r="CE505" s="798">
        <v>0.60881845641670229</v>
      </c>
      <c r="CF505" s="798">
        <v>0.60881845641670229</v>
      </c>
      <c r="CG505" s="798">
        <v>0.43922313569627969</v>
      </c>
      <c r="CH505" s="798">
        <v>0</v>
      </c>
      <c r="CI505" s="798">
        <v>0</v>
      </c>
      <c r="CJ505" s="798">
        <v>0</v>
      </c>
      <c r="CK505" s="798">
        <v>0</v>
      </c>
      <c r="CL505" s="798">
        <v>0</v>
      </c>
      <c r="CM505" s="798">
        <v>0</v>
      </c>
      <c r="CN505" s="798">
        <v>0</v>
      </c>
      <c r="CO505" s="798">
        <v>0</v>
      </c>
      <c r="CP505" s="798">
        <v>0</v>
      </c>
      <c r="CQ505" s="798">
        <v>0</v>
      </c>
      <c r="CR505" s="798">
        <v>0</v>
      </c>
      <c r="CS505" s="798">
        <v>0</v>
      </c>
      <c r="CT505" s="798">
        <v>0</v>
      </c>
      <c r="CU505" s="798">
        <v>0</v>
      </c>
      <c r="CV505" s="798">
        <v>0</v>
      </c>
      <c r="CW505" s="798">
        <v>0</v>
      </c>
      <c r="CX505" s="798">
        <v>0</v>
      </c>
      <c r="CY505" s="798">
        <v>0</v>
      </c>
      <c r="CZ505" s="798">
        <v>0</v>
      </c>
      <c r="DA505" s="799">
        <v>0</v>
      </c>
    </row>
    <row r="506" spans="2:105">
      <c r="B506" s="780">
        <v>19586</v>
      </c>
      <c r="C506" s="781" t="s">
        <v>682</v>
      </c>
      <c r="D506" s="781" t="s">
        <v>877</v>
      </c>
      <c r="E506" s="781" t="s">
        <v>120</v>
      </c>
      <c r="F506" s="781" t="s">
        <v>820</v>
      </c>
      <c r="G506" s="806" t="s">
        <v>821</v>
      </c>
      <c r="H506" s="807">
        <v>2016</v>
      </c>
      <c r="I506" s="784"/>
      <c r="J506" s="841" t="s">
        <v>931</v>
      </c>
      <c r="K506" s="842"/>
      <c r="L506" s="764" t="s">
        <v>741</v>
      </c>
      <c r="M506" s="781"/>
      <c r="N506" s="781"/>
      <c r="O506" s="781"/>
      <c r="P506" s="781"/>
      <c r="Q506" s="781"/>
      <c r="R506" s="781"/>
      <c r="S506" s="784"/>
      <c r="T506" s="843" t="s">
        <v>833</v>
      </c>
      <c r="U506" s="781" t="s">
        <v>764</v>
      </c>
      <c r="V506" s="801">
        <v>42584.525949074072</v>
      </c>
      <c r="W506" s="801">
        <v>42556</v>
      </c>
      <c r="X506" s="801">
        <v>42556</v>
      </c>
      <c r="Y506" s="787" t="s">
        <v>864</v>
      </c>
      <c r="Z506" s="787">
        <v>91</v>
      </c>
      <c r="AA506" s="844" t="s">
        <v>833</v>
      </c>
      <c r="AB506" s="787">
        <v>2144</v>
      </c>
      <c r="AC506" s="790">
        <v>42643</v>
      </c>
      <c r="AD506" s="784"/>
      <c r="AE506" s="843" t="s">
        <v>825</v>
      </c>
      <c r="AF506" s="781"/>
      <c r="AG506" s="781"/>
      <c r="AH506" s="791"/>
      <c r="AI506" s="792">
        <v>18786.66</v>
      </c>
      <c r="AJ506" s="793">
        <v>4.4350000000000005</v>
      </c>
      <c r="AK506" s="784">
        <v>0</v>
      </c>
      <c r="AL506" s="845">
        <v>0.79627004946506463</v>
      </c>
      <c r="AM506" s="803">
        <v>0.56541062784089036</v>
      </c>
      <c r="AN506" s="803">
        <v>0.88785311651886756</v>
      </c>
      <c r="AO506" s="804">
        <v>0.85704271877003368</v>
      </c>
      <c r="AP506" s="784">
        <v>0</v>
      </c>
      <c r="AQ506" s="797">
        <v>14959.254687483352</v>
      </c>
      <c r="AR506" s="798">
        <v>2.5075961344743489</v>
      </c>
      <c r="AS506" s="798">
        <v>14959.254687483352</v>
      </c>
      <c r="AT506" s="798">
        <v>2.5075961344743489</v>
      </c>
      <c r="AU506" s="784">
        <v>0</v>
      </c>
      <c r="AV506" s="798">
        <v>13281.620895081573</v>
      </c>
      <c r="AW506" s="798">
        <v>2.149117008667123</v>
      </c>
      <c r="AX506" s="798">
        <v>13281.620895081573</v>
      </c>
      <c r="AY506" s="798">
        <v>2.149117008667123</v>
      </c>
      <c r="AZ506" s="784"/>
      <c r="BA506" s="798">
        <v>0</v>
      </c>
      <c r="BB506" s="798">
        <v>13281.620895081573</v>
      </c>
      <c r="BC506" s="798">
        <v>13281.620895081573</v>
      </c>
      <c r="BD506" s="798">
        <v>13281.620895081573</v>
      </c>
      <c r="BE506" s="798">
        <v>13281.620895081573</v>
      </c>
      <c r="BF506" s="798">
        <v>13281.620895081573</v>
      </c>
      <c r="BG506" s="798">
        <v>11977.287964875266</v>
      </c>
      <c r="BH506" s="798">
        <v>0</v>
      </c>
      <c r="BI506" s="798">
        <v>0</v>
      </c>
      <c r="BJ506" s="798">
        <v>0</v>
      </c>
      <c r="BK506" s="798">
        <v>0</v>
      </c>
      <c r="BL506" s="798">
        <v>0</v>
      </c>
      <c r="BM506" s="798">
        <v>0</v>
      </c>
      <c r="BN506" s="798">
        <v>0</v>
      </c>
      <c r="BO506" s="798">
        <v>0</v>
      </c>
      <c r="BP506" s="798">
        <v>0</v>
      </c>
      <c r="BQ506" s="798">
        <v>0</v>
      </c>
      <c r="BR506" s="798">
        <v>0</v>
      </c>
      <c r="BS506" s="798">
        <v>0</v>
      </c>
      <c r="BT506" s="798">
        <v>0</v>
      </c>
      <c r="BU506" s="798">
        <v>0</v>
      </c>
      <c r="BV506" s="798">
        <v>0</v>
      </c>
      <c r="BW506" s="798">
        <v>0</v>
      </c>
      <c r="BX506" s="798">
        <v>0</v>
      </c>
      <c r="BY506" s="798">
        <v>0</v>
      </c>
      <c r="BZ506" s="798">
        <v>0</v>
      </c>
      <c r="CA506" s="784"/>
      <c r="CB506" s="798">
        <v>0</v>
      </c>
      <c r="CC506" s="798">
        <v>2.149117008667123</v>
      </c>
      <c r="CD506" s="798">
        <v>2.149117008667123</v>
      </c>
      <c r="CE506" s="798">
        <v>2.149117008667123</v>
      </c>
      <c r="CF506" s="798">
        <v>2.149117008667123</v>
      </c>
      <c r="CG506" s="798">
        <v>2.149117008667123</v>
      </c>
      <c r="CH506" s="798">
        <v>1.9380611362390021</v>
      </c>
      <c r="CI506" s="798">
        <v>0</v>
      </c>
      <c r="CJ506" s="798">
        <v>0</v>
      </c>
      <c r="CK506" s="798">
        <v>0</v>
      </c>
      <c r="CL506" s="798">
        <v>0</v>
      </c>
      <c r="CM506" s="798">
        <v>0</v>
      </c>
      <c r="CN506" s="798">
        <v>0</v>
      </c>
      <c r="CO506" s="798">
        <v>0</v>
      </c>
      <c r="CP506" s="798">
        <v>0</v>
      </c>
      <c r="CQ506" s="798">
        <v>0</v>
      </c>
      <c r="CR506" s="798">
        <v>0</v>
      </c>
      <c r="CS506" s="798">
        <v>0</v>
      </c>
      <c r="CT506" s="798">
        <v>0</v>
      </c>
      <c r="CU506" s="798">
        <v>0</v>
      </c>
      <c r="CV506" s="798">
        <v>0</v>
      </c>
      <c r="CW506" s="798">
        <v>0</v>
      </c>
      <c r="CX506" s="798">
        <v>0</v>
      </c>
      <c r="CY506" s="798">
        <v>0</v>
      </c>
      <c r="CZ506" s="798">
        <v>0</v>
      </c>
      <c r="DA506" s="799">
        <v>0</v>
      </c>
    </row>
    <row r="507" spans="2:105">
      <c r="B507" s="780">
        <v>19703</v>
      </c>
      <c r="C507" s="781" t="s">
        <v>682</v>
      </c>
      <c r="D507" s="781" t="s">
        <v>877</v>
      </c>
      <c r="E507" s="781" t="s">
        <v>120</v>
      </c>
      <c r="F507" s="781" t="s">
        <v>820</v>
      </c>
      <c r="G507" s="806" t="s">
        <v>821</v>
      </c>
      <c r="H507" s="807">
        <v>2016</v>
      </c>
      <c r="I507" s="784"/>
      <c r="J507" s="841" t="s">
        <v>932</v>
      </c>
      <c r="K507" s="842"/>
      <c r="L507" s="764" t="s">
        <v>741</v>
      </c>
      <c r="M507" s="781"/>
      <c r="N507" s="781"/>
      <c r="O507" s="781"/>
      <c r="P507" s="781"/>
      <c r="Q507" s="781"/>
      <c r="R507" s="781"/>
      <c r="S507" s="784"/>
      <c r="T507" s="843" t="s">
        <v>833</v>
      </c>
      <c r="U507" s="781" t="s">
        <v>764</v>
      </c>
      <c r="V507" s="801">
        <v>42676</v>
      </c>
      <c r="W507" s="801">
        <v>42676</v>
      </c>
      <c r="X507" s="801">
        <v>42676</v>
      </c>
      <c r="Y507" s="787" t="s">
        <v>864</v>
      </c>
      <c r="Z507" s="787">
        <v>34</v>
      </c>
      <c r="AA507" s="844" t="s">
        <v>833</v>
      </c>
      <c r="AB507" s="787">
        <v>713</v>
      </c>
      <c r="AC507" s="790">
        <v>42825</v>
      </c>
      <c r="AD507" s="784"/>
      <c r="AE507" s="843" t="s">
        <v>825</v>
      </c>
      <c r="AF507" s="781"/>
      <c r="AG507" s="781"/>
      <c r="AH507" s="791"/>
      <c r="AI507" s="792">
        <v>8497.8100000000013</v>
      </c>
      <c r="AJ507" s="793">
        <v>1.6600000000000001</v>
      </c>
      <c r="AK507" s="784">
        <v>0</v>
      </c>
      <c r="AL507" s="845">
        <v>0.71931743959891281</v>
      </c>
      <c r="AM507" s="803">
        <v>0.51109673156602886</v>
      </c>
      <c r="AN507" s="803">
        <v>0.88785311651886778</v>
      </c>
      <c r="AO507" s="804">
        <v>0.85704271877003357</v>
      </c>
      <c r="AP507" s="784">
        <v>0</v>
      </c>
      <c r="AQ507" s="797">
        <v>6112.6229313980384</v>
      </c>
      <c r="AR507" s="798">
        <v>0.84842057439960805</v>
      </c>
      <c r="AS507" s="798">
        <v>5437.1619581455643</v>
      </c>
      <c r="AT507" s="798">
        <v>0.75466786081936554</v>
      </c>
      <c r="AU507" s="784">
        <v>0</v>
      </c>
      <c r="AV507" s="798">
        <v>5427.1113197464456</v>
      </c>
      <c r="AW507" s="798">
        <v>0.72713267574387364</v>
      </c>
      <c r="AX507" s="798">
        <v>4827.4011895573685</v>
      </c>
      <c r="AY507" s="798">
        <v>0.64678259520499437</v>
      </c>
      <c r="AZ507" s="784"/>
      <c r="BA507" s="798">
        <v>0</v>
      </c>
      <c r="BB507" s="798">
        <v>5427.1113197464456</v>
      </c>
      <c r="BC507" s="798">
        <v>5427.1113197464456</v>
      </c>
      <c r="BD507" s="798">
        <v>5427.1113197464456</v>
      </c>
      <c r="BE507" s="798">
        <v>5427.1113197464456</v>
      </c>
      <c r="BF507" s="798">
        <v>4827.4011895573685</v>
      </c>
      <c r="BG507" s="798">
        <v>0</v>
      </c>
      <c r="BH507" s="798">
        <v>0</v>
      </c>
      <c r="BI507" s="798">
        <v>0</v>
      </c>
      <c r="BJ507" s="798">
        <v>0</v>
      </c>
      <c r="BK507" s="798">
        <v>0</v>
      </c>
      <c r="BL507" s="798">
        <v>0</v>
      </c>
      <c r="BM507" s="798">
        <v>0</v>
      </c>
      <c r="BN507" s="798">
        <v>0</v>
      </c>
      <c r="BO507" s="798">
        <v>0</v>
      </c>
      <c r="BP507" s="798">
        <v>0</v>
      </c>
      <c r="BQ507" s="798">
        <v>0</v>
      </c>
      <c r="BR507" s="798">
        <v>0</v>
      </c>
      <c r="BS507" s="798">
        <v>0</v>
      </c>
      <c r="BT507" s="798">
        <v>0</v>
      </c>
      <c r="BU507" s="798">
        <v>0</v>
      </c>
      <c r="BV507" s="798">
        <v>0</v>
      </c>
      <c r="BW507" s="798">
        <v>0</v>
      </c>
      <c r="BX507" s="798">
        <v>0</v>
      </c>
      <c r="BY507" s="798">
        <v>0</v>
      </c>
      <c r="BZ507" s="798">
        <v>0</v>
      </c>
      <c r="CA507" s="784"/>
      <c r="CB507" s="798">
        <v>0</v>
      </c>
      <c r="CC507" s="798">
        <v>0.72713267574387364</v>
      </c>
      <c r="CD507" s="798">
        <v>0.72713267574387364</v>
      </c>
      <c r="CE507" s="798">
        <v>0.72713267574387364</v>
      </c>
      <c r="CF507" s="798">
        <v>0.72713267574387364</v>
      </c>
      <c r="CG507" s="798">
        <v>0.64678259520499437</v>
      </c>
      <c r="CH507" s="798">
        <v>0</v>
      </c>
      <c r="CI507" s="798">
        <v>0</v>
      </c>
      <c r="CJ507" s="798">
        <v>0</v>
      </c>
      <c r="CK507" s="798">
        <v>0</v>
      </c>
      <c r="CL507" s="798">
        <v>0</v>
      </c>
      <c r="CM507" s="798">
        <v>0</v>
      </c>
      <c r="CN507" s="798">
        <v>0</v>
      </c>
      <c r="CO507" s="798">
        <v>0</v>
      </c>
      <c r="CP507" s="798">
        <v>0</v>
      </c>
      <c r="CQ507" s="798">
        <v>0</v>
      </c>
      <c r="CR507" s="798">
        <v>0</v>
      </c>
      <c r="CS507" s="798">
        <v>0</v>
      </c>
      <c r="CT507" s="798">
        <v>0</v>
      </c>
      <c r="CU507" s="798">
        <v>0</v>
      </c>
      <c r="CV507" s="798">
        <v>0</v>
      </c>
      <c r="CW507" s="798">
        <v>0</v>
      </c>
      <c r="CX507" s="798">
        <v>0</v>
      </c>
      <c r="CY507" s="798">
        <v>0</v>
      </c>
      <c r="CZ507" s="798">
        <v>0</v>
      </c>
      <c r="DA507" s="799">
        <v>0</v>
      </c>
    </row>
    <row r="508" spans="2:105">
      <c r="B508" s="780">
        <v>19653</v>
      </c>
      <c r="C508" s="781" t="s">
        <v>682</v>
      </c>
      <c r="D508" s="781" t="s">
        <v>877</v>
      </c>
      <c r="E508" s="781" t="s">
        <v>120</v>
      </c>
      <c r="F508" s="781" t="s">
        <v>820</v>
      </c>
      <c r="G508" s="806" t="s">
        <v>821</v>
      </c>
      <c r="H508" s="807">
        <v>2016</v>
      </c>
      <c r="I508" s="784"/>
      <c r="J508" s="841" t="s">
        <v>933</v>
      </c>
      <c r="K508" s="842"/>
      <c r="L508" s="764" t="s">
        <v>741</v>
      </c>
      <c r="M508" s="781"/>
      <c r="N508" s="781"/>
      <c r="O508" s="781"/>
      <c r="P508" s="781"/>
      <c r="Q508" s="781"/>
      <c r="R508" s="781"/>
      <c r="S508" s="784"/>
      <c r="T508" s="843" t="s">
        <v>833</v>
      </c>
      <c r="U508" s="781" t="s">
        <v>764</v>
      </c>
      <c r="V508" s="801">
        <v>42641</v>
      </c>
      <c r="W508" s="801">
        <v>42641</v>
      </c>
      <c r="X508" s="801">
        <v>42641</v>
      </c>
      <c r="Y508" s="787" t="s">
        <v>864</v>
      </c>
      <c r="Z508" s="787">
        <v>92</v>
      </c>
      <c r="AA508" s="844" t="s">
        <v>833</v>
      </c>
      <c r="AB508" s="787">
        <v>1857.48</v>
      </c>
      <c r="AC508" s="790">
        <v>42735</v>
      </c>
      <c r="AD508" s="784"/>
      <c r="AE508" s="843" t="s">
        <v>825</v>
      </c>
      <c r="AF508" s="781"/>
      <c r="AG508" s="781"/>
      <c r="AH508" s="791"/>
      <c r="AI508" s="792">
        <v>9812.2900000000009</v>
      </c>
      <c r="AJ508" s="793">
        <v>4.18</v>
      </c>
      <c r="AK508" s="784">
        <v>0</v>
      </c>
      <c r="AL508" s="845">
        <v>0.64204076198192384</v>
      </c>
      <c r="AM508" s="803">
        <v>0.45599670852645513</v>
      </c>
      <c r="AN508" s="803">
        <v>0.88785311651886767</v>
      </c>
      <c r="AO508" s="804">
        <v>0.85704271877003368</v>
      </c>
      <c r="AP508" s="784">
        <v>0</v>
      </c>
      <c r="AQ508" s="797">
        <v>6299.8901483876125</v>
      </c>
      <c r="AR508" s="798">
        <v>1.9060662416405822</v>
      </c>
      <c r="AS508" s="798">
        <v>6299.8901483876125</v>
      </c>
      <c r="AT508" s="798">
        <v>1.9060662416405822</v>
      </c>
      <c r="AU508" s="784">
        <v>0</v>
      </c>
      <c r="AV508" s="798">
        <v>5593.3771019724536</v>
      </c>
      <c r="AW508" s="798">
        <v>1.6335801938914245</v>
      </c>
      <c r="AX508" s="798">
        <v>5593.3771019724536</v>
      </c>
      <c r="AY508" s="798">
        <v>1.6335801938914245</v>
      </c>
      <c r="AZ508" s="784"/>
      <c r="BA508" s="798">
        <v>0</v>
      </c>
      <c r="BB508" s="798">
        <v>5593.3771019724536</v>
      </c>
      <c r="BC508" s="798">
        <v>5593.3771019724536</v>
      </c>
      <c r="BD508" s="798">
        <v>5593.3771019724536</v>
      </c>
      <c r="BE508" s="798">
        <v>5593.3771019724536</v>
      </c>
      <c r="BF508" s="798">
        <v>5593.3771019724536</v>
      </c>
      <c r="BG508" s="798">
        <v>5593.3771019724536</v>
      </c>
      <c r="BH508" s="798">
        <v>5593.3771019724536</v>
      </c>
      <c r="BI508" s="798">
        <v>5593.3771019724536</v>
      </c>
      <c r="BJ508" s="798">
        <v>5593.3771019724536</v>
      </c>
      <c r="BK508" s="798">
        <v>5593.3771019724536</v>
      </c>
      <c r="BL508" s="798">
        <v>3620.9255515324185</v>
      </c>
      <c r="BM508" s="798">
        <v>0</v>
      </c>
      <c r="BN508" s="798">
        <v>0</v>
      </c>
      <c r="BO508" s="798">
        <v>0</v>
      </c>
      <c r="BP508" s="798">
        <v>0</v>
      </c>
      <c r="BQ508" s="798">
        <v>0</v>
      </c>
      <c r="BR508" s="798">
        <v>0</v>
      </c>
      <c r="BS508" s="798">
        <v>0</v>
      </c>
      <c r="BT508" s="798">
        <v>0</v>
      </c>
      <c r="BU508" s="798">
        <v>0</v>
      </c>
      <c r="BV508" s="798">
        <v>0</v>
      </c>
      <c r="BW508" s="798">
        <v>0</v>
      </c>
      <c r="BX508" s="798">
        <v>0</v>
      </c>
      <c r="BY508" s="798">
        <v>0</v>
      </c>
      <c r="BZ508" s="798">
        <v>0</v>
      </c>
      <c r="CA508" s="784"/>
      <c r="CB508" s="798">
        <v>0</v>
      </c>
      <c r="CC508" s="798">
        <v>1.6335801938914245</v>
      </c>
      <c r="CD508" s="798">
        <v>1.6335801938914245</v>
      </c>
      <c r="CE508" s="798">
        <v>1.6335801938914245</v>
      </c>
      <c r="CF508" s="798">
        <v>1.6335801938914245</v>
      </c>
      <c r="CG508" s="798">
        <v>1.6335801938914245</v>
      </c>
      <c r="CH508" s="798">
        <v>1.6335801938914245</v>
      </c>
      <c r="CI508" s="798">
        <v>1.6335801938914245</v>
      </c>
      <c r="CJ508" s="798">
        <v>1.6335801938914245</v>
      </c>
      <c r="CK508" s="798">
        <v>1.6335801938914245</v>
      </c>
      <c r="CL508" s="798">
        <v>1.6335801938914245</v>
      </c>
      <c r="CM508" s="798">
        <v>1.0575135837797967</v>
      </c>
      <c r="CN508" s="798">
        <v>0</v>
      </c>
      <c r="CO508" s="798">
        <v>0</v>
      </c>
      <c r="CP508" s="798">
        <v>0</v>
      </c>
      <c r="CQ508" s="798">
        <v>0</v>
      </c>
      <c r="CR508" s="798">
        <v>0</v>
      </c>
      <c r="CS508" s="798">
        <v>0</v>
      </c>
      <c r="CT508" s="798">
        <v>0</v>
      </c>
      <c r="CU508" s="798">
        <v>0</v>
      </c>
      <c r="CV508" s="798">
        <v>0</v>
      </c>
      <c r="CW508" s="798">
        <v>0</v>
      </c>
      <c r="CX508" s="798">
        <v>0</v>
      </c>
      <c r="CY508" s="798">
        <v>0</v>
      </c>
      <c r="CZ508" s="798">
        <v>0</v>
      </c>
      <c r="DA508" s="799">
        <v>0</v>
      </c>
    </row>
    <row r="509" spans="2:105">
      <c r="B509" s="780">
        <v>19579</v>
      </c>
      <c r="C509" s="781" t="s">
        <v>682</v>
      </c>
      <c r="D509" s="781" t="s">
        <v>877</v>
      </c>
      <c r="E509" s="781" t="s">
        <v>120</v>
      </c>
      <c r="F509" s="781" t="s">
        <v>820</v>
      </c>
      <c r="G509" s="806" t="s">
        <v>821</v>
      </c>
      <c r="H509" s="807">
        <v>2016</v>
      </c>
      <c r="I509" s="784"/>
      <c r="J509" s="841" t="s">
        <v>934</v>
      </c>
      <c r="K509" s="842"/>
      <c r="L509" s="764" t="s">
        <v>741</v>
      </c>
      <c r="M509" s="781"/>
      <c r="N509" s="781"/>
      <c r="O509" s="781"/>
      <c r="P509" s="781"/>
      <c r="Q509" s="781"/>
      <c r="R509" s="781"/>
      <c r="S509" s="784"/>
      <c r="T509" s="843" t="s">
        <v>833</v>
      </c>
      <c r="U509" s="781" t="s">
        <v>764</v>
      </c>
      <c r="V509" s="801">
        <v>42572.671539351853</v>
      </c>
      <c r="W509" s="801">
        <v>42562</v>
      </c>
      <c r="X509" s="801">
        <v>42562</v>
      </c>
      <c r="Y509" s="787" t="s">
        <v>864</v>
      </c>
      <c r="Z509" s="787">
        <v>50</v>
      </c>
      <c r="AA509" s="844" t="s">
        <v>833</v>
      </c>
      <c r="AB509" s="787">
        <v>1003</v>
      </c>
      <c r="AC509" s="790">
        <v>42643</v>
      </c>
      <c r="AD509" s="784"/>
      <c r="AE509" s="843" t="s">
        <v>825</v>
      </c>
      <c r="AF509" s="781"/>
      <c r="AG509" s="781"/>
      <c r="AH509" s="791"/>
      <c r="AI509" s="792">
        <v>7783.65</v>
      </c>
      <c r="AJ509" s="793">
        <v>2.2049999999999996</v>
      </c>
      <c r="AK509" s="784">
        <v>0</v>
      </c>
      <c r="AL509" s="845">
        <v>0.60501591842863867</v>
      </c>
      <c r="AM509" s="803">
        <v>0.42960604950830572</v>
      </c>
      <c r="AN509" s="803">
        <v>0.88785311651886767</v>
      </c>
      <c r="AO509" s="804">
        <v>0.85704271877003357</v>
      </c>
      <c r="AP509" s="784">
        <v>0</v>
      </c>
      <c r="AQ509" s="797">
        <v>4709.2321534770736</v>
      </c>
      <c r="AR509" s="798">
        <v>0.94728133916581392</v>
      </c>
      <c r="AS509" s="798">
        <v>4709.2321534770736</v>
      </c>
      <c r="AT509" s="798">
        <v>0.94728133916581392</v>
      </c>
      <c r="AU509" s="784">
        <v>0</v>
      </c>
      <c r="AV509" s="798">
        <v>4181.1064438754784</v>
      </c>
      <c r="AW509" s="798">
        <v>0.81186057435878745</v>
      </c>
      <c r="AX509" s="798">
        <v>4181.1064438754784</v>
      </c>
      <c r="AY509" s="798">
        <v>0.81186057435878745</v>
      </c>
      <c r="AZ509" s="784"/>
      <c r="BA509" s="798">
        <v>0</v>
      </c>
      <c r="BB509" s="798">
        <v>4181.1064438754784</v>
      </c>
      <c r="BC509" s="798">
        <v>4181.1064438754784</v>
      </c>
      <c r="BD509" s="798">
        <v>4181.1064438754784</v>
      </c>
      <c r="BE509" s="798">
        <v>4181.1064438754784</v>
      </c>
      <c r="BF509" s="798">
        <v>4181.1064438754784</v>
      </c>
      <c r="BG509" s="798">
        <v>4181.1064438754784</v>
      </c>
      <c r="BH509" s="798">
        <v>4181.1064438754784</v>
      </c>
      <c r="BI509" s="798">
        <v>343.49033108325557</v>
      </c>
      <c r="BJ509" s="798">
        <v>0</v>
      </c>
      <c r="BK509" s="798">
        <v>0</v>
      </c>
      <c r="BL509" s="798">
        <v>0</v>
      </c>
      <c r="BM509" s="798">
        <v>0</v>
      </c>
      <c r="BN509" s="798">
        <v>0</v>
      </c>
      <c r="BO509" s="798">
        <v>0</v>
      </c>
      <c r="BP509" s="798">
        <v>0</v>
      </c>
      <c r="BQ509" s="798">
        <v>0</v>
      </c>
      <c r="BR509" s="798">
        <v>0</v>
      </c>
      <c r="BS509" s="798">
        <v>0</v>
      </c>
      <c r="BT509" s="798">
        <v>0</v>
      </c>
      <c r="BU509" s="798">
        <v>0</v>
      </c>
      <c r="BV509" s="798">
        <v>0</v>
      </c>
      <c r="BW509" s="798">
        <v>0</v>
      </c>
      <c r="BX509" s="798">
        <v>0</v>
      </c>
      <c r="BY509" s="798">
        <v>0</v>
      </c>
      <c r="BZ509" s="798">
        <v>0</v>
      </c>
      <c r="CA509" s="784"/>
      <c r="CB509" s="798">
        <v>0</v>
      </c>
      <c r="CC509" s="798">
        <v>0.81186057435878745</v>
      </c>
      <c r="CD509" s="798">
        <v>0.81186057435878745</v>
      </c>
      <c r="CE509" s="798">
        <v>0.81186057435878745</v>
      </c>
      <c r="CF509" s="798">
        <v>0.81186057435878745</v>
      </c>
      <c r="CG509" s="798">
        <v>0.81186057435878745</v>
      </c>
      <c r="CH509" s="798">
        <v>0.81186057435878745</v>
      </c>
      <c r="CI509" s="798">
        <v>0.81186057435878745</v>
      </c>
      <c r="CJ509" s="798">
        <v>6.6696761066302845E-2</v>
      </c>
      <c r="CK509" s="798">
        <v>0</v>
      </c>
      <c r="CL509" s="798">
        <v>0</v>
      </c>
      <c r="CM509" s="798">
        <v>0</v>
      </c>
      <c r="CN509" s="798">
        <v>0</v>
      </c>
      <c r="CO509" s="798">
        <v>0</v>
      </c>
      <c r="CP509" s="798">
        <v>0</v>
      </c>
      <c r="CQ509" s="798">
        <v>0</v>
      </c>
      <c r="CR509" s="798">
        <v>0</v>
      </c>
      <c r="CS509" s="798">
        <v>0</v>
      </c>
      <c r="CT509" s="798">
        <v>0</v>
      </c>
      <c r="CU509" s="798">
        <v>0</v>
      </c>
      <c r="CV509" s="798">
        <v>0</v>
      </c>
      <c r="CW509" s="798">
        <v>0</v>
      </c>
      <c r="CX509" s="798">
        <v>0</v>
      </c>
      <c r="CY509" s="798">
        <v>0</v>
      </c>
      <c r="CZ509" s="798">
        <v>0</v>
      </c>
      <c r="DA509" s="799">
        <v>0</v>
      </c>
    </row>
    <row r="510" spans="2:105">
      <c r="B510" s="780">
        <v>19545</v>
      </c>
      <c r="C510" s="781" t="s">
        <v>682</v>
      </c>
      <c r="D510" s="781" t="s">
        <v>877</v>
      </c>
      <c r="E510" s="781" t="s">
        <v>120</v>
      </c>
      <c r="F510" s="781" t="s">
        <v>820</v>
      </c>
      <c r="G510" s="806" t="s">
        <v>821</v>
      </c>
      <c r="H510" s="807">
        <v>2016</v>
      </c>
      <c r="I510" s="784"/>
      <c r="J510" s="841" t="s">
        <v>935</v>
      </c>
      <c r="K510" s="842"/>
      <c r="L510" s="764" t="s">
        <v>741</v>
      </c>
      <c r="M510" s="781"/>
      <c r="N510" s="781"/>
      <c r="O510" s="781"/>
      <c r="P510" s="781"/>
      <c r="Q510" s="781"/>
      <c r="R510" s="781"/>
      <c r="S510" s="784"/>
      <c r="T510" s="843" t="s">
        <v>833</v>
      </c>
      <c r="U510" s="781" t="s">
        <v>764</v>
      </c>
      <c r="V510" s="801">
        <v>42597.627106481479</v>
      </c>
      <c r="W510" s="801">
        <v>42621</v>
      </c>
      <c r="X510" s="801">
        <v>42621</v>
      </c>
      <c r="Y510" s="787" t="s">
        <v>864</v>
      </c>
      <c r="Z510" s="787">
        <v>65</v>
      </c>
      <c r="AA510" s="844" t="s">
        <v>833</v>
      </c>
      <c r="AB510" s="787">
        <v>1760</v>
      </c>
      <c r="AC510" s="790">
        <v>42643</v>
      </c>
      <c r="AD510" s="784"/>
      <c r="AE510" s="843" t="s">
        <v>825</v>
      </c>
      <c r="AF510" s="781"/>
      <c r="AG510" s="781"/>
      <c r="AH510" s="791"/>
      <c r="AI510" s="792">
        <v>20137.944</v>
      </c>
      <c r="AJ510" s="793">
        <v>2.3769999999999998</v>
      </c>
      <c r="AK510" s="784">
        <v>0</v>
      </c>
      <c r="AL510" s="845">
        <v>0.66738471517238163</v>
      </c>
      <c r="AM510" s="803">
        <v>0.47389250803861332</v>
      </c>
      <c r="AN510" s="803">
        <v>0.88785311651886767</v>
      </c>
      <c r="AO510" s="804">
        <v>0.85704271877003357</v>
      </c>
      <c r="AP510" s="784">
        <v>0</v>
      </c>
      <c r="AQ510" s="797">
        <v>13439.756020597371</v>
      </c>
      <c r="AR510" s="798">
        <v>1.1264424916077838</v>
      </c>
      <c r="AS510" s="798">
        <v>4011.3225875900503</v>
      </c>
      <c r="AT510" s="798">
        <v>0.33620582124277865</v>
      </c>
      <c r="AU510" s="784">
        <v>0</v>
      </c>
      <c r="AV510" s="798">
        <v>11932.529268140592</v>
      </c>
      <c r="AW510" s="798">
        <v>0.96540933554562569</v>
      </c>
      <c r="AX510" s="798">
        <v>3561.4652607543549</v>
      </c>
      <c r="AY510" s="798">
        <v>0.28814275110422294</v>
      </c>
      <c r="AZ510" s="784"/>
      <c r="BA510" s="798">
        <v>0</v>
      </c>
      <c r="BB510" s="798">
        <v>11932.529268140592</v>
      </c>
      <c r="BC510" s="798">
        <v>11932.529268140592</v>
      </c>
      <c r="BD510" s="798">
        <v>11521.48552084684</v>
      </c>
      <c r="BE510" s="798">
        <v>3561.4652607543549</v>
      </c>
      <c r="BF510" s="798">
        <v>3561.4652607543549</v>
      </c>
      <c r="BG510" s="798">
        <v>3211.7085212657321</v>
      </c>
      <c r="BH510" s="798">
        <v>0</v>
      </c>
      <c r="BI510" s="798">
        <v>0</v>
      </c>
      <c r="BJ510" s="798">
        <v>0</v>
      </c>
      <c r="BK510" s="798">
        <v>0</v>
      </c>
      <c r="BL510" s="798">
        <v>0</v>
      </c>
      <c r="BM510" s="798">
        <v>0</v>
      </c>
      <c r="BN510" s="798">
        <v>0</v>
      </c>
      <c r="BO510" s="798">
        <v>0</v>
      </c>
      <c r="BP510" s="798">
        <v>0</v>
      </c>
      <c r="BQ510" s="798">
        <v>0</v>
      </c>
      <c r="BR510" s="798">
        <v>0</v>
      </c>
      <c r="BS510" s="798">
        <v>0</v>
      </c>
      <c r="BT510" s="798">
        <v>0</v>
      </c>
      <c r="BU510" s="798">
        <v>0</v>
      </c>
      <c r="BV510" s="798">
        <v>0</v>
      </c>
      <c r="BW510" s="798">
        <v>0</v>
      </c>
      <c r="BX510" s="798">
        <v>0</v>
      </c>
      <c r="BY510" s="798">
        <v>0</v>
      </c>
      <c r="BZ510" s="798">
        <v>0</v>
      </c>
      <c r="CA510" s="784"/>
      <c r="CB510" s="798">
        <v>0</v>
      </c>
      <c r="CC510" s="798">
        <v>0.96540933554562569</v>
      </c>
      <c r="CD510" s="798">
        <v>0.96540933554562569</v>
      </c>
      <c r="CE510" s="798">
        <v>0.93215356369392333</v>
      </c>
      <c r="CF510" s="798">
        <v>0.28814275110422294</v>
      </c>
      <c r="CG510" s="798">
        <v>0.28814275110422294</v>
      </c>
      <c r="CH510" s="798">
        <v>0.25984544599106046</v>
      </c>
      <c r="CI510" s="798">
        <v>0</v>
      </c>
      <c r="CJ510" s="798">
        <v>0</v>
      </c>
      <c r="CK510" s="798">
        <v>0</v>
      </c>
      <c r="CL510" s="798">
        <v>0</v>
      </c>
      <c r="CM510" s="798">
        <v>0</v>
      </c>
      <c r="CN510" s="798">
        <v>0</v>
      </c>
      <c r="CO510" s="798">
        <v>0</v>
      </c>
      <c r="CP510" s="798">
        <v>0</v>
      </c>
      <c r="CQ510" s="798">
        <v>0</v>
      </c>
      <c r="CR510" s="798">
        <v>0</v>
      </c>
      <c r="CS510" s="798">
        <v>0</v>
      </c>
      <c r="CT510" s="798">
        <v>0</v>
      </c>
      <c r="CU510" s="798">
        <v>0</v>
      </c>
      <c r="CV510" s="798">
        <v>0</v>
      </c>
      <c r="CW510" s="798">
        <v>0</v>
      </c>
      <c r="CX510" s="798">
        <v>0</v>
      </c>
      <c r="CY510" s="798">
        <v>0</v>
      </c>
      <c r="CZ510" s="798">
        <v>0</v>
      </c>
      <c r="DA510" s="799">
        <v>0</v>
      </c>
    </row>
    <row r="511" spans="2:105">
      <c r="B511" s="780">
        <v>19549</v>
      </c>
      <c r="C511" s="781" t="s">
        <v>682</v>
      </c>
      <c r="D511" s="781" t="s">
        <v>877</v>
      </c>
      <c r="E511" s="781" t="s">
        <v>120</v>
      </c>
      <c r="F511" s="781" t="s">
        <v>820</v>
      </c>
      <c r="G511" s="806" t="s">
        <v>821</v>
      </c>
      <c r="H511" s="807">
        <v>2016</v>
      </c>
      <c r="I511" s="784"/>
      <c r="J511" s="841" t="s">
        <v>936</v>
      </c>
      <c r="K511" s="842"/>
      <c r="L511" s="764" t="s">
        <v>741</v>
      </c>
      <c r="M511" s="781"/>
      <c r="N511" s="781"/>
      <c r="O511" s="781"/>
      <c r="P511" s="781"/>
      <c r="Q511" s="781"/>
      <c r="R511" s="781"/>
      <c r="S511" s="784"/>
      <c r="T511" s="843" t="s">
        <v>833</v>
      </c>
      <c r="U511" s="781" t="s">
        <v>764</v>
      </c>
      <c r="V511" s="801">
        <v>42549.641805555555</v>
      </c>
      <c r="W511" s="801">
        <v>42542</v>
      </c>
      <c r="X511" s="801">
        <v>42542</v>
      </c>
      <c r="Y511" s="787" t="s">
        <v>864</v>
      </c>
      <c r="Z511" s="787">
        <v>96</v>
      </c>
      <c r="AA511" s="844" t="s">
        <v>833</v>
      </c>
      <c r="AB511" s="787">
        <v>1920</v>
      </c>
      <c r="AC511" s="790">
        <v>42643</v>
      </c>
      <c r="AD511" s="784"/>
      <c r="AE511" s="843" t="s">
        <v>825</v>
      </c>
      <c r="AF511" s="781"/>
      <c r="AG511" s="781"/>
      <c r="AH511" s="791"/>
      <c r="AI511" s="792">
        <v>19383.936000000002</v>
      </c>
      <c r="AJ511" s="793">
        <v>4.2240000000000002</v>
      </c>
      <c r="AK511" s="784">
        <v>0</v>
      </c>
      <c r="AL511" s="845">
        <v>0.60221507830526799</v>
      </c>
      <c r="AM511" s="803">
        <v>0.42761724586850924</v>
      </c>
      <c r="AN511" s="803">
        <v>0.88785311651886767</v>
      </c>
      <c r="AO511" s="804">
        <v>0.85704271877003357</v>
      </c>
      <c r="AP511" s="784">
        <v>0</v>
      </c>
      <c r="AQ511" s="797">
        <v>11673.298536104305</v>
      </c>
      <c r="AR511" s="798">
        <v>1.806255246548583</v>
      </c>
      <c r="AS511" s="798">
        <v>11673.298536104305</v>
      </c>
      <c r="AT511" s="798">
        <v>1.806255246548583</v>
      </c>
      <c r="AU511" s="784">
        <v>0</v>
      </c>
      <c r="AV511" s="798">
        <v>10364.174485335343</v>
      </c>
      <c r="AW511" s="798">
        <v>1.5480379072946349</v>
      </c>
      <c r="AX511" s="798">
        <v>10364.174485335343</v>
      </c>
      <c r="AY511" s="798">
        <v>1.5480379072946349</v>
      </c>
      <c r="AZ511" s="784"/>
      <c r="BA511" s="798">
        <v>0</v>
      </c>
      <c r="BB511" s="798">
        <v>10364.174485335343</v>
      </c>
      <c r="BC511" s="798">
        <v>10364.174485335343</v>
      </c>
      <c r="BD511" s="798">
        <v>10364.174485335343</v>
      </c>
      <c r="BE511" s="798">
        <v>10364.174485335343</v>
      </c>
      <c r="BF511" s="798">
        <v>10364.174485335343</v>
      </c>
      <c r="BG511" s="798">
        <v>4641.1807730146293</v>
      </c>
      <c r="BH511" s="798">
        <v>0</v>
      </c>
      <c r="BI511" s="798">
        <v>0</v>
      </c>
      <c r="BJ511" s="798">
        <v>0</v>
      </c>
      <c r="BK511" s="798">
        <v>0</v>
      </c>
      <c r="BL511" s="798">
        <v>0</v>
      </c>
      <c r="BM511" s="798">
        <v>0</v>
      </c>
      <c r="BN511" s="798">
        <v>0</v>
      </c>
      <c r="BO511" s="798">
        <v>0</v>
      </c>
      <c r="BP511" s="798">
        <v>0</v>
      </c>
      <c r="BQ511" s="798">
        <v>0</v>
      </c>
      <c r="BR511" s="798">
        <v>0</v>
      </c>
      <c r="BS511" s="798">
        <v>0</v>
      </c>
      <c r="BT511" s="798">
        <v>0</v>
      </c>
      <c r="BU511" s="798">
        <v>0</v>
      </c>
      <c r="BV511" s="798">
        <v>0</v>
      </c>
      <c r="BW511" s="798">
        <v>0</v>
      </c>
      <c r="BX511" s="798">
        <v>0</v>
      </c>
      <c r="BY511" s="798">
        <v>0</v>
      </c>
      <c r="BZ511" s="798">
        <v>0</v>
      </c>
      <c r="CA511" s="784"/>
      <c r="CB511" s="798">
        <v>0</v>
      </c>
      <c r="CC511" s="798">
        <v>1.5480379072946349</v>
      </c>
      <c r="CD511" s="798">
        <v>1.5480379072946349</v>
      </c>
      <c r="CE511" s="798">
        <v>1.5480379072946349</v>
      </c>
      <c r="CF511" s="798">
        <v>1.5480379072946349</v>
      </c>
      <c r="CG511" s="798">
        <v>1.5480379072946349</v>
      </c>
      <c r="CH511" s="798">
        <v>0.69322682490531162</v>
      </c>
      <c r="CI511" s="798">
        <v>0</v>
      </c>
      <c r="CJ511" s="798">
        <v>0</v>
      </c>
      <c r="CK511" s="798">
        <v>0</v>
      </c>
      <c r="CL511" s="798">
        <v>0</v>
      </c>
      <c r="CM511" s="798">
        <v>0</v>
      </c>
      <c r="CN511" s="798">
        <v>0</v>
      </c>
      <c r="CO511" s="798">
        <v>0</v>
      </c>
      <c r="CP511" s="798">
        <v>0</v>
      </c>
      <c r="CQ511" s="798">
        <v>0</v>
      </c>
      <c r="CR511" s="798">
        <v>0</v>
      </c>
      <c r="CS511" s="798">
        <v>0</v>
      </c>
      <c r="CT511" s="798">
        <v>0</v>
      </c>
      <c r="CU511" s="798">
        <v>0</v>
      </c>
      <c r="CV511" s="798">
        <v>0</v>
      </c>
      <c r="CW511" s="798">
        <v>0</v>
      </c>
      <c r="CX511" s="798">
        <v>0</v>
      </c>
      <c r="CY511" s="798">
        <v>0</v>
      </c>
      <c r="CZ511" s="798">
        <v>0</v>
      </c>
      <c r="DA511" s="799">
        <v>0</v>
      </c>
    </row>
    <row r="512" spans="2:105">
      <c r="B512" s="780">
        <v>19647</v>
      </c>
      <c r="C512" s="781" t="s">
        <v>682</v>
      </c>
      <c r="D512" s="781" t="s">
        <v>877</v>
      </c>
      <c r="E512" s="781" t="s">
        <v>120</v>
      </c>
      <c r="F512" s="781" t="s">
        <v>820</v>
      </c>
      <c r="G512" s="806" t="s">
        <v>821</v>
      </c>
      <c r="H512" s="807">
        <v>2016</v>
      </c>
      <c r="I512" s="784"/>
      <c r="J512" s="841" t="s">
        <v>937</v>
      </c>
      <c r="K512" s="842"/>
      <c r="L512" s="764" t="s">
        <v>741</v>
      </c>
      <c r="M512" s="781"/>
      <c r="N512" s="781"/>
      <c r="O512" s="781"/>
      <c r="P512" s="781"/>
      <c r="Q512" s="781"/>
      <c r="R512" s="781"/>
      <c r="S512" s="784"/>
      <c r="T512" s="843" t="s">
        <v>833</v>
      </c>
      <c r="U512" s="781" t="s">
        <v>764</v>
      </c>
      <c r="V512" s="801">
        <v>42635</v>
      </c>
      <c r="W512" s="801">
        <v>42635</v>
      </c>
      <c r="X512" s="801">
        <v>42635</v>
      </c>
      <c r="Y512" s="787" t="s">
        <v>864</v>
      </c>
      <c r="Z512" s="787">
        <v>12</v>
      </c>
      <c r="AA512" s="844" t="s">
        <v>833</v>
      </c>
      <c r="AB512" s="787">
        <v>246.78</v>
      </c>
      <c r="AC512" s="790">
        <v>42735</v>
      </c>
      <c r="AD512" s="784"/>
      <c r="AE512" s="843" t="s">
        <v>825</v>
      </c>
      <c r="AF512" s="781"/>
      <c r="AG512" s="781"/>
      <c r="AH512" s="791"/>
      <c r="AI512" s="792">
        <v>1220.96</v>
      </c>
      <c r="AJ512" s="793">
        <v>0.52</v>
      </c>
      <c r="AK512" s="784">
        <v>0</v>
      </c>
      <c r="AL512" s="845">
        <v>0.69682144085359543</v>
      </c>
      <c r="AM512" s="803">
        <v>0.49559518207004083</v>
      </c>
      <c r="AN512" s="803">
        <v>0.88785311651886767</v>
      </c>
      <c r="AO512" s="804">
        <v>0.8570427187700338</v>
      </c>
      <c r="AP512" s="784">
        <v>0</v>
      </c>
      <c r="AQ512" s="797">
        <v>850.79110642460591</v>
      </c>
      <c r="AR512" s="798">
        <v>0.25770949467642124</v>
      </c>
      <c r="AS512" s="798">
        <v>850.79110642460591</v>
      </c>
      <c r="AT512" s="798">
        <v>0.25770949467642124</v>
      </c>
      <c r="AU512" s="784">
        <v>0</v>
      </c>
      <c r="AV512" s="798">
        <v>755.37753534562194</v>
      </c>
      <c r="AW512" s="798">
        <v>0.22086804597033161</v>
      </c>
      <c r="AX512" s="798">
        <v>755.37753534562194</v>
      </c>
      <c r="AY512" s="798">
        <v>0.22086804597033161</v>
      </c>
      <c r="AZ512" s="784"/>
      <c r="BA512" s="798">
        <v>0</v>
      </c>
      <c r="BB512" s="798">
        <v>755.37753534562194</v>
      </c>
      <c r="BC512" s="798">
        <v>755.37753534562194</v>
      </c>
      <c r="BD512" s="798">
        <v>755.37753534562194</v>
      </c>
      <c r="BE512" s="798">
        <v>755.37753534562194</v>
      </c>
      <c r="BF512" s="798">
        <v>755.37753534562194</v>
      </c>
      <c r="BG512" s="798">
        <v>755.37753534562194</v>
      </c>
      <c r="BH512" s="798">
        <v>755.37753534562194</v>
      </c>
      <c r="BI512" s="798">
        <v>755.37753534562194</v>
      </c>
      <c r="BJ512" s="798">
        <v>755.37753534562194</v>
      </c>
      <c r="BK512" s="798">
        <v>755.37753534562194</v>
      </c>
      <c r="BL512" s="798">
        <v>489.00078949120268</v>
      </c>
      <c r="BM512" s="798">
        <v>0</v>
      </c>
      <c r="BN512" s="798">
        <v>0</v>
      </c>
      <c r="BO512" s="798">
        <v>0</v>
      </c>
      <c r="BP512" s="798">
        <v>0</v>
      </c>
      <c r="BQ512" s="798">
        <v>0</v>
      </c>
      <c r="BR512" s="798">
        <v>0</v>
      </c>
      <c r="BS512" s="798">
        <v>0</v>
      </c>
      <c r="BT512" s="798">
        <v>0</v>
      </c>
      <c r="BU512" s="798">
        <v>0</v>
      </c>
      <c r="BV512" s="798">
        <v>0</v>
      </c>
      <c r="BW512" s="798">
        <v>0</v>
      </c>
      <c r="BX512" s="798">
        <v>0</v>
      </c>
      <c r="BY512" s="798">
        <v>0</v>
      </c>
      <c r="BZ512" s="798">
        <v>0</v>
      </c>
      <c r="CA512" s="784"/>
      <c r="CB512" s="798">
        <v>0</v>
      </c>
      <c r="CC512" s="798">
        <v>0.22086804597033161</v>
      </c>
      <c r="CD512" s="798">
        <v>0.22086804597033161</v>
      </c>
      <c r="CE512" s="798">
        <v>0.22086804597033161</v>
      </c>
      <c r="CF512" s="798">
        <v>0.22086804597033161</v>
      </c>
      <c r="CG512" s="798">
        <v>0.22086804597033161</v>
      </c>
      <c r="CH512" s="798">
        <v>0.22086804597033161</v>
      </c>
      <c r="CI512" s="798">
        <v>0.22086804597033161</v>
      </c>
      <c r="CJ512" s="798">
        <v>0.22086804597033161</v>
      </c>
      <c r="CK512" s="798">
        <v>0.22086804597033161</v>
      </c>
      <c r="CL512" s="798">
        <v>0.22086804597033161</v>
      </c>
      <c r="CM512" s="798">
        <v>0.14298101783428602</v>
      </c>
      <c r="CN512" s="798">
        <v>0</v>
      </c>
      <c r="CO512" s="798">
        <v>0</v>
      </c>
      <c r="CP512" s="798">
        <v>0</v>
      </c>
      <c r="CQ512" s="798">
        <v>0</v>
      </c>
      <c r="CR512" s="798">
        <v>0</v>
      </c>
      <c r="CS512" s="798">
        <v>0</v>
      </c>
      <c r="CT512" s="798">
        <v>0</v>
      </c>
      <c r="CU512" s="798">
        <v>0</v>
      </c>
      <c r="CV512" s="798">
        <v>0</v>
      </c>
      <c r="CW512" s="798">
        <v>0</v>
      </c>
      <c r="CX512" s="798">
        <v>0</v>
      </c>
      <c r="CY512" s="798">
        <v>0</v>
      </c>
      <c r="CZ512" s="798">
        <v>0</v>
      </c>
      <c r="DA512" s="799">
        <v>0</v>
      </c>
    </row>
    <row r="513" spans="2:105">
      <c r="B513" s="780">
        <v>19563</v>
      </c>
      <c r="C513" s="781" t="s">
        <v>682</v>
      </c>
      <c r="D513" s="781" t="s">
        <v>877</v>
      </c>
      <c r="E513" s="781" t="s">
        <v>120</v>
      </c>
      <c r="F513" s="781" t="s">
        <v>820</v>
      </c>
      <c r="G513" s="806" t="s">
        <v>821</v>
      </c>
      <c r="H513" s="807">
        <v>2016</v>
      </c>
      <c r="I513" s="784"/>
      <c r="J513" s="841" t="s">
        <v>938</v>
      </c>
      <c r="K513" s="842"/>
      <c r="L513" s="764" t="s">
        <v>741</v>
      </c>
      <c r="M513" s="781"/>
      <c r="N513" s="781"/>
      <c r="O513" s="781"/>
      <c r="P513" s="781"/>
      <c r="Q513" s="781"/>
      <c r="R513" s="781"/>
      <c r="S513" s="784"/>
      <c r="T513" s="843" t="s">
        <v>833</v>
      </c>
      <c r="U513" s="781" t="s">
        <v>764</v>
      </c>
      <c r="V513" s="801">
        <v>42562.611805555556</v>
      </c>
      <c r="W513" s="801">
        <v>42551</v>
      </c>
      <c r="X513" s="801">
        <v>42551</v>
      </c>
      <c r="Y513" s="787" t="s">
        <v>864</v>
      </c>
      <c r="Z513" s="787">
        <v>35</v>
      </c>
      <c r="AA513" s="844" t="s">
        <v>833</v>
      </c>
      <c r="AB513" s="787">
        <v>700</v>
      </c>
      <c r="AC513" s="790">
        <v>42643</v>
      </c>
      <c r="AD513" s="784"/>
      <c r="AE513" s="843" t="s">
        <v>825</v>
      </c>
      <c r="AF513" s="781"/>
      <c r="AG513" s="781"/>
      <c r="AH513" s="791"/>
      <c r="AI513" s="792">
        <v>4348.9599999999991</v>
      </c>
      <c r="AJ513" s="793">
        <v>1.5399999999999998</v>
      </c>
      <c r="AK513" s="784">
        <v>0</v>
      </c>
      <c r="AL513" s="845">
        <v>0.60221507830526799</v>
      </c>
      <c r="AM513" s="803">
        <v>0.4276172458685093</v>
      </c>
      <c r="AN513" s="803">
        <v>0.88785311651886767</v>
      </c>
      <c r="AO513" s="804">
        <v>0.85704271877003368</v>
      </c>
      <c r="AP513" s="784">
        <v>0</v>
      </c>
      <c r="AQ513" s="797">
        <v>2619.0092869464779</v>
      </c>
      <c r="AR513" s="798">
        <v>0.6585305586375042</v>
      </c>
      <c r="AS513" s="798">
        <v>2619.0092869464779</v>
      </c>
      <c r="AT513" s="798">
        <v>0.6585305586375042</v>
      </c>
      <c r="AU513" s="784">
        <v>0</v>
      </c>
      <c r="AV513" s="798">
        <v>2325.2955576072877</v>
      </c>
      <c r="AW513" s="798">
        <v>0.56438882036783566</v>
      </c>
      <c r="AX513" s="798">
        <v>2325.2955576072877</v>
      </c>
      <c r="AY513" s="798">
        <v>0.56438882036783566</v>
      </c>
      <c r="AZ513" s="784"/>
      <c r="BA513" s="798">
        <v>0</v>
      </c>
      <c r="BB513" s="798">
        <v>2325.2955576072877</v>
      </c>
      <c r="BC513" s="798">
        <v>2325.2955576072877</v>
      </c>
      <c r="BD513" s="798">
        <v>2325.2955576072877</v>
      </c>
      <c r="BE513" s="798">
        <v>2325.2955576072877</v>
      </c>
      <c r="BF513" s="798">
        <v>2325.2955576072877</v>
      </c>
      <c r="BG513" s="798">
        <v>2325.2955576072877</v>
      </c>
      <c r="BH513" s="798">
        <v>2325.2955576072877</v>
      </c>
      <c r="BI513" s="798">
        <v>2325.2955576072877</v>
      </c>
      <c r="BJ513" s="798">
        <v>1982.7591015291616</v>
      </c>
      <c r="BK513" s="798">
        <v>0</v>
      </c>
      <c r="BL513" s="798">
        <v>0</v>
      </c>
      <c r="BM513" s="798">
        <v>0</v>
      </c>
      <c r="BN513" s="798">
        <v>0</v>
      </c>
      <c r="BO513" s="798">
        <v>0</v>
      </c>
      <c r="BP513" s="798">
        <v>0</v>
      </c>
      <c r="BQ513" s="798">
        <v>0</v>
      </c>
      <c r="BR513" s="798">
        <v>0</v>
      </c>
      <c r="BS513" s="798">
        <v>0</v>
      </c>
      <c r="BT513" s="798">
        <v>0</v>
      </c>
      <c r="BU513" s="798">
        <v>0</v>
      </c>
      <c r="BV513" s="798">
        <v>0</v>
      </c>
      <c r="BW513" s="798">
        <v>0</v>
      </c>
      <c r="BX513" s="798">
        <v>0</v>
      </c>
      <c r="BY513" s="798">
        <v>0</v>
      </c>
      <c r="BZ513" s="798">
        <v>0</v>
      </c>
      <c r="CA513" s="784"/>
      <c r="CB513" s="798">
        <v>0</v>
      </c>
      <c r="CC513" s="798">
        <v>0.56438882036783566</v>
      </c>
      <c r="CD513" s="798">
        <v>0.56438882036783566</v>
      </c>
      <c r="CE513" s="798">
        <v>0.56438882036783566</v>
      </c>
      <c r="CF513" s="798">
        <v>0.56438882036783566</v>
      </c>
      <c r="CG513" s="798">
        <v>0.56438882036783566</v>
      </c>
      <c r="CH513" s="798">
        <v>0.56438882036783566</v>
      </c>
      <c r="CI513" s="798">
        <v>0.56438882036783566</v>
      </c>
      <c r="CJ513" s="798">
        <v>0.56438882036783566</v>
      </c>
      <c r="CK513" s="798">
        <v>0.4812493907385797</v>
      </c>
      <c r="CL513" s="798">
        <v>0</v>
      </c>
      <c r="CM513" s="798">
        <v>0</v>
      </c>
      <c r="CN513" s="798">
        <v>0</v>
      </c>
      <c r="CO513" s="798">
        <v>0</v>
      </c>
      <c r="CP513" s="798">
        <v>0</v>
      </c>
      <c r="CQ513" s="798">
        <v>0</v>
      </c>
      <c r="CR513" s="798">
        <v>0</v>
      </c>
      <c r="CS513" s="798">
        <v>0</v>
      </c>
      <c r="CT513" s="798">
        <v>0</v>
      </c>
      <c r="CU513" s="798">
        <v>0</v>
      </c>
      <c r="CV513" s="798">
        <v>0</v>
      </c>
      <c r="CW513" s="798">
        <v>0</v>
      </c>
      <c r="CX513" s="798">
        <v>0</v>
      </c>
      <c r="CY513" s="798">
        <v>0</v>
      </c>
      <c r="CZ513" s="798">
        <v>0</v>
      </c>
      <c r="DA513" s="799">
        <v>0</v>
      </c>
    </row>
    <row r="514" spans="2:105">
      <c r="B514" s="780">
        <v>19546</v>
      </c>
      <c r="C514" s="781" t="s">
        <v>682</v>
      </c>
      <c r="D514" s="781" t="s">
        <v>877</v>
      </c>
      <c r="E514" s="781" t="s">
        <v>120</v>
      </c>
      <c r="F514" s="781" t="s">
        <v>820</v>
      </c>
      <c r="G514" s="806" t="s">
        <v>821</v>
      </c>
      <c r="H514" s="807">
        <v>2016</v>
      </c>
      <c r="I514" s="784"/>
      <c r="J514" s="841" t="s">
        <v>939</v>
      </c>
      <c r="K514" s="842"/>
      <c r="L514" s="764" t="s">
        <v>741</v>
      </c>
      <c r="M514" s="781"/>
      <c r="N514" s="781"/>
      <c r="O514" s="781"/>
      <c r="P514" s="781"/>
      <c r="Q514" s="781"/>
      <c r="R514" s="781"/>
      <c r="S514" s="784"/>
      <c r="T514" s="843" t="s">
        <v>833</v>
      </c>
      <c r="U514" s="781" t="s">
        <v>764</v>
      </c>
      <c r="V514" s="801">
        <v>42597.629756944443</v>
      </c>
      <c r="W514" s="801">
        <v>42621</v>
      </c>
      <c r="X514" s="801">
        <v>42621</v>
      </c>
      <c r="Y514" s="787" t="s">
        <v>864</v>
      </c>
      <c r="Z514" s="787">
        <v>22</v>
      </c>
      <c r="AA514" s="844" t="s">
        <v>833</v>
      </c>
      <c r="AB514" s="787">
        <v>787.3968000000001</v>
      </c>
      <c r="AC514" s="790">
        <v>42643</v>
      </c>
      <c r="AD514" s="784"/>
      <c r="AE514" s="843" t="s">
        <v>825</v>
      </c>
      <c r="AF514" s="781"/>
      <c r="AG514" s="781"/>
      <c r="AH514" s="791"/>
      <c r="AI514" s="792">
        <v>4378.6469999999999</v>
      </c>
      <c r="AJ514" s="793">
        <v>0.90300000000000002</v>
      </c>
      <c r="AK514" s="784">
        <v>0</v>
      </c>
      <c r="AL514" s="845">
        <v>0.82370387520999278</v>
      </c>
      <c r="AM514" s="803">
        <v>0.58489067314579402</v>
      </c>
      <c r="AN514" s="803">
        <v>0.88785311651886778</v>
      </c>
      <c r="AO514" s="804">
        <v>0.85704271877003357</v>
      </c>
      <c r="AP514" s="784">
        <v>0</v>
      </c>
      <c r="AQ514" s="797">
        <v>3606.708502076609</v>
      </c>
      <c r="AR514" s="798">
        <v>0.528156277850652</v>
      </c>
      <c r="AS514" s="798">
        <v>3606.708502076609</v>
      </c>
      <c r="AT514" s="798">
        <v>0.528156277850652</v>
      </c>
      <c r="AU514" s="784">
        <v>0</v>
      </c>
      <c r="AV514" s="798">
        <v>3202.2273839438144</v>
      </c>
      <c r="AW514" s="798">
        <v>0.45265249230458404</v>
      </c>
      <c r="AX514" s="798">
        <v>3202.2273839438144</v>
      </c>
      <c r="AY514" s="798">
        <v>0.45265249230458404</v>
      </c>
      <c r="AZ514" s="784"/>
      <c r="BA514" s="798">
        <v>0</v>
      </c>
      <c r="BB514" s="798">
        <v>3202.2273839438144</v>
      </c>
      <c r="BC514" s="798">
        <v>3202.2273839438144</v>
      </c>
      <c r="BD514" s="798">
        <v>3202.2273839438144</v>
      </c>
      <c r="BE514" s="798">
        <v>3202.2273839438144</v>
      </c>
      <c r="BF514" s="798">
        <v>3202.2273839438144</v>
      </c>
      <c r="BG514" s="798">
        <v>2320.4872536359067</v>
      </c>
      <c r="BH514" s="798">
        <v>2157.8800727901644</v>
      </c>
      <c r="BI514" s="798">
        <v>2157.8800727901644</v>
      </c>
      <c r="BJ514" s="798">
        <v>2157.8800727901644</v>
      </c>
      <c r="BK514" s="798">
        <v>2157.8800727901644</v>
      </c>
      <c r="BL514" s="798">
        <v>671.97337799817456</v>
      </c>
      <c r="BM514" s="798">
        <v>0</v>
      </c>
      <c r="BN514" s="798">
        <v>0</v>
      </c>
      <c r="BO514" s="798">
        <v>0</v>
      </c>
      <c r="BP514" s="798">
        <v>0</v>
      </c>
      <c r="BQ514" s="798">
        <v>0</v>
      </c>
      <c r="BR514" s="798">
        <v>0</v>
      </c>
      <c r="BS514" s="798">
        <v>0</v>
      </c>
      <c r="BT514" s="798">
        <v>0</v>
      </c>
      <c r="BU514" s="798">
        <v>0</v>
      </c>
      <c r="BV514" s="798">
        <v>0</v>
      </c>
      <c r="BW514" s="798">
        <v>0</v>
      </c>
      <c r="BX514" s="798">
        <v>0</v>
      </c>
      <c r="BY514" s="798">
        <v>0</v>
      </c>
      <c r="BZ514" s="798">
        <v>0</v>
      </c>
      <c r="CA514" s="784"/>
      <c r="CB514" s="798">
        <v>0</v>
      </c>
      <c r="CC514" s="798">
        <v>0.45265249230458404</v>
      </c>
      <c r="CD514" s="798">
        <v>0.45265249230458404</v>
      </c>
      <c r="CE514" s="798">
        <v>0.45265249230458404</v>
      </c>
      <c r="CF514" s="798">
        <v>0.45265249230458404</v>
      </c>
      <c r="CG514" s="798">
        <v>0.45265249230458404</v>
      </c>
      <c r="CH514" s="798">
        <v>0.32801366448427777</v>
      </c>
      <c r="CI514" s="798">
        <v>0.30502824313490517</v>
      </c>
      <c r="CJ514" s="798">
        <v>0.30502824313490517</v>
      </c>
      <c r="CK514" s="798">
        <v>0.30502824313490517</v>
      </c>
      <c r="CL514" s="798">
        <v>0.30502824313490517</v>
      </c>
      <c r="CM514" s="798">
        <v>9.4987141087586491E-2</v>
      </c>
      <c r="CN514" s="798">
        <v>0</v>
      </c>
      <c r="CO514" s="798">
        <v>0</v>
      </c>
      <c r="CP514" s="798">
        <v>0</v>
      </c>
      <c r="CQ514" s="798">
        <v>0</v>
      </c>
      <c r="CR514" s="798">
        <v>0</v>
      </c>
      <c r="CS514" s="798">
        <v>0</v>
      </c>
      <c r="CT514" s="798">
        <v>0</v>
      </c>
      <c r="CU514" s="798">
        <v>0</v>
      </c>
      <c r="CV514" s="798">
        <v>0</v>
      </c>
      <c r="CW514" s="798">
        <v>0</v>
      </c>
      <c r="CX514" s="798">
        <v>0</v>
      </c>
      <c r="CY514" s="798">
        <v>0</v>
      </c>
      <c r="CZ514" s="798">
        <v>0</v>
      </c>
      <c r="DA514" s="799">
        <v>0</v>
      </c>
    </row>
    <row r="515" spans="2:105">
      <c r="B515" s="780">
        <v>19673</v>
      </c>
      <c r="C515" s="781" t="s">
        <v>682</v>
      </c>
      <c r="D515" s="781" t="s">
        <v>877</v>
      </c>
      <c r="E515" s="781" t="s">
        <v>120</v>
      </c>
      <c r="F515" s="781" t="s">
        <v>820</v>
      </c>
      <c r="G515" s="806" t="s">
        <v>821</v>
      </c>
      <c r="H515" s="807">
        <v>2016</v>
      </c>
      <c r="I515" s="784"/>
      <c r="J515" s="841" t="s">
        <v>940</v>
      </c>
      <c r="K515" s="842"/>
      <c r="L515" s="764" t="s">
        <v>741</v>
      </c>
      <c r="M515" s="781"/>
      <c r="N515" s="781"/>
      <c r="O515" s="781"/>
      <c r="P515" s="781"/>
      <c r="Q515" s="781"/>
      <c r="R515" s="781"/>
      <c r="S515" s="784"/>
      <c r="T515" s="843" t="s">
        <v>833</v>
      </c>
      <c r="U515" s="781" t="s">
        <v>764</v>
      </c>
      <c r="V515" s="801">
        <v>42655</v>
      </c>
      <c r="W515" s="801">
        <v>42655</v>
      </c>
      <c r="X515" s="801">
        <v>42655</v>
      </c>
      <c r="Y515" s="787" t="s">
        <v>864</v>
      </c>
      <c r="Z515" s="787">
        <v>48</v>
      </c>
      <c r="AA515" s="844" t="s">
        <v>833</v>
      </c>
      <c r="AB515" s="787">
        <v>1048.98</v>
      </c>
      <c r="AC515" s="790">
        <v>42735</v>
      </c>
      <c r="AD515" s="784"/>
      <c r="AE515" s="843" t="s">
        <v>825</v>
      </c>
      <c r="AF515" s="781"/>
      <c r="AG515" s="781"/>
      <c r="AH515" s="791"/>
      <c r="AI515" s="792">
        <v>5485.5300000000007</v>
      </c>
      <c r="AJ515" s="793">
        <v>1.91</v>
      </c>
      <c r="AK515" s="784">
        <v>0</v>
      </c>
      <c r="AL515" s="845">
        <v>0.89504726513537969</v>
      </c>
      <c r="AM515" s="803">
        <v>0.63554975660260615</v>
      </c>
      <c r="AN515" s="803">
        <v>0.88785311651886767</v>
      </c>
      <c r="AO515" s="804">
        <v>0.85704271877003368</v>
      </c>
      <c r="AP515" s="784">
        <v>0</v>
      </c>
      <c r="AQ515" s="797">
        <v>4909.8086243180796</v>
      </c>
      <c r="AR515" s="798">
        <v>1.2139000351109777</v>
      </c>
      <c r="AS515" s="798">
        <v>4909.8086243180796</v>
      </c>
      <c r="AT515" s="798">
        <v>1.2139000351109777</v>
      </c>
      <c r="AU515" s="784">
        <v>0</v>
      </c>
      <c r="AV515" s="798">
        <v>4359.1888886120214</v>
      </c>
      <c r="AW515" s="798">
        <v>1.0403641864065516</v>
      </c>
      <c r="AX515" s="798">
        <v>4359.1888886120214</v>
      </c>
      <c r="AY515" s="798">
        <v>1.0403641864065516</v>
      </c>
      <c r="AZ515" s="784"/>
      <c r="BA515" s="798">
        <v>0</v>
      </c>
      <c r="BB515" s="798">
        <v>4359.1888886120214</v>
      </c>
      <c r="BC515" s="798">
        <v>4359.1888886120214</v>
      </c>
      <c r="BD515" s="798">
        <v>4359.1888886120214</v>
      </c>
      <c r="BE515" s="798">
        <v>4359.1888886120214</v>
      </c>
      <c r="BF515" s="798">
        <v>4359.1888886120214</v>
      </c>
      <c r="BG515" s="798">
        <v>4359.1888886120214</v>
      </c>
      <c r="BH515" s="798">
        <v>4359.1888886120214</v>
      </c>
      <c r="BI515" s="798">
        <v>4359.1888886120214</v>
      </c>
      <c r="BJ515" s="798">
        <v>3111.75282114933</v>
      </c>
      <c r="BK515" s="798">
        <v>0</v>
      </c>
      <c r="BL515" s="798">
        <v>0</v>
      </c>
      <c r="BM515" s="798">
        <v>0</v>
      </c>
      <c r="BN515" s="798">
        <v>0</v>
      </c>
      <c r="BO515" s="798">
        <v>0</v>
      </c>
      <c r="BP515" s="798">
        <v>0</v>
      </c>
      <c r="BQ515" s="798">
        <v>0</v>
      </c>
      <c r="BR515" s="798">
        <v>0</v>
      </c>
      <c r="BS515" s="798">
        <v>0</v>
      </c>
      <c r="BT515" s="798">
        <v>0</v>
      </c>
      <c r="BU515" s="798">
        <v>0</v>
      </c>
      <c r="BV515" s="798">
        <v>0</v>
      </c>
      <c r="BW515" s="798">
        <v>0</v>
      </c>
      <c r="BX515" s="798">
        <v>0</v>
      </c>
      <c r="BY515" s="798">
        <v>0</v>
      </c>
      <c r="BZ515" s="798">
        <v>0</v>
      </c>
      <c r="CA515" s="784"/>
      <c r="CB515" s="798">
        <v>0</v>
      </c>
      <c r="CC515" s="798">
        <v>1.0403641864065516</v>
      </c>
      <c r="CD515" s="798">
        <v>1.0403641864065516</v>
      </c>
      <c r="CE515" s="798">
        <v>1.0403641864065516</v>
      </c>
      <c r="CF515" s="798">
        <v>1.0403641864065516</v>
      </c>
      <c r="CG515" s="798">
        <v>1.0403641864065516</v>
      </c>
      <c r="CH515" s="798">
        <v>1.0403641864065516</v>
      </c>
      <c r="CI515" s="798">
        <v>1.0403641864065516</v>
      </c>
      <c r="CJ515" s="798">
        <v>1.0403641864065516</v>
      </c>
      <c r="CK515" s="798">
        <v>0.74265104697128592</v>
      </c>
      <c r="CL515" s="798">
        <v>0</v>
      </c>
      <c r="CM515" s="798">
        <v>0</v>
      </c>
      <c r="CN515" s="798">
        <v>0</v>
      </c>
      <c r="CO515" s="798">
        <v>0</v>
      </c>
      <c r="CP515" s="798">
        <v>0</v>
      </c>
      <c r="CQ515" s="798">
        <v>0</v>
      </c>
      <c r="CR515" s="798">
        <v>0</v>
      </c>
      <c r="CS515" s="798">
        <v>0</v>
      </c>
      <c r="CT515" s="798">
        <v>0</v>
      </c>
      <c r="CU515" s="798">
        <v>0</v>
      </c>
      <c r="CV515" s="798">
        <v>0</v>
      </c>
      <c r="CW515" s="798">
        <v>0</v>
      </c>
      <c r="CX515" s="798">
        <v>0</v>
      </c>
      <c r="CY515" s="798">
        <v>0</v>
      </c>
      <c r="CZ515" s="798">
        <v>0</v>
      </c>
      <c r="DA515" s="799">
        <v>0</v>
      </c>
    </row>
    <row r="516" spans="2:105">
      <c r="B516" s="780">
        <v>19641</v>
      </c>
      <c r="C516" s="781" t="s">
        <v>682</v>
      </c>
      <c r="D516" s="781" t="s">
        <v>877</v>
      </c>
      <c r="E516" s="781" t="s">
        <v>120</v>
      </c>
      <c r="F516" s="781" t="s">
        <v>820</v>
      </c>
      <c r="G516" s="806" t="s">
        <v>821</v>
      </c>
      <c r="H516" s="807">
        <v>2016</v>
      </c>
      <c r="I516" s="784"/>
      <c r="J516" s="841" t="s">
        <v>941</v>
      </c>
      <c r="K516" s="842"/>
      <c r="L516" s="764" t="s">
        <v>741</v>
      </c>
      <c r="M516" s="781"/>
      <c r="N516" s="781"/>
      <c r="O516" s="781"/>
      <c r="P516" s="781"/>
      <c r="Q516" s="781"/>
      <c r="R516" s="781"/>
      <c r="S516" s="784"/>
      <c r="T516" s="843" t="s">
        <v>833</v>
      </c>
      <c r="U516" s="781" t="s">
        <v>764</v>
      </c>
      <c r="V516" s="801">
        <v>42627</v>
      </c>
      <c r="W516" s="801">
        <v>42627</v>
      </c>
      <c r="X516" s="801">
        <v>42627</v>
      </c>
      <c r="Y516" s="787" t="s">
        <v>864</v>
      </c>
      <c r="Z516" s="787">
        <v>26</v>
      </c>
      <c r="AA516" s="844" t="s">
        <v>833</v>
      </c>
      <c r="AB516" s="787">
        <v>566</v>
      </c>
      <c r="AC516" s="790">
        <v>42735</v>
      </c>
      <c r="AD516" s="784"/>
      <c r="AE516" s="843" t="s">
        <v>825</v>
      </c>
      <c r="AF516" s="781"/>
      <c r="AG516" s="781"/>
      <c r="AH516" s="791"/>
      <c r="AI516" s="792">
        <v>4867.7800000000007</v>
      </c>
      <c r="AJ516" s="793">
        <v>1.3</v>
      </c>
      <c r="AK516" s="784">
        <v>0</v>
      </c>
      <c r="AL516" s="845">
        <v>0.74591988512552432</v>
      </c>
      <c r="AM516" s="803">
        <v>0.52998402038375703</v>
      </c>
      <c r="AN516" s="803">
        <v>0.88785311651886756</v>
      </c>
      <c r="AO516" s="804">
        <v>0.85704271877003346</v>
      </c>
      <c r="AP516" s="784">
        <v>0</v>
      </c>
      <c r="AQ516" s="797">
        <v>3630.973898416325</v>
      </c>
      <c r="AR516" s="798">
        <v>0.6889792264988841</v>
      </c>
      <c r="AS516" s="798">
        <v>3630.973898416325</v>
      </c>
      <c r="AT516" s="798">
        <v>0.6889792264988841</v>
      </c>
      <c r="AU516" s="784">
        <v>0</v>
      </c>
      <c r="AV516" s="798">
        <v>3223.7714917075964</v>
      </c>
      <c r="AW516" s="798">
        <v>0.59048462945467828</v>
      </c>
      <c r="AX516" s="798">
        <v>3223.7714917075964</v>
      </c>
      <c r="AY516" s="798">
        <v>0.59048462945467828</v>
      </c>
      <c r="AZ516" s="784"/>
      <c r="BA516" s="798">
        <v>0</v>
      </c>
      <c r="BB516" s="798">
        <v>3223.7714917075964</v>
      </c>
      <c r="BC516" s="798">
        <v>3223.7714917075964</v>
      </c>
      <c r="BD516" s="798">
        <v>3223.7714917075964</v>
      </c>
      <c r="BE516" s="798">
        <v>3223.7714917075964</v>
      </c>
      <c r="BF516" s="798">
        <v>3223.7714917075964</v>
      </c>
      <c r="BG516" s="798">
        <v>3223.7714917075964</v>
      </c>
      <c r="BH516" s="798">
        <v>2114.8490297038129</v>
      </c>
      <c r="BI516" s="798">
        <v>0</v>
      </c>
      <c r="BJ516" s="798">
        <v>0</v>
      </c>
      <c r="BK516" s="798">
        <v>0</v>
      </c>
      <c r="BL516" s="798">
        <v>0</v>
      </c>
      <c r="BM516" s="798">
        <v>0</v>
      </c>
      <c r="BN516" s="798">
        <v>0</v>
      </c>
      <c r="BO516" s="798">
        <v>0</v>
      </c>
      <c r="BP516" s="798">
        <v>0</v>
      </c>
      <c r="BQ516" s="798">
        <v>0</v>
      </c>
      <c r="BR516" s="798">
        <v>0</v>
      </c>
      <c r="BS516" s="798">
        <v>0</v>
      </c>
      <c r="BT516" s="798">
        <v>0</v>
      </c>
      <c r="BU516" s="798">
        <v>0</v>
      </c>
      <c r="BV516" s="798">
        <v>0</v>
      </c>
      <c r="BW516" s="798">
        <v>0</v>
      </c>
      <c r="BX516" s="798">
        <v>0</v>
      </c>
      <c r="BY516" s="798">
        <v>0</v>
      </c>
      <c r="BZ516" s="798">
        <v>0</v>
      </c>
      <c r="CA516" s="784"/>
      <c r="CB516" s="798">
        <v>0</v>
      </c>
      <c r="CC516" s="798">
        <v>0.59048462945467828</v>
      </c>
      <c r="CD516" s="798">
        <v>0.59048462945467828</v>
      </c>
      <c r="CE516" s="798">
        <v>0.59048462945467828</v>
      </c>
      <c r="CF516" s="798">
        <v>0.59048462945467828</v>
      </c>
      <c r="CG516" s="798">
        <v>0.59048462945467828</v>
      </c>
      <c r="CH516" s="798">
        <v>0.59048462945467828</v>
      </c>
      <c r="CI516" s="798">
        <v>0.38736797842820236</v>
      </c>
      <c r="CJ516" s="798">
        <v>0</v>
      </c>
      <c r="CK516" s="798">
        <v>0</v>
      </c>
      <c r="CL516" s="798">
        <v>0</v>
      </c>
      <c r="CM516" s="798">
        <v>0</v>
      </c>
      <c r="CN516" s="798">
        <v>0</v>
      </c>
      <c r="CO516" s="798">
        <v>0</v>
      </c>
      <c r="CP516" s="798">
        <v>0</v>
      </c>
      <c r="CQ516" s="798">
        <v>0</v>
      </c>
      <c r="CR516" s="798">
        <v>0</v>
      </c>
      <c r="CS516" s="798">
        <v>0</v>
      </c>
      <c r="CT516" s="798">
        <v>0</v>
      </c>
      <c r="CU516" s="798">
        <v>0</v>
      </c>
      <c r="CV516" s="798">
        <v>0</v>
      </c>
      <c r="CW516" s="798">
        <v>0</v>
      </c>
      <c r="CX516" s="798">
        <v>0</v>
      </c>
      <c r="CY516" s="798">
        <v>0</v>
      </c>
      <c r="CZ516" s="798">
        <v>0</v>
      </c>
      <c r="DA516" s="799">
        <v>0</v>
      </c>
    </row>
    <row r="517" spans="2:105">
      <c r="B517" s="780">
        <v>19555</v>
      </c>
      <c r="C517" s="781" t="s">
        <v>682</v>
      </c>
      <c r="D517" s="781" t="s">
        <v>877</v>
      </c>
      <c r="E517" s="781" t="s">
        <v>120</v>
      </c>
      <c r="F517" s="781" t="s">
        <v>820</v>
      </c>
      <c r="G517" s="806" t="s">
        <v>821</v>
      </c>
      <c r="H517" s="807">
        <v>2016</v>
      </c>
      <c r="I517" s="784"/>
      <c r="J517" s="841" t="s">
        <v>942</v>
      </c>
      <c r="K517" s="842"/>
      <c r="L517" s="764" t="s">
        <v>741</v>
      </c>
      <c r="M517" s="781"/>
      <c r="N517" s="781"/>
      <c r="O517" s="781"/>
      <c r="P517" s="781"/>
      <c r="Q517" s="781"/>
      <c r="R517" s="781"/>
      <c r="S517" s="784"/>
      <c r="T517" s="843" t="s">
        <v>833</v>
      </c>
      <c r="U517" s="781" t="s">
        <v>764</v>
      </c>
      <c r="V517" s="801">
        <v>42559.488067129627</v>
      </c>
      <c r="W517" s="801">
        <v>42556</v>
      </c>
      <c r="X517" s="801">
        <v>42556</v>
      </c>
      <c r="Y517" s="787" t="s">
        <v>864</v>
      </c>
      <c r="Z517" s="787">
        <v>12</v>
      </c>
      <c r="AA517" s="844" t="s">
        <v>833</v>
      </c>
      <c r="AB517" s="787">
        <v>240</v>
      </c>
      <c r="AC517" s="790">
        <v>42643</v>
      </c>
      <c r="AD517" s="784"/>
      <c r="AE517" s="843" t="s">
        <v>825</v>
      </c>
      <c r="AF517" s="781"/>
      <c r="AG517" s="781"/>
      <c r="AH517" s="791"/>
      <c r="AI517" s="792">
        <v>1677.4559999999997</v>
      </c>
      <c r="AJ517" s="793">
        <v>0.52800000000000002</v>
      </c>
      <c r="AK517" s="784">
        <v>0</v>
      </c>
      <c r="AL517" s="845">
        <v>0.60221507830526799</v>
      </c>
      <c r="AM517" s="803">
        <v>0.42761724586850924</v>
      </c>
      <c r="AN517" s="803">
        <v>0.88785311651886767</v>
      </c>
      <c r="AO517" s="804">
        <v>0.85704271877003357</v>
      </c>
      <c r="AP517" s="784">
        <v>0</v>
      </c>
      <c r="AQ517" s="797">
        <v>1010.1892963936414</v>
      </c>
      <c r="AR517" s="798">
        <v>0.22578190581857288</v>
      </c>
      <c r="AS517" s="798">
        <v>1010.1892963936414</v>
      </c>
      <c r="AT517" s="798">
        <v>0.22578190581857288</v>
      </c>
      <c r="AU517" s="784">
        <v>0</v>
      </c>
      <c r="AV517" s="798">
        <v>896.89971507709663</v>
      </c>
      <c r="AW517" s="798">
        <v>0.19350473841182936</v>
      </c>
      <c r="AX517" s="798">
        <v>896.89971507709663</v>
      </c>
      <c r="AY517" s="798">
        <v>0.19350473841182936</v>
      </c>
      <c r="AZ517" s="784"/>
      <c r="BA517" s="798">
        <v>0</v>
      </c>
      <c r="BB517" s="798">
        <v>896.89971507709663</v>
      </c>
      <c r="BC517" s="798">
        <v>896.89971507709663</v>
      </c>
      <c r="BD517" s="798">
        <v>896.89971507709663</v>
      </c>
      <c r="BE517" s="798">
        <v>896.89971507709663</v>
      </c>
      <c r="BF517" s="798">
        <v>896.89971507709663</v>
      </c>
      <c r="BG517" s="798">
        <v>896.89971507709663</v>
      </c>
      <c r="BH517" s="798">
        <v>896.89971507709663</v>
      </c>
      <c r="BI517" s="798">
        <v>779.45864442173877</v>
      </c>
      <c r="BJ517" s="798">
        <v>0</v>
      </c>
      <c r="BK517" s="798">
        <v>0</v>
      </c>
      <c r="BL517" s="798">
        <v>0</v>
      </c>
      <c r="BM517" s="798">
        <v>0</v>
      </c>
      <c r="BN517" s="798">
        <v>0</v>
      </c>
      <c r="BO517" s="798">
        <v>0</v>
      </c>
      <c r="BP517" s="798">
        <v>0</v>
      </c>
      <c r="BQ517" s="798">
        <v>0</v>
      </c>
      <c r="BR517" s="798">
        <v>0</v>
      </c>
      <c r="BS517" s="798">
        <v>0</v>
      </c>
      <c r="BT517" s="798">
        <v>0</v>
      </c>
      <c r="BU517" s="798">
        <v>0</v>
      </c>
      <c r="BV517" s="798">
        <v>0</v>
      </c>
      <c r="BW517" s="798">
        <v>0</v>
      </c>
      <c r="BX517" s="798">
        <v>0</v>
      </c>
      <c r="BY517" s="798">
        <v>0</v>
      </c>
      <c r="BZ517" s="798">
        <v>0</v>
      </c>
      <c r="CA517" s="784"/>
      <c r="CB517" s="798">
        <v>0</v>
      </c>
      <c r="CC517" s="798">
        <v>0.19350473841182936</v>
      </c>
      <c r="CD517" s="798">
        <v>0.19350473841182936</v>
      </c>
      <c r="CE517" s="798">
        <v>0.19350473841182936</v>
      </c>
      <c r="CF517" s="798">
        <v>0.19350473841182936</v>
      </c>
      <c r="CG517" s="798">
        <v>0.19350473841182936</v>
      </c>
      <c r="CH517" s="798">
        <v>0.19350473841182936</v>
      </c>
      <c r="CI517" s="798">
        <v>0.19350473841182936</v>
      </c>
      <c r="CJ517" s="798">
        <v>0.16816700747719893</v>
      </c>
      <c r="CK517" s="798">
        <v>0</v>
      </c>
      <c r="CL517" s="798">
        <v>0</v>
      </c>
      <c r="CM517" s="798">
        <v>0</v>
      </c>
      <c r="CN517" s="798">
        <v>0</v>
      </c>
      <c r="CO517" s="798">
        <v>0</v>
      </c>
      <c r="CP517" s="798">
        <v>0</v>
      </c>
      <c r="CQ517" s="798">
        <v>0</v>
      </c>
      <c r="CR517" s="798">
        <v>0</v>
      </c>
      <c r="CS517" s="798">
        <v>0</v>
      </c>
      <c r="CT517" s="798">
        <v>0</v>
      </c>
      <c r="CU517" s="798">
        <v>0</v>
      </c>
      <c r="CV517" s="798">
        <v>0</v>
      </c>
      <c r="CW517" s="798">
        <v>0</v>
      </c>
      <c r="CX517" s="798">
        <v>0</v>
      </c>
      <c r="CY517" s="798">
        <v>0</v>
      </c>
      <c r="CZ517" s="798">
        <v>0</v>
      </c>
      <c r="DA517" s="799">
        <v>0</v>
      </c>
    </row>
    <row r="518" spans="2:105">
      <c r="B518" s="780">
        <v>19588</v>
      </c>
      <c r="C518" s="781" t="s">
        <v>682</v>
      </c>
      <c r="D518" s="781" t="s">
        <v>877</v>
      </c>
      <c r="E518" s="781" t="s">
        <v>120</v>
      </c>
      <c r="F518" s="781" t="s">
        <v>820</v>
      </c>
      <c r="G518" s="806" t="s">
        <v>821</v>
      </c>
      <c r="H518" s="807">
        <v>2016</v>
      </c>
      <c r="I518" s="784"/>
      <c r="J518" s="841" t="s">
        <v>943</v>
      </c>
      <c r="K518" s="842"/>
      <c r="L518" s="764" t="s">
        <v>741</v>
      </c>
      <c r="M518" s="781"/>
      <c r="N518" s="781"/>
      <c r="O518" s="781"/>
      <c r="P518" s="781"/>
      <c r="Q518" s="781"/>
      <c r="R518" s="781"/>
      <c r="S518" s="784"/>
      <c r="T518" s="843" t="s">
        <v>833</v>
      </c>
      <c r="U518" s="781" t="s">
        <v>764</v>
      </c>
      <c r="V518" s="801">
        <v>42584.54828703704</v>
      </c>
      <c r="W518" s="801">
        <v>42569</v>
      </c>
      <c r="X518" s="801">
        <v>42569</v>
      </c>
      <c r="Y518" s="787" t="s">
        <v>864</v>
      </c>
      <c r="Z518" s="787">
        <v>31</v>
      </c>
      <c r="AA518" s="844" t="s">
        <v>833</v>
      </c>
      <c r="AB518" s="787">
        <v>682</v>
      </c>
      <c r="AC518" s="790">
        <v>42643</v>
      </c>
      <c r="AD518" s="784"/>
      <c r="AE518" s="843" t="s">
        <v>825</v>
      </c>
      <c r="AF518" s="781"/>
      <c r="AG518" s="781"/>
      <c r="AH518" s="791"/>
      <c r="AI518" s="792">
        <v>4257.54</v>
      </c>
      <c r="AJ518" s="793">
        <v>1.302</v>
      </c>
      <c r="AK518" s="784">
        <v>0</v>
      </c>
      <c r="AL518" s="845">
        <v>0.8950472651353798</v>
      </c>
      <c r="AM518" s="803">
        <v>0.63554975660260615</v>
      </c>
      <c r="AN518" s="803">
        <v>0.88785311651886767</v>
      </c>
      <c r="AO518" s="804">
        <v>0.85704271877003357</v>
      </c>
      <c r="AP518" s="784">
        <v>0</v>
      </c>
      <c r="AQ518" s="797">
        <v>3810.6995332044849</v>
      </c>
      <c r="AR518" s="798">
        <v>0.82748578309659326</v>
      </c>
      <c r="AS518" s="798">
        <v>3810.6995332044849</v>
      </c>
      <c r="AT518" s="798">
        <v>0.82748578309659326</v>
      </c>
      <c r="AU518" s="784">
        <v>0</v>
      </c>
      <c r="AV518" s="798">
        <v>3383.341456672596</v>
      </c>
      <c r="AW518" s="798">
        <v>0.7091906652886546</v>
      </c>
      <c r="AX518" s="798">
        <v>3383.341456672596</v>
      </c>
      <c r="AY518" s="798">
        <v>0.7091906652886546</v>
      </c>
      <c r="AZ518" s="784"/>
      <c r="BA518" s="798">
        <v>0</v>
      </c>
      <c r="BB518" s="798">
        <v>3383.341456672596</v>
      </c>
      <c r="BC518" s="798">
        <v>3383.341456672596</v>
      </c>
      <c r="BD518" s="798">
        <v>3383.341456672596</v>
      </c>
      <c r="BE518" s="798">
        <v>3383.341456672596</v>
      </c>
      <c r="BF518" s="798">
        <v>3383.341456672596</v>
      </c>
      <c r="BG518" s="798">
        <v>3383.341456672596</v>
      </c>
      <c r="BH518" s="798">
        <v>3383.341456672596</v>
      </c>
      <c r="BI518" s="798">
        <v>2183.1347014003604</v>
      </c>
      <c r="BJ518" s="798">
        <v>0</v>
      </c>
      <c r="BK518" s="798">
        <v>0</v>
      </c>
      <c r="BL518" s="798">
        <v>0</v>
      </c>
      <c r="BM518" s="798">
        <v>0</v>
      </c>
      <c r="BN518" s="798">
        <v>0</v>
      </c>
      <c r="BO518" s="798">
        <v>0</v>
      </c>
      <c r="BP518" s="798">
        <v>0</v>
      </c>
      <c r="BQ518" s="798">
        <v>0</v>
      </c>
      <c r="BR518" s="798">
        <v>0</v>
      </c>
      <c r="BS518" s="798">
        <v>0</v>
      </c>
      <c r="BT518" s="798">
        <v>0</v>
      </c>
      <c r="BU518" s="798">
        <v>0</v>
      </c>
      <c r="BV518" s="798">
        <v>0</v>
      </c>
      <c r="BW518" s="798">
        <v>0</v>
      </c>
      <c r="BX518" s="798">
        <v>0</v>
      </c>
      <c r="BY518" s="798">
        <v>0</v>
      </c>
      <c r="BZ518" s="798">
        <v>0</v>
      </c>
      <c r="CA518" s="784"/>
      <c r="CB518" s="798">
        <v>0</v>
      </c>
      <c r="CC518" s="798">
        <v>0.7091906652886546</v>
      </c>
      <c r="CD518" s="798">
        <v>0.7091906652886546</v>
      </c>
      <c r="CE518" s="798">
        <v>0.7091906652886546</v>
      </c>
      <c r="CF518" s="798">
        <v>0.7091906652886546</v>
      </c>
      <c r="CG518" s="798">
        <v>0.7091906652886546</v>
      </c>
      <c r="CH518" s="798">
        <v>0.7091906652886546</v>
      </c>
      <c r="CI518" s="798">
        <v>0.7091906652886546</v>
      </c>
      <c r="CJ518" s="798">
        <v>0.45761232530858142</v>
      </c>
      <c r="CK518" s="798">
        <v>0</v>
      </c>
      <c r="CL518" s="798">
        <v>0</v>
      </c>
      <c r="CM518" s="798">
        <v>0</v>
      </c>
      <c r="CN518" s="798">
        <v>0</v>
      </c>
      <c r="CO518" s="798">
        <v>0</v>
      </c>
      <c r="CP518" s="798">
        <v>0</v>
      </c>
      <c r="CQ518" s="798">
        <v>0</v>
      </c>
      <c r="CR518" s="798">
        <v>0</v>
      </c>
      <c r="CS518" s="798">
        <v>0</v>
      </c>
      <c r="CT518" s="798">
        <v>0</v>
      </c>
      <c r="CU518" s="798">
        <v>0</v>
      </c>
      <c r="CV518" s="798">
        <v>0</v>
      </c>
      <c r="CW518" s="798">
        <v>0</v>
      </c>
      <c r="CX518" s="798">
        <v>0</v>
      </c>
      <c r="CY518" s="798">
        <v>0</v>
      </c>
      <c r="CZ518" s="798">
        <v>0</v>
      </c>
      <c r="DA518" s="799">
        <v>0</v>
      </c>
    </row>
    <row r="519" spans="2:105">
      <c r="B519" s="780">
        <v>19685</v>
      </c>
      <c r="C519" s="781" t="s">
        <v>682</v>
      </c>
      <c r="D519" s="781" t="s">
        <v>877</v>
      </c>
      <c r="E519" s="781" t="s">
        <v>120</v>
      </c>
      <c r="F519" s="781" t="s">
        <v>820</v>
      </c>
      <c r="G519" s="806" t="s">
        <v>821</v>
      </c>
      <c r="H519" s="807">
        <v>2016</v>
      </c>
      <c r="I519" s="784"/>
      <c r="J519" s="841" t="s">
        <v>944</v>
      </c>
      <c r="K519" s="842"/>
      <c r="L519" s="764" t="s">
        <v>384</v>
      </c>
      <c r="M519" s="781"/>
      <c r="N519" s="781"/>
      <c r="O519" s="781"/>
      <c r="P519" s="781"/>
      <c r="Q519" s="781"/>
      <c r="R519" s="781"/>
      <c r="S519" s="784"/>
      <c r="T519" s="843" t="s">
        <v>833</v>
      </c>
      <c r="U519" s="781" t="s">
        <v>764</v>
      </c>
      <c r="V519" s="801">
        <v>42709</v>
      </c>
      <c r="W519" s="801">
        <v>42709</v>
      </c>
      <c r="X519" s="801">
        <v>42709</v>
      </c>
      <c r="Y519" s="787" t="s">
        <v>864</v>
      </c>
      <c r="Z519" s="787">
        <v>92</v>
      </c>
      <c r="AA519" s="844" t="s">
        <v>833</v>
      </c>
      <c r="AB519" s="787">
        <v>1954</v>
      </c>
      <c r="AC519" s="790">
        <v>42825</v>
      </c>
      <c r="AD519" s="784"/>
      <c r="AE519" s="843" t="s">
        <v>825</v>
      </c>
      <c r="AF519" s="781"/>
      <c r="AG519" s="781"/>
      <c r="AH519" s="791"/>
      <c r="AI519" s="792">
        <v>30026.469999999998</v>
      </c>
      <c r="AJ519" s="793">
        <v>5.14</v>
      </c>
      <c r="AK519" s="784">
        <v>0</v>
      </c>
      <c r="AL519" s="845">
        <v>0.74207687933623823</v>
      </c>
      <c r="AM519" s="803">
        <v>0.52713358369066465</v>
      </c>
      <c r="AN519" s="803">
        <v>0.88785311651886767</v>
      </c>
      <c r="AO519" s="804">
        <v>0.85704271877003346</v>
      </c>
      <c r="AP519" s="784">
        <v>0</v>
      </c>
      <c r="AQ519" s="797">
        <v>22281.949155083174</v>
      </c>
      <c r="AR519" s="798">
        <v>2.7094666201700162</v>
      </c>
      <c r="AS519" s="798">
        <v>6191.9721813578089</v>
      </c>
      <c r="AT519" s="798">
        <v>0.7529387048521734</v>
      </c>
      <c r="AU519" s="784">
        <v>0</v>
      </c>
      <c r="AV519" s="798">
        <v>19783.097999455546</v>
      </c>
      <c r="AW519" s="798">
        <v>2.3221286385671642</v>
      </c>
      <c r="AX519" s="798">
        <v>5497.5617986166626</v>
      </c>
      <c r="AY519" s="798">
        <v>0.64530063467369458</v>
      </c>
      <c r="AZ519" s="784"/>
      <c r="BA519" s="798">
        <v>0</v>
      </c>
      <c r="BB519" s="798">
        <v>19783.097999455546</v>
      </c>
      <c r="BC519" s="798">
        <v>19783.097999455546</v>
      </c>
      <c r="BD519" s="798">
        <v>19783.097999455546</v>
      </c>
      <c r="BE519" s="798">
        <v>19783.097999455546</v>
      </c>
      <c r="BF519" s="798">
        <v>5497.5617986166626</v>
      </c>
      <c r="BG519" s="798">
        <v>0</v>
      </c>
      <c r="BH519" s="798">
        <v>0</v>
      </c>
      <c r="BI519" s="798">
        <v>0</v>
      </c>
      <c r="BJ519" s="798">
        <v>0</v>
      </c>
      <c r="BK519" s="798">
        <v>0</v>
      </c>
      <c r="BL519" s="798">
        <v>0</v>
      </c>
      <c r="BM519" s="798">
        <v>0</v>
      </c>
      <c r="BN519" s="798">
        <v>0</v>
      </c>
      <c r="BO519" s="798">
        <v>0</v>
      </c>
      <c r="BP519" s="798">
        <v>0</v>
      </c>
      <c r="BQ519" s="798">
        <v>0</v>
      </c>
      <c r="BR519" s="798">
        <v>0</v>
      </c>
      <c r="BS519" s="798">
        <v>0</v>
      </c>
      <c r="BT519" s="798">
        <v>0</v>
      </c>
      <c r="BU519" s="798">
        <v>0</v>
      </c>
      <c r="BV519" s="798">
        <v>0</v>
      </c>
      <c r="BW519" s="798">
        <v>0</v>
      </c>
      <c r="BX519" s="798">
        <v>0</v>
      </c>
      <c r="BY519" s="798">
        <v>0</v>
      </c>
      <c r="BZ519" s="798">
        <v>0</v>
      </c>
      <c r="CA519" s="784"/>
      <c r="CB519" s="798">
        <v>0</v>
      </c>
      <c r="CC519" s="798">
        <v>2.3221286385671642</v>
      </c>
      <c r="CD519" s="798">
        <v>2.3221286385671642</v>
      </c>
      <c r="CE519" s="798">
        <v>2.3221286385671642</v>
      </c>
      <c r="CF519" s="798">
        <v>2.3221286385671642</v>
      </c>
      <c r="CG519" s="798">
        <v>0.64530063467369458</v>
      </c>
      <c r="CH519" s="798">
        <v>0</v>
      </c>
      <c r="CI519" s="798">
        <v>0</v>
      </c>
      <c r="CJ519" s="798">
        <v>0</v>
      </c>
      <c r="CK519" s="798">
        <v>0</v>
      </c>
      <c r="CL519" s="798">
        <v>0</v>
      </c>
      <c r="CM519" s="798">
        <v>0</v>
      </c>
      <c r="CN519" s="798">
        <v>0</v>
      </c>
      <c r="CO519" s="798">
        <v>0</v>
      </c>
      <c r="CP519" s="798">
        <v>0</v>
      </c>
      <c r="CQ519" s="798">
        <v>0</v>
      </c>
      <c r="CR519" s="798">
        <v>0</v>
      </c>
      <c r="CS519" s="798">
        <v>0</v>
      </c>
      <c r="CT519" s="798">
        <v>0</v>
      </c>
      <c r="CU519" s="798">
        <v>0</v>
      </c>
      <c r="CV519" s="798">
        <v>0</v>
      </c>
      <c r="CW519" s="798">
        <v>0</v>
      </c>
      <c r="CX519" s="798">
        <v>0</v>
      </c>
      <c r="CY519" s="798">
        <v>0</v>
      </c>
      <c r="CZ519" s="798">
        <v>0</v>
      </c>
      <c r="DA519" s="799">
        <v>0</v>
      </c>
    </row>
    <row r="520" spans="2:105">
      <c r="B520" s="780">
        <v>19666</v>
      </c>
      <c r="C520" s="781" t="s">
        <v>682</v>
      </c>
      <c r="D520" s="781" t="s">
        <v>877</v>
      </c>
      <c r="E520" s="781" t="s">
        <v>120</v>
      </c>
      <c r="F520" s="781" t="s">
        <v>820</v>
      </c>
      <c r="G520" s="806" t="s">
        <v>821</v>
      </c>
      <c r="H520" s="807">
        <v>2016</v>
      </c>
      <c r="I520" s="784"/>
      <c r="J520" s="841" t="s">
        <v>945</v>
      </c>
      <c r="K520" s="842"/>
      <c r="L520" s="764" t="s">
        <v>741</v>
      </c>
      <c r="M520" s="781"/>
      <c r="N520" s="781"/>
      <c r="O520" s="781"/>
      <c r="P520" s="781"/>
      <c r="Q520" s="781"/>
      <c r="R520" s="781"/>
      <c r="S520" s="784"/>
      <c r="T520" s="843" t="s">
        <v>833</v>
      </c>
      <c r="U520" s="781" t="s">
        <v>764</v>
      </c>
      <c r="V520" s="801">
        <v>42648</v>
      </c>
      <c r="W520" s="801">
        <v>42648</v>
      </c>
      <c r="X520" s="801">
        <v>42648</v>
      </c>
      <c r="Y520" s="787" t="s">
        <v>864</v>
      </c>
      <c r="Z520" s="787">
        <v>36</v>
      </c>
      <c r="AA520" s="844" t="s">
        <v>833</v>
      </c>
      <c r="AB520" s="787">
        <v>888</v>
      </c>
      <c r="AC520" s="790">
        <v>42735</v>
      </c>
      <c r="AD520" s="784"/>
      <c r="AE520" s="843" t="s">
        <v>825</v>
      </c>
      <c r="AF520" s="781"/>
      <c r="AG520" s="781"/>
      <c r="AH520" s="791"/>
      <c r="AI520" s="792">
        <v>5446.6</v>
      </c>
      <c r="AJ520" s="793">
        <v>1.8599999999999999</v>
      </c>
      <c r="AK520" s="784">
        <v>0</v>
      </c>
      <c r="AL520" s="845">
        <v>0.84614547526180139</v>
      </c>
      <c r="AM520" s="803">
        <v>0.60065507849833799</v>
      </c>
      <c r="AN520" s="803">
        <v>0.88785311651886756</v>
      </c>
      <c r="AO520" s="804">
        <v>0.85704271877003346</v>
      </c>
      <c r="AP520" s="784">
        <v>0</v>
      </c>
      <c r="AQ520" s="797">
        <v>4608.6159455609277</v>
      </c>
      <c r="AR520" s="798">
        <v>1.1172184460069086</v>
      </c>
      <c r="AS520" s="798">
        <v>4608.6159455609277</v>
      </c>
      <c r="AT520" s="798">
        <v>1.1172184460069086</v>
      </c>
      <c r="AU520" s="784">
        <v>0</v>
      </c>
      <c r="AV520" s="798">
        <v>4091.7740301048175</v>
      </c>
      <c r="AW520" s="798">
        <v>0.95750393442579274</v>
      </c>
      <c r="AX520" s="798">
        <v>4091.7740301048175</v>
      </c>
      <c r="AY520" s="798">
        <v>0.95750393442579274</v>
      </c>
      <c r="AZ520" s="784"/>
      <c r="BA520" s="798">
        <v>0</v>
      </c>
      <c r="BB520" s="798">
        <v>4091.7740301048175</v>
      </c>
      <c r="BC520" s="798">
        <v>4091.7740301048175</v>
      </c>
      <c r="BD520" s="798">
        <v>4091.7740301048175</v>
      </c>
      <c r="BE520" s="798">
        <v>4091.7740301048175</v>
      </c>
      <c r="BF520" s="798">
        <v>4091.7740301048175</v>
      </c>
      <c r="BG520" s="798">
        <v>4091.7740301048175</v>
      </c>
      <c r="BH520" s="798">
        <v>4091.7740301048175</v>
      </c>
      <c r="BI520" s="798">
        <v>4091.7740301048175</v>
      </c>
      <c r="BJ520" s="798">
        <v>2274.1413500650979</v>
      </c>
      <c r="BK520" s="798">
        <v>0</v>
      </c>
      <c r="BL520" s="798">
        <v>0</v>
      </c>
      <c r="BM520" s="798">
        <v>0</v>
      </c>
      <c r="BN520" s="798">
        <v>0</v>
      </c>
      <c r="BO520" s="798">
        <v>0</v>
      </c>
      <c r="BP520" s="798">
        <v>0</v>
      </c>
      <c r="BQ520" s="798">
        <v>0</v>
      </c>
      <c r="BR520" s="798">
        <v>0</v>
      </c>
      <c r="BS520" s="798">
        <v>0</v>
      </c>
      <c r="BT520" s="798">
        <v>0</v>
      </c>
      <c r="BU520" s="798">
        <v>0</v>
      </c>
      <c r="BV520" s="798">
        <v>0</v>
      </c>
      <c r="BW520" s="798">
        <v>0</v>
      </c>
      <c r="BX520" s="798">
        <v>0</v>
      </c>
      <c r="BY520" s="798">
        <v>0</v>
      </c>
      <c r="BZ520" s="798">
        <v>0</v>
      </c>
      <c r="CA520" s="784"/>
      <c r="CB520" s="798">
        <v>0</v>
      </c>
      <c r="CC520" s="798">
        <v>0.95750393442579274</v>
      </c>
      <c r="CD520" s="798">
        <v>0.95750393442579274</v>
      </c>
      <c r="CE520" s="798">
        <v>0.95750393442579274</v>
      </c>
      <c r="CF520" s="798">
        <v>0.95750393442579274</v>
      </c>
      <c r="CG520" s="798">
        <v>0.95750393442579274</v>
      </c>
      <c r="CH520" s="798">
        <v>0.95750393442579274</v>
      </c>
      <c r="CI520" s="798">
        <v>0.95750393442579274</v>
      </c>
      <c r="CJ520" s="798">
        <v>0.95750393442579274</v>
      </c>
      <c r="CK520" s="798">
        <v>0.53216508881159685</v>
      </c>
      <c r="CL520" s="798">
        <v>0</v>
      </c>
      <c r="CM520" s="798">
        <v>0</v>
      </c>
      <c r="CN520" s="798">
        <v>0</v>
      </c>
      <c r="CO520" s="798">
        <v>0</v>
      </c>
      <c r="CP520" s="798">
        <v>0</v>
      </c>
      <c r="CQ520" s="798">
        <v>0</v>
      </c>
      <c r="CR520" s="798">
        <v>0</v>
      </c>
      <c r="CS520" s="798">
        <v>0</v>
      </c>
      <c r="CT520" s="798">
        <v>0</v>
      </c>
      <c r="CU520" s="798">
        <v>0</v>
      </c>
      <c r="CV520" s="798">
        <v>0</v>
      </c>
      <c r="CW520" s="798">
        <v>0</v>
      </c>
      <c r="CX520" s="798">
        <v>0</v>
      </c>
      <c r="CY520" s="798">
        <v>0</v>
      </c>
      <c r="CZ520" s="798">
        <v>0</v>
      </c>
      <c r="DA520" s="799">
        <v>0</v>
      </c>
    </row>
    <row r="521" spans="2:105">
      <c r="B521" s="780">
        <v>19684</v>
      </c>
      <c r="C521" s="781" t="s">
        <v>682</v>
      </c>
      <c r="D521" s="781" t="s">
        <v>877</v>
      </c>
      <c r="E521" s="781" t="s">
        <v>120</v>
      </c>
      <c r="F521" s="781" t="s">
        <v>820</v>
      </c>
      <c r="G521" s="806" t="s">
        <v>821</v>
      </c>
      <c r="H521" s="807">
        <v>2016</v>
      </c>
      <c r="I521" s="784"/>
      <c r="J521" s="841" t="s">
        <v>946</v>
      </c>
      <c r="K521" s="842"/>
      <c r="L521" s="764" t="s">
        <v>741</v>
      </c>
      <c r="M521" s="781"/>
      <c r="N521" s="781"/>
      <c r="O521" s="781"/>
      <c r="P521" s="781"/>
      <c r="Q521" s="781"/>
      <c r="R521" s="781"/>
      <c r="S521" s="784"/>
      <c r="T521" s="843" t="s">
        <v>833</v>
      </c>
      <c r="U521" s="781" t="s">
        <v>764</v>
      </c>
      <c r="V521" s="801">
        <v>42705</v>
      </c>
      <c r="W521" s="801">
        <v>42705</v>
      </c>
      <c r="X521" s="801">
        <v>42705</v>
      </c>
      <c r="Y521" s="787" t="s">
        <v>864</v>
      </c>
      <c r="Z521" s="787">
        <v>4</v>
      </c>
      <c r="AA521" s="844" t="s">
        <v>833</v>
      </c>
      <c r="AB521" s="787">
        <v>160</v>
      </c>
      <c r="AC521" s="790">
        <v>42825</v>
      </c>
      <c r="AD521" s="784"/>
      <c r="AE521" s="843" t="s">
        <v>825</v>
      </c>
      <c r="AF521" s="781"/>
      <c r="AG521" s="781"/>
      <c r="AH521" s="791"/>
      <c r="AI521" s="792">
        <v>806.47</v>
      </c>
      <c r="AJ521" s="793">
        <v>0.09</v>
      </c>
      <c r="AK521" s="784">
        <v>0</v>
      </c>
      <c r="AL521" s="845">
        <v>0.8950472651353798</v>
      </c>
      <c r="AM521" s="803">
        <v>0.63554975660260615</v>
      </c>
      <c r="AN521" s="803">
        <v>0.88785311651886767</v>
      </c>
      <c r="AO521" s="804">
        <v>0.85704271877003357</v>
      </c>
      <c r="AP521" s="784">
        <v>0</v>
      </c>
      <c r="AQ521" s="797">
        <v>721.82876791372973</v>
      </c>
      <c r="AR521" s="798">
        <v>5.7199478094234549E-2</v>
      </c>
      <c r="AS521" s="798">
        <v>721.82876791372973</v>
      </c>
      <c r="AT521" s="798">
        <v>5.7199478094234549E-2</v>
      </c>
      <c r="AU521" s="784">
        <v>0</v>
      </c>
      <c r="AV521" s="798">
        <v>640.87792118517939</v>
      </c>
      <c r="AW521" s="798">
        <v>4.9022396218109755E-2</v>
      </c>
      <c r="AX521" s="798">
        <v>640.87792118517939</v>
      </c>
      <c r="AY521" s="798">
        <v>4.9022396218109755E-2</v>
      </c>
      <c r="AZ521" s="784"/>
      <c r="BA521" s="798">
        <v>0</v>
      </c>
      <c r="BB521" s="798">
        <v>640.87792118517939</v>
      </c>
      <c r="BC521" s="798">
        <v>640.87792118517939</v>
      </c>
      <c r="BD521" s="798">
        <v>640.87792118517939</v>
      </c>
      <c r="BE521" s="798">
        <v>640.87792118517939</v>
      </c>
      <c r="BF521" s="798">
        <v>640.87792118517939</v>
      </c>
      <c r="BG521" s="798">
        <v>451.08564609999502</v>
      </c>
      <c r="BH521" s="798">
        <v>0</v>
      </c>
      <c r="BI521" s="798">
        <v>0</v>
      </c>
      <c r="BJ521" s="798">
        <v>0</v>
      </c>
      <c r="BK521" s="798">
        <v>0</v>
      </c>
      <c r="BL521" s="798">
        <v>0</v>
      </c>
      <c r="BM521" s="798">
        <v>0</v>
      </c>
      <c r="BN521" s="798">
        <v>0</v>
      </c>
      <c r="BO521" s="798">
        <v>0</v>
      </c>
      <c r="BP521" s="798">
        <v>0</v>
      </c>
      <c r="BQ521" s="798">
        <v>0</v>
      </c>
      <c r="BR521" s="798">
        <v>0</v>
      </c>
      <c r="BS521" s="798">
        <v>0</v>
      </c>
      <c r="BT521" s="798">
        <v>0</v>
      </c>
      <c r="BU521" s="798">
        <v>0</v>
      </c>
      <c r="BV521" s="798">
        <v>0</v>
      </c>
      <c r="BW521" s="798">
        <v>0</v>
      </c>
      <c r="BX521" s="798">
        <v>0</v>
      </c>
      <c r="BY521" s="798">
        <v>0</v>
      </c>
      <c r="BZ521" s="798">
        <v>0</v>
      </c>
      <c r="CA521" s="784"/>
      <c r="CB521" s="798">
        <v>0</v>
      </c>
      <c r="CC521" s="798">
        <v>4.9022396218109755E-2</v>
      </c>
      <c r="CD521" s="798">
        <v>4.9022396218109755E-2</v>
      </c>
      <c r="CE521" s="798">
        <v>4.9022396218109755E-2</v>
      </c>
      <c r="CF521" s="798">
        <v>4.9022396218109755E-2</v>
      </c>
      <c r="CG521" s="798">
        <v>4.9022396218109755E-2</v>
      </c>
      <c r="CH521" s="798">
        <v>3.4504698227896091E-2</v>
      </c>
      <c r="CI521" s="798">
        <v>0</v>
      </c>
      <c r="CJ521" s="798">
        <v>0</v>
      </c>
      <c r="CK521" s="798">
        <v>0</v>
      </c>
      <c r="CL521" s="798">
        <v>0</v>
      </c>
      <c r="CM521" s="798">
        <v>0</v>
      </c>
      <c r="CN521" s="798">
        <v>0</v>
      </c>
      <c r="CO521" s="798">
        <v>0</v>
      </c>
      <c r="CP521" s="798">
        <v>0</v>
      </c>
      <c r="CQ521" s="798">
        <v>0</v>
      </c>
      <c r="CR521" s="798">
        <v>0</v>
      </c>
      <c r="CS521" s="798">
        <v>0</v>
      </c>
      <c r="CT521" s="798">
        <v>0</v>
      </c>
      <c r="CU521" s="798">
        <v>0</v>
      </c>
      <c r="CV521" s="798">
        <v>0</v>
      </c>
      <c r="CW521" s="798">
        <v>0</v>
      </c>
      <c r="CX521" s="798">
        <v>0</v>
      </c>
      <c r="CY521" s="798">
        <v>0</v>
      </c>
      <c r="CZ521" s="798">
        <v>0</v>
      </c>
      <c r="DA521" s="799">
        <v>0</v>
      </c>
    </row>
    <row r="522" spans="2:105">
      <c r="B522" s="780">
        <v>19542</v>
      </c>
      <c r="C522" s="781" t="s">
        <v>682</v>
      </c>
      <c r="D522" s="781" t="s">
        <v>877</v>
      </c>
      <c r="E522" s="781" t="s">
        <v>120</v>
      </c>
      <c r="F522" s="781" t="s">
        <v>820</v>
      </c>
      <c r="G522" s="806" t="s">
        <v>821</v>
      </c>
      <c r="H522" s="807">
        <v>2016</v>
      </c>
      <c r="I522" s="784"/>
      <c r="J522" s="841" t="s">
        <v>947</v>
      </c>
      <c r="K522" s="842"/>
      <c r="L522" s="764" t="s">
        <v>741</v>
      </c>
      <c r="M522" s="781"/>
      <c r="N522" s="781"/>
      <c r="O522" s="781"/>
      <c r="P522" s="781"/>
      <c r="Q522" s="781"/>
      <c r="R522" s="781"/>
      <c r="S522" s="784"/>
      <c r="T522" s="843" t="s">
        <v>833</v>
      </c>
      <c r="U522" s="781" t="s">
        <v>764</v>
      </c>
      <c r="V522" s="801">
        <v>42559.423402777778</v>
      </c>
      <c r="W522" s="801">
        <v>42551</v>
      </c>
      <c r="X522" s="801">
        <v>42551</v>
      </c>
      <c r="Y522" s="787" t="s">
        <v>864</v>
      </c>
      <c r="Z522" s="787">
        <v>56</v>
      </c>
      <c r="AA522" s="844" t="s">
        <v>833</v>
      </c>
      <c r="AB522" s="787">
        <v>1084</v>
      </c>
      <c r="AC522" s="790">
        <v>42643</v>
      </c>
      <c r="AD522" s="784"/>
      <c r="AE522" s="843" t="s">
        <v>825</v>
      </c>
      <c r="AF522" s="781"/>
      <c r="AG522" s="781"/>
      <c r="AH522" s="791"/>
      <c r="AI522" s="792">
        <v>6304.5599999999995</v>
      </c>
      <c r="AJ522" s="793">
        <v>2.4099999999999997</v>
      </c>
      <c r="AK522" s="784">
        <v>0</v>
      </c>
      <c r="AL522" s="845">
        <v>0.61573461465993506</v>
      </c>
      <c r="AM522" s="803">
        <v>0.43721711659521234</v>
      </c>
      <c r="AN522" s="803">
        <v>0.88785311651886767</v>
      </c>
      <c r="AO522" s="804">
        <v>0.85704271877003368</v>
      </c>
      <c r="AP522" s="784">
        <v>0</v>
      </c>
      <c r="AQ522" s="797">
        <v>3881.9358222004398</v>
      </c>
      <c r="AR522" s="798">
        <v>1.0536932509944616</v>
      </c>
      <c r="AS522" s="798">
        <v>3881.9358222004398</v>
      </c>
      <c r="AT522" s="798">
        <v>1.0536932509944616</v>
      </c>
      <c r="AU522" s="784">
        <v>0</v>
      </c>
      <c r="AV522" s="798">
        <v>3446.5888178668934</v>
      </c>
      <c r="AW522" s="798">
        <v>0.90306012858192886</v>
      </c>
      <c r="AX522" s="798">
        <v>3446.5888178668934</v>
      </c>
      <c r="AY522" s="798">
        <v>0.90306012858192886</v>
      </c>
      <c r="AZ522" s="784"/>
      <c r="BA522" s="798">
        <v>0</v>
      </c>
      <c r="BB522" s="798">
        <v>3446.5888178668934</v>
      </c>
      <c r="BC522" s="798">
        <v>3446.5888178668934</v>
      </c>
      <c r="BD522" s="798">
        <v>3446.5888178668934</v>
      </c>
      <c r="BE522" s="798">
        <v>3446.5888178668934</v>
      </c>
      <c r="BF522" s="798">
        <v>3446.5888178668934</v>
      </c>
      <c r="BG522" s="798">
        <v>3446.5888178668934</v>
      </c>
      <c r="BH522" s="798">
        <v>3446.5888178668934</v>
      </c>
      <c r="BI522" s="798">
        <v>3446.5888178668934</v>
      </c>
      <c r="BJ522" s="798">
        <v>3446.5888178668934</v>
      </c>
      <c r="BK522" s="798">
        <v>1918.2849078035892</v>
      </c>
      <c r="BL522" s="798">
        <v>0</v>
      </c>
      <c r="BM522" s="798">
        <v>0</v>
      </c>
      <c r="BN522" s="798">
        <v>0</v>
      </c>
      <c r="BO522" s="798">
        <v>0</v>
      </c>
      <c r="BP522" s="798">
        <v>0</v>
      </c>
      <c r="BQ522" s="798">
        <v>0</v>
      </c>
      <c r="BR522" s="798">
        <v>0</v>
      </c>
      <c r="BS522" s="798">
        <v>0</v>
      </c>
      <c r="BT522" s="798">
        <v>0</v>
      </c>
      <c r="BU522" s="798">
        <v>0</v>
      </c>
      <c r="BV522" s="798">
        <v>0</v>
      </c>
      <c r="BW522" s="798">
        <v>0</v>
      </c>
      <c r="BX522" s="798">
        <v>0</v>
      </c>
      <c r="BY522" s="798">
        <v>0</v>
      </c>
      <c r="BZ522" s="798">
        <v>0</v>
      </c>
      <c r="CA522" s="784"/>
      <c r="CB522" s="798">
        <v>0</v>
      </c>
      <c r="CC522" s="798">
        <v>0.90306012858192886</v>
      </c>
      <c r="CD522" s="798">
        <v>0.90306012858192886</v>
      </c>
      <c r="CE522" s="798">
        <v>0.90306012858192886</v>
      </c>
      <c r="CF522" s="798">
        <v>0.90306012858192886</v>
      </c>
      <c r="CG522" s="798">
        <v>0.90306012858192886</v>
      </c>
      <c r="CH522" s="798">
        <v>0.90306012858192886</v>
      </c>
      <c r="CI522" s="798">
        <v>0.90306012858192886</v>
      </c>
      <c r="CJ522" s="798">
        <v>0.90306012858192886</v>
      </c>
      <c r="CK522" s="798">
        <v>0.90306012858192886</v>
      </c>
      <c r="CL522" s="798">
        <v>0.502620622024192</v>
      </c>
      <c r="CM522" s="798">
        <v>0</v>
      </c>
      <c r="CN522" s="798">
        <v>0</v>
      </c>
      <c r="CO522" s="798">
        <v>0</v>
      </c>
      <c r="CP522" s="798">
        <v>0</v>
      </c>
      <c r="CQ522" s="798">
        <v>0</v>
      </c>
      <c r="CR522" s="798">
        <v>0</v>
      </c>
      <c r="CS522" s="798">
        <v>0</v>
      </c>
      <c r="CT522" s="798">
        <v>0</v>
      </c>
      <c r="CU522" s="798">
        <v>0</v>
      </c>
      <c r="CV522" s="798">
        <v>0</v>
      </c>
      <c r="CW522" s="798">
        <v>0</v>
      </c>
      <c r="CX522" s="798">
        <v>0</v>
      </c>
      <c r="CY522" s="798">
        <v>0</v>
      </c>
      <c r="CZ522" s="798">
        <v>0</v>
      </c>
      <c r="DA522" s="799">
        <v>0</v>
      </c>
    </row>
    <row r="523" spans="2:105">
      <c r="B523" s="780">
        <v>19682</v>
      </c>
      <c r="C523" s="781" t="s">
        <v>682</v>
      </c>
      <c r="D523" s="781" t="s">
        <v>877</v>
      </c>
      <c r="E523" s="781" t="s">
        <v>120</v>
      </c>
      <c r="F523" s="781" t="s">
        <v>820</v>
      </c>
      <c r="G523" s="806" t="s">
        <v>821</v>
      </c>
      <c r="H523" s="807">
        <v>2016</v>
      </c>
      <c r="I523" s="784"/>
      <c r="J523" s="841" t="s">
        <v>948</v>
      </c>
      <c r="K523" s="842"/>
      <c r="L523" s="764" t="s">
        <v>741</v>
      </c>
      <c r="M523" s="781"/>
      <c r="N523" s="781"/>
      <c r="O523" s="781"/>
      <c r="P523" s="781"/>
      <c r="Q523" s="781"/>
      <c r="R523" s="781"/>
      <c r="S523" s="784"/>
      <c r="T523" s="843" t="s">
        <v>833</v>
      </c>
      <c r="U523" s="781" t="s">
        <v>764</v>
      </c>
      <c r="V523" s="801">
        <v>42705</v>
      </c>
      <c r="W523" s="801">
        <v>42705</v>
      </c>
      <c r="X523" s="801">
        <v>42705</v>
      </c>
      <c r="Y523" s="787" t="s">
        <v>864</v>
      </c>
      <c r="Z523" s="787">
        <v>6</v>
      </c>
      <c r="AA523" s="844" t="s">
        <v>833</v>
      </c>
      <c r="AB523" s="787">
        <v>178</v>
      </c>
      <c r="AC523" s="790">
        <v>42825</v>
      </c>
      <c r="AD523" s="784"/>
      <c r="AE523" s="843" t="s">
        <v>825</v>
      </c>
      <c r="AF523" s="781"/>
      <c r="AG523" s="781"/>
      <c r="AH523" s="791"/>
      <c r="AI523" s="792">
        <v>954.47</v>
      </c>
      <c r="AJ523" s="793">
        <v>0.26</v>
      </c>
      <c r="AK523" s="784">
        <v>0</v>
      </c>
      <c r="AL523" s="845">
        <v>0.85984187005878721</v>
      </c>
      <c r="AM523" s="803">
        <v>0.60356013956659127</v>
      </c>
      <c r="AN523" s="803">
        <v>0.88785311651886778</v>
      </c>
      <c r="AO523" s="804">
        <v>0.85704271877003357</v>
      </c>
      <c r="AP523" s="784">
        <v>0</v>
      </c>
      <c r="AQ523" s="797">
        <v>820.69326971501062</v>
      </c>
      <c r="AR523" s="798">
        <v>0.15692563628731374</v>
      </c>
      <c r="AS523" s="798">
        <v>820.69326971501062</v>
      </c>
      <c r="AT523" s="798">
        <v>0.15692563628731374</v>
      </c>
      <c r="AU523" s="784">
        <v>0</v>
      </c>
      <c r="AV523" s="798">
        <v>728.65507722253187</v>
      </c>
      <c r="AW523" s="798">
        <v>0.13449197396839679</v>
      </c>
      <c r="AX523" s="798">
        <v>728.65507722253187</v>
      </c>
      <c r="AY523" s="798">
        <v>0.13449197396839679</v>
      </c>
      <c r="AZ523" s="784"/>
      <c r="BA523" s="798">
        <v>0</v>
      </c>
      <c r="BB523" s="798">
        <v>728.65507722253187</v>
      </c>
      <c r="BC523" s="798">
        <v>728.65507722253187</v>
      </c>
      <c r="BD523" s="798">
        <v>728.65507722253187</v>
      </c>
      <c r="BE523" s="798">
        <v>728.65507722253187</v>
      </c>
      <c r="BF523" s="798">
        <v>728.65507722253187</v>
      </c>
      <c r="BG523" s="798">
        <v>641.65455046846364</v>
      </c>
      <c r="BH523" s="798">
        <v>409.5312963137016</v>
      </c>
      <c r="BI523" s="798">
        <v>409.5312963137016</v>
      </c>
      <c r="BJ523" s="798">
        <v>409.5312963137016</v>
      </c>
      <c r="BK523" s="798">
        <v>239.94011532489895</v>
      </c>
      <c r="BL523" s="798">
        <v>0</v>
      </c>
      <c r="BM523" s="798">
        <v>0</v>
      </c>
      <c r="BN523" s="798">
        <v>0</v>
      </c>
      <c r="BO523" s="798">
        <v>0</v>
      </c>
      <c r="BP523" s="798">
        <v>0</v>
      </c>
      <c r="BQ523" s="798">
        <v>0</v>
      </c>
      <c r="BR523" s="798">
        <v>0</v>
      </c>
      <c r="BS523" s="798">
        <v>0</v>
      </c>
      <c r="BT523" s="798">
        <v>0</v>
      </c>
      <c r="BU523" s="798">
        <v>0</v>
      </c>
      <c r="BV523" s="798">
        <v>0</v>
      </c>
      <c r="BW523" s="798">
        <v>0</v>
      </c>
      <c r="BX523" s="798">
        <v>0</v>
      </c>
      <c r="BY523" s="798">
        <v>0</v>
      </c>
      <c r="BZ523" s="798">
        <v>0</v>
      </c>
      <c r="CA523" s="784"/>
      <c r="CB523" s="798">
        <v>0</v>
      </c>
      <c r="CC523" s="798">
        <v>0.13449197396839679</v>
      </c>
      <c r="CD523" s="798">
        <v>0.13449197396839679</v>
      </c>
      <c r="CE523" s="798">
        <v>0.13449197396839679</v>
      </c>
      <c r="CF523" s="798">
        <v>0.13449197396839679</v>
      </c>
      <c r="CG523" s="798">
        <v>0.13449197396839679</v>
      </c>
      <c r="CH523" s="798">
        <v>0.12706717423573158</v>
      </c>
      <c r="CI523" s="798">
        <v>0.10725730940278026</v>
      </c>
      <c r="CJ523" s="798">
        <v>0.10725730940278026</v>
      </c>
      <c r="CK523" s="798">
        <v>0.10725730940278026</v>
      </c>
      <c r="CL523" s="798">
        <v>6.2840938944573765E-2</v>
      </c>
      <c r="CM523" s="798">
        <v>0</v>
      </c>
      <c r="CN523" s="798">
        <v>0</v>
      </c>
      <c r="CO523" s="798">
        <v>0</v>
      </c>
      <c r="CP523" s="798">
        <v>0</v>
      </c>
      <c r="CQ523" s="798">
        <v>0</v>
      </c>
      <c r="CR523" s="798">
        <v>0</v>
      </c>
      <c r="CS523" s="798">
        <v>0</v>
      </c>
      <c r="CT523" s="798">
        <v>0</v>
      </c>
      <c r="CU523" s="798">
        <v>0</v>
      </c>
      <c r="CV523" s="798">
        <v>0</v>
      </c>
      <c r="CW523" s="798">
        <v>0</v>
      </c>
      <c r="CX523" s="798">
        <v>0</v>
      </c>
      <c r="CY523" s="798">
        <v>0</v>
      </c>
      <c r="CZ523" s="798">
        <v>0</v>
      </c>
      <c r="DA523" s="799">
        <v>0</v>
      </c>
    </row>
    <row r="524" spans="2:105">
      <c r="B524" s="780">
        <v>19642</v>
      </c>
      <c r="C524" s="781" t="s">
        <v>682</v>
      </c>
      <c r="D524" s="781" t="s">
        <v>877</v>
      </c>
      <c r="E524" s="781" t="s">
        <v>120</v>
      </c>
      <c r="F524" s="781" t="s">
        <v>820</v>
      </c>
      <c r="G524" s="806" t="s">
        <v>821</v>
      </c>
      <c r="H524" s="807">
        <v>2016</v>
      </c>
      <c r="I524" s="784"/>
      <c r="J524" s="841" t="s">
        <v>949</v>
      </c>
      <c r="K524" s="842"/>
      <c r="L524" s="764" t="s">
        <v>384</v>
      </c>
      <c r="M524" s="781"/>
      <c r="N524" s="781"/>
      <c r="O524" s="781"/>
      <c r="P524" s="781"/>
      <c r="Q524" s="781"/>
      <c r="R524" s="781"/>
      <c r="S524" s="784"/>
      <c r="T524" s="843" t="s">
        <v>833</v>
      </c>
      <c r="U524" s="781" t="s">
        <v>764</v>
      </c>
      <c r="V524" s="801">
        <v>42629</v>
      </c>
      <c r="W524" s="801">
        <v>42629</v>
      </c>
      <c r="X524" s="801">
        <v>42629</v>
      </c>
      <c r="Y524" s="787" t="s">
        <v>864</v>
      </c>
      <c r="Z524" s="787">
        <v>100</v>
      </c>
      <c r="AA524" s="844" t="s">
        <v>833</v>
      </c>
      <c r="AB524" s="787">
        <v>2000</v>
      </c>
      <c r="AC524" s="790">
        <v>42735</v>
      </c>
      <c r="AD524" s="784"/>
      <c r="AE524" s="843" t="s">
        <v>825</v>
      </c>
      <c r="AF524" s="781"/>
      <c r="AG524" s="781"/>
      <c r="AH524" s="791"/>
      <c r="AI524" s="792">
        <v>19285.2</v>
      </c>
      <c r="AJ524" s="793">
        <v>4.4000000000000004</v>
      </c>
      <c r="AK524" s="784">
        <v>0</v>
      </c>
      <c r="AL524" s="845">
        <v>0.60221507830526799</v>
      </c>
      <c r="AM524" s="803">
        <v>0.42761724586850924</v>
      </c>
      <c r="AN524" s="803">
        <v>0.88785311651886767</v>
      </c>
      <c r="AO524" s="804">
        <v>0.85704271877003357</v>
      </c>
      <c r="AP524" s="784">
        <v>0</v>
      </c>
      <c r="AQ524" s="797">
        <v>11613.838228132754</v>
      </c>
      <c r="AR524" s="798">
        <v>1.8815158818214408</v>
      </c>
      <c r="AS524" s="798">
        <v>11613.838228132754</v>
      </c>
      <c r="AT524" s="798">
        <v>1.8815158818214408</v>
      </c>
      <c r="AU524" s="784">
        <v>0</v>
      </c>
      <c r="AV524" s="798">
        <v>10311.38246559363</v>
      </c>
      <c r="AW524" s="798">
        <v>1.6125394867652447</v>
      </c>
      <c r="AX524" s="798">
        <v>10311.38246559363</v>
      </c>
      <c r="AY524" s="798">
        <v>1.6125394867652447</v>
      </c>
      <c r="AZ524" s="784"/>
      <c r="BA524" s="798">
        <v>0</v>
      </c>
      <c r="BB524" s="798">
        <v>10311.38246559363</v>
      </c>
      <c r="BC524" s="798">
        <v>10311.38246559363</v>
      </c>
      <c r="BD524" s="798">
        <v>10311.38246559363</v>
      </c>
      <c r="BE524" s="798">
        <v>10311.38246559363</v>
      </c>
      <c r="BF524" s="798">
        <v>10311.38246559363</v>
      </c>
      <c r="BG524" s="798">
        <v>7257.7264217103229</v>
      </c>
      <c r="BH524" s="798">
        <v>0</v>
      </c>
      <c r="BI524" s="798">
        <v>0</v>
      </c>
      <c r="BJ524" s="798">
        <v>0</v>
      </c>
      <c r="BK524" s="798">
        <v>0</v>
      </c>
      <c r="BL524" s="798">
        <v>0</v>
      </c>
      <c r="BM524" s="798">
        <v>0</v>
      </c>
      <c r="BN524" s="798">
        <v>0</v>
      </c>
      <c r="BO524" s="798">
        <v>0</v>
      </c>
      <c r="BP524" s="798">
        <v>0</v>
      </c>
      <c r="BQ524" s="798">
        <v>0</v>
      </c>
      <c r="BR524" s="798">
        <v>0</v>
      </c>
      <c r="BS524" s="798">
        <v>0</v>
      </c>
      <c r="BT524" s="798">
        <v>0</v>
      </c>
      <c r="BU524" s="798">
        <v>0</v>
      </c>
      <c r="BV524" s="798">
        <v>0</v>
      </c>
      <c r="BW524" s="798">
        <v>0</v>
      </c>
      <c r="BX524" s="798">
        <v>0</v>
      </c>
      <c r="BY524" s="798">
        <v>0</v>
      </c>
      <c r="BZ524" s="798">
        <v>0</v>
      </c>
      <c r="CA524" s="784"/>
      <c r="CB524" s="798">
        <v>0</v>
      </c>
      <c r="CC524" s="798">
        <v>1.6125394867652447</v>
      </c>
      <c r="CD524" s="798">
        <v>1.6125394867652447</v>
      </c>
      <c r="CE524" s="798">
        <v>1.6125394867652447</v>
      </c>
      <c r="CF524" s="798">
        <v>1.6125394867652447</v>
      </c>
      <c r="CG524" s="798">
        <v>1.6125394867652447</v>
      </c>
      <c r="CH524" s="798">
        <v>1.134995281010901</v>
      </c>
      <c r="CI524" s="798">
        <v>0</v>
      </c>
      <c r="CJ524" s="798">
        <v>0</v>
      </c>
      <c r="CK524" s="798">
        <v>0</v>
      </c>
      <c r="CL524" s="798">
        <v>0</v>
      </c>
      <c r="CM524" s="798">
        <v>0</v>
      </c>
      <c r="CN524" s="798">
        <v>0</v>
      </c>
      <c r="CO524" s="798">
        <v>0</v>
      </c>
      <c r="CP524" s="798">
        <v>0</v>
      </c>
      <c r="CQ524" s="798">
        <v>0</v>
      </c>
      <c r="CR524" s="798">
        <v>0</v>
      </c>
      <c r="CS524" s="798">
        <v>0</v>
      </c>
      <c r="CT524" s="798">
        <v>0</v>
      </c>
      <c r="CU524" s="798">
        <v>0</v>
      </c>
      <c r="CV524" s="798">
        <v>0</v>
      </c>
      <c r="CW524" s="798">
        <v>0</v>
      </c>
      <c r="CX524" s="798">
        <v>0</v>
      </c>
      <c r="CY524" s="798">
        <v>0</v>
      </c>
      <c r="CZ524" s="798">
        <v>0</v>
      </c>
      <c r="DA524" s="799">
        <v>0</v>
      </c>
    </row>
    <row r="525" spans="2:105">
      <c r="B525" s="780">
        <v>19643</v>
      </c>
      <c r="C525" s="781" t="s">
        <v>682</v>
      </c>
      <c r="D525" s="781" t="s">
        <v>877</v>
      </c>
      <c r="E525" s="781" t="s">
        <v>120</v>
      </c>
      <c r="F525" s="781" t="s">
        <v>820</v>
      </c>
      <c r="G525" s="806" t="s">
        <v>821</v>
      </c>
      <c r="H525" s="807">
        <v>2016</v>
      </c>
      <c r="I525" s="784"/>
      <c r="J525" s="841" t="s">
        <v>950</v>
      </c>
      <c r="K525" s="842"/>
      <c r="L525" s="764" t="s">
        <v>384</v>
      </c>
      <c r="M525" s="781"/>
      <c r="N525" s="781"/>
      <c r="O525" s="781"/>
      <c r="P525" s="781"/>
      <c r="Q525" s="781"/>
      <c r="R525" s="781"/>
      <c r="S525" s="784"/>
      <c r="T525" s="843" t="s">
        <v>833</v>
      </c>
      <c r="U525" s="781" t="s">
        <v>764</v>
      </c>
      <c r="V525" s="801">
        <v>42629</v>
      </c>
      <c r="W525" s="801">
        <v>42629</v>
      </c>
      <c r="X525" s="801">
        <v>42629</v>
      </c>
      <c r="Y525" s="787" t="s">
        <v>864</v>
      </c>
      <c r="Z525" s="787">
        <v>95</v>
      </c>
      <c r="AA525" s="844" t="s">
        <v>833</v>
      </c>
      <c r="AB525" s="787">
        <v>1994</v>
      </c>
      <c r="AC525" s="790">
        <v>42735</v>
      </c>
      <c r="AD525" s="784"/>
      <c r="AE525" s="843" t="s">
        <v>825</v>
      </c>
      <c r="AF525" s="781"/>
      <c r="AG525" s="781"/>
      <c r="AH525" s="791"/>
      <c r="AI525" s="792">
        <v>17908.940000000002</v>
      </c>
      <c r="AJ525" s="793">
        <v>4.08</v>
      </c>
      <c r="AK525" s="784">
        <v>0</v>
      </c>
      <c r="AL525" s="845">
        <v>0.74368608629019617</v>
      </c>
      <c r="AM525" s="803">
        <v>0.52801603168864919</v>
      </c>
      <c r="AN525" s="803">
        <v>0.88785311651886767</v>
      </c>
      <c r="AO525" s="804">
        <v>0.85704271877003346</v>
      </c>
      <c r="AP525" s="784">
        <v>0</v>
      </c>
      <c r="AQ525" s="797">
        <v>13318.629498205948</v>
      </c>
      <c r="AR525" s="798">
        <v>2.1543054092896887</v>
      </c>
      <c r="AS525" s="798">
        <v>13318.629498205948</v>
      </c>
      <c r="AT525" s="798">
        <v>2.1543054092896887</v>
      </c>
      <c r="AU525" s="784">
        <v>0</v>
      </c>
      <c r="AV525" s="798">
        <v>11824.986707742273</v>
      </c>
      <c r="AW525" s="798">
        <v>1.8463317650386246</v>
      </c>
      <c r="AX525" s="798">
        <v>11824.986707742273</v>
      </c>
      <c r="AY525" s="798">
        <v>1.8463317650386246</v>
      </c>
      <c r="AZ525" s="784"/>
      <c r="BA525" s="798">
        <v>0</v>
      </c>
      <c r="BB525" s="798">
        <v>11824.986707742273</v>
      </c>
      <c r="BC525" s="798">
        <v>11824.986707742273</v>
      </c>
      <c r="BD525" s="798">
        <v>11824.986707742273</v>
      </c>
      <c r="BE525" s="798">
        <v>11824.986707742273</v>
      </c>
      <c r="BF525" s="798">
        <v>11824.986707742273</v>
      </c>
      <c r="BG525" s="798">
        <v>8323.0855563278365</v>
      </c>
      <c r="BH525" s="798">
        <v>0</v>
      </c>
      <c r="BI525" s="798">
        <v>0</v>
      </c>
      <c r="BJ525" s="798">
        <v>0</v>
      </c>
      <c r="BK525" s="798">
        <v>0</v>
      </c>
      <c r="BL525" s="798">
        <v>0</v>
      </c>
      <c r="BM525" s="798">
        <v>0</v>
      </c>
      <c r="BN525" s="798">
        <v>0</v>
      </c>
      <c r="BO525" s="798">
        <v>0</v>
      </c>
      <c r="BP525" s="798">
        <v>0</v>
      </c>
      <c r="BQ525" s="798">
        <v>0</v>
      </c>
      <c r="BR525" s="798">
        <v>0</v>
      </c>
      <c r="BS525" s="798">
        <v>0</v>
      </c>
      <c r="BT525" s="798">
        <v>0</v>
      </c>
      <c r="BU525" s="798">
        <v>0</v>
      </c>
      <c r="BV525" s="798">
        <v>0</v>
      </c>
      <c r="BW525" s="798">
        <v>0</v>
      </c>
      <c r="BX525" s="798">
        <v>0</v>
      </c>
      <c r="BY525" s="798">
        <v>0</v>
      </c>
      <c r="BZ525" s="798">
        <v>0</v>
      </c>
      <c r="CA525" s="784"/>
      <c r="CB525" s="798">
        <v>0</v>
      </c>
      <c r="CC525" s="798">
        <v>1.8463317650386246</v>
      </c>
      <c r="CD525" s="798">
        <v>1.8463317650386246</v>
      </c>
      <c r="CE525" s="798">
        <v>1.8463317650386246</v>
      </c>
      <c r="CF525" s="798">
        <v>1.8463317650386246</v>
      </c>
      <c r="CG525" s="798">
        <v>1.8463317650386246</v>
      </c>
      <c r="CH525" s="798">
        <v>1.2995513335943776</v>
      </c>
      <c r="CI525" s="798">
        <v>0</v>
      </c>
      <c r="CJ525" s="798">
        <v>0</v>
      </c>
      <c r="CK525" s="798">
        <v>0</v>
      </c>
      <c r="CL525" s="798">
        <v>0</v>
      </c>
      <c r="CM525" s="798">
        <v>0</v>
      </c>
      <c r="CN525" s="798">
        <v>0</v>
      </c>
      <c r="CO525" s="798">
        <v>0</v>
      </c>
      <c r="CP525" s="798">
        <v>0</v>
      </c>
      <c r="CQ525" s="798">
        <v>0</v>
      </c>
      <c r="CR525" s="798">
        <v>0</v>
      </c>
      <c r="CS525" s="798">
        <v>0</v>
      </c>
      <c r="CT525" s="798">
        <v>0</v>
      </c>
      <c r="CU525" s="798">
        <v>0</v>
      </c>
      <c r="CV525" s="798">
        <v>0</v>
      </c>
      <c r="CW525" s="798">
        <v>0</v>
      </c>
      <c r="CX525" s="798">
        <v>0</v>
      </c>
      <c r="CY525" s="798">
        <v>0</v>
      </c>
      <c r="CZ525" s="798">
        <v>0</v>
      </c>
      <c r="DA525" s="799">
        <v>0</v>
      </c>
    </row>
    <row r="526" spans="2:105">
      <c r="B526" s="780">
        <v>19644</v>
      </c>
      <c r="C526" s="781" t="s">
        <v>682</v>
      </c>
      <c r="D526" s="781" t="s">
        <v>877</v>
      </c>
      <c r="E526" s="781" t="s">
        <v>120</v>
      </c>
      <c r="F526" s="781" t="s">
        <v>820</v>
      </c>
      <c r="G526" s="806" t="s">
        <v>821</v>
      </c>
      <c r="H526" s="807">
        <v>2016</v>
      </c>
      <c r="I526" s="784"/>
      <c r="J526" s="841" t="s">
        <v>951</v>
      </c>
      <c r="K526" s="842"/>
      <c r="L526" s="764" t="s">
        <v>384</v>
      </c>
      <c r="M526" s="781"/>
      <c r="N526" s="781"/>
      <c r="O526" s="781"/>
      <c r="P526" s="781"/>
      <c r="Q526" s="781"/>
      <c r="R526" s="781"/>
      <c r="S526" s="784"/>
      <c r="T526" s="843" t="s">
        <v>833</v>
      </c>
      <c r="U526" s="781" t="s">
        <v>764</v>
      </c>
      <c r="V526" s="801">
        <v>42632</v>
      </c>
      <c r="W526" s="801">
        <v>42632</v>
      </c>
      <c r="X526" s="801">
        <v>42632</v>
      </c>
      <c r="Y526" s="787" t="s">
        <v>864</v>
      </c>
      <c r="Z526" s="787">
        <v>90</v>
      </c>
      <c r="AA526" s="844" t="s">
        <v>833</v>
      </c>
      <c r="AB526" s="787">
        <v>1980</v>
      </c>
      <c r="AC526" s="790">
        <v>42735</v>
      </c>
      <c r="AD526" s="784"/>
      <c r="AE526" s="843" t="s">
        <v>825</v>
      </c>
      <c r="AF526" s="781"/>
      <c r="AG526" s="781"/>
      <c r="AH526" s="791"/>
      <c r="AI526" s="792">
        <v>16567.740000000002</v>
      </c>
      <c r="AJ526" s="793">
        <v>3.78</v>
      </c>
      <c r="AK526" s="784">
        <v>0</v>
      </c>
      <c r="AL526" s="845">
        <v>0.8950472651353798</v>
      </c>
      <c r="AM526" s="803">
        <v>0.63554975660260615</v>
      </c>
      <c r="AN526" s="803">
        <v>0.88785311651886767</v>
      </c>
      <c r="AO526" s="804">
        <v>0.85704271877003357</v>
      </c>
      <c r="AP526" s="784">
        <v>0</v>
      </c>
      <c r="AQ526" s="797">
        <v>14828.910376474039</v>
      </c>
      <c r="AR526" s="798">
        <v>2.4023780799578511</v>
      </c>
      <c r="AS526" s="798">
        <v>14828.910376474039</v>
      </c>
      <c r="AT526" s="798">
        <v>2.4023780799578511</v>
      </c>
      <c r="AU526" s="784">
        <v>0</v>
      </c>
      <c r="AV526" s="798">
        <v>13165.894292331452</v>
      </c>
      <c r="AW526" s="798">
        <v>2.0589406411606097</v>
      </c>
      <c r="AX526" s="798">
        <v>13165.894292331452</v>
      </c>
      <c r="AY526" s="798">
        <v>2.0589406411606097</v>
      </c>
      <c r="AZ526" s="784"/>
      <c r="BA526" s="798">
        <v>0</v>
      </c>
      <c r="BB526" s="798">
        <v>13165.894292331452</v>
      </c>
      <c r="BC526" s="798">
        <v>13165.894292331452</v>
      </c>
      <c r="BD526" s="798">
        <v>13165.894292331452</v>
      </c>
      <c r="BE526" s="798">
        <v>13165.894292331452</v>
      </c>
      <c r="BF526" s="798">
        <v>13165.894292331452</v>
      </c>
      <c r="BG526" s="798">
        <v>9266.8911457546255</v>
      </c>
      <c r="BH526" s="798">
        <v>0</v>
      </c>
      <c r="BI526" s="798">
        <v>0</v>
      </c>
      <c r="BJ526" s="798">
        <v>0</v>
      </c>
      <c r="BK526" s="798">
        <v>0</v>
      </c>
      <c r="BL526" s="798">
        <v>0</v>
      </c>
      <c r="BM526" s="798">
        <v>0</v>
      </c>
      <c r="BN526" s="798">
        <v>0</v>
      </c>
      <c r="BO526" s="798">
        <v>0</v>
      </c>
      <c r="BP526" s="798">
        <v>0</v>
      </c>
      <c r="BQ526" s="798">
        <v>0</v>
      </c>
      <c r="BR526" s="798">
        <v>0</v>
      </c>
      <c r="BS526" s="798">
        <v>0</v>
      </c>
      <c r="BT526" s="798">
        <v>0</v>
      </c>
      <c r="BU526" s="798">
        <v>0</v>
      </c>
      <c r="BV526" s="798">
        <v>0</v>
      </c>
      <c r="BW526" s="798">
        <v>0</v>
      </c>
      <c r="BX526" s="798">
        <v>0</v>
      </c>
      <c r="BY526" s="798">
        <v>0</v>
      </c>
      <c r="BZ526" s="798">
        <v>0</v>
      </c>
      <c r="CA526" s="784"/>
      <c r="CB526" s="798">
        <v>0</v>
      </c>
      <c r="CC526" s="798">
        <v>2.0589406411606097</v>
      </c>
      <c r="CD526" s="798">
        <v>2.0589406411606097</v>
      </c>
      <c r="CE526" s="798">
        <v>2.0589406411606097</v>
      </c>
      <c r="CF526" s="798">
        <v>2.0589406411606097</v>
      </c>
      <c r="CG526" s="798">
        <v>2.0589406411606097</v>
      </c>
      <c r="CH526" s="798">
        <v>1.4491973255716359</v>
      </c>
      <c r="CI526" s="798">
        <v>0</v>
      </c>
      <c r="CJ526" s="798">
        <v>0</v>
      </c>
      <c r="CK526" s="798">
        <v>0</v>
      </c>
      <c r="CL526" s="798">
        <v>0</v>
      </c>
      <c r="CM526" s="798">
        <v>0</v>
      </c>
      <c r="CN526" s="798">
        <v>0</v>
      </c>
      <c r="CO526" s="798">
        <v>0</v>
      </c>
      <c r="CP526" s="798">
        <v>0</v>
      </c>
      <c r="CQ526" s="798">
        <v>0</v>
      </c>
      <c r="CR526" s="798">
        <v>0</v>
      </c>
      <c r="CS526" s="798">
        <v>0</v>
      </c>
      <c r="CT526" s="798">
        <v>0</v>
      </c>
      <c r="CU526" s="798">
        <v>0</v>
      </c>
      <c r="CV526" s="798">
        <v>0</v>
      </c>
      <c r="CW526" s="798">
        <v>0</v>
      </c>
      <c r="CX526" s="798">
        <v>0</v>
      </c>
      <c r="CY526" s="798">
        <v>0</v>
      </c>
      <c r="CZ526" s="798">
        <v>0</v>
      </c>
      <c r="DA526" s="799">
        <v>0</v>
      </c>
    </row>
    <row r="527" spans="2:105">
      <c r="B527" s="780">
        <v>19634</v>
      </c>
      <c r="C527" s="781" t="s">
        <v>682</v>
      </c>
      <c r="D527" s="781" t="s">
        <v>877</v>
      </c>
      <c r="E527" s="781" t="s">
        <v>120</v>
      </c>
      <c r="F527" s="781" t="s">
        <v>820</v>
      </c>
      <c r="G527" s="806" t="s">
        <v>821</v>
      </c>
      <c r="H527" s="807">
        <v>2016</v>
      </c>
      <c r="I527" s="784"/>
      <c r="J527" s="841" t="s">
        <v>952</v>
      </c>
      <c r="K527" s="842"/>
      <c r="L527" s="764" t="s">
        <v>741</v>
      </c>
      <c r="M527" s="781"/>
      <c r="N527" s="781"/>
      <c r="O527" s="781"/>
      <c r="P527" s="781"/>
      <c r="Q527" s="781"/>
      <c r="R527" s="781"/>
      <c r="S527" s="784"/>
      <c r="T527" s="843" t="s">
        <v>833</v>
      </c>
      <c r="U527" s="781" t="s">
        <v>764</v>
      </c>
      <c r="V527" s="801">
        <v>42612</v>
      </c>
      <c r="W527" s="801">
        <v>42612</v>
      </c>
      <c r="X527" s="801">
        <v>42612</v>
      </c>
      <c r="Y527" s="787" t="s">
        <v>864</v>
      </c>
      <c r="Z527" s="787">
        <v>126</v>
      </c>
      <c r="AA527" s="844" t="s">
        <v>833</v>
      </c>
      <c r="AB527" s="787">
        <v>1983</v>
      </c>
      <c r="AC527" s="790">
        <v>42735</v>
      </c>
      <c r="AD527" s="784"/>
      <c r="AE527" s="843" t="s">
        <v>825</v>
      </c>
      <c r="AF527" s="781"/>
      <c r="AG527" s="781"/>
      <c r="AH527" s="791"/>
      <c r="AI527" s="792">
        <v>18442.599999999999</v>
      </c>
      <c r="AJ527" s="793">
        <v>5.0400000000000009</v>
      </c>
      <c r="AK527" s="784">
        <v>0</v>
      </c>
      <c r="AL527" s="845">
        <v>0.75502312157140217</v>
      </c>
      <c r="AM527" s="803">
        <v>0.53604844564630039</v>
      </c>
      <c r="AN527" s="803">
        <v>0.88785311651886778</v>
      </c>
      <c r="AO527" s="804">
        <v>0.85704271877003346</v>
      </c>
      <c r="AP527" s="784">
        <v>0</v>
      </c>
      <c r="AQ527" s="797">
        <v>13924.589421892741</v>
      </c>
      <c r="AR527" s="798">
        <v>2.7016841660573543</v>
      </c>
      <c r="AS527" s="798">
        <v>13924.589421892741</v>
      </c>
      <c r="AT527" s="798">
        <v>2.7016841660573543</v>
      </c>
      <c r="AU527" s="784">
        <v>0</v>
      </c>
      <c r="AV527" s="798">
        <v>12362.990114473128</v>
      </c>
      <c r="AW527" s="798">
        <v>2.3154587429357454</v>
      </c>
      <c r="AX527" s="798">
        <v>12362.990114473128</v>
      </c>
      <c r="AY527" s="798">
        <v>2.3154587429357454</v>
      </c>
      <c r="AZ527" s="784"/>
      <c r="BA527" s="798">
        <v>0</v>
      </c>
      <c r="BB527" s="798">
        <v>12362.990114473128</v>
      </c>
      <c r="BC527" s="798">
        <v>12362.990114473128</v>
      </c>
      <c r="BD527" s="798">
        <v>12362.990114473128</v>
      </c>
      <c r="BE527" s="798">
        <v>12362.990114473128</v>
      </c>
      <c r="BF527" s="798">
        <v>12362.990114473128</v>
      </c>
      <c r="BG527" s="798">
        <v>12362.990114473128</v>
      </c>
      <c r="BH527" s="798">
        <v>10453.700293946613</v>
      </c>
      <c r="BI527" s="798">
        <v>0</v>
      </c>
      <c r="BJ527" s="798">
        <v>0</v>
      </c>
      <c r="BK527" s="798">
        <v>0</v>
      </c>
      <c r="BL527" s="798">
        <v>0</v>
      </c>
      <c r="BM527" s="798">
        <v>0</v>
      </c>
      <c r="BN527" s="798">
        <v>0</v>
      </c>
      <c r="BO527" s="798">
        <v>0</v>
      </c>
      <c r="BP527" s="798">
        <v>0</v>
      </c>
      <c r="BQ527" s="798">
        <v>0</v>
      </c>
      <c r="BR527" s="798">
        <v>0</v>
      </c>
      <c r="BS527" s="798">
        <v>0</v>
      </c>
      <c r="BT527" s="798">
        <v>0</v>
      </c>
      <c r="BU527" s="798">
        <v>0</v>
      </c>
      <c r="BV527" s="798">
        <v>0</v>
      </c>
      <c r="BW527" s="798">
        <v>0</v>
      </c>
      <c r="BX527" s="798">
        <v>0</v>
      </c>
      <c r="BY527" s="798">
        <v>0</v>
      </c>
      <c r="BZ527" s="798">
        <v>0</v>
      </c>
      <c r="CA527" s="784"/>
      <c r="CB527" s="798">
        <v>0</v>
      </c>
      <c r="CC527" s="798">
        <v>2.3154587429357454</v>
      </c>
      <c r="CD527" s="798">
        <v>2.3154587429357454</v>
      </c>
      <c r="CE527" s="798">
        <v>2.3154587429357454</v>
      </c>
      <c r="CF527" s="798">
        <v>2.3154587429357454</v>
      </c>
      <c r="CG527" s="798">
        <v>2.3154587429357454</v>
      </c>
      <c r="CH527" s="798">
        <v>2.3154587429357454</v>
      </c>
      <c r="CI527" s="798">
        <v>1.9578687289664802</v>
      </c>
      <c r="CJ527" s="798">
        <v>0</v>
      </c>
      <c r="CK527" s="798">
        <v>0</v>
      </c>
      <c r="CL527" s="798">
        <v>0</v>
      </c>
      <c r="CM527" s="798">
        <v>0</v>
      </c>
      <c r="CN527" s="798">
        <v>0</v>
      </c>
      <c r="CO527" s="798">
        <v>0</v>
      </c>
      <c r="CP527" s="798">
        <v>0</v>
      </c>
      <c r="CQ527" s="798">
        <v>0</v>
      </c>
      <c r="CR527" s="798">
        <v>0</v>
      </c>
      <c r="CS527" s="798">
        <v>0</v>
      </c>
      <c r="CT527" s="798">
        <v>0</v>
      </c>
      <c r="CU527" s="798">
        <v>0</v>
      </c>
      <c r="CV527" s="798">
        <v>0</v>
      </c>
      <c r="CW527" s="798">
        <v>0</v>
      </c>
      <c r="CX527" s="798">
        <v>0</v>
      </c>
      <c r="CY527" s="798">
        <v>0</v>
      </c>
      <c r="CZ527" s="798">
        <v>0</v>
      </c>
      <c r="DA527" s="799">
        <v>0</v>
      </c>
    </row>
    <row r="528" spans="2:105">
      <c r="B528" s="780">
        <v>19649</v>
      </c>
      <c r="C528" s="781" t="s">
        <v>682</v>
      </c>
      <c r="D528" s="781" t="s">
        <v>877</v>
      </c>
      <c r="E528" s="781" t="s">
        <v>120</v>
      </c>
      <c r="F528" s="781" t="s">
        <v>820</v>
      </c>
      <c r="G528" s="806" t="s">
        <v>821</v>
      </c>
      <c r="H528" s="807">
        <v>2016</v>
      </c>
      <c r="I528" s="784"/>
      <c r="J528" s="841" t="s">
        <v>953</v>
      </c>
      <c r="K528" s="842"/>
      <c r="L528" s="764" t="s">
        <v>741</v>
      </c>
      <c r="M528" s="781"/>
      <c r="N528" s="781"/>
      <c r="O528" s="781"/>
      <c r="P528" s="781"/>
      <c r="Q528" s="781"/>
      <c r="R528" s="781"/>
      <c r="S528" s="784"/>
      <c r="T528" s="843" t="s">
        <v>833</v>
      </c>
      <c r="U528" s="781" t="s">
        <v>764</v>
      </c>
      <c r="V528" s="801">
        <v>42636</v>
      </c>
      <c r="W528" s="801">
        <v>42636</v>
      </c>
      <c r="X528" s="801">
        <v>42636</v>
      </c>
      <c r="Y528" s="787" t="s">
        <v>864</v>
      </c>
      <c r="Z528" s="787">
        <v>90</v>
      </c>
      <c r="AA528" s="844" t="s">
        <v>833</v>
      </c>
      <c r="AB528" s="787">
        <v>1992</v>
      </c>
      <c r="AC528" s="790">
        <v>42735</v>
      </c>
      <c r="AD528" s="784"/>
      <c r="AE528" s="843" t="s">
        <v>825</v>
      </c>
      <c r="AF528" s="781"/>
      <c r="AG528" s="781"/>
      <c r="AH528" s="791"/>
      <c r="AI528" s="792">
        <v>12415</v>
      </c>
      <c r="AJ528" s="793">
        <v>3.7800000000000002</v>
      </c>
      <c r="AK528" s="784">
        <v>0</v>
      </c>
      <c r="AL528" s="845">
        <v>0.75859383455345353</v>
      </c>
      <c r="AM528" s="803">
        <v>0.53873461932958744</v>
      </c>
      <c r="AN528" s="803">
        <v>0.88785311651886767</v>
      </c>
      <c r="AO528" s="804">
        <v>0.85704271877003346</v>
      </c>
      <c r="AP528" s="784">
        <v>0</v>
      </c>
      <c r="AQ528" s="797">
        <v>9417.942455981125</v>
      </c>
      <c r="AR528" s="798">
        <v>2.0364168610658409</v>
      </c>
      <c r="AS528" s="798">
        <v>9417.942455981125</v>
      </c>
      <c r="AT528" s="798">
        <v>2.0364168610658409</v>
      </c>
      <c r="AU528" s="784">
        <v>0</v>
      </c>
      <c r="AV528" s="798">
        <v>8361.7495607382007</v>
      </c>
      <c r="AW528" s="798">
        <v>1.7452962431570058</v>
      </c>
      <c r="AX528" s="798">
        <v>8361.7495607382007</v>
      </c>
      <c r="AY528" s="798">
        <v>1.7452962431570058</v>
      </c>
      <c r="AZ528" s="784"/>
      <c r="BA528" s="798">
        <v>0</v>
      </c>
      <c r="BB528" s="798">
        <v>8361.7495607382007</v>
      </c>
      <c r="BC528" s="798">
        <v>8361.7495607382007</v>
      </c>
      <c r="BD528" s="798">
        <v>8361.7495607382007</v>
      </c>
      <c r="BE528" s="798">
        <v>8361.7495607382007</v>
      </c>
      <c r="BF528" s="798">
        <v>8361.7495607382007</v>
      </c>
      <c r="BG528" s="798">
        <v>8361.7495607382007</v>
      </c>
      <c r="BH528" s="798">
        <v>8361.7495607382007</v>
      </c>
      <c r="BI528" s="798">
        <v>5064.8747719591602</v>
      </c>
      <c r="BJ528" s="798">
        <v>0</v>
      </c>
      <c r="BK528" s="798">
        <v>0</v>
      </c>
      <c r="BL528" s="798">
        <v>0</v>
      </c>
      <c r="BM528" s="798">
        <v>0</v>
      </c>
      <c r="BN528" s="798">
        <v>0</v>
      </c>
      <c r="BO528" s="798">
        <v>0</v>
      </c>
      <c r="BP528" s="798">
        <v>0</v>
      </c>
      <c r="BQ528" s="798">
        <v>0</v>
      </c>
      <c r="BR528" s="798">
        <v>0</v>
      </c>
      <c r="BS528" s="798">
        <v>0</v>
      </c>
      <c r="BT528" s="798">
        <v>0</v>
      </c>
      <c r="BU528" s="798">
        <v>0</v>
      </c>
      <c r="BV528" s="798">
        <v>0</v>
      </c>
      <c r="BW528" s="798">
        <v>0</v>
      </c>
      <c r="BX528" s="798">
        <v>0</v>
      </c>
      <c r="BY528" s="798">
        <v>0</v>
      </c>
      <c r="BZ528" s="798">
        <v>0</v>
      </c>
      <c r="CA528" s="784"/>
      <c r="CB528" s="798">
        <v>0</v>
      </c>
      <c r="CC528" s="798">
        <v>1.7452962431570058</v>
      </c>
      <c r="CD528" s="798">
        <v>1.7452962431570058</v>
      </c>
      <c r="CE528" s="798">
        <v>1.7452962431570058</v>
      </c>
      <c r="CF528" s="798">
        <v>1.7452962431570058</v>
      </c>
      <c r="CG528" s="798">
        <v>1.7452962431570058</v>
      </c>
      <c r="CH528" s="798">
        <v>1.7452962431570058</v>
      </c>
      <c r="CI528" s="798">
        <v>1.7452962431570058</v>
      </c>
      <c r="CJ528" s="798">
        <v>1.0571599696153329</v>
      </c>
      <c r="CK528" s="798">
        <v>0</v>
      </c>
      <c r="CL528" s="798">
        <v>0</v>
      </c>
      <c r="CM528" s="798">
        <v>0</v>
      </c>
      <c r="CN528" s="798">
        <v>0</v>
      </c>
      <c r="CO528" s="798">
        <v>0</v>
      </c>
      <c r="CP528" s="798">
        <v>0</v>
      </c>
      <c r="CQ528" s="798">
        <v>0</v>
      </c>
      <c r="CR528" s="798">
        <v>0</v>
      </c>
      <c r="CS528" s="798">
        <v>0</v>
      </c>
      <c r="CT528" s="798">
        <v>0</v>
      </c>
      <c r="CU528" s="798">
        <v>0</v>
      </c>
      <c r="CV528" s="798">
        <v>0</v>
      </c>
      <c r="CW528" s="798">
        <v>0</v>
      </c>
      <c r="CX528" s="798">
        <v>0</v>
      </c>
      <c r="CY528" s="798">
        <v>0</v>
      </c>
      <c r="CZ528" s="798">
        <v>0</v>
      </c>
      <c r="DA528" s="799">
        <v>0</v>
      </c>
    </row>
    <row r="529" spans="2:105">
      <c r="B529" s="780">
        <v>19572</v>
      </c>
      <c r="C529" s="781" t="s">
        <v>682</v>
      </c>
      <c r="D529" s="781" t="s">
        <v>877</v>
      </c>
      <c r="E529" s="781" t="s">
        <v>120</v>
      </c>
      <c r="F529" s="781" t="s">
        <v>820</v>
      </c>
      <c r="G529" s="806" t="s">
        <v>821</v>
      </c>
      <c r="H529" s="807">
        <v>2016</v>
      </c>
      <c r="I529" s="784"/>
      <c r="J529" s="841" t="s">
        <v>954</v>
      </c>
      <c r="K529" s="842"/>
      <c r="L529" s="764" t="s">
        <v>741</v>
      </c>
      <c r="M529" s="781"/>
      <c r="N529" s="781"/>
      <c r="O529" s="781"/>
      <c r="P529" s="781"/>
      <c r="Q529" s="781"/>
      <c r="R529" s="781"/>
      <c r="S529" s="784"/>
      <c r="T529" s="843" t="s">
        <v>833</v>
      </c>
      <c r="U529" s="781" t="s">
        <v>764</v>
      </c>
      <c r="V529" s="801">
        <v>42572.441412037035</v>
      </c>
      <c r="W529" s="801">
        <v>42555</v>
      </c>
      <c r="X529" s="801">
        <v>42555</v>
      </c>
      <c r="Y529" s="787" t="s">
        <v>864</v>
      </c>
      <c r="Z529" s="787">
        <v>36</v>
      </c>
      <c r="AA529" s="844" t="s">
        <v>833</v>
      </c>
      <c r="AB529" s="787">
        <v>744</v>
      </c>
      <c r="AC529" s="790">
        <v>42643</v>
      </c>
      <c r="AD529" s="784"/>
      <c r="AE529" s="843" t="s">
        <v>825</v>
      </c>
      <c r="AF529" s="781"/>
      <c r="AG529" s="781"/>
      <c r="AH529" s="791"/>
      <c r="AI529" s="792">
        <v>9330.4959999999992</v>
      </c>
      <c r="AJ529" s="793">
        <v>1.6519999999999999</v>
      </c>
      <c r="AK529" s="784">
        <v>0</v>
      </c>
      <c r="AL529" s="845">
        <v>0.64546632139639837</v>
      </c>
      <c r="AM529" s="803">
        <v>0.45832882735708041</v>
      </c>
      <c r="AN529" s="803">
        <v>0.88785311651886756</v>
      </c>
      <c r="AO529" s="804">
        <v>0.85704271877003368</v>
      </c>
      <c r="AP529" s="784">
        <v>0</v>
      </c>
      <c r="AQ529" s="797">
        <v>6022.5209299238086</v>
      </c>
      <c r="AR529" s="798">
        <v>0.7571592227938968</v>
      </c>
      <c r="AS529" s="798">
        <v>2567.6753539760161</v>
      </c>
      <c r="AT529" s="798">
        <v>0.32281151000136415</v>
      </c>
      <c r="AU529" s="784">
        <v>0</v>
      </c>
      <c r="AV529" s="798">
        <v>5347.113976932962</v>
      </c>
      <c r="AW529" s="798">
        <v>0.64891779884508693</v>
      </c>
      <c r="AX529" s="798">
        <v>2279.7185652362923</v>
      </c>
      <c r="AY529" s="798">
        <v>0.27666325418182902</v>
      </c>
      <c r="AZ529" s="784"/>
      <c r="BA529" s="798">
        <v>0</v>
      </c>
      <c r="BB529" s="798">
        <v>5347.113976932962</v>
      </c>
      <c r="BC529" s="798">
        <v>5347.113976932962</v>
      </c>
      <c r="BD529" s="798">
        <v>5347.113976932962</v>
      </c>
      <c r="BE529" s="798">
        <v>5347.113976932962</v>
      </c>
      <c r="BF529" s="798">
        <v>2279.7185652362923</v>
      </c>
      <c r="BG529" s="798">
        <v>0</v>
      </c>
      <c r="BH529" s="798">
        <v>0</v>
      </c>
      <c r="BI529" s="798">
        <v>0</v>
      </c>
      <c r="BJ529" s="798">
        <v>0</v>
      </c>
      <c r="BK529" s="798">
        <v>0</v>
      </c>
      <c r="BL529" s="798">
        <v>0</v>
      </c>
      <c r="BM529" s="798">
        <v>0</v>
      </c>
      <c r="BN529" s="798">
        <v>0</v>
      </c>
      <c r="BO529" s="798">
        <v>0</v>
      </c>
      <c r="BP529" s="798">
        <v>0</v>
      </c>
      <c r="BQ529" s="798">
        <v>0</v>
      </c>
      <c r="BR529" s="798">
        <v>0</v>
      </c>
      <c r="BS529" s="798">
        <v>0</v>
      </c>
      <c r="BT529" s="798">
        <v>0</v>
      </c>
      <c r="BU529" s="798">
        <v>0</v>
      </c>
      <c r="BV529" s="798">
        <v>0</v>
      </c>
      <c r="BW529" s="798">
        <v>0</v>
      </c>
      <c r="BX529" s="798">
        <v>0</v>
      </c>
      <c r="BY529" s="798">
        <v>0</v>
      </c>
      <c r="BZ529" s="798">
        <v>0</v>
      </c>
      <c r="CA529" s="784"/>
      <c r="CB529" s="798">
        <v>0</v>
      </c>
      <c r="CC529" s="798">
        <v>0.64891779884508693</v>
      </c>
      <c r="CD529" s="798">
        <v>0.64891779884508693</v>
      </c>
      <c r="CE529" s="798">
        <v>0.64891779884508693</v>
      </c>
      <c r="CF529" s="798">
        <v>0.64891779884508693</v>
      </c>
      <c r="CG529" s="798">
        <v>0.27666325418182902</v>
      </c>
      <c r="CH529" s="798">
        <v>0</v>
      </c>
      <c r="CI529" s="798">
        <v>0</v>
      </c>
      <c r="CJ529" s="798">
        <v>0</v>
      </c>
      <c r="CK529" s="798">
        <v>0</v>
      </c>
      <c r="CL529" s="798">
        <v>0</v>
      </c>
      <c r="CM529" s="798">
        <v>0</v>
      </c>
      <c r="CN529" s="798">
        <v>0</v>
      </c>
      <c r="CO529" s="798">
        <v>0</v>
      </c>
      <c r="CP529" s="798">
        <v>0</v>
      </c>
      <c r="CQ529" s="798">
        <v>0</v>
      </c>
      <c r="CR529" s="798">
        <v>0</v>
      </c>
      <c r="CS529" s="798">
        <v>0</v>
      </c>
      <c r="CT529" s="798">
        <v>0</v>
      </c>
      <c r="CU529" s="798">
        <v>0</v>
      </c>
      <c r="CV529" s="798">
        <v>0</v>
      </c>
      <c r="CW529" s="798">
        <v>0</v>
      </c>
      <c r="CX529" s="798">
        <v>0</v>
      </c>
      <c r="CY529" s="798">
        <v>0</v>
      </c>
      <c r="CZ529" s="798">
        <v>0</v>
      </c>
      <c r="DA529" s="799">
        <v>0</v>
      </c>
    </row>
    <row r="530" spans="2:105">
      <c r="B530" s="780">
        <v>19609</v>
      </c>
      <c r="C530" s="781" t="s">
        <v>682</v>
      </c>
      <c r="D530" s="781" t="s">
        <v>877</v>
      </c>
      <c r="E530" s="781" t="s">
        <v>120</v>
      </c>
      <c r="F530" s="781" t="s">
        <v>820</v>
      </c>
      <c r="G530" s="806" t="s">
        <v>821</v>
      </c>
      <c r="H530" s="807">
        <v>2016</v>
      </c>
      <c r="I530" s="784"/>
      <c r="J530" s="841" t="s">
        <v>955</v>
      </c>
      <c r="K530" s="842"/>
      <c r="L530" s="764" t="s">
        <v>741</v>
      </c>
      <c r="M530" s="781"/>
      <c r="N530" s="781"/>
      <c r="O530" s="781"/>
      <c r="P530" s="781"/>
      <c r="Q530" s="781"/>
      <c r="R530" s="781"/>
      <c r="S530" s="784"/>
      <c r="T530" s="843" t="s">
        <v>833</v>
      </c>
      <c r="U530" s="781" t="s">
        <v>764</v>
      </c>
      <c r="V530" s="801">
        <v>42604.487488425926</v>
      </c>
      <c r="W530" s="801">
        <v>42577</v>
      </c>
      <c r="X530" s="801">
        <v>42577</v>
      </c>
      <c r="Y530" s="787" t="s">
        <v>864</v>
      </c>
      <c r="Z530" s="787">
        <v>80</v>
      </c>
      <c r="AA530" s="844" t="s">
        <v>833</v>
      </c>
      <c r="AB530" s="787">
        <v>1375</v>
      </c>
      <c r="AC530" s="790">
        <v>42643</v>
      </c>
      <c r="AD530" s="784"/>
      <c r="AE530" s="843" t="s">
        <v>825</v>
      </c>
      <c r="AF530" s="781"/>
      <c r="AG530" s="781"/>
      <c r="AH530" s="791"/>
      <c r="AI530" s="792">
        <v>9587.48</v>
      </c>
      <c r="AJ530" s="793">
        <v>3.88</v>
      </c>
      <c r="AK530" s="784">
        <v>0</v>
      </c>
      <c r="AL530" s="845">
        <v>0.61580007666336589</v>
      </c>
      <c r="AM530" s="803">
        <v>0.43726359945926629</v>
      </c>
      <c r="AN530" s="803">
        <v>0.88785311651886767</v>
      </c>
      <c r="AO530" s="804">
        <v>0.85704271877003357</v>
      </c>
      <c r="AP530" s="784">
        <v>0</v>
      </c>
      <c r="AQ530" s="797">
        <v>5903.9709190084868</v>
      </c>
      <c r="AR530" s="798">
        <v>1.6965827659019532</v>
      </c>
      <c r="AS530" s="798">
        <v>5903.9709190084868</v>
      </c>
      <c r="AT530" s="798">
        <v>1.6965827659019532</v>
      </c>
      <c r="AU530" s="784">
        <v>0</v>
      </c>
      <c r="AV530" s="798">
        <v>5241.8589802784481</v>
      </c>
      <c r="AW530" s="798">
        <v>1.4540439063069934</v>
      </c>
      <c r="AX530" s="798">
        <v>5241.8589802784481</v>
      </c>
      <c r="AY530" s="798">
        <v>1.4540439063069934</v>
      </c>
      <c r="AZ530" s="784"/>
      <c r="BA530" s="798">
        <v>0</v>
      </c>
      <c r="BB530" s="798">
        <v>5241.8589802784481</v>
      </c>
      <c r="BC530" s="798">
        <v>5241.8589802784481</v>
      </c>
      <c r="BD530" s="798">
        <v>5241.8589802784481</v>
      </c>
      <c r="BE530" s="798">
        <v>5241.8589802784481</v>
      </c>
      <c r="BF530" s="798">
        <v>5241.8589802784481</v>
      </c>
      <c r="BG530" s="798">
        <v>5241.8589802784481</v>
      </c>
      <c r="BH530" s="798">
        <v>5241.8589802784481</v>
      </c>
      <c r="BI530" s="798">
        <v>5241.8589802784481</v>
      </c>
      <c r="BJ530" s="798">
        <v>5241.8589802784481</v>
      </c>
      <c r="BK530" s="798">
        <v>5241.8589802784481</v>
      </c>
      <c r="BL530" s="798">
        <v>615.19186737383563</v>
      </c>
      <c r="BM530" s="798">
        <v>0</v>
      </c>
      <c r="BN530" s="798">
        <v>0</v>
      </c>
      <c r="BO530" s="798">
        <v>0</v>
      </c>
      <c r="BP530" s="798">
        <v>0</v>
      </c>
      <c r="BQ530" s="798">
        <v>0</v>
      </c>
      <c r="BR530" s="798">
        <v>0</v>
      </c>
      <c r="BS530" s="798">
        <v>0</v>
      </c>
      <c r="BT530" s="798">
        <v>0</v>
      </c>
      <c r="BU530" s="798">
        <v>0</v>
      </c>
      <c r="BV530" s="798">
        <v>0</v>
      </c>
      <c r="BW530" s="798">
        <v>0</v>
      </c>
      <c r="BX530" s="798">
        <v>0</v>
      </c>
      <c r="BY530" s="798">
        <v>0</v>
      </c>
      <c r="BZ530" s="798">
        <v>0</v>
      </c>
      <c r="CA530" s="784"/>
      <c r="CB530" s="798">
        <v>0</v>
      </c>
      <c r="CC530" s="798">
        <v>1.4540439063069934</v>
      </c>
      <c r="CD530" s="798">
        <v>1.4540439063069934</v>
      </c>
      <c r="CE530" s="798">
        <v>1.4540439063069934</v>
      </c>
      <c r="CF530" s="798">
        <v>1.4540439063069934</v>
      </c>
      <c r="CG530" s="798">
        <v>1.4540439063069934</v>
      </c>
      <c r="CH530" s="798">
        <v>1.4540439063069934</v>
      </c>
      <c r="CI530" s="798">
        <v>1.4540439063069934</v>
      </c>
      <c r="CJ530" s="798">
        <v>1.4540439063069934</v>
      </c>
      <c r="CK530" s="798">
        <v>1.4540439063069934</v>
      </c>
      <c r="CL530" s="798">
        <v>1.4540439063069934</v>
      </c>
      <c r="CM530" s="798">
        <v>0.17064861708985324</v>
      </c>
      <c r="CN530" s="798">
        <v>0</v>
      </c>
      <c r="CO530" s="798">
        <v>0</v>
      </c>
      <c r="CP530" s="798">
        <v>0</v>
      </c>
      <c r="CQ530" s="798">
        <v>0</v>
      </c>
      <c r="CR530" s="798">
        <v>0</v>
      </c>
      <c r="CS530" s="798">
        <v>0</v>
      </c>
      <c r="CT530" s="798">
        <v>0</v>
      </c>
      <c r="CU530" s="798">
        <v>0</v>
      </c>
      <c r="CV530" s="798">
        <v>0</v>
      </c>
      <c r="CW530" s="798">
        <v>0</v>
      </c>
      <c r="CX530" s="798">
        <v>0</v>
      </c>
      <c r="CY530" s="798">
        <v>0</v>
      </c>
      <c r="CZ530" s="798">
        <v>0</v>
      </c>
      <c r="DA530" s="799">
        <v>0</v>
      </c>
    </row>
    <row r="531" spans="2:105">
      <c r="B531" s="780">
        <v>19610</v>
      </c>
      <c r="C531" s="781" t="s">
        <v>682</v>
      </c>
      <c r="D531" s="781" t="s">
        <v>877</v>
      </c>
      <c r="E531" s="781" t="s">
        <v>120</v>
      </c>
      <c r="F531" s="781" t="s">
        <v>820</v>
      </c>
      <c r="G531" s="806" t="s">
        <v>821</v>
      </c>
      <c r="H531" s="807">
        <v>2016</v>
      </c>
      <c r="I531" s="784"/>
      <c r="J531" s="841" t="s">
        <v>956</v>
      </c>
      <c r="K531" s="842"/>
      <c r="L531" s="764" t="s">
        <v>741</v>
      </c>
      <c r="M531" s="781"/>
      <c r="N531" s="781"/>
      <c r="O531" s="781"/>
      <c r="P531" s="781"/>
      <c r="Q531" s="781"/>
      <c r="R531" s="781"/>
      <c r="S531" s="784"/>
      <c r="T531" s="843" t="s">
        <v>833</v>
      </c>
      <c r="U531" s="781" t="s">
        <v>764</v>
      </c>
      <c r="V531" s="801">
        <v>42604.5003125</v>
      </c>
      <c r="W531" s="801">
        <v>42577</v>
      </c>
      <c r="X531" s="801">
        <v>42577</v>
      </c>
      <c r="Y531" s="787" t="s">
        <v>864</v>
      </c>
      <c r="Z531" s="787">
        <v>106</v>
      </c>
      <c r="AA531" s="844" t="s">
        <v>833</v>
      </c>
      <c r="AB531" s="787">
        <v>1930</v>
      </c>
      <c r="AC531" s="790">
        <v>42643</v>
      </c>
      <c r="AD531" s="784"/>
      <c r="AE531" s="843" t="s">
        <v>825</v>
      </c>
      <c r="AF531" s="781"/>
      <c r="AG531" s="781"/>
      <c r="AH531" s="791"/>
      <c r="AI531" s="792">
        <v>12691.055999999999</v>
      </c>
      <c r="AJ531" s="793">
        <v>5.1360000000000001</v>
      </c>
      <c r="AK531" s="784">
        <v>0</v>
      </c>
      <c r="AL531" s="845">
        <v>0.63277544671277186</v>
      </c>
      <c r="AM531" s="803">
        <v>0.44931736770524522</v>
      </c>
      <c r="AN531" s="803">
        <v>0.88785311651886767</v>
      </c>
      <c r="AO531" s="804">
        <v>0.85704271877003346</v>
      </c>
      <c r="AP531" s="784">
        <v>0</v>
      </c>
      <c r="AQ531" s="797">
        <v>8030.5886296568033</v>
      </c>
      <c r="AR531" s="798">
        <v>2.3076940005341395</v>
      </c>
      <c r="AS531" s="798">
        <v>8030.5886296568033</v>
      </c>
      <c r="AT531" s="798">
        <v>2.3076940005341395</v>
      </c>
      <c r="AU531" s="784">
        <v>0</v>
      </c>
      <c r="AV531" s="798">
        <v>7129.9831423217756</v>
      </c>
      <c r="AW531" s="798">
        <v>1.9777923403070741</v>
      </c>
      <c r="AX531" s="798">
        <v>7129.9831423217756</v>
      </c>
      <c r="AY531" s="798">
        <v>1.9777923403070741</v>
      </c>
      <c r="AZ531" s="784"/>
      <c r="BA531" s="798">
        <v>0</v>
      </c>
      <c r="BB531" s="798">
        <v>7129.9831423217756</v>
      </c>
      <c r="BC531" s="798">
        <v>7129.9831423217756</v>
      </c>
      <c r="BD531" s="798">
        <v>7129.9831423217756</v>
      </c>
      <c r="BE531" s="798">
        <v>7129.9831423217756</v>
      </c>
      <c r="BF531" s="798">
        <v>7129.9831423217756</v>
      </c>
      <c r="BG531" s="798">
        <v>7129.9831423217756</v>
      </c>
      <c r="BH531" s="798">
        <v>7129.9831423217756</v>
      </c>
      <c r="BI531" s="798">
        <v>7129.9831423217756</v>
      </c>
      <c r="BJ531" s="798">
        <v>7129.9831423217756</v>
      </c>
      <c r="BK531" s="798">
        <v>7129.9831423217756</v>
      </c>
      <c r="BL531" s="798">
        <v>836.78474758126754</v>
      </c>
      <c r="BM531" s="798">
        <v>0</v>
      </c>
      <c r="BN531" s="798">
        <v>0</v>
      </c>
      <c r="BO531" s="798">
        <v>0</v>
      </c>
      <c r="BP531" s="798">
        <v>0</v>
      </c>
      <c r="BQ531" s="798">
        <v>0</v>
      </c>
      <c r="BR531" s="798">
        <v>0</v>
      </c>
      <c r="BS531" s="798">
        <v>0</v>
      </c>
      <c r="BT531" s="798">
        <v>0</v>
      </c>
      <c r="BU531" s="798">
        <v>0</v>
      </c>
      <c r="BV531" s="798">
        <v>0</v>
      </c>
      <c r="BW531" s="798">
        <v>0</v>
      </c>
      <c r="BX531" s="798">
        <v>0</v>
      </c>
      <c r="BY531" s="798">
        <v>0</v>
      </c>
      <c r="BZ531" s="798">
        <v>0</v>
      </c>
      <c r="CA531" s="784"/>
      <c r="CB531" s="798">
        <v>0</v>
      </c>
      <c r="CC531" s="798">
        <v>1.9777923403070741</v>
      </c>
      <c r="CD531" s="798">
        <v>1.9777923403070741</v>
      </c>
      <c r="CE531" s="798">
        <v>1.9777923403070741</v>
      </c>
      <c r="CF531" s="798">
        <v>1.9777923403070741</v>
      </c>
      <c r="CG531" s="798">
        <v>1.9777923403070741</v>
      </c>
      <c r="CH531" s="798">
        <v>1.9777923403070741</v>
      </c>
      <c r="CI531" s="798">
        <v>1.9777923403070741</v>
      </c>
      <c r="CJ531" s="798">
        <v>1.9777923403070741</v>
      </c>
      <c r="CK531" s="798">
        <v>1.9777923403070741</v>
      </c>
      <c r="CL531" s="798">
        <v>1.9777923403070741</v>
      </c>
      <c r="CM531" s="798">
        <v>0.23211646243992337</v>
      </c>
      <c r="CN531" s="798">
        <v>0</v>
      </c>
      <c r="CO531" s="798">
        <v>0</v>
      </c>
      <c r="CP531" s="798">
        <v>0</v>
      </c>
      <c r="CQ531" s="798">
        <v>0</v>
      </c>
      <c r="CR531" s="798">
        <v>0</v>
      </c>
      <c r="CS531" s="798">
        <v>0</v>
      </c>
      <c r="CT531" s="798">
        <v>0</v>
      </c>
      <c r="CU531" s="798">
        <v>0</v>
      </c>
      <c r="CV531" s="798">
        <v>0</v>
      </c>
      <c r="CW531" s="798">
        <v>0</v>
      </c>
      <c r="CX531" s="798">
        <v>0</v>
      </c>
      <c r="CY531" s="798">
        <v>0</v>
      </c>
      <c r="CZ531" s="798">
        <v>0</v>
      </c>
      <c r="DA531" s="799">
        <v>0</v>
      </c>
    </row>
    <row r="532" spans="2:105">
      <c r="B532" s="780">
        <v>19709</v>
      </c>
      <c r="C532" s="781" t="s">
        <v>682</v>
      </c>
      <c r="D532" s="781" t="s">
        <v>877</v>
      </c>
      <c r="E532" s="781" t="s">
        <v>120</v>
      </c>
      <c r="F532" s="781" t="s">
        <v>820</v>
      </c>
      <c r="G532" s="806" t="s">
        <v>821</v>
      </c>
      <c r="H532" s="807">
        <v>2016</v>
      </c>
      <c r="I532" s="784"/>
      <c r="J532" s="841" t="s">
        <v>957</v>
      </c>
      <c r="K532" s="842"/>
      <c r="L532" s="764" t="s">
        <v>741</v>
      </c>
      <c r="M532" s="781"/>
      <c r="N532" s="781"/>
      <c r="O532" s="781"/>
      <c r="P532" s="781"/>
      <c r="Q532" s="781"/>
      <c r="R532" s="781"/>
      <c r="S532" s="784"/>
      <c r="T532" s="843" t="s">
        <v>833</v>
      </c>
      <c r="U532" s="781" t="s">
        <v>764</v>
      </c>
      <c r="V532" s="801">
        <v>42682</v>
      </c>
      <c r="W532" s="801">
        <v>42682</v>
      </c>
      <c r="X532" s="801">
        <v>42682</v>
      </c>
      <c r="Y532" s="787" t="s">
        <v>864</v>
      </c>
      <c r="Z532" s="787">
        <v>21</v>
      </c>
      <c r="AA532" s="844" t="s">
        <v>833</v>
      </c>
      <c r="AB532" s="787">
        <v>471</v>
      </c>
      <c r="AC532" s="790">
        <v>42825</v>
      </c>
      <c r="AD532" s="784"/>
      <c r="AE532" s="843" t="s">
        <v>825</v>
      </c>
      <c r="AF532" s="781"/>
      <c r="AG532" s="781"/>
      <c r="AH532" s="791"/>
      <c r="AI532" s="792">
        <v>2768.29</v>
      </c>
      <c r="AJ532" s="793">
        <v>1.18</v>
      </c>
      <c r="AK532" s="784">
        <v>0</v>
      </c>
      <c r="AL532" s="845">
        <v>0.85133331132001222</v>
      </c>
      <c r="AM532" s="803">
        <v>0.6038312380160491</v>
      </c>
      <c r="AN532" s="803">
        <v>0.88785311651886767</v>
      </c>
      <c r="AO532" s="804">
        <v>0.85704271877003357</v>
      </c>
      <c r="AP532" s="784">
        <v>0</v>
      </c>
      <c r="AQ532" s="797">
        <v>2356.7374923940765</v>
      </c>
      <c r="AR532" s="798">
        <v>0.71252086085893784</v>
      </c>
      <c r="AS532" s="798">
        <v>2356.7374923940765</v>
      </c>
      <c r="AT532" s="798">
        <v>0.71252086085893784</v>
      </c>
      <c r="AU532" s="784">
        <v>0</v>
      </c>
      <c r="AV532" s="798">
        <v>2092.4367274389419</v>
      </c>
      <c r="AW532" s="798">
        <v>0.61066081577090892</v>
      </c>
      <c r="AX532" s="798">
        <v>2092.4367274389419</v>
      </c>
      <c r="AY532" s="798">
        <v>0.61066081577090892</v>
      </c>
      <c r="AZ532" s="784"/>
      <c r="BA532" s="798">
        <v>0</v>
      </c>
      <c r="BB532" s="798">
        <v>2092.4367274389419</v>
      </c>
      <c r="BC532" s="798">
        <v>2092.4367274389419</v>
      </c>
      <c r="BD532" s="798">
        <v>2092.4367274389419</v>
      </c>
      <c r="BE532" s="798">
        <v>2092.4367274389419</v>
      </c>
      <c r="BF532" s="798">
        <v>2092.4367274389419</v>
      </c>
      <c r="BG532" s="798">
        <v>2092.4367274389419</v>
      </c>
      <c r="BH532" s="798">
        <v>2092.4367274389419</v>
      </c>
      <c r="BI532" s="798">
        <v>2092.4367274389419</v>
      </c>
      <c r="BJ532" s="798">
        <v>2092.4367274389419</v>
      </c>
      <c r="BK532" s="798">
        <v>2092.4367274389419</v>
      </c>
      <c r="BL532" s="798">
        <v>1354.5586991938619</v>
      </c>
      <c r="BM532" s="798">
        <v>0</v>
      </c>
      <c r="BN532" s="798">
        <v>0</v>
      </c>
      <c r="BO532" s="798">
        <v>0</v>
      </c>
      <c r="BP532" s="798">
        <v>0</v>
      </c>
      <c r="BQ532" s="798">
        <v>0</v>
      </c>
      <c r="BR532" s="798">
        <v>0</v>
      </c>
      <c r="BS532" s="798">
        <v>0</v>
      </c>
      <c r="BT532" s="798">
        <v>0</v>
      </c>
      <c r="BU532" s="798">
        <v>0</v>
      </c>
      <c r="BV532" s="798">
        <v>0</v>
      </c>
      <c r="BW532" s="798">
        <v>0</v>
      </c>
      <c r="BX532" s="798">
        <v>0</v>
      </c>
      <c r="BY532" s="798">
        <v>0</v>
      </c>
      <c r="BZ532" s="798">
        <v>0</v>
      </c>
      <c r="CA532" s="784"/>
      <c r="CB532" s="798">
        <v>0</v>
      </c>
      <c r="CC532" s="798">
        <v>0.61066081577090892</v>
      </c>
      <c r="CD532" s="798">
        <v>0.61066081577090892</v>
      </c>
      <c r="CE532" s="798">
        <v>0.61066081577090892</v>
      </c>
      <c r="CF532" s="798">
        <v>0.61066081577090892</v>
      </c>
      <c r="CG532" s="798">
        <v>0.61066081577090892</v>
      </c>
      <c r="CH532" s="798">
        <v>0.61066081577090892</v>
      </c>
      <c r="CI532" s="798">
        <v>0.61066081577090892</v>
      </c>
      <c r="CJ532" s="798">
        <v>0.61066081577090892</v>
      </c>
      <c r="CK532" s="798">
        <v>0.61066081577090892</v>
      </c>
      <c r="CL532" s="798">
        <v>0.61066081577090892</v>
      </c>
      <c r="CM532" s="798">
        <v>0.39531705279888429</v>
      </c>
      <c r="CN532" s="798">
        <v>0</v>
      </c>
      <c r="CO532" s="798">
        <v>0</v>
      </c>
      <c r="CP532" s="798">
        <v>0</v>
      </c>
      <c r="CQ532" s="798">
        <v>0</v>
      </c>
      <c r="CR532" s="798">
        <v>0</v>
      </c>
      <c r="CS532" s="798">
        <v>0</v>
      </c>
      <c r="CT532" s="798">
        <v>0</v>
      </c>
      <c r="CU532" s="798">
        <v>0</v>
      </c>
      <c r="CV532" s="798">
        <v>0</v>
      </c>
      <c r="CW532" s="798">
        <v>0</v>
      </c>
      <c r="CX532" s="798">
        <v>0</v>
      </c>
      <c r="CY532" s="798">
        <v>0</v>
      </c>
      <c r="CZ532" s="798">
        <v>0</v>
      </c>
      <c r="DA532" s="799">
        <v>0</v>
      </c>
    </row>
    <row r="533" spans="2:105">
      <c r="B533" s="780">
        <v>19562</v>
      </c>
      <c r="C533" s="781" t="s">
        <v>682</v>
      </c>
      <c r="D533" s="781" t="s">
        <v>877</v>
      </c>
      <c r="E533" s="781" t="s">
        <v>120</v>
      </c>
      <c r="F533" s="781" t="s">
        <v>820</v>
      </c>
      <c r="G533" s="806" t="s">
        <v>821</v>
      </c>
      <c r="H533" s="807">
        <v>2016</v>
      </c>
      <c r="I533" s="784"/>
      <c r="J533" s="841" t="s">
        <v>958</v>
      </c>
      <c r="K533" s="842"/>
      <c r="L533" s="764" t="s">
        <v>741</v>
      </c>
      <c r="M533" s="781"/>
      <c r="N533" s="781"/>
      <c r="O533" s="781"/>
      <c r="P533" s="781"/>
      <c r="Q533" s="781"/>
      <c r="R533" s="781"/>
      <c r="S533" s="784"/>
      <c r="T533" s="843" t="s">
        <v>833</v>
      </c>
      <c r="U533" s="781" t="s">
        <v>764</v>
      </c>
      <c r="V533" s="801">
        <v>42562.593136574076</v>
      </c>
      <c r="W533" s="801">
        <v>42550</v>
      </c>
      <c r="X533" s="801">
        <v>42550</v>
      </c>
      <c r="Y533" s="787" t="s">
        <v>864</v>
      </c>
      <c r="Z533" s="787">
        <v>60</v>
      </c>
      <c r="AA533" s="844" t="s">
        <v>833</v>
      </c>
      <c r="AB533" s="787">
        <v>1266</v>
      </c>
      <c r="AC533" s="790">
        <v>42643</v>
      </c>
      <c r="AD533" s="784"/>
      <c r="AE533" s="843" t="s">
        <v>825</v>
      </c>
      <c r="AF533" s="781"/>
      <c r="AG533" s="781"/>
      <c r="AH533" s="791"/>
      <c r="AI533" s="792">
        <v>14842.944</v>
      </c>
      <c r="AJ533" s="793">
        <v>2.6280000000000001</v>
      </c>
      <c r="AK533" s="784">
        <v>0</v>
      </c>
      <c r="AL533" s="845">
        <v>0.6989343850665074</v>
      </c>
      <c r="AM533" s="803">
        <v>0.49629510710031899</v>
      </c>
      <c r="AN533" s="803">
        <v>0.88785311651886778</v>
      </c>
      <c r="AO533" s="804">
        <v>0.85704271877003368</v>
      </c>
      <c r="AP533" s="784">
        <v>0</v>
      </c>
      <c r="AQ533" s="797">
        <v>10374.243937216605</v>
      </c>
      <c r="AR533" s="798">
        <v>1.3042635414596384</v>
      </c>
      <c r="AS533" s="798">
        <v>4423.0133500031152</v>
      </c>
      <c r="AT533" s="798">
        <v>0.55606703396508705</v>
      </c>
      <c r="AU533" s="784">
        <v>0</v>
      </c>
      <c r="AV533" s="798">
        <v>9210.8048111847311</v>
      </c>
      <c r="AW533" s="798">
        <v>1.117809571565201</v>
      </c>
      <c r="AX533" s="798">
        <v>3926.9861872048236</v>
      </c>
      <c r="AY533" s="798">
        <v>0.47657320260782671</v>
      </c>
      <c r="AZ533" s="784"/>
      <c r="BA533" s="798">
        <v>0</v>
      </c>
      <c r="BB533" s="798">
        <v>9210.8048111847311</v>
      </c>
      <c r="BC533" s="798">
        <v>9210.8048111847311</v>
      </c>
      <c r="BD533" s="798">
        <v>9210.8048111847311</v>
      </c>
      <c r="BE533" s="798">
        <v>9210.8048111847311</v>
      </c>
      <c r="BF533" s="798">
        <v>3926.9861872048236</v>
      </c>
      <c r="BG533" s="798">
        <v>0</v>
      </c>
      <c r="BH533" s="798">
        <v>0</v>
      </c>
      <c r="BI533" s="798">
        <v>0</v>
      </c>
      <c r="BJ533" s="798">
        <v>0</v>
      </c>
      <c r="BK533" s="798">
        <v>0</v>
      </c>
      <c r="BL533" s="798">
        <v>0</v>
      </c>
      <c r="BM533" s="798">
        <v>0</v>
      </c>
      <c r="BN533" s="798">
        <v>0</v>
      </c>
      <c r="BO533" s="798">
        <v>0</v>
      </c>
      <c r="BP533" s="798">
        <v>0</v>
      </c>
      <c r="BQ533" s="798">
        <v>0</v>
      </c>
      <c r="BR533" s="798">
        <v>0</v>
      </c>
      <c r="BS533" s="798">
        <v>0</v>
      </c>
      <c r="BT533" s="798">
        <v>0</v>
      </c>
      <c r="BU533" s="798">
        <v>0</v>
      </c>
      <c r="BV533" s="798">
        <v>0</v>
      </c>
      <c r="BW533" s="798">
        <v>0</v>
      </c>
      <c r="BX533" s="798">
        <v>0</v>
      </c>
      <c r="BY533" s="798">
        <v>0</v>
      </c>
      <c r="BZ533" s="798">
        <v>0</v>
      </c>
      <c r="CA533" s="784"/>
      <c r="CB533" s="798">
        <v>0</v>
      </c>
      <c r="CC533" s="798">
        <v>1.117809571565201</v>
      </c>
      <c r="CD533" s="798">
        <v>1.117809571565201</v>
      </c>
      <c r="CE533" s="798">
        <v>1.117809571565201</v>
      </c>
      <c r="CF533" s="798">
        <v>1.117809571565201</v>
      </c>
      <c r="CG533" s="798">
        <v>0.47657320260782671</v>
      </c>
      <c r="CH533" s="798">
        <v>0</v>
      </c>
      <c r="CI533" s="798">
        <v>0</v>
      </c>
      <c r="CJ533" s="798">
        <v>0</v>
      </c>
      <c r="CK533" s="798">
        <v>0</v>
      </c>
      <c r="CL533" s="798">
        <v>0</v>
      </c>
      <c r="CM533" s="798">
        <v>0</v>
      </c>
      <c r="CN533" s="798">
        <v>0</v>
      </c>
      <c r="CO533" s="798">
        <v>0</v>
      </c>
      <c r="CP533" s="798">
        <v>0</v>
      </c>
      <c r="CQ533" s="798">
        <v>0</v>
      </c>
      <c r="CR533" s="798">
        <v>0</v>
      </c>
      <c r="CS533" s="798">
        <v>0</v>
      </c>
      <c r="CT533" s="798">
        <v>0</v>
      </c>
      <c r="CU533" s="798">
        <v>0</v>
      </c>
      <c r="CV533" s="798">
        <v>0</v>
      </c>
      <c r="CW533" s="798">
        <v>0</v>
      </c>
      <c r="CX533" s="798">
        <v>0</v>
      </c>
      <c r="CY533" s="798">
        <v>0</v>
      </c>
      <c r="CZ533" s="798">
        <v>0</v>
      </c>
      <c r="DA533" s="799">
        <v>0</v>
      </c>
    </row>
    <row r="534" spans="2:105">
      <c r="B534" s="780">
        <v>19664</v>
      </c>
      <c r="C534" s="781" t="s">
        <v>682</v>
      </c>
      <c r="D534" s="781" t="s">
        <v>877</v>
      </c>
      <c r="E534" s="781" t="s">
        <v>120</v>
      </c>
      <c r="F534" s="781" t="s">
        <v>820</v>
      </c>
      <c r="G534" s="806" t="s">
        <v>821</v>
      </c>
      <c r="H534" s="807">
        <v>2016</v>
      </c>
      <c r="I534" s="784"/>
      <c r="J534" s="841" t="s">
        <v>959</v>
      </c>
      <c r="K534" s="842"/>
      <c r="L534" s="764" t="s">
        <v>741</v>
      </c>
      <c r="M534" s="781"/>
      <c r="N534" s="781"/>
      <c r="O534" s="781"/>
      <c r="P534" s="781"/>
      <c r="Q534" s="781"/>
      <c r="R534" s="781"/>
      <c r="S534" s="784"/>
      <c r="T534" s="843" t="s">
        <v>833</v>
      </c>
      <c r="U534" s="781" t="s">
        <v>764</v>
      </c>
      <c r="V534" s="801">
        <v>42647</v>
      </c>
      <c r="W534" s="801">
        <v>42647</v>
      </c>
      <c r="X534" s="801">
        <v>42647</v>
      </c>
      <c r="Y534" s="787" t="s">
        <v>864</v>
      </c>
      <c r="Z534" s="787">
        <v>24</v>
      </c>
      <c r="AA534" s="844" t="s">
        <v>833</v>
      </c>
      <c r="AB534" s="787">
        <v>528.80999999999995</v>
      </c>
      <c r="AC534" s="790">
        <v>42735</v>
      </c>
      <c r="AD534" s="784"/>
      <c r="AE534" s="843" t="s">
        <v>825</v>
      </c>
      <c r="AF534" s="781"/>
      <c r="AG534" s="781"/>
      <c r="AH534" s="791"/>
      <c r="AI534" s="792">
        <v>2676.72</v>
      </c>
      <c r="AJ534" s="793">
        <v>1.1500000000000001</v>
      </c>
      <c r="AK534" s="784">
        <v>0</v>
      </c>
      <c r="AL534" s="845">
        <v>0.68578801511167531</v>
      </c>
      <c r="AM534" s="803">
        <v>0.4869267477381295</v>
      </c>
      <c r="AN534" s="803">
        <v>0.88785311651886767</v>
      </c>
      <c r="AO534" s="804">
        <v>0.85704271877003357</v>
      </c>
      <c r="AP534" s="784">
        <v>0</v>
      </c>
      <c r="AQ534" s="797">
        <v>1835.6624958097234</v>
      </c>
      <c r="AR534" s="798">
        <v>0.559965759898849</v>
      </c>
      <c r="AS534" s="798">
        <v>1835.6624958097234</v>
      </c>
      <c r="AT534" s="798">
        <v>0.559965759898849</v>
      </c>
      <c r="AU534" s="784">
        <v>0</v>
      </c>
      <c r="AV534" s="798">
        <v>1629.7986677814658</v>
      </c>
      <c r="AW534" s="798">
        <v>0.4799145772818374</v>
      </c>
      <c r="AX534" s="798">
        <v>1629.7986677814658</v>
      </c>
      <c r="AY534" s="798">
        <v>0.4799145772818374</v>
      </c>
      <c r="AZ534" s="784"/>
      <c r="BA534" s="798">
        <v>0</v>
      </c>
      <c r="BB534" s="798">
        <v>1629.7986677814658</v>
      </c>
      <c r="BC534" s="798">
        <v>1629.7986677814658</v>
      </c>
      <c r="BD534" s="798">
        <v>1629.7986677814658</v>
      </c>
      <c r="BE534" s="798">
        <v>1629.7986677814658</v>
      </c>
      <c r="BF534" s="798">
        <v>1629.7986677814658</v>
      </c>
      <c r="BG534" s="798">
        <v>1629.7986677814658</v>
      </c>
      <c r="BH534" s="798">
        <v>1629.7986677814658</v>
      </c>
      <c r="BI534" s="798">
        <v>1629.7986677814658</v>
      </c>
      <c r="BJ534" s="798">
        <v>1629.7986677814658</v>
      </c>
      <c r="BK534" s="798">
        <v>1629.7986677814658</v>
      </c>
      <c r="BL534" s="798">
        <v>1055.0655770987328</v>
      </c>
      <c r="BM534" s="798">
        <v>0</v>
      </c>
      <c r="BN534" s="798">
        <v>0</v>
      </c>
      <c r="BO534" s="798">
        <v>0</v>
      </c>
      <c r="BP534" s="798">
        <v>0</v>
      </c>
      <c r="BQ534" s="798">
        <v>0</v>
      </c>
      <c r="BR534" s="798">
        <v>0</v>
      </c>
      <c r="BS534" s="798">
        <v>0</v>
      </c>
      <c r="BT534" s="798">
        <v>0</v>
      </c>
      <c r="BU534" s="798">
        <v>0</v>
      </c>
      <c r="BV534" s="798">
        <v>0</v>
      </c>
      <c r="BW534" s="798">
        <v>0</v>
      </c>
      <c r="BX534" s="798">
        <v>0</v>
      </c>
      <c r="BY534" s="798">
        <v>0</v>
      </c>
      <c r="BZ534" s="798">
        <v>0</v>
      </c>
      <c r="CA534" s="784"/>
      <c r="CB534" s="798">
        <v>0</v>
      </c>
      <c r="CC534" s="798">
        <v>0.4799145772818374</v>
      </c>
      <c r="CD534" s="798">
        <v>0.4799145772818374</v>
      </c>
      <c r="CE534" s="798">
        <v>0.4799145772818374</v>
      </c>
      <c r="CF534" s="798">
        <v>0.4799145772818374</v>
      </c>
      <c r="CG534" s="798">
        <v>0.4799145772818374</v>
      </c>
      <c r="CH534" s="798">
        <v>0.4799145772818374</v>
      </c>
      <c r="CI534" s="798">
        <v>0.4799145772818374</v>
      </c>
      <c r="CJ534" s="798">
        <v>0.4799145772818374</v>
      </c>
      <c r="CK534" s="798">
        <v>0.4799145772818374</v>
      </c>
      <c r="CL534" s="798">
        <v>0.4799145772818374</v>
      </c>
      <c r="CM534" s="798">
        <v>0.31067723912623169</v>
      </c>
      <c r="CN534" s="798">
        <v>0</v>
      </c>
      <c r="CO534" s="798">
        <v>0</v>
      </c>
      <c r="CP534" s="798">
        <v>0</v>
      </c>
      <c r="CQ534" s="798">
        <v>0</v>
      </c>
      <c r="CR534" s="798">
        <v>0</v>
      </c>
      <c r="CS534" s="798">
        <v>0</v>
      </c>
      <c r="CT534" s="798">
        <v>0</v>
      </c>
      <c r="CU534" s="798">
        <v>0</v>
      </c>
      <c r="CV534" s="798">
        <v>0</v>
      </c>
      <c r="CW534" s="798">
        <v>0</v>
      </c>
      <c r="CX534" s="798">
        <v>0</v>
      </c>
      <c r="CY534" s="798">
        <v>0</v>
      </c>
      <c r="CZ534" s="798">
        <v>0</v>
      </c>
      <c r="DA534" s="799">
        <v>0</v>
      </c>
    </row>
    <row r="535" spans="2:105">
      <c r="B535" s="780">
        <v>19582</v>
      </c>
      <c r="C535" s="781" t="s">
        <v>682</v>
      </c>
      <c r="D535" s="781" t="s">
        <v>877</v>
      </c>
      <c r="E535" s="781" t="s">
        <v>120</v>
      </c>
      <c r="F535" s="781" t="s">
        <v>820</v>
      </c>
      <c r="G535" s="806" t="s">
        <v>821</v>
      </c>
      <c r="H535" s="807">
        <v>2016</v>
      </c>
      <c r="I535" s="784"/>
      <c r="J535" s="841" t="s">
        <v>960</v>
      </c>
      <c r="K535" s="842"/>
      <c r="L535" s="764" t="s">
        <v>741</v>
      </c>
      <c r="M535" s="781"/>
      <c r="N535" s="781"/>
      <c r="O535" s="781"/>
      <c r="P535" s="781"/>
      <c r="Q535" s="781"/>
      <c r="R535" s="781"/>
      <c r="S535" s="784"/>
      <c r="T535" s="843" t="s">
        <v>833</v>
      </c>
      <c r="U535" s="781" t="s">
        <v>764</v>
      </c>
      <c r="V535" s="801">
        <v>42573.022824074076</v>
      </c>
      <c r="W535" s="801">
        <v>42564</v>
      </c>
      <c r="X535" s="801">
        <v>42564</v>
      </c>
      <c r="Y535" s="787" t="s">
        <v>864</v>
      </c>
      <c r="Z535" s="787">
        <v>44</v>
      </c>
      <c r="AA535" s="844" t="s">
        <v>833</v>
      </c>
      <c r="AB535" s="787">
        <v>1114</v>
      </c>
      <c r="AC535" s="790">
        <v>42643</v>
      </c>
      <c r="AD535" s="784"/>
      <c r="AE535" s="843" t="s">
        <v>825</v>
      </c>
      <c r="AF535" s="781"/>
      <c r="AG535" s="781"/>
      <c r="AH535" s="791"/>
      <c r="AI535" s="792">
        <v>10015.356</v>
      </c>
      <c r="AJ535" s="793">
        <v>3.3790000000000004</v>
      </c>
      <c r="AK535" s="784">
        <v>0</v>
      </c>
      <c r="AL535" s="845">
        <v>0.87598154122220295</v>
      </c>
      <c r="AM535" s="803">
        <v>0.62201168250923489</v>
      </c>
      <c r="AN535" s="803">
        <v>0.88785311651886778</v>
      </c>
      <c r="AO535" s="804">
        <v>0.85704271877003357</v>
      </c>
      <c r="AP535" s="784">
        <v>0</v>
      </c>
      <c r="AQ535" s="797">
        <v>8773.2669847690377</v>
      </c>
      <c r="AR535" s="798">
        <v>2.1017774751987051</v>
      </c>
      <c r="AS535" s="798">
        <v>8773.2669847690377</v>
      </c>
      <c r="AT535" s="798">
        <v>2.1017774751987051</v>
      </c>
      <c r="AU535" s="784">
        <v>0</v>
      </c>
      <c r="AV535" s="798">
        <v>7789.3724344792799</v>
      </c>
      <c r="AW535" s="798">
        <v>1.8013130815939149</v>
      </c>
      <c r="AX535" s="798">
        <v>7789.3724344792799</v>
      </c>
      <c r="AY535" s="798">
        <v>1.8013130815939149</v>
      </c>
      <c r="AZ535" s="784"/>
      <c r="BA535" s="798">
        <v>0</v>
      </c>
      <c r="BB535" s="798">
        <v>7789.3724344792799</v>
      </c>
      <c r="BC535" s="798">
        <v>7789.3724344792799</v>
      </c>
      <c r="BD535" s="798">
        <v>7789.3724344792799</v>
      </c>
      <c r="BE535" s="798">
        <v>7789.3724344792799</v>
      </c>
      <c r="BF535" s="798">
        <v>7789.3724344792799</v>
      </c>
      <c r="BG535" s="798">
        <v>7789.3724344792799</v>
      </c>
      <c r="BH535" s="798">
        <v>7789.3724344792799</v>
      </c>
      <c r="BI535" s="798">
        <v>7789.3724344792799</v>
      </c>
      <c r="BJ535" s="798">
        <v>3384.8554978439001</v>
      </c>
      <c r="BK535" s="798">
        <v>0</v>
      </c>
      <c r="BL535" s="798">
        <v>0</v>
      </c>
      <c r="BM535" s="798">
        <v>0</v>
      </c>
      <c r="BN535" s="798">
        <v>0</v>
      </c>
      <c r="BO535" s="798">
        <v>0</v>
      </c>
      <c r="BP535" s="798">
        <v>0</v>
      </c>
      <c r="BQ535" s="798">
        <v>0</v>
      </c>
      <c r="BR535" s="798">
        <v>0</v>
      </c>
      <c r="BS535" s="798">
        <v>0</v>
      </c>
      <c r="BT535" s="798">
        <v>0</v>
      </c>
      <c r="BU535" s="798">
        <v>0</v>
      </c>
      <c r="BV535" s="798">
        <v>0</v>
      </c>
      <c r="BW535" s="798">
        <v>0</v>
      </c>
      <c r="BX535" s="798">
        <v>0</v>
      </c>
      <c r="BY535" s="798">
        <v>0</v>
      </c>
      <c r="BZ535" s="798">
        <v>0</v>
      </c>
      <c r="CA535" s="784"/>
      <c r="CB535" s="798">
        <v>0</v>
      </c>
      <c r="CC535" s="798">
        <v>1.8013130815939149</v>
      </c>
      <c r="CD535" s="798">
        <v>1.8013130815939149</v>
      </c>
      <c r="CE535" s="798">
        <v>1.8013130815939149</v>
      </c>
      <c r="CF535" s="798">
        <v>1.8013130815939149</v>
      </c>
      <c r="CG535" s="798">
        <v>1.8013130815939149</v>
      </c>
      <c r="CH535" s="798">
        <v>1.8013130815939149</v>
      </c>
      <c r="CI535" s="798">
        <v>1.8013130815939149</v>
      </c>
      <c r="CJ535" s="798">
        <v>1.8013130815939149</v>
      </c>
      <c r="CK535" s="798">
        <v>0.7827568316777882</v>
      </c>
      <c r="CL535" s="798">
        <v>0</v>
      </c>
      <c r="CM535" s="798">
        <v>0</v>
      </c>
      <c r="CN535" s="798">
        <v>0</v>
      </c>
      <c r="CO535" s="798">
        <v>0</v>
      </c>
      <c r="CP535" s="798">
        <v>0</v>
      </c>
      <c r="CQ535" s="798">
        <v>0</v>
      </c>
      <c r="CR535" s="798">
        <v>0</v>
      </c>
      <c r="CS535" s="798">
        <v>0</v>
      </c>
      <c r="CT535" s="798">
        <v>0</v>
      </c>
      <c r="CU535" s="798">
        <v>0</v>
      </c>
      <c r="CV535" s="798">
        <v>0</v>
      </c>
      <c r="CW535" s="798">
        <v>0</v>
      </c>
      <c r="CX535" s="798">
        <v>0</v>
      </c>
      <c r="CY535" s="798">
        <v>0</v>
      </c>
      <c r="CZ535" s="798">
        <v>0</v>
      </c>
      <c r="DA535" s="799">
        <v>0</v>
      </c>
    </row>
    <row r="536" spans="2:105">
      <c r="B536" s="780">
        <v>19670</v>
      </c>
      <c r="C536" s="781" t="s">
        <v>682</v>
      </c>
      <c r="D536" s="781" t="s">
        <v>877</v>
      </c>
      <c r="E536" s="781" t="s">
        <v>120</v>
      </c>
      <c r="F536" s="781" t="s">
        <v>820</v>
      </c>
      <c r="G536" s="806" t="s">
        <v>821</v>
      </c>
      <c r="H536" s="807">
        <v>2016</v>
      </c>
      <c r="I536" s="784"/>
      <c r="J536" s="841" t="s">
        <v>961</v>
      </c>
      <c r="K536" s="842"/>
      <c r="L536" s="764" t="s">
        <v>741</v>
      </c>
      <c r="M536" s="781"/>
      <c r="N536" s="781"/>
      <c r="O536" s="781"/>
      <c r="P536" s="781"/>
      <c r="Q536" s="781"/>
      <c r="R536" s="781"/>
      <c r="S536" s="784"/>
      <c r="T536" s="843" t="s">
        <v>833</v>
      </c>
      <c r="U536" s="781" t="s">
        <v>764</v>
      </c>
      <c r="V536" s="801">
        <v>42655</v>
      </c>
      <c r="W536" s="801">
        <v>42655</v>
      </c>
      <c r="X536" s="801">
        <v>42655</v>
      </c>
      <c r="Y536" s="787" t="s">
        <v>864</v>
      </c>
      <c r="Z536" s="787">
        <v>74</v>
      </c>
      <c r="AA536" s="844" t="s">
        <v>833</v>
      </c>
      <c r="AB536" s="787">
        <v>1669</v>
      </c>
      <c r="AC536" s="790">
        <v>42735</v>
      </c>
      <c r="AD536" s="784"/>
      <c r="AE536" s="843" t="s">
        <v>825</v>
      </c>
      <c r="AF536" s="781"/>
      <c r="AG536" s="781"/>
      <c r="AH536" s="791"/>
      <c r="AI536" s="792">
        <v>12870.61</v>
      </c>
      <c r="AJ536" s="793">
        <v>3.38</v>
      </c>
      <c r="AK536" s="784">
        <v>0</v>
      </c>
      <c r="AL536" s="845">
        <v>0.66725630396976499</v>
      </c>
      <c r="AM536" s="803">
        <v>0.47382328753524405</v>
      </c>
      <c r="AN536" s="803">
        <v>0.88785311651886767</v>
      </c>
      <c r="AO536" s="804">
        <v>0.85704271877003368</v>
      </c>
      <c r="AP536" s="784">
        <v>0</v>
      </c>
      <c r="AQ536" s="797">
        <v>8587.9956584362972</v>
      </c>
      <c r="AR536" s="798">
        <v>1.6015227118691249</v>
      </c>
      <c r="AS536" s="798">
        <v>8587.9956584362972</v>
      </c>
      <c r="AT536" s="798">
        <v>1.6015227118691249</v>
      </c>
      <c r="AU536" s="784">
        <v>0</v>
      </c>
      <c r="AV536" s="798">
        <v>7624.8787099931715</v>
      </c>
      <c r="AW536" s="798">
        <v>1.3725733791522721</v>
      </c>
      <c r="AX536" s="798">
        <v>7624.8787099931715</v>
      </c>
      <c r="AY536" s="798">
        <v>1.3725733791522721</v>
      </c>
      <c r="AZ536" s="784"/>
      <c r="BA536" s="798">
        <v>0</v>
      </c>
      <c r="BB536" s="798">
        <v>7624.8787099931715</v>
      </c>
      <c r="BC536" s="798">
        <v>7624.8787099931715</v>
      </c>
      <c r="BD536" s="798">
        <v>7624.8787099931715</v>
      </c>
      <c r="BE536" s="798">
        <v>7624.8787099931715</v>
      </c>
      <c r="BF536" s="798">
        <v>7624.8787099931715</v>
      </c>
      <c r="BG536" s="798">
        <v>7624.8787099931715</v>
      </c>
      <c r="BH536" s="798">
        <v>4295.8754821857046</v>
      </c>
      <c r="BI536" s="798">
        <v>0</v>
      </c>
      <c r="BJ536" s="798">
        <v>0</v>
      </c>
      <c r="BK536" s="798">
        <v>0</v>
      </c>
      <c r="BL536" s="798">
        <v>0</v>
      </c>
      <c r="BM536" s="798">
        <v>0</v>
      </c>
      <c r="BN536" s="798">
        <v>0</v>
      </c>
      <c r="BO536" s="798">
        <v>0</v>
      </c>
      <c r="BP536" s="798">
        <v>0</v>
      </c>
      <c r="BQ536" s="798">
        <v>0</v>
      </c>
      <c r="BR536" s="798">
        <v>0</v>
      </c>
      <c r="BS536" s="798">
        <v>0</v>
      </c>
      <c r="BT536" s="798">
        <v>0</v>
      </c>
      <c r="BU536" s="798">
        <v>0</v>
      </c>
      <c r="BV536" s="798">
        <v>0</v>
      </c>
      <c r="BW536" s="798">
        <v>0</v>
      </c>
      <c r="BX536" s="798">
        <v>0</v>
      </c>
      <c r="BY536" s="798">
        <v>0</v>
      </c>
      <c r="BZ536" s="798">
        <v>0</v>
      </c>
      <c r="CA536" s="784"/>
      <c r="CB536" s="798">
        <v>0</v>
      </c>
      <c r="CC536" s="798">
        <v>1.3725733791522721</v>
      </c>
      <c r="CD536" s="798">
        <v>1.3725733791522721</v>
      </c>
      <c r="CE536" s="798">
        <v>1.3725733791522721</v>
      </c>
      <c r="CF536" s="798">
        <v>1.3725733791522721</v>
      </c>
      <c r="CG536" s="798">
        <v>1.3725733791522721</v>
      </c>
      <c r="CH536" s="798">
        <v>1.3725733791522721</v>
      </c>
      <c r="CI536" s="798">
        <v>0.77331122910495587</v>
      </c>
      <c r="CJ536" s="798">
        <v>0</v>
      </c>
      <c r="CK536" s="798">
        <v>0</v>
      </c>
      <c r="CL536" s="798">
        <v>0</v>
      </c>
      <c r="CM536" s="798">
        <v>0</v>
      </c>
      <c r="CN536" s="798">
        <v>0</v>
      </c>
      <c r="CO536" s="798">
        <v>0</v>
      </c>
      <c r="CP536" s="798">
        <v>0</v>
      </c>
      <c r="CQ536" s="798">
        <v>0</v>
      </c>
      <c r="CR536" s="798">
        <v>0</v>
      </c>
      <c r="CS536" s="798">
        <v>0</v>
      </c>
      <c r="CT536" s="798">
        <v>0</v>
      </c>
      <c r="CU536" s="798">
        <v>0</v>
      </c>
      <c r="CV536" s="798">
        <v>0</v>
      </c>
      <c r="CW536" s="798">
        <v>0</v>
      </c>
      <c r="CX536" s="798">
        <v>0</v>
      </c>
      <c r="CY536" s="798">
        <v>0</v>
      </c>
      <c r="CZ536" s="798">
        <v>0</v>
      </c>
      <c r="DA536" s="799">
        <v>0</v>
      </c>
    </row>
    <row r="537" spans="2:105">
      <c r="B537" s="780">
        <v>19564</v>
      </c>
      <c r="C537" s="781" t="s">
        <v>682</v>
      </c>
      <c r="D537" s="781" t="s">
        <v>877</v>
      </c>
      <c r="E537" s="781" t="s">
        <v>120</v>
      </c>
      <c r="F537" s="781" t="s">
        <v>820</v>
      </c>
      <c r="G537" s="806" t="s">
        <v>821</v>
      </c>
      <c r="H537" s="807">
        <v>2016</v>
      </c>
      <c r="I537" s="784"/>
      <c r="J537" s="841" t="s">
        <v>962</v>
      </c>
      <c r="K537" s="842"/>
      <c r="L537" s="764" t="s">
        <v>741</v>
      </c>
      <c r="M537" s="781"/>
      <c r="N537" s="781"/>
      <c r="O537" s="781"/>
      <c r="P537" s="781"/>
      <c r="Q537" s="781"/>
      <c r="R537" s="781"/>
      <c r="S537" s="784"/>
      <c r="T537" s="843" t="s">
        <v>833</v>
      </c>
      <c r="U537" s="781" t="s">
        <v>764</v>
      </c>
      <c r="V537" s="801">
        <v>42565.486400462964</v>
      </c>
      <c r="W537" s="801">
        <v>42558</v>
      </c>
      <c r="X537" s="801">
        <v>42558</v>
      </c>
      <c r="Y537" s="787" t="s">
        <v>864</v>
      </c>
      <c r="Z537" s="787">
        <v>54</v>
      </c>
      <c r="AA537" s="844" t="s">
        <v>833</v>
      </c>
      <c r="AB537" s="787">
        <v>1152</v>
      </c>
      <c r="AC537" s="790">
        <v>42643</v>
      </c>
      <c r="AD537" s="784"/>
      <c r="AE537" s="843" t="s">
        <v>825</v>
      </c>
      <c r="AF537" s="781"/>
      <c r="AG537" s="781"/>
      <c r="AH537" s="791"/>
      <c r="AI537" s="792">
        <v>6447.7079999999996</v>
      </c>
      <c r="AJ537" s="793">
        <v>2.7239999999999998</v>
      </c>
      <c r="AK537" s="784">
        <v>0</v>
      </c>
      <c r="AL537" s="845">
        <v>0.66906252878509076</v>
      </c>
      <c r="AM537" s="803">
        <v>0.47508387979597005</v>
      </c>
      <c r="AN537" s="803">
        <v>0.88785311651886756</v>
      </c>
      <c r="AO537" s="804">
        <v>0.85704271877003368</v>
      </c>
      <c r="AP537" s="784">
        <v>0</v>
      </c>
      <c r="AQ537" s="797">
        <v>4313.9198193478596</v>
      </c>
      <c r="AR537" s="798">
        <v>1.2941284885642224</v>
      </c>
      <c r="AS537" s="798">
        <v>4313.9198193478596</v>
      </c>
      <c r="AT537" s="798">
        <v>1.2941284885642224</v>
      </c>
      <c r="AU537" s="784">
        <v>0</v>
      </c>
      <c r="AV537" s="798">
        <v>3830.1271560205073</v>
      </c>
      <c r="AW537" s="798">
        <v>1.1091233982768356</v>
      </c>
      <c r="AX537" s="798">
        <v>3830.1271560205073</v>
      </c>
      <c r="AY537" s="798">
        <v>1.1091233982768356</v>
      </c>
      <c r="AZ537" s="784"/>
      <c r="BA537" s="798">
        <v>0</v>
      </c>
      <c r="BB537" s="798">
        <v>3830.1271560205073</v>
      </c>
      <c r="BC537" s="798">
        <v>3830.1271560205073</v>
      </c>
      <c r="BD537" s="798">
        <v>3830.1271560205073</v>
      </c>
      <c r="BE537" s="798">
        <v>3830.1271560205073</v>
      </c>
      <c r="BF537" s="798">
        <v>3830.1271560205073</v>
      </c>
      <c r="BG537" s="798">
        <v>3830.1271560205073</v>
      </c>
      <c r="BH537" s="798">
        <v>3830.1271560205073</v>
      </c>
      <c r="BI537" s="798">
        <v>3830.1271560205073</v>
      </c>
      <c r="BJ537" s="798">
        <v>3830.1271560205073</v>
      </c>
      <c r="BK537" s="798">
        <v>3830.1271560205073</v>
      </c>
      <c r="BL537" s="798">
        <v>2152.1204552206468</v>
      </c>
      <c r="BM537" s="798">
        <v>0</v>
      </c>
      <c r="BN537" s="798">
        <v>0</v>
      </c>
      <c r="BO537" s="798">
        <v>0</v>
      </c>
      <c r="BP537" s="798">
        <v>0</v>
      </c>
      <c r="BQ537" s="798">
        <v>0</v>
      </c>
      <c r="BR537" s="798">
        <v>0</v>
      </c>
      <c r="BS537" s="798">
        <v>0</v>
      </c>
      <c r="BT537" s="798">
        <v>0</v>
      </c>
      <c r="BU537" s="798">
        <v>0</v>
      </c>
      <c r="BV537" s="798">
        <v>0</v>
      </c>
      <c r="BW537" s="798">
        <v>0</v>
      </c>
      <c r="BX537" s="798">
        <v>0</v>
      </c>
      <c r="BY537" s="798">
        <v>0</v>
      </c>
      <c r="BZ537" s="798">
        <v>0</v>
      </c>
      <c r="CA537" s="784"/>
      <c r="CB537" s="798">
        <v>0</v>
      </c>
      <c r="CC537" s="798">
        <v>1.1091233982768356</v>
      </c>
      <c r="CD537" s="798">
        <v>1.1091233982768356</v>
      </c>
      <c r="CE537" s="798">
        <v>1.1091233982768356</v>
      </c>
      <c r="CF537" s="798">
        <v>1.1091233982768356</v>
      </c>
      <c r="CG537" s="798">
        <v>1.1091233982768356</v>
      </c>
      <c r="CH537" s="798">
        <v>1.1091233982768356</v>
      </c>
      <c r="CI537" s="798">
        <v>1.1091233982768356</v>
      </c>
      <c r="CJ537" s="798">
        <v>1.1091233982768356</v>
      </c>
      <c r="CK537" s="798">
        <v>1.1091233982768356</v>
      </c>
      <c r="CL537" s="798">
        <v>1.1091233982768356</v>
      </c>
      <c r="CM537" s="798">
        <v>0.62320833109767215</v>
      </c>
      <c r="CN537" s="798">
        <v>0</v>
      </c>
      <c r="CO537" s="798">
        <v>0</v>
      </c>
      <c r="CP537" s="798">
        <v>0</v>
      </c>
      <c r="CQ537" s="798">
        <v>0</v>
      </c>
      <c r="CR537" s="798">
        <v>0</v>
      </c>
      <c r="CS537" s="798">
        <v>0</v>
      </c>
      <c r="CT537" s="798">
        <v>0</v>
      </c>
      <c r="CU537" s="798">
        <v>0</v>
      </c>
      <c r="CV537" s="798">
        <v>0</v>
      </c>
      <c r="CW537" s="798">
        <v>0</v>
      </c>
      <c r="CX537" s="798">
        <v>0</v>
      </c>
      <c r="CY537" s="798">
        <v>0</v>
      </c>
      <c r="CZ537" s="798">
        <v>0</v>
      </c>
      <c r="DA537" s="799">
        <v>0</v>
      </c>
    </row>
    <row r="538" spans="2:105">
      <c r="B538" s="780">
        <v>19594</v>
      </c>
      <c r="C538" s="781" t="s">
        <v>682</v>
      </c>
      <c r="D538" s="781" t="s">
        <v>877</v>
      </c>
      <c r="E538" s="781" t="s">
        <v>120</v>
      </c>
      <c r="F538" s="781" t="s">
        <v>820</v>
      </c>
      <c r="G538" s="806" t="s">
        <v>821</v>
      </c>
      <c r="H538" s="807">
        <v>2016</v>
      </c>
      <c r="I538" s="784"/>
      <c r="J538" s="841" t="s">
        <v>963</v>
      </c>
      <c r="K538" s="842"/>
      <c r="L538" s="764" t="s">
        <v>741</v>
      </c>
      <c r="M538" s="781"/>
      <c r="N538" s="781"/>
      <c r="O538" s="781"/>
      <c r="P538" s="781"/>
      <c r="Q538" s="781"/>
      <c r="R538" s="781"/>
      <c r="S538" s="784"/>
      <c r="T538" s="843" t="s">
        <v>833</v>
      </c>
      <c r="U538" s="781" t="s">
        <v>764</v>
      </c>
      <c r="V538" s="801">
        <v>42584.593807870369</v>
      </c>
      <c r="W538" s="801">
        <v>42572</v>
      </c>
      <c r="X538" s="801">
        <v>42572</v>
      </c>
      <c r="Y538" s="787" t="s">
        <v>864</v>
      </c>
      <c r="Z538" s="787">
        <v>60</v>
      </c>
      <c r="AA538" s="844" t="s">
        <v>833</v>
      </c>
      <c r="AB538" s="787">
        <v>1200</v>
      </c>
      <c r="AC538" s="790">
        <v>42643</v>
      </c>
      <c r="AD538" s="784"/>
      <c r="AE538" s="843" t="s">
        <v>825</v>
      </c>
      <c r="AF538" s="781"/>
      <c r="AG538" s="781"/>
      <c r="AH538" s="791"/>
      <c r="AI538" s="792">
        <v>14384.160000000002</v>
      </c>
      <c r="AJ538" s="793">
        <v>5.04</v>
      </c>
      <c r="AK538" s="784">
        <v>0</v>
      </c>
      <c r="AL538" s="845">
        <v>0.58204911696611739</v>
      </c>
      <c r="AM538" s="803">
        <v>0.41329792182832437</v>
      </c>
      <c r="AN538" s="803">
        <v>0.88785311651886767</v>
      </c>
      <c r="AO538" s="804">
        <v>0.85704271877003357</v>
      </c>
      <c r="AP538" s="784">
        <v>0</v>
      </c>
      <c r="AQ538" s="797">
        <v>8372.2876262993486</v>
      </c>
      <c r="AR538" s="798">
        <v>2.0830215260147549</v>
      </c>
      <c r="AS538" s="798">
        <v>8372.2876262993486</v>
      </c>
      <c r="AT538" s="798">
        <v>2.0830215260147549</v>
      </c>
      <c r="AU538" s="784">
        <v>0</v>
      </c>
      <c r="AV538" s="798">
        <v>7433.3616614022294</v>
      </c>
      <c r="AW538" s="798">
        <v>1.7852384319121897</v>
      </c>
      <c r="AX538" s="798">
        <v>7433.3616614022294</v>
      </c>
      <c r="AY538" s="798">
        <v>1.7852384319121897</v>
      </c>
      <c r="AZ538" s="784"/>
      <c r="BA538" s="798">
        <v>0</v>
      </c>
      <c r="BB538" s="798">
        <v>7433.3616614022294</v>
      </c>
      <c r="BC538" s="798">
        <v>7433.3616614022294</v>
      </c>
      <c r="BD538" s="798">
        <v>7433.3616614022294</v>
      </c>
      <c r="BE538" s="798">
        <v>7433.3616614022294</v>
      </c>
      <c r="BF538" s="798">
        <v>7433.3616614022294</v>
      </c>
      <c r="BG538" s="798">
        <v>7433.3616614022294</v>
      </c>
      <c r="BH538" s="798">
        <v>7433.3616614022294</v>
      </c>
      <c r="BI538" s="798">
        <v>7433.3616614022294</v>
      </c>
      <c r="BJ538" s="798">
        <v>5646.6461394253838</v>
      </c>
      <c r="BK538" s="798">
        <v>0</v>
      </c>
      <c r="BL538" s="798">
        <v>0</v>
      </c>
      <c r="BM538" s="798">
        <v>0</v>
      </c>
      <c r="BN538" s="798">
        <v>0</v>
      </c>
      <c r="BO538" s="798">
        <v>0</v>
      </c>
      <c r="BP538" s="798">
        <v>0</v>
      </c>
      <c r="BQ538" s="798">
        <v>0</v>
      </c>
      <c r="BR538" s="798">
        <v>0</v>
      </c>
      <c r="BS538" s="798">
        <v>0</v>
      </c>
      <c r="BT538" s="798">
        <v>0</v>
      </c>
      <c r="BU538" s="798">
        <v>0</v>
      </c>
      <c r="BV538" s="798">
        <v>0</v>
      </c>
      <c r="BW538" s="798">
        <v>0</v>
      </c>
      <c r="BX538" s="798">
        <v>0</v>
      </c>
      <c r="BY538" s="798">
        <v>0</v>
      </c>
      <c r="BZ538" s="798">
        <v>0</v>
      </c>
      <c r="CA538" s="784"/>
      <c r="CB538" s="798">
        <v>0</v>
      </c>
      <c r="CC538" s="798">
        <v>1.7852384319121897</v>
      </c>
      <c r="CD538" s="798">
        <v>1.7852384319121897</v>
      </c>
      <c r="CE538" s="798">
        <v>1.7852384319121897</v>
      </c>
      <c r="CF538" s="798">
        <v>1.7852384319121897</v>
      </c>
      <c r="CG538" s="798">
        <v>1.7852384319121897</v>
      </c>
      <c r="CH538" s="798">
        <v>1.7852384319121897</v>
      </c>
      <c r="CI538" s="798">
        <v>1.7852384319121897</v>
      </c>
      <c r="CJ538" s="798">
        <v>1.7852384319121897</v>
      </c>
      <c r="CK538" s="798">
        <v>1.3561306658674246</v>
      </c>
      <c r="CL538" s="798">
        <v>0</v>
      </c>
      <c r="CM538" s="798">
        <v>0</v>
      </c>
      <c r="CN538" s="798">
        <v>0</v>
      </c>
      <c r="CO538" s="798">
        <v>0</v>
      </c>
      <c r="CP538" s="798">
        <v>0</v>
      </c>
      <c r="CQ538" s="798">
        <v>0</v>
      </c>
      <c r="CR538" s="798">
        <v>0</v>
      </c>
      <c r="CS538" s="798">
        <v>0</v>
      </c>
      <c r="CT538" s="798">
        <v>0</v>
      </c>
      <c r="CU538" s="798">
        <v>0</v>
      </c>
      <c r="CV538" s="798">
        <v>0</v>
      </c>
      <c r="CW538" s="798">
        <v>0</v>
      </c>
      <c r="CX538" s="798">
        <v>0</v>
      </c>
      <c r="CY538" s="798">
        <v>0</v>
      </c>
      <c r="CZ538" s="798">
        <v>0</v>
      </c>
      <c r="DA538" s="799">
        <v>0</v>
      </c>
    </row>
    <row r="539" spans="2:105">
      <c r="B539" s="780">
        <v>19668</v>
      </c>
      <c r="C539" s="781" t="s">
        <v>682</v>
      </c>
      <c r="D539" s="781" t="s">
        <v>877</v>
      </c>
      <c r="E539" s="781" t="s">
        <v>120</v>
      </c>
      <c r="F539" s="781" t="s">
        <v>820</v>
      </c>
      <c r="G539" s="806" t="s">
        <v>821</v>
      </c>
      <c r="H539" s="807">
        <v>2016</v>
      </c>
      <c r="I539" s="784"/>
      <c r="J539" s="841" t="s">
        <v>964</v>
      </c>
      <c r="K539" s="842"/>
      <c r="L539" s="764" t="s">
        <v>741</v>
      </c>
      <c r="M539" s="781"/>
      <c r="N539" s="781"/>
      <c r="O539" s="781"/>
      <c r="P539" s="781"/>
      <c r="Q539" s="781"/>
      <c r="R539" s="781"/>
      <c r="S539" s="784"/>
      <c r="T539" s="843" t="s">
        <v>833</v>
      </c>
      <c r="U539" s="781" t="s">
        <v>764</v>
      </c>
      <c r="V539" s="801">
        <v>42654</v>
      </c>
      <c r="W539" s="801">
        <v>42654</v>
      </c>
      <c r="X539" s="801">
        <v>42654</v>
      </c>
      <c r="Y539" s="787" t="s">
        <v>864</v>
      </c>
      <c r="Z539" s="787">
        <v>31</v>
      </c>
      <c r="AA539" s="844" t="s">
        <v>833</v>
      </c>
      <c r="AB539" s="787">
        <v>694</v>
      </c>
      <c r="AC539" s="790">
        <v>42735</v>
      </c>
      <c r="AD539" s="784"/>
      <c r="AE539" s="843" t="s">
        <v>825</v>
      </c>
      <c r="AF539" s="781"/>
      <c r="AG539" s="781"/>
      <c r="AH539" s="791"/>
      <c r="AI539" s="792">
        <v>4761.41</v>
      </c>
      <c r="AJ539" s="793">
        <v>1.43</v>
      </c>
      <c r="AK539" s="784">
        <v>0</v>
      </c>
      <c r="AL539" s="845">
        <v>0.70725904152610697</v>
      </c>
      <c r="AM539" s="803">
        <v>0.50241363463014299</v>
      </c>
      <c r="AN539" s="803">
        <v>0.88785311651886778</v>
      </c>
      <c r="AO539" s="804">
        <v>0.85704271877003357</v>
      </c>
      <c r="AP539" s="784">
        <v>0</v>
      </c>
      <c r="AQ539" s="797">
        <v>3367.5502729128207</v>
      </c>
      <c r="AR539" s="798">
        <v>0.71845149752110438</v>
      </c>
      <c r="AS539" s="798">
        <v>3367.5502729128207</v>
      </c>
      <c r="AT539" s="798">
        <v>0.71845149752110438</v>
      </c>
      <c r="AU539" s="784">
        <v>0</v>
      </c>
      <c r="AV539" s="798">
        <v>2989.8900048396117</v>
      </c>
      <c r="AW539" s="798">
        <v>0.61574362473988931</v>
      </c>
      <c r="AX539" s="798">
        <v>2989.8900048396117</v>
      </c>
      <c r="AY539" s="798">
        <v>0.61574362473988931</v>
      </c>
      <c r="AZ539" s="784"/>
      <c r="BA539" s="798">
        <v>0</v>
      </c>
      <c r="BB539" s="798">
        <v>2989.8900048396117</v>
      </c>
      <c r="BC539" s="798">
        <v>2989.8900048396117</v>
      </c>
      <c r="BD539" s="798">
        <v>2989.8900048396117</v>
      </c>
      <c r="BE539" s="798">
        <v>2989.8900048396117</v>
      </c>
      <c r="BF539" s="798">
        <v>2989.8900048396117</v>
      </c>
      <c r="BG539" s="798">
        <v>2989.8900048396117</v>
      </c>
      <c r="BH539" s="798">
        <v>2989.8900048396117</v>
      </c>
      <c r="BI539" s="798">
        <v>1456.8886007409546</v>
      </c>
      <c r="BJ539" s="798">
        <v>0</v>
      </c>
      <c r="BK539" s="798">
        <v>0</v>
      </c>
      <c r="BL539" s="798">
        <v>0</v>
      </c>
      <c r="BM539" s="798">
        <v>0</v>
      </c>
      <c r="BN539" s="798">
        <v>0</v>
      </c>
      <c r="BO539" s="798">
        <v>0</v>
      </c>
      <c r="BP539" s="798">
        <v>0</v>
      </c>
      <c r="BQ539" s="798">
        <v>0</v>
      </c>
      <c r="BR539" s="798">
        <v>0</v>
      </c>
      <c r="BS539" s="798">
        <v>0</v>
      </c>
      <c r="BT539" s="798">
        <v>0</v>
      </c>
      <c r="BU539" s="798">
        <v>0</v>
      </c>
      <c r="BV539" s="798">
        <v>0</v>
      </c>
      <c r="BW539" s="798">
        <v>0</v>
      </c>
      <c r="BX539" s="798">
        <v>0</v>
      </c>
      <c r="BY539" s="798">
        <v>0</v>
      </c>
      <c r="BZ539" s="798">
        <v>0</v>
      </c>
      <c r="CA539" s="784"/>
      <c r="CB539" s="798">
        <v>0</v>
      </c>
      <c r="CC539" s="798">
        <v>0.61574362473988931</v>
      </c>
      <c r="CD539" s="798">
        <v>0.61574362473988931</v>
      </c>
      <c r="CE539" s="798">
        <v>0.61574362473988931</v>
      </c>
      <c r="CF539" s="798">
        <v>0.61574362473988931</v>
      </c>
      <c r="CG539" s="798">
        <v>0.61574362473988931</v>
      </c>
      <c r="CH539" s="798">
        <v>0.61574362473988931</v>
      </c>
      <c r="CI539" s="798">
        <v>0.61574362473988931</v>
      </c>
      <c r="CJ539" s="798">
        <v>0.30003440474746923</v>
      </c>
      <c r="CK539" s="798">
        <v>0</v>
      </c>
      <c r="CL539" s="798">
        <v>0</v>
      </c>
      <c r="CM539" s="798">
        <v>0</v>
      </c>
      <c r="CN539" s="798">
        <v>0</v>
      </c>
      <c r="CO539" s="798">
        <v>0</v>
      </c>
      <c r="CP539" s="798">
        <v>0</v>
      </c>
      <c r="CQ539" s="798">
        <v>0</v>
      </c>
      <c r="CR539" s="798">
        <v>0</v>
      </c>
      <c r="CS539" s="798">
        <v>0</v>
      </c>
      <c r="CT539" s="798">
        <v>0</v>
      </c>
      <c r="CU539" s="798">
        <v>0</v>
      </c>
      <c r="CV539" s="798">
        <v>0</v>
      </c>
      <c r="CW539" s="798">
        <v>0</v>
      </c>
      <c r="CX539" s="798">
        <v>0</v>
      </c>
      <c r="CY539" s="798">
        <v>0</v>
      </c>
      <c r="CZ539" s="798">
        <v>0</v>
      </c>
      <c r="DA539" s="799">
        <v>0</v>
      </c>
    </row>
    <row r="540" spans="2:105">
      <c r="B540" s="780">
        <v>19705</v>
      </c>
      <c r="C540" s="781" t="s">
        <v>682</v>
      </c>
      <c r="D540" s="781" t="s">
        <v>877</v>
      </c>
      <c r="E540" s="781" t="s">
        <v>120</v>
      </c>
      <c r="F540" s="781" t="s">
        <v>820</v>
      </c>
      <c r="G540" s="806" t="s">
        <v>821</v>
      </c>
      <c r="H540" s="807">
        <v>2016</v>
      </c>
      <c r="I540" s="784"/>
      <c r="J540" s="841" t="s">
        <v>965</v>
      </c>
      <c r="K540" s="842"/>
      <c r="L540" s="764" t="s">
        <v>741</v>
      </c>
      <c r="M540" s="781"/>
      <c r="N540" s="781"/>
      <c r="O540" s="781"/>
      <c r="P540" s="781"/>
      <c r="Q540" s="781"/>
      <c r="R540" s="781"/>
      <c r="S540" s="784"/>
      <c r="T540" s="843" t="s">
        <v>833</v>
      </c>
      <c r="U540" s="781" t="s">
        <v>764</v>
      </c>
      <c r="V540" s="801">
        <v>42677</v>
      </c>
      <c r="W540" s="801">
        <v>42677</v>
      </c>
      <c r="X540" s="801">
        <v>42677</v>
      </c>
      <c r="Y540" s="787" t="s">
        <v>864</v>
      </c>
      <c r="Z540" s="787">
        <v>166</v>
      </c>
      <c r="AA540" s="844" t="s">
        <v>833</v>
      </c>
      <c r="AB540" s="787">
        <v>2424</v>
      </c>
      <c r="AC540" s="790">
        <v>42825</v>
      </c>
      <c r="AD540" s="784"/>
      <c r="AE540" s="843" t="s">
        <v>825</v>
      </c>
      <c r="AF540" s="781"/>
      <c r="AG540" s="781"/>
      <c r="AH540" s="791"/>
      <c r="AI540" s="792">
        <v>31645.260000000002</v>
      </c>
      <c r="AJ540" s="793">
        <v>3.6100000000000003</v>
      </c>
      <c r="AK540" s="784">
        <v>0</v>
      </c>
      <c r="AL540" s="845">
        <v>0.71658997676245839</v>
      </c>
      <c r="AM540" s="803">
        <v>0.50883188302504012</v>
      </c>
      <c r="AN540" s="803">
        <v>0.88785311651886767</v>
      </c>
      <c r="AO540" s="804">
        <v>0.85704271877003346</v>
      </c>
      <c r="AP540" s="784">
        <v>0</v>
      </c>
      <c r="AQ540" s="797">
        <v>22676.676128041956</v>
      </c>
      <c r="AR540" s="798">
        <v>1.8368830977203952</v>
      </c>
      <c r="AS540" s="798">
        <v>3609.1527900413002</v>
      </c>
      <c r="AT540" s="798">
        <v>0.29235288803719883</v>
      </c>
      <c r="AU540" s="784">
        <v>0</v>
      </c>
      <c r="AV540" s="798">
        <v>20133.557572571059</v>
      </c>
      <c r="AW540" s="798">
        <v>1.5742872841330084</v>
      </c>
      <c r="AX540" s="798">
        <v>3204.397552630935</v>
      </c>
      <c r="AY540" s="798">
        <v>0.25055891400367208</v>
      </c>
      <c r="AZ540" s="784"/>
      <c r="BA540" s="798">
        <v>0</v>
      </c>
      <c r="BB540" s="798">
        <v>20133.557572571059</v>
      </c>
      <c r="BC540" s="798">
        <v>20133.557572571059</v>
      </c>
      <c r="BD540" s="798">
        <v>17626.821352415653</v>
      </c>
      <c r="BE540" s="798">
        <v>3204.397552630935</v>
      </c>
      <c r="BF540" s="798">
        <v>3204.397552630935</v>
      </c>
      <c r="BG540" s="798">
        <v>2255.433823834459</v>
      </c>
      <c r="BH540" s="798">
        <v>0</v>
      </c>
      <c r="BI540" s="798">
        <v>0</v>
      </c>
      <c r="BJ540" s="798">
        <v>0</v>
      </c>
      <c r="BK540" s="798">
        <v>0</v>
      </c>
      <c r="BL540" s="798">
        <v>0</v>
      </c>
      <c r="BM540" s="798">
        <v>0</v>
      </c>
      <c r="BN540" s="798">
        <v>0</v>
      </c>
      <c r="BO540" s="798">
        <v>0</v>
      </c>
      <c r="BP540" s="798">
        <v>0</v>
      </c>
      <c r="BQ540" s="798">
        <v>0</v>
      </c>
      <c r="BR540" s="798">
        <v>0</v>
      </c>
      <c r="BS540" s="798">
        <v>0</v>
      </c>
      <c r="BT540" s="798">
        <v>0</v>
      </c>
      <c r="BU540" s="798">
        <v>0</v>
      </c>
      <c r="BV540" s="798">
        <v>0</v>
      </c>
      <c r="BW540" s="798">
        <v>0</v>
      </c>
      <c r="BX540" s="798">
        <v>0</v>
      </c>
      <c r="BY540" s="798">
        <v>0</v>
      </c>
      <c r="BZ540" s="798">
        <v>0</v>
      </c>
      <c r="CA540" s="784"/>
      <c r="CB540" s="798">
        <v>0</v>
      </c>
      <c r="CC540" s="798">
        <v>1.5742872841330084</v>
      </c>
      <c r="CD540" s="798">
        <v>1.5742872841330084</v>
      </c>
      <c r="CE540" s="798">
        <v>1.3782800488571838</v>
      </c>
      <c r="CF540" s="798">
        <v>0.25055891400367208</v>
      </c>
      <c r="CG540" s="798">
        <v>0.25055891400367208</v>
      </c>
      <c r="CH540" s="798">
        <v>0.17635734649813559</v>
      </c>
      <c r="CI540" s="798">
        <v>0</v>
      </c>
      <c r="CJ540" s="798">
        <v>0</v>
      </c>
      <c r="CK540" s="798">
        <v>0</v>
      </c>
      <c r="CL540" s="798">
        <v>0</v>
      </c>
      <c r="CM540" s="798">
        <v>0</v>
      </c>
      <c r="CN540" s="798">
        <v>0</v>
      </c>
      <c r="CO540" s="798">
        <v>0</v>
      </c>
      <c r="CP540" s="798">
        <v>0</v>
      </c>
      <c r="CQ540" s="798">
        <v>0</v>
      </c>
      <c r="CR540" s="798">
        <v>0</v>
      </c>
      <c r="CS540" s="798">
        <v>0</v>
      </c>
      <c r="CT540" s="798">
        <v>0</v>
      </c>
      <c r="CU540" s="798">
        <v>0</v>
      </c>
      <c r="CV540" s="798">
        <v>0</v>
      </c>
      <c r="CW540" s="798">
        <v>0</v>
      </c>
      <c r="CX540" s="798">
        <v>0</v>
      </c>
      <c r="CY540" s="798">
        <v>0</v>
      </c>
      <c r="CZ540" s="798">
        <v>0</v>
      </c>
      <c r="DA540" s="799">
        <v>0</v>
      </c>
    </row>
    <row r="541" spans="2:105">
      <c r="B541" s="780">
        <v>19704</v>
      </c>
      <c r="C541" s="781" t="s">
        <v>682</v>
      </c>
      <c r="D541" s="781" t="s">
        <v>877</v>
      </c>
      <c r="E541" s="781" t="s">
        <v>120</v>
      </c>
      <c r="F541" s="781" t="s">
        <v>820</v>
      </c>
      <c r="G541" s="806" t="s">
        <v>821</v>
      </c>
      <c r="H541" s="807">
        <v>2016</v>
      </c>
      <c r="I541" s="784"/>
      <c r="J541" s="841" t="s">
        <v>966</v>
      </c>
      <c r="K541" s="842"/>
      <c r="L541" s="764" t="s">
        <v>741</v>
      </c>
      <c r="M541" s="781"/>
      <c r="N541" s="781"/>
      <c r="O541" s="781"/>
      <c r="P541" s="781"/>
      <c r="Q541" s="781"/>
      <c r="R541" s="781"/>
      <c r="S541" s="784"/>
      <c r="T541" s="843" t="s">
        <v>833</v>
      </c>
      <c r="U541" s="781" t="s">
        <v>764</v>
      </c>
      <c r="V541" s="801">
        <v>42677</v>
      </c>
      <c r="W541" s="801">
        <v>42677</v>
      </c>
      <c r="X541" s="801">
        <v>42677</v>
      </c>
      <c r="Y541" s="787" t="s">
        <v>864</v>
      </c>
      <c r="Z541" s="787">
        <v>21</v>
      </c>
      <c r="AA541" s="844" t="s">
        <v>833</v>
      </c>
      <c r="AB541" s="787">
        <v>447</v>
      </c>
      <c r="AC541" s="790">
        <v>42825</v>
      </c>
      <c r="AD541" s="784"/>
      <c r="AE541" s="843" t="s">
        <v>825</v>
      </c>
      <c r="AF541" s="781"/>
      <c r="AG541" s="781"/>
      <c r="AH541" s="791"/>
      <c r="AI541" s="792">
        <v>5594.55</v>
      </c>
      <c r="AJ541" s="793">
        <v>1.9500000000000002</v>
      </c>
      <c r="AK541" s="784">
        <v>0</v>
      </c>
      <c r="AL541" s="845">
        <v>0.46595334579642544</v>
      </c>
      <c r="AM541" s="803">
        <v>0.33070047202309794</v>
      </c>
      <c r="AN541" s="803">
        <v>0.88785311651886756</v>
      </c>
      <c r="AO541" s="804">
        <v>0.85704271877003368</v>
      </c>
      <c r="AP541" s="784">
        <v>0</v>
      </c>
      <c r="AQ541" s="797">
        <v>2606.799290725392</v>
      </c>
      <c r="AR541" s="798">
        <v>0.64486592044504099</v>
      </c>
      <c r="AS541" s="798">
        <v>2606.799290725392</v>
      </c>
      <c r="AT541" s="798">
        <v>0.64486592044504099</v>
      </c>
      <c r="AU541" s="784">
        <v>0</v>
      </c>
      <c r="AV541" s="798">
        <v>2314.4548744097128</v>
      </c>
      <c r="AW541" s="798">
        <v>0.55267764170035816</v>
      </c>
      <c r="AX541" s="798">
        <v>2314.4548744097128</v>
      </c>
      <c r="AY541" s="798">
        <v>0.55267764170035816</v>
      </c>
      <c r="AZ541" s="784"/>
      <c r="BA541" s="798">
        <v>0</v>
      </c>
      <c r="BB541" s="798">
        <v>2314.4548744097128</v>
      </c>
      <c r="BC541" s="798">
        <v>2314.4548744097128</v>
      </c>
      <c r="BD541" s="798">
        <v>2314.4548744097128</v>
      </c>
      <c r="BE541" s="798">
        <v>2314.4548744097128</v>
      </c>
      <c r="BF541" s="798">
        <v>2314.4548744097128</v>
      </c>
      <c r="BG541" s="798">
        <v>2314.4548744097128</v>
      </c>
      <c r="BH541" s="798">
        <v>2314.4548744097128</v>
      </c>
      <c r="BI541" s="798">
        <v>2314.4548744097128</v>
      </c>
      <c r="BJ541" s="798">
        <v>1652.1448528376075</v>
      </c>
      <c r="BK541" s="798">
        <v>0</v>
      </c>
      <c r="BL541" s="798">
        <v>0</v>
      </c>
      <c r="BM541" s="798">
        <v>0</v>
      </c>
      <c r="BN541" s="798">
        <v>0</v>
      </c>
      <c r="BO541" s="798">
        <v>0</v>
      </c>
      <c r="BP541" s="798">
        <v>0</v>
      </c>
      <c r="BQ541" s="798">
        <v>0</v>
      </c>
      <c r="BR541" s="798">
        <v>0</v>
      </c>
      <c r="BS541" s="798">
        <v>0</v>
      </c>
      <c r="BT541" s="798">
        <v>0</v>
      </c>
      <c r="BU541" s="798">
        <v>0</v>
      </c>
      <c r="BV541" s="798">
        <v>0</v>
      </c>
      <c r="BW541" s="798">
        <v>0</v>
      </c>
      <c r="BX541" s="798">
        <v>0</v>
      </c>
      <c r="BY541" s="798">
        <v>0</v>
      </c>
      <c r="BZ541" s="798">
        <v>0</v>
      </c>
      <c r="CA541" s="784"/>
      <c r="CB541" s="798">
        <v>0</v>
      </c>
      <c r="CC541" s="798">
        <v>0.55267764170035816</v>
      </c>
      <c r="CD541" s="798">
        <v>0.55267764170035816</v>
      </c>
      <c r="CE541" s="798">
        <v>0.55267764170035816</v>
      </c>
      <c r="CF541" s="798">
        <v>0.55267764170035816</v>
      </c>
      <c r="CG541" s="798">
        <v>0.55267764170035816</v>
      </c>
      <c r="CH541" s="798">
        <v>0.55267764170035816</v>
      </c>
      <c r="CI541" s="798">
        <v>0.55267764170035816</v>
      </c>
      <c r="CJ541" s="798">
        <v>0.55267764170035816</v>
      </c>
      <c r="CK541" s="798">
        <v>0.3945220669927969</v>
      </c>
      <c r="CL541" s="798">
        <v>0</v>
      </c>
      <c r="CM541" s="798">
        <v>0</v>
      </c>
      <c r="CN541" s="798">
        <v>0</v>
      </c>
      <c r="CO541" s="798">
        <v>0</v>
      </c>
      <c r="CP541" s="798">
        <v>0</v>
      </c>
      <c r="CQ541" s="798">
        <v>0</v>
      </c>
      <c r="CR541" s="798">
        <v>0</v>
      </c>
      <c r="CS541" s="798">
        <v>0</v>
      </c>
      <c r="CT541" s="798">
        <v>0</v>
      </c>
      <c r="CU541" s="798">
        <v>0</v>
      </c>
      <c r="CV541" s="798">
        <v>0</v>
      </c>
      <c r="CW541" s="798">
        <v>0</v>
      </c>
      <c r="CX541" s="798">
        <v>0</v>
      </c>
      <c r="CY541" s="798">
        <v>0</v>
      </c>
      <c r="CZ541" s="798">
        <v>0</v>
      </c>
      <c r="DA541" s="799">
        <v>0</v>
      </c>
    </row>
    <row r="542" spans="2:105">
      <c r="B542" s="780">
        <v>19601</v>
      </c>
      <c r="C542" s="781" t="s">
        <v>682</v>
      </c>
      <c r="D542" s="781" t="s">
        <v>877</v>
      </c>
      <c r="E542" s="781" t="s">
        <v>120</v>
      </c>
      <c r="F542" s="781" t="s">
        <v>820</v>
      </c>
      <c r="G542" s="806" t="s">
        <v>821</v>
      </c>
      <c r="H542" s="807">
        <v>2016</v>
      </c>
      <c r="I542" s="784"/>
      <c r="J542" s="841" t="s">
        <v>967</v>
      </c>
      <c r="K542" s="842"/>
      <c r="L542" s="764" t="s">
        <v>741</v>
      </c>
      <c r="M542" s="781"/>
      <c r="N542" s="781"/>
      <c r="O542" s="781"/>
      <c r="P542" s="781"/>
      <c r="Q542" s="781"/>
      <c r="R542" s="781"/>
      <c r="S542" s="784"/>
      <c r="T542" s="843" t="s">
        <v>833</v>
      </c>
      <c r="U542" s="781" t="s">
        <v>764</v>
      </c>
      <c r="V542" s="801">
        <v>42594.528263888889</v>
      </c>
      <c r="W542" s="801">
        <v>42408</v>
      </c>
      <c r="X542" s="801">
        <v>42408</v>
      </c>
      <c r="Y542" s="787" t="s">
        <v>864</v>
      </c>
      <c r="Z542" s="787">
        <v>11</v>
      </c>
      <c r="AA542" s="844" t="s">
        <v>833</v>
      </c>
      <c r="AB542" s="787">
        <v>310</v>
      </c>
      <c r="AC542" s="790">
        <v>42643</v>
      </c>
      <c r="AD542" s="784"/>
      <c r="AE542" s="843" t="s">
        <v>825</v>
      </c>
      <c r="AF542" s="781"/>
      <c r="AG542" s="781"/>
      <c r="AH542" s="791"/>
      <c r="AI542" s="792">
        <v>2790.0549999999998</v>
      </c>
      <c r="AJ542" s="793">
        <v>0.81699999999999995</v>
      </c>
      <c r="AK542" s="784">
        <v>0</v>
      </c>
      <c r="AL542" s="845">
        <v>0.86350597695784015</v>
      </c>
      <c r="AM542" s="803">
        <v>0.61315310917959454</v>
      </c>
      <c r="AN542" s="803">
        <v>0.88785311651886767</v>
      </c>
      <c r="AO542" s="804">
        <v>0.85704271877003357</v>
      </c>
      <c r="AP542" s="784">
        <v>0</v>
      </c>
      <c r="AQ542" s="797">
        <v>2409.2291685411064</v>
      </c>
      <c r="AR542" s="798">
        <v>0.50094609019972869</v>
      </c>
      <c r="AS542" s="798">
        <v>2409.2291685411064</v>
      </c>
      <c r="AT542" s="798">
        <v>0.50094609019972869</v>
      </c>
      <c r="AU542" s="784">
        <v>0</v>
      </c>
      <c r="AV542" s="798">
        <v>2139.0416256973817</v>
      </c>
      <c r="AW542" s="798">
        <v>0.42933219910199394</v>
      </c>
      <c r="AX542" s="798">
        <v>2139.0416256973817</v>
      </c>
      <c r="AY542" s="798">
        <v>0.42933219910199394</v>
      </c>
      <c r="AZ542" s="784"/>
      <c r="BA542" s="798">
        <v>0</v>
      </c>
      <c r="BB542" s="798">
        <v>2139.0416256973817</v>
      </c>
      <c r="BC542" s="798">
        <v>2139.0416256973817</v>
      </c>
      <c r="BD542" s="798">
        <v>2139.0416256973817</v>
      </c>
      <c r="BE542" s="798">
        <v>2139.0416256973817</v>
      </c>
      <c r="BF542" s="798">
        <v>2139.0416256973817</v>
      </c>
      <c r="BG542" s="798">
        <v>2139.0416256973817</v>
      </c>
      <c r="BH542" s="798">
        <v>2139.0416256973817</v>
      </c>
      <c r="BI542" s="798">
        <v>685.87132654132836</v>
      </c>
      <c r="BJ542" s="798">
        <v>0</v>
      </c>
      <c r="BK542" s="798">
        <v>0</v>
      </c>
      <c r="BL542" s="798">
        <v>0</v>
      </c>
      <c r="BM542" s="798">
        <v>0</v>
      </c>
      <c r="BN542" s="798">
        <v>0</v>
      </c>
      <c r="BO542" s="798">
        <v>0</v>
      </c>
      <c r="BP542" s="798">
        <v>0</v>
      </c>
      <c r="BQ542" s="798">
        <v>0</v>
      </c>
      <c r="BR542" s="798">
        <v>0</v>
      </c>
      <c r="BS542" s="798">
        <v>0</v>
      </c>
      <c r="BT542" s="798">
        <v>0</v>
      </c>
      <c r="BU542" s="798">
        <v>0</v>
      </c>
      <c r="BV542" s="798">
        <v>0</v>
      </c>
      <c r="BW542" s="798">
        <v>0</v>
      </c>
      <c r="BX542" s="798">
        <v>0</v>
      </c>
      <c r="BY542" s="798">
        <v>0</v>
      </c>
      <c r="BZ542" s="798">
        <v>0</v>
      </c>
      <c r="CA542" s="784"/>
      <c r="CB542" s="798">
        <v>0</v>
      </c>
      <c r="CC542" s="798">
        <v>0.42933219910199394</v>
      </c>
      <c r="CD542" s="798">
        <v>0.42933219910199394</v>
      </c>
      <c r="CE542" s="798">
        <v>0.42933219910199394</v>
      </c>
      <c r="CF542" s="798">
        <v>0.42933219910199394</v>
      </c>
      <c r="CG542" s="798">
        <v>0.42933219910199394</v>
      </c>
      <c r="CH542" s="798">
        <v>0.42933219910199394</v>
      </c>
      <c r="CI542" s="798">
        <v>0.42933219910199394</v>
      </c>
      <c r="CJ542" s="798">
        <v>0.13766288668131305</v>
      </c>
      <c r="CK542" s="798">
        <v>0</v>
      </c>
      <c r="CL542" s="798">
        <v>0</v>
      </c>
      <c r="CM542" s="798">
        <v>0</v>
      </c>
      <c r="CN542" s="798">
        <v>0</v>
      </c>
      <c r="CO542" s="798">
        <v>0</v>
      </c>
      <c r="CP542" s="798">
        <v>0</v>
      </c>
      <c r="CQ542" s="798">
        <v>0</v>
      </c>
      <c r="CR542" s="798">
        <v>0</v>
      </c>
      <c r="CS542" s="798">
        <v>0</v>
      </c>
      <c r="CT542" s="798">
        <v>0</v>
      </c>
      <c r="CU542" s="798">
        <v>0</v>
      </c>
      <c r="CV542" s="798">
        <v>0</v>
      </c>
      <c r="CW542" s="798">
        <v>0</v>
      </c>
      <c r="CX542" s="798">
        <v>0</v>
      </c>
      <c r="CY542" s="798">
        <v>0</v>
      </c>
      <c r="CZ542" s="798">
        <v>0</v>
      </c>
      <c r="DA542" s="799">
        <v>0</v>
      </c>
    </row>
    <row r="543" spans="2:105">
      <c r="B543" s="780">
        <v>19697</v>
      </c>
      <c r="C543" s="781" t="s">
        <v>682</v>
      </c>
      <c r="D543" s="781" t="s">
        <v>877</v>
      </c>
      <c r="E543" s="781" t="s">
        <v>120</v>
      </c>
      <c r="F543" s="781" t="s">
        <v>820</v>
      </c>
      <c r="G543" s="806" t="s">
        <v>821</v>
      </c>
      <c r="H543" s="807">
        <v>2016</v>
      </c>
      <c r="I543" s="784"/>
      <c r="J543" s="841" t="s">
        <v>968</v>
      </c>
      <c r="K543" s="842"/>
      <c r="L543" s="764" t="s">
        <v>741</v>
      </c>
      <c r="M543" s="781"/>
      <c r="N543" s="781"/>
      <c r="O543" s="781"/>
      <c r="P543" s="781"/>
      <c r="Q543" s="781"/>
      <c r="R543" s="781"/>
      <c r="S543" s="784"/>
      <c r="T543" s="843" t="s">
        <v>833</v>
      </c>
      <c r="U543" s="781" t="s">
        <v>764</v>
      </c>
      <c r="V543" s="801">
        <v>42674</v>
      </c>
      <c r="W543" s="801">
        <v>42674</v>
      </c>
      <c r="X543" s="801">
        <v>42674</v>
      </c>
      <c r="Y543" s="787" t="s">
        <v>864</v>
      </c>
      <c r="Z543" s="787">
        <v>44</v>
      </c>
      <c r="AA543" s="844" t="s">
        <v>833</v>
      </c>
      <c r="AB543" s="787">
        <v>922</v>
      </c>
      <c r="AC543" s="790">
        <v>42825</v>
      </c>
      <c r="AD543" s="784"/>
      <c r="AE543" s="843" t="s">
        <v>825</v>
      </c>
      <c r="AF543" s="781"/>
      <c r="AG543" s="781"/>
      <c r="AH543" s="791"/>
      <c r="AI543" s="792">
        <v>5743.74</v>
      </c>
      <c r="AJ543" s="793">
        <v>2</v>
      </c>
      <c r="AK543" s="784">
        <v>0</v>
      </c>
      <c r="AL543" s="845">
        <v>0.70197116522476755</v>
      </c>
      <c r="AM543" s="803">
        <v>0.49831429951810219</v>
      </c>
      <c r="AN543" s="803">
        <v>0.88785311651886778</v>
      </c>
      <c r="AO543" s="804">
        <v>0.85704271877003368</v>
      </c>
      <c r="AP543" s="784">
        <v>0</v>
      </c>
      <c r="AQ543" s="797">
        <v>4031.9398605481065</v>
      </c>
      <c r="AR543" s="798">
        <v>0.99662859903620438</v>
      </c>
      <c r="AS543" s="798">
        <v>4031.9398605481065</v>
      </c>
      <c r="AT543" s="798">
        <v>0.99662859903620438</v>
      </c>
      <c r="AU543" s="784">
        <v>0</v>
      </c>
      <c r="AV543" s="798">
        <v>3579.7703708042854</v>
      </c>
      <c r="AW543" s="798">
        <v>0.85415328412195834</v>
      </c>
      <c r="AX543" s="798">
        <v>3579.7703708042854</v>
      </c>
      <c r="AY543" s="798">
        <v>0.85415328412195834</v>
      </c>
      <c r="AZ543" s="784"/>
      <c r="BA543" s="798">
        <v>0</v>
      </c>
      <c r="BB543" s="798">
        <v>3579.7703708042854</v>
      </c>
      <c r="BC543" s="798">
        <v>3579.7703708042854</v>
      </c>
      <c r="BD543" s="798">
        <v>3579.7703708042854</v>
      </c>
      <c r="BE543" s="798">
        <v>3579.7703708042854</v>
      </c>
      <c r="BF543" s="798">
        <v>3579.7703708042854</v>
      </c>
      <c r="BG543" s="798">
        <v>3579.7703708042854</v>
      </c>
      <c r="BH543" s="798">
        <v>3579.7703708042854</v>
      </c>
      <c r="BI543" s="798">
        <v>3579.7703708042854</v>
      </c>
      <c r="BJ543" s="798">
        <v>2555.3745972140755</v>
      </c>
      <c r="BK543" s="798">
        <v>0</v>
      </c>
      <c r="BL543" s="798">
        <v>0</v>
      </c>
      <c r="BM543" s="798">
        <v>0</v>
      </c>
      <c r="BN543" s="798">
        <v>0</v>
      </c>
      <c r="BO543" s="798">
        <v>0</v>
      </c>
      <c r="BP543" s="798">
        <v>0</v>
      </c>
      <c r="BQ543" s="798">
        <v>0</v>
      </c>
      <c r="BR543" s="798">
        <v>0</v>
      </c>
      <c r="BS543" s="798">
        <v>0</v>
      </c>
      <c r="BT543" s="798">
        <v>0</v>
      </c>
      <c r="BU543" s="798">
        <v>0</v>
      </c>
      <c r="BV543" s="798">
        <v>0</v>
      </c>
      <c r="BW543" s="798">
        <v>0</v>
      </c>
      <c r="BX543" s="798">
        <v>0</v>
      </c>
      <c r="BY543" s="798">
        <v>0</v>
      </c>
      <c r="BZ543" s="798">
        <v>0</v>
      </c>
      <c r="CA543" s="784"/>
      <c r="CB543" s="798">
        <v>0</v>
      </c>
      <c r="CC543" s="798">
        <v>0.85415328412195834</v>
      </c>
      <c r="CD543" s="798">
        <v>0.85415328412195834</v>
      </c>
      <c r="CE543" s="798">
        <v>0.85415328412195834</v>
      </c>
      <c r="CF543" s="798">
        <v>0.85415328412195834</v>
      </c>
      <c r="CG543" s="798">
        <v>0.85415328412195834</v>
      </c>
      <c r="CH543" s="798">
        <v>0.85415328412195834</v>
      </c>
      <c r="CI543" s="798">
        <v>0.85415328412195834</v>
      </c>
      <c r="CJ543" s="798">
        <v>0.85415328412195834</v>
      </c>
      <c r="CK543" s="798">
        <v>0.60972670821950925</v>
      </c>
      <c r="CL543" s="798">
        <v>0</v>
      </c>
      <c r="CM543" s="798">
        <v>0</v>
      </c>
      <c r="CN543" s="798">
        <v>0</v>
      </c>
      <c r="CO543" s="798">
        <v>0</v>
      </c>
      <c r="CP543" s="798">
        <v>0</v>
      </c>
      <c r="CQ543" s="798">
        <v>0</v>
      </c>
      <c r="CR543" s="798">
        <v>0</v>
      </c>
      <c r="CS543" s="798">
        <v>0</v>
      </c>
      <c r="CT543" s="798">
        <v>0</v>
      </c>
      <c r="CU543" s="798">
        <v>0</v>
      </c>
      <c r="CV543" s="798">
        <v>0</v>
      </c>
      <c r="CW543" s="798">
        <v>0</v>
      </c>
      <c r="CX543" s="798">
        <v>0</v>
      </c>
      <c r="CY543" s="798">
        <v>0</v>
      </c>
      <c r="CZ543" s="798">
        <v>0</v>
      </c>
      <c r="DA543" s="799">
        <v>0</v>
      </c>
    </row>
    <row r="544" spans="2:105">
      <c r="B544" s="780">
        <v>19578</v>
      </c>
      <c r="C544" s="781" t="s">
        <v>682</v>
      </c>
      <c r="D544" s="781" t="s">
        <v>877</v>
      </c>
      <c r="E544" s="781" t="s">
        <v>120</v>
      </c>
      <c r="F544" s="781" t="s">
        <v>820</v>
      </c>
      <c r="G544" s="806" t="s">
        <v>821</v>
      </c>
      <c r="H544" s="807">
        <v>2016</v>
      </c>
      <c r="I544" s="784"/>
      <c r="J544" s="841" t="s">
        <v>969</v>
      </c>
      <c r="K544" s="842"/>
      <c r="L544" s="764" t="s">
        <v>741</v>
      </c>
      <c r="M544" s="781"/>
      <c r="N544" s="781"/>
      <c r="O544" s="781"/>
      <c r="P544" s="781"/>
      <c r="Q544" s="781"/>
      <c r="R544" s="781"/>
      <c r="S544" s="784"/>
      <c r="T544" s="843" t="s">
        <v>833</v>
      </c>
      <c r="U544" s="781" t="s">
        <v>764</v>
      </c>
      <c r="V544" s="801">
        <v>42572.630219907405</v>
      </c>
      <c r="W544" s="801">
        <v>42559</v>
      </c>
      <c r="X544" s="801">
        <v>42559</v>
      </c>
      <c r="Y544" s="787" t="s">
        <v>864</v>
      </c>
      <c r="Z544" s="787">
        <v>100</v>
      </c>
      <c r="AA544" s="844" t="s">
        <v>833</v>
      </c>
      <c r="AB544" s="787">
        <v>1994</v>
      </c>
      <c r="AC544" s="790">
        <v>42643</v>
      </c>
      <c r="AD544" s="784"/>
      <c r="AE544" s="843" t="s">
        <v>825</v>
      </c>
      <c r="AF544" s="781"/>
      <c r="AG544" s="781"/>
      <c r="AH544" s="791"/>
      <c r="AI544" s="792">
        <v>14270.255999999999</v>
      </c>
      <c r="AJ544" s="793">
        <v>5.0820000000000007</v>
      </c>
      <c r="AK544" s="784">
        <v>0</v>
      </c>
      <c r="AL544" s="845">
        <v>0.73759350179982042</v>
      </c>
      <c r="AM544" s="803">
        <v>0.52374593923778423</v>
      </c>
      <c r="AN544" s="803">
        <v>0.88785311651886767</v>
      </c>
      <c r="AO544" s="804">
        <v>0.85704271877003402</v>
      </c>
      <c r="AP544" s="784">
        <v>0</v>
      </c>
      <c r="AQ544" s="797">
        <v>10525.648094619897</v>
      </c>
      <c r="AR544" s="798">
        <v>2.6616768632064196</v>
      </c>
      <c r="AS544" s="798">
        <v>10525.648094619897</v>
      </c>
      <c r="AT544" s="798">
        <v>2.6616768632064196</v>
      </c>
      <c r="AU544" s="784">
        <v>0</v>
      </c>
      <c r="AV544" s="798">
        <v>9345.2294641891567</v>
      </c>
      <c r="AW544" s="798">
        <v>2.2811707753297257</v>
      </c>
      <c r="AX544" s="798">
        <v>9345.2294641891567</v>
      </c>
      <c r="AY544" s="798">
        <v>2.2811707753297257</v>
      </c>
      <c r="AZ544" s="784"/>
      <c r="BA544" s="798">
        <v>0</v>
      </c>
      <c r="BB544" s="798">
        <v>9345.2294641891567</v>
      </c>
      <c r="BC544" s="798">
        <v>9345.2294641891567</v>
      </c>
      <c r="BD544" s="798">
        <v>9345.2294641891567</v>
      </c>
      <c r="BE544" s="798">
        <v>9345.2294641891567</v>
      </c>
      <c r="BF544" s="798">
        <v>9345.2294641891567</v>
      </c>
      <c r="BG544" s="798">
        <v>9345.2294641891567</v>
      </c>
      <c r="BH544" s="798">
        <v>9345.2294641891567</v>
      </c>
      <c r="BI544" s="798">
        <v>9345.2294641891567</v>
      </c>
      <c r="BJ544" s="798">
        <v>8439.993561675099</v>
      </c>
      <c r="BK544" s="798">
        <v>0</v>
      </c>
      <c r="BL544" s="798">
        <v>0</v>
      </c>
      <c r="BM544" s="798">
        <v>0</v>
      </c>
      <c r="BN544" s="798">
        <v>0</v>
      </c>
      <c r="BO544" s="798">
        <v>0</v>
      </c>
      <c r="BP544" s="798">
        <v>0</v>
      </c>
      <c r="BQ544" s="798">
        <v>0</v>
      </c>
      <c r="BR544" s="798">
        <v>0</v>
      </c>
      <c r="BS544" s="798">
        <v>0</v>
      </c>
      <c r="BT544" s="798">
        <v>0</v>
      </c>
      <c r="BU544" s="798">
        <v>0</v>
      </c>
      <c r="BV544" s="798">
        <v>0</v>
      </c>
      <c r="BW544" s="798">
        <v>0</v>
      </c>
      <c r="BX544" s="798">
        <v>0</v>
      </c>
      <c r="BY544" s="798">
        <v>0</v>
      </c>
      <c r="BZ544" s="798">
        <v>0</v>
      </c>
      <c r="CA544" s="784"/>
      <c r="CB544" s="798">
        <v>0</v>
      </c>
      <c r="CC544" s="798">
        <v>2.2811707753297257</v>
      </c>
      <c r="CD544" s="798">
        <v>2.2811707753297257</v>
      </c>
      <c r="CE544" s="798">
        <v>2.2811707753297257</v>
      </c>
      <c r="CF544" s="798">
        <v>2.2811707753297257</v>
      </c>
      <c r="CG544" s="798">
        <v>2.2811707753297257</v>
      </c>
      <c r="CH544" s="798">
        <v>2.2811707753297257</v>
      </c>
      <c r="CI544" s="798">
        <v>2.2811707753297257</v>
      </c>
      <c r="CJ544" s="798">
        <v>2.2811707753297257</v>
      </c>
      <c r="CK544" s="798">
        <v>2.0602026660385246</v>
      </c>
      <c r="CL544" s="798">
        <v>0</v>
      </c>
      <c r="CM544" s="798">
        <v>0</v>
      </c>
      <c r="CN544" s="798">
        <v>0</v>
      </c>
      <c r="CO544" s="798">
        <v>0</v>
      </c>
      <c r="CP544" s="798">
        <v>0</v>
      </c>
      <c r="CQ544" s="798">
        <v>0</v>
      </c>
      <c r="CR544" s="798">
        <v>0</v>
      </c>
      <c r="CS544" s="798">
        <v>0</v>
      </c>
      <c r="CT544" s="798">
        <v>0</v>
      </c>
      <c r="CU544" s="798">
        <v>0</v>
      </c>
      <c r="CV544" s="798">
        <v>0</v>
      </c>
      <c r="CW544" s="798">
        <v>0</v>
      </c>
      <c r="CX544" s="798">
        <v>0</v>
      </c>
      <c r="CY544" s="798">
        <v>0</v>
      </c>
      <c r="CZ544" s="798">
        <v>0</v>
      </c>
      <c r="DA544" s="799">
        <v>0</v>
      </c>
    </row>
    <row r="545" spans="2:105">
      <c r="B545" s="780">
        <v>19658</v>
      </c>
      <c r="C545" s="781" t="s">
        <v>682</v>
      </c>
      <c r="D545" s="781" t="s">
        <v>877</v>
      </c>
      <c r="E545" s="781" t="s">
        <v>120</v>
      </c>
      <c r="F545" s="781" t="s">
        <v>820</v>
      </c>
      <c r="G545" s="806" t="s">
        <v>821</v>
      </c>
      <c r="H545" s="807">
        <v>2016</v>
      </c>
      <c r="I545" s="784"/>
      <c r="J545" s="841" t="s">
        <v>970</v>
      </c>
      <c r="K545" s="842"/>
      <c r="L545" s="764" t="s">
        <v>741</v>
      </c>
      <c r="M545" s="781"/>
      <c r="N545" s="781"/>
      <c r="O545" s="781"/>
      <c r="P545" s="781"/>
      <c r="Q545" s="781"/>
      <c r="R545" s="781"/>
      <c r="S545" s="784"/>
      <c r="T545" s="843" t="s">
        <v>833</v>
      </c>
      <c r="U545" s="781" t="s">
        <v>764</v>
      </c>
      <c r="V545" s="801">
        <v>42643</v>
      </c>
      <c r="W545" s="801">
        <v>42643</v>
      </c>
      <c r="X545" s="801">
        <v>42643</v>
      </c>
      <c r="Y545" s="787" t="s">
        <v>864</v>
      </c>
      <c r="Z545" s="787">
        <v>2</v>
      </c>
      <c r="AA545" s="844" t="s">
        <v>833</v>
      </c>
      <c r="AB545" s="787">
        <v>80</v>
      </c>
      <c r="AC545" s="790">
        <v>42735</v>
      </c>
      <c r="AD545" s="784"/>
      <c r="AE545" s="843" t="s">
        <v>825</v>
      </c>
      <c r="AF545" s="781"/>
      <c r="AG545" s="781"/>
      <c r="AH545" s="791"/>
      <c r="AI545" s="792">
        <v>403.24</v>
      </c>
      <c r="AJ545" s="793">
        <v>0.05</v>
      </c>
      <c r="AK545" s="784">
        <v>0</v>
      </c>
      <c r="AL545" s="845">
        <v>0.8950472651353798</v>
      </c>
      <c r="AM545" s="803">
        <v>0.63554975660260615</v>
      </c>
      <c r="AN545" s="803">
        <v>0.88785311651886778</v>
      </c>
      <c r="AO545" s="804">
        <v>0.85704271877003357</v>
      </c>
      <c r="AP545" s="784">
        <v>0</v>
      </c>
      <c r="AQ545" s="797">
        <v>360.91885919319054</v>
      </c>
      <c r="AR545" s="798">
        <v>3.1777487830130312E-2</v>
      </c>
      <c r="AS545" s="798">
        <v>360.91885919319054</v>
      </c>
      <c r="AT545" s="798">
        <v>3.1777487830130312E-2</v>
      </c>
      <c r="AU545" s="784">
        <v>0</v>
      </c>
      <c r="AV545" s="798">
        <v>320.44293394510862</v>
      </c>
      <c r="AW545" s="798">
        <v>2.7234664565616538E-2</v>
      </c>
      <c r="AX545" s="798">
        <v>320.44293394510862</v>
      </c>
      <c r="AY545" s="798">
        <v>2.7234664565616538E-2</v>
      </c>
      <c r="AZ545" s="784"/>
      <c r="BA545" s="798">
        <v>0</v>
      </c>
      <c r="BB545" s="798">
        <v>320.44293394510862</v>
      </c>
      <c r="BC545" s="798">
        <v>320.44293394510862</v>
      </c>
      <c r="BD545" s="798">
        <v>320.44293394510862</v>
      </c>
      <c r="BE545" s="798">
        <v>320.44293394510862</v>
      </c>
      <c r="BF545" s="798">
        <v>320.44293394510862</v>
      </c>
      <c r="BG545" s="798">
        <v>225.54561971723933</v>
      </c>
      <c r="BH545" s="798">
        <v>0</v>
      </c>
      <c r="BI545" s="798">
        <v>0</v>
      </c>
      <c r="BJ545" s="798">
        <v>0</v>
      </c>
      <c r="BK545" s="798">
        <v>0</v>
      </c>
      <c r="BL545" s="798">
        <v>0</v>
      </c>
      <c r="BM545" s="798">
        <v>0</v>
      </c>
      <c r="BN545" s="798">
        <v>0</v>
      </c>
      <c r="BO545" s="798">
        <v>0</v>
      </c>
      <c r="BP545" s="798">
        <v>0</v>
      </c>
      <c r="BQ545" s="798">
        <v>0</v>
      </c>
      <c r="BR545" s="798">
        <v>0</v>
      </c>
      <c r="BS545" s="798">
        <v>0</v>
      </c>
      <c r="BT545" s="798">
        <v>0</v>
      </c>
      <c r="BU545" s="798">
        <v>0</v>
      </c>
      <c r="BV545" s="798">
        <v>0</v>
      </c>
      <c r="BW545" s="798">
        <v>0</v>
      </c>
      <c r="BX545" s="798">
        <v>0</v>
      </c>
      <c r="BY545" s="798">
        <v>0</v>
      </c>
      <c r="BZ545" s="798">
        <v>0</v>
      </c>
      <c r="CA545" s="784"/>
      <c r="CB545" s="798">
        <v>0</v>
      </c>
      <c r="CC545" s="798">
        <v>2.7234664565616538E-2</v>
      </c>
      <c r="CD545" s="798">
        <v>2.7234664565616538E-2</v>
      </c>
      <c r="CE545" s="798">
        <v>2.7234664565616538E-2</v>
      </c>
      <c r="CF545" s="798">
        <v>2.7234664565616538E-2</v>
      </c>
      <c r="CG545" s="798">
        <v>2.7234664565616538E-2</v>
      </c>
      <c r="CH545" s="798">
        <v>1.9169276793275614E-2</v>
      </c>
      <c r="CI545" s="798">
        <v>0</v>
      </c>
      <c r="CJ545" s="798">
        <v>0</v>
      </c>
      <c r="CK545" s="798">
        <v>0</v>
      </c>
      <c r="CL545" s="798">
        <v>0</v>
      </c>
      <c r="CM545" s="798">
        <v>0</v>
      </c>
      <c r="CN545" s="798">
        <v>0</v>
      </c>
      <c r="CO545" s="798">
        <v>0</v>
      </c>
      <c r="CP545" s="798">
        <v>0</v>
      </c>
      <c r="CQ545" s="798">
        <v>0</v>
      </c>
      <c r="CR545" s="798">
        <v>0</v>
      </c>
      <c r="CS545" s="798">
        <v>0</v>
      </c>
      <c r="CT545" s="798">
        <v>0</v>
      </c>
      <c r="CU545" s="798">
        <v>0</v>
      </c>
      <c r="CV545" s="798">
        <v>0</v>
      </c>
      <c r="CW545" s="798">
        <v>0</v>
      </c>
      <c r="CX545" s="798">
        <v>0</v>
      </c>
      <c r="CY545" s="798">
        <v>0</v>
      </c>
      <c r="CZ545" s="798">
        <v>0</v>
      </c>
      <c r="DA545" s="799">
        <v>0</v>
      </c>
    </row>
    <row r="546" spans="2:105">
      <c r="B546" s="780">
        <v>19581</v>
      </c>
      <c r="C546" s="781" t="s">
        <v>682</v>
      </c>
      <c r="D546" s="781" t="s">
        <v>877</v>
      </c>
      <c r="E546" s="781" t="s">
        <v>120</v>
      </c>
      <c r="F546" s="781" t="s">
        <v>820</v>
      </c>
      <c r="G546" s="806" t="s">
        <v>821</v>
      </c>
      <c r="H546" s="807">
        <v>2016</v>
      </c>
      <c r="I546" s="784"/>
      <c r="J546" s="841" t="s">
        <v>971</v>
      </c>
      <c r="K546" s="842"/>
      <c r="L546" s="764" t="s">
        <v>741</v>
      </c>
      <c r="M546" s="781"/>
      <c r="N546" s="781"/>
      <c r="O546" s="781"/>
      <c r="P546" s="781"/>
      <c r="Q546" s="781"/>
      <c r="R546" s="781"/>
      <c r="S546" s="784"/>
      <c r="T546" s="843" t="s">
        <v>833</v>
      </c>
      <c r="U546" s="781" t="s">
        <v>764</v>
      </c>
      <c r="V546" s="801">
        <v>42573.018877314818</v>
      </c>
      <c r="W546" s="801">
        <v>42564</v>
      </c>
      <c r="X546" s="801">
        <v>42564</v>
      </c>
      <c r="Y546" s="787" t="s">
        <v>864</v>
      </c>
      <c r="Z546" s="787">
        <v>54</v>
      </c>
      <c r="AA546" s="844" t="s">
        <v>833</v>
      </c>
      <c r="AB546" s="787">
        <v>1252</v>
      </c>
      <c r="AC546" s="790">
        <v>42643</v>
      </c>
      <c r="AD546" s="784"/>
      <c r="AE546" s="843" t="s">
        <v>825</v>
      </c>
      <c r="AF546" s="781"/>
      <c r="AG546" s="781"/>
      <c r="AH546" s="791"/>
      <c r="AI546" s="792">
        <v>11638.32</v>
      </c>
      <c r="AJ546" s="793">
        <v>3.4080000000000004</v>
      </c>
      <c r="AK546" s="784">
        <v>0</v>
      </c>
      <c r="AL546" s="845">
        <v>0.80431053118802132</v>
      </c>
      <c r="AM546" s="803">
        <v>0.57111996454415359</v>
      </c>
      <c r="AN546" s="803">
        <v>0.88785311651886767</v>
      </c>
      <c r="AO546" s="804">
        <v>0.85704271877003346</v>
      </c>
      <c r="AP546" s="784">
        <v>0</v>
      </c>
      <c r="AQ546" s="797">
        <v>9360.8233413361722</v>
      </c>
      <c r="AR546" s="798">
        <v>1.9463768391664757</v>
      </c>
      <c r="AS546" s="798">
        <v>9360.8233413361722</v>
      </c>
      <c r="AT546" s="798">
        <v>1.9463768391664757</v>
      </c>
      <c r="AU546" s="784">
        <v>0</v>
      </c>
      <c r="AV546" s="798">
        <v>8311.0361767878803</v>
      </c>
      <c r="AW546" s="798">
        <v>1.6681280979902606</v>
      </c>
      <c r="AX546" s="798">
        <v>8311.0361767878803</v>
      </c>
      <c r="AY546" s="798">
        <v>1.6681280979902606</v>
      </c>
      <c r="AZ546" s="784"/>
      <c r="BA546" s="798">
        <v>0</v>
      </c>
      <c r="BB546" s="798">
        <v>8311.0361767878803</v>
      </c>
      <c r="BC546" s="798">
        <v>8311.0361767878803</v>
      </c>
      <c r="BD546" s="798">
        <v>8311.0361767878803</v>
      </c>
      <c r="BE546" s="798">
        <v>8311.0361767878803</v>
      </c>
      <c r="BF546" s="798">
        <v>8311.0361767878803</v>
      </c>
      <c r="BG546" s="798">
        <v>8311.0361767878803</v>
      </c>
      <c r="BH546" s="798">
        <v>8311.0361767878803</v>
      </c>
      <c r="BI546" s="798">
        <v>2664.8856847972888</v>
      </c>
      <c r="BJ546" s="798">
        <v>0</v>
      </c>
      <c r="BK546" s="798">
        <v>0</v>
      </c>
      <c r="BL546" s="798">
        <v>0</v>
      </c>
      <c r="BM546" s="798">
        <v>0</v>
      </c>
      <c r="BN546" s="798">
        <v>0</v>
      </c>
      <c r="BO546" s="798">
        <v>0</v>
      </c>
      <c r="BP546" s="798">
        <v>0</v>
      </c>
      <c r="BQ546" s="798">
        <v>0</v>
      </c>
      <c r="BR546" s="798">
        <v>0</v>
      </c>
      <c r="BS546" s="798">
        <v>0</v>
      </c>
      <c r="BT546" s="798">
        <v>0</v>
      </c>
      <c r="BU546" s="798">
        <v>0</v>
      </c>
      <c r="BV546" s="798">
        <v>0</v>
      </c>
      <c r="BW546" s="798">
        <v>0</v>
      </c>
      <c r="BX546" s="798">
        <v>0</v>
      </c>
      <c r="BY546" s="798">
        <v>0</v>
      </c>
      <c r="BZ546" s="798">
        <v>0</v>
      </c>
      <c r="CA546" s="784"/>
      <c r="CB546" s="798">
        <v>0</v>
      </c>
      <c r="CC546" s="798">
        <v>1.6681280979902606</v>
      </c>
      <c r="CD546" s="798">
        <v>1.6681280979902606</v>
      </c>
      <c r="CE546" s="798">
        <v>1.6681280979902606</v>
      </c>
      <c r="CF546" s="798">
        <v>1.6681280979902606</v>
      </c>
      <c r="CG546" s="798">
        <v>1.6681280979902606</v>
      </c>
      <c r="CH546" s="798">
        <v>1.6681280979902606</v>
      </c>
      <c r="CI546" s="798">
        <v>1.6681280979902606</v>
      </c>
      <c r="CJ546" s="798">
        <v>0.53487562732045035</v>
      </c>
      <c r="CK546" s="798">
        <v>0</v>
      </c>
      <c r="CL546" s="798">
        <v>0</v>
      </c>
      <c r="CM546" s="798">
        <v>0</v>
      </c>
      <c r="CN546" s="798">
        <v>0</v>
      </c>
      <c r="CO546" s="798">
        <v>0</v>
      </c>
      <c r="CP546" s="798">
        <v>0</v>
      </c>
      <c r="CQ546" s="798">
        <v>0</v>
      </c>
      <c r="CR546" s="798">
        <v>0</v>
      </c>
      <c r="CS546" s="798">
        <v>0</v>
      </c>
      <c r="CT546" s="798">
        <v>0</v>
      </c>
      <c r="CU546" s="798">
        <v>0</v>
      </c>
      <c r="CV546" s="798">
        <v>0</v>
      </c>
      <c r="CW546" s="798">
        <v>0</v>
      </c>
      <c r="CX546" s="798">
        <v>0</v>
      </c>
      <c r="CY546" s="798">
        <v>0</v>
      </c>
      <c r="CZ546" s="798">
        <v>0</v>
      </c>
      <c r="DA546" s="799">
        <v>0</v>
      </c>
    </row>
    <row r="547" spans="2:105">
      <c r="B547" s="780">
        <v>19713</v>
      </c>
      <c r="C547" s="781" t="s">
        <v>682</v>
      </c>
      <c r="D547" s="781" t="s">
        <v>877</v>
      </c>
      <c r="E547" s="781" t="s">
        <v>120</v>
      </c>
      <c r="F547" s="781" t="s">
        <v>820</v>
      </c>
      <c r="G547" s="806" t="s">
        <v>821</v>
      </c>
      <c r="H547" s="807">
        <v>2016</v>
      </c>
      <c r="I547" s="784"/>
      <c r="J547" s="841" t="s">
        <v>972</v>
      </c>
      <c r="K547" s="842"/>
      <c r="L547" s="764" t="s">
        <v>741</v>
      </c>
      <c r="M547" s="781"/>
      <c r="N547" s="781"/>
      <c r="O547" s="781"/>
      <c r="P547" s="781"/>
      <c r="Q547" s="781"/>
      <c r="R547" s="781"/>
      <c r="S547" s="784"/>
      <c r="T547" s="843" t="s">
        <v>833</v>
      </c>
      <c r="U547" s="781" t="s">
        <v>764</v>
      </c>
      <c r="V547" s="801">
        <v>42683</v>
      </c>
      <c r="W547" s="801">
        <v>42683</v>
      </c>
      <c r="X547" s="801">
        <v>42683</v>
      </c>
      <c r="Y547" s="787" t="s">
        <v>864</v>
      </c>
      <c r="Z547" s="787">
        <v>34</v>
      </c>
      <c r="AA547" s="844" t="s">
        <v>833</v>
      </c>
      <c r="AB547" s="787">
        <v>683</v>
      </c>
      <c r="AC547" s="790">
        <v>42825</v>
      </c>
      <c r="AD547" s="784"/>
      <c r="AE547" s="843" t="s">
        <v>825</v>
      </c>
      <c r="AF547" s="781"/>
      <c r="AG547" s="781"/>
      <c r="AH547" s="791"/>
      <c r="AI547" s="792">
        <v>5140.3900000000003</v>
      </c>
      <c r="AJ547" s="793">
        <v>1.49</v>
      </c>
      <c r="AK547" s="784">
        <v>0</v>
      </c>
      <c r="AL547" s="845">
        <v>0.76389866064760059</v>
      </c>
      <c r="AM547" s="803">
        <v>0.54260364157100349</v>
      </c>
      <c r="AN547" s="803">
        <v>0.88785311651886789</v>
      </c>
      <c r="AO547" s="804">
        <v>0.85704271877003346</v>
      </c>
      <c r="AP547" s="784">
        <v>0</v>
      </c>
      <c r="AQ547" s="797">
        <v>3926.7370362063198</v>
      </c>
      <c r="AR547" s="798">
        <v>0.80847942594079525</v>
      </c>
      <c r="AS547" s="798">
        <v>3926.7370362063198</v>
      </c>
      <c r="AT547" s="798">
        <v>0.80847942594079525</v>
      </c>
      <c r="AU547" s="784">
        <v>0</v>
      </c>
      <c r="AV547" s="798">
        <v>3486.3657153458435</v>
      </c>
      <c r="AW547" s="798">
        <v>0.69290140527793509</v>
      </c>
      <c r="AX547" s="798">
        <v>3486.3657153458435</v>
      </c>
      <c r="AY547" s="798">
        <v>0.69290140527793509</v>
      </c>
      <c r="AZ547" s="784"/>
      <c r="BA547" s="798">
        <v>0</v>
      </c>
      <c r="BB547" s="798">
        <v>3486.3657153458435</v>
      </c>
      <c r="BC547" s="798">
        <v>3486.3657153458435</v>
      </c>
      <c r="BD547" s="798">
        <v>3486.3657153458435</v>
      </c>
      <c r="BE547" s="798">
        <v>3486.3657153458435</v>
      </c>
      <c r="BF547" s="798">
        <v>3486.3657153458435</v>
      </c>
      <c r="BG547" s="798">
        <v>3486.3657153458435</v>
      </c>
      <c r="BH547" s="798">
        <v>3486.3657153458435</v>
      </c>
      <c r="BI547" s="798">
        <v>910.3232001440349</v>
      </c>
      <c r="BJ547" s="798">
        <v>0</v>
      </c>
      <c r="BK547" s="798">
        <v>0</v>
      </c>
      <c r="BL547" s="798">
        <v>0</v>
      </c>
      <c r="BM547" s="798">
        <v>0</v>
      </c>
      <c r="BN547" s="798">
        <v>0</v>
      </c>
      <c r="BO547" s="798">
        <v>0</v>
      </c>
      <c r="BP547" s="798">
        <v>0</v>
      </c>
      <c r="BQ547" s="798">
        <v>0</v>
      </c>
      <c r="BR547" s="798">
        <v>0</v>
      </c>
      <c r="BS547" s="798">
        <v>0</v>
      </c>
      <c r="BT547" s="798">
        <v>0</v>
      </c>
      <c r="BU547" s="798">
        <v>0</v>
      </c>
      <c r="BV547" s="798">
        <v>0</v>
      </c>
      <c r="BW547" s="798">
        <v>0</v>
      </c>
      <c r="BX547" s="798">
        <v>0</v>
      </c>
      <c r="BY547" s="798">
        <v>0</v>
      </c>
      <c r="BZ547" s="798">
        <v>0</v>
      </c>
      <c r="CA547" s="784"/>
      <c r="CB547" s="798">
        <v>0</v>
      </c>
      <c r="CC547" s="798">
        <v>0.69290140527793509</v>
      </c>
      <c r="CD547" s="798">
        <v>0.69290140527793509</v>
      </c>
      <c r="CE547" s="798">
        <v>0.69290140527793509</v>
      </c>
      <c r="CF547" s="798">
        <v>0.69290140527793509</v>
      </c>
      <c r="CG547" s="798">
        <v>0.69290140527793509</v>
      </c>
      <c r="CH547" s="798">
        <v>0.69290140527793509</v>
      </c>
      <c r="CI547" s="798">
        <v>0.69290140527793509</v>
      </c>
      <c r="CJ547" s="798">
        <v>0.18092313777079974</v>
      </c>
      <c r="CK547" s="798">
        <v>0</v>
      </c>
      <c r="CL547" s="798">
        <v>0</v>
      </c>
      <c r="CM547" s="798">
        <v>0</v>
      </c>
      <c r="CN547" s="798">
        <v>0</v>
      </c>
      <c r="CO547" s="798">
        <v>0</v>
      </c>
      <c r="CP547" s="798">
        <v>0</v>
      </c>
      <c r="CQ547" s="798">
        <v>0</v>
      </c>
      <c r="CR547" s="798">
        <v>0</v>
      </c>
      <c r="CS547" s="798">
        <v>0</v>
      </c>
      <c r="CT547" s="798">
        <v>0</v>
      </c>
      <c r="CU547" s="798">
        <v>0</v>
      </c>
      <c r="CV547" s="798">
        <v>0</v>
      </c>
      <c r="CW547" s="798">
        <v>0</v>
      </c>
      <c r="CX547" s="798">
        <v>0</v>
      </c>
      <c r="CY547" s="798">
        <v>0</v>
      </c>
      <c r="CZ547" s="798">
        <v>0</v>
      </c>
      <c r="DA547" s="799">
        <v>0</v>
      </c>
    </row>
    <row r="548" spans="2:105">
      <c r="B548" s="780">
        <v>19660</v>
      </c>
      <c r="C548" s="781" t="s">
        <v>682</v>
      </c>
      <c r="D548" s="781" t="s">
        <v>877</v>
      </c>
      <c r="E548" s="781" t="s">
        <v>120</v>
      </c>
      <c r="F548" s="781" t="s">
        <v>820</v>
      </c>
      <c r="G548" s="806" t="s">
        <v>821</v>
      </c>
      <c r="H548" s="807">
        <v>2016</v>
      </c>
      <c r="I548" s="784"/>
      <c r="J548" s="841" t="s">
        <v>973</v>
      </c>
      <c r="K548" s="842"/>
      <c r="L548" s="764" t="s">
        <v>741</v>
      </c>
      <c r="M548" s="781"/>
      <c r="N548" s="781"/>
      <c r="O548" s="781"/>
      <c r="P548" s="781"/>
      <c r="Q548" s="781"/>
      <c r="R548" s="781"/>
      <c r="S548" s="784"/>
      <c r="T548" s="843" t="s">
        <v>833</v>
      </c>
      <c r="U548" s="781" t="s">
        <v>764</v>
      </c>
      <c r="V548" s="801">
        <v>42646</v>
      </c>
      <c r="W548" s="801">
        <v>42646</v>
      </c>
      <c r="X548" s="801">
        <v>42646</v>
      </c>
      <c r="Y548" s="787" t="s">
        <v>864</v>
      </c>
      <c r="Z548" s="787">
        <v>98</v>
      </c>
      <c r="AA548" s="844" t="s">
        <v>833</v>
      </c>
      <c r="AB548" s="787">
        <v>1850</v>
      </c>
      <c r="AC548" s="790">
        <v>42735</v>
      </c>
      <c r="AD548" s="784"/>
      <c r="AE548" s="843" t="s">
        <v>825</v>
      </c>
      <c r="AF548" s="781"/>
      <c r="AG548" s="781"/>
      <c r="AH548" s="791"/>
      <c r="AI548" s="792">
        <v>35274.39</v>
      </c>
      <c r="AJ548" s="793">
        <v>4.03</v>
      </c>
      <c r="AK548" s="784">
        <v>0</v>
      </c>
      <c r="AL548" s="845">
        <v>0.64729763204193169</v>
      </c>
      <c r="AM548" s="803">
        <v>0.45982847644719077</v>
      </c>
      <c r="AN548" s="803">
        <v>0.88785311651886767</v>
      </c>
      <c r="AO548" s="804">
        <v>0.85704271877003368</v>
      </c>
      <c r="AP548" s="784">
        <v>0</v>
      </c>
      <c r="AQ548" s="797">
        <v>22833.029118723593</v>
      </c>
      <c r="AR548" s="798">
        <v>1.853108760082179</v>
      </c>
      <c r="AS548" s="798">
        <v>360.91885919319054</v>
      </c>
      <c r="AT548" s="798">
        <v>3.1777487830130312E-2</v>
      </c>
      <c r="AU548" s="784">
        <v>0</v>
      </c>
      <c r="AV548" s="798">
        <v>20272.376062624797</v>
      </c>
      <c r="AW548" s="798">
        <v>1.5881933699173967</v>
      </c>
      <c r="AX548" s="798">
        <v>320.44293394510862</v>
      </c>
      <c r="AY548" s="798">
        <v>2.7234664565616538E-2</v>
      </c>
      <c r="AZ548" s="784"/>
      <c r="BA548" s="798">
        <v>0</v>
      </c>
      <c r="BB548" s="798">
        <v>20272.376062624797</v>
      </c>
      <c r="BC548" s="798">
        <v>20272.376062624797</v>
      </c>
      <c r="BD548" s="798">
        <v>17318.051490296912</v>
      </c>
      <c r="BE548" s="798">
        <v>320.44293394510862</v>
      </c>
      <c r="BF548" s="798">
        <v>320.44293394510862</v>
      </c>
      <c r="BG548" s="798">
        <v>225.54561971723933</v>
      </c>
      <c r="BH548" s="798">
        <v>0</v>
      </c>
      <c r="BI548" s="798">
        <v>0</v>
      </c>
      <c r="BJ548" s="798">
        <v>0</v>
      </c>
      <c r="BK548" s="798">
        <v>0</v>
      </c>
      <c r="BL548" s="798">
        <v>0</v>
      </c>
      <c r="BM548" s="798">
        <v>0</v>
      </c>
      <c r="BN548" s="798">
        <v>0</v>
      </c>
      <c r="BO548" s="798">
        <v>0</v>
      </c>
      <c r="BP548" s="798">
        <v>0</v>
      </c>
      <c r="BQ548" s="798">
        <v>0</v>
      </c>
      <c r="BR548" s="798">
        <v>0</v>
      </c>
      <c r="BS548" s="798">
        <v>0</v>
      </c>
      <c r="BT548" s="798">
        <v>0</v>
      </c>
      <c r="BU548" s="798">
        <v>0</v>
      </c>
      <c r="BV548" s="798">
        <v>0</v>
      </c>
      <c r="BW548" s="798">
        <v>0</v>
      </c>
      <c r="BX548" s="798">
        <v>0</v>
      </c>
      <c r="BY548" s="798">
        <v>0</v>
      </c>
      <c r="BZ548" s="798">
        <v>0</v>
      </c>
      <c r="CA548" s="784"/>
      <c r="CB548" s="798">
        <v>0</v>
      </c>
      <c r="CC548" s="798">
        <v>1.5881933699173967</v>
      </c>
      <c r="CD548" s="798">
        <v>1.5881933699173967</v>
      </c>
      <c r="CE548" s="798">
        <v>1.3570589414954697</v>
      </c>
      <c r="CF548" s="798">
        <v>2.7234664565616538E-2</v>
      </c>
      <c r="CG548" s="798">
        <v>2.7234664565616538E-2</v>
      </c>
      <c r="CH548" s="798">
        <v>1.9169276793275614E-2</v>
      </c>
      <c r="CI548" s="798">
        <v>0</v>
      </c>
      <c r="CJ548" s="798">
        <v>0</v>
      </c>
      <c r="CK548" s="798">
        <v>0</v>
      </c>
      <c r="CL548" s="798">
        <v>0</v>
      </c>
      <c r="CM548" s="798">
        <v>0</v>
      </c>
      <c r="CN548" s="798">
        <v>0</v>
      </c>
      <c r="CO548" s="798">
        <v>0</v>
      </c>
      <c r="CP548" s="798">
        <v>0</v>
      </c>
      <c r="CQ548" s="798">
        <v>0</v>
      </c>
      <c r="CR548" s="798">
        <v>0</v>
      </c>
      <c r="CS548" s="798">
        <v>0</v>
      </c>
      <c r="CT548" s="798">
        <v>0</v>
      </c>
      <c r="CU548" s="798">
        <v>0</v>
      </c>
      <c r="CV548" s="798">
        <v>0</v>
      </c>
      <c r="CW548" s="798">
        <v>0</v>
      </c>
      <c r="CX548" s="798">
        <v>0</v>
      </c>
      <c r="CY548" s="798">
        <v>0</v>
      </c>
      <c r="CZ548" s="798">
        <v>0</v>
      </c>
      <c r="DA548" s="799">
        <v>0</v>
      </c>
    </row>
    <row r="549" spans="2:105">
      <c r="B549" s="780">
        <v>19683</v>
      </c>
      <c r="C549" s="781" t="s">
        <v>682</v>
      </c>
      <c r="D549" s="781" t="s">
        <v>877</v>
      </c>
      <c r="E549" s="781" t="s">
        <v>120</v>
      </c>
      <c r="F549" s="781" t="s">
        <v>820</v>
      </c>
      <c r="G549" s="806" t="s">
        <v>821</v>
      </c>
      <c r="H549" s="807">
        <v>2016</v>
      </c>
      <c r="I549" s="784"/>
      <c r="J549" s="841" t="s">
        <v>974</v>
      </c>
      <c r="K549" s="842"/>
      <c r="L549" s="764" t="s">
        <v>741</v>
      </c>
      <c r="M549" s="781"/>
      <c r="N549" s="781"/>
      <c r="O549" s="781"/>
      <c r="P549" s="781"/>
      <c r="Q549" s="781"/>
      <c r="R549" s="781"/>
      <c r="S549" s="784"/>
      <c r="T549" s="843" t="s">
        <v>833</v>
      </c>
      <c r="U549" s="781" t="s">
        <v>764</v>
      </c>
      <c r="V549" s="801">
        <v>42705</v>
      </c>
      <c r="W549" s="801">
        <v>42705</v>
      </c>
      <c r="X549" s="801">
        <v>42705</v>
      </c>
      <c r="Y549" s="787" t="s">
        <v>864</v>
      </c>
      <c r="Z549" s="787">
        <v>17</v>
      </c>
      <c r="AA549" s="844" t="s">
        <v>833</v>
      </c>
      <c r="AB549" s="787">
        <v>391</v>
      </c>
      <c r="AC549" s="790">
        <v>42825</v>
      </c>
      <c r="AD549" s="784"/>
      <c r="AE549" s="843" t="s">
        <v>825</v>
      </c>
      <c r="AF549" s="781"/>
      <c r="AG549" s="781"/>
      <c r="AH549" s="791"/>
      <c r="AI549" s="792">
        <v>3128.75</v>
      </c>
      <c r="AJ549" s="793">
        <v>0.83</v>
      </c>
      <c r="AK549" s="784">
        <v>0</v>
      </c>
      <c r="AL549" s="845">
        <v>0.72825288385695153</v>
      </c>
      <c r="AM549" s="803">
        <v>0.51711340965934904</v>
      </c>
      <c r="AN549" s="803">
        <v>0.88785311651886767</v>
      </c>
      <c r="AO549" s="804">
        <v>0.85704271877003357</v>
      </c>
      <c r="AP549" s="784">
        <v>0</v>
      </c>
      <c r="AQ549" s="797">
        <v>2278.5212103674371</v>
      </c>
      <c r="AR549" s="798">
        <v>0.42920413001725966</v>
      </c>
      <c r="AS549" s="798">
        <v>2278.5212103674371</v>
      </c>
      <c r="AT549" s="798">
        <v>0.42920413001725966</v>
      </c>
      <c r="AU549" s="784">
        <v>0</v>
      </c>
      <c r="AV549" s="798">
        <v>2022.9921576790716</v>
      </c>
      <c r="AW549" s="798">
        <v>0.36784627449731921</v>
      </c>
      <c r="AX549" s="798">
        <v>2022.9921576790716</v>
      </c>
      <c r="AY549" s="798">
        <v>0.36784627449731921</v>
      </c>
      <c r="AZ549" s="784"/>
      <c r="BA549" s="798">
        <v>0</v>
      </c>
      <c r="BB549" s="798">
        <v>2022.9921576790716</v>
      </c>
      <c r="BC549" s="798">
        <v>2022.9921576790716</v>
      </c>
      <c r="BD549" s="798">
        <v>2022.9921576790716</v>
      </c>
      <c r="BE549" s="798">
        <v>2022.9921576790716</v>
      </c>
      <c r="BF549" s="798">
        <v>2022.9921576790716</v>
      </c>
      <c r="BG549" s="798">
        <v>2022.9921576790716</v>
      </c>
      <c r="BH549" s="798">
        <v>1327.117326017368</v>
      </c>
      <c r="BI549" s="798">
        <v>0</v>
      </c>
      <c r="BJ549" s="798">
        <v>0</v>
      </c>
      <c r="BK549" s="798">
        <v>0</v>
      </c>
      <c r="BL549" s="798">
        <v>0</v>
      </c>
      <c r="BM549" s="798">
        <v>0</v>
      </c>
      <c r="BN549" s="798">
        <v>0</v>
      </c>
      <c r="BO549" s="798">
        <v>0</v>
      </c>
      <c r="BP549" s="798">
        <v>0</v>
      </c>
      <c r="BQ549" s="798">
        <v>0</v>
      </c>
      <c r="BR549" s="798">
        <v>0</v>
      </c>
      <c r="BS549" s="798">
        <v>0</v>
      </c>
      <c r="BT549" s="798">
        <v>0</v>
      </c>
      <c r="BU549" s="798">
        <v>0</v>
      </c>
      <c r="BV549" s="798">
        <v>0</v>
      </c>
      <c r="BW549" s="798">
        <v>0</v>
      </c>
      <c r="BX549" s="798">
        <v>0</v>
      </c>
      <c r="BY549" s="798">
        <v>0</v>
      </c>
      <c r="BZ549" s="798">
        <v>0</v>
      </c>
      <c r="CA549" s="784"/>
      <c r="CB549" s="798">
        <v>0</v>
      </c>
      <c r="CC549" s="798">
        <v>0.36784627449731921</v>
      </c>
      <c r="CD549" s="798">
        <v>0.36784627449731921</v>
      </c>
      <c r="CE549" s="798">
        <v>0.36784627449731921</v>
      </c>
      <c r="CF549" s="798">
        <v>0.36784627449731921</v>
      </c>
      <c r="CG549" s="798">
        <v>0.36784627449731921</v>
      </c>
      <c r="CH549" s="798">
        <v>0.36784627449731921</v>
      </c>
      <c r="CI549" s="798">
        <v>0.24131342395138308</v>
      </c>
      <c r="CJ549" s="798">
        <v>0</v>
      </c>
      <c r="CK549" s="798">
        <v>0</v>
      </c>
      <c r="CL549" s="798">
        <v>0</v>
      </c>
      <c r="CM549" s="798">
        <v>0</v>
      </c>
      <c r="CN549" s="798">
        <v>0</v>
      </c>
      <c r="CO549" s="798">
        <v>0</v>
      </c>
      <c r="CP549" s="798">
        <v>0</v>
      </c>
      <c r="CQ549" s="798">
        <v>0</v>
      </c>
      <c r="CR549" s="798">
        <v>0</v>
      </c>
      <c r="CS549" s="798">
        <v>0</v>
      </c>
      <c r="CT549" s="798">
        <v>0</v>
      </c>
      <c r="CU549" s="798">
        <v>0</v>
      </c>
      <c r="CV549" s="798">
        <v>0</v>
      </c>
      <c r="CW549" s="798">
        <v>0</v>
      </c>
      <c r="CX549" s="798">
        <v>0</v>
      </c>
      <c r="CY549" s="798">
        <v>0</v>
      </c>
      <c r="CZ549" s="798">
        <v>0</v>
      </c>
      <c r="DA549" s="799">
        <v>0</v>
      </c>
    </row>
    <row r="550" spans="2:105">
      <c r="B550" s="780">
        <v>19552</v>
      </c>
      <c r="C550" s="781" t="s">
        <v>682</v>
      </c>
      <c r="D550" s="781" t="s">
        <v>877</v>
      </c>
      <c r="E550" s="781" t="s">
        <v>120</v>
      </c>
      <c r="F550" s="781" t="s">
        <v>820</v>
      </c>
      <c r="G550" s="806" t="s">
        <v>821</v>
      </c>
      <c r="H550" s="807">
        <v>2016</v>
      </c>
      <c r="I550" s="784"/>
      <c r="J550" s="841" t="s">
        <v>975</v>
      </c>
      <c r="K550" s="842"/>
      <c r="L550" s="764" t="s">
        <v>741</v>
      </c>
      <c r="M550" s="781"/>
      <c r="N550" s="781"/>
      <c r="O550" s="781"/>
      <c r="P550" s="781"/>
      <c r="Q550" s="781"/>
      <c r="R550" s="781"/>
      <c r="S550" s="784"/>
      <c r="T550" s="843" t="s">
        <v>833</v>
      </c>
      <c r="U550" s="781" t="s">
        <v>764</v>
      </c>
      <c r="V550" s="801">
        <v>42558.621249999997</v>
      </c>
      <c r="W550" s="801">
        <v>42550</v>
      </c>
      <c r="X550" s="801">
        <v>42550</v>
      </c>
      <c r="Y550" s="787" t="s">
        <v>864</v>
      </c>
      <c r="Z550" s="787">
        <v>42</v>
      </c>
      <c r="AA550" s="844" t="s">
        <v>833</v>
      </c>
      <c r="AB550" s="787">
        <v>756</v>
      </c>
      <c r="AC550" s="790">
        <v>42643</v>
      </c>
      <c r="AD550" s="784"/>
      <c r="AE550" s="843" t="s">
        <v>825</v>
      </c>
      <c r="AF550" s="781"/>
      <c r="AG550" s="781"/>
      <c r="AH550" s="791"/>
      <c r="AI550" s="792">
        <v>5436.06</v>
      </c>
      <c r="AJ550" s="793">
        <v>1.806</v>
      </c>
      <c r="AK550" s="784">
        <v>0</v>
      </c>
      <c r="AL550" s="845">
        <v>0.732870139228887</v>
      </c>
      <c r="AM550" s="803">
        <v>0.52039200246903905</v>
      </c>
      <c r="AN550" s="803">
        <v>0.88785311651886767</v>
      </c>
      <c r="AO550" s="804">
        <v>0.85704271877003368</v>
      </c>
      <c r="AP550" s="784">
        <v>0</v>
      </c>
      <c r="AQ550" s="797">
        <v>3983.9260490565839</v>
      </c>
      <c r="AR550" s="798">
        <v>0.93982795645908446</v>
      </c>
      <c r="AS550" s="798">
        <v>3983.9260490565839</v>
      </c>
      <c r="AT550" s="798">
        <v>0.93982795645908446</v>
      </c>
      <c r="AU550" s="784">
        <v>0</v>
      </c>
      <c r="AV550" s="798">
        <v>3537.1411586355871</v>
      </c>
      <c r="AW550" s="798">
        <v>0.80547270697977857</v>
      </c>
      <c r="AX550" s="798">
        <v>3537.1411586355871</v>
      </c>
      <c r="AY550" s="798">
        <v>0.80547270697977857</v>
      </c>
      <c r="AZ550" s="784"/>
      <c r="BA550" s="798">
        <v>0</v>
      </c>
      <c r="BB550" s="798">
        <v>3537.1411586355871</v>
      </c>
      <c r="BC550" s="798">
        <v>3537.1411586355871</v>
      </c>
      <c r="BD550" s="798">
        <v>3537.1411586355871</v>
      </c>
      <c r="BE550" s="798">
        <v>3537.1411586355871</v>
      </c>
      <c r="BF550" s="798">
        <v>3537.1411586355871</v>
      </c>
      <c r="BG550" s="798">
        <v>3537.1411586355871</v>
      </c>
      <c r="BH550" s="798">
        <v>3537.1411586355871</v>
      </c>
      <c r="BI550" s="798">
        <v>3537.1411586355871</v>
      </c>
      <c r="BJ550" s="798">
        <v>1081.1195567922716</v>
      </c>
      <c r="BK550" s="798">
        <v>0</v>
      </c>
      <c r="BL550" s="798">
        <v>0</v>
      </c>
      <c r="BM550" s="798">
        <v>0</v>
      </c>
      <c r="BN550" s="798">
        <v>0</v>
      </c>
      <c r="BO550" s="798">
        <v>0</v>
      </c>
      <c r="BP550" s="798">
        <v>0</v>
      </c>
      <c r="BQ550" s="798">
        <v>0</v>
      </c>
      <c r="BR550" s="798">
        <v>0</v>
      </c>
      <c r="BS550" s="798">
        <v>0</v>
      </c>
      <c r="BT550" s="798">
        <v>0</v>
      </c>
      <c r="BU550" s="798">
        <v>0</v>
      </c>
      <c r="BV550" s="798">
        <v>0</v>
      </c>
      <c r="BW550" s="798">
        <v>0</v>
      </c>
      <c r="BX550" s="798">
        <v>0</v>
      </c>
      <c r="BY550" s="798">
        <v>0</v>
      </c>
      <c r="BZ550" s="798">
        <v>0</v>
      </c>
      <c r="CA550" s="784"/>
      <c r="CB550" s="798">
        <v>0</v>
      </c>
      <c r="CC550" s="798">
        <v>0.80547270697977857</v>
      </c>
      <c r="CD550" s="798">
        <v>0.80547270697977857</v>
      </c>
      <c r="CE550" s="798">
        <v>0.80547270697977857</v>
      </c>
      <c r="CF550" s="798">
        <v>0.80547270697977857</v>
      </c>
      <c r="CG550" s="798">
        <v>0.80547270697977857</v>
      </c>
      <c r="CH550" s="798">
        <v>0.80547270697977857</v>
      </c>
      <c r="CI550" s="798">
        <v>0.80547270697977857</v>
      </c>
      <c r="CJ550" s="798">
        <v>0.80547270697977857</v>
      </c>
      <c r="CK550" s="798">
        <v>0.24619099349548029</v>
      </c>
      <c r="CL550" s="798">
        <v>0</v>
      </c>
      <c r="CM550" s="798">
        <v>0</v>
      </c>
      <c r="CN550" s="798">
        <v>0</v>
      </c>
      <c r="CO550" s="798">
        <v>0</v>
      </c>
      <c r="CP550" s="798">
        <v>0</v>
      </c>
      <c r="CQ550" s="798">
        <v>0</v>
      </c>
      <c r="CR550" s="798">
        <v>0</v>
      </c>
      <c r="CS550" s="798">
        <v>0</v>
      </c>
      <c r="CT550" s="798">
        <v>0</v>
      </c>
      <c r="CU550" s="798">
        <v>0</v>
      </c>
      <c r="CV550" s="798">
        <v>0</v>
      </c>
      <c r="CW550" s="798">
        <v>0</v>
      </c>
      <c r="CX550" s="798">
        <v>0</v>
      </c>
      <c r="CY550" s="798">
        <v>0</v>
      </c>
      <c r="CZ550" s="798">
        <v>0</v>
      </c>
      <c r="DA550" s="799">
        <v>0</v>
      </c>
    </row>
    <row r="551" spans="2:105">
      <c r="B551" s="780">
        <v>19674</v>
      </c>
      <c r="C551" s="781" t="s">
        <v>682</v>
      </c>
      <c r="D551" s="781" t="s">
        <v>877</v>
      </c>
      <c r="E551" s="781" t="s">
        <v>120</v>
      </c>
      <c r="F551" s="781" t="s">
        <v>820</v>
      </c>
      <c r="G551" s="806" t="s">
        <v>821</v>
      </c>
      <c r="H551" s="807">
        <v>2016</v>
      </c>
      <c r="I551" s="784"/>
      <c r="J551" s="841" t="s">
        <v>976</v>
      </c>
      <c r="K551" s="842"/>
      <c r="L551" s="764" t="s">
        <v>741</v>
      </c>
      <c r="M551" s="781"/>
      <c r="N551" s="781"/>
      <c r="O551" s="781"/>
      <c r="P551" s="781"/>
      <c r="Q551" s="781"/>
      <c r="R551" s="781"/>
      <c r="S551" s="784"/>
      <c r="T551" s="843" t="s">
        <v>833</v>
      </c>
      <c r="U551" s="781" t="s">
        <v>764</v>
      </c>
      <c r="V551" s="801">
        <v>42657</v>
      </c>
      <c r="W551" s="801">
        <v>42657</v>
      </c>
      <c r="X551" s="801">
        <v>42657</v>
      </c>
      <c r="Y551" s="787" t="s">
        <v>864</v>
      </c>
      <c r="Z551" s="787">
        <v>101</v>
      </c>
      <c r="AA551" s="844" t="s">
        <v>833</v>
      </c>
      <c r="AB551" s="787">
        <v>1963</v>
      </c>
      <c r="AC551" s="790">
        <v>42735</v>
      </c>
      <c r="AD551" s="784"/>
      <c r="AE551" s="843" t="s">
        <v>825</v>
      </c>
      <c r="AF551" s="781"/>
      <c r="AG551" s="781"/>
      <c r="AH551" s="791"/>
      <c r="AI551" s="792">
        <v>14396.179999999998</v>
      </c>
      <c r="AJ551" s="793">
        <v>3.94</v>
      </c>
      <c r="AK551" s="784">
        <v>0</v>
      </c>
      <c r="AL551" s="845">
        <v>0.7153558458707564</v>
      </c>
      <c r="AM551" s="803">
        <v>0.50804770520498466</v>
      </c>
      <c r="AN551" s="803">
        <v>0.88785311651886756</v>
      </c>
      <c r="AO551" s="804">
        <v>0.85704271877003346</v>
      </c>
      <c r="AP551" s="784">
        <v>0</v>
      </c>
      <c r="AQ551" s="797">
        <v>10298.391521207664</v>
      </c>
      <c r="AR551" s="798">
        <v>2.0017079585076396</v>
      </c>
      <c r="AS551" s="798">
        <v>10298.391521207664</v>
      </c>
      <c r="AT551" s="798">
        <v>2.0017079585076396</v>
      </c>
      <c r="AU551" s="784">
        <v>0</v>
      </c>
      <c r="AV551" s="798">
        <v>9143.4590072357059</v>
      </c>
      <c r="AW551" s="798">
        <v>1.7155492309430007</v>
      </c>
      <c r="AX551" s="798">
        <v>9143.4590072357059</v>
      </c>
      <c r="AY551" s="798">
        <v>1.7155492309430007</v>
      </c>
      <c r="AZ551" s="784"/>
      <c r="BA551" s="798">
        <v>0</v>
      </c>
      <c r="BB551" s="798">
        <v>9143.4590072357059</v>
      </c>
      <c r="BC551" s="798">
        <v>9143.4590072357059</v>
      </c>
      <c r="BD551" s="798">
        <v>9143.4590072357059</v>
      </c>
      <c r="BE551" s="798">
        <v>9143.4590072357059</v>
      </c>
      <c r="BF551" s="798">
        <v>9143.4590072357059</v>
      </c>
      <c r="BG551" s="798">
        <v>9143.4590072357059</v>
      </c>
      <c r="BH551" s="798">
        <v>7731.3804529966792</v>
      </c>
      <c r="BI551" s="798">
        <v>0</v>
      </c>
      <c r="BJ551" s="798">
        <v>0</v>
      </c>
      <c r="BK551" s="798">
        <v>0</v>
      </c>
      <c r="BL551" s="798">
        <v>0</v>
      </c>
      <c r="BM551" s="798">
        <v>0</v>
      </c>
      <c r="BN551" s="798">
        <v>0</v>
      </c>
      <c r="BO551" s="798">
        <v>0</v>
      </c>
      <c r="BP551" s="798">
        <v>0</v>
      </c>
      <c r="BQ551" s="798">
        <v>0</v>
      </c>
      <c r="BR551" s="798">
        <v>0</v>
      </c>
      <c r="BS551" s="798">
        <v>0</v>
      </c>
      <c r="BT551" s="798">
        <v>0</v>
      </c>
      <c r="BU551" s="798">
        <v>0</v>
      </c>
      <c r="BV551" s="798">
        <v>0</v>
      </c>
      <c r="BW551" s="798">
        <v>0</v>
      </c>
      <c r="BX551" s="798">
        <v>0</v>
      </c>
      <c r="BY551" s="798">
        <v>0</v>
      </c>
      <c r="BZ551" s="798">
        <v>0</v>
      </c>
      <c r="CA551" s="784"/>
      <c r="CB551" s="798">
        <v>0</v>
      </c>
      <c r="CC551" s="798">
        <v>1.7155492309430007</v>
      </c>
      <c r="CD551" s="798">
        <v>1.7155492309430007</v>
      </c>
      <c r="CE551" s="798">
        <v>1.7155492309430007</v>
      </c>
      <c r="CF551" s="798">
        <v>1.7155492309430007</v>
      </c>
      <c r="CG551" s="798">
        <v>1.7155492309430007</v>
      </c>
      <c r="CH551" s="798">
        <v>1.7155492309430007</v>
      </c>
      <c r="CI551" s="798">
        <v>1.4506067976867438</v>
      </c>
      <c r="CJ551" s="798">
        <v>0</v>
      </c>
      <c r="CK551" s="798">
        <v>0</v>
      </c>
      <c r="CL551" s="798">
        <v>0</v>
      </c>
      <c r="CM551" s="798">
        <v>0</v>
      </c>
      <c r="CN551" s="798">
        <v>0</v>
      </c>
      <c r="CO551" s="798">
        <v>0</v>
      </c>
      <c r="CP551" s="798">
        <v>0</v>
      </c>
      <c r="CQ551" s="798">
        <v>0</v>
      </c>
      <c r="CR551" s="798">
        <v>0</v>
      </c>
      <c r="CS551" s="798">
        <v>0</v>
      </c>
      <c r="CT551" s="798">
        <v>0</v>
      </c>
      <c r="CU551" s="798">
        <v>0</v>
      </c>
      <c r="CV551" s="798">
        <v>0</v>
      </c>
      <c r="CW551" s="798">
        <v>0</v>
      </c>
      <c r="CX551" s="798">
        <v>0</v>
      </c>
      <c r="CY551" s="798">
        <v>0</v>
      </c>
      <c r="CZ551" s="798">
        <v>0</v>
      </c>
      <c r="DA551" s="799">
        <v>0</v>
      </c>
    </row>
    <row r="552" spans="2:105">
      <c r="B552" s="780">
        <v>19645</v>
      </c>
      <c r="C552" s="781" t="s">
        <v>682</v>
      </c>
      <c r="D552" s="781" t="s">
        <v>877</v>
      </c>
      <c r="E552" s="781" t="s">
        <v>120</v>
      </c>
      <c r="F552" s="781" t="s">
        <v>820</v>
      </c>
      <c r="G552" s="806" t="s">
        <v>821</v>
      </c>
      <c r="H552" s="807">
        <v>2016</v>
      </c>
      <c r="I552" s="784"/>
      <c r="J552" s="841" t="s">
        <v>977</v>
      </c>
      <c r="K552" s="842"/>
      <c r="L552" s="764" t="s">
        <v>741</v>
      </c>
      <c r="M552" s="781"/>
      <c r="N552" s="781"/>
      <c r="O552" s="781"/>
      <c r="P552" s="781"/>
      <c r="Q552" s="781"/>
      <c r="R552" s="781"/>
      <c r="S552" s="784"/>
      <c r="T552" s="843" t="s">
        <v>833</v>
      </c>
      <c r="U552" s="781" t="s">
        <v>764</v>
      </c>
      <c r="V552" s="801">
        <v>42633</v>
      </c>
      <c r="W552" s="801">
        <v>42633</v>
      </c>
      <c r="X552" s="801">
        <v>42633</v>
      </c>
      <c r="Y552" s="787" t="s">
        <v>864</v>
      </c>
      <c r="Z552" s="787">
        <v>27</v>
      </c>
      <c r="AA552" s="844" t="s">
        <v>833</v>
      </c>
      <c r="AB552" s="787">
        <v>1580</v>
      </c>
      <c r="AC552" s="790">
        <v>42735</v>
      </c>
      <c r="AD552" s="784"/>
      <c r="AE552" s="843" t="s">
        <v>825</v>
      </c>
      <c r="AF552" s="781"/>
      <c r="AG552" s="781"/>
      <c r="AH552" s="791"/>
      <c r="AI552" s="792">
        <v>7416.04</v>
      </c>
      <c r="AJ552" s="793">
        <v>0.85000000000000009</v>
      </c>
      <c r="AK552" s="784">
        <v>0</v>
      </c>
      <c r="AL552" s="845">
        <v>0.89504726513537991</v>
      </c>
      <c r="AM552" s="803">
        <v>0.63554975660260626</v>
      </c>
      <c r="AN552" s="803">
        <v>0.88785311651886767</v>
      </c>
      <c r="AO552" s="804">
        <v>0.85704271877003346</v>
      </c>
      <c r="AP552" s="784">
        <v>0</v>
      </c>
      <c r="AQ552" s="797">
        <v>6637.7063201345827</v>
      </c>
      <c r="AR552" s="798">
        <v>0.54021729311221534</v>
      </c>
      <c r="AS552" s="798">
        <v>6637.7063201345827</v>
      </c>
      <c r="AT552" s="798">
        <v>0.54021729311221534</v>
      </c>
      <c r="AU552" s="784">
        <v>0</v>
      </c>
      <c r="AV552" s="798">
        <v>5893.3082428684738</v>
      </c>
      <c r="AW552" s="798">
        <v>0.46298929761548113</v>
      </c>
      <c r="AX552" s="798">
        <v>5893.3082428684738</v>
      </c>
      <c r="AY552" s="798">
        <v>0.46298929761548113</v>
      </c>
      <c r="AZ552" s="784"/>
      <c r="BA552" s="798">
        <v>0</v>
      </c>
      <c r="BB552" s="798">
        <v>5893.3082428684738</v>
      </c>
      <c r="BC552" s="798">
        <v>5893.3082428684738</v>
      </c>
      <c r="BD552" s="798">
        <v>5893.3082428684738</v>
      </c>
      <c r="BE552" s="798">
        <v>5893.3082428684738</v>
      </c>
      <c r="BF552" s="798">
        <v>5893.3082428684738</v>
      </c>
      <c r="BG552" s="798">
        <v>4148.039226385863</v>
      </c>
      <c r="BH552" s="798">
        <v>0</v>
      </c>
      <c r="BI552" s="798">
        <v>0</v>
      </c>
      <c r="BJ552" s="798">
        <v>0</v>
      </c>
      <c r="BK552" s="798">
        <v>0</v>
      </c>
      <c r="BL552" s="798">
        <v>0</v>
      </c>
      <c r="BM552" s="798">
        <v>0</v>
      </c>
      <c r="BN552" s="798">
        <v>0</v>
      </c>
      <c r="BO552" s="798">
        <v>0</v>
      </c>
      <c r="BP552" s="798">
        <v>0</v>
      </c>
      <c r="BQ552" s="798">
        <v>0</v>
      </c>
      <c r="BR552" s="798">
        <v>0</v>
      </c>
      <c r="BS552" s="798">
        <v>0</v>
      </c>
      <c r="BT552" s="798">
        <v>0</v>
      </c>
      <c r="BU552" s="798">
        <v>0</v>
      </c>
      <c r="BV552" s="798">
        <v>0</v>
      </c>
      <c r="BW552" s="798">
        <v>0</v>
      </c>
      <c r="BX552" s="798">
        <v>0</v>
      </c>
      <c r="BY552" s="798">
        <v>0</v>
      </c>
      <c r="BZ552" s="798">
        <v>0</v>
      </c>
      <c r="CA552" s="784"/>
      <c r="CB552" s="798">
        <v>0</v>
      </c>
      <c r="CC552" s="798">
        <v>0.46298929761548113</v>
      </c>
      <c r="CD552" s="798">
        <v>0.46298929761548113</v>
      </c>
      <c r="CE552" s="798">
        <v>0.46298929761548113</v>
      </c>
      <c r="CF552" s="798">
        <v>0.46298929761548113</v>
      </c>
      <c r="CG552" s="798">
        <v>0.46298929761548113</v>
      </c>
      <c r="CH552" s="798">
        <v>0.32587770548568545</v>
      </c>
      <c r="CI552" s="798">
        <v>0</v>
      </c>
      <c r="CJ552" s="798">
        <v>0</v>
      </c>
      <c r="CK552" s="798">
        <v>0</v>
      </c>
      <c r="CL552" s="798">
        <v>0</v>
      </c>
      <c r="CM552" s="798">
        <v>0</v>
      </c>
      <c r="CN552" s="798">
        <v>0</v>
      </c>
      <c r="CO552" s="798">
        <v>0</v>
      </c>
      <c r="CP552" s="798">
        <v>0</v>
      </c>
      <c r="CQ552" s="798">
        <v>0</v>
      </c>
      <c r="CR552" s="798">
        <v>0</v>
      </c>
      <c r="CS552" s="798">
        <v>0</v>
      </c>
      <c r="CT552" s="798">
        <v>0</v>
      </c>
      <c r="CU552" s="798">
        <v>0</v>
      </c>
      <c r="CV552" s="798">
        <v>0</v>
      </c>
      <c r="CW552" s="798">
        <v>0</v>
      </c>
      <c r="CX552" s="798">
        <v>0</v>
      </c>
      <c r="CY552" s="798">
        <v>0</v>
      </c>
      <c r="CZ552" s="798">
        <v>0</v>
      </c>
      <c r="DA552" s="799">
        <v>0</v>
      </c>
    </row>
    <row r="553" spans="2:105">
      <c r="B553" s="780">
        <v>19565</v>
      </c>
      <c r="C553" s="781" t="s">
        <v>682</v>
      </c>
      <c r="D553" s="781" t="s">
        <v>877</v>
      </c>
      <c r="E553" s="781" t="s">
        <v>120</v>
      </c>
      <c r="F553" s="781" t="s">
        <v>820</v>
      </c>
      <c r="G553" s="806" t="s">
        <v>821</v>
      </c>
      <c r="H553" s="807">
        <v>2016</v>
      </c>
      <c r="I553" s="784"/>
      <c r="J553" s="841" t="s">
        <v>978</v>
      </c>
      <c r="K553" s="842"/>
      <c r="L553" s="764" t="s">
        <v>741</v>
      </c>
      <c r="M553" s="781"/>
      <c r="N553" s="781"/>
      <c r="O553" s="781"/>
      <c r="P553" s="781"/>
      <c r="Q553" s="781"/>
      <c r="R553" s="781"/>
      <c r="S553" s="784"/>
      <c r="T553" s="843" t="s">
        <v>833</v>
      </c>
      <c r="U553" s="781" t="s">
        <v>764</v>
      </c>
      <c r="V553" s="801">
        <v>42569.535682870373</v>
      </c>
      <c r="W553" s="801">
        <v>42558</v>
      </c>
      <c r="X553" s="801">
        <v>42558</v>
      </c>
      <c r="Y553" s="787" t="s">
        <v>864</v>
      </c>
      <c r="Z553" s="787">
        <v>18</v>
      </c>
      <c r="AA553" s="844" t="s">
        <v>833</v>
      </c>
      <c r="AB553" s="787">
        <v>456</v>
      </c>
      <c r="AC553" s="790">
        <v>42643</v>
      </c>
      <c r="AD553" s="784"/>
      <c r="AE553" s="843" t="s">
        <v>825</v>
      </c>
      <c r="AF553" s="781"/>
      <c r="AG553" s="781"/>
      <c r="AH553" s="791"/>
      <c r="AI553" s="792">
        <v>4245.41</v>
      </c>
      <c r="AJ553" s="793">
        <v>1.1299999999999999</v>
      </c>
      <c r="AK553" s="784">
        <v>0</v>
      </c>
      <c r="AL553" s="845">
        <v>0.8950472651353798</v>
      </c>
      <c r="AM553" s="803">
        <v>0.63554975660260615</v>
      </c>
      <c r="AN553" s="803">
        <v>0.88785311651886767</v>
      </c>
      <c r="AO553" s="804">
        <v>0.85704271877003357</v>
      </c>
      <c r="AP553" s="784">
        <v>0</v>
      </c>
      <c r="AQ553" s="797">
        <v>3799.8426098783925</v>
      </c>
      <c r="AR553" s="798">
        <v>0.71817122496094488</v>
      </c>
      <c r="AS553" s="798">
        <v>3799.8426098783925</v>
      </c>
      <c r="AT553" s="798">
        <v>0.71817122496094488</v>
      </c>
      <c r="AU553" s="784">
        <v>0</v>
      </c>
      <c r="AV553" s="798">
        <v>3373.7021034617187</v>
      </c>
      <c r="AW553" s="798">
        <v>0.61550341918293361</v>
      </c>
      <c r="AX553" s="798">
        <v>3373.7021034617187</v>
      </c>
      <c r="AY553" s="798">
        <v>0.61550341918293361</v>
      </c>
      <c r="AZ553" s="784"/>
      <c r="BA553" s="798">
        <v>0</v>
      </c>
      <c r="BB553" s="798">
        <v>3373.7021034617187</v>
      </c>
      <c r="BC553" s="798">
        <v>3373.7021034617187</v>
      </c>
      <c r="BD553" s="798">
        <v>3373.7021034617187</v>
      </c>
      <c r="BE553" s="798">
        <v>3373.7021034617187</v>
      </c>
      <c r="BF553" s="798">
        <v>3373.7021034617187</v>
      </c>
      <c r="BG553" s="798">
        <v>3373.7021034617187</v>
      </c>
      <c r="BH553" s="798">
        <v>2207.2291110750357</v>
      </c>
      <c r="BI553" s="798">
        <v>0</v>
      </c>
      <c r="BJ553" s="798">
        <v>0</v>
      </c>
      <c r="BK553" s="798">
        <v>0</v>
      </c>
      <c r="BL553" s="798">
        <v>0</v>
      </c>
      <c r="BM553" s="798">
        <v>0</v>
      </c>
      <c r="BN553" s="798">
        <v>0</v>
      </c>
      <c r="BO553" s="798">
        <v>0</v>
      </c>
      <c r="BP553" s="798">
        <v>0</v>
      </c>
      <c r="BQ553" s="798">
        <v>0</v>
      </c>
      <c r="BR553" s="798">
        <v>0</v>
      </c>
      <c r="BS553" s="798">
        <v>0</v>
      </c>
      <c r="BT553" s="798">
        <v>0</v>
      </c>
      <c r="BU553" s="798">
        <v>0</v>
      </c>
      <c r="BV553" s="798">
        <v>0</v>
      </c>
      <c r="BW553" s="798">
        <v>0</v>
      </c>
      <c r="BX553" s="798">
        <v>0</v>
      </c>
      <c r="BY553" s="798">
        <v>0</v>
      </c>
      <c r="BZ553" s="798">
        <v>0</v>
      </c>
      <c r="CA553" s="784"/>
      <c r="CB553" s="798">
        <v>0</v>
      </c>
      <c r="CC553" s="798">
        <v>0.61550341918293361</v>
      </c>
      <c r="CD553" s="798">
        <v>0.61550341918293361</v>
      </c>
      <c r="CE553" s="798">
        <v>0.61550341918293361</v>
      </c>
      <c r="CF553" s="798">
        <v>0.61550341918293361</v>
      </c>
      <c r="CG553" s="798">
        <v>0.61550341918293361</v>
      </c>
      <c r="CH553" s="798">
        <v>0.61550341918293361</v>
      </c>
      <c r="CI553" s="798">
        <v>0.40269028595998174</v>
      </c>
      <c r="CJ553" s="798">
        <v>0</v>
      </c>
      <c r="CK553" s="798">
        <v>0</v>
      </c>
      <c r="CL553" s="798">
        <v>0</v>
      </c>
      <c r="CM553" s="798">
        <v>0</v>
      </c>
      <c r="CN553" s="798">
        <v>0</v>
      </c>
      <c r="CO553" s="798">
        <v>0</v>
      </c>
      <c r="CP553" s="798">
        <v>0</v>
      </c>
      <c r="CQ553" s="798">
        <v>0</v>
      </c>
      <c r="CR553" s="798">
        <v>0</v>
      </c>
      <c r="CS553" s="798">
        <v>0</v>
      </c>
      <c r="CT553" s="798">
        <v>0</v>
      </c>
      <c r="CU553" s="798">
        <v>0</v>
      </c>
      <c r="CV553" s="798">
        <v>0</v>
      </c>
      <c r="CW553" s="798">
        <v>0</v>
      </c>
      <c r="CX553" s="798">
        <v>0</v>
      </c>
      <c r="CY553" s="798">
        <v>0</v>
      </c>
      <c r="CZ553" s="798">
        <v>0</v>
      </c>
      <c r="DA553" s="799">
        <v>0</v>
      </c>
    </row>
    <row r="554" spans="2:105">
      <c r="B554" s="780">
        <v>19540</v>
      </c>
      <c r="C554" s="781" t="s">
        <v>682</v>
      </c>
      <c r="D554" s="781" t="s">
        <v>877</v>
      </c>
      <c r="E554" s="781" t="s">
        <v>120</v>
      </c>
      <c r="F554" s="781" t="s">
        <v>820</v>
      </c>
      <c r="G554" s="806" t="s">
        <v>821</v>
      </c>
      <c r="H554" s="807">
        <v>2016</v>
      </c>
      <c r="I554" s="784"/>
      <c r="J554" s="841" t="s">
        <v>979</v>
      </c>
      <c r="K554" s="842"/>
      <c r="L554" s="764" t="s">
        <v>741</v>
      </c>
      <c r="M554" s="781"/>
      <c r="N554" s="781"/>
      <c r="O554" s="781"/>
      <c r="P554" s="781"/>
      <c r="Q554" s="781"/>
      <c r="R554" s="781"/>
      <c r="S554" s="784"/>
      <c r="T554" s="843" t="s">
        <v>833</v>
      </c>
      <c r="U554" s="781" t="s">
        <v>764</v>
      </c>
      <c r="V554" s="801">
        <v>42558.613854166666</v>
      </c>
      <c r="W554" s="801">
        <v>42548</v>
      </c>
      <c r="X554" s="801">
        <v>42548</v>
      </c>
      <c r="Y554" s="787" t="s">
        <v>864</v>
      </c>
      <c r="Z554" s="787">
        <v>28</v>
      </c>
      <c r="AA554" s="844" t="s">
        <v>833</v>
      </c>
      <c r="AB554" s="787">
        <v>668</v>
      </c>
      <c r="AC554" s="790">
        <v>42643</v>
      </c>
      <c r="AD554" s="784"/>
      <c r="AE554" s="843" t="s">
        <v>825</v>
      </c>
      <c r="AF554" s="781"/>
      <c r="AG554" s="781"/>
      <c r="AH554" s="791"/>
      <c r="AI554" s="792">
        <v>4940.7299999999996</v>
      </c>
      <c r="AJ554" s="793">
        <v>1.5659999999999998</v>
      </c>
      <c r="AK554" s="784">
        <v>0</v>
      </c>
      <c r="AL554" s="845">
        <v>0.81295529823202906</v>
      </c>
      <c r="AM554" s="803">
        <v>0.57725838851875155</v>
      </c>
      <c r="AN554" s="803">
        <v>0.88785311651886756</v>
      </c>
      <c r="AO554" s="804">
        <v>0.85704271877003346</v>
      </c>
      <c r="AP554" s="784">
        <v>0</v>
      </c>
      <c r="AQ554" s="797">
        <v>4016.5926306339325</v>
      </c>
      <c r="AR554" s="798">
        <v>0.90398663642036481</v>
      </c>
      <c r="AS554" s="798">
        <v>4016.5926306339325</v>
      </c>
      <c r="AT554" s="798">
        <v>0.90398663642036481</v>
      </c>
      <c r="AU554" s="784">
        <v>0</v>
      </c>
      <c r="AV554" s="798">
        <v>3566.1442848950537</v>
      </c>
      <c r="AW554" s="798">
        <v>0.77475516460948723</v>
      </c>
      <c r="AX554" s="798">
        <v>3566.1442848950537</v>
      </c>
      <c r="AY554" s="798">
        <v>0.77475516460948723</v>
      </c>
      <c r="AZ554" s="784"/>
      <c r="BA554" s="798">
        <v>0</v>
      </c>
      <c r="BB554" s="798">
        <v>3566.1442848950537</v>
      </c>
      <c r="BC554" s="798">
        <v>3566.1442848950537</v>
      </c>
      <c r="BD554" s="798">
        <v>3566.1442848950537</v>
      </c>
      <c r="BE554" s="798">
        <v>3566.1442848950537</v>
      </c>
      <c r="BF554" s="798">
        <v>3566.1442848950537</v>
      </c>
      <c r="BG554" s="798">
        <v>3566.1442848950537</v>
      </c>
      <c r="BH554" s="798">
        <v>3566.1442848950537</v>
      </c>
      <c r="BI554" s="798">
        <v>3294.8686499109622</v>
      </c>
      <c r="BJ554" s="798">
        <v>0</v>
      </c>
      <c r="BK554" s="798">
        <v>0</v>
      </c>
      <c r="BL554" s="798">
        <v>0</v>
      </c>
      <c r="BM554" s="798">
        <v>0</v>
      </c>
      <c r="BN554" s="798">
        <v>0</v>
      </c>
      <c r="BO554" s="798">
        <v>0</v>
      </c>
      <c r="BP554" s="798">
        <v>0</v>
      </c>
      <c r="BQ554" s="798">
        <v>0</v>
      </c>
      <c r="BR554" s="798">
        <v>0</v>
      </c>
      <c r="BS554" s="798">
        <v>0</v>
      </c>
      <c r="BT554" s="798">
        <v>0</v>
      </c>
      <c r="BU554" s="798">
        <v>0</v>
      </c>
      <c r="BV554" s="798">
        <v>0</v>
      </c>
      <c r="BW554" s="798">
        <v>0</v>
      </c>
      <c r="BX554" s="798">
        <v>0</v>
      </c>
      <c r="BY554" s="798">
        <v>0</v>
      </c>
      <c r="BZ554" s="798">
        <v>0</v>
      </c>
      <c r="CA554" s="784"/>
      <c r="CB554" s="798">
        <v>0</v>
      </c>
      <c r="CC554" s="798">
        <v>0.77475516460948723</v>
      </c>
      <c r="CD554" s="798">
        <v>0.77475516460948723</v>
      </c>
      <c r="CE554" s="798">
        <v>0.77475516460948723</v>
      </c>
      <c r="CF554" s="798">
        <v>0.77475516460948723</v>
      </c>
      <c r="CG554" s="798">
        <v>0.77475516460948723</v>
      </c>
      <c r="CH554" s="798">
        <v>0.77475516460948723</v>
      </c>
      <c r="CI554" s="798">
        <v>0.77475516460948723</v>
      </c>
      <c r="CJ554" s="798">
        <v>0.71581974796724457</v>
      </c>
      <c r="CK554" s="798">
        <v>0</v>
      </c>
      <c r="CL554" s="798">
        <v>0</v>
      </c>
      <c r="CM554" s="798">
        <v>0</v>
      </c>
      <c r="CN554" s="798">
        <v>0</v>
      </c>
      <c r="CO554" s="798">
        <v>0</v>
      </c>
      <c r="CP554" s="798">
        <v>0</v>
      </c>
      <c r="CQ554" s="798">
        <v>0</v>
      </c>
      <c r="CR554" s="798">
        <v>0</v>
      </c>
      <c r="CS554" s="798">
        <v>0</v>
      </c>
      <c r="CT554" s="798">
        <v>0</v>
      </c>
      <c r="CU554" s="798">
        <v>0</v>
      </c>
      <c r="CV554" s="798">
        <v>0</v>
      </c>
      <c r="CW554" s="798">
        <v>0</v>
      </c>
      <c r="CX554" s="798">
        <v>0</v>
      </c>
      <c r="CY554" s="798">
        <v>0</v>
      </c>
      <c r="CZ554" s="798">
        <v>0</v>
      </c>
      <c r="DA554" s="799">
        <v>0</v>
      </c>
    </row>
    <row r="555" spans="2:105">
      <c r="B555" s="780">
        <v>19585</v>
      </c>
      <c r="C555" s="781" t="s">
        <v>682</v>
      </c>
      <c r="D555" s="781" t="s">
        <v>877</v>
      </c>
      <c r="E555" s="781" t="s">
        <v>120</v>
      </c>
      <c r="F555" s="781" t="s">
        <v>820</v>
      </c>
      <c r="G555" s="806" t="s">
        <v>821</v>
      </c>
      <c r="H555" s="807">
        <v>2016</v>
      </c>
      <c r="I555" s="784"/>
      <c r="J555" s="841" t="s">
        <v>980</v>
      </c>
      <c r="K555" s="842"/>
      <c r="L555" s="764" t="s">
        <v>741</v>
      </c>
      <c r="M555" s="781"/>
      <c r="N555" s="781"/>
      <c r="O555" s="781"/>
      <c r="P555" s="781"/>
      <c r="Q555" s="781"/>
      <c r="R555" s="781"/>
      <c r="S555" s="784"/>
      <c r="T555" s="843" t="s">
        <v>833</v>
      </c>
      <c r="U555" s="781" t="s">
        <v>764</v>
      </c>
      <c r="V555" s="801">
        <v>42573.034537037034</v>
      </c>
      <c r="W555" s="801">
        <v>42566</v>
      </c>
      <c r="X555" s="801">
        <v>42566</v>
      </c>
      <c r="Y555" s="787" t="s">
        <v>864</v>
      </c>
      <c r="Z555" s="787">
        <v>58</v>
      </c>
      <c r="AA555" s="844" t="s">
        <v>833</v>
      </c>
      <c r="AB555" s="787">
        <v>992</v>
      </c>
      <c r="AC555" s="790">
        <v>42643</v>
      </c>
      <c r="AD555" s="784"/>
      <c r="AE555" s="843" t="s">
        <v>825</v>
      </c>
      <c r="AF555" s="781"/>
      <c r="AG555" s="781"/>
      <c r="AH555" s="791"/>
      <c r="AI555" s="792">
        <v>16061.5</v>
      </c>
      <c r="AJ555" s="793">
        <v>3.5</v>
      </c>
      <c r="AK555" s="784">
        <v>0</v>
      </c>
      <c r="AL555" s="845">
        <v>0.6311383629607431</v>
      </c>
      <c r="AM555" s="803">
        <v>0.448154917161382</v>
      </c>
      <c r="AN555" s="803">
        <v>0.88785311651886767</v>
      </c>
      <c r="AO555" s="804">
        <v>0.85704271877003346</v>
      </c>
      <c r="AP555" s="784">
        <v>0</v>
      </c>
      <c r="AQ555" s="797">
        <v>10137.028816693975</v>
      </c>
      <c r="AR555" s="798">
        <v>1.568542210064837</v>
      </c>
      <c r="AS555" s="798">
        <v>10137.028816693975</v>
      </c>
      <c r="AT555" s="798">
        <v>1.568542210064837</v>
      </c>
      <c r="AU555" s="784">
        <v>0</v>
      </c>
      <c r="AV555" s="798">
        <v>9000.1926271433149</v>
      </c>
      <c r="AW555" s="798">
        <v>1.3443076802195248</v>
      </c>
      <c r="AX555" s="798">
        <v>9000.1926271433149</v>
      </c>
      <c r="AY555" s="798">
        <v>1.3443076802195248</v>
      </c>
      <c r="AZ555" s="784"/>
      <c r="BA555" s="798">
        <v>0</v>
      </c>
      <c r="BB555" s="798">
        <v>9000.1926271433149</v>
      </c>
      <c r="BC555" s="798">
        <v>9000.1926271433149</v>
      </c>
      <c r="BD555" s="798">
        <v>9000.1926271433149</v>
      </c>
      <c r="BE555" s="798">
        <v>9000.1926271433149</v>
      </c>
      <c r="BF555" s="798">
        <v>9000.1926271433149</v>
      </c>
      <c r="BG555" s="798">
        <v>4030.3760838482276</v>
      </c>
      <c r="BH555" s="798">
        <v>0</v>
      </c>
      <c r="BI555" s="798">
        <v>0</v>
      </c>
      <c r="BJ555" s="798">
        <v>0</v>
      </c>
      <c r="BK555" s="798">
        <v>0</v>
      </c>
      <c r="BL555" s="798">
        <v>0</v>
      </c>
      <c r="BM555" s="798">
        <v>0</v>
      </c>
      <c r="BN555" s="798">
        <v>0</v>
      </c>
      <c r="BO555" s="798">
        <v>0</v>
      </c>
      <c r="BP555" s="798">
        <v>0</v>
      </c>
      <c r="BQ555" s="798">
        <v>0</v>
      </c>
      <c r="BR555" s="798">
        <v>0</v>
      </c>
      <c r="BS555" s="798">
        <v>0</v>
      </c>
      <c r="BT555" s="798">
        <v>0</v>
      </c>
      <c r="BU555" s="798">
        <v>0</v>
      </c>
      <c r="BV555" s="798">
        <v>0</v>
      </c>
      <c r="BW555" s="798">
        <v>0</v>
      </c>
      <c r="BX555" s="798">
        <v>0</v>
      </c>
      <c r="BY555" s="798">
        <v>0</v>
      </c>
      <c r="BZ555" s="798">
        <v>0</v>
      </c>
      <c r="CA555" s="784"/>
      <c r="CB555" s="798">
        <v>0</v>
      </c>
      <c r="CC555" s="798">
        <v>1.3443076802195248</v>
      </c>
      <c r="CD555" s="798">
        <v>1.3443076802195248</v>
      </c>
      <c r="CE555" s="798">
        <v>1.3443076802195248</v>
      </c>
      <c r="CF555" s="798">
        <v>1.3443076802195248</v>
      </c>
      <c r="CG555" s="798">
        <v>1.3443076802195248</v>
      </c>
      <c r="CH555" s="798">
        <v>0.60199439591438741</v>
      </c>
      <c r="CI555" s="798">
        <v>0</v>
      </c>
      <c r="CJ555" s="798">
        <v>0</v>
      </c>
      <c r="CK555" s="798">
        <v>0</v>
      </c>
      <c r="CL555" s="798">
        <v>0</v>
      </c>
      <c r="CM555" s="798">
        <v>0</v>
      </c>
      <c r="CN555" s="798">
        <v>0</v>
      </c>
      <c r="CO555" s="798">
        <v>0</v>
      </c>
      <c r="CP555" s="798">
        <v>0</v>
      </c>
      <c r="CQ555" s="798">
        <v>0</v>
      </c>
      <c r="CR555" s="798">
        <v>0</v>
      </c>
      <c r="CS555" s="798">
        <v>0</v>
      </c>
      <c r="CT555" s="798">
        <v>0</v>
      </c>
      <c r="CU555" s="798">
        <v>0</v>
      </c>
      <c r="CV555" s="798">
        <v>0</v>
      </c>
      <c r="CW555" s="798">
        <v>0</v>
      </c>
      <c r="CX555" s="798">
        <v>0</v>
      </c>
      <c r="CY555" s="798">
        <v>0</v>
      </c>
      <c r="CZ555" s="798">
        <v>0</v>
      </c>
      <c r="DA555" s="799">
        <v>0</v>
      </c>
    </row>
    <row r="556" spans="2:105">
      <c r="B556" s="780">
        <v>19605</v>
      </c>
      <c r="C556" s="781" t="s">
        <v>682</v>
      </c>
      <c r="D556" s="781" t="s">
        <v>877</v>
      </c>
      <c r="E556" s="781" t="s">
        <v>120</v>
      </c>
      <c r="F556" s="781" t="s">
        <v>820</v>
      </c>
      <c r="G556" s="806" t="s">
        <v>821</v>
      </c>
      <c r="H556" s="807">
        <v>2016</v>
      </c>
      <c r="I556" s="784"/>
      <c r="J556" s="841" t="s">
        <v>981</v>
      </c>
      <c r="K556" s="842"/>
      <c r="L556" s="764" t="s">
        <v>741</v>
      </c>
      <c r="M556" s="781"/>
      <c r="N556" s="781"/>
      <c r="O556" s="781"/>
      <c r="P556" s="781"/>
      <c r="Q556" s="781"/>
      <c r="R556" s="781"/>
      <c r="S556" s="784"/>
      <c r="T556" s="843" t="s">
        <v>833</v>
      </c>
      <c r="U556" s="781" t="s">
        <v>764</v>
      </c>
      <c r="V556" s="801">
        <v>42597.641122685185</v>
      </c>
      <c r="W556" s="801">
        <v>42592</v>
      </c>
      <c r="X556" s="801">
        <v>42592</v>
      </c>
      <c r="Y556" s="787" t="s">
        <v>864</v>
      </c>
      <c r="Z556" s="787">
        <v>57</v>
      </c>
      <c r="AA556" s="844" t="s">
        <v>833</v>
      </c>
      <c r="AB556" s="787">
        <v>1188.27532</v>
      </c>
      <c r="AC556" s="790">
        <v>42643</v>
      </c>
      <c r="AD556" s="784"/>
      <c r="AE556" s="843" t="s">
        <v>825</v>
      </c>
      <c r="AF556" s="781"/>
      <c r="AG556" s="781"/>
      <c r="AH556" s="791"/>
      <c r="AI556" s="792">
        <v>7982.4420000000009</v>
      </c>
      <c r="AJ556" s="793">
        <v>2.4659999999999997</v>
      </c>
      <c r="AK556" s="784">
        <v>0</v>
      </c>
      <c r="AL556" s="845">
        <v>0.66515143638311025</v>
      </c>
      <c r="AM556" s="803">
        <v>0.47230671492328274</v>
      </c>
      <c r="AN556" s="803">
        <v>0.88785311651886778</v>
      </c>
      <c r="AO556" s="804">
        <v>0.85704271877003357</v>
      </c>
      <c r="AP556" s="784">
        <v>0</v>
      </c>
      <c r="AQ556" s="797">
        <v>5309.5327621448678</v>
      </c>
      <c r="AR556" s="798">
        <v>1.1647083590008152</v>
      </c>
      <c r="AS556" s="798">
        <v>5309.5327621448678</v>
      </c>
      <c r="AT556" s="798">
        <v>1.1647083590008152</v>
      </c>
      <c r="AU556" s="784">
        <v>0</v>
      </c>
      <c r="AV556" s="798">
        <v>4714.0852101293531</v>
      </c>
      <c r="AW556" s="798">
        <v>0.99820481857224286</v>
      </c>
      <c r="AX556" s="798">
        <v>4714.0852101293531</v>
      </c>
      <c r="AY556" s="798">
        <v>0.99820481857224286</v>
      </c>
      <c r="AZ556" s="784"/>
      <c r="BA556" s="798">
        <v>0</v>
      </c>
      <c r="BB556" s="798">
        <v>4714.0852101293531</v>
      </c>
      <c r="BC556" s="798">
        <v>4714.0852101293531</v>
      </c>
      <c r="BD556" s="798">
        <v>4714.0852101293531</v>
      </c>
      <c r="BE556" s="798">
        <v>4714.0852101293531</v>
      </c>
      <c r="BF556" s="798">
        <v>4714.0852101293531</v>
      </c>
      <c r="BG556" s="798">
        <v>4714.0852101293531</v>
      </c>
      <c r="BH556" s="798">
        <v>4714.0852101293531</v>
      </c>
      <c r="BI556" s="798">
        <v>3507.4881725180176</v>
      </c>
      <c r="BJ556" s="798">
        <v>354.98408206250292</v>
      </c>
      <c r="BK556" s="798">
        <v>354.98408206250292</v>
      </c>
      <c r="BL556" s="798">
        <v>354.98408206250292</v>
      </c>
      <c r="BM556" s="798">
        <v>354.98408206250292</v>
      </c>
      <c r="BN556" s="798">
        <v>354.98408206250292</v>
      </c>
      <c r="BO556" s="798">
        <v>354.98408206250292</v>
      </c>
      <c r="BP556" s="798">
        <v>354.98408206250292</v>
      </c>
      <c r="BQ556" s="798">
        <v>158.46524515919606</v>
      </c>
      <c r="BR556" s="798">
        <v>0</v>
      </c>
      <c r="BS556" s="798">
        <v>0</v>
      </c>
      <c r="BT556" s="798">
        <v>0</v>
      </c>
      <c r="BU556" s="798">
        <v>0</v>
      </c>
      <c r="BV556" s="798">
        <v>0</v>
      </c>
      <c r="BW556" s="798">
        <v>0</v>
      </c>
      <c r="BX556" s="798">
        <v>0</v>
      </c>
      <c r="BY556" s="798">
        <v>0</v>
      </c>
      <c r="BZ556" s="798">
        <v>0</v>
      </c>
      <c r="CA556" s="784"/>
      <c r="CB556" s="798">
        <v>0</v>
      </c>
      <c r="CC556" s="798">
        <v>0.99820481857224286</v>
      </c>
      <c r="CD556" s="798">
        <v>0.99820481857224286</v>
      </c>
      <c r="CE556" s="798">
        <v>0.99820481857224286</v>
      </c>
      <c r="CF556" s="798">
        <v>0.99820481857224286</v>
      </c>
      <c r="CG556" s="798">
        <v>0.99820481857224286</v>
      </c>
      <c r="CH556" s="798">
        <v>0.99820481857224286</v>
      </c>
      <c r="CI556" s="798">
        <v>0.99820481857224286</v>
      </c>
      <c r="CJ556" s="798">
        <v>0.74270859325357086</v>
      </c>
      <c r="CK556" s="798">
        <v>7.5167674201101639E-2</v>
      </c>
      <c r="CL556" s="798">
        <v>7.5167674201101639E-2</v>
      </c>
      <c r="CM556" s="798">
        <v>7.5167674201101639E-2</v>
      </c>
      <c r="CN556" s="798">
        <v>7.5167674201101639E-2</v>
      </c>
      <c r="CO556" s="798">
        <v>7.5167674201101639E-2</v>
      </c>
      <c r="CP556" s="798">
        <v>7.5167674201101639E-2</v>
      </c>
      <c r="CQ556" s="798">
        <v>7.5167674201101639E-2</v>
      </c>
      <c r="CR556" s="798">
        <v>3.3554924071854203E-2</v>
      </c>
      <c r="CS556" s="798">
        <v>0</v>
      </c>
      <c r="CT556" s="798">
        <v>0</v>
      </c>
      <c r="CU556" s="798">
        <v>0</v>
      </c>
      <c r="CV556" s="798">
        <v>0</v>
      </c>
      <c r="CW556" s="798">
        <v>0</v>
      </c>
      <c r="CX556" s="798">
        <v>0</v>
      </c>
      <c r="CY556" s="798">
        <v>0</v>
      </c>
      <c r="CZ556" s="798">
        <v>0</v>
      </c>
      <c r="DA556" s="799">
        <v>0</v>
      </c>
    </row>
    <row r="557" spans="2:105">
      <c r="B557" s="780">
        <v>19587</v>
      </c>
      <c r="C557" s="781" t="s">
        <v>682</v>
      </c>
      <c r="D557" s="781" t="s">
        <v>877</v>
      </c>
      <c r="E557" s="781" t="s">
        <v>120</v>
      </c>
      <c r="F557" s="781" t="s">
        <v>820</v>
      </c>
      <c r="G557" s="806" t="s">
        <v>821</v>
      </c>
      <c r="H557" s="807">
        <v>2016</v>
      </c>
      <c r="I557" s="784"/>
      <c r="J557" s="841" t="s">
        <v>982</v>
      </c>
      <c r="K557" s="842"/>
      <c r="L557" s="764" t="s">
        <v>741</v>
      </c>
      <c r="M557" s="781"/>
      <c r="N557" s="781"/>
      <c r="O557" s="781"/>
      <c r="P557" s="781"/>
      <c r="Q557" s="781"/>
      <c r="R557" s="781"/>
      <c r="S557" s="784"/>
      <c r="T557" s="843" t="s">
        <v>833</v>
      </c>
      <c r="U557" s="781" t="s">
        <v>764</v>
      </c>
      <c r="V557" s="801">
        <v>42584.537303240744</v>
      </c>
      <c r="W557" s="801">
        <v>42572</v>
      </c>
      <c r="X557" s="801">
        <v>42572</v>
      </c>
      <c r="Y557" s="787" t="s">
        <v>864</v>
      </c>
      <c r="Z557" s="787">
        <v>101</v>
      </c>
      <c r="AA557" s="844" t="s">
        <v>833</v>
      </c>
      <c r="AB557" s="787">
        <v>2000</v>
      </c>
      <c r="AC557" s="790">
        <v>42643</v>
      </c>
      <c r="AD557" s="784"/>
      <c r="AE557" s="843" t="s">
        <v>825</v>
      </c>
      <c r="AF557" s="781"/>
      <c r="AG557" s="781"/>
      <c r="AH557" s="791"/>
      <c r="AI557" s="792">
        <v>16022.832</v>
      </c>
      <c r="AJ557" s="793">
        <v>4.4359999999999999</v>
      </c>
      <c r="AK557" s="784">
        <v>0</v>
      </c>
      <c r="AL557" s="845">
        <v>0.61330520621046603</v>
      </c>
      <c r="AM557" s="803">
        <v>0.43549205691524689</v>
      </c>
      <c r="AN557" s="803">
        <v>0.88785311651886756</v>
      </c>
      <c r="AO557" s="804">
        <v>0.85704271877003368</v>
      </c>
      <c r="AP557" s="784">
        <v>0</v>
      </c>
      <c r="AQ557" s="797">
        <v>9826.8862838356545</v>
      </c>
      <c r="AR557" s="798">
        <v>1.9318427644760352</v>
      </c>
      <c r="AS557" s="798">
        <v>9826.8862838356545</v>
      </c>
      <c r="AT557" s="798">
        <v>1.9318427644760352</v>
      </c>
      <c r="AU557" s="784">
        <v>0</v>
      </c>
      <c r="AV557" s="798">
        <v>8724.831612779999</v>
      </c>
      <c r="AW557" s="798">
        <v>1.655671775102759</v>
      </c>
      <c r="AX557" s="798">
        <v>8724.831612779999</v>
      </c>
      <c r="AY557" s="798">
        <v>1.655671775102759</v>
      </c>
      <c r="AZ557" s="784"/>
      <c r="BA557" s="798">
        <v>0</v>
      </c>
      <c r="BB557" s="798">
        <v>8724.831612779999</v>
      </c>
      <c r="BC557" s="798">
        <v>8724.831612779999</v>
      </c>
      <c r="BD557" s="798">
        <v>8724.831612779999</v>
      </c>
      <c r="BE557" s="798">
        <v>8724.831612779999</v>
      </c>
      <c r="BF557" s="798">
        <v>8724.831612779999</v>
      </c>
      <c r="BG557" s="798">
        <v>8724.831612779999</v>
      </c>
      <c r="BH557" s="798">
        <v>8038.8260263930906</v>
      </c>
      <c r="BI557" s="798">
        <v>0</v>
      </c>
      <c r="BJ557" s="798">
        <v>0</v>
      </c>
      <c r="BK557" s="798">
        <v>0</v>
      </c>
      <c r="BL557" s="798">
        <v>0</v>
      </c>
      <c r="BM557" s="798">
        <v>0</v>
      </c>
      <c r="BN557" s="798">
        <v>0</v>
      </c>
      <c r="BO557" s="798">
        <v>0</v>
      </c>
      <c r="BP557" s="798">
        <v>0</v>
      </c>
      <c r="BQ557" s="798">
        <v>0</v>
      </c>
      <c r="BR557" s="798">
        <v>0</v>
      </c>
      <c r="BS557" s="798">
        <v>0</v>
      </c>
      <c r="BT557" s="798">
        <v>0</v>
      </c>
      <c r="BU557" s="798">
        <v>0</v>
      </c>
      <c r="BV557" s="798">
        <v>0</v>
      </c>
      <c r="BW557" s="798">
        <v>0</v>
      </c>
      <c r="BX557" s="798">
        <v>0</v>
      </c>
      <c r="BY557" s="798">
        <v>0</v>
      </c>
      <c r="BZ557" s="798">
        <v>0</v>
      </c>
      <c r="CA557" s="784"/>
      <c r="CB557" s="798">
        <v>0</v>
      </c>
      <c r="CC557" s="798">
        <v>1.655671775102759</v>
      </c>
      <c r="CD557" s="798">
        <v>1.655671775102759</v>
      </c>
      <c r="CE557" s="798">
        <v>1.655671775102759</v>
      </c>
      <c r="CF557" s="798">
        <v>1.655671775102759</v>
      </c>
      <c r="CG557" s="798">
        <v>1.655671775102759</v>
      </c>
      <c r="CH557" s="798">
        <v>1.655671775102759</v>
      </c>
      <c r="CI557" s="798">
        <v>1.5254916023095191</v>
      </c>
      <c r="CJ557" s="798">
        <v>0</v>
      </c>
      <c r="CK557" s="798">
        <v>0</v>
      </c>
      <c r="CL557" s="798">
        <v>0</v>
      </c>
      <c r="CM557" s="798">
        <v>0</v>
      </c>
      <c r="CN557" s="798">
        <v>0</v>
      </c>
      <c r="CO557" s="798">
        <v>0</v>
      </c>
      <c r="CP557" s="798">
        <v>0</v>
      </c>
      <c r="CQ557" s="798">
        <v>0</v>
      </c>
      <c r="CR557" s="798">
        <v>0</v>
      </c>
      <c r="CS557" s="798">
        <v>0</v>
      </c>
      <c r="CT557" s="798">
        <v>0</v>
      </c>
      <c r="CU557" s="798">
        <v>0</v>
      </c>
      <c r="CV557" s="798">
        <v>0</v>
      </c>
      <c r="CW557" s="798">
        <v>0</v>
      </c>
      <c r="CX557" s="798">
        <v>0</v>
      </c>
      <c r="CY557" s="798">
        <v>0</v>
      </c>
      <c r="CZ557" s="798">
        <v>0</v>
      </c>
      <c r="DA557" s="799">
        <v>0</v>
      </c>
    </row>
    <row r="558" spans="2:105">
      <c r="B558" s="780">
        <v>19657</v>
      </c>
      <c r="C558" s="781" t="s">
        <v>682</v>
      </c>
      <c r="D558" s="781" t="s">
        <v>877</v>
      </c>
      <c r="E558" s="781" t="s">
        <v>120</v>
      </c>
      <c r="F558" s="781" t="s">
        <v>820</v>
      </c>
      <c r="G558" s="806" t="s">
        <v>821</v>
      </c>
      <c r="H558" s="807">
        <v>2016</v>
      </c>
      <c r="I558" s="784"/>
      <c r="J558" s="841" t="s">
        <v>983</v>
      </c>
      <c r="K558" s="842"/>
      <c r="L558" s="764" t="s">
        <v>741</v>
      </c>
      <c r="M558" s="781"/>
      <c r="N558" s="781"/>
      <c r="O558" s="781"/>
      <c r="P558" s="781"/>
      <c r="Q558" s="781"/>
      <c r="R558" s="781"/>
      <c r="S558" s="784"/>
      <c r="T558" s="843" t="s">
        <v>833</v>
      </c>
      <c r="U558" s="781" t="s">
        <v>764</v>
      </c>
      <c r="V558" s="801">
        <v>42647</v>
      </c>
      <c r="W558" s="801">
        <v>42647</v>
      </c>
      <c r="X558" s="801">
        <v>42647</v>
      </c>
      <c r="Y558" s="787" t="s">
        <v>864</v>
      </c>
      <c r="Z558" s="787">
        <v>28</v>
      </c>
      <c r="AA558" s="844" t="s">
        <v>833</v>
      </c>
      <c r="AB558" s="787">
        <v>588</v>
      </c>
      <c r="AC558" s="790">
        <v>42735</v>
      </c>
      <c r="AD558" s="784"/>
      <c r="AE558" s="843" t="s">
        <v>825</v>
      </c>
      <c r="AF558" s="781"/>
      <c r="AG558" s="781"/>
      <c r="AH558" s="791"/>
      <c r="AI558" s="792">
        <v>3812.8900000000003</v>
      </c>
      <c r="AJ558" s="793">
        <v>1.46</v>
      </c>
      <c r="AK558" s="784">
        <v>0</v>
      </c>
      <c r="AL558" s="845">
        <v>0.63218720895661973</v>
      </c>
      <c r="AM558" s="803">
        <v>0.44899700948652244</v>
      </c>
      <c r="AN558" s="803">
        <v>0.88785311651886767</v>
      </c>
      <c r="AO558" s="804">
        <v>0.85704271877003368</v>
      </c>
      <c r="AP558" s="784">
        <v>0</v>
      </c>
      <c r="AQ558" s="797">
        <v>2410.4602871586062</v>
      </c>
      <c r="AR558" s="798">
        <v>0.65553563385032276</v>
      </c>
      <c r="AS558" s="798">
        <v>2410.4602871586062</v>
      </c>
      <c r="AT558" s="798">
        <v>0.65553563385032276</v>
      </c>
      <c r="AU558" s="784">
        <v>0</v>
      </c>
      <c r="AV558" s="798">
        <v>2140.1346781987331</v>
      </c>
      <c r="AW558" s="798">
        <v>0.56182204188571794</v>
      </c>
      <c r="AX558" s="798">
        <v>2140.1346781987331</v>
      </c>
      <c r="AY558" s="798">
        <v>0.56182204188571794</v>
      </c>
      <c r="AZ558" s="784"/>
      <c r="BA558" s="798">
        <v>0</v>
      </c>
      <c r="BB558" s="798">
        <v>2140.1346781987331</v>
      </c>
      <c r="BC558" s="798">
        <v>2140.1346781987331</v>
      </c>
      <c r="BD558" s="798">
        <v>2140.1346781987331</v>
      </c>
      <c r="BE558" s="798">
        <v>2140.1346781987331</v>
      </c>
      <c r="BF558" s="798">
        <v>2140.1346781987331</v>
      </c>
      <c r="BG558" s="798">
        <v>2140.1346781987331</v>
      </c>
      <c r="BH558" s="798">
        <v>2140.1346781987331</v>
      </c>
      <c r="BI558" s="798">
        <v>2140.1346781987331</v>
      </c>
      <c r="BJ558" s="798">
        <v>2140.1346781987331</v>
      </c>
      <c r="BK558" s="798">
        <v>1253.8825875336145</v>
      </c>
      <c r="BL558" s="798">
        <v>0</v>
      </c>
      <c r="BM558" s="798">
        <v>0</v>
      </c>
      <c r="BN558" s="798">
        <v>0</v>
      </c>
      <c r="BO558" s="798">
        <v>0</v>
      </c>
      <c r="BP558" s="798">
        <v>0</v>
      </c>
      <c r="BQ558" s="798">
        <v>0</v>
      </c>
      <c r="BR558" s="798">
        <v>0</v>
      </c>
      <c r="BS558" s="798">
        <v>0</v>
      </c>
      <c r="BT558" s="798">
        <v>0</v>
      </c>
      <c r="BU558" s="798">
        <v>0</v>
      </c>
      <c r="BV558" s="798">
        <v>0</v>
      </c>
      <c r="BW558" s="798">
        <v>0</v>
      </c>
      <c r="BX558" s="798">
        <v>0</v>
      </c>
      <c r="BY558" s="798">
        <v>0</v>
      </c>
      <c r="BZ558" s="798">
        <v>0</v>
      </c>
      <c r="CA558" s="784"/>
      <c r="CB558" s="798">
        <v>0</v>
      </c>
      <c r="CC558" s="798">
        <v>0.56182204188571794</v>
      </c>
      <c r="CD558" s="798">
        <v>0.56182204188571794</v>
      </c>
      <c r="CE558" s="798">
        <v>0.56182204188571794</v>
      </c>
      <c r="CF558" s="798">
        <v>0.56182204188571794</v>
      </c>
      <c r="CG558" s="798">
        <v>0.56182204188571794</v>
      </c>
      <c r="CH558" s="798">
        <v>0.56182204188571794</v>
      </c>
      <c r="CI558" s="798">
        <v>0.56182204188571794</v>
      </c>
      <c r="CJ558" s="798">
        <v>0.56182204188571794</v>
      </c>
      <c r="CK558" s="798">
        <v>0.56182204188571794</v>
      </c>
      <c r="CL558" s="798">
        <v>0.32916567484715398</v>
      </c>
      <c r="CM558" s="798">
        <v>0</v>
      </c>
      <c r="CN558" s="798">
        <v>0</v>
      </c>
      <c r="CO558" s="798">
        <v>0</v>
      </c>
      <c r="CP558" s="798">
        <v>0</v>
      </c>
      <c r="CQ558" s="798">
        <v>0</v>
      </c>
      <c r="CR558" s="798">
        <v>0</v>
      </c>
      <c r="CS558" s="798">
        <v>0</v>
      </c>
      <c r="CT558" s="798">
        <v>0</v>
      </c>
      <c r="CU558" s="798">
        <v>0</v>
      </c>
      <c r="CV558" s="798">
        <v>0</v>
      </c>
      <c r="CW558" s="798">
        <v>0</v>
      </c>
      <c r="CX558" s="798">
        <v>0</v>
      </c>
      <c r="CY558" s="798">
        <v>0</v>
      </c>
      <c r="CZ558" s="798">
        <v>0</v>
      </c>
      <c r="DA558" s="799">
        <v>0</v>
      </c>
    </row>
    <row r="559" spans="2:105">
      <c r="B559" s="780">
        <v>19708</v>
      </c>
      <c r="C559" s="781" t="s">
        <v>682</v>
      </c>
      <c r="D559" s="781" t="s">
        <v>877</v>
      </c>
      <c r="E559" s="781" t="s">
        <v>120</v>
      </c>
      <c r="F559" s="781" t="s">
        <v>820</v>
      </c>
      <c r="G559" s="806" t="s">
        <v>821</v>
      </c>
      <c r="H559" s="807">
        <v>2016</v>
      </c>
      <c r="I559" s="784"/>
      <c r="J559" s="841" t="s">
        <v>984</v>
      </c>
      <c r="K559" s="842"/>
      <c r="L559" s="764" t="s">
        <v>741</v>
      </c>
      <c r="M559" s="781"/>
      <c r="N559" s="781"/>
      <c r="O559" s="781"/>
      <c r="P559" s="781"/>
      <c r="Q559" s="781"/>
      <c r="R559" s="781"/>
      <c r="S559" s="784"/>
      <c r="T559" s="843" t="s">
        <v>833</v>
      </c>
      <c r="U559" s="781" t="s">
        <v>764</v>
      </c>
      <c r="V559" s="801">
        <v>42678</v>
      </c>
      <c r="W559" s="801">
        <v>42678</v>
      </c>
      <c r="X559" s="801">
        <v>42678</v>
      </c>
      <c r="Y559" s="787" t="s">
        <v>864</v>
      </c>
      <c r="Z559" s="787">
        <v>30</v>
      </c>
      <c r="AA559" s="844" t="s">
        <v>833</v>
      </c>
      <c r="AB559" s="787">
        <v>667</v>
      </c>
      <c r="AC559" s="790">
        <v>42825</v>
      </c>
      <c r="AD559" s="784"/>
      <c r="AE559" s="843" t="s">
        <v>825</v>
      </c>
      <c r="AF559" s="781"/>
      <c r="AG559" s="781"/>
      <c r="AH559" s="791"/>
      <c r="AI559" s="792">
        <v>4741</v>
      </c>
      <c r="AJ559" s="793">
        <v>1.38</v>
      </c>
      <c r="AK559" s="784">
        <v>0</v>
      </c>
      <c r="AL559" s="845">
        <v>0.81104501854439193</v>
      </c>
      <c r="AM559" s="803">
        <v>0.57532042114859583</v>
      </c>
      <c r="AN559" s="803">
        <v>0.88785311651886767</v>
      </c>
      <c r="AO559" s="804">
        <v>0.85704271877003357</v>
      </c>
      <c r="AP559" s="784">
        <v>0</v>
      </c>
      <c r="AQ559" s="797">
        <v>3845.1644329189621</v>
      </c>
      <c r="AR559" s="798">
        <v>0.79394218118506221</v>
      </c>
      <c r="AS559" s="798">
        <v>3845.1644329189621</v>
      </c>
      <c r="AT559" s="798">
        <v>0.79394218118506221</v>
      </c>
      <c r="AU559" s="784">
        <v>0</v>
      </c>
      <c r="AV559" s="798">
        <v>3413.9412252946049</v>
      </c>
      <c r="AW559" s="798">
        <v>0.68044236550905635</v>
      </c>
      <c r="AX559" s="798">
        <v>3413.9412252946049</v>
      </c>
      <c r="AY559" s="798">
        <v>0.68044236550905635</v>
      </c>
      <c r="AZ559" s="784"/>
      <c r="BA559" s="798">
        <v>0</v>
      </c>
      <c r="BB559" s="798">
        <v>3413.9412252946049</v>
      </c>
      <c r="BC559" s="798">
        <v>3413.9412252946049</v>
      </c>
      <c r="BD559" s="798">
        <v>3413.9412252946049</v>
      </c>
      <c r="BE559" s="798">
        <v>3413.9412252946049</v>
      </c>
      <c r="BF559" s="798">
        <v>3413.9412252946049</v>
      </c>
      <c r="BG559" s="798">
        <v>3413.9412252946049</v>
      </c>
      <c r="BH559" s="798">
        <v>3413.9412252946049</v>
      </c>
      <c r="BI559" s="798">
        <v>891.4124779378011</v>
      </c>
      <c r="BJ559" s="798">
        <v>0</v>
      </c>
      <c r="BK559" s="798">
        <v>0</v>
      </c>
      <c r="BL559" s="798">
        <v>0</v>
      </c>
      <c r="BM559" s="798">
        <v>0</v>
      </c>
      <c r="BN559" s="798">
        <v>0</v>
      </c>
      <c r="BO559" s="798">
        <v>0</v>
      </c>
      <c r="BP559" s="798">
        <v>0</v>
      </c>
      <c r="BQ559" s="798">
        <v>0</v>
      </c>
      <c r="BR559" s="798">
        <v>0</v>
      </c>
      <c r="BS559" s="798">
        <v>0</v>
      </c>
      <c r="BT559" s="798">
        <v>0</v>
      </c>
      <c r="BU559" s="798">
        <v>0</v>
      </c>
      <c r="BV559" s="798">
        <v>0</v>
      </c>
      <c r="BW559" s="798">
        <v>0</v>
      </c>
      <c r="BX559" s="798">
        <v>0</v>
      </c>
      <c r="BY559" s="798">
        <v>0</v>
      </c>
      <c r="BZ559" s="798">
        <v>0</v>
      </c>
      <c r="CA559" s="784"/>
      <c r="CB559" s="798">
        <v>0</v>
      </c>
      <c r="CC559" s="798">
        <v>0.68044236550905635</v>
      </c>
      <c r="CD559" s="798">
        <v>0.68044236550905635</v>
      </c>
      <c r="CE559" s="798">
        <v>0.68044236550905635</v>
      </c>
      <c r="CF559" s="798">
        <v>0.68044236550905635</v>
      </c>
      <c r="CG559" s="798">
        <v>0.68044236550905635</v>
      </c>
      <c r="CH559" s="798">
        <v>0.68044236550905635</v>
      </c>
      <c r="CI559" s="798">
        <v>0.68044236550905635</v>
      </c>
      <c r="CJ559" s="798">
        <v>0.17766996415702629</v>
      </c>
      <c r="CK559" s="798">
        <v>0</v>
      </c>
      <c r="CL559" s="798">
        <v>0</v>
      </c>
      <c r="CM559" s="798">
        <v>0</v>
      </c>
      <c r="CN559" s="798">
        <v>0</v>
      </c>
      <c r="CO559" s="798">
        <v>0</v>
      </c>
      <c r="CP559" s="798">
        <v>0</v>
      </c>
      <c r="CQ559" s="798">
        <v>0</v>
      </c>
      <c r="CR559" s="798">
        <v>0</v>
      </c>
      <c r="CS559" s="798">
        <v>0</v>
      </c>
      <c r="CT559" s="798">
        <v>0</v>
      </c>
      <c r="CU559" s="798">
        <v>0</v>
      </c>
      <c r="CV559" s="798">
        <v>0</v>
      </c>
      <c r="CW559" s="798">
        <v>0</v>
      </c>
      <c r="CX559" s="798">
        <v>0</v>
      </c>
      <c r="CY559" s="798">
        <v>0</v>
      </c>
      <c r="CZ559" s="798">
        <v>0</v>
      </c>
      <c r="DA559" s="799">
        <v>0</v>
      </c>
    </row>
    <row r="560" spans="2:105">
      <c r="B560" s="780">
        <v>19597</v>
      </c>
      <c r="C560" s="781" t="s">
        <v>682</v>
      </c>
      <c r="D560" s="781" t="s">
        <v>877</v>
      </c>
      <c r="E560" s="781" t="s">
        <v>120</v>
      </c>
      <c r="F560" s="781" t="s">
        <v>820</v>
      </c>
      <c r="G560" s="806" t="s">
        <v>821</v>
      </c>
      <c r="H560" s="807">
        <v>2016</v>
      </c>
      <c r="I560" s="784"/>
      <c r="J560" s="841" t="s">
        <v>985</v>
      </c>
      <c r="K560" s="842"/>
      <c r="L560" s="764" t="s">
        <v>741</v>
      </c>
      <c r="M560" s="781"/>
      <c r="N560" s="781"/>
      <c r="O560" s="781"/>
      <c r="P560" s="781"/>
      <c r="Q560" s="781"/>
      <c r="R560" s="781"/>
      <c r="S560" s="784"/>
      <c r="T560" s="843" t="s">
        <v>833</v>
      </c>
      <c r="U560" s="781" t="s">
        <v>764</v>
      </c>
      <c r="V560" s="801">
        <v>42584.610625000001</v>
      </c>
      <c r="W560" s="801">
        <v>42579</v>
      </c>
      <c r="X560" s="801">
        <v>42579</v>
      </c>
      <c r="Y560" s="787" t="s">
        <v>864</v>
      </c>
      <c r="Z560" s="787">
        <v>43</v>
      </c>
      <c r="AA560" s="844" t="s">
        <v>833</v>
      </c>
      <c r="AB560" s="787">
        <v>871</v>
      </c>
      <c r="AC560" s="790">
        <v>42643</v>
      </c>
      <c r="AD560" s="784"/>
      <c r="AE560" s="843" t="s">
        <v>825</v>
      </c>
      <c r="AF560" s="781"/>
      <c r="AG560" s="781"/>
      <c r="AH560" s="791"/>
      <c r="AI560" s="792">
        <v>6353.8090000000002</v>
      </c>
      <c r="AJ560" s="793">
        <v>1.9190000000000003</v>
      </c>
      <c r="AK560" s="784">
        <v>0</v>
      </c>
      <c r="AL560" s="845">
        <v>0.69070296377623974</v>
      </c>
      <c r="AM560" s="803">
        <v>0.4904501891822336</v>
      </c>
      <c r="AN560" s="803">
        <v>0.88785311651886767</v>
      </c>
      <c r="AO560" s="804">
        <v>0.85704271877003357</v>
      </c>
      <c r="AP560" s="784">
        <v>0</v>
      </c>
      <c r="AQ560" s="797">
        <v>4388.5947075681461</v>
      </c>
      <c r="AR560" s="798">
        <v>0.94117391304070641</v>
      </c>
      <c r="AS560" s="798">
        <v>4388.5947075681461</v>
      </c>
      <c r="AT560" s="798">
        <v>0.94117391304070641</v>
      </c>
      <c r="AU560" s="784">
        <v>0</v>
      </c>
      <c r="AV560" s="798">
        <v>3896.4274882525874</v>
      </c>
      <c r="AW560" s="798">
        <v>0.80662624926783821</v>
      </c>
      <c r="AX560" s="798">
        <v>3896.4274882525874</v>
      </c>
      <c r="AY560" s="798">
        <v>0.80662624926783821</v>
      </c>
      <c r="AZ560" s="784"/>
      <c r="BA560" s="798">
        <v>0</v>
      </c>
      <c r="BB560" s="798">
        <v>3896.4274882525874</v>
      </c>
      <c r="BC560" s="798">
        <v>3896.4274882525874</v>
      </c>
      <c r="BD560" s="798">
        <v>3896.4274882525874</v>
      </c>
      <c r="BE560" s="798">
        <v>3896.4274882525874</v>
      </c>
      <c r="BF560" s="798">
        <v>3896.4274882525874</v>
      </c>
      <c r="BG560" s="798">
        <v>3896.4274882525874</v>
      </c>
      <c r="BH560" s="798">
        <v>3896.4274882525874</v>
      </c>
      <c r="BI560" s="798">
        <v>2145.3299036799976</v>
      </c>
      <c r="BJ560" s="798">
        <v>0</v>
      </c>
      <c r="BK560" s="798">
        <v>0</v>
      </c>
      <c r="BL560" s="798">
        <v>0</v>
      </c>
      <c r="BM560" s="798">
        <v>0</v>
      </c>
      <c r="BN560" s="798">
        <v>0</v>
      </c>
      <c r="BO560" s="798">
        <v>0</v>
      </c>
      <c r="BP560" s="798">
        <v>0</v>
      </c>
      <c r="BQ560" s="798">
        <v>0</v>
      </c>
      <c r="BR560" s="798">
        <v>0</v>
      </c>
      <c r="BS560" s="798">
        <v>0</v>
      </c>
      <c r="BT560" s="798">
        <v>0</v>
      </c>
      <c r="BU560" s="798">
        <v>0</v>
      </c>
      <c r="BV560" s="798">
        <v>0</v>
      </c>
      <c r="BW560" s="798">
        <v>0</v>
      </c>
      <c r="BX560" s="798">
        <v>0</v>
      </c>
      <c r="BY560" s="798">
        <v>0</v>
      </c>
      <c r="BZ560" s="798">
        <v>0</v>
      </c>
      <c r="CA560" s="784"/>
      <c r="CB560" s="798">
        <v>0</v>
      </c>
      <c r="CC560" s="798">
        <v>0.80662624926783821</v>
      </c>
      <c r="CD560" s="798">
        <v>0.80662624926783821</v>
      </c>
      <c r="CE560" s="798">
        <v>0.80662624926783821</v>
      </c>
      <c r="CF560" s="798">
        <v>0.80662624926783821</v>
      </c>
      <c r="CG560" s="798">
        <v>0.80662624926783821</v>
      </c>
      <c r="CH560" s="798">
        <v>0.80662624926783821</v>
      </c>
      <c r="CI560" s="798">
        <v>0.80662624926783821</v>
      </c>
      <c r="CJ560" s="798">
        <v>0.44411949635012687</v>
      </c>
      <c r="CK560" s="798">
        <v>0</v>
      </c>
      <c r="CL560" s="798">
        <v>0</v>
      </c>
      <c r="CM560" s="798">
        <v>0</v>
      </c>
      <c r="CN560" s="798">
        <v>0</v>
      </c>
      <c r="CO560" s="798">
        <v>0</v>
      </c>
      <c r="CP560" s="798">
        <v>0</v>
      </c>
      <c r="CQ560" s="798">
        <v>0</v>
      </c>
      <c r="CR560" s="798">
        <v>0</v>
      </c>
      <c r="CS560" s="798">
        <v>0</v>
      </c>
      <c r="CT560" s="798">
        <v>0</v>
      </c>
      <c r="CU560" s="798">
        <v>0</v>
      </c>
      <c r="CV560" s="798">
        <v>0</v>
      </c>
      <c r="CW560" s="798">
        <v>0</v>
      </c>
      <c r="CX560" s="798">
        <v>0</v>
      </c>
      <c r="CY560" s="798">
        <v>0</v>
      </c>
      <c r="CZ560" s="798">
        <v>0</v>
      </c>
      <c r="DA560" s="799">
        <v>0</v>
      </c>
    </row>
    <row r="561" spans="2:105">
      <c r="B561" s="780">
        <v>19574</v>
      </c>
      <c r="C561" s="781" t="s">
        <v>682</v>
      </c>
      <c r="D561" s="781" t="s">
        <v>877</v>
      </c>
      <c r="E561" s="781" t="s">
        <v>120</v>
      </c>
      <c r="F561" s="781" t="s">
        <v>820</v>
      </c>
      <c r="G561" s="806" t="s">
        <v>821</v>
      </c>
      <c r="H561" s="807">
        <v>2016</v>
      </c>
      <c r="I561" s="784"/>
      <c r="J561" s="841" t="s">
        <v>986</v>
      </c>
      <c r="K561" s="842"/>
      <c r="L561" s="764" t="s">
        <v>741</v>
      </c>
      <c r="M561" s="781"/>
      <c r="N561" s="781"/>
      <c r="O561" s="781"/>
      <c r="P561" s="781"/>
      <c r="Q561" s="781"/>
      <c r="R561" s="781"/>
      <c r="S561" s="784"/>
      <c r="T561" s="843" t="s">
        <v>833</v>
      </c>
      <c r="U561" s="781" t="s">
        <v>764</v>
      </c>
      <c r="V561" s="801">
        <v>42571.639374999999</v>
      </c>
      <c r="W561" s="801">
        <v>42556</v>
      </c>
      <c r="X561" s="801">
        <v>42556</v>
      </c>
      <c r="Y561" s="787" t="s">
        <v>864</v>
      </c>
      <c r="Z561" s="787">
        <v>89</v>
      </c>
      <c r="AA561" s="844" t="s">
        <v>833</v>
      </c>
      <c r="AB561" s="787">
        <v>1798</v>
      </c>
      <c r="AC561" s="790">
        <v>42643</v>
      </c>
      <c r="AD561" s="784"/>
      <c r="AE561" s="843" t="s">
        <v>825</v>
      </c>
      <c r="AF561" s="781"/>
      <c r="AG561" s="781"/>
      <c r="AH561" s="791"/>
      <c r="AI561" s="792">
        <v>19530.784</v>
      </c>
      <c r="AJ561" s="793">
        <v>3.952</v>
      </c>
      <c r="AK561" s="784">
        <v>0</v>
      </c>
      <c r="AL561" s="845">
        <v>0.61466341013407833</v>
      </c>
      <c r="AM561" s="803">
        <v>0.4364564821547765</v>
      </c>
      <c r="AN561" s="803">
        <v>0.88785311651886767</v>
      </c>
      <c r="AO561" s="804">
        <v>0.85704271877003368</v>
      </c>
      <c r="AP561" s="784">
        <v>0</v>
      </c>
      <c r="AQ561" s="797">
        <v>12004.858296032095</v>
      </c>
      <c r="AR561" s="798">
        <v>1.7248760174756768</v>
      </c>
      <c r="AS561" s="798">
        <v>12004.858296032095</v>
      </c>
      <c r="AT561" s="798">
        <v>1.7248760174756768</v>
      </c>
      <c r="AU561" s="784">
        <v>0</v>
      </c>
      <c r="AV561" s="798">
        <v>10658.550851499478</v>
      </c>
      <c r="AW561" s="798">
        <v>1.4782924315585821</v>
      </c>
      <c r="AX561" s="798">
        <v>10658.550851499478</v>
      </c>
      <c r="AY561" s="798">
        <v>1.4782924315585821</v>
      </c>
      <c r="AZ561" s="784"/>
      <c r="BA561" s="798">
        <v>0</v>
      </c>
      <c r="BB561" s="798">
        <v>10658.550851499478</v>
      </c>
      <c r="BC561" s="798">
        <v>10658.550851499478</v>
      </c>
      <c r="BD561" s="798">
        <v>10658.550851499478</v>
      </c>
      <c r="BE561" s="798">
        <v>10658.550851499478</v>
      </c>
      <c r="BF561" s="798">
        <v>10658.550851499478</v>
      </c>
      <c r="BG561" s="798">
        <v>625.45118311105705</v>
      </c>
      <c r="BH561" s="798">
        <v>0</v>
      </c>
      <c r="BI561" s="798">
        <v>0</v>
      </c>
      <c r="BJ561" s="798">
        <v>0</v>
      </c>
      <c r="BK561" s="798">
        <v>0</v>
      </c>
      <c r="BL561" s="798">
        <v>0</v>
      </c>
      <c r="BM561" s="798">
        <v>0</v>
      </c>
      <c r="BN561" s="798">
        <v>0</v>
      </c>
      <c r="BO561" s="798">
        <v>0</v>
      </c>
      <c r="BP561" s="798">
        <v>0</v>
      </c>
      <c r="BQ561" s="798">
        <v>0</v>
      </c>
      <c r="BR561" s="798">
        <v>0</v>
      </c>
      <c r="BS561" s="798">
        <v>0</v>
      </c>
      <c r="BT561" s="798">
        <v>0</v>
      </c>
      <c r="BU561" s="798">
        <v>0</v>
      </c>
      <c r="BV561" s="798">
        <v>0</v>
      </c>
      <c r="BW561" s="798">
        <v>0</v>
      </c>
      <c r="BX561" s="798">
        <v>0</v>
      </c>
      <c r="BY561" s="798">
        <v>0</v>
      </c>
      <c r="BZ561" s="798">
        <v>0</v>
      </c>
      <c r="CA561" s="784"/>
      <c r="CB561" s="798">
        <v>0</v>
      </c>
      <c r="CC561" s="798">
        <v>1.4782924315585821</v>
      </c>
      <c r="CD561" s="798">
        <v>1.4782924315585821</v>
      </c>
      <c r="CE561" s="798">
        <v>1.4782924315585821</v>
      </c>
      <c r="CF561" s="798">
        <v>1.4782924315585821</v>
      </c>
      <c r="CG561" s="798">
        <v>1.4782924315585821</v>
      </c>
      <c r="CH561" s="798">
        <v>8.6747228885469069E-2</v>
      </c>
      <c r="CI561" s="798">
        <v>0</v>
      </c>
      <c r="CJ561" s="798">
        <v>0</v>
      </c>
      <c r="CK561" s="798">
        <v>0</v>
      </c>
      <c r="CL561" s="798">
        <v>0</v>
      </c>
      <c r="CM561" s="798">
        <v>0</v>
      </c>
      <c r="CN561" s="798">
        <v>0</v>
      </c>
      <c r="CO561" s="798">
        <v>0</v>
      </c>
      <c r="CP561" s="798">
        <v>0</v>
      </c>
      <c r="CQ561" s="798">
        <v>0</v>
      </c>
      <c r="CR561" s="798">
        <v>0</v>
      </c>
      <c r="CS561" s="798">
        <v>0</v>
      </c>
      <c r="CT561" s="798">
        <v>0</v>
      </c>
      <c r="CU561" s="798">
        <v>0</v>
      </c>
      <c r="CV561" s="798">
        <v>0</v>
      </c>
      <c r="CW561" s="798">
        <v>0</v>
      </c>
      <c r="CX561" s="798">
        <v>0</v>
      </c>
      <c r="CY561" s="798">
        <v>0</v>
      </c>
      <c r="CZ561" s="798">
        <v>0</v>
      </c>
      <c r="DA561" s="799">
        <v>0</v>
      </c>
    </row>
    <row r="562" spans="2:105">
      <c r="B562" s="780">
        <v>19638</v>
      </c>
      <c r="C562" s="781" t="s">
        <v>682</v>
      </c>
      <c r="D562" s="781" t="s">
        <v>877</v>
      </c>
      <c r="E562" s="781" t="s">
        <v>120</v>
      </c>
      <c r="F562" s="781" t="s">
        <v>820</v>
      </c>
      <c r="G562" s="806" t="s">
        <v>821</v>
      </c>
      <c r="H562" s="807">
        <v>2016</v>
      </c>
      <c r="I562" s="784"/>
      <c r="J562" s="841" t="s">
        <v>987</v>
      </c>
      <c r="K562" s="842"/>
      <c r="L562" s="764" t="s">
        <v>741</v>
      </c>
      <c r="M562" s="781"/>
      <c r="N562" s="781"/>
      <c r="O562" s="781"/>
      <c r="P562" s="781"/>
      <c r="Q562" s="781"/>
      <c r="R562" s="781"/>
      <c r="S562" s="784"/>
      <c r="T562" s="843" t="s">
        <v>833</v>
      </c>
      <c r="U562" s="781" t="s">
        <v>764</v>
      </c>
      <c r="V562" s="801">
        <v>42626</v>
      </c>
      <c r="W562" s="801">
        <v>42626</v>
      </c>
      <c r="X562" s="801">
        <v>42626</v>
      </c>
      <c r="Y562" s="787" t="s">
        <v>864</v>
      </c>
      <c r="Z562" s="787">
        <v>101</v>
      </c>
      <c r="AA562" s="844" t="s">
        <v>833</v>
      </c>
      <c r="AB562" s="787">
        <v>2171</v>
      </c>
      <c r="AC562" s="790">
        <v>42735</v>
      </c>
      <c r="AD562" s="784"/>
      <c r="AE562" s="843" t="s">
        <v>825</v>
      </c>
      <c r="AF562" s="781"/>
      <c r="AG562" s="781"/>
      <c r="AH562" s="791"/>
      <c r="AI562" s="792">
        <v>15783.439999999999</v>
      </c>
      <c r="AJ562" s="793">
        <v>4.74</v>
      </c>
      <c r="AK562" s="784">
        <v>0</v>
      </c>
      <c r="AL562" s="845">
        <v>0.71719162347637266</v>
      </c>
      <c r="AM562" s="803">
        <v>0.50913854586806051</v>
      </c>
      <c r="AN562" s="803">
        <v>0.88785311651886745</v>
      </c>
      <c r="AO562" s="804">
        <v>0.85704271877003368</v>
      </c>
      <c r="AP562" s="784">
        <v>0</v>
      </c>
      <c r="AQ562" s="797">
        <v>11319.750957641918</v>
      </c>
      <c r="AR562" s="798">
        <v>2.4133167074146069</v>
      </c>
      <c r="AS562" s="798">
        <v>11319.750957641918</v>
      </c>
      <c r="AT562" s="798">
        <v>2.4133167074146069</v>
      </c>
      <c r="AU562" s="784">
        <v>0</v>
      </c>
      <c r="AV562" s="798">
        <v>10050.276165959811</v>
      </c>
      <c r="AW562" s="798">
        <v>2.0683155121757606</v>
      </c>
      <c r="AX562" s="798">
        <v>10050.276165959811</v>
      </c>
      <c r="AY562" s="798">
        <v>2.0683155121757606</v>
      </c>
      <c r="AZ562" s="784"/>
      <c r="BA562" s="798">
        <v>0</v>
      </c>
      <c r="BB562" s="798">
        <v>10050.276165959811</v>
      </c>
      <c r="BC562" s="798">
        <v>10050.276165959811</v>
      </c>
      <c r="BD562" s="798">
        <v>10050.276165959811</v>
      </c>
      <c r="BE562" s="798">
        <v>10050.276165959811</v>
      </c>
      <c r="BF562" s="798">
        <v>10050.276165959811</v>
      </c>
      <c r="BG562" s="798">
        <v>10050.276165959811</v>
      </c>
      <c r="BH562" s="798">
        <v>10050.276165959811</v>
      </c>
      <c r="BI562" s="798">
        <v>4897.2145319007532</v>
      </c>
      <c r="BJ562" s="798">
        <v>0</v>
      </c>
      <c r="BK562" s="798">
        <v>0</v>
      </c>
      <c r="BL562" s="798">
        <v>0</v>
      </c>
      <c r="BM562" s="798">
        <v>0</v>
      </c>
      <c r="BN562" s="798">
        <v>0</v>
      </c>
      <c r="BO562" s="798">
        <v>0</v>
      </c>
      <c r="BP562" s="798">
        <v>0</v>
      </c>
      <c r="BQ562" s="798">
        <v>0</v>
      </c>
      <c r="BR562" s="798">
        <v>0</v>
      </c>
      <c r="BS562" s="798">
        <v>0</v>
      </c>
      <c r="BT562" s="798">
        <v>0</v>
      </c>
      <c r="BU562" s="798">
        <v>0</v>
      </c>
      <c r="BV562" s="798">
        <v>0</v>
      </c>
      <c r="BW562" s="798">
        <v>0</v>
      </c>
      <c r="BX562" s="798">
        <v>0</v>
      </c>
      <c r="BY562" s="798">
        <v>0</v>
      </c>
      <c r="BZ562" s="798">
        <v>0</v>
      </c>
      <c r="CA562" s="784"/>
      <c r="CB562" s="798">
        <v>0</v>
      </c>
      <c r="CC562" s="798">
        <v>2.0683155121757606</v>
      </c>
      <c r="CD562" s="798">
        <v>2.0683155121757606</v>
      </c>
      <c r="CE562" s="798">
        <v>2.0683155121757606</v>
      </c>
      <c r="CF562" s="798">
        <v>2.0683155121757606</v>
      </c>
      <c r="CG562" s="798">
        <v>2.0683155121757606</v>
      </c>
      <c r="CH562" s="798">
        <v>2.0683155121757606</v>
      </c>
      <c r="CI562" s="798">
        <v>2.0683155121757606</v>
      </c>
      <c r="CJ562" s="798">
        <v>1.0078314879634507</v>
      </c>
      <c r="CK562" s="798">
        <v>0</v>
      </c>
      <c r="CL562" s="798">
        <v>0</v>
      </c>
      <c r="CM562" s="798">
        <v>0</v>
      </c>
      <c r="CN562" s="798">
        <v>0</v>
      </c>
      <c r="CO562" s="798">
        <v>0</v>
      </c>
      <c r="CP562" s="798">
        <v>0</v>
      </c>
      <c r="CQ562" s="798">
        <v>0</v>
      </c>
      <c r="CR562" s="798">
        <v>0</v>
      </c>
      <c r="CS562" s="798">
        <v>0</v>
      </c>
      <c r="CT562" s="798">
        <v>0</v>
      </c>
      <c r="CU562" s="798">
        <v>0</v>
      </c>
      <c r="CV562" s="798">
        <v>0</v>
      </c>
      <c r="CW562" s="798">
        <v>0</v>
      </c>
      <c r="CX562" s="798">
        <v>0</v>
      </c>
      <c r="CY562" s="798">
        <v>0</v>
      </c>
      <c r="CZ562" s="798">
        <v>0</v>
      </c>
      <c r="DA562" s="799">
        <v>0</v>
      </c>
    </row>
    <row r="563" spans="2:105">
      <c r="B563" s="780">
        <v>19672</v>
      </c>
      <c r="C563" s="781" t="s">
        <v>682</v>
      </c>
      <c r="D563" s="781" t="s">
        <v>877</v>
      </c>
      <c r="E563" s="781" t="s">
        <v>120</v>
      </c>
      <c r="F563" s="781" t="s">
        <v>820</v>
      </c>
      <c r="G563" s="806" t="s">
        <v>821</v>
      </c>
      <c r="H563" s="807">
        <v>2016</v>
      </c>
      <c r="I563" s="784"/>
      <c r="J563" s="841" t="s">
        <v>988</v>
      </c>
      <c r="K563" s="842"/>
      <c r="L563" s="764" t="s">
        <v>741</v>
      </c>
      <c r="M563" s="781"/>
      <c r="N563" s="781"/>
      <c r="O563" s="781"/>
      <c r="P563" s="781"/>
      <c r="Q563" s="781"/>
      <c r="R563" s="781"/>
      <c r="S563" s="784"/>
      <c r="T563" s="843" t="s">
        <v>833</v>
      </c>
      <c r="U563" s="781" t="s">
        <v>764</v>
      </c>
      <c r="V563" s="801">
        <v>42655</v>
      </c>
      <c r="W563" s="801">
        <v>42655</v>
      </c>
      <c r="X563" s="801">
        <v>42655</v>
      </c>
      <c r="Y563" s="787" t="s">
        <v>864</v>
      </c>
      <c r="Z563" s="787">
        <v>26</v>
      </c>
      <c r="AA563" s="844" t="s">
        <v>833</v>
      </c>
      <c r="AB563" s="787">
        <v>594</v>
      </c>
      <c r="AC563" s="790">
        <v>42735</v>
      </c>
      <c r="AD563" s="784"/>
      <c r="AE563" s="843" t="s">
        <v>825</v>
      </c>
      <c r="AF563" s="781"/>
      <c r="AG563" s="781"/>
      <c r="AH563" s="791"/>
      <c r="AI563" s="792">
        <v>10501.67</v>
      </c>
      <c r="AJ563" s="793">
        <v>1.19</v>
      </c>
      <c r="AK563" s="784">
        <v>0</v>
      </c>
      <c r="AL563" s="845">
        <v>0.69701149503623838</v>
      </c>
      <c r="AM563" s="803">
        <v>0.49402618974670193</v>
      </c>
      <c r="AN563" s="803">
        <v>0.88785311651886756</v>
      </c>
      <c r="AO563" s="804">
        <v>0.85704271877003346</v>
      </c>
      <c r="AP563" s="784">
        <v>0</v>
      </c>
      <c r="AQ563" s="797">
        <v>7319.7847070772132</v>
      </c>
      <c r="AR563" s="798">
        <v>0.58789116579857525</v>
      </c>
      <c r="AS563" s="798">
        <v>180.45942959659527</v>
      </c>
      <c r="AT563" s="798">
        <v>1.2710995132052124E-2</v>
      </c>
      <c r="AU563" s="784">
        <v>0</v>
      </c>
      <c r="AV563" s="798">
        <v>6498.8936644256501</v>
      </c>
      <c r="AW563" s="798">
        <v>0.50384784307689545</v>
      </c>
      <c r="AX563" s="798">
        <v>160.22146697255431</v>
      </c>
      <c r="AY563" s="798">
        <v>1.0893865826246614E-2</v>
      </c>
      <c r="AZ563" s="784"/>
      <c r="BA563" s="798">
        <v>0</v>
      </c>
      <c r="BB563" s="798">
        <v>6498.8936644256501</v>
      </c>
      <c r="BC563" s="798">
        <v>6498.8936644256501</v>
      </c>
      <c r="BD563" s="798">
        <v>5560.3131816177429</v>
      </c>
      <c r="BE563" s="798">
        <v>160.22146697255431</v>
      </c>
      <c r="BF563" s="798">
        <v>160.22146697255431</v>
      </c>
      <c r="BG563" s="798">
        <v>112.77280985861967</v>
      </c>
      <c r="BH563" s="798">
        <v>0</v>
      </c>
      <c r="BI563" s="798">
        <v>0</v>
      </c>
      <c r="BJ563" s="798">
        <v>0</v>
      </c>
      <c r="BK563" s="798">
        <v>0</v>
      </c>
      <c r="BL563" s="798">
        <v>0</v>
      </c>
      <c r="BM563" s="798">
        <v>0</v>
      </c>
      <c r="BN563" s="798">
        <v>0</v>
      </c>
      <c r="BO563" s="798">
        <v>0</v>
      </c>
      <c r="BP563" s="798">
        <v>0</v>
      </c>
      <c r="BQ563" s="798">
        <v>0</v>
      </c>
      <c r="BR563" s="798">
        <v>0</v>
      </c>
      <c r="BS563" s="798">
        <v>0</v>
      </c>
      <c r="BT563" s="798">
        <v>0</v>
      </c>
      <c r="BU563" s="798">
        <v>0</v>
      </c>
      <c r="BV563" s="798">
        <v>0</v>
      </c>
      <c r="BW563" s="798">
        <v>0</v>
      </c>
      <c r="BX563" s="798">
        <v>0</v>
      </c>
      <c r="BY563" s="798">
        <v>0</v>
      </c>
      <c r="BZ563" s="798">
        <v>0</v>
      </c>
      <c r="CA563" s="784"/>
      <c r="CB563" s="798">
        <v>0</v>
      </c>
      <c r="CC563" s="798">
        <v>0.50384784307689545</v>
      </c>
      <c r="CD563" s="798">
        <v>0.50384784307689545</v>
      </c>
      <c r="CE563" s="798">
        <v>0.43085511407035404</v>
      </c>
      <c r="CF563" s="798">
        <v>1.0893865826246614E-2</v>
      </c>
      <c r="CG563" s="798">
        <v>1.0893865826246614E-2</v>
      </c>
      <c r="CH563" s="798">
        <v>7.6677107173102436E-3</v>
      </c>
      <c r="CI563" s="798">
        <v>0</v>
      </c>
      <c r="CJ563" s="798">
        <v>0</v>
      </c>
      <c r="CK563" s="798">
        <v>0</v>
      </c>
      <c r="CL563" s="798">
        <v>0</v>
      </c>
      <c r="CM563" s="798">
        <v>0</v>
      </c>
      <c r="CN563" s="798">
        <v>0</v>
      </c>
      <c r="CO563" s="798">
        <v>0</v>
      </c>
      <c r="CP563" s="798">
        <v>0</v>
      </c>
      <c r="CQ563" s="798">
        <v>0</v>
      </c>
      <c r="CR563" s="798">
        <v>0</v>
      </c>
      <c r="CS563" s="798">
        <v>0</v>
      </c>
      <c r="CT563" s="798">
        <v>0</v>
      </c>
      <c r="CU563" s="798">
        <v>0</v>
      </c>
      <c r="CV563" s="798">
        <v>0</v>
      </c>
      <c r="CW563" s="798">
        <v>0</v>
      </c>
      <c r="CX563" s="798">
        <v>0</v>
      </c>
      <c r="CY563" s="798">
        <v>0</v>
      </c>
      <c r="CZ563" s="798">
        <v>0</v>
      </c>
      <c r="DA563" s="799">
        <v>0</v>
      </c>
    </row>
    <row r="564" spans="2:105">
      <c r="B564" s="780">
        <v>19688</v>
      </c>
      <c r="C564" s="781" t="s">
        <v>682</v>
      </c>
      <c r="D564" s="781" t="s">
        <v>877</v>
      </c>
      <c r="E564" s="781" t="s">
        <v>120</v>
      </c>
      <c r="F564" s="781" t="s">
        <v>820</v>
      </c>
      <c r="G564" s="806" t="s">
        <v>821</v>
      </c>
      <c r="H564" s="807">
        <v>2016</v>
      </c>
      <c r="I564" s="784"/>
      <c r="J564" s="841" t="s">
        <v>989</v>
      </c>
      <c r="K564" s="842"/>
      <c r="L564" s="764" t="s">
        <v>741</v>
      </c>
      <c r="M564" s="781"/>
      <c r="N564" s="781"/>
      <c r="O564" s="781"/>
      <c r="P564" s="781"/>
      <c r="Q564" s="781"/>
      <c r="R564" s="781"/>
      <c r="S564" s="784"/>
      <c r="T564" s="843" t="s">
        <v>833</v>
      </c>
      <c r="U564" s="781" t="s">
        <v>764</v>
      </c>
      <c r="V564" s="801">
        <v>42710</v>
      </c>
      <c r="W564" s="801">
        <v>42710</v>
      </c>
      <c r="X564" s="801">
        <v>42710</v>
      </c>
      <c r="Y564" s="787" t="s">
        <v>864</v>
      </c>
      <c r="Z564" s="787">
        <v>43</v>
      </c>
      <c r="AA564" s="844" t="s">
        <v>833</v>
      </c>
      <c r="AB564" s="787">
        <v>899</v>
      </c>
      <c r="AC564" s="790">
        <v>42825</v>
      </c>
      <c r="AD564" s="784"/>
      <c r="AE564" s="843" t="s">
        <v>825</v>
      </c>
      <c r="AF564" s="781"/>
      <c r="AG564" s="781"/>
      <c r="AH564" s="791"/>
      <c r="AI564" s="792">
        <v>5041.26</v>
      </c>
      <c r="AJ564" s="793">
        <v>1.93</v>
      </c>
      <c r="AK564" s="784">
        <v>0</v>
      </c>
      <c r="AL564" s="845">
        <v>0.63280106486229226</v>
      </c>
      <c r="AM564" s="803">
        <v>0.44931506103843011</v>
      </c>
      <c r="AN564" s="803">
        <v>0.88785311651886756</v>
      </c>
      <c r="AO564" s="804">
        <v>0.85704271877003357</v>
      </c>
      <c r="AP564" s="784">
        <v>0</v>
      </c>
      <c r="AQ564" s="797">
        <v>3190.1146962476796</v>
      </c>
      <c r="AR564" s="798">
        <v>0.86717806780417006</v>
      </c>
      <c r="AS564" s="798">
        <v>3190.1146962476796</v>
      </c>
      <c r="AT564" s="798">
        <v>0.86717806780417006</v>
      </c>
      <c r="AU564" s="784">
        <v>0</v>
      </c>
      <c r="AV564" s="798">
        <v>2832.3532751161429</v>
      </c>
      <c r="AW564" s="798">
        <v>0.74320864888863047</v>
      </c>
      <c r="AX564" s="798">
        <v>2832.3532751161429</v>
      </c>
      <c r="AY564" s="798">
        <v>0.74320864888863047</v>
      </c>
      <c r="AZ564" s="784"/>
      <c r="BA564" s="798">
        <v>0</v>
      </c>
      <c r="BB564" s="798">
        <v>2832.3532751161429</v>
      </c>
      <c r="BC564" s="798">
        <v>2832.3532751161429</v>
      </c>
      <c r="BD564" s="798">
        <v>2832.3532751161429</v>
      </c>
      <c r="BE564" s="798">
        <v>2832.3532751161429</v>
      </c>
      <c r="BF564" s="798">
        <v>2832.3532751161429</v>
      </c>
      <c r="BG564" s="798">
        <v>2832.3532751161429</v>
      </c>
      <c r="BH564" s="798">
        <v>2832.3532751161429</v>
      </c>
      <c r="BI564" s="798">
        <v>2832.3532751161429</v>
      </c>
      <c r="BJ564" s="798">
        <v>2832.3532751161429</v>
      </c>
      <c r="BK564" s="798">
        <v>1659.4462440097659</v>
      </c>
      <c r="BL564" s="798">
        <v>0</v>
      </c>
      <c r="BM564" s="798">
        <v>0</v>
      </c>
      <c r="BN564" s="798">
        <v>0</v>
      </c>
      <c r="BO564" s="798">
        <v>0</v>
      </c>
      <c r="BP564" s="798">
        <v>0</v>
      </c>
      <c r="BQ564" s="798">
        <v>0</v>
      </c>
      <c r="BR564" s="798">
        <v>0</v>
      </c>
      <c r="BS564" s="798">
        <v>0</v>
      </c>
      <c r="BT564" s="798">
        <v>0</v>
      </c>
      <c r="BU564" s="798">
        <v>0</v>
      </c>
      <c r="BV564" s="798">
        <v>0</v>
      </c>
      <c r="BW564" s="798">
        <v>0</v>
      </c>
      <c r="BX564" s="798">
        <v>0</v>
      </c>
      <c r="BY564" s="798">
        <v>0</v>
      </c>
      <c r="BZ564" s="798">
        <v>0</v>
      </c>
      <c r="CA564" s="784"/>
      <c r="CB564" s="798">
        <v>0</v>
      </c>
      <c r="CC564" s="798">
        <v>0.74320864888863047</v>
      </c>
      <c r="CD564" s="798">
        <v>0.74320864888863047</v>
      </c>
      <c r="CE564" s="798">
        <v>0.74320864888863047</v>
      </c>
      <c r="CF564" s="798">
        <v>0.74320864888863047</v>
      </c>
      <c r="CG564" s="798">
        <v>0.74320864888863047</v>
      </c>
      <c r="CH564" s="798">
        <v>0.74320864888863047</v>
      </c>
      <c r="CI564" s="798">
        <v>0.74320864888863047</v>
      </c>
      <c r="CJ564" s="798">
        <v>0.74320864888863047</v>
      </c>
      <c r="CK564" s="798">
        <v>0.74320864888863047</v>
      </c>
      <c r="CL564" s="798">
        <v>0.43543819612800155</v>
      </c>
      <c r="CM564" s="798">
        <v>0</v>
      </c>
      <c r="CN564" s="798">
        <v>0</v>
      </c>
      <c r="CO564" s="798">
        <v>0</v>
      </c>
      <c r="CP564" s="798">
        <v>0</v>
      </c>
      <c r="CQ564" s="798">
        <v>0</v>
      </c>
      <c r="CR564" s="798">
        <v>0</v>
      </c>
      <c r="CS564" s="798">
        <v>0</v>
      </c>
      <c r="CT564" s="798">
        <v>0</v>
      </c>
      <c r="CU564" s="798">
        <v>0</v>
      </c>
      <c r="CV564" s="798">
        <v>0</v>
      </c>
      <c r="CW564" s="798">
        <v>0</v>
      </c>
      <c r="CX564" s="798">
        <v>0</v>
      </c>
      <c r="CY564" s="798">
        <v>0</v>
      </c>
      <c r="CZ564" s="798">
        <v>0</v>
      </c>
      <c r="DA564" s="799">
        <v>0</v>
      </c>
    </row>
    <row r="565" spans="2:105">
      <c r="B565" s="780">
        <v>19576</v>
      </c>
      <c r="C565" s="781" t="s">
        <v>682</v>
      </c>
      <c r="D565" s="781" t="s">
        <v>877</v>
      </c>
      <c r="E565" s="781" t="s">
        <v>120</v>
      </c>
      <c r="F565" s="781" t="s">
        <v>820</v>
      </c>
      <c r="G565" s="806" t="s">
        <v>821</v>
      </c>
      <c r="H565" s="807">
        <v>2016</v>
      </c>
      <c r="I565" s="784"/>
      <c r="J565" s="841" t="s">
        <v>990</v>
      </c>
      <c r="K565" s="842"/>
      <c r="L565" s="764" t="s">
        <v>741</v>
      </c>
      <c r="M565" s="781"/>
      <c r="N565" s="781"/>
      <c r="O565" s="781"/>
      <c r="P565" s="781"/>
      <c r="Q565" s="781"/>
      <c r="R565" s="781"/>
      <c r="S565" s="784"/>
      <c r="T565" s="843" t="s">
        <v>833</v>
      </c>
      <c r="U565" s="781" t="s">
        <v>764</v>
      </c>
      <c r="V565" s="801">
        <v>42572.565879629627</v>
      </c>
      <c r="W565" s="801">
        <v>42558</v>
      </c>
      <c r="X565" s="801">
        <v>42558</v>
      </c>
      <c r="Y565" s="787" t="s">
        <v>864</v>
      </c>
      <c r="Z565" s="787">
        <v>83</v>
      </c>
      <c r="AA565" s="844" t="s">
        <v>833</v>
      </c>
      <c r="AB565" s="787">
        <v>1990</v>
      </c>
      <c r="AC565" s="790">
        <v>42643</v>
      </c>
      <c r="AD565" s="784"/>
      <c r="AE565" s="843" t="s">
        <v>825</v>
      </c>
      <c r="AF565" s="781"/>
      <c r="AG565" s="781"/>
      <c r="AH565" s="791"/>
      <c r="AI565" s="792">
        <v>13990.079999999998</v>
      </c>
      <c r="AJ565" s="793">
        <v>4.72</v>
      </c>
      <c r="AK565" s="784">
        <v>0</v>
      </c>
      <c r="AL565" s="845">
        <v>0.86501955784178364</v>
      </c>
      <c r="AM565" s="803">
        <v>0.61422786355275383</v>
      </c>
      <c r="AN565" s="803">
        <v>0.88785311651886767</v>
      </c>
      <c r="AO565" s="804">
        <v>0.85704271877003357</v>
      </c>
      <c r="AP565" s="784">
        <v>0</v>
      </c>
      <c r="AQ565" s="797">
        <v>12101.692815771179</v>
      </c>
      <c r="AR565" s="798">
        <v>2.8991555159689981</v>
      </c>
      <c r="AS565" s="798">
        <v>12101.692815771179</v>
      </c>
      <c r="AT565" s="798">
        <v>2.8991555159689981</v>
      </c>
      <c r="AU565" s="784">
        <v>0</v>
      </c>
      <c r="AV565" s="798">
        <v>10744.525681636433</v>
      </c>
      <c r="AW565" s="798">
        <v>2.4847001255432097</v>
      </c>
      <c r="AX565" s="798">
        <v>10744.525681636433</v>
      </c>
      <c r="AY565" s="798">
        <v>2.4847001255432097</v>
      </c>
      <c r="AZ565" s="784"/>
      <c r="BA565" s="798">
        <v>0</v>
      </c>
      <c r="BB565" s="798">
        <v>10744.525681636433</v>
      </c>
      <c r="BC565" s="798">
        <v>10744.525681636433</v>
      </c>
      <c r="BD565" s="798">
        <v>10744.525681636433</v>
      </c>
      <c r="BE565" s="798">
        <v>10744.525681636433</v>
      </c>
      <c r="BF565" s="798">
        <v>10744.525681636433</v>
      </c>
      <c r="BG565" s="798">
        <v>10744.525681636433</v>
      </c>
      <c r="BH565" s="798">
        <v>10744.525681636433</v>
      </c>
      <c r="BI565" s="798">
        <v>10744.525681636433</v>
      </c>
      <c r="BJ565" s="798">
        <v>4669.0111599013953</v>
      </c>
      <c r="BK565" s="798">
        <v>0</v>
      </c>
      <c r="BL565" s="798">
        <v>0</v>
      </c>
      <c r="BM565" s="798">
        <v>0</v>
      </c>
      <c r="BN565" s="798">
        <v>0</v>
      </c>
      <c r="BO565" s="798">
        <v>0</v>
      </c>
      <c r="BP565" s="798">
        <v>0</v>
      </c>
      <c r="BQ565" s="798">
        <v>0</v>
      </c>
      <c r="BR565" s="798">
        <v>0</v>
      </c>
      <c r="BS565" s="798">
        <v>0</v>
      </c>
      <c r="BT565" s="798">
        <v>0</v>
      </c>
      <c r="BU565" s="798">
        <v>0</v>
      </c>
      <c r="BV565" s="798">
        <v>0</v>
      </c>
      <c r="BW565" s="798">
        <v>0</v>
      </c>
      <c r="BX565" s="798">
        <v>0</v>
      </c>
      <c r="BY565" s="798">
        <v>0</v>
      </c>
      <c r="BZ565" s="798">
        <v>0</v>
      </c>
      <c r="CA565" s="784"/>
      <c r="CB565" s="798">
        <v>0</v>
      </c>
      <c r="CC565" s="798">
        <v>2.4847001255432097</v>
      </c>
      <c r="CD565" s="798">
        <v>2.4847001255432097</v>
      </c>
      <c r="CE565" s="798">
        <v>2.4847001255432097</v>
      </c>
      <c r="CF565" s="798">
        <v>2.4847001255432097</v>
      </c>
      <c r="CG565" s="798">
        <v>2.4847001255432097</v>
      </c>
      <c r="CH565" s="798">
        <v>2.4847001255432097</v>
      </c>
      <c r="CI565" s="798">
        <v>2.4847001255432097</v>
      </c>
      <c r="CJ565" s="798">
        <v>2.4847001255432097</v>
      </c>
      <c r="CK565" s="798">
        <v>1.0797212421388855</v>
      </c>
      <c r="CL565" s="798">
        <v>0</v>
      </c>
      <c r="CM565" s="798">
        <v>0</v>
      </c>
      <c r="CN565" s="798">
        <v>0</v>
      </c>
      <c r="CO565" s="798">
        <v>0</v>
      </c>
      <c r="CP565" s="798">
        <v>0</v>
      </c>
      <c r="CQ565" s="798">
        <v>0</v>
      </c>
      <c r="CR565" s="798">
        <v>0</v>
      </c>
      <c r="CS565" s="798">
        <v>0</v>
      </c>
      <c r="CT565" s="798">
        <v>0</v>
      </c>
      <c r="CU565" s="798">
        <v>0</v>
      </c>
      <c r="CV565" s="798">
        <v>0</v>
      </c>
      <c r="CW565" s="798">
        <v>0</v>
      </c>
      <c r="CX565" s="798">
        <v>0</v>
      </c>
      <c r="CY565" s="798">
        <v>0</v>
      </c>
      <c r="CZ565" s="798">
        <v>0</v>
      </c>
      <c r="DA565" s="799">
        <v>0</v>
      </c>
    </row>
    <row r="566" spans="2:105">
      <c r="B566" s="780">
        <v>19568</v>
      </c>
      <c r="C566" s="781" t="s">
        <v>682</v>
      </c>
      <c r="D566" s="781" t="s">
        <v>877</v>
      </c>
      <c r="E566" s="781" t="s">
        <v>120</v>
      </c>
      <c r="F566" s="781" t="s">
        <v>820</v>
      </c>
      <c r="G566" s="806" t="s">
        <v>821</v>
      </c>
      <c r="H566" s="807">
        <v>2016</v>
      </c>
      <c r="I566" s="784"/>
      <c r="J566" s="841" t="s">
        <v>991</v>
      </c>
      <c r="K566" s="842"/>
      <c r="L566" s="764" t="s">
        <v>741</v>
      </c>
      <c r="M566" s="781"/>
      <c r="N566" s="781"/>
      <c r="O566" s="781"/>
      <c r="P566" s="781"/>
      <c r="Q566" s="781"/>
      <c r="R566" s="781"/>
      <c r="S566" s="784"/>
      <c r="T566" s="843" t="s">
        <v>833</v>
      </c>
      <c r="U566" s="781" t="s">
        <v>764</v>
      </c>
      <c r="V566" s="801">
        <v>42569.587997685187</v>
      </c>
      <c r="W566" s="801">
        <v>42562</v>
      </c>
      <c r="X566" s="801">
        <v>42562</v>
      </c>
      <c r="Y566" s="787" t="s">
        <v>864</v>
      </c>
      <c r="Z566" s="787">
        <v>42</v>
      </c>
      <c r="AA566" s="844" t="s">
        <v>833</v>
      </c>
      <c r="AB566" s="787">
        <v>861</v>
      </c>
      <c r="AC566" s="790">
        <v>42643</v>
      </c>
      <c r="AD566" s="784"/>
      <c r="AE566" s="843" t="s">
        <v>825</v>
      </c>
      <c r="AF566" s="781"/>
      <c r="AG566" s="781"/>
      <c r="AH566" s="791"/>
      <c r="AI566" s="792">
        <v>4361.049</v>
      </c>
      <c r="AJ566" s="793">
        <v>1.9529999999999998</v>
      </c>
      <c r="AK566" s="784">
        <v>0</v>
      </c>
      <c r="AL566" s="845">
        <v>0.6243763941760756</v>
      </c>
      <c r="AM566" s="803">
        <v>0.44335341920406479</v>
      </c>
      <c r="AN566" s="803">
        <v>0.88785311651886767</v>
      </c>
      <c r="AO566" s="804">
        <v>0.85704271877003357</v>
      </c>
      <c r="AP566" s="784">
        <v>0</v>
      </c>
      <c r="AQ566" s="797">
        <v>2722.9360494451803</v>
      </c>
      <c r="AR566" s="798">
        <v>0.86586922770553842</v>
      </c>
      <c r="AS566" s="798">
        <v>2722.9360494451803</v>
      </c>
      <c r="AT566" s="798">
        <v>0.86586922770553842</v>
      </c>
      <c r="AU566" s="784">
        <v>0</v>
      </c>
      <c r="AV566" s="798">
        <v>2417.567257581477</v>
      </c>
      <c r="AW566" s="798">
        <v>0.74208691701206397</v>
      </c>
      <c r="AX566" s="798">
        <v>2417.567257581477</v>
      </c>
      <c r="AY566" s="798">
        <v>0.74208691701206397</v>
      </c>
      <c r="AZ566" s="784"/>
      <c r="BA566" s="798">
        <v>0</v>
      </c>
      <c r="BB566" s="798">
        <v>2417.567257581477</v>
      </c>
      <c r="BC566" s="798">
        <v>2417.567257581477</v>
      </c>
      <c r="BD566" s="798">
        <v>2417.567257581477</v>
      </c>
      <c r="BE566" s="798">
        <v>2417.567257581477</v>
      </c>
      <c r="BF566" s="798">
        <v>2417.567257581477</v>
      </c>
      <c r="BG566" s="798">
        <v>2417.567257581477</v>
      </c>
      <c r="BH566" s="798">
        <v>2417.567257581477</v>
      </c>
      <c r="BI566" s="798">
        <v>2417.567257581477</v>
      </c>
      <c r="BJ566" s="798">
        <v>2417.567257581477</v>
      </c>
      <c r="BK566" s="798">
        <v>2417.567257581477</v>
      </c>
      <c r="BL566" s="798">
        <v>2417.567257581477</v>
      </c>
      <c r="BM566" s="798">
        <v>473.11996935203803</v>
      </c>
      <c r="BN566" s="798">
        <v>0</v>
      </c>
      <c r="BO566" s="798">
        <v>0</v>
      </c>
      <c r="BP566" s="798">
        <v>0</v>
      </c>
      <c r="BQ566" s="798">
        <v>0</v>
      </c>
      <c r="BR566" s="798">
        <v>0</v>
      </c>
      <c r="BS566" s="798">
        <v>0</v>
      </c>
      <c r="BT566" s="798">
        <v>0</v>
      </c>
      <c r="BU566" s="798">
        <v>0</v>
      </c>
      <c r="BV566" s="798">
        <v>0</v>
      </c>
      <c r="BW566" s="798">
        <v>0</v>
      </c>
      <c r="BX566" s="798">
        <v>0</v>
      </c>
      <c r="BY566" s="798">
        <v>0</v>
      </c>
      <c r="BZ566" s="798">
        <v>0</v>
      </c>
      <c r="CA566" s="784"/>
      <c r="CB566" s="798">
        <v>0</v>
      </c>
      <c r="CC566" s="798">
        <v>0.74208691701206397</v>
      </c>
      <c r="CD566" s="798">
        <v>0.74208691701206397</v>
      </c>
      <c r="CE566" s="798">
        <v>0.74208691701206397</v>
      </c>
      <c r="CF566" s="798">
        <v>0.74208691701206397</v>
      </c>
      <c r="CG566" s="798">
        <v>0.74208691701206397</v>
      </c>
      <c r="CH566" s="798">
        <v>0.74208691701206397</v>
      </c>
      <c r="CI566" s="798">
        <v>0.74208691701206397</v>
      </c>
      <c r="CJ566" s="798">
        <v>0.74208691701206397</v>
      </c>
      <c r="CK566" s="798">
        <v>0.74208691701206397</v>
      </c>
      <c r="CL566" s="798">
        <v>0.74208691701206397</v>
      </c>
      <c r="CM566" s="798">
        <v>0.74208691701206397</v>
      </c>
      <c r="CN566" s="798">
        <v>0.14522704108117804</v>
      </c>
      <c r="CO566" s="798">
        <v>0</v>
      </c>
      <c r="CP566" s="798">
        <v>0</v>
      </c>
      <c r="CQ566" s="798">
        <v>0</v>
      </c>
      <c r="CR566" s="798">
        <v>0</v>
      </c>
      <c r="CS566" s="798">
        <v>0</v>
      </c>
      <c r="CT566" s="798">
        <v>0</v>
      </c>
      <c r="CU566" s="798">
        <v>0</v>
      </c>
      <c r="CV566" s="798">
        <v>0</v>
      </c>
      <c r="CW566" s="798">
        <v>0</v>
      </c>
      <c r="CX566" s="798">
        <v>0</v>
      </c>
      <c r="CY566" s="798">
        <v>0</v>
      </c>
      <c r="CZ566" s="798">
        <v>0</v>
      </c>
      <c r="DA566" s="799">
        <v>0</v>
      </c>
    </row>
    <row r="567" spans="2:105">
      <c r="B567" s="780">
        <v>19659</v>
      </c>
      <c r="C567" s="781" t="s">
        <v>682</v>
      </c>
      <c r="D567" s="781" t="s">
        <v>877</v>
      </c>
      <c r="E567" s="781" t="s">
        <v>120</v>
      </c>
      <c r="F567" s="781" t="s">
        <v>820</v>
      </c>
      <c r="G567" s="806" t="s">
        <v>821</v>
      </c>
      <c r="H567" s="807">
        <v>2016</v>
      </c>
      <c r="I567" s="784"/>
      <c r="J567" s="841" t="s">
        <v>992</v>
      </c>
      <c r="K567" s="842"/>
      <c r="L567" s="764" t="s">
        <v>741</v>
      </c>
      <c r="M567" s="781"/>
      <c r="N567" s="781"/>
      <c r="O567" s="781"/>
      <c r="P567" s="781"/>
      <c r="Q567" s="781"/>
      <c r="R567" s="781"/>
      <c r="S567" s="784"/>
      <c r="T567" s="843" t="s">
        <v>833</v>
      </c>
      <c r="U567" s="781" t="s">
        <v>764</v>
      </c>
      <c r="V567" s="801">
        <v>42643</v>
      </c>
      <c r="W567" s="801">
        <v>42643</v>
      </c>
      <c r="X567" s="801">
        <v>42643</v>
      </c>
      <c r="Y567" s="787" t="s">
        <v>864</v>
      </c>
      <c r="Z567" s="787">
        <v>37</v>
      </c>
      <c r="AA567" s="844" t="s">
        <v>833</v>
      </c>
      <c r="AB567" s="787">
        <v>828</v>
      </c>
      <c r="AC567" s="790">
        <v>42735</v>
      </c>
      <c r="AD567" s="784"/>
      <c r="AE567" s="843" t="s">
        <v>825</v>
      </c>
      <c r="AF567" s="781"/>
      <c r="AG567" s="781"/>
      <c r="AH567" s="791"/>
      <c r="AI567" s="792">
        <v>4228.8999999999996</v>
      </c>
      <c r="AJ567" s="793">
        <v>1.48</v>
      </c>
      <c r="AK567" s="784">
        <v>0</v>
      </c>
      <c r="AL567" s="845">
        <v>0.7199855800907049</v>
      </c>
      <c r="AM567" s="803">
        <v>0.51071074632835212</v>
      </c>
      <c r="AN567" s="803">
        <v>0.88785311651886756</v>
      </c>
      <c r="AO567" s="804">
        <v>0.85704271877003357</v>
      </c>
      <c r="AP567" s="784">
        <v>0</v>
      </c>
      <c r="AQ567" s="797">
        <v>3044.7470196455815</v>
      </c>
      <c r="AR567" s="798">
        <v>0.75585190456596107</v>
      </c>
      <c r="AS567" s="798">
        <v>3044.7470196455815</v>
      </c>
      <c r="AT567" s="798">
        <v>0.75585190456596107</v>
      </c>
      <c r="AU567" s="784">
        <v>0</v>
      </c>
      <c r="AV567" s="798">
        <v>2703.2881304038633</v>
      </c>
      <c r="AW567" s="798">
        <v>0.64779737127671921</v>
      </c>
      <c r="AX567" s="798">
        <v>2703.2881304038633</v>
      </c>
      <c r="AY567" s="798">
        <v>0.64779737127671921</v>
      </c>
      <c r="AZ567" s="784"/>
      <c r="BA567" s="798">
        <v>0</v>
      </c>
      <c r="BB567" s="798">
        <v>2703.2881304038633</v>
      </c>
      <c r="BC567" s="798">
        <v>2703.2881304038633</v>
      </c>
      <c r="BD567" s="798">
        <v>2703.2881304038633</v>
      </c>
      <c r="BE567" s="798">
        <v>2703.2881304038633</v>
      </c>
      <c r="BF567" s="798">
        <v>2703.2881304038633</v>
      </c>
      <c r="BG567" s="798">
        <v>2703.2881304038633</v>
      </c>
      <c r="BH567" s="798">
        <v>2703.2881304038633</v>
      </c>
      <c r="BI567" s="798">
        <v>2703.2881304038633</v>
      </c>
      <c r="BJ567" s="798">
        <v>1929.7086410132856</v>
      </c>
      <c r="BK567" s="798">
        <v>0</v>
      </c>
      <c r="BL567" s="798">
        <v>0</v>
      </c>
      <c r="BM567" s="798">
        <v>0</v>
      </c>
      <c r="BN567" s="798">
        <v>0</v>
      </c>
      <c r="BO567" s="798">
        <v>0</v>
      </c>
      <c r="BP567" s="798">
        <v>0</v>
      </c>
      <c r="BQ567" s="798">
        <v>0</v>
      </c>
      <c r="BR567" s="798">
        <v>0</v>
      </c>
      <c r="BS567" s="798">
        <v>0</v>
      </c>
      <c r="BT567" s="798">
        <v>0</v>
      </c>
      <c r="BU567" s="798">
        <v>0</v>
      </c>
      <c r="BV567" s="798">
        <v>0</v>
      </c>
      <c r="BW567" s="798">
        <v>0</v>
      </c>
      <c r="BX567" s="798">
        <v>0</v>
      </c>
      <c r="BY567" s="798">
        <v>0</v>
      </c>
      <c r="BZ567" s="798">
        <v>0</v>
      </c>
      <c r="CA567" s="784"/>
      <c r="CB567" s="798">
        <v>0</v>
      </c>
      <c r="CC567" s="798">
        <v>0.64779737127671921</v>
      </c>
      <c r="CD567" s="798">
        <v>0.64779737127671921</v>
      </c>
      <c r="CE567" s="798">
        <v>0.64779737127671921</v>
      </c>
      <c r="CF567" s="798">
        <v>0.64779737127671921</v>
      </c>
      <c r="CG567" s="798">
        <v>0.64779737127671921</v>
      </c>
      <c r="CH567" s="798">
        <v>0.64779737127671921</v>
      </c>
      <c r="CI567" s="798">
        <v>0.64779737127671921</v>
      </c>
      <c r="CJ567" s="798">
        <v>0.64779737127671921</v>
      </c>
      <c r="CK567" s="798">
        <v>0.46242210399955452</v>
      </c>
      <c r="CL567" s="798">
        <v>0</v>
      </c>
      <c r="CM567" s="798">
        <v>0</v>
      </c>
      <c r="CN567" s="798">
        <v>0</v>
      </c>
      <c r="CO567" s="798">
        <v>0</v>
      </c>
      <c r="CP567" s="798">
        <v>0</v>
      </c>
      <c r="CQ567" s="798">
        <v>0</v>
      </c>
      <c r="CR567" s="798">
        <v>0</v>
      </c>
      <c r="CS567" s="798">
        <v>0</v>
      </c>
      <c r="CT567" s="798">
        <v>0</v>
      </c>
      <c r="CU567" s="798">
        <v>0</v>
      </c>
      <c r="CV567" s="798">
        <v>0</v>
      </c>
      <c r="CW567" s="798">
        <v>0</v>
      </c>
      <c r="CX567" s="798">
        <v>0</v>
      </c>
      <c r="CY567" s="798">
        <v>0</v>
      </c>
      <c r="CZ567" s="798">
        <v>0</v>
      </c>
      <c r="DA567" s="799">
        <v>0</v>
      </c>
    </row>
    <row r="568" spans="2:105">
      <c r="B568" s="780">
        <v>19698</v>
      </c>
      <c r="C568" s="781" t="s">
        <v>682</v>
      </c>
      <c r="D568" s="781" t="s">
        <v>877</v>
      </c>
      <c r="E568" s="781" t="s">
        <v>120</v>
      </c>
      <c r="F568" s="781" t="s">
        <v>820</v>
      </c>
      <c r="G568" s="806" t="s">
        <v>821</v>
      </c>
      <c r="H568" s="807">
        <v>2016</v>
      </c>
      <c r="I568" s="784"/>
      <c r="J568" s="841" t="s">
        <v>993</v>
      </c>
      <c r="K568" s="842"/>
      <c r="L568" s="764" t="s">
        <v>741</v>
      </c>
      <c r="M568" s="781"/>
      <c r="N568" s="781"/>
      <c r="O568" s="781"/>
      <c r="P568" s="781"/>
      <c r="Q568" s="781"/>
      <c r="R568" s="781"/>
      <c r="S568" s="784"/>
      <c r="T568" s="843" t="s">
        <v>833</v>
      </c>
      <c r="U568" s="781" t="s">
        <v>764</v>
      </c>
      <c r="V568" s="801">
        <v>42674</v>
      </c>
      <c r="W568" s="801">
        <v>42674</v>
      </c>
      <c r="X568" s="801">
        <v>42674</v>
      </c>
      <c r="Y568" s="787" t="s">
        <v>864</v>
      </c>
      <c r="Z568" s="787">
        <v>14</v>
      </c>
      <c r="AA568" s="844" t="s">
        <v>833</v>
      </c>
      <c r="AB568" s="787">
        <v>433.28</v>
      </c>
      <c r="AC568" s="790">
        <v>42825</v>
      </c>
      <c r="AD568" s="784"/>
      <c r="AE568" s="843" t="s">
        <v>825</v>
      </c>
      <c r="AF568" s="781"/>
      <c r="AG568" s="781"/>
      <c r="AH568" s="791"/>
      <c r="AI568" s="792">
        <v>5426.16</v>
      </c>
      <c r="AJ568" s="793">
        <v>0.61999999999999988</v>
      </c>
      <c r="AK568" s="784">
        <v>0</v>
      </c>
      <c r="AL568" s="845">
        <v>0.85341677925906645</v>
      </c>
      <c r="AM568" s="803">
        <v>0.60536600504443094</v>
      </c>
      <c r="AN568" s="803">
        <v>0.88785311651886778</v>
      </c>
      <c r="AO568" s="804">
        <v>0.85704271877003346</v>
      </c>
      <c r="AP568" s="784">
        <v>0</v>
      </c>
      <c r="AQ568" s="797">
        <v>4630.7759909443757</v>
      </c>
      <c r="AR568" s="798">
        <v>0.37532692312754712</v>
      </c>
      <c r="AS568" s="798">
        <v>627.67874609413911</v>
      </c>
      <c r="AT568" s="798">
        <v>5.0843980528208495E-2</v>
      </c>
      <c r="AU568" s="784">
        <v>0</v>
      </c>
      <c r="AV568" s="798">
        <v>4111.4488954607123</v>
      </c>
      <c r="AW568" s="798">
        <v>0.32167120662482435</v>
      </c>
      <c r="AX568" s="798">
        <v>557.28653089233649</v>
      </c>
      <c r="AY568" s="798">
        <v>4.3575463304986455E-2</v>
      </c>
      <c r="AZ568" s="784"/>
      <c r="BA568" s="798">
        <v>0</v>
      </c>
      <c r="BB568" s="798">
        <v>4111.4488954607123</v>
      </c>
      <c r="BC568" s="798">
        <v>4111.4488954607123</v>
      </c>
      <c r="BD568" s="798">
        <v>3585.1766219939364</v>
      </c>
      <c r="BE568" s="798">
        <v>557.28653089233649</v>
      </c>
      <c r="BF568" s="798">
        <v>557.28653089233649</v>
      </c>
      <c r="BG568" s="798">
        <v>392.2493606668624</v>
      </c>
      <c r="BH568" s="798">
        <v>0</v>
      </c>
      <c r="BI568" s="798">
        <v>0</v>
      </c>
      <c r="BJ568" s="798">
        <v>0</v>
      </c>
      <c r="BK568" s="798">
        <v>0</v>
      </c>
      <c r="BL568" s="798">
        <v>0</v>
      </c>
      <c r="BM568" s="798">
        <v>0</v>
      </c>
      <c r="BN568" s="798">
        <v>0</v>
      </c>
      <c r="BO568" s="798">
        <v>0</v>
      </c>
      <c r="BP568" s="798">
        <v>0</v>
      </c>
      <c r="BQ568" s="798">
        <v>0</v>
      </c>
      <c r="BR568" s="798">
        <v>0</v>
      </c>
      <c r="BS568" s="798">
        <v>0</v>
      </c>
      <c r="BT568" s="798">
        <v>0</v>
      </c>
      <c r="BU568" s="798">
        <v>0</v>
      </c>
      <c r="BV568" s="798">
        <v>0</v>
      </c>
      <c r="BW568" s="798">
        <v>0</v>
      </c>
      <c r="BX568" s="798">
        <v>0</v>
      </c>
      <c r="BY568" s="798">
        <v>0</v>
      </c>
      <c r="BZ568" s="798">
        <v>0</v>
      </c>
      <c r="CA568" s="784"/>
      <c r="CB568" s="798">
        <v>0</v>
      </c>
      <c r="CC568" s="798">
        <v>0.32167120662482435</v>
      </c>
      <c r="CD568" s="798">
        <v>0.32167120662482435</v>
      </c>
      <c r="CE568" s="798">
        <v>0.28049298681771168</v>
      </c>
      <c r="CF568" s="798">
        <v>4.3575463304986455E-2</v>
      </c>
      <c r="CG568" s="798">
        <v>4.3575463304986455E-2</v>
      </c>
      <c r="CH568" s="798">
        <v>3.0670842869240975E-2</v>
      </c>
      <c r="CI568" s="798">
        <v>0</v>
      </c>
      <c r="CJ568" s="798">
        <v>0</v>
      </c>
      <c r="CK568" s="798">
        <v>0</v>
      </c>
      <c r="CL568" s="798">
        <v>0</v>
      </c>
      <c r="CM568" s="798">
        <v>0</v>
      </c>
      <c r="CN568" s="798">
        <v>0</v>
      </c>
      <c r="CO568" s="798">
        <v>0</v>
      </c>
      <c r="CP568" s="798">
        <v>0</v>
      </c>
      <c r="CQ568" s="798">
        <v>0</v>
      </c>
      <c r="CR568" s="798">
        <v>0</v>
      </c>
      <c r="CS568" s="798">
        <v>0</v>
      </c>
      <c r="CT568" s="798">
        <v>0</v>
      </c>
      <c r="CU568" s="798">
        <v>0</v>
      </c>
      <c r="CV568" s="798">
        <v>0</v>
      </c>
      <c r="CW568" s="798">
        <v>0</v>
      </c>
      <c r="CX568" s="798">
        <v>0</v>
      </c>
      <c r="CY568" s="798">
        <v>0</v>
      </c>
      <c r="CZ568" s="798">
        <v>0</v>
      </c>
      <c r="DA568" s="799">
        <v>0</v>
      </c>
    </row>
    <row r="569" spans="2:105">
      <c r="B569" s="780">
        <v>19607</v>
      </c>
      <c r="C569" s="781" t="s">
        <v>682</v>
      </c>
      <c r="D569" s="781" t="s">
        <v>877</v>
      </c>
      <c r="E569" s="781" t="s">
        <v>120</v>
      </c>
      <c r="F569" s="781" t="s">
        <v>820</v>
      </c>
      <c r="G569" s="806" t="s">
        <v>821</v>
      </c>
      <c r="H569" s="807">
        <v>2016</v>
      </c>
      <c r="I569" s="784"/>
      <c r="J569" s="841" t="s">
        <v>994</v>
      </c>
      <c r="K569" s="842"/>
      <c r="L569" s="764" t="s">
        <v>741</v>
      </c>
      <c r="M569" s="781"/>
      <c r="N569" s="781"/>
      <c r="O569" s="781"/>
      <c r="P569" s="781"/>
      <c r="Q569" s="781"/>
      <c r="R569" s="781"/>
      <c r="S569" s="784"/>
      <c r="T569" s="843" t="s">
        <v>833</v>
      </c>
      <c r="U569" s="781" t="s">
        <v>764</v>
      </c>
      <c r="V569" s="801">
        <v>42597.660104166665</v>
      </c>
      <c r="W569" s="801">
        <v>42594</v>
      </c>
      <c r="X569" s="801">
        <v>42594</v>
      </c>
      <c r="Y569" s="787" t="s">
        <v>864</v>
      </c>
      <c r="Z569" s="787">
        <v>37</v>
      </c>
      <c r="AA569" s="844" t="s">
        <v>833</v>
      </c>
      <c r="AB569" s="787">
        <v>845</v>
      </c>
      <c r="AC569" s="790">
        <v>42643</v>
      </c>
      <c r="AD569" s="784"/>
      <c r="AE569" s="843" t="s">
        <v>825</v>
      </c>
      <c r="AF569" s="781"/>
      <c r="AG569" s="781"/>
      <c r="AH569" s="791"/>
      <c r="AI569" s="792">
        <v>8187.8019999999997</v>
      </c>
      <c r="AJ569" s="793">
        <v>1.9429999999999998</v>
      </c>
      <c r="AK569" s="784">
        <v>0</v>
      </c>
      <c r="AL569" s="845">
        <v>0.7889464624959569</v>
      </c>
      <c r="AM569" s="803">
        <v>0.56021033943492504</v>
      </c>
      <c r="AN569" s="803">
        <v>0.88785311651886767</v>
      </c>
      <c r="AO569" s="804">
        <v>0.85704271877003368</v>
      </c>
      <c r="AP569" s="784">
        <v>0</v>
      </c>
      <c r="AQ569" s="797">
        <v>6459.7374235173211</v>
      </c>
      <c r="AR569" s="798">
        <v>1.0884886895220593</v>
      </c>
      <c r="AS569" s="798">
        <v>6459.7374235173211</v>
      </c>
      <c r="AT569" s="798">
        <v>1.0884886895220593</v>
      </c>
      <c r="AU569" s="784">
        <v>0</v>
      </c>
      <c r="AV569" s="798">
        <v>5735.298003363414</v>
      </c>
      <c r="AW569" s="798">
        <v>0.93288130581841677</v>
      </c>
      <c r="AX569" s="798">
        <v>5735.298003363414</v>
      </c>
      <c r="AY569" s="798">
        <v>0.93288130581841677</v>
      </c>
      <c r="AZ569" s="784"/>
      <c r="BA569" s="798">
        <v>0</v>
      </c>
      <c r="BB569" s="798">
        <v>5735.298003363414</v>
      </c>
      <c r="BC569" s="798">
        <v>5735.298003363414</v>
      </c>
      <c r="BD569" s="798">
        <v>5735.298003363414</v>
      </c>
      <c r="BE569" s="798">
        <v>5735.298003363414</v>
      </c>
      <c r="BF569" s="798">
        <v>5735.298003363414</v>
      </c>
      <c r="BG569" s="798">
        <v>5348.7710377831572</v>
      </c>
      <c r="BH569" s="798">
        <v>0</v>
      </c>
      <c r="BI569" s="798">
        <v>0</v>
      </c>
      <c r="BJ569" s="798">
        <v>0</v>
      </c>
      <c r="BK569" s="798">
        <v>0</v>
      </c>
      <c r="BL569" s="798">
        <v>0</v>
      </c>
      <c r="BM569" s="798">
        <v>0</v>
      </c>
      <c r="BN569" s="798">
        <v>0</v>
      </c>
      <c r="BO569" s="798">
        <v>0</v>
      </c>
      <c r="BP569" s="798">
        <v>0</v>
      </c>
      <c r="BQ569" s="798">
        <v>0</v>
      </c>
      <c r="BR569" s="798">
        <v>0</v>
      </c>
      <c r="BS569" s="798">
        <v>0</v>
      </c>
      <c r="BT569" s="798">
        <v>0</v>
      </c>
      <c r="BU569" s="798">
        <v>0</v>
      </c>
      <c r="BV569" s="798">
        <v>0</v>
      </c>
      <c r="BW569" s="798">
        <v>0</v>
      </c>
      <c r="BX569" s="798">
        <v>0</v>
      </c>
      <c r="BY569" s="798">
        <v>0</v>
      </c>
      <c r="BZ569" s="798">
        <v>0</v>
      </c>
      <c r="CA569" s="784"/>
      <c r="CB569" s="798">
        <v>0</v>
      </c>
      <c r="CC569" s="798">
        <v>0.93288130581841677</v>
      </c>
      <c r="CD569" s="798">
        <v>0.93288130581841677</v>
      </c>
      <c r="CE569" s="798">
        <v>0.93288130581841677</v>
      </c>
      <c r="CF569" s="798">
        <v>0.93288130581841677</v>
      </c>
      <c r="CG569" s="798">
        <v>0.93288130581841677</v>
      </c>
      <c r="CH569" s="798">
        <v>0.87001033029577091</v>
      </c>
      <c r="CI569" s="798">
        <v>0</v>
      </c>
      <c r="CJ569" s="798">
        <v>0</v>
      </c>
      <c r="CK569" s="798">
        <v>0</v>
      </c>
      <c r="CL569" s="798">
        <v>0</v>
      </c>
      <c r="CM569" s="798">
        <v>0</v>
      </c>
      <c r="CN569" s="798">
        <v>0</v>
      </c>
      <c r="CO569" s="798">
        <v>0</v>
      </c>
      <c r="CP569" s="798">
        <v>0</v>
      </c>
      <c r="CQ569" s="798">
        <v>0</v>
      </c>
      <c r="CR569" s="798">
        <v>0</v>
      </c>
      <c r="CS569" s="798">
        <v>0</v>
      </c>
      <c r="CT569" s="798">
        <v>0</v>
      </c>
      <c r="CU569" s="798">
        <v>0</v>
      </c>
      <c r="CV569" s="798">
        <v>0</v>
      </c>
      <c r="CW569" s="798">
        <v>0</v>
      </c>
      <c r="CX569" s="798">
        <v>0</v>
      </c>
      <c r="CY569" s="798">
        <v>0</v>
      </c>
      <c r="CZ569" s="798">
        <v>0</v>
      </c>
      <c r="DA569" s="799">
        <v>0</v>
      </c>
    </row>
    <row r="570" spans="2:105">
      <c r="B570" s="780">
        <v>19714</v>
      </c>
      <c r="C570" s="781" t="s">
        <v>682</v>
      </c>
      <c r="D570" s="781" t="s">
        <v>877</v>
      </c>
      <c r="E570" s="781" t="s">
        <v>120</v>
      </c>
      <c r="F570" s="781" t="s">
        <v>820</v>
      </c>
      <c r="G570" s="806" t="s">
        <v>821</v>
      </c>
      <c r="H570" s="807">
        <v>2016</v>
      </c>
      <c r="I570" s="784"/>
      <c r="J570" s="841" t="s">
        <v>995</v>
      </c>
      <c r="K570" s="842"/>
      <c r="L570" s="764" t="s">
        <v>741</v>
      </c>
      <c r="M570" s="781"/>
      <c r="N570" s="781"/>
      <c r="O570" s="781"/>
      <c r="P570" s="781"/>
      <c r="Q570" s="781"/>
      <c r="R570" s="781"/>
      <c r="S570" s="784"/>
      <c r="T570" s="843" t="s">
        <v>833</v>
      </c>
      <c r="U570" s="781" t="s">
        <v>764</v>
      </c>
      <c r="V570" s="801">
        <v>42683</v>
      </c>
      <c r="W570" s="801">
        <v>42683</v>
      </c>
      <c r="X570" s="801">
        <v>42683</v>
      </c>
      <c r="Y570" s="787" t="s">
        <v>864</v>
      </c>
      <c r="Z570" s="787">
        <v>6</v>
      </c>
      <c r="AA570" s="844" t="s">
        <v>833</v>
      </c>
      <c r="AB570" s="787">
        <v>156</v>
      </c>
      <c r="AC570" s="790">
        <v>42825</v>
      </c>
      <c r="AD570" s="784"/>
      <c r="AE570" s="843" t="s">
        <v>825</v>
      </c>
      <c r="AF570" s="781"/>
      <c r="AG570" s="781"/>
      <c r="AH570" s="791"/>
      <c r="AI570" s="792">
        <v>863.88</v>
      </c>
      <c r="AJ570" s="793">
        <v>0.28000000000000003</v>
      </c>
      <c r="AK570" s="784">
        <v>0</v>
      </c>
      <c r="AL570" s="845">
        <v>0.71737498942574962</v>
      </c>
      <c r="AM570" s="803">
        <v>0.50938930007609307</v>
      </c>
      <c r="AN570" s="803">
        <v>0.88785311651886767</v>
      </c>
      <c r="AO570" s="804">
        <v>0.85704271877003357</v>
      </c>
      <c r="AP570" s="784">
        <v>0</v>
      </c>
      <c r="AQ570" s="797">
        <v>619.7259058651166</v>
      </c>
      <c r="AR570" s="798">
        <v>0.14262900402130607</v>
      </c>
      <c r="AS570" s="798">
        <v>619.7259058651166</v>
      </c>
      <c r="AT570" s="798">
        <v>0.14262900402130607</v>
      </c>
      <c r="AU570" s="784">
        <v>0</v>
      </c>
      <c r="AV570" s="798">
        <v>550.22557690982217</v>
      </c>
      <c r="AW570" s="798">
        <v>0.12223914938188221</v>
      </c>
      <c r="AX570" s="798">
        <v>550.22557690982217</v>
      </c>
      <c r="AY570" s="798">
        <v>0.12223914938188221</v>
      </c>
      <c r="AZ570" s="784"/>
      <c r="BA570" s="798">
        <v>0</v>
      </c>
      <c r="BB570" s="798">
        <v>550.22557690982217</v>
      </c>
      <c r="BC570" s="798">
        <v>550.22557690982217</v>
      </c>
      <c r="BD570" s="798">
        <v>550.22557690982217</v>
      </c>
      <c r="BE570" s="798">
        <v>550.22557690982217</v>
      </c>
      <c r="BF570" s="798">
        <v>550.22557690982217</v>
      </c>
      <c r="BG570" s="798">
        <v>550.22557690982217</v>
      </c>
      <c r="BH570" s="798">
        <v>550.22557690982217</v>
      </c>
      <c r="BI570" s="798">
        <v>543.19394014420163</v>
      </c>
      <c r="BJ570" s="798">
        <v>0</v>
      </c>
      <c r="BK570" s="798">
        <v>0</v>
      </c>
      <c r="BL570" s="798">
        <v>0</v>
      </c>
      <c r="BM570" s="798">
        <v>0</v>
      </c>
      <c r="BN570" s="798">
        <v>0</v>
      </c>
      <c r="BO570" s="798">
        <v>0</v>
      </c>
      <c r="BP570" s="798">
        <v>0</v>
      </c>
      <c r="BQ570" s="798">
        <v>0</v>
      </c>
      <c r="BR570" s="798">
        <v>0</v>
      </c>
      <c r="BS570" s="798">
        <v>0</v>
      </c>
      <c r="BT570" s="798">
        <v>0</v>
      </c>
      <c r="BU570" s="798">
        <v>0</v>
      </c>
      <c r="BV570" s="798">
        <v>0</v>
      </c>
      <c r="BW570" s="798">
        <v>0</v>
      </c>
      <c r="BX570" s="798">
        <v>0</v>
      </c>
      <c r="BY570" s="798">
        <v>0</v>
      </c>
      <c r="BZ570" s="798">
        <v>0</v>
      </c>
      <c r="CA570" s="784"/>
      <c r="CB570" s="798">
        <v>0</v>
      </c>
      <c r="CC570" s="798">
        <v>0.12223914938188221</v>
      </c>
      <c r="CD570" s="798">
        <v>0.12223914938188221</v>
      </c>
      <c r="CE570" s="798">
        <v>0.12223914938188221</v>
      </c>
      <c r="CF570" s="798">
        <v>0.12223914938188221</v>
      </c>
      <c r="CG570" s="798">
        <v>0.12223914938188221</v>
      </c>
      <c r="CH570" s="798">
        <v>0.12223914938188221</v>
      </c>
      <c r="CI570" s="798">
        <v>0.12223914938188221</v>
      </c>
      <c r="CJ570" s="798">
        <v>0.12067698772843966</v>
      </c>
      <c r="CK570" s="798">
        <v>0</v>
      </c>
      <c r="CL570" s="798">
        <v>0</v>
      </c>
      <c r="CM570" s="798">
        <v>0</v>
      </c>
      <c r="CN570" s="798">
        <v>0</v>
      </c>
      <c r="CO570" s="798">
        <v>0</v>
      </c>
      <c r="CP570" s="798">
        <v>0</v>
      </c>
      <c r="CQ570" s="798">
        <v>0</v>
      </c>
      <c r="CR570" s="798">
        <v>0</v>
      </c>
      <c r="CS570" s="798">
        <v>0</v>
      </c>
      <c r="CT570" s="798">
        <v>0</v>
      </c>
      <c r="CU570" s="798">
        <v>0</v>
      </c>
      <c r="CV570" s="798">
        <v>0</v>
      </c>
      <c r="CW570" s="798">
        <v>0</v>
      </c>
      <c r="CX570" s="798">
        <v>0</v>
      </c>
      <c r="CY570" s="798">
        <v>0</v>
      </c>
      <c r="CZ570" s="798">
        <v>0</v>
      </c>
      <c r="DA570" s="799">
        <v>0</v>
      </c>
    </row>
    <row r="571" spans="2:105">
      <c r="B571" s="780">
        <v>19687</v>
      </c>
      <c r="C571" s="781" t="s">
        <v>682</v>
      </c>
      <c r="D571" s="781" t="s">
        <v>877</v>
      </c>
      <c r="E571" s="781" t="s">
        <v>120</v>
      </c>
      <c r="F571" s="781" t="s">
        <v>820</v>
      </c>
      <c r="G571" s="806" t="s">
        <v>821</v>
      </c>
      <c r="H571" s="807">
        <v>2016</v>
      </c>
      <c r="I571" s="784"/>
      <c r="J571" s="841" t="s">
        <v>996</v>
      </c>
      <c r="K571" s="842"/>
      <c r="L571" s="764" t="s">
        <v>741</v>
      </c>
      <c r="M571" s="781"/>
      <c r="N571" s="781"/>
      <c r="O571" s="781"/>
      <c r="P571" s="781"/>
      <c r="Q571" s="781"/>
      <c r="R571" s="781"/>
      <c r="S571" s="784"/>
      <c r="T571" s="843" t="s">
        <v>833</v>
      </c>
      <c r="U571" s="781" t="s">
        <v>764</v>
      </c>
      <c r="V571" s="801">
        <v>42710</v>
      </c>
      <c r="W571" s="801">
        <v>42710</v>
      </c>
      <c r="X571" s="801">
        <v>42710</v>
      </c>
      <c r="Y571" s="787" t="s">
        <v>864</v>
      </c>
      <c r="Z571" s="787">
        <v>50</v>
      </c>
      <c r="AA571" s="844" t="s">
        <v>833</v>
      </c>
      <c r="AB571" s="787">
        <v>940</v>
      </c>
      <c r="AC571" s="790">
        <v>42825</v>
      </c>
      <c r="AD571" s="784"/>
      <c r="AE571" s="843" t="s">
        <v>825</v>
      </c>
      <c r="AF571" s="781"/>
      <c r="AG571" s="781"/>
      <c r="AH571" s="791"/>
      <c r="AI571" s="792">
        <v>12666.36</v>
      </c>
      <c r="AJ571" s="793">
        <v>2.04</v>
      </c>
      <c r="AK571" s="784">
        <v>0</v>
      </c>
      <c r="AL571" s="845">
        <v>0.68142120632712122</v>
      </c>
      <c r="AM571" s="803">
        <v>0.48385945490772647</v>
      </c>
      <c r="AN571" s="803">
        <v>0.88785311651886767</v>
      </c>
      <c r="AO571" s="804">
        <v>0.85704271877003357</v>
      </c>
      <c r="AP571" s="784">
        <v>0</v>
      </c>
      <c r="AQ571" s="797">
        <v>8631.1263109735955</v>
      </c>
      <c r="AR571" s="798">
        <v>0.98707328801176197</v>
      </c>
      <c r="AS571" s="798">
        <v>227.97627878879871</v>
      </c>
      <c r="AT571" s="798">
        <v>2.607183431050521E-2</v>
      </c>
      <c r="AU571" s="784">
        <v>0</v>
      </c>
      <c r="AV571" s="798">
        <v>7663.1723942659046</v>
      </c>
      <c r="AW571" s="798">
        <v>0.84596397438287685</v>
      </c>
      <c r="AX571" s="798">
        <v>202.40944961500915</v>
      </c>
      <c r="AY571" s="798">
        <v>2.2344675760797232E-2</v>
      </c>
      <c r="AZ571" s="784"/>
      <c r="BA571" s="798">
        <v>0</v>
      </c>
      <c r="BB571" s="798">
        <v>7663.1723942659046</v>
      </c>
      <c r="BC571" s="798">
        <v>7663.1723942659046</v>
      </c>
      <c r="BD571" s="798">
        <v>7663.1723942659046</v>
      </c>
      <c r="BE571" s="798">
        <v>7663.1723942659046</v>
      </c>
      <c r="BF571" s="798">
        <v>202.40944961500915</v>
      </c>
      <c r="BG571" s="798">
        <v>0</v>
      </c>
      <c r="BH571" s="798">
        <v>0</v>
      </c>
      <c r="BI571" s="798">
        <v>0</v>
      </c>
      <c r="BJ571" s="798">
        <v>0</v>
      </c>
      <c r="BK571" s="798">
        <v>0</v>
      </c>
      <c r="BL571" s="798">
        <v>0</v>
      </c>
      <c r="BM571" s="798">
        <v>0</v>
      </c>
      <c r="BN571" s="798">
        <v>0</v>
      </c>
      <c r="BO571" s="798">
        <v>0</v>
      </c>
      <c r="BP571" s="798">
        <v>0</v>
      </c>
      <c r="BQ571" s="798">
        <v>0</v>
      </c>
      <c r="BR571" s="798">
        <v>0</v>
      </c>
      <c r="BS571" s="798">
        <v>0</v>
      </c>
      <c r="BT571" s="798">
        <v>0</v>
      </c>
      <c r="BU571" s="798">
        <v>0</v>
      </c>
      <c r="BV571" s="798">
        <v>0</v>
      </c>
      <c r="BW571" s="798">
        <v>0</v>
      </c>
      <c r="BX571" s="798">
        <v>0</v>
      </c>
      <c r="BY571" s="798">
        <v>0</v>
      </c>
      <c r="BZ571" s="798">
        <v>0</v>
      </c>
      <c r="CA571" s="784"/>
      <c r="CB571" s="798">
        <v>0</v>
      </c>
      <c r="CC571" s="798">
        <v>0.84596397438287685</v>
      </c>
      <c r="CD571" s="798">
        <v>0.84596397438287685</v>
      </c>
      <c r="CE571" s="798">
        <v>0.84596397438287685</v>
      </c>
      <c r="CF571" s="798">
        <v>0.84596397438287685</v>
      </c>
      <c r="CG571" s="798">
        <v>2.2344675760797232E-2</v>
      </c>
      <c r="CH571" s="798">
        <v>0</v>
      </c>
      <c r="CI571" s="798">
        <v>0</v>
      </c>
      <c r="CJ571" s="798">
        <v>0</v>
      </c>
      <c r="CK571" s="798">
        <v>0</v>
      </c>
      <c r="CL571" s="798">
        <v>0</v>
      </c>
      <c r="CM571" s="798">
        <v>0</v>
      </c>
      <c r="CN571" s="798">
        <v>0</v>
      </c>
      <c r="CO571" s="798">
        <v>0</v>
      </c>
      <c r="CP571" s="798">
        <v>0</v>
      </c>
      <c r="CQ571" s="798">
        <v>0</v>
      </c>
      <c r="CR571" s="798">
        <v>0</v>
      </c>
      <c r="CS571" s="798">
        <v>0</v>
      </c>
      <c r="CT571" s="798">
        <v>0</v>
      </c>
      <c r="CU571" s="798">
        <v>0</v>
      </c>
      <c r="CV571" s="798">
        <v>0</v>
      </c>
      <c r="CW571" s="798">
        <v>0</v>
      </c>
      <c r="CX571" s="798">
        <v>0</v>
      </c>
      <c r="CY571" s="798">
        <v>0</v>
      </c>
      <c r="CZ571" s="798">
        <v>0</v>
      </c>
      <c r="DA571" s="799">
        <v>0</v>
      </c>
    </row>
    <row r="572" spans="2:105">
      <c r="B572" s="780">
        <v>19681</v>
      </c>
      <c r="C572" s="781" t="s">
        <v>682</v>
      </c>
      <c r="D572" s="781" t="s">
        <v>877</v>
      </c>
      <c r="E572" s="781" t="s">
        <v>120</v>
      </c>
      <c r="F572" s="781" t="s">
        <v>820</v>
      </c>
      <c r="G572" s="806" t="s">
        <v>821</v>
      </c>
      <c r="H572" s="807">
        <v>2016</v>
      </c>
      <c r="I572" s="784"/>
      <c r="J572" s="841" t="s">
        <v>997</v>
      </c>
      <c r="K572" s="842"/>
      <c r="L572" s="764" t="s">
        <v>741</v>
      </c>
      <c r="M572" s="781"/>
      <c r="N572" s="781"/>
      <c r="O572" s="781"/>
      <c r="P572" s="781"/>
      <c r="Q572" s="781"/>
      <c r="R572" s="781"/>
      <c r="S572" s="784"/>
      <c r="T572" s="843" t="s">
        <v>833</v>
      </c>
      <c r="U572" s="781" t="s">
        <v>764</v>
      </c>
      <c r="V572" s="801">
        <v>42705</v>
      </c>
      <c r="W572" s="801">
        <v>42705</v>
      </c>
      <c r="X572" s="801">
        <v>42705</v>
      </c>
      <c r="Y572" s="787" t="s">
        <v>864</v>
      </c>
      <c r="Z572" s="787">
        <v>12</v>
      </c>
      <c r="AA572" s="844" t="s">
        <v>833</v>
      </c>
      <c r="AB572" s="787">
        <v>240</v>
      </c>
      <c r="AC572" s="790">
        <v>42825</v>
      </c>
      <c r="AD572" s="784"/>
      <c r="AE572" s="843" t="s">
        <v>825</v>
      </c>
      <c r="AF572" s="781"/>
      <c r="AG572" s="781"/>
      <c r="AH572" s="791"/>
      <c r="AI572" s="792">
        <v>1239.74</v>
      </c>
      <c r="AJ572" s="793">
        <v>0.53</v>
      </c>
      <c r="AK572" s="784">
        <v>0</v>
      </c>
      <c r="AL572" s="845">
        <v>0.60221507830526799</v>
      </c>
      <c r="AM572" s="803">
        <v>0.42761724586850924</v>
      </c>
      <c r="AN572" s="803">
        <v>0.88785311651886778</v>
      </c>
      <c r="AO572" s="804">
        <v>0.85704271877003357</v>
      </c>
      <c r="AP572" s="784">
        <v>0</v>
      </c>
      <c r="AQ572" s="797">
        <v>746.59012117817292</v>
      </c>
      <c r="AR572" s="798">
        <v>0.2266371403103099</v>
      </c>
      <c r="AS572" s="798">
        <v>746.59012117817292</v>
      </c>
      <c r="AT572" s="798">
        <v>0.2266371403103099</v>
      </c>
      <c r="AU572" s="784">
        <v>0</v>
      </c>
      <c r="AV572" s="798">
        <v>662.86236585023994</v>
      </c>
      <c r="AW572" s="798">
        <v>0.19423771090581357</v>
      </c>
      <c r="AX572" s="798">
        <v>662.86236585023994</v>
      </c>
      <c r="AY572" s="798">
        <v>0.19423771090581357</v>
      </c>
      <c r="AZ572" s="784"/>
      <c r="BA572" s="798">
        <v>0</v>
      </c>
      <c r="BB572" s="798">
        <v>662.86236585023994</v>
      </c>
      <c r="BC572" s="798">
        <v>662.86236585023994</v>
      </c>
      <c r="BD572" s="798">
        <v>662.86236585023994</v>
      </c>
      <c r="BE572" s="798">
        <v>662.86236585023994</v>
      </c>
      <c r="BF572" s="798">
        <v>662.86236585023994</v>
      </c>
      <c r="BG572" s="798">
        <v>662.86236585023994</v>
      </c>
      <c r="BH572" s="798">
        <v>662.86236585023994</v>
      </c>
      <c r="BI572" s="798">
        <v>662.86236585023994</v>
      </c>
      <c r="BJ572" s="798">
        <v>662.86236585023994</v>
      </c>
      <c r="BK572" s="798">
        <v>662.86236585023994</v>
      </c>
      <c r="BL572" s="798">
        <v>429.11021980083621</v>
      </c>
      <c r="BM572" s="798">
        <v>0</v>
      </c>
      <c r="BN572" s="798">
        <v>0</v>
      </c>
      <c r="BO572" s="798">
        <v>0</v>
      </c>
      <c r="BP572" s="798">
        <v>0</v>
      </c>
      <c r="BQ572" s="798">
        <v>0</v>
      </c>
      <c r="BR572" s="798">
        <v>0</v>
      </c>
      <c r="BS572" s="798">
        <v>0</v>
      </c>
      <c r="BT572" s="798">
        <v>0</v>
      </c>
      <c r="BU572" s="798">
        <v>0</v>
      </c>
      <c r="BV572" s="798">
        <v>0</v>
      </c>
      <c r="BW572" s="798">
        <v>0</v>
      </c>
      <c r="BX572" s="798">
        <v>0</v>
      </c>
      <c r="BY572" s="798">
        <v>0</v>
      </c>
      <c r="BZ572" s="798">
        <v>0</v>
      </c>
      <c r="CA572" s="784"/>
      <c r="CB572" s="798">
        <v>0</v>
      </c>
      <c r="CC572" s="798">
        <v>0.19423771090581357</v>
      </c>
      <c r="CD572" s="798">
        <v>0.19423771090581357</v>
      </c>
      <c r="CE572" s="798">
        <v>0.19423771090581357</v>
      </c>
      <c r="CF572" s="798">
        <v>0.19423771090581357</v>
      </c>
      <c r="CG572" s="798">
        <v>0.19423771090581357</v>
      </c>
      <c r="CH572" s="798">
        <v>0.19423771090581357</v>
      </c>
      <c r="CI572" s="798">
        <v>0.19423771090581357</v>
      </c>
      <c r="CJ572" s="798">
        <v>0.19423771090581357</v>
      </c>
      <c r="CK572" s="798">
        <v>0.19423771090581357</v>
      </c>
      <c r="CL572" s="798">
        <v>0.19423771090581357</v>
      </c>
      <c r="CM572" s="798">
        <v>0.12574161864430847</v>
      </c>
      <c r="CN572" s="798">
        <v>0</v>
      </c>
      <c r="CO572" s="798">
        <v>0</v>
      </c>
      <c r="CP572" s="798">
        <v>0</v>
      </c>
      <c r="CQ572" s="798">
        <v>0</v>
      </c>
      <c r="CR572" s="798">
        <v>0</v>
      </c>
      <c r="CS572" s="798">
        <v>0</v>
      </c>
      <c r="CT572" s="798">
        <v>0</v>
      </c>
      <c r="CU572" s="798">
        <v>0</v>
      </c>
      <c r="CV572" s="798">
        <v>0</v>
      </c>
      <c r="CW572" s="798">
        <v>0</v>
      </c>
      <c r="CX572" s="798">
        <v>0</v>
      </c>
      <c r="CY572" s="798">
        <v>0</v>
      </c>
      <c r="CZ572" s="798">
        <v>0</v>
      </c>
      <c r="DA572" s="799">
        <v>0</v>
      </c>
    </row>
    <row r="573" spans="2:105">
      <c r="B573" s="780">
        <v>19577</v>
      </c>
      <c r="C573" s="781" t="s">
        <v>682</v>
      </c>
      <c r="D573" s="781" t="s">
        <v>877</v>
      </c>
      <c r="E573" s="781" t="s">
        <v>120</v>
      </c>
      <c r="F573" s="781" t="s">
        <v>820</v>
      </c>
      <c r="G573" s="806" t="s">
        <v>821</v>
      </c>
      <c r="H573" s="807">
        <v>2016</v>
      </c>
      <c r="I573" s="784"/>
      <c r="J573" s="841" t="s">
        <v>998</v>
      </c>
      <c r="K573" s="842"/>
      <c r="L573" s="764" t="s">
        <v>741</v>
      </c>
      <c r="M573" s="781"/>
      <c r="N573" s="781"/>
      <c r="O573" s="781"/>
      <c r="P573" s="781"/>
      <c r="Q573" s="781"/>
      <c r="R573" s="781"/>
      <c r="S573" s="784"/>
      <c r="T573" s="843" t="s">
        <v>833</v>
      </c>
      <c r="U573" s="781" t="s">
        <v>764</v>
      </c>
      <c r="V573" s="801">
        <v>42572.515706018516</v>
      </c>
      <c r="W573" s="801">
        <v>42558</v>
      </c>
      <c r="X573" s="801">
        <v>42558</v>
      </c>
      <c r="Y573" s="787" t="s">
        <v>864</v>
      </c>
      <c r="Z573" s="787">
        <v>67</v>
      </c>
      <c r="AA573" s="844" t="s">
        <v>833</v>
      </c>
      <c r="AB573" s="787">
        <v>1700</v>
      </c>
      <c r="AC573" s="790">
        <v>42643</v>
      </c>
      <c r="AD573" s="784"/>
      <c r="AE573" s="843" t="s">
        <v>825</v>
      </c>
      <c r="AF573" s="781"/>
      <c r="AG573" s="781"/>
      <c r="AH573" s="791"/>
      <c r="AI573" s="792">
        <v>15275.391999999998</v>
      </c>
      <c r="AJ573" s="793">
        <v>4.5679999999999996</v>
      </c>
      <c r="AK573" s="784">
        <v>0</v>
      </c>
      <c r="AL573" s="845">
        <v>0.87530288826504832</v>
      </c>
      <c r="AM573" s="803">
        <v>0.62152978871598152</v>
      </c>
      <c r="AN573" s="803">
        <v>0.88785311651886767</v>
      </c>
      <c r="AO573" s="804">
        <v>0.85704271877003357</v>
      </c>
      <c r="AP573" s="784">
        <v>0</v>
      </c>
      <c r="AQ573" s="797">
        <v>13370.594736980811</v>
      </c>
      <c r="AR573" s="798">
        <v>2.8391480748546032</v>
      </c>
      <c r="AS573" s="798">
        <v>13370.594736980811</v>
      </c>
      <c r="AT573" s="798">
        <v>2.8391480748546032</v>
      </c>
      <c r="AU573" s="784">
        <v>0</v>
      </c>
      <c r="AV573" s="798">
        <v>11871.124206939183</v>
      </c>
      <c r="AW573" s="798">
        <v>2.433271185064096</v>
      </c>
      <c r="AX573" s="798">
        <v>11871.124206939183</v>
      </c>
      <c r="AY573" s="798">
        <v>2.433271185064096</v>
      </c>
      <c r="AZ573" s="784"/>
      <c r="BA573" s="798">
        <v>0</v>
      </c>
      <c r="BB573" s="798">
        <v>11871.124206939183</v>
      </c>
      <c r="BC573" s="798">
        <v>11871.124206939183</v>
      </c>
      <c r="BD573" s="798">
        <v>11871.124206939183</v>
      </c>
      <c r="BE573" s="798">
        <v>11871.124206939183</v>
      </c>
      <c r="BF573" s="798">
        <v>11871.124206939183</v>
      </c>
      <c r="BG573" s="798">
        <v>11871.124206939183</v>
      </c>
      <c r="BH573" s="798">
        <v>11871.124206939183</v>
      </c>
      <c r="BI573" s="798">
        <v>5651.563916700713</v>
      </c>
      <c r="BJ573" s="798">
        <v>0</v>
      </c>
      <c r="BK573" s="798">
        <v>0</v>
      </c>
      <c r="BL573" s="798">
        <v>0</v>
      </c>
      <c r="BM573" s="798">
        <v>0</v>
      </c>
      <c r="BN573" s="798">
        <v>0</v>
      </c>
      <c r="BO573" s="798">
        <v>0</v>
      </c>
      <c r="BP573" s="798">
        <v>0</v>
      </c>
      <c r="BQ573" s="798">
        <v>0</v>
      </c>
      <c r="BR573" s="798">
        <v>0</v>
      </c>
      <c r="BS573" s="798">
        <v>0</v>
      </c>
      <c r="BT573" s="798">
        <v>0</v>
      </c>
      <c r="BU573" s="798">
        <v>0</v>
      </c>
      <c r="BV573" s="798">
        <v>0</v>
      </c>
      <c r="BW573" s="798">
        <v>0</v>
      </c>
      <c r="BX573" s="798">
        <v>0</v>
      </c>
      <c r="BY573" s="798">
        <v>0</v>
      </c>
      <c r="BZ573" s="798">
        <v>0</v>
      </c>
      <c r="CA573" s="784"/>
      <c r="CB573" s="798">
        <v>0</v>
      </c>
      <c r="CC573" s="798">
        <v>2.433271185064096</v>
      </c>
      <c r="CD573" s="798">
        <v>2.433271185064096</v>
      </c>
      <c r="CE573" s="798">
        <v>2.433271185064096</v>
      </c>
      <c r="CF573" s="798">
        <v>2.433271185064096</v>
      </c>
      <c r="CG573" s="798">
        <v>2.433271185064096</v>
      </c>
      <c r="CH573" s="798">
        <v>2.433271185064096</v>
      </c>
      <c r="CI573" s="798">
        <v>2.433271185064096</v>
      </c>
      <c r="CJ573" s="798">
        <v>1.1584233632242948</v>
      </c>
      <c r="CK573" s="798">
        <v>0</v>
      </c>
      <c r="CL573" s="798">
        <v>0</v>
      </c>
      <c r="CM573" s="798">
        <v>0</v>
      </c>
      <c r="CN573" s="798">
        <v>0</v>
      </c>
      <c r="CO573" s="798">
        <v>0</v>
      </c>
      <c r="CP573" s="798">
        <v>0</v>
      </c>
      <c r="CQ573" s="798">
        <v>0</v>
      </c>
      <c r="CR573" s="798">
        <v>0</v>
      </c>
      <c r="CS573" s="798">
        <v>0</v>
      </c>
      <c r="CT573" s="798">
        <v>0</v>
      </c>
      <c r="CU573" s="798">
        <v>0</v>
      </c>
      <c r="CV573" s="798">
        <v>0</v>
      </c>
      <c r="CW573" s="798">
        <v>0</v>
      </c>
      <c r="CX573" s="798">
        <v>0</v>
      </c>
      <c r="CY573" s="798">
        <v>0</v>
      </c>
      <c r="CZ573" s="798">
        <v>0</v>
      </c>
      <c r="DA573" s="799">
        <v>0</v>
      </c>
    </row>
    <row r="574" spans="2:105">
      <c r="B574" s="780">
        <v>19648</v>
      </c>
      <c r="C574" s="781" t="s">
        <v>682</v>
      </c>
      <c r="D574" s="781" t="s">
        <v>877</v>
      </c>
      <c r="E574" s="781" t="s">
        <v>120</v>
      </c>
      <c r="F574" s="781" t="s">
        <v>820</v>
      </c>
      <c r="G574" s="806" t="s">
        <v>821</v>
      </c>
      <c r="H574" s="807">
        <v>2016</v>
      </c>
      <c r="I574" s="784"/>
      <c r="J574" s="841" t="s">
        <v>999</v>
      </c>
      <c r="K574" s="842"/>
      <c r="L574" s="764" t="s">
        <v>741</v>
      </c>
      <c r="M574" s="781"/>
      <c r="N574" s="781"/>
      <c r="O574" s="781"/>
      <c r="P574" s="781"/>
      <c r="Q574" s="781"/>
      <c r="R574" s="781"/>
      <c r="S574" s="784"/>
      <c r="T574" s="843" t="s">
        <v>833</v>
      </c>
      <c r="U574" s="781" t="s">
        <v>764</v>
      </c>
      <c r="V574" s="801">
        <v>42635</v>
      </c>
      <c r="W574" s="801">
        <v>42635</v>
      </c>
      <c r="X574" s="801">
        <v>42635</v>
      </c>
      <c r="Y574" s="787" t="s">
        <v>864</v>
      </c>
      <c r="Z574" s="787">
        <v>108</v>
      </c>
      <c r="AA574" s="844" t="s">
        <v>833</v>
      </c>
      <c r="AB574" s="787">
        <v>1990</v>
      </c>
      <c r="AC574" s="790">
        <v>42735</v>
      </c>
      <c r="AD574" s="784"/>
      <c r="AE574" s="843" t="s">
        <v>825</v>
      </c>
      <c r="AF574" s="781"/>
      <c r="AG574" s="781"/>
      <c r="AH574" s="791"/>
      <c r="AI574" s="792">
        <v>12382.6</v>
      </c>
      <c r="AJ574" s="793">
        <v>4.32</v>
      </c>
      <c r="AK574" s="784">
        <v>0</v>
      </c>
      <c r="AL574" s="845">
        <v>0.6862131040427184</v>
      </c>
      <c r="AM574" s="803">
        <v>0.48714064769572102</v>
      </c>
      <c r="AN574" s="803">
        <v>0.88785311651886767</v>
      </c>
      <c r="AO574" s="804">
        <v>0.85704271877003368</v>
      </c>
      <c r="AP574" s="784">
        <v>0</v>
      </c>
      <c r="AQ574" s="797">
        <v>8497.1023821193648</v>
      </c>
      <c r="AR574" s="798">
        <v>2.1044475980455148</v>
      </c>
      <c r="AS574" s="798">
        <v>8497.1023821193648</v>
      </c>
      <c r="AT574" s="798">
        <v>2.1044475980455148</v>
      </c>
      <c r="AU574" s="784">
        <v>0</v>
      </c>
      <c r="AV574" s="798">
        <v>7544.1788313445722</v>
      </c>
      <c r="AW574" s="798">
        <v>1.8036014909379952</v>
      </c>
      <c r="AX574" s="798">
        <v>7544.1788313445722</v>
      </c>
      <c r="AY574" s="798">
        <v>1.8036014909379952</v>
      </c>
      <c r="AZ574" s="784"/>
      <c r="BA574" s="798">
        <v>0</v>
      </c>
      <c r="BB574" s="798">
        <v>7544.1788313445722</v>
      </c>
      <c r="BC574" s="798">
        <v>7544.1788313445722</v>
      </c>
      <c r="BD574" s="798">
        <v>7544.1788313445722</v>
      </c>
      <c r="BE574" s="798">
        <v>7544.1788313445722</v>
      </c>
      <c r="BF574" s="798">
        <v>7544.1788313445722</v>
      </c>
      <c r="BG574" s="798">
        <v>7544.1788313445722</v>
      </c>
      <c r="BH574" s="798">
        <v>7544.1788313445722</v>
      </c>
      <c r="BI574" s="798">
        <v>7544.1788313445722</v>
      </c>
      <c r="BJ574" s="798">
        <v>5385.3183152993024</v>
      </c>
      <c r="BK574" s="798">
        <v>0</v>
      </c>
      <c r="BL574" s="798">
        <v>0</v>
      </c>
      <c r="BM574" s="798">
        <v>0</v>
      </c>
      <c r="BN574" s="798">
        <v>0</v>
      </c>
      <c r="BO574" s="798">
        <v>0</v>
      </c>
      <c r="BP574" s="798">
        <v>0</v>
      </c>
      <c r="BQ574" s="798">
        <v>0</v>
      </c>
      <c r="BR574" s="798">
        <v>0</v>
      </c>
      <c r="BS574" s="798">
        <v>0</v>
      </c>
      <c r="BT574" s="798">
        <v>0</v>
      </c>
      <c r="BU574" s="798">
        <v>0</v>
      </c>
      <c r="BV574" s="798">
        <v>0</v>
      </c>
      <c r="BW574" s="798">
        <v>0</v>
      </c>
      <c r="BX574" s="798">
        <v>0</v>
      </c>
      <c r="BY574" s="798">
        <v>0</v>
      </c>
      <c r="BZ574" s="798">
        <v>0</v>
      </c>
      <c r="CA574" s="784"/>
      <c r="CB574" s="798">
        <v>0</v>
      </c>
      <c r="CC574" s="798">
        <v>1.8036014909379952</v>
      </c>
      <c r="CD574" s="798">
        <v>1.8036014909379952</v>
      </c>
      <c r="CE574" s="798">
        <v>1.8036014909379952</v>
      </c>
      <c r="CF574" s="798">
        <v>1.8036014909379952</v>
      </c>
      <c r="CG574" s="798">
        <v>1.8036014909379952</v>
      </c>
      <c r="CH574" s="798">
        <v>1.8036014909379952</v>
      </c>
      <c r="CI574" s="798">
        <v>1.8036014909379952</v>
      </c>
      <c r="CJ574" s="798">
        <v>1.8036014909379952</v>
      </c>
      <c r="CK574" s="798">
        <v>1.287478512875921</v>
      </c>
      <c r="CL574" s="798">
        <v>0</v>
      </c>
      <c r="CM574" s="798">
        <v>0</v>
      </c>
      <c r="CN574" s="798">
        <v>0</v>
      </c>
      <c r="CO574" s="798">
        <v>0</v>
      </c>
      <c r="CP574" s="798">
        <v>0</v>
      </c>
      <c r="CQ574" s="798">
        <v>0</v>
      </c>
      <c r="CR574" s="798">
        <v>0</v>
      </c>
      <c r="CS574" s="798">
        <v>0</v>
      </c>
      <c r="CT574" s="798">
        <v>0</v>
      </c>
      <c r="CU574" s="798">
        <v>0</v>
      </c>
      <c r="CV574" s="798">
        <v>0</v>
      </c>
      <c r="CW574" s="798">
        <v>0</v>
      </c>
      <c r="CX574" s="798">
        <v>0</v>
      </c>
      <c r="CY574" s="798">
        <v>0</v>
      </c>
      <c r="CZ574" s="798">
        <v>0</v>
      </c>
      <c r="DA574" s="799">
        <v>0</v>
      </c>
    </row>
    <row r="575" spans="2:105">
      <c r="B575" s="780">
        <v>19677</v>
      </c>
      <c r="C575" s="781" t="s">
        <v>682</v>
      </c>
      <c r="D575" s="781" t="s">
        <v>877</v>
      </c>
      <c r="E575" s="781" t="s">
        <v>120</v>
      </c>
      <c r="F575" s="781" t="s">
        <v>820</v>
      </c>
      <c r="G575" s="806" t="s">
        <v>821</v>
      </c>
      <c r="H575" s="807">
        <v>2016</v>
      </c>
      <c r="I575" s="784"/>
      <c r="J575" s="841" t="s">
        <v>1000</v>
      </c>
      <c r="K575" s="842"/>
      <c r="L575" s="764" t="s">
        <v>741</v>
      </c>
      <c r="M575" s="781"/>
      <c r="N575" s="781"/>
      <c r="O575" s="781"/>
      <c r="P575" s="781"/>
      <c r="Q575" s="781"/>
      <c r="R575" s="781"/>
      <c r="S575" s="784"/>
      <c r="T575" s="843" t="s">
        <v>833</v>
      </c>
      <c r="U575" s="781" t="s">
        <v>764</v>
      </c>
      <c r="V575" s="801">
        <v>42688</v>
      </c>
      <c r="W575" s="801">
        <v>42688</v>
      </c>
      <c r="X575" s="801">
        <v>42688</v>
      </c>
      <c r="Y575" s="787" t="s">
        <v>864</v>
      </c>
      <c r="Z575" s="787">
        <v>20</v>
      </c>
      <c r="AA575" s="844" t="s">
        <v>833</v>
      </c>
      <c r="AB575" s="787">
        <v>517.44000000000005</v>
      </c>
      <c r="AC575" s="790">
        <v>42825</v>
      </c>
      <c r="AD575" s="784"/>
      <c r="AE575" s="843" t="s">
        <v>825</v>
      </c>
      <c r="AF575" s="781"/>
      <c r="AG575" s="781"/>
      <c r="AH575" s="791"/>
      <c r="AI575" s="792">
        <v>2351.98</v>
      </c>
      <c r="AJ575" s="793">
        <v>0.46</v>
      </c>
      <c r="AK575" s="784">
        <v>0</v>
      </c>
      <c r="AL575" s="845">
        <v>0.8950472651353798</v>
      </c>
      <c r="AM575" s="803">
        <v>0.63554975660260615</v>
      </c>
      <c r="AN575" s="803">
        <v>0.88785311651886767</v>
      </c>
      <c r="AO575" s="804">
        <v>0.85704271877003346</v>
      </c>
      <c r="AP575" s="784">
        <v>0</v>
      </c>
      <c r="AQ575" s="797">
        <v>2105.1332666531107</v>
      </c>
      <c r="AR575" s="798">
        <v>0.29235288803719883</v>
      </c>
      <c r="AS575" s="798">
        <v>2105.1332666531107</v>
      </c>
      <c r="AT575" s="798">
        <v>0.29235288803719883</v>
      </c>
      <c r="AU575" s="784">
        <v>0</v>
      </c>
      <c r="AV575" s="798">
        <v>1869.0491314855087</v>
      </c>
      <c r="AW575" s="798">
        <v>0.25055891400367208</v>
      </c>
      <c r="AX575" s="798">
        <v>1869.0491314855087</v>
      </c>
      <c r="AY575" s="798">
        <v>0.25055891400367208</v>
      </c>
      <c r="AZ575" s="784"/>
      <c r="BA575" s="798">
        <v>0</v>
      </c>
      <c r="BB575" s="798">
        <v>1869.0491314855087</v>
      </c>
      <c r="BC575" s="798">
        <v>1869.0491314855087</v>
      </c>
      <c r="BD575" s="798">
        <v>1869.0491314855087</v>
      </c>
      <c r="BE575" s="798">
        <v>1869.0491314855087</v>
      </c>
      <c r="BF575" s="798">
        <v>1869.0491314855087</v>
      </c>
      <c r="BG575" s="798">
        <v>1869.0491314855087</v>
      </c>
      <c r="BH575" s="798">
        <v>1869.0491314855087</v>
      </c>
      <c r="BI575" s="798">
        <v>1869.0491314855087</v>
      </c>
      <c r="BJ575" s="798">
        <v>1869.0491314855087</v>
      </c>
      <c r="BK575" s="798">
        <v>1455.9794036195533</v>
      </c>
      <c r="BL575" s="798">
        <v>0</v>
      </c>
      <c r="BM575" s="798">
        <v>0</v>
      </c>
      <c r="BN575" s="798">
        <v>0</v>
      </c>
      <c r="BO575" s="798">
        <v>0</v>
      </c>
      <c r="BP575" s="798">
        <v>0</v>
      </c>
      <c r="BQ575" s="798">
        <v>0</v>
      </c>
      <c r="BR575" s="798">
        <v>0</v>
      </c>
      <c r="BS575" s="798">
        <v>0</v>
      </c>
      <c r="BT575" s="798">
        <v>0</v>
      </c>
      <c r="BU575" s="798">
        <v>0</v>
      </c>
      <c r="BV575" s="798">
        <v>0</v>
      </c>
      <c r="BW575" s="798">
        <v>0</v>
      </c>
      <c r="BX575" s="798">
        <v>0</v>
      </c>
      <c r="BY575" s="798">
        <v>0</v>
      </c>
      <c r="BZ575" s="798">
        <v>0</v>
      </c>
      <c r="CA575" s="784"/>
      <c r="CB575" s="798">
        <v>0</v>
      </c>
      <c r="CC575" s="798">
        <v>0.25055891400367208</v>
      </c>
      <c r="CD575" s="798">
        <v>0.25055891400367208</v>
      </c>
      <c r="CE575" s="798">
        <v>0.25055891400367208</v>
      </c>
      <c r="CF575" s="798">
        <v>0.25055891400367208</v>
      </c>
      <c r="CG575" s="798">
        <v>0.25055891400367208</v>
      </c>
      <c r="CH575" s="798">
        <v>0.25055891400367208</v>
      </c>
      <c r="CI575" s="798">
        <v>0.25055891400367208</v>
      </c>
      <c r="CJ575" s="798">
        <v>0.25055891400367208</v>
      </c>
      <c r="CK575" s="798">
        <v>0.25055891400367208</v>
      </c>
      <c r="CL575" s="798">
        <v>0.19518407089314008</v>
      </c>
      <c r="CM575" s="798">
        <v>0</v>
      </c>
      <c r="CN575" s="798">
        <v>0</v>
      </c>
      <c r="CO575" s="798">
        <v>0</v>
      </c>
      <c r="CP575" s="798">
        <v>0</v>
      </c>
      <c r="CQ575" s="798">
        <v>0</v>
      </c>
      <c r="CR575" s="798">
        <v>0</v>
      </c>
      <c r="CS575" s="798">
        <v>0</v>
      </c>
      <c r="CT575" s="798">
        <v>0</v>
      </c>
      <c r="CU575" s="798">
        <v>0</v>
      </c>
      <c r="CV575" s="798">
        <v>0</v>
      </c>
      <c r="CW575" s="798">
        <v>0</v>
      </c>
      <c r="CX575" s="798">
        <v>0</v>
      </c>
      <c r="CY575" s="798">
        <v>0</v>
      </c>
      <c r="CZ575" s="798">
        <v>0</v>
      </c>
      <c r="DA575" s="799">
        <v>0</v>
      </c>
    </row>
    <row r="576" spans="2:105">
      <c r="B576" s="780">
        <v>19569</v>
      </c>
      <c r="C576" s="781" t="s">
        <v>682</v>
      </c>
      <c r="D576" s="781" t="s">
        <v>877</v>
      </c>
      <c r="E576" s="781" t="s">
        <v>120</v>
      </c>
      <c r="F576" s="781" t="s">
        <v>820</v>
      </c>
      <c r="G576" s="806" t="s">
        <v>821</v>
      </c>
      <c r="H576" s="807">
        <v>2016</v>
      </c>
      <c r="I576" s="784"/>
      <c r="J576" s="841" t="s">
        <v>1001</v>
      </c>
      <c r="K576" s="842"/>
      <c r="L576" s="764" t="s">
        <v>741</v>
      </c>
      <c r="M576" s="781"/>
      <c r="N576" s="781"/>
      <c r="O576" s="781"/>
      <c r="P576" s="781"/>
      <c r="Q576" s="781"/>
      <c r="R576" s="781"/>
      <c r="S576" s="784"/>
      <c r="T576" s="843" t="s">
        <v>833</v>
      </c>
      <c r="U576" s="781" t="s">
        <v>764</v>
      </c>
      <c r="V576" s="801">
        <v>42569.591099537036</v>
      </c>
      <c r="W576" s="801">
        <v>42562</v>
      </c>
      <c r="X576" s="801">
        <v>42562</v>
      </c>
      <c r="Y576" s="787" t="s">
        <v>864</v>
      </c>
      <c r="Z576" s="787">
        <v>36</v>
      </c>
      <c r="AA576" s="844" t="s">
        <v>833</v>
      </c>
      <c r="AB576" s="787">
        <v>768</v>
      </c>
      <c r="AC576" s="790">
        <v>42643</v>
      </c>
      <c r="AD576" s="784"/>
      <c r="AE576" s="843" t="s">
        <v>825</v>
      </c>
      <c r="AF576" s="781"/>
      <c r="AG576" s="781"/>
      <c r="AH576" s="791"/>
      <c r="AI576" s="792">
        <v>9488.64</v>
      </c>
      <c r="AJ576" s="793">
        <v>1.68</v>
      </c>
      <c r="AK576" s="784">
        <v>0</v>
      </c>
      <c r="AL576" s="845">
        <v>0.62747465243605371</v>
      </c>
      <c r="AM576" s="803">
        <v>0.44555341171811735</v>
      </c>
      <c r="AN576" s="803">
        <v>0.88785311651886767</v>
      </c>
      <c r="AO576" s="804">
        <v>0.85704271877003357</v>
      </c>
      <c r="AP576" s="784">
        <v>0</v>
      </c>
      <c r="AQ576" s="797">
        <v>5953.8810860908361</v>
      </c>
      <c r="AR576" s="798">
        <v>0.74852973168643711</v>
      </c>
      <c r="AS576" s="798">
        <v>2538.4110579509102</v>
      </c>
      <c r="AT576" s="798">
        <v>0.31913236435923187</v>
      </c>
      <c r="AU576" s="784">
        <v>0</v>
      </c>
      <c r="AV576" s="798">
        <v>5286.1718776684893</v>
      </c>
      <c r="AW576" s="798">
        <v>0.64152195632474784</v>
      </c>
      <c r="AX576" s="798">
        <v>2253.7361688076717</v>
      </c>
      <c r="AY576" s="798">
        <v>0.27351006919794507</v>
      </c>
      <c r="AZ576" s="784"/>
      <c r="BA576" s="798">
        <v>0</v>
      </c>
      <c r="BB576" s="798">
        <v>5286.1718776684893</v>
      </c>
      <c r="BC576" s="798">
        <v>5286.1718776684893</v>
      </c>
      <c r="BD576" s="798">
        <v>5286.1718776684893</v>
      </c>
      <c r="BE576" s="798">
        <v>5286.1718776684893</v>
      </c>
      <c r="BF576" s="798">
        <v>2253.7361688076717</v>
      </c>
      <c r="BG576" s="798">
        <v>0</v>
      </c>
      <c r="BH576" s="798">
        <v>0</v>
      </c>
      <c r="BI576" s="798">
        <v>0</v>
      </c>
      <c r="BJ576" s="798">
        <v>0</v>
      </c>
      <c r="BK576" s="798">
        <v>0</v>
      </c>
      <c r="BL576" s="798">
        <v>0</v>
      </c>
      <c r="BM576" s="798">
        <v>0</v>
      </c>
      <c r="BN576" s="798">
        <v>0</v>
      </c>
      <c r="BO576" s="798">
        <v>0</v>
      </c>
      <c r="BP576" s="798">
        <v>0</v>
      </c>
      <c r="BQ576" s="798">
        <v>0</v>
      </c>
      <c r="BR576" s="798">
        <v>0</v>
      </c>
      <c r="BS576" s="798">
        <v>0</v>
      </c>
      <c r="BT576" s="798">
        <v>0</v>
      </c>
      <c r="BU576" s="798">
        <v>0</v>
      </c>
      <c r="BV576" s="798">
        <v>0</v>
      </c>
      <c r="BW576" s="798">
        <v>0</v>
      </c>
      <c r="BX576" s="798">
        <v>0</v>
      </c>
      <c r="BY576" s="798">
        <v>0</v>
      </c>
      <c r="BZ576" s="798">
        <v>0</v>
      </c>
      <c r="CA576" s="784"/>
      <c r="CB576" s="798">
        <v>0</v>
      </c>
      <c r="CC576" s="798">
        <v>0.64152195632474784</v>
      </c>
      <c r="CD576" s="798">
        <v>0.64152195632474784</v>
      </c>
      <c r="CE576" s="798">
        <v>0.64152195632474784</v>
      </c>
      <c r="CF576" s="798">
        <v>0.64152195632474784</v>
      </c>
      <c r="CG576" s="798">
        <v>0.27351006919794507</v>
      </c>
      <c r="CH576" s="798">
        <v>0</v>
      </c>
      <c r="CI576" s="798">
        <v>0</v>
      </c>
      <c r="CJ576" s="798">
        <v>0</v>
      </c>
      <c r="CK576" s="798">
        <v>0</v>
      </c>
      <c r="CL576" s="798">
        <v>0</v>
      </c>
      <c r="CM576" s="798">
        <v>0</v>
      </c>
      <c r="CN576" s="798">
        <v>0</v>
      </c>
      <c r="CO576" s="798">
        <v>0</v>
      </c>
      <c r="CP576" s="798">
        <v>0</v>
      </c>
      <c r="CQ576" s="798">
        <v>0</v>
      </c>
      <c r="CR576" s="798">
        <v>0</v>
      </c>
      <c r="CS576" s="798">
        <v>0</v>
      </c>
      <c r="CT576" s="798">
        <v>0</v>
      </c>
      <c r="CU576" s="798">
        <v>0</v>
      </c>
      <c r="CV576" s="798">
        <v>0</v>
      </c>
      <c r="CW576" s="798">
        <v>0</v>
      </c>
      <c r="CX576" s="798">
        <v>0</v>
      </c>
      <c r="CY576" s="798">
        <v>0</v>
      </c>
      <c r="CZ576" s="798">
        <v>0</v>
      </c>
      <c r="DA576" s="799">
        <v>0</v>
      </c>
    </row>
    <row r="577" spans="2:105">
      <c r="B577" s="780">
        <v>19686</v>
      </c>
      <c r="C577" s="781" t="s">
        <v>682</v>
      </c>
      <c r="D577" s="781" t="s">
        <v>877</v>
      </c>
      <c r="E577" s="781" t="s">
        <v>120</v>
      </c>
      <c r="F577" s="781" t="s">
        <v>820</v>
      </c>
      <c r="G577" s="806" t="s">
        <v>821</v>
      </c>
      <c r="H577" s="807">
        <v>2016</v>
      </c>
      <c r="I577" s="784"/>
      <c r="J577" s="841" t="s">
        <v>1002</v>
      </c>
      <c r="K577" s="842"/>
      <c r="L577" s="764" t="s">
        <v>741</v>
      </c>
      <c r="M577" s="781"/>
      <c r="N577" s="781"/>
      <c r="O577" s="781"/>
      <c r="P577" s="781"/>
      <c r="Q577" s="781"/>
      <c r="R577" s="781"/>
      <c r="S577" s="784"/>
      <c r="T577" s="843" t="s">
        <v>833</v>
      </c>
      <c r="U577" s="781" t="s">
        <v>764</v>
      </c>
      <c r="V577" s="801">
        <v>42710</v>
      </c>
      <c r="W577" s="801">
        <v>42710</v>
      </c>
      <c r="X577" s="801">
        <v>42710</v>
      </c>
      <c r="Y577" s="787" t="s">
        <v>864</v>
      </c>
      <c r="Z577" s="787">
        <v>8</v>
      </c>
      <c r="AA577" s="844" t="s">
        <v>833</v>
      </c>
      <c r="AB577" s="787">
        <v>208</v>
      </c>
      <c r="AC577" s="790">
        <v>42825</v>
      </c>
      <c r="AD577" s="784"/>
      <c r="AE577" s="843" t="s">
        <v>825</v>
      </c>
      <c r="AF577" s="781"/>
      <c r="AG577" s="781"/>
      <c r="AH577" s="791"/>
      <c r="AI577" s="792">
        <v>1247.8900000000001</v>
      </c>
      <c r="AJ577" s="793">
        <v>0.37</v>
      </c>
      <c r="AK577" s="784">
        <v>0</v>
      </c>
      <c r="AL577" s="845">
        <v>0.71737498942574973</v>
      </c>
      <c r="AM577" s="803">
        <v>0.50938930007609307</v>
      </c>
      <c r="AN577" s="803">
        <v>0.88785311651886778</v>
      </c>
      <c r="AO577" s="804">
        <v>0.85704271877003357</v>
      </c>
      <c r="AP577" s="784">
        <v>0</v>
      </c>
      <c r="AQ577" s="797">
        <v>895.20507555449888</v>
      </c>
      <c r="AR577" s="798">
        <v>0.18847404102815443</v>
      </c>
      <c r="AS577" s="798">
        <v>895.20507555449888</v>
      </c>
      <c r="AT577" s="798">
        <v>0.18847404102815443</v>
      </c>
      <c r="AU577" s="784">
        <v>0</v>
      </c>
      <c r="AV577" s="798">
        <v>794.81061625457028</v>
      </c>
      <c r="AW577" s="798">
        <v>0.16153030454034434</v>
      </c>
      <c r="AX577" s="798">
        <v>794.81061625457028</v>
      </c>
      <c r="AY577" s="798">
        <v>0.16153030454034434</v>
      </c>
      <c r="AZ577" s="784"/>
      <c r="BA577" s="798">
        <v>0</v>
      </c>
      <c r="BB577" s="798">
        <v>794.81061625457028</v>
      </c>
      <c r="BC577" s="798">
        <v>794.81061625457028</v>
      </c>
      <c r="BD577" s="798">
        <v>794.81061625457028</v>
      </c>
      <c r="BE577" s="798">
        <v>794.81061625457028</v>
      </c>
      <c r="BF577" s="798">
        <v>794.81061625457028</v>
      </c>
      <c r="BG577" s="798">
        <v>794.81061625457028</v>
      </c>
      <c r="BH577" s="798">
        <v>794.81061625457028</v>
      </c>
      <c r="BI577" s="798">
        <v>296.03238228532052</v>
      </c>
      <c r="BJ577" s="798">
        <v>0</v>
      </c>
      <c r="BK577" s="798">
        <v>0</v>
      </c>
      <c r="BL577" s="798">
        <v>0</v>
      </c>
      <c r="BM577" s="798">
        <v>0</v>
      </c>
      <c r="BN577" s="798">
        <v>0</v>
      </c>
      <c r="BO577" s="798">
        <v>0</v>
      </c>
      <c r="BP577" s="798">
        <v>0</v>
      </c>
      <c r="BQ577" s="798">
        <v>0</v>
      </c>
      <c r="BR577" s="798">
        <v>0</v>
      </c>
      <c r="BS577" s="798">
        <v>0</v>
      </c>
      <c r="BT577" s="798">
        <v>0</v>
      </c>
      <c r="BU577" s="798">
        <v>0</v>
      </c>
      <c r="BV577" s="798">
        <v>0</v>
      </c>
      <c r="BW577" s="798">
        <v>0</v>
      </c>
      <c r="BX577" s="798">
        <v>0</v>
      </c>
      <c r="BY577" s="798">
        <v>0</v>
      </c>
      <c r="BZ577" s="798">
        <v>0</v>
      </c>
      <c r="CA577" s="784"/>
      <c r="CB577" s="798">
        <v>0</v>
      </c>
      <c r="CC577" s="798">
        <v>0.16153030454034434</v>
      </c>
      <c r="CD577" s="798">
        <v>0.16153030454034434</v>
      </c>
      <c r="CE577" s="798">
        <v>0.16153030454034434</v>
      </c>
      <c r="CF577" s="798">
        <v>0.16153030454034434</v>
      </c>
      <c r="CG577" s="798">
        <v>0.16153030454034434</v>
      </c>
      <c r="CH577" s="798">
        <v>0.16153030454034434</v>
      </c>
      <c r="CI577" s="798">
        <v>0.16153030454034434</v>
      </c>
      <c r="CJ577" s="798">
        <v>6.0163012277928293E-2</v>
      </c>
      <c r="CK577" s="798">
        <v>0</v>
      </c>
      <c r="CL577" s="798">
        <v>0</v>
      </c>
      <c r="CM577" s="798">
        <v>0</v>
      </c>
      <c r="CN577" s="798">
        <v>0</v>
      </c>
      <c r="CO577" s="798">
        <v>0</v>
      </c>
      <c r="CP577" s="798">
        <v>0</v>
      </c>
      <c r="CQ577" s="798">
        <v>0</v>
      </c>
      <c r="CR577" s="798">
        <v>0</v>
      </c>
      <c r="CS577" s="798">
        <v>0</v>
      </c>
      <c r="CT577" s="798">
        <v>0</v>
      </c>
      <c r="CU577" s="798">
        <v>0</v>
      </c>
      <c r="CV577" s="798">
        <v>0</v>
      </c>
      <c r="CW577" s="798">
        <v>0</v>
      </c>
      <c r="CX577" s="798">
        <v>0</v>
      </c>
      <c r="CY577" s="798">
        <v>0</v>
      </c>
      <c r="CZ577" s="798">
        <v>0</v>
      </c>
      <c r="DA577" s="799">
        <v>0</v>
      </c>
    </row>
    <row r="578" spans="2:105">
      <c r="B578" s="780">
        <v>19665</v>
      </c>
      <c r="C578" s="781" t="s">
        <v>682</v>
      </c>
      <c r="D578" s="781" t="s">
        <v>877</v>
      </c>
      <c r="E578" s="781" t="s">
        <v>120</v>
      </c>
      <c r="F578" s="781" t="s">
        <v>820</v>
      </c>
      <c r="G578" s="806" t="s">
        <v>821</v>
      </c>
      <c r="H578" s="807">
        <v>2016</v>
      </c>
      <c r="I578" s="784"/>
      <c r="J578" s="841" t="s">
        <v>1003</v>
      </c>
      <c r="K578" s="842"/>
      <c r="L578" s="764" t="s">
        <v>741</v>
      </c>
      <c r="M578" s="781"/>
      <c r="N578" s="781"/>
      <c r="O578" s="781"/>
      <c r="P578" s="781"/>
      <c r="Q578" s="781"/>
      <c r="R578" s="781"/>
      <c r="S578" s="784"/>
      <c r="T578" s="843" t="s">
        <v>833</v>
      </c>
      <c r="U578" s="781" t="s">
        <v>764</v>
      </c>
      <c r="V578" s="801">
        <v>42648</v>
      </c>
      <c r="W578" s="801">
        <v>42648</v>
      </c>
      <c r="X578" s="801">
        <v>42648</v>
      </c>
      <c r="Y578" s="787" t="s">
        <v>864</v>
      </c>
      <c r="Z578" s="787">
        <v>12</v>
      </c>
      <c r="AA578" s="844" t="s">
        <v>833</v>
      </c>
      <c r="AB578" s="787">
        <v>278</v>
      </c>
      <c r="AC578" s="790">
        <v>42735</v>
      </c>
      <c r="AD578" s="784"/>
      <c r="AE578" s="843" t="s">
        <v>825</v>
      </c>
      <c r="AF578" s="781"/>
      <c r="AG578" s="781"/>
      <c r="AH578" s="791"/>
      <c r="AI578" s="792">
        <v>2322.9899999999998</v>
      </c>
      <c r="AJ578" s="793">
        <v>0.26</v>
      </c>
      <c r="AK578" s="784">
        <v>0</v>
      </c>
      <c r="AL578" s="845">
        <v>0.80252343651420788</v>
      </c>
      <c r="AM578" s="803">
        <v>0.56761720308832986</v>
      </c>
      <c r="AN578" s="803">
        <v>0.88785311651886756</v>
      </c>
      <c r="AO578" s="804">
        <v>0.8570427187700338</v>
      </c>
      <c r="AP578" s="784">
        <v>0</v>
      </c>
      <c r="AQ578" s="797">
        <v>1864.2539177881395</v>
      </c>
      <c r="AR578" s="798">
        <v>0.14758047280296577</v>
      </c>
      <c r="AS578" s="798">
        <v>996.43821932991568</v>
      </c>
      <c r="AT578" s="798">
        <v>7.6265970792312746E-2</v>
      </c>
      <c r="AU578" s="784">
        <v>0</v>
      </c>
      <c r="AV578" s="798">
        <v>1655.1836508907083</v>
      </c>
      <c r="AW578" s="798">
        <v>0.12648276964842081</v>
      </c>
      <c r="AX578" s="798">
        <v>884.69077845057654</v>
      </c>
      <c r="AY578" s="798">
        <v>6.5363194957479692E-2</v>
      </c>
      <c r="AZ578" s="784"/>
      <c r="BA578" s="798">
        <v>0</v>
      </c>
      <c r="BB578" s="798">
        <v>1655.1836508907083</v>
      </c>
      <c r="BC578" s="798">
        <v>1655.1836508907083</v>
      </c>
      <c r="BD578" s="798">
        <v>1541.0951557472802</v>
      </c>
      <c r="BE578" s="798">
        <v>884.69077845057654</v>
      </c>
      <c r="BF578" s="798">
        <v>884.69077845057654</v>
      </c>
      <c r="BG578" s="798">
        <v>622.69474139174736</v>
      </c>
      <c r="BH578" s="798">
        <v>0</v>
      </c>
      <c r="BI578" s="798">
        <v>0</v>
      </c>
      <c r="BJ578" s="798">
        <v>0</v>
      </c>
      <c r="BK578" s="798">
        <v>0</v>
      </c>
      <c r="BL578" s="798">
        <v>0</v>
      </c>
      <c r="BM578" s="798">
        <v>0</v>
      </c>
      <c r="BN578" s="798">
        <v>0</v>
      </c>
      <c r="BO578" s="798">
        <v>0</v>
      </c>
      <c r="BP578" s="798">
        <v>0</v>
      </c>
      <c r="BQ578" s="798">
        <v>0</v>
      </c>
      <c r="BR578" s="798">
        <v>0</v>
      </c>
      <c r="BS578" s="798">
        <v>0</v>
      </c>
      <c r="BT578" s="798">
        <v>0</v>
      </c>
      <c r="BU578" s="798">
        <v>0</v>
      </c>
      <c r="BV578" s="798">
        <v>0</v>
      </c>
      <c r="BW578" s="798">
        <v>0</v>
      </c>
      <c r="BX578" s="798">
        <v>0</v>
      </c>
      <c r="BY578" s="798">
        <v>0</v>
      </c>
      <c r="BZ578" s="798">
        <v>0</v>
      </c>
      <c r="CA578" s="784"/>
      <c r="CB578" s="798">
        <v>0</v>
      </c>
      <c r="CC578" s="798">
        <v>0.12648276964842081</v>
      </c>
      <c r="CD578" s="798">
        <v>0.12648276964842081</v>
      </c>
      <c r="CE578" s="798">
        <v>0.11743266607223535</v>
      </c>
      <c r="CF578" s="798">
        <v>6.5363194957479692E-2</v>
      </c>
      <c r="CG578" s="798">
        <v>6.5363194957479692E-2</v>
      </c>
      <c r="CH578" s="798">
        <v>4.6006264303861469E-2</v>
      </c>
      <c r="CI578" s="798">
        <v>0</v>
      </c>
      <c r="CJ578" s="798">
        <v>0</v>
      </c>
      <c r="CK578" s="798">
        <v>0</v>
      </c>
      <c r="CL578" s="798">
        <v>0</v>
      </c>
      <c r="CM578" s="798">
        <v>0</v>
      </c>
      <c r="CN578" s="798">
        <v>0</v>
      </c>
      <c r="CO578" s="798">
        <v>0</v>
      </c>
      <c r="CP578" s="798">
        <v>0</v>
      </c>
      <c r="CQ578" s="798">
        <v>0</v>
      </c>
      <c r="CR578" s="798">
        <v>0</v>
      </c>
      <c r="CS578" s="798">
        <v>0</v>
      </c>
      <c r="CT578" s="798">
        <v>0</v>
      </c>
      <c r="CU578" s="798">
        <v>0</v>
      </c>
      <c r="CV578" s="798">
        <v>0</v>
      </c>
      <c r="CW578" s="798">
        <v>0</v>
      </c>
      <c r="CX578" s="798">
        <v>0</v>
      </c>
      <c r="CY578" s="798">
        <v>0</v>
      </c>
      <c r="CZ578" s="798">
        <v>0</v>
      </c>
      <c r="DA578" s="799">
        <v>0</v>
      </c>
    </row>
    <row r="579" spans="2:105">
      <c r="B579" s="780">
        <v>19560</v>
      </c>
      <c r="C579" s="781" t="s">
        <v>682</v>
      </c>
      <c r="D579" s="781" t="s">
        <v>877</v>
      </c>
      <c r="E579" s="781" t="s">
        <v>120</v>
      </c>
      <c r="F579" s="781" t="s">
        <v>820</v>
      </c>
      <c r="G579" s="806" t="s">
        <v>821</v>
      </c>
      <c r="H579" s="807">
        <v>2016</v>
      </c>
      <c r="I579" s="784"/>
      <c r="J579" s="841" t="s">
        <v>1004</v>
      </c>
      <c r="K579" s="842"/>
      <c r="L579" s="764" t="s">
        <v>741</v>
      </c>
      <c r="M579" s="781"/>
      <c r="N579" s="781"/>
      <c r="O579" s="781"/>
      <c r="P579" s="781"/>
      <c r="Q579" s="781"/>
      <c r="R579" s="781"/>
      <c r="S579" s="784"/>
      <c r="T579" s="843" t="s">
        <v>833</v>
      </c>
      <c r="U579" s="781" t="s">
        <v>764</v>
      </c>
      <c r="V579" s="801">
        <v>42562.552754629629</v>
      </c>
      <c r="W579" s="801">
        <v>42549</v>
      </c>
      <c r="X579" s="801">
        <v>42549</v>
      </c>
      <c r="Y579" s="787" t="s">
        <v>864</v>
      </c>
      <c r="Z579" s="787">
        <v>22</v>
      </c>
      <c r="AA579" s="844" t="s">
        <v>833</v>
      </c>
      <c r="AB579" s="787">
        <v>480</v>
      </c>
      <c r="AC579" s="790">
        <v>42643</v>
      </c>
      <c r="AD579" s="784"/>
      <c r="AE579" s="843" t="s">
        <v>825</v>
      </c>
      <c r="AF579" s="781"/>
      <c r="AG579" s="781"/>
      <c r="AH579" s="791"/>
      <c r="AI579" s="792">
        <v>2834.3040000000001</v>
      </c>
      <c r="AJ579" s="793">
        <v>0.96800000000000008</v>
      </c>
      <c r="AK579" s="784">
        <v>0</v>
      </c>
      <c r="AL579" s="845">
        <v>0.86842615724173333</v>
      </c>
      <c r="AM579" s="803">
        <v>0.61664680108132452</v>
      </c>
      <c r="AN579" s="803">
        <v>0.88785311651886767</v>
      </c>
      <c r="AO579" s="804">
        <v>0.85704271877003368</v>
      </c>
      <c r="AP579" s="784">
        <v>0</v>
      </c>
      <c r="AQ579" s="797">
        <v>2461.3837311748739</v>
      </c>
      <c r="AR579" s="798">
        <v>0.59691410344672224</v>
      </c>
      <c r="AS579" s="798">
        <v>2461.3837311748739</v>
      </c>
      <c r="AT579" s="798">
        <v>0.59691410344672224</v>
      </c>
      <c r="AU579" s="784">
        <v>0</v>
      </c>
      <c r="AV579" s="798">
        <v>2185.3472166724505</v>
      </c>
      <c r="AW579" s="798">
        <v>0.51158088609015595</v>
      </c>
      <c r="AX579" s="798">
        <v>2185.3472166724505</v>
      </c>
      <c r="AY579" s="798">
        <v>0.51158088609015595</v>
      </c>
      <c r="AZ579" s="784"/>
      <c r="BA579" s="798">
        <v>0</v>
      </c>
      <c r="BB579" s="798">
        <v>2185.3472166724505</v>
      </c>
      <c r="BC579" s="798">
        <v>2185.3472166724505</v>
      </c>
      <c r="BD579" s="798">
        <v>2185.3472166724505</v>
      </c>
      <c r="BE579" s="798">
        <v>2185.3472166724505</v>
      </c>
      <c r="BF579" s="798">
        <v>2185.3472166724505</v>
      </c>
      <c r="BG579" s="798">
        <v>2185.3472166724505</v>
      </c>
      <c r="BH579" s="798">
        <v>2185.3472166724505</v>
      </c>
      <c r="BI579" s="798">
        <v>2185.3472166724505</v>
      </c>
      <c r="BJ579" s="798">
        <v>1176.2661248209654</v>
      </c>
      <c r="BK579" s="798">
        <v>0</v>
      </c>
      <c r="BL579" s="798">
        <v>0</v>
      </c>
      <c r="BM579" s="798">
        <v>0</v>
      </c>
      <c r="BN579" s="798">
        <v>0</v>
      </c>
      <c r="BO579" s="798">
        <v>0</v>
      </c>
      <c r="BP579" s="798">
        <v>0</v>
      </c>
      <c r="BQ579" s="798">
        <v>0</v>
      </c>
      <c r="BR579" s="798">
        <v>0</v>
      </c>
      <c r="BS579" s="798">
        <v>0</v>
      </c>
      <c r="BT579" s="798">
        <v>0</v>
      </c>
      <c r="BU579" s="798">
        <v>0</v>
      </c>
      <c r="BV579" s="798">
        <v>0</v>
      </c>
      <c r="BW579" s="798">
        <v>0</v>
      </c>
      <c r="BX579" s="798">
        <v>0</v>
      </c>
      <c r="BY579" s="798">
        <v>0</v>
      </c>
      <c r="BZ579" s="798">
        <v>0</v>
      </c>
      <c r="CA579" s="784"/>
      <c r="CB579" s="798">
        <v>0</v>
      </c>
      <c r="CC579" s="798">
        <v>0.51158088609015595</v>
      </c>
      <c r="CD579" s="798">
        <v>0.51158088609015595</v>
      </c>
      <c r="CE579" s="798">
        <v>0.51158088609015595</v>
      </c>
      <c r="CF579" s="798">
        <v>0.51158088609015595</v>
      </c>
      <c r="CG579" s="798">
        <v>0.51158088609015595</v>
      </c>
      <c r="CH579" s="798">
        <v>0.51158088609015595</v>
      </c>
      <c r="CI579" s="798">
        <v>0.51158088609015595</v>
      </c>
      <c r="CJ579" s="798">
        <v>0.51158088609015595</v>
      </c>
      <c r="CK579" s="798">
        <v>0.2753591108190187</v>
      </c>
      <c r="CL579" s="798">
        <v>0</v>
      </c>
      <c r="CM579" s="798">
        <v>0</v>
      </c>
      <c r="CN579" s="798">
        <v>0</v>
      </c>
      <c r="CO579" s="798">
        <v>0</v>
      </c>
      <c r="CP579" s="798">
        <v>0</v>
      </c>
      <c r="CQ579" s="798">
        <v>0</v>
      </c>
      <c r="CR579" s="798">
        <v>0</v>
      </c>
      <c r="CS579" s="798">
        <v>0</v>
      </c>
      <c r="CT579" s="798">
        <v>0</v>
      </c>
      <c r="CU579" s="798">
        <v>0</v>
      </c>
      <c r="CV579" s="798">
        <v>0</v>
      </c>
      <c r="CW579" s="798">
        <v>0</v>
      </c>
      <c r="CX579" s="798">
        <v>0</v>
      </c>
      <c r="CY579" s="798">
        <v>0</v>
      </c>
      <c r="CZ579" s="798">
        <v>0</v>
      </c>
      <c r="DA579" s="799">
        <v>0</v>
      </c>
    </row>
    <row r="580" spans="2:105">
      <c r="B580" s="780">
        <v>19598</v>
      </c>
      <c r="C580" s="781" t="s">
        <v>682</v>
      </c>
      <c r="D580" s="781" t="s">
        <v>877</v>
      </c>
      <c r="E580" s="781" t="s">
        <v>120</v>
      </c>
      <c r="F580" s="781" t="s">
        <v>820</v>
      </c>
      <c r="G580" s="806" t="s">
        <v>821</v>
      </c>
      <c r="H580" s="807">
        <v>2016</v>
      </c>
      <c r="I580" s="784"/>
      <c r="J580" s="841" t="s">
        <v>1005</v>
      </c>
      <c r="K580" s="842"/>
      <c r="L580" s="764" t="s">
        <v>741</v>
      </c>
      <c r="M580" s="781"/>
      <c r="N580" s="781"/>
      <c r="O580" s="781"/>
      <c r="P580" s="781"/>
      <c r="Q580" s="781"/>
      <c r="R580" s="781"/>
      <c r="S580" s="784"/>
      <c r="T580" s="843" t="s">
        <v>833</v>
      </c>
      <c r="U580" s="781" t="s">
        <v>764</v>
      </c>
      <c r="V580" s="801">
        <v>42584.614756944444</v>
      </c>
      <c r="W580" s="801">
        <v>42580</v>
      </c>
      <c r="X580" s="801">
        <v>42580</v>
      </c>
      <c r="Y580" s="787" t="s">
        <v>864</v>
      </c>
      <c r="Z580" s="787">
        <v>31</v>
      </c>
      <c r="AA580" s="844" t="s">
        <v>833</v>
      </c>
      <c r="AB580" s="787">
        <v>621</v>
      </c>
      <c r="AC580" s="790">
        <v>42643</v>
      </c>
      <c r="AD580" s="784"/>
      <c r="AE580" s="843" t="s">
        <v>825</v>
      </c>
      <c r="AF580" s="781"/>
      <c r="AG580" s="781"/>
      <c r="AH580" s="791"/>
      <c r="AI580" s="792">
        <v>4508.1629999999996</v>
      </c>
      <c r="AJ580" s="793">
        <v>1.4189999999999998</v>
      </c>
      <c r="AK580" s="784">
        <v>0</v>
      </c>
      <c r="AL580" s="845">
        <v>0.77700638362246655</v>
      </c>
      <c r="AM580" s="803">
        <v>0.55173200033769898</v>
      </c>
      <c r="AN580" s="803">
        <v>0.88785311651886756</v>
      </c>
      <c r="AO580" s="804">
        <v>0.85704271877003357</v>
      </c>
      <c r="AP580" s="784">
        <v>0</v>
      </c>
      <c r="AQ580" s="797">
        <v>3502.8714294106094</v>
      </c>
      <c r="AR580" s="798">
        <v>0.78290770847919477</v>
      </c>
      <c r="AS580" s="798">
        <v>3502.8714294106094</v>
      </c>
      <c r="AT580" s="798">
        <v>0.78290770847919477</v>
      </c>
      <c r="AU580" s="784">
        <v>0</v>
      </c>
      <c r="AV580" s="798">
        <v>3110.0353153671099</v>
      </c>
      <c r="AW580" s="798">
        <v>0.67098535102102597</v>
      </c>
      <c r="AX580" s="798">
        <v>3110.0353153671099</v>
      </c>
      <c r="AY580" s="798">
        <v>0.67098535102102597</v>
      </c>
      <c r="AZ580" s="784"/>
      <c r="BA580" s="798">
        <v>0</v>
      </c>
      <c r="BB580" s="798">
        <v>3110.0353153671099</v>
      </c>
      <c r="BC580" s="798">
        <v>3110.0353153671099</v>
      </c>
      <c r="BD580" s="798">
        <v>3110.0353153671099</v>
      </c>
      <c r="BE580" s="798">
        <v>3110.0353153671099</v>
      </c>
      <c r="BF580" s="798">
        <v>3110.0353153671099</v>
      </c>
      <c r="BG580" s="798">
        <v>3110.0353153671099</v>
      </c>
      <c r="BH580" s="798">
        <v>3110.0353153671099</v>
      </c>
      <c r="BI580" s="798">
        <v>2702.8037474751627</v>
      </c>
      <c r="BJ580" s="798">
        <v>0</v>
      </c>
      <c r="BK580" s="798">
        <v>0</v>
      </c>
      <c r="BL580" s="798">
        <v>0</v>
      </c>
      <c r="BM580" s="798">
        <v>0</v>
      </c>
      <c r="BN580" s="798">
        <v>0</v>
      </c>
      <c r="BO580" s="798">
        <v>0</v>
      </c>
      <c r="BP580" s="798">
        <v>0</v>
      </c>
      <c r="BQ580" s="798">
        <v>0</v>
      </c>
      <c r="BR580" s="798">
        <v>0</v>
      </c>
      <c r="BS580" s="798">
        <v>0</v>
      </c>
      <c r="BT580" s="798">
        <v>0</v>
      </c>
      <c r="BU580" s="798">
        <v>0</v>
      </c>
      <c r="BV580" s="798">
        <v>0</v>
      </c>
      <c r="BW580" s="798">
        <v>0</v>
      </c>
      <c r="BX580" s="798">
        <v>0</v>
      </c>
      <c r="BY580" s="798">
        <v>0</v>
      </c>
      <c r="BZ580" s="798">
        <v>0</v>
      </c>
      <c r="CA580" s="784"/>
      <c r="CB580" s="798">
        <v>0</v>
      </c>
      <c r="CC580" s="798">
        <v>0.67098535102102597</v>
      </c>
      <c r="CD580" s="798">
        <v>0.67098535102102597</v>
      </c>
      <c r="CE580" s="798">
        <v>0.67098535102102597</v>
      </c>
      <c r="CF580" s="798">
        <v>0.67098535102102597</v>
      </c>
      <c r="CG580" s="798">
        <v>0.67098535102102597</v>
      </c>
      <c r="CH580" s="798">
        <v>0.67098535102102597</v>
      </c>
      <c r="CI580" s="798">
        <v>0.67098535102102597</v>
      </c>
      <c r="CJ580" s="798">
        <v>0.58312576461097032</v>
      </c>
      <c r="CK580" s="798">
        <v>0</v>
      </c>
      <c r="CL580" s="798">
        <v>0</v>
      </c>
      <c r="CM580" s="798">
        <v>0</v>
      </c>
      <c r="CN580" s="798">
        <v>0</v>
      </c>
      <c r="CO580" s="798">
        <v>0</v>
      </c>
      <c r="CP580" s="798">
        <v>0</v>
      </c>
      <c r="CQ580" s="798">
        <v>0</v>
      </c>
      <c r="CR580" s="798">
        <v>0</v>
      </c>
      <c r="CS580" s="798">
        <v>0</v>
      </c>
      <c r="CT580" s="798">
        <v>0</v>
      </c>
      <c r="CU580" s="798">
        <v>0</v>
      </c>
      <c r="CV580" s="798">
        <v>0</v>
      </c>
      <c r="CW580" s="798">
        <v>0</v>
      </c>
      <c r="CX580" s="798">
        <v>0</v>
      </c>
      <c r="CY580" s="798">
        <v>0</v>
      </c>
      <c r="CZ580" s="798">
        <v>0</v>
      </c>
      <c r="DA580" s="799">
        <v>0</v>
      </c>
    </row>
    <row r="581" spans="2:105">
      <c r="B581" s="780">
        <v>19654</v>
      </c>
      <c r="C581" s="781" t="s">
        <v>682</v>
      </c>
      <c r="D581" s="781" t="s">
        <v>877</v>
      </c>
      <c r="E581" s="781" t="s">
        <v>120</v>
      </c>
      <c r="F581" s="781" t="s">
        <v>820</v>
      </c>
      <c r="G581" s="806" t="s">
        <v>821</v>
      </c>
      <c r="H581" s="807">
        <v>2016</v>
      </c>
      <c r="I581" s="784"/>
      <c r="J581" s="841" t="s">
        <v>1006</v>
      </c>
      <c r="K581" s="842"/>
      <c r="L581" s="764" t="s">
        <v>741</v>
      </c>
      <c r="M581" s="781"/>
      <c r="N581" s="781"/>
      <c r="O581" s="781"/>
      <c r="P581" s="781"/>
      <c r="Q581" s="781"/>
      <c r="R581" s="781"/>
      <c r="S581" s="784"/>
      <c r="T581" s="843" t="s">
        <v>833</v>
      </c>
      <c r="U581" s="781" t="s">
        <v>764</v>
      </c>
      <c r="V581" s="801">
        <v>42641</v>
      </c>
      <c r="W581" s="801">
        <v>42641</v>
      </c>
      <c r="X581" s="801">
        <v>42641</v>
      </c>
      <c r="Y581" s="787" t="s">
        <v>864</v>
      </c>
      <c r="Z581" s="787">
        <v>17</v>
      </c>
      <c r="AA581" s="844" t="s">
        <v>833</v>
      </c>
      <c r="AB581" s="787">
        <v>430</v>
      </c>
      <c r="AC581" s="790">
        <v>42735</v>
      </c>
      <c r="AD581" s="784"/>
      <c r="AE581" s="843" t="s">
        <v>825</v>
      </c>
      <c r="AF581" s="781"/>
      <c r="AG581" s="781"/>
      <c r="AH581" s="791"/>
      <c r="AI581" s="792">
        <v>3670.56</v>
      </c>
      <c r="AJ581" s="793">
        <v>1.31</v>
      </c>
      <c r="AK581" s="784">
        <v>0</v>
      </c>
      <c r="AL581" s="845">
        <v>0.87527014689860261</v>
      </c>
      <c r="AM581" s="803">
        <v>0.62126431693385142</v>
      </c>
      <c r="AN581" s="803">
        <v>0.88785311651886756</v>
      </c>
      <c r="AO581" s="804">
        <v>0.85704271877003357</v>
      </c>
      <c r="AP581" s="784">
        <v>0</v>
      </c>
      <c r="AQ581" s="797">
        <v>3212.7315904001348</v>
      </c>
      <c r="AR581" s="798">
        <v>0.81385625518334537</v>
      </c>
      <c r="AS581" s="798">
        <v>3212.7315904001348</v>
      </c>
      <c r="AT581" s="798">
        <v>0.81385625518334537</v>
      </c>
      <c r="AU581" s="784">
        <v>0</v>
      </c>
      <c r="AV581" s="798">
        <v>2852.4337550753776</v>
      </c>
      <c r="AW581" s="798">
        <v>0.6975095776303325</v>
      </c>
      <c r="AX581" s="798">
        <v>2852.4337550753776</v>
      </c>
      <c r="AY581" s="798">
        <v>0.6975095776303325</v>
      </c>
      <c r="AZ581" s="784"/>
      <c r="BA581" s="798">
        <v>0</v>
      </c>
      <c r="BB581" s="798">
        <v>2852.4337550753776</v>
      </c>
      <c r="BC581" s="798">
        <v>2852.4337550753776</v>
      </c>
      <c r="BD581" s="798">
        <v>2852.4337550753776</v>
      </c>
      <c r="BE581" s="798">
        <v>2852.4337550753776</v>
      </c>
      <c r="BF581" s="798">
        <v>2852.4337550753776</v>
      </c>
      <c r="BG581" s="798">
        <v>2852.4337550753776</v>
      </c>
      <c r="BH581" s="798">
        <v>2852.4337550753776</v>
      </c>
      <c r="BI581" s="798">
        <v>2852.4337550753776</v>
      </c>
      <c r="BJ581" s="798">
        <v>2494.993529466004</v>
      </c>
      <c r="BK581" s="798">
        <v>0</v>
      </c>
      <c r="BL581" s="798">
        <v>0</v>
      </c>
      <c r="BM581" s="798">
        <v>0</v>
      </c>
      <c r="BN581" s="798">
        <v>0</v>
      </c>
      <c r="BO581" s="798">
        <v>0</v>
      </c>
      <c r="BP581" s="798">
        <v>0</v>
      </c>
      <c r="BQ581" s="798">
        <v>0</v>
      </c>
      <c r="BR581" s="798">
        <v>0</v>
      </c>
      <c r="BS581" s="798">
        <v>0</v>
      </c>
      <c r="BT581" s="798">
        <v>0</v>
      </c>
      <c r="BU581" s="798">
        <v>0</v>
      </c>
      <c r="BV581" s="798">
        <v>0</v>
      </c>
      <c r="BW581" s="798">
        <v>0</v>
      </c>
      <c r="BX581" s="798">
        <v>0</v>
      </c>
      <c r="BY581" s="798">
        <v>0</v>
      </c>
      <c r="BZ581" s="798">
        <v>0</v>
      </c>
      <c r="CA581" s="784"/>
      <c r="CB581" s="798">
        <v>0</v>
      </c>
      <c r="CC581" s="798">
        <v>0.6975095776303325</v>
      </c>
      <c r="CD581" s="798">
        <v>0.6975095776303325</v>
      </c>
      <c r="CE581" s="798">
        <v>0.6975095776303325</v>
      </c>
      <c r="CF581" s="798">
        <v>0.6975095776303325</v>
      </c>
      <c r="CG581" s="798">
        <v>0.6975095776303325</v>
      </c>
      <c r="CH581" s="798">
        <v>0.6975095776303325</v>
      </c>
      <c r="CI581" s="798">
        <v>0.6975095776303325</v>
      </c>
      <c r="CJ581" s="798">
        <v>0.6975095776303325</v>
      </c>
      <c r="CK581" s="798">
        <v>0.6101042240969613</v>
      </c>
      <c r="CL581" s="798">
        <v>0</v>
      </c>
      <c r="CM581" s="798">
        <v>0</v>
      </c>
      <c r="CN581" s="798">
        <v>0</v>
      </c>
      <c r="CO581" s="798">
        <v>0</v>
      </c>
      <c r="CP581" s="798">
        <v>0</v>
      </c>
      <c r="CQ581" s="798">
        <v>0</v>
      </c>
      <c r="CR581" s="798">
        <v>0</v>
      </c>
      <c r="CS581" s="798">
        <v>0</v>
      </c>
      <c r="CT581" s="798">
        <v>0</v>
      </c>
      <c r="CU581" s="798">
        <v>0</v>
      </c>
      <c r="CV581" s="798">
        <v>0</v>
      </c>
      <c r="CW581" s="798">
        <v>0</v>
      </c>
      <c r="CX581" s="798">
        <v>0</v>
      </c>
      <c r="CY581" s="798">
        <v>0</v>
      </c>
      <c r="CZ581" s="798">
        <v>0</v>
      </c>
      <c r="DA581" s="799">
        <v>0</v>
      </c>
    </row>
    <row r="582" spans="2:105">
      <c r="B582" s="780">
        <v>19679</v>
      </c>
      <c r="C582" s="781" t="s">
        <v>682</v>
      </c>
      <c r="D582" s="781" t="s">
        <v>877</v>
      </c>
      <c r="E582" s="781" t="s">
        <v>120</v>
      </c>
      <c r="F582" s="781" t="s">
        <v>820</v>
      </c>
      <c r="G582" s="806" t="s">
        <v>821</v>
      </c>
      <c r="H582" s="807">
        <v>2016</v>
      </c>
      <c r="I582" s="784"/>
      <c r="J582" s="841" t="s">
        <v>1007</v>
      </c>
      <c r="K582" s="842"/>
      <c r="L582" s="764" t="s">
        <v>741</v>
      </c>
      <c r="M582" s="781"/>
      <c r="N582" s="781"/>
      <c r="O582" s="781"/>
      <c r="P582" s="781"/>
      <c r="Q582" s="781"/>
      <c r="R582" s="781"/>
      <c r="S582" s="784"/>
      <c r="T582" s="843" t="s">
        <v>833</v>
      </c>
      <c r="U582" s="781" t="s">
        <v>764</v>
      </c>
      <c r="V582" s="801">
        <v>42704</v>
      </c>
      <c r="W582" s="801">
        <v>42704</v>
      </c>
      <c r="X582" s="801">
        <v>42704</v>
      </c>
      <c r="Y582" s="787" t="s">
        <v>864</v>
      </c>
      <c r="Z582" s="787">
        <v>23</v>
      </c>
      <c r="AA582" s="844" t="s">
        <v>833</v>
      </c>
      <c r="AB582" s="787">
        <v>523</v>
      </c>
      <c r="AC582" s="790">
        <v>42825</v>
      </c>
      <c r="AD582" s="784"/>
      <c r="AE582" s="843" t="s">
        <v>825</v>
      </c>
      <c r="AF582" s="781"/>
      <c r="AG582" s="781"/>
      <c r="AH582" s="791"/>
      <c r="AI582" s="792">
        <v>3142.5200000000004</v>
      </c>
      <c r="AJ582" s="793">
        <v>1.25</v>
      </c>
      <c r="AK582" s="784">
        <v>0</v>
      </c>
      <c r="AL582" s="845">
        <v>0.7447688491773734</v>
      </c>
      <c r="AM582" s="803">
        <v>0.52873449188814203</v>
      </c>
      <c r="AN582" s="803">
        <v>0.88785311651886789</v>
      </c>
      <c r="AO582" s="804">
        <v>0.85704271877003357</v>
      </c>
      <c r="AP582" s="784">
        <v>0</v>
      </c>
      <c r="AQ582" s="797">
        <v>2340.4510039168799</v>
      </c>
      <c r="AR582" s="798">
        <v>0.6609181148601776</v>
      </c>
      <c r="AS582" s="798">
        <v>2340.4510039168799</v>
      </c>
      <c r="AT582" s="798">
        <v>0.6609181148601776</v>
      </c>
      <c r="AU582" s="784">
        <v>0</v>
      </c>
      <c r="AV582" s="798">
        <v>2077.9767178873149</v>
      </c>
      <c r="AW582" s="798">
        <v>0.56643505804413197</v>
      </c>
      <c r="AX582" s="798">
        <v>2077.9767178873149</v>
      </c>
      <c r="AY582" s="798">
        <v>0.56643505804413197</v>
      </c>
      <c r="AZ582" s="784"/>
      <c r="BA582" s="798">
        <v>0</v>
      </c>
      <c r="BB582" s="798">
        <v>2077.9767178873149</v>
      </c>
      <c r="BC582" s="798">
        <v>2077.9767178873149</v>
      </c>
      <c r="BD582" s="798">
        <v>2077.9767178873149</v>
      </c>
      <c r="BE582" s="798">
        <v>2077.9767178873149</v>
      </c>
      <c r="BF582" s="798">
        <v>2077.9767178873149</v>
      </c>
      <c r="BG582" s="798">
        <v>2077.9767178873149</v>
      </c>
      <c r="BH582" s="798">
        <v>2077.9767178873149</v>
      </c>
      <c r="BI582" s="798">
        <v>2077.9767178873149</v>
      </c>
      <c r="BJ582" s="798">
        <v>2077.9767178873149</v>
      </c>
      <c r="BK582" s="798">
        <v>2044.7822016271339</v>
      </c>
      <c r="BL582" s="798">
        <v>0</v>
      </c>
      <c r="BM582" s="798">
        <v>0</v>
      </c>
      <c r="BN582" s="798">
        <v>0</v>
      </c>
      <c r="BO582" s="798">
        <v>0</v>
      </c>
      <c r="BP582" s="798">
        <v>0</v>
      </c>
      <c r="BQ582" s="798">
        <v>0</v>
      </c>
      <c r="BR582" s="798">
        <v>0</v>
      </c>
      <c r="BS582" s="798">
        <v>0</v>
      </c>
      <c r="BT582" s="798">
        <v>0</v>
      </c>
      <c r="BU582" s="798">
        <v>0</v>
      </c>
      <c r="BV582" s="798">
        <v>0</v>
      </c>
      <c r="BW582" s="798">
        <v>0</v>
      </c>
      <c r="BX582" s="798">
        <v>0</v>
      </c>
      <c r="BY582" s="798">
        <v>0</v>
      </c>
      <c r="BZ582" s="798">
        <v>0</v>
      </c>
      <c r="CA582" s="784"/>
      <c r="CB582" s="798">
        <v>0</v>
      </c>
      <c r="CC582" s="798">
        <v>0.56643505804413197</v>
      </c>
      <c r="CD582" s="798">
        <v>0.56643505804413197</v>
      </c>
      <c r="CE582" s="798">
        <v>0.56643505804413197</v>
      </c>
      <c r="CF582" s="798">
        <v>0.56643505804413197</v>
      </c>
      <c r="CG582" s="798">
        <v>0.56643505804413197</v>
      </c>
      <c r="CH582" s="798">
        <v>0.56643505804413197</v>
      </c>
      <c r="CI582" s="798">
        <v>0.56643505804413197</v>
      </c>
      <c r="CJ582" s="798">
        <v>0.56643505804413197</v>
      </c>
      <c r="CK582" s="798">
        <v>0.56643505804413197</v>
      </c>
      <c r="CL582" s="798">
        <v>0.55738657468879438</v>
      </c>
      <c r="CM582" s="798">
        <v>0</v>
      </c>
      <c r="CN582" s="798">
        <v>0</v>
      </c>
      <c r="CO582" s="798">
        <v>0</v>
      </c>
      <c r="CP582" s="798">
        <v>0</v>
      </c>
      <c r="CQ582" s="798">
        <v>0</v>
      </c>
      <c r="CR582" s="798">
        <v>0</v>
      </c>
      <c r="CS582" s="798">
        <v>0</v>
      </c>
      <c r="CT582" s="798">
        <v>0</v>
      </c>
      <c r="CU582" s="798">
        <v>0</v>
      </c>
      <c r="CV582" s="798">
        <v>0</v>
      </c>
      <c r="CW582" s="798">
        <v>0</v>
      </c>
      <c r="CX582" s="798">
        <v>0</v>
      </c>
      <c r="CY582" s="798">
        <v>0</v>
      </c>
      <c r="CZ582" s="798">
        <v>0</v>
      </c>
      <c r="DA582" s="799">
        <v>0</v>
      </c>
    </row>
    <row r="583" spans="2:105">
      <c r="B583" s="780">
        <v>19635</v>
      </c>
      <c r="C583" s="781" t="s">
        <v>682</v>
      </c>
      <c r="D583" s="781" t="s">
        <v>877</v>
      </c>
      <c r="E583" s="781" t="s">
        <v>120</v>
      </c>
      <c r="F583" s="781" t="s">
        <v>820</v>
      </c>
      <c r="G583" s="806" t="s">
        <v>821</v>
      </c>
      <c r="H583" s="807">
        <v>2016</v>
      </c>
      <c r="I583" s="784"/>
      <c r="J583" s="841" t="s">
        <v>1008</v>
      </c>
      <c r="K583" s="842"/>
      <c r="L583" s="764" t="s">
        <v>741</v>
      </c>
      <c r="M583" s="781"/>
      <c r="N583" s="781"/>
      <c r="O583" s="781"/>
      <c r="P583" s="781"/>
      <c r="Q583" s="781"/>
      <c r="R583" s="781"/>
      <c r="S583" s="784"/>
      <c r="T583" s="843" t="s">
        <v>833</v>
      </c>
      <c r="U583" s="781" t="s">
        <v>764</v>
      </c>
      <c r="V583" s="801">
        <v>42628</v>
      </c>
      <c r="W583" s="801">
        <v>42628</v>
      </c>
      <c r="X583" s="801">
        <v>42628</v>
      </c>
      <c r="Y583" s="787" t="s">
        <v>864</v>
      </c>
      <c r="Z583" s="787">
        <v>20</v>
      </c>
      <c r="AA583" s="844" t="s">
        <v>833</v>
      </c>
      <c r="AB583" s="787">
        <v>800</v>
      </c>
      <c r="AC583" s="790">
        <v>42735</v>
      </c>
      <c r="AD583" s="784"/>
      <c r="AE583" s="843" t="s">
        <v>825</v>
      </c>
      <c r="AF583" s="781"/>
      <c r="AG583" s="781"/>
      <c r="AH583" s="791"/>
      <c r="AI583" s="792">
        <v>4032.36</v>
      </c>
      <c r="AJ583" s="793">
        <v>0.46</v>
      </c>
      <c r="AK583" s="784">
        <v>0</v>
      </c>
      <c r="AL583" s="845">
        <v>0.8950472651353798</v>
      </c>
      <c r="AM583" s="803">
        <v>0.63554975660260615</v>
      </c>
      <c r="AN583" s="803">
        <v>0.88785311651886767</v>
      </c>
      <c r="AO583" s="804">
        <v>0.85704271877003346</v>
      </c>
      <c r="AP583" s="784">
        <v>0</v>
      </c>
      <c r="AQ583" s="797">
        <v>3609.1527900413002</v>
      </c>
      <c r="AR583" s="798">
        <v>0.29235288803719883</v>
      </c>
      <c r="AS583" s="798">
        <v>3609.1527900413002</v>
      </c>
      <c r="AT583" s="798">
        <v>0.29235288803719883</v>
      </c>
      <c r="AU583" s="784">
        <v>0</v>
      </c>
      <c r="AV583" s="798">
        <v>3204.397552630935</v>
      </c>
      <c r="AW583" s="798">
        <v>0.25055891400367208</v>
      </c>
      <c r="AX583" s="798">
        <v>3204.397552630935</v>
      </c>
      <c r="AY583" s="798">
        <v>0.25055891400367208</v>
      </c>
      <c r="AZ583" s="784"/>
      <c r="BA583" s="798">
        <v>0</v>
      </c>
      <c r="BB583" s="798">
        <v>3204.397552630935</v>
      </c>
      <c r="BC583" s="798">
        <v>3204.397552630935</v>
      </c>
      <c r="BD583" s="798">
        <v>3204.397552630935</v>
      </c>
      <c r="BE583" s="798">
        <v>3204.397552630935</v>
      </c>
      <c r="BF583" s="798">
        <v>3204.397552630935</v>
      </c>
      <c r="BG583" s="798">
        <v>2255.433823834459</v>
      </c>
      <c r="BH583" s="798">
        <v>0</v>
      </c>
      <c r="BI583" s="798">
        <v>0</v>
      </c>
      <c r="BJ583" s="798">
        <v>0</v>
      </c>
      <c r="BK583" s="798">
        <v>0</v>
      </c>
      <c r="BL583" s="798">
        <v>0</v>
      </c>
      <c r="BM583" s="798">
        <v>0</v>
      </c>
      <c r="BN583" s="798">
        <v>0</v>
      </c>
      <c r="BO583" s="798">
        <v>0</v>
      </c>
      <c r="BP583" s="798">
        <v>0</v>
      </c>
      <c r="BQ583" s="798">
        <v>0</v>
      </c>
      <c r="BR583" s="798">
        <v>0</v>
      </c>
      <c r="BS583" s="798">
        <v>0</v>
      </c>
      <c r="BT583" s="798">
        <v>0</v>
      </c>
      <c r="BU583" s="798">
        <v>0</v>
      </c>
      <c r="BV583" s="798">
        <v>0</v>
      </c>
      <c r="BW583" s="798">
        <v>0</v>
      </c>
      <c r="BX583" s="798">
        <v>0</v>
      </c>
      <c r="BY583" s="798">
        <v>0</v>
      </c>
      <c r="BZ583" s="798">
        <v>0</v>
      </c>
      <c r="CA583" s="784"/>
      <c r="CB583" s="798">
        <v>0</v>
      </c>
      <c r="CC583" s="798">
        <v>0.25055891400367208</v>
      </c>
      <c r="CD583" s="798">
        <v>0.25055891400367208</v>
      </c>
      <c r="CE583" s="798">
        <v>0.25055891400367208</v>
      </c>
      <c r="CF583" s="798">
        <v>0.25055891400367208</v>
      </c>
      <c r="CG583" s="798">
        <v>0.25055891400367208</v>
      </c>
      <c r="CH583" s="798">
        <v>0.17635734649813559</v>
      </c>
      <c r="CI583" s="798">
        <v>0</v>
      </c>
      <c r="CJ583" s="798">
        <v>0</v>
      </c>
      <c r="CK583" s="798">
        <v>0</v>
      </c>
      <c r="CL583" s="798">
        <v>0</v>
      </c>
      <c r="CM583" s="798">
        <v>0</v>
      </c>
      <c r="CN583" s="798">
        <v>0</v>
      </c>
      <c r="CO583" s="798">
        <v>0</v>
      </c>
      <c r="CP583" s="798">
        <v>0</v>
      </c>
      <c r="CQ583" s="798">
        <v>0</v>
      </c>
      <c r="CR583" s="798">
        <v>0</v>
      </c>
      <c r="CS583" s="798">
        <v>0</v>
      </c>
      <c r="CT583" s="798">
        <v>0</v>
      </c>
      <c r="CU583" s="798">
        <v>0</v>
      </c>
      <c r="CV583" s="798">
        <v>0</v>
      </c>
      <c r="CW583" s="798">
        <v>0</v>
      </c>
      <c r="CX583" s="798">
        <v>0</v>
      </c>
      <c r="CY583" s="798">
        <v>0</v>
      </c>
      <c r="CZ583" s="798">
        <v>0</v>
      </c>
      <c r="DA583" s="799">
        <v>0</v>
      </c>
    </row>
    <row r="584" spans="2:105">
      <c r="B584" s="780">
        <v>19678</v>
      </c>
      <c r="C584" s="781" t="s">
        <v>682</v>
      </c>
      <c r="D584" s="781" t="s">
        <v>877</v>
      </c>
      <c r="E584" s="781" t="s">
        <v>120</v>
      </c>
      <c r="F584" s="781" t="s">
        <v>820</v>
      </c>
      <c r="G584" s="806" t="s">
        <v>821</v>
      </c>
      <c r="H584" s="807">
        <v>2016</v>
      </c>
      <c r="I584" s="784"/>
      <c r="J584" s="841" t="s">
        <v>1009</v>
      </c>
      <c r="K584" s="842"/>
      <c r="L584" s="764" t="s">
        <v>741</v>
      </c>
      <c r="M584" s="781"/>
      <c r="N584" s="781"/>
      <c r="O584" s="781"/>
      <c r="P584" s="781"/>
      <c r="Q584" s="781"/>
      <c r="R584" s="781"/>
      <c r="S584" s="784"/>
      <c r="T584" s="843" t="s">
        <v>833</v>
      </c>
      <c r="U584" s="781" t="s">
        <v>764</v>
      </c>
      <c r="V584" s="801">
        <v>42704</v>
      </c>
      <c r="W584" s="801">
        <v>42704</v>
      </c>
      <c r="X584" s="801">
        <v>42704</v>
      </c>
      <c r="Y584" s="787" t="s">
        <v>864</v>
      </c>
      <c r="Z584" s="787">
        <v>88</v>
      </c>
      <c r="AA584" s="844" t="s">
        <v>833</v>
      </c>
      <c r="AB584" s="787">
        <v>1808</v>
      </c>
      <c r="AC584" s="790">
        <v>42825</v>
      </c>
      <c r="AD584" s="784"/>
      <c r="AE584" s="843" t="s">
        <v>825</v>
      </c>
      <c r="AF584" s="781"/>
      <c r="AG584" s="781"/>
      <c r="AH584" s="791"/>
      <c r="AI584" s="792">
        <v>53252.14</v>
      </c>
      <c r="AJ584" s="793">
        <v>7.09</v>
      </c>
      <c r="AK584" s="784">
        <v>0</v>
      </c>
      <c r="AL584" s="845">
        <v>0.58907505556049022</v>
      </c>
      <c r="AM584" s="803">
        <v>0.41831256357045044</v>
      </c>
      <c r="AN584" s="803">
        <v>0.88785311651886767</v>
      </c>
      <c r="AO584" s="804">
        <v>0.85704271877003357</v>
      </c>
      <c r="AP584" s="784">
        <v>0</v>
      </c>
      <c r="AQ584" s="797">
        <v>31369.507329215001</v>
      </c>
      <c r="AR584" s="798">
        <v>2.9658360757144937</v>
      </c>
      <c r="AS584" s="798">
        <v>0</v>
      </c>
      <c r="AT584" s="798">
        <v>0</v>
      </c>
      <c r="AU584" s="784">
        <v>0</v>
      </c>
      <c r="AV584" s="798">
        <v>27851.514845905</v>
      </c>
      <c r="AW584" s="798">
        <v>2.5418482137565968</v>
      </c>
      <c r="AX584" s="798">
        <v>0</v>
      </c>
      <c r="AY584" s="798">
        <v>0</v>
      </c>
      <c r="AZ584" s="784"/>
      <c r="BA584" s="798">
        <v>0</v>
      </c>
      <c r="BB584" s="798">
        <v>27851.514845905</v>
      </c>
      <c r="BC584" s="798">
        <v>27851.514845905</v>
      </c>
      <c r="BD584" s="798">
        <v>27851.514845905</v>
      </c>
      <c r="BE584" s="798">
        <v>9123.1968635394896</v>
      </c>
      <c r="BF584" s="798">
        <v>0</v>
      </c>
      <c r="BG584" s="798">
        <v>0</v>
      </c>
      <c r="BH584" s="798">
        <v>0</v>
      </c>
      <c r="BI584" s="798">
        <v>0</v>
      </c>
      <c r="BJ584" s="798">
        <v>0</v>
      </c>
      <c r="BK584" s="798">
        <v>0</v>
      </c>
      <c r="BL584" s="798">
        <v>0</v>
      </c>
      <c r="BM584" s="798">
        <v>0</v>
      </c>
      <c r="BN584" s="798">
        <v>0</v>
      </c>
      <c r="BO584" s="798">
        <v>0</v>
      </c>
      <c r="BP584" s="798">
        <v>0</v>
      </c>
      <c r="BQ584" s="798">
        <v>0</v>
      </c>
      <c r="BR584" s="798">
        <v>0</v>
      </c>
      <c r="BS584" s="798">
        <v>0</v>
      </c>
      <c r="BT584" s="798">
        <v>0</v>
      </c>
      <c r="BU584" s="798">
        <v>0</v>
      </c>
      <c r="BV584" s="798">
        <v>0</v>
      </c>
      <c r="BW584" s="798">
        <v>0</v>
      </c>
      <c r="BX584" s="798">
        <v>0</v>
      </c>
      <c r="BY584" s="798">
        <v>0</v>
      </c>
      <c r="BZ584" s="798">
        <v>0</v>
      </c>
      <c r="CA584" s="784"/>
      <c r="CB584" s="798">
        <v>0</v>
      </c>
      <c r="CC584" s="798">
        <v>2.5418482137565968</v>
      </c>
      <c r="CD584" s="798">
        <v>2.5418482137565968</v>
      </c>
      <c r="CE584" s="798">
        <v>2.5418482137565968</v>
      </c>
      <c r="CF584" s="798">
        <v>0.83262191588646106</v>
      </c>
      <c r="CG584" s="798">
        <v>0</v>
      </c>
      <c r="CH584" s="798">
        <v>0</v>
      </c>
      <c r="CI584" s="798">
        <v>0</v>
      </c>
      <c r="CJ584" s="798">
        <v>0</v>
      </c>
      <c r="CK584" s="798">
        <v>0</v>
      </c>
      <c r="CL584" s="798">
        <v>0</v>
      </c>
      <c r="CM584" s="798">
        <v>0</v>
      </c>
      <c r="CN584" s="798">
        <v>0</v>
      </c>
      <c r="CO584" s="798">
        <v>0</v>
      </c>
      <c r="CP584" s="798">
        <v>0</v>
      </c>
      <c r="CQ584" s="798">
        <v>0</v>
      </c>
      <c r="CR584" s="798">
        <v>0</v>
      </c>
      <c r="CS584" s="798">
        <v>0</v>
      </c>
      <c r="CT584" s="798">
        <v>0</v>
      </c>
      <c r="CU584" s="798">
        <v>0</v>
      </c>
      <c r="CV584" s="798">
        <v>0</v>
      </c>
      <c r="CW584" s="798">
        <v>0</v>
      </c>
      <c r="CX584" s="798">
        <v>0</v>
      </c>
      <c r="CY584" s="798">
        <v>0</v>
      </c>
      <c r="CZ584" s="798">
        <v>0</v>
      </c>
      <c r="DA584" s="799">
        <v>0</v>
      </c>
    </row>
    <row r="585" spans="2:105">
      <c r="B585" s="780">
        <v>19662</v>
      </c>
      <c r="C585" s="781" t="s">
        <v>682</v>
      </c>
      <c r="D585" s="781" t="s">
        <v>877</v>
      </c>
      <c r="E585" s="781" t="s">
        <v>120</v>
      </c>
      <c r="F585" s="781" t="s">
        <v>820</v>
      </c>
      <c r="G585" s="806" t="s">
        <v>821</v>
      </c>
      <c r="H585" s="807">
        <v>2016</v>
      </c>
      <c r="I585" s="784"/>
      <c r="J585" s="841" t="s">
        <v>1010</v>
      </c>
      <c r="K585" s="842"/>
      <c r="L585" s="764" t="s">
        <v>741</v>
      </c>
      <c r="M585" s="781"/>
      <c r="N585" s="781"/>
      <c r="O585" s="781"/>
      <c r="P585" s="781"/>
      <c r="Q585" s="781"/>
      <c r="R585" s="781"/>
      <c r="S585" s="784"/>
      <c r="T585" s="843" t="s">
        <v>833</v>
      </c>
      <c r="U585" s="781" t="s">
        <v>764</v>
      </c>
      <c r="V585" s="801">
        <v>42648</v>
      </c>
      <c r="W585" s="801">
        <v>42648</v>
      </c>
      <c r="X585" s="801">
        <v>42648</v>
      </c>
      <c r="Y585" s="787" t="s">
        <v>864</v>
      </c>
      <c r="Z585" s="787">
        <v>8</v>
      </c>
      <c r="AA585" s="844" t="s">
        <v>833</v>
      </c>
      <c r="AB585" s="787">
        <v>160</v>
      </c>
      <c r="AC585" s="790">
        <v>42735</v>
      </c>
      <c r="AD585" s="784"/>
      <c r="AE585" s="843" t="s">
        <v>825</v>
      </c>
      <c r="AF585" s="781"/>
      <c r="AG585" s="781"/>
      <c r="AH585" s="791"/>
      <c r="AI585" s="792">
        <v>3085.63</v>
      </c>
      <c r="AJ585" s="793">
        <v>0.35</v>
      </c>
      <c r="AK585" s="784">
        <v>0</v>
      </c>
      <c r="AL585" s="845">
        <v>0.60221507830526799</v>
      </c>
      <c r="AM585" s="803">
        <v>0.42761724586850919</v>
      </c>
      <c r="AN585" s="803">
        <v>0.88785311651886767</v>
      </c>
      <c r="AO585" s="804">
        <v>0.85704271877003368</v>
      </c>
      <c r="AP585" s="784">
        <v>0</v>
      </c>
      <c r="AQ585" s="797">
        <v>1858.2129120710842</v>
      </c>
      <c r="AR585" s="798">
        <v>0.14966603605397821</v>
      </c>
      <c r="AS585" s="798">
        <v>0</v>
      </c>
      <c r="AT585" s="798">
        <v>0</v>
      </c>
      <c r="AU585" s="784">
        <v>0</v>
      </c>
      <c r="AV585" s="798">
        <v>1649.8201251379128</v>
      </c>
      <c r="AW585" s="798">
        <v>0.12827018644723537</v>
      </c>
      <c r="AX585" s="798">
        <v>0</v>
      </c>
      <c r="AY585" s="798">
        <v>0</v>
      </c>
      <c r="AZ585" s="784"/>
      <c r="BA585" s="798">
        <v>0</v>
      </c>
      <c r="BB585" s="798">
        <v>1649.8201251379128</v>
      </c>
      <c r="BC585" s="798">
        <v>1649.8201251379128</v>
      </c>
      <c r="BD585" s="798">
        <v>1405.5277999691914</v>
      </c>
      <c r="BE585" s="798">
        <v>0</v>
      </c>
      <c r="BF585" s="798">
        <v>0</v>
      </c>
      <c r="BG585" s="798">
        <v>0</v>
      </c>
      <c r="BH585" s="798">
        <v>0</v>
      </c>
      <c r="BI585" s="798">
        <v>0</v>
      </c>
      <c r="BJ585" s="798">
        <v>0</v>
      </c>
      <c r="BK585" s="798">
        <v>0</v>
      </c>
      <c r="BL585" s="798">
        <v>0</v>
      </c>
      <c r="BM585" s="798">
        <v>0</v>
      </c>
      <c r="BN585" s="798">
        <v>0</v>
      </c>
      <c r="BO585" s="798">
        <v>0</v>
      </c>
      <c r="BP585" s="798">
        <v>0</v>
      </c>
      <c r="BQ585" s="798">
        <v>0</v>
      </c>
      <c r="BR585" s="798">
        <v>0</v>
      </c>
      <c r="BS585" s="798">
        <v>0</v>
      </c>
      <c r="BT585" s="798">
        <v>0</v>
      </c>
      <c r="BU585" s="798">
        <v>0</v>
      </c>
      <c r="BV585" s="798">
        <v>0</v>
      </c>
      <c r="BW585" s="798">
        <v>0</v>
      </c>
      <c r="BX585" s="798">
        <v>0</v>
      </c>
      <c r="BY585" s="798">
        <v>0</v>
      </c>
      <c r="BZ585" s="798">
        <v>0</v>
      </c>
      <c r="CA585" s="784"/>
      <c r="CB585" s="798">
        <v>0</v>
      </c>
      <c r="CC585" s="798">
        <v>0.12827018644723537</v>
      </c>
      <c r="CD585" s="798">
        <v>0.12827018644723537</v>
      </c>
      <c r="CE585" s="798">
        <v>0.1092769509910967</v>
      </c>
      <c r="CF585" s="798">
        <v>0</v>
      </c>
      <c r="CG585" s="798">
        <v>0</v>
      </c>
      <c r="CH585" s="798">
        <v>0</v>
      </c>
      <c r="CI585" s="798">
        <v>0</v>
      </c>
      <c r="CJ585" s="798">
        <v>0</v>
      </c>
      <c r="CK585" s="798">
        <v>0</v>
      </c>
      <c r="CL585" s="798">
        <v>0</v>
      </c>
      <c r="CM585" s="798">
        <v>0</v>
      </c>
      <c r="CN585" s="798">
        <v>0</v>
      </c>
      <c r="CO585" s="798">
        <v>0</v>
      </c>
      <c r="CP585" s="798">
        <v>0</v>
      </c>
      <c r="CQ585" s="798">
        <v>0</v>
      </c>
      <c r="CR585" s="798">
        <v>0</v>
      </c>
      <c r="CS585" s="798">
        <v>0</v>
      </c>
      <c r="CT585" s="798">
        <v>0</v>
      </c>
      <c r="CU585" s="798">
        <v>0</v>
      </c>
      <c r="CV585" s="798">
        <v>0</v>
      </c>
      <c r="CW585" s="798">
        <v>0</v>
      </c>
      <c r="CX585" s="798">
        <v>0</v>
      </c>
      <c r="CY585" s="798">
        <v>0</v>
      </c>
      <c r="CZ585" s="798">
        <v>0</v>
      </c>
      <c r="DA585" s="799">
        <v>0</v>
      </c>
    </row>
    <row r="586" spans="2:105">
      <c r="B586" s="780">
        <v>19591</v>
      </c>
      <c r="C586" s="781" t="s">
        <v>682</v>
      </c>
      <c r="D586" s="781" t="s">
        <v>877</v>
      </c>
      <c r="E586" s="781" t="s">
        <v>120</v>
      </c>
      <c r="F586" s="781" t="s">
        <v>820</v>
      </c>
      <c r="G586" s="806" t="s">
        <v>821</v>
      </c>
      <c r="H586" s="807">
        <v>2016</v>
      </c>
      <c r="I586" s="784"/>
      <c r="J586" s="841" t="s">
        <v>1011</v>
      </c>
      <c r="K586" s="842"/>
      <c r="L586" s="764" t="s">
        <v>741</v>
      </c>
      <c r="M586" s="781"/>
      <c r="N586" s="781"/>
      <c r="O586" s="781"/>
      <c r="P586" s="781"/>
      <c r="Q586" s="781"/>
      <c r="R586" s="781"/>
      <c r="S586" s="784"/>
      <c r="T586" s="843" t="s">
        <v>833</v>
      </c>
      <c r="U586" s="781" t="s">
        <v>764</v>
      </c>
      <c r="V586" s="801">
        <v>42584.574953703705</v>
      </c>
      <c r="W586" s="801">
        <v>42570</v>
      </c>
      <c r="X586" s="801">
        <v>42570</v>
      </c>
      <c r="Y586" s="787" t="s">
        <v>864</v>
      </c>
      <c r="Z586" s="787">
        <v>74</v>
      </c>
      <c r="AA586" s="844" t="s">
        <v>833</v>
      </c>
      <c r="AB586" s="787">
        <v>1621</v>
      </c>
      <c r="AC586" s="790">
        <v>42643</v>
      </c>
      <c r="AD586" s="784"/>
      <c r="AE586" s="843" t="s">
        <v>825</v>
      </c>
      <c r="AF586" s="781"/>
      <c r="AG586" s="781"/>
      <c r="AH586" s="791"/>
      <c r="AI586" s="792">
        <v>13253.933000000001</v>
      </c>
      <c r="AJ586" s="793">
        <v>4.0030000000000001</v>
      </c>
      <c r="AK586" s="784">
        <v>0</v>
      </c>
      <c r="AL586" s="845">
        <v>0.78882884513105245</v>
      </c>
      <c r="AM586" s="803">
        <v>0.5601268224067758</v>
      </c>
      <c r="AN586" s="803">
        <v>0.88785311651886756</v>
      </c>
      <c r="AO586" s="804">
        <v>0.85704271877003368</v>
      </c>
      <c r="AP586" s="784">
        <v>0</v>
      </c>
      <c r="AQ586" s="797">
        <v>10455.084661834346</v>
      </c>
      <c r="AR586" s="798">
        <v>2.2421876700943235</v>
      </c>
      <c r="AS586" s="798">
        <v>10455.084661834346</v>
      </c>
      <c r="AT586" s="798">
        <v>2.2421876700943235</v>
      </c>
      <c r="AU586" s="784">
        <v>0</v>
      </c>
      <c r="AV586" s="798">
        <v>9282.579500478234</v>
      </c>
      <c r="AW586" s="798">
        <v>1.9216506167702863</v>
      </c>
      <c r="AX586" s="798">
        <v>9282.579500478234</v>
      </c>
      <c r="AY586" s="798">
        <v>1.9216506167702863</v>
      </c>
      <c r="AZ586" s="784"/>
      <c r="BA586" s="798">
        <v>0</v>
      </c>
      <c r="BB586" s="798">
        <v>9282.579500478234</v>
      </c>
      <c r="BC586" s="798">
        <v>9282.579500478234</v>
      </c>
      <c r="BD586" s="798">
        <v>9282.579500478234</v>
      </c>
      <c r="BE586" s="798">
        <v>9282.579500478234</v>
      </c>
      <c r="BF586" s="798">
        <v>9282.579500478234</v>
      </c>
      <c r="BG586" s="798">
        <v>9282.579500478234</v>
      </c>
      <c r="BH586" s="798">
        <v>9282.579500478234</v>
      </c>
      <c r="BI586" s="798">
        <v>5110.8856627519872</v>
      </c>
      <c r="BJ586" s="798">
        <v>0</v>
      </c>
      <c r="BK586" s="798">
        <v>0</v>
      </c>
      <c r="BL586" s="798">
        <v>0</v>
      </c>
      <c r="BM586" s="798">
        <v>0</v>
      </c>
      <c r="BN586" s="798">
        <v>0</v>
      </c>
      <c r="BO586" s="798">
        <v>0</v>
      </c>
      <c r="BP586" s="798">
        <v>0</v>
      </c>
      <c r="BQ586" s="798">
        <v>0</v>
      </c>
      <c r="BR586" s="798">
        <v>0</v>
      </c>
      <c r="BS586" s="798">
        <v>0</v>
      </c>
      <c r="BT586" s="798">
        <v>0</v>
      </c>
      <c r="BU586" s="798">
        <v>0</v>
      </c>
      <c r="BV586" s="798">
        <v>0</v>
      </c>
      <c r="BW586" s="798">
        <v>0</v>
      </c>
      <c r="BX586" s="798">
        <v>0</v>
      </c>
      <c r="BY586" s="798">
        <v>0</v>
      </c>
      <c r="BZ586" s="798">
        <v>0</v>
      </c>
      <c r="CA586" s="784"/>
      <c r="CB586" s="798">
        <v>0</v>
      </c>
      <c r="CC586" s="798">
        <v>1.9216506167702863</v>
      </c>
      <c r="CD586" s="798">
        <v>1.9216506167702863</v>
      </c>
      <c r="CE586" s="798">
        <v>1.9216506167702863</v>
      </c>
      <c r="CF586" s="798">
        <v>1.9216506167702863</v>
      </c>
      <c r="CG586" s="798">
        <v>1.9216506167702863</v>
      </c>
      <c r="CH586" s="798">
        <v>1.9216506167702863</v>
      </c>
      <c r="CI586" s="798">
        <v>1.9216506167702863</v>
      </c>
      <c r="CJ586" s="798">
        <v>1.0580395875482436</v>
      </c>
      <c r="CK586" s="798">
        <v>0</v>
      </c>
      <c r="CL586" s="798">
        <v>0</v>
      </c>
      <c r="CM586" s="798">
        <v>0</v>
      </c>
      <c r="CN586" s="798">
        <v>0</v>
      </c>
      <c r="CO586" s="798">
        <v>0</v>
      </c>
      <c r="CP586" s="798">
        <v>0</v>
      </c>
      <c r="CQ586" s="798">
        <v>0</v>
      </c>
      <c r="CR586" s="798">
        <v>0</v>
      </c>
      <c r="CS586" s="798">
        <v>0</v>
      </c>
      <c r="CT586" s="798">
        <v>0</v>
      </c>
      <c r="CU586" s="798">
        <v>0</v>
      </c>
      <c r="CV586" s="798">
        <v>0</v>
      </c>
      <c r="CW586" s="798">
        <v>0</v>
      </c>
      <c r="CX586" s="798">
        <v>0</v>
      </c>
      <c r="CY586" s="798">
        <v>0</v>
      </c>
      <c r="CZ586" s="798">
        <v>0</v>
      </c>
      <c r="DA586" s="799">
        <v>0</v>
      </c>
    </row>
    <row r="587" spans="2:105">
      <c r="B587" s="780">
        <v>19699</v>
      </c>
      <c r="C587" s="781" t="s">
        <v>682</v>
      </c>
      <c r="D587" s="781" t="s">
        <v>877</v>
      </c>
      <c r="E587" s="781" t="s">
        <v>120</v>
      </c>
      <c r="F587" s="781" t="s">
        <v>820</v>
      </c>
      <c r="G587" s="806" t="s">
        <v>821</v>
      </c>
      <c r="H587" s="807">
        <v>2016</v>
      </c>
      <c r="I587" s="784"/>
      <c r="J587" s="841" t="s">
        <v>1012</v>
      </c>
      <c r="K587" s="842"/>
      <c r="L587" s="764" t="s">
        <v>741</v>
      </c>
      <c r="M587" s="781"/>
      <c r="N587" s="781"/>
      <c r="O587" s="781"/>
      <c r="P587" s="781"/>
      <c r="Q587" s="781"/>
      <c r="R587" s="781"/>
      <c r="S587" s="784"/>
      <c r="T587" s="843" t="s">
        <v>833</v>
      </c>
      <c r="U587" s="781" t="s">
        <v>764</v>
      </c>
      <c r="V587" s="801">
        <v>42675</v>
      </c>
      <c r="W587" s="801">
        <v>42675</v>
      </c>
      <c r="X587" s="801">
        <v>42675</v>
      </c>
      <c r="Y587" s="787" t="s">
        <v>864</v>
      </c>
      <c r="Z587" s="787">
        <v>7</v>
      </c>
      <c r="AA587" s="844" t="s">
        <v>833</v>
      </c>
      <c r="AB587" s="787">
        <v>161</v>
      </c>
      <c r="AC587" s="790">
        <v>42825</v>
      </c>
      <c r="AD587" s="784"/>
      <c r="AE587" s="843" t="s">
        <v>825</v>
      </c>
      <c r="AF587" s="781"/>
      <c r="AG587" s="781"/>
      <c r="AH587" s="791"/>
      <c r="AI587" s="792">
        <v>939.31</v>
      </c>
      <c r="AJ587" s="793">
        <v>0.28000000000000003</v>
      </c>
      <c r="AK587" s="784">
        <v>0</v>
      </c>
      <c r="AL587" s="845">
        <v>0.86554203854008793</v>
      </c>
      <c r="AM587" s="803">
        <v>0.61440040893416725</v>
      </c>
      <c r="AN587" s="803">
        <v>0.88785311651886767</v>
      </c>
      <c r="AO587" s="804">
        <v>0.85704271877003357</v>
      </c>
      <c r="AP587" s="784">
        <v>0</v>
      </c>
      <c r="AQ587" s="797">
        <v>813.01229222108998</v>
      </c>
      <c r="AR587" s="798">
        <v>0.17203211450156686</v>
      </c>
      <c r="AS587" s="798">
        <v>813.01229222108998</v>
      </c>
      <c r="AT587" s="798">
        <v>0.17203211450156686</v>
      </c>
      <c r="AU587" s="784">
        <v>0</v>
      </c>
      <c r="AV587" s="798">
        <v>721.83549741664308</v>
      </c>
      <c r="AW587" s="798">
        <v>0.14743887112818058</v>
      </c>
      <c r="AX587" s="798">
        <v>721.83549741664308</v>
      </c>
      <c r="AY587" s="798">
        <v>0.14743887112818058</v>
      </c>
      <c r="AZ587" s="784"/>
      <c r="BA587" s="798">
        <v>0</v>
      </c>
      <c r="BB587" s="798">
        <v>721.83549741664308</v>
      </c>
      <c r="BC587" s="798">
        <v>721.83549741664308</v>
      </c>
      <c r="BD587" s="798">
        <v>721.83549741664308</v>
      </c>
      <c r="BE587" s="798">
        <v>721.83549741664308</v>
      </c>
      <c r="BF587" s="798">
        <v>721.83549741664308</v>
      </c>
      <c r="BG587" s="798">
        <v>721.83549741664308</v>
      </c>
      <c r="BH587" s="798">
        <v>721.83549741664308</v>
      </c>
      <c r="BI587" s="798">
        <v>268.85232475294009</v>
      </c>
      <c r="BJ587" s="798">
        <v>0</v>
      </c>
      <c r="BK587" s="798">
        <v>0</v>
      </c>
      <c r="BL587" s="798">
        <v>0</v>
      </c>
      <c r="BM587" s="798">
        <v>0</v>
      </c>
      <c r="BN587" s="798">
        <v>0</v>
      </c>
      <c r="BO587" s="798">
        <v>0</v>
      </c>
      <c r="BP587" s="798">
        <v>0</v>
      </c>
      <c r="BQ587" s="798">
        <v>0</v>
      </c>
      <c r="BR587" s="798">
        <v>0</v>
      </c>
      <c r="BS587" s="798">
        <v>0</v>
      </c>
      <c r="BT587" s="798">
        <v>0</v>
      </c>
      <c r="BU587" s="798">
        <v>0</v>
      </c>
      <c r="BV587" s="798">
        <v>0</v>
      </c>
      <c r="BW587" s="798">
        <v>0</v>
      </c>
      <c r="BX587" s="798">
        <v>0</v>
      </c>
      <c r="BY587" s="798">
        <v>0</v>
      </c>
      <c r="BZ587" s="798">
        <v>0</v>
      </c>
      <c r="CA587" s="784"/>
      <c r="CB587" s="798">
        <v>0</v>
      </c>
      <c r="CC587" s="798">
        <v>0.14743887112818058</v>
      </c>
      <c r="CD587" s="798">
        <v>0.14743887112818058</v>
      </c>
      <c r="CE587" s="798">
        <v>0.14743887112818058</v>
      </c>
      <c r="CF587" s="798">
        <v>0.14743887112818058</v>
      </c>
      <c r="CG587" s="798">
        <v>0.14743887112818058</v>
      </c>
      <c r="CH587" s="798">
        <v>0.14743887112818058</v>
      </c>
      <c r="CI587" s="798">
        <v>0.14743887112818058</v>
      </c>
      <c r="CJ587" s="798">
        <v>5.4914566273928635E-2</v>
      </c>
      <c r="CK587" s="798">
        <v>0</v>
      </c>
      <c r="CL587" s="798">
        <v>0</v>
      </c>
      <c r="CM587" s="798">
        <v>0</v>
      </c>
      <c r="CN587" s="798">
        <v>0</v>
      </c>
      <c r="CO587" s="798">
        <v>0</v>
      </c>
      <c r="CP587" s="798">
        <v>0</v>
      </c>
      <c r="CQ587" s="798">
        <v>0</v>
      </c>
      <c r="CR587" s="798">
        <v>0</v>
      </c>
      <c r="CS587" s="798">
        <v>0</v>
      </c>
      <c r="CT587" s="798">
        <v>0</v>
      </c>
      <c r="CU587" s="798">
        <v>0</v>
      </c>
      <c r="CV587" s="798">
        <v>0</v>
      </c>
      <c r="CW587" s="798">
        <v>0</v>
      </c>
      <c r="CX587" s="798">
        <v>0</v>
      </c>
      <c r="CY587" s="798">
        <v>0</v>
      </c>
      <c r="CZ587" s="798">
        <v>0</v>
      </c>
      <c r="DA587" s="799">
        <v>0</v>
      </c>
    </row>
    <row r="588" spans="2:105">
      <c r="B588" s="780">
        <v>19671</v>
      </c>
      <c r="C588" s="781" t="s">
        <v>682</v>
      </c>
      <c r="D588" s="781" t="s">
        <v>877</v>
      </c>
      <c r="E588" s="781" t="s">
        <v>120</v>
      </c>
      <c r="F588" s="781" t="s">
        <v>820</v>
      </c>
      <c r="G588" s="806" t="s">
        <v>821</v>
      </c>
      <c r="H588" s="807">
        <v>2016</v>
      </c>
      <c r="I588" s="784"/>
      <c r="J588" s="841" t="s">
        <v>1013</v>
      </c>
      <c r="K588" s="842"/>
      <c r="L588" s="764" t="s">
        <v>384</v>
      </c>
      <c r="M588" s="781"/>
      <c r="N588" s="781"/>
      <c r="O588" s="781"/>
      <c r="P588" s="781"/>
      <c r="Q588" s="781"/>
      <c r="R588" s="781"/>
      <c r="S588" s="784"/>
      <c r="T588" s="843" t="s">
        <v>833</v>
      </c>
      <c r="U588" s="781" t="s">
        <v>764</v>
      </c>
      <c r="V588" s="801">
        <v>42656</v>
      </c>
      <c r="W588" s="801">
        <v>42656</v>
      </c>
      <c r="X588" s="801">
        <v>42656</v>
      </c>
      <c r="Y588" s="787" t="s">
        <v>864</v>
      </c>
      <c r="Z588" s="787">
        <v>98</v>
      </c>
      <c r="AA588" s="844" t="s">
        <v>833</v>
      </c>
      <c r="AB588" s="787">
        <v>1981</v>
      </c>
      <c r="AC588" s="790">
        <v>42735</v>
      </c>
      <c r="AD588" s="784"/>
      <c r="AE588" s="843" t="s">
        <v>825</v>
      </c>
      <c r="AF588" s="781"/>
      <c r="AG588" s="781"/>
      <c r="AH588" s="791"/>
      <c r="AI588" s="792">
        <v>23412.97</v>
      </c>
      <c r="AJ588" s="793">
        <v>4.2700000000000005</v>
      </c>
      <c r="AK588" s="784">
        <v>0</v>
      </c>
      <c r="AL588" s="845">
        <v>0.62071407156639402</v>
      </c>
      <c r="AM588" s="803">
        <v>0.44076520322171908</v>
      </c>
      <c r="AN588" s="803">
        <v>0.88785311651886767</v>
      </c>
      <c r="AO588" s="804">
        <v>0.85704271877003346</v>
      </c>
      <c r="AP588" s="784">
        <v>0</v>
      </c>
      <c r="AQ588" s="797">
        <v>14532.759936161836</v>
      </c>
      <c r="AR588" s="798">
        <v>1.8820674177567407</v>
      </c>
      <c r="AS588" s="798">
        <v>8192.253136704594</v>
      </c>
      <c r="AT588" s="798">
        <v>1.0609390628026318</v>
      </c>
      <c r="AU588" s="784">
        <v>0</v>
      </c>
      <c r="AV588" s="798">
        <v>12902.956200941826</v>
      </c>
      <c r="AW588" s="798">
        <v>1.6130121766227334</v>
      </c>
      <c r="AX588" s="798">
        <v>7273.5174787346432</v>
      </c>
      <c r="AY588" s="798">
        <v>0.90927009883369903</v>
      </c>
      <c r="AZ588" s="784"/>
      <c r="BA588" s="798">
        <v>0</v>
      </c>
      <c r="BB588" s="798">
        <v>12902.956200941826</v>
      </c>
      <c r="BC588" s="798">
        <v>12902.956200941826</v>
      </c>
      <c r="BD588" s="798">
        <v>12902.956200941826</v>
      </c>
      <c r="BE588" s="798">
        <v>12902.956200941826</v>
      </c>
      <c r="BF588" s="798">
        <v>7273.5174787346432</v>
      </c>
      <c r="BG588" s="798">
        <v>0</v>
      </c>
      <c r="BH588" s="798">
        <v>0</v>
      </c>
      <c r="BI588" s="798">
        <v>0</v>
      </c>
      <c r="BJ588" s="798">
        <v>0</v>
      </c>
      <c r="BK588" s="798">
        <v>0</v>
      </c>
      <c r="BL588" s="798">
        <v>0</v>
      </c>
      <c r="BM588" s="798">
        <v>0</v>
      </c>
      <c r="BN588" s="798">
        <v>0</v>
      </c>
      <c r="BO588" s="798">
        <v>0</v>
      </c>
      <c r="BP588" s="798">
        <v>0</v>
      </c>
      <c r="BQ588" s="798">
        <v>0</v>
      </c>
      <c r="BR588" s="798">
        <v>0</v>
      </c>
      <c r="BS588" s="798">
        <v>0</v>
      </c>
      <c r="BT588" s="798">
        <v>0</v>
      </c>
      <c r="BU588" s="798">
        <v>0</v>
      </c>
      <c r="BV588" s="798">
        <v>0</v>
      </c>
      <c r="BW588" s="798">
        <v>0</v>
      </c>
      <c r="BX588" s="798">
        <v>0</v>
      </c>
      <c r="BY588" s="798">
        <v>0</v>
      </c>
      <c r="BZ588" s="798">
        <v>0</v>
      </c>
      <c r="CA588" s="784"/>
      <c r="CB588" s="798">
        <v>0</v>
      </c>
      <c r="CC588" s="798">
        <v>1.6130121766227334</v>
      </c>
      <c r="CD588" s="798">
        <v>1.6130121766227334</v>
      </c>
      <c r="CE588" s="798">
        <v>1.6130121766227334</v>
      </c>
      <c r="CF588" s="798">
        <v>1.6130121766227334</v>
      </c>
      <c r="CG588" s="798">
        <v>0.90927009883369903</v>
      </c>
      <c r="CH588" s="798">
        <v>0</v>
      </c>
      <c r="CI588" s="798">
        <v>0</v>
      </c>
      <c r="CJ588" s="798">
        <v>0</v>
      </c>
      <c r="CK588" s="798">
        <v>0</v>
      </c>
      <c r="CL588" s="798">
        <v>0</v>
      </c>
      <c r="CM588" s="798">
        <v>0</v>
      </c>
      <c r="CN588" s="798">
        <v>0</v>
      </c>
      <c r="CO588" s="798">
        <v>0</v>
      </c>
      <c r="CP588" s="798">
        <v>0</v>
      </c>
      <c r="CQ588" s="798">
        <v>0</v>
      </c>
      <c r="CR588" s="798">
        <v>0</v>
      </c>
      <c r="CS588" s="798">
        <v>0</v>
      </c>
      <c r="CT588" s="798">
        <v>0</v>
      </c>
      <c r="CU588" s="798">
        <v>0</v>
      </c>
      <c r="CV588" s="798">
        <v>0</v>
      </c>
      <c r="CW588" s="798">
        <v>0</v>
      </c>
      <c r="CX588" s="798">
        <v>0</v>
      </c>
      <c r="CY588" s="798">
        <v>0</v>
      </c>
      <c r="CZ588" s="798">
        <v>0</v>
      </c>
      <c r="DA588" s="799">
        <v>0</v>
      </c>
    </row>
    <row r="589" spans="2:105">
      <c r="B589" s="780">
        <v>19651</v>
      </c>
      <c r="C589" s="781" t="s">
        <v>682</v>
      </c>
      <c r="D589" s="781" t="s">
        <v>877</v>
      </c>
      <c r="E589" s="781" t="s">
        <v>120</v>
      </c>
      <c r="F589" s="781" t="s">
        <v>820</v>
      </c>
      <c r="G589" s="806" t="s">
        <v>821</v>
      </c>
      <c r="H589" s="807">
        <v>2016</v>
      </c>
      <c r="I589" s="784"/>
      <c r="J589" s="841" t="s">
        <v>1014</v>
      </c>
      <c r="K589" s="842"/>
      <c r="L589" s="764" t="s">
        <v>741</v>
      </c>
      <c r="M589" s="781"/>
      <c r="N589" s="781"/>
      <c r="O589" s="781"/>
      <c r="P589" s="781"/>
      <c r="Q589" s="781"/>
      <c r="R589" s="781"/>
      <c r="S589" s="784"/>
      <c r="T589" s="843" t="s">
        <v>833</v>
      </c>
      <c r="U589" s="781" t="s">
        <v>764</v>
      </c>
      <c r="V589" s="801">
        <v>42639</v>
      </c>
      <c r="W589" s="801">
        <v>42639</v>
      </c>
      <c r="X589" s="801">
        <v>42639</v>
      </c>
      <c r="Y589" s="787" t="s">
        <v>864</v>
      </c>
      <c r="Z589" s="787">
        <v>104</v>
      </c>
      <c r="AA589" s="844" t="s">
        <v>833</v>
      </c>
      <c r="AB589" s="787">
        <v>1996</v>
      </c>
      <c r="AC589" s="790">
        <v>42735</v>
      </c>
      <c r="AD589" s="784"/>
      <c r="AE589" s="843" t="s">
        <v>825</v>
      </c>
      <c r="AF589" s="781"/>
      <c r="AG589" s="781"/>
      <c r="AH589" s="791"/>
      <c r="AI589" s="792">
        <v>27630.05</v>
      </c>
      <c r="AJ589" s="793">
        <v>4.45</v>
      </c>
      <c r="AK589" s="784">
        <v>0</v>
      </c>
      <c r="AL589" s="845">
        <v>0.61929931638041658</v>
      </c>
      <c r="AM589" s="803">
        <v>0.43974831846472501</v>
      </c>
      <c r="AN589" s="803">
        <v>0.88785311651886767</v>
      </c>
      <c r="AO589" s="804">
        <v>0.85704271877003357</v>
      </c>
      <c r="AP589" s="784">
        <v>0</v>
      </c>
      <c r="AQ589" s="797">
        <v>17111.271076556728</v>
      </c>
      <c r="AR589" s="798">
        <v>1.9568800171680263</v>
      </c>
      <c r="AS589" s="798">
        <v>451.96464109442212</v>
      </c>
      <c r="AT589" s="798">
        <v>5.1687602321718817E-2</v>
      </c>
      <c r="AU589" s="784">
        <v>0</v>
      </c>
      <c r="AV589" s="798">
        <v>15192.295352920051</v>
      </c>
      <c r="AW589" s="798">
        <v>1.6771297702204353</v>
      </c>
      <c r="AX589" s="798">
        <v>401.27821515201413</v>
      </c>
      <c r="AY589" s="798">
        <v>4.4298483220510193E-2</v>
      </c>
      <c r="AZ589" s="784"/>
      <c r="BA589" s="798">
        <v>0</v>
      </c>
      <c r="BB589" s="798">
        <v>15192.295352920051</v>
      </c>
      <c r="BC589" s="798">
        <v>15192.295352920051</v>
      </c>
      <c r="BD589" s="798">
        <v>15192.295352920051</v>
      </c>
      <c r="BE589" s="798">
        <v>15192.295352920051</v>
      </c>
      <c r="BF589" s="798">
        <v>401.27821515201413</v>
      </c>
      <c r="BG589" s="798">
        <v>0</v>
      </c>
      <c r="BH589" s="798">
        <v>0</v>
      </c>
      <c r="BI589" s="798">
        <v>0</v>
      </c>
      <c r="BJ589" s="798">
        <v>0</v>
      </c>
      <c r="BK589" s="798">
        <v>0</v>
      </c>
      <c r="BL589" s="798">
        <v>0</v>
      </c>
      <c r="BM589" s="798">
        <v>0</v>
      </c>
      <c r="BN589" s="798">
        <v>0</v>
      </c>
      <c r="BO589" s="798">
        <v>0</v>
      </c>
      <c r="BP589" s="798">
        <v>0</v>
      </c>
      <c r="BQ589" s="798">
        <v>0</v>
      </c>
      <c r="BR589" s="798">
        <v>0</v>
      </c>
      <c r="BS589" s="798">
        <v>0</v>
      </c>
      <c r="BT589" s="798">
        <v>0</v>
      </c>
      <c r="BU589" s="798">
        <v>0</v>
      </c>
      <c r="BV589" s="798">
        <v>0</v>
      </c>
      <c r="BW589" s="798">
        <v>0</v>
      </c>
      <c r="BX589" s="798">
        <v>0</v>
      </c>
      <c r="BY589" s="798">
        <v>0</v>
      </c>
      <c r="BZ589" s="798">
        <v>0</v>
      </c>
      <c r="CA589" s="784"/>
      <c r="CB589" s="798">
        <v>0</v>
      </c>
      <c r="CC589" s="798">
        <v>1.6771297702204353</v>
      </c>
      <c r="CD589" s="798">
        <v>1.6771297702204353</v>
      </c>
      <c r="CE589" s="798">
        <v>1.6771297702204353</v>
      </c>
      <c r="CF589" s="798">
        <v>1.6771297702204353</v>
      </c>
      <c r="CG589" s="798">
        <v>4.4298483220510193E-2</v>
      </c>
      <c r="CH589" s="798">
        <v>0</v>
      </c>
      <c r="CI589" s="798">
        <v>0</v>
      </c>
      <c r="CJ589" s="798">
        <v>0</v>
      </c>
      <c r="CK589" s="798">
        <v>0</v>
      </c>
      <c r="CL589" s="798">
        <v>0</v>
      </c>
      <c r="CM589" s="798">
        <v>0</v>
      </c>
      <c r="CN589" s="798">
        <v>0</v>
      </c>
      <c r="CO589" s="798">
        <v>0</v>
      </c>
      <c r="CP589" s="798">
        <v>0</v>
      </c>
      <c r="CQ589" s="798">
        <v>0</v>
      </c>
      <c r="CR589" s="798">
        <v>0</v>
      </c>
      <c r="CS589" s="798">
        <v>0</v>
      </c>
      <c r="CT589" s="798">
        <v>0</v>
      </c>
      <c r="CU589" s="798">
        <v>0</v>
      </c>
      <c r="CV589" s="798">
        <v>0</v>
      </c>
      <c r="CW589" s="798">
        <v>0</v>
      </c>
      <c r="CX589" s="798">
        <v>0</v>
      </c>
      <c r="CY589" s="798">
        <v>0</v>
      </c>
      <c r="CZ589" s="798">
        <v>0</v>
      </c>
      <c r="DA589" s="799">
        <v>0</v>
      </c>
    </row>
    <row r="590" spans="2:105">
      <c r="B590" s="780">
        <v>19636</v>
      </c>
      <c r="C590" s="781" t="s">
        <v>682</v>
      </c>
      <c r="D590" s="781" t="s">
        <v>877</v>
      </c>
      <c r="E590" s="781" t="s">
        <v>120</v>
      </c>
      <c r="F590" s="781" t="s">
        <v>820</v>
      </c>
      <c r="G590" s="806" t="s">
        <v>821</v>
      </c>
      <c r="H590" s="807">
        <v>2016</v>
      </c>
      <c r="I590" s="784"/>
      <c r="J590" s="841" t="s">
        <v>1015</v>
      </c>
      <c r="K590" s="842"/>
      <c r="L590" s="764" t="s">
        <v>741</v>
      </c>
      <c r="M590" s="781"/>
      <c r="N590" s="781"/>
      <c r="O590" s="781"/>
      <c r="P590" s="781"/>
      <c r="Q590" s="781"/>
      <c r="R590" s="781"/>
      <c r="S590" s="784"/>
      <c r="T590" s="843" t="s">
        <v>833</v>
      </c>
      <c r="U590" s="781" t="s">
        <v>764</v>
      </c>
      <c r="V590" s="801">
        <v>42619</v>
      </c>
      <c r="W590" s="801">
        <v>42619</v>
      </c>
      <c r="X590" s="801">
        <v>42619</v>
      </c>
      <c r="Y590" s="787" t="s">
        <v>864</v>
      </c>
      <c r="Z590" s="787">
        <v>8</v>
      </c>
      <c r="AA590" s="844" t="s">
        <v>833</v>
      </c>
      <c r="AB590" s="787">
        <v>208</v>
      </c>
      <c r="AC590" s="790">
        <v>42735</v>
      </c>
      <c r="AD590" s="784"/>
      <c r="AE590" s="843" t="s">
        <v>825</v>
      </c>
      <c r="AF590" s="781"/>
      <c r="AG590" s="781"/>
      <c r="AH590" s="791"/>
      <c r="AI590" s="792">
        <v>2129.98</v>
      </c>
      <c r="AJ590" s="793">
        <v>0.65</v>
      </c>
      <c r="AK590" s="784">
        <v>0</v>
      </c>
      <c r="AL590" s="845">
        <v>0.8950472651353798</v>
      </c>
      <c r="AM590" s="803">
        <v>0.63554975660260615</v>
      </c>
      <c r="AN590" s="803">
        <v>0.88785311651886767</v>
      </c>
      <c r="AO590" s="804">
        <v>0.85704271877003357</v>
      </c>
      <c r="AP590" s="784">
        <v>0</v>
      </c>
      <c r="AQ590" s="797">
        <v>1906.4327737930562</v>
      </c>
      <c r="AR590" s="798">
        <v>0.413107341791694</v>
      </c>
      <c r="AS590" s="798">
        <v>1906.4327737930562</v>
      </c>
      <c r="AT590" s="798">
        <v>0.413107341791694</v>
      </c>
      <c r="AU590" s="784">
        <v>0</v>
      </c>
      <c r="AV590" s="798">
        <v>1692.6322796458744</v>
      </c>
      <c r="AW590" s="798">
        <v>0.35405063935301495</v>
      </c>
      <c r="AX590" s="798">
        <v>1692.6322796458744</v>
      </c>
      <c r="AY590" s="798">
        <v>0.35405063935301495</v>
      </c>
      <c r="AZ590" s="784"/>
      <c r="BA590" s="798">
        <v>0</v>
      </c>
      <c r="BB590" s="798">
        <v>1692.6322796458744</v>
      </c>
      <c r="BC590" s="798">
        <v>1692.6322796458744</v>
      </c>
      <c r="BD590" s="798">
        <v>1692.6322796458744</v>
      </c>
      <c r="BE590" s="798">
        <v>1692.6322796458744</v>
      </c>
      <c r="BF590" s="798">
        <v>1692.6322796458744</v>
      </c>
      <c r="BG590" s="798">
        <v>1692.6322796458744</v>
      </c>
      <c r="BH590" s="798">
        <v>1692.6322796458744</v>
      </c>
      <c r="BI590" s="798">
        <v>1025.2603799132755</v>
      </c>
      <c r="BJ590" s="798">
        <v>0</v>
      </c>
      <c r="BK590" s="798">
        <v>0</v>
      </c>
      <c r="BL590" s="798">
        <v>0</v>
      </c>
      <c r="BM590" s="798">
        <v>0</v>
      </c>
      <c r="BN590" s="798">
        <v>0</v>
      </c>
      <c r="BO590" s="798">
        <v>0</v>
      </c>
      <c r="BP590" s="798">
        <v>0</v>
      </c>
      <c r="BQ590" s="798">
        <v>0</v>
      </c>
      <c r="BR590" s="798">
        <v>0</v>
      </c>
      <c r="BS590" s="798">
        <v>0</v>
      </c>
      <c r="BT590" s="798">
        <v>0</v>
      </c>
      <c r="BU590" s="798">
        <v>0</v>
      </c>
      <c r="BV590" s="798">
        <v>0</v>
      </c>
      <c r="BW590" s="798">
        <v>0</v>
      </c>
      <c r="BX590" s="798">
        <v>0</v>
      </c>
      <c r="BY590" s="798">
        <v>0</v>
      </c>
      <c r="BZ590" s="798">
        <v>0</v>
      </c>
      <c r="CA590" s="784"/>
      <c r="CB590" s="798">
        <v>0</v>
      </c>
      <c r="CC590" s="798">
        <v>0.35405063935301495</v>
      </c>
      <c r="CD590" s="798">
        <v>0.35405063935301495</v>
      </c>
      <c r="CE590" s="798">
        <v>0.35405063935301495</v>
      </c>
      <c r="CF590" s="798">
        <v>0.35405063935301495</v>
      </c>
      <c r="CG590" s="798">
        <v>0.35405063935301495</v>
      </c>
      <c r="CH590" s="798">
        <v>0.35405063935301495</v>
      </c>
      <c r="CI590" s="798">
        <v>0.35405063935301495</v>
      </c>
      <c r="CJ590" s="798">
        <v>0.21445537662058198</v>
      </c>
      <c r="CK590" s="798">
        <v>0</v>
      </c>
      <c r="CL590" s="798">
        <v>0</v>
      </c>
      <c r="CM590" s="798">
        <v>0</v>
      </c>
      <c r="CN590" s="798">
        <v>0</v>
      </c>
      <c r="CO590" s="798">
        <v>0</v>
      </c>
      <c r="CP590" s="798">
        <v>0</v>
      </c>
      <c r="CQ590" s="798">
        <v>0</v>
      </c>
      <c r="CR590" s="798">
        <v>0</v>
      </c>
      <c r="CS590" s="798">
        <v>0</v>
      </c>
      <c r="CT590" s="798">
        <v>0</v>
      </c>
      <c r="CU590" s="798">
        <v>0</v>
      </c>
      <c r="CV590" s="798">
        <v>0</v>
      </c>
      <c r="CW590" s="798">
        <v>0</v>
      </c>
      <c r="CX590" s="798">
        <v>0</v>
      </c>
      <c r="CY590" s="798">
        <v>0</v>
      </c>
      <c r="CZ590" s="798">
        <v>0</v>
      </c>
      <c r="DA590" s="799">
        <v>0</v>
      </c>
    </row>
    <row r="591" spans="2:105">
      <c r="B591" s="780">
        <v>19561</v>
      </c>
      <c r="C591" s="781" t="s">
        <v>682</v>
      </c>
      <c r="D591" s="781" t="s">
        <v>877</v>
      </c>
      <c r="E591" s="781" t="s">
        <v>120</v>
      </c>
      <c r="F591" s="781" t="s">
        <v>820</v>
      </c>
      <c r="G591" s="806" t="s">
        <v>821</v>
      </c>
      <c r="H591" s="807">
        <v>2016</v>
      </c>
      <c r="I591" s="784"/>
      <c r="J591" s="841" t="s">
        <v>1016</v>
      </c>
      <c r="K591" s="842"/>
      <c r="L591" s="764" t="s">
        <v>384</v>
      </c>
      <c r="M591" s="781"/>
      <c r="N591" s="781"/>
      <c r="O591" s="781"/>
      <c r="P591" s="781"/>
      <c r="Q591" s="781"/>
      <c r="R591" s="781"/>
      <c r="S591" s="784"/>
      <c r="T591" s="843" t="s">
        <v>833</v>
      </c>
      <c r="U591" s="781" t="s">
        <v>764</v>
      </c>
      <c r="V591" s="801">
        <v>42562.558807870373</v>
      </c>
      <c r="W591" s="801">
        <v>42550</v>
      </c>
      <c r="X591" s="801">
        <v>42550</v>
      </c>
      <c r="Y591" s="787" t="s">
        <v>864</v>
      </c>
      <c r="Z591" s="787">
        <v>90</v>
      </c>
      <c r="AA591" s="844" t="s">
        <v>833</v>
      </c>
      <c r="AB591" s="787">
        <v>1810</v>
      </c>
      <c r="AC591" s="790">
        <v>42643</v>
      </c>
      <c r="AD591" s="784"/>
      <c r="AE591" s="843" t="s">
        <v>825</v>
      </c>
      <c r="AF591" s="781"/>
      <c r="AG591" s="781"/>
      <c r="AH591" s="791"/>
      <c r="AI591" s="792">
        <v>18206.328000000001</v>
      </c>
      <c r="AJ591" s="793">
        <v>3.6840000000000002</v>
      </c>
      <c r="AK591" s="784">
        <v>0</v>
      </c>
      <c r="AL591" s="845">
        <v>0.75556792589135635</v>
      </c>
      <c r="AM591" s="803">
        <v>0.53650910974445021</v>
      </c>
      <c r="AN591" s="803">
        <v>0.88785311651886767</v>
      </c>
      <c r="AO591" s="804">
        <v>0.85704271877003357</v>
      </c>
      <c r="AP591" s="784">
        <v>0</v>
      </c>
      <c r="AQ591" s="797">
        <v>13756.117485057726</v>
      </c>
      <c r="AR591" s="798">
        <v>1.9764995602985547</v>
      </c>
      <c r="AS591" s="798">
        <v>13756.117485057726</v>
      </c>
      <c r="AT591" s="798">
        <v>1.9764995602985547</v>
      </c>
      <c r="AU591" s="784">
        <v>0</v>
      </c>
      <c r="AV591" s="798">
        <v>12213.41178030819</v>
      </c>
      <c r="AW591" s="798">
        <v>1.6939445568060492</v>
      </c>
      <c r="AX591" s="798">
        <v>12213.41178030819</v>
      </c>
      <c r="AY591" s="798">
        <v>1.6939445568060492</v>
      </c>
      <c r="AZ591" s="784"/>
      <c r="BA591" s="798">
        <v>0</v>
      </c>
      <c r="BB591" s="798">
        <v>12213.41178030819</v>
      </c>
      <c r="BC591" s="798">
        <v>12213.41178030819</v>
      </c>
      <c r="BD591" s="798">
        <v>12213.41178030819</v>
      </c>
      <c r="BE591" s="798">
        <v>12213.41178030819</v>
      </c>
      <c r="BF591" s="798">
        <v>12213.41178030819</v>
      </c>
      <c r="BG591" s="798">
        <v>716.69150471253943</v>
      </c>
      <c r="BH591" s="798">
        <v>0</v>
      </c>
      <c r="BI591" s="798">
        <v>0</v>
      </c>
      <c r="BJ591" s="798">
        <v>0</v>
      </c>
      <c r="BK591" s="798">
        <v>0</v>
      </c>
      <c r="BL591" s="798">
        <v>0</v>
      </c>
      <c r="BM591" s="798">
        <v>0</v>
      </c>
      <c r="BN591" s="798">
        <v>0</v>
      </c>
      <c r="BO591" s="798">
        <v>0</v>
      </c>
      <c r="BP591" s="798">
        <v>0</v>
      </c>
      <c r="BQ591" s="798">
        <v>0</v>
      </c>
      <c r="BR591" s="798">
        <v>0</v>
      </c>
      <c r="BS591" s="798">
        <v>0</v>
      </c>
      <c r="BT591" s="798">
        <v>0</v>
      </c>
      <c r="BU591" s="798">
        <v>0</v>
      </c>
      <c r="BV591" s="798">
        <v>0</v>
      </c>
      <c r="BW591" s="798">
        <v>0</v>
      </c>
      <c r="BX591" s="798">
        <v>0</v>
      </c>
      <c r="BY591" s="798">
        <v>0</v>
      </c>
      <c r="BZ591" s="798">
        <v>0</v>
      </c>
      <c r="CA591" s="784"/>
      <c r="CB591" s="798">
        <v>0</v>
      </c>
      <c r="CC591" s="798">
        <v>1.6939445568060492</v>
      </c>
      <c r="CD591" s="798">
        <v>1.6939445568060492</v>
      </c>
      <c r="CE591" s="798">
        <v>1.6939445568060492</v>
      </c>
      <c r="CF591" s="798">
        <v>1.6939445568060492</v>
      </c>
      <c r="CG591" s="798">
        <v>1.6939445568060492</v>
      </c>
      <c r="CH591" s="798">
        <v>9.9401845704927855E-2</v>
      </c>
      <c r="CI591" s="798">
        <v>0</v>
      </c>
      <c r="CJ591" s="798">
        <v>0</v>
      </c>
      <c r="CK591" s="798">
        <v>0</v>
      </c>
      <c r="CL591" s="798">
        <v>0</v>
      </c>
      <c r="CM591" s="798">
        <v>0</v>
      </c>
      <c r="CN591" s="798">
        <v>0</v>
      </c>
      <c r="CO591" s="798">
        <v>0</v>
      </c>
      <c r="CP591" s="798">
        <v>0</v>
      </c>
      <c r="CQ591" s="798">
        <v>0</v>
      </c>
      <c r="CR591" s="798">
        <v>0</v>
      </c>
      <c r="CS591" s="798">
        <v>0</v>
      </c>
      <c r="CT591" s="798">
        <v>0</v>
      </c>
      <c r="CU591" s="798">
        <v>0</v>
      </c>
      <c r="CV591" s="798">
        <v>0</v>
      </c>
      <c r="CW591" s="798">
        <v>0</v>
      </c>
      <c r="CX591" s="798">
        <v>0</v>
      </c>
      <c r="CY591" s="798">
        <v>0</v>
      </c>
      <c r="CZ591" s="798">
        <v>0</v>
      </c>
      <c r="DA591" s="799">
        <v>0</v>
      </c>
    </row>
    <row r="592" spans="2:105">
      <c r="B592" s="780">
        <v>19706</v>
      </c>
      <c r="C592" s="781" t="s">
        <v>682</v>
      </c>
      <c r="D592" s="781" t="s">
        <v>877</v>
      </c>
      <c r="E592" s="781" t="s">
        <v>120</v>
      </c>
      <c r="F592" s="781" t="s">
        <v>820</v>
      </c>
      <c r="G592" s="806" t="s">
        <v>821</v>
      </c>
      <c r="H592" s="807">
        <v>2016</v>
      </c>
      <c r="I592" s="784"/>
      <c r="J592" s="841" t="s">
        <v>1017</v>
      </c>
      <c r="K592" s="842"/>
      <c r="L592" s="764" t="s">
        <v>741</v>
      </c>
      <c r="M592" s="781"/>
      <c r="N592" s="781"/>
      <c r="O592" s="781"/>
      <c r="P592" s="781"/>
      <c r="Q592" s="781"/>
      <c r="R592" s="781"/>
      <c r="S592" s="784"/>
      <c r="T592" s="843" t="s">
        <v>833</v>
      </c>
      <c r="U592" s="781" t="s">
        <v>764</v>
      </c>
      <c r="V592" s="801">
        <v>42677</v>
      </c>
      <c r="W592" s="801">
        <v>42677</v>
      </c>
      <c r="X592" s="801">
        <v>42677</v>
      </c>
      <c r="Y592" s="787" t="s">
        <v>864</v>
      </c>
      <c r="Z592" s="787">
        <v>29</v>
      </c>
      <c r="AA592" s="844" t="s">
        <v>833</v>
      </c>
      <c r="AB592" s="787">
        <v>646</v>
      </c>
      <c r="AC592" s="790">
        <v>42825</v>
      </c>
      <c r="AD592" s="784"/>
      <c r="AE592" s="843" t="s">
        <v>825</v>
      </c>
      <c r="AF592" s="781"/>
      <c r="AG592" s="781"/>
      <c r="AH592" s="791"/>
      <c r="AI592" s="792">
        <v>6127.4400000000005</v>
      </c>
      <c r="AJ592" s="793">
        <v>1.4000000000000001</v>
      </c>
      <c r="AK592" s="784">
        <v>0</v>
      </c>
      <c r="AL592" s="845">
        <v>0.71677167079283566</v>
      </c>
      <c r="AM592" s="803">
        <v>0.50943879865929798</v>
      </c>
      <c r="AN592" s="803">
        <v>0.88785311651886767</v>
      </c>
      <c r="AO592" s="804">
        <v>0.85704271877003368</v>
      </c>
      <c r="AP592" s="784">
        <v>0</v>
      </c>
      <c r="AQ592" s="797">
        <v>4391.975406482853</v>
      </c>
      <c r="AR592" s="798">
        <v>0.71321431812301728</v>
      </c>
      <c r="AS592" s="798">
        <v>4391.975406482853</v>
      </c>
      <c r="AT592" s="798">
        <v>0.71321431812301728</v>
      </c>
      <c r="AU592" s="784">
        <v>0</v>
      </c>
      <c r="AV592" s="798">
        <v>3899.4290523200216</v>
      </c>
      <c r="AW592" s="798">
        <v>0.61125513826986644</v>
      </c>
      <c r="AX592" s="798">
        <v>3899.4290523200216</v>
      </c>
      <c r="AY592" s="798">
        <v>0.61125513826986644</v>
      </c>
      <c r="AZ592" s="784"/>
      <c r="BA592" s="798">
        <v>0</v>
      </c>
      <c r="BB592" s="798">
        <v>3899.4290523200216</v>
      </c>
      <c r="BC592" s="798">
        <v>3899.4290523200216</v>
      </c>
      <c r="BD592" s="798">
        <v>3899.4290523200216</v>
      </c>
      <c r="BE592" s="798">
        <v>3899.4290523200216</v>
      </c>
      <c r="BF592" s="798">
        <v>3899.4290523200216</v>
      </c>
      <c r="BG592" s="798">
        <v>2744.635780608548</v>
      </c>
      <c r="BH592" s="798">
        <v>0</v>
      </c>
      <c r="BI592" s="798">
        <v>0</v>
      </c>
      <c r="BJ592" s="798">
        <v>0</v>
      </c>
      <c r="BK592" s="798">
        <v>0</v>
      </c>
      <c r="BL592" s="798">
        <v>0</v>
      </c>
      <c r="BM592" s="798">
        <v>0</v>
      </c>
      <c r="BN592" s="798">
        <v>0</v>
      </c>
      <c r="BO592" s="798">
        <v>0</v>
      </c>
      <c r="BP592" s="798">
        <v>0</v>
      </c>
      <c r="BQ592" s="798">
        <v>0</v>
      </c>
      <c r="BR592" s="798">
        <v>0</v>
      </c>
      <c r="BS592" s="798">
        <v>0</v>
      </c>
      <c r="BT592" s="798">
        <v>0</v>
      </c>
      <c r="BU592" s="798">
        <v>0</v>
      </c>
      <c r="BV592" s="798">
        <v>0</v>
      </c>
      <c r="BW592" s="798">
        <v>0</v>
      </c>
      <c r="BX592" s="798">
        <v>0</v>
      </c>
      <c r="BY592" s="798">
        <v>0</v>
      </c>
      <c r="BZ592" s="798">
        <v>0</v>
      </c>
      <c r="CA592" s="784"/>
      <c r="CB592" s="798">
        <v>0</v>
      </c>
      <c r="CC592" s="798">
        <v>0.61125513826986644</v>
      </c>
      <c r="CD592" s="798">
        <v>0.61125513826986644</v>
      </c>
      <c r="CE592" s="798">
        <v>0.61125513826986644</v>
      </c>
      <c r="CF592" s="798">
        <v>0.61125513826986644</v>
      </c>
      <c r="CG592" s="798">
        <v>0.61125513826986644</v>
      </c>
      <c r="CH592" s="798">
        <v>0.43023547833961617</v>
      </c>
      <c r="CI592" s="798">
        <v>0</v>
      </c>
      <c r="CJ592" s="798">
        <v>0</v>
      </c>
      <c r="CK592" s="798">
        <v>0</v>
      </c>
      <c r="CL592" s="798">
        <v>0</v>
      </c>
      <c r="CM592" s="798">
        <v>0</v>
      </c>
      <c r="CN592" s="798">
        <v>0</v>
      </c>
      <c r="CO592" s="798">
        <v>0</v>
      </c>
      <c r="CP592" s="798">
        <v>0</v>
      </c>
      <c r="CQ592" s="798">
        <v>0</v>
      </c>
      <c r="CR592" s="798">
        <v>0</v>
      </c>
      <c r="CS592" s="798">
        <v>0</v>
      </c>
      <c r="CT592" s="798">
        <v>0</v>
      </c>
      <c r="CU592" s="798">
        <v>0</v>
      </c>
      <c r="CV592" s="798">
        <v>0</v>
      </c>
      <c r="CW592" s="798">
        <v>0</v>
      </c>
      <c r="CX592" s="798">
        <v>0</v>
      </c>
      <c r="CY592" s="798">
        <v>0</v>
      </c>
      <c r="CZ592" s="798">
        <v>0</v>
      </c>
      <c r="DA592" s="799">
        <v>0</v>
      </c>
    </row>
    <row r="593" spans="2:105">
      <c r="B593" s="780">
        <v>19567</v>
      </c>
      <c r="C593" s="781" t="s">
        <v>682</v>
      </c>
      <c r="D593" s="781" t="s">
        <v>877</v>
      </c>
      <c r="E593" s="781" t="s">
        <v>120</v>
      </c>
      <c r="F593" s="781" t="s">
        <v>820</v>
      </c>
      <c r="G593" s="806" t="s">
        <v>821</v>
      </c>
      <c r="H593" s="807">
        <v>2016</v>
      </c>
      <c r="I593" s="784"/>
      <c r="J593" s="841" t="s">
        <v>1018</v>
      </c>
      <c r="K593" s="842"/>
      <c r="L593" s="764" t="s">
        <v>741</v>
      </c>
      <c r="M593" s="781"/>
      <c r="N593" s="781"/>
      <c r="O593" s="781"/>
      <c r="P593" s="781"/>
      <c r="Q593" s="781"/>
      <c r="R593" s="781"/>
      <c r="S593" s="784"/>
      <c r="T593" s="843" t="s">
        <v>833</v>
      </c>
      <c r="U593" s="781" t="s">
        <v>764</v>
      </c>
      <c r="V593" s="801">
        <v>42569.559675925928</v>
      </c>
      <c r="W593" s="801">
        <v>42559</v>
      </c>
      <c r="X593" s="801">
        <v>42559</v>
      </c>
      <c r="Y593" s="787" t="s">
        <v>864</v>
      </c>
      <c r="Z593" s="787">
        <v>18</v>
      </c>
      <c r="AA593" s="844" t="s">
        <v>833</v>
      </c>
      <c r="AB593" s="787">
        <v>388</v>
      </c>
      <c r="AC593" s="790">
        <v>42643</v>
      </c>
      <c r="AD593" s="784"/>
      <c r="AE593" s="843" t="s">
        <v>825</v>
      </c>
      <c r="AF593" s="781"/>
      <c r="AG593" s="781"/>
      <c r="AH593" s="791"/>
      <c r="AI593" s="792">
        <v>2088.9399999999996</v>
      </c>
      <c r="AJ593" s="793">
        <v>0.69399999999999995</v>
      </c>
      <c r="AK593" s="784">
        <v>0</v>
      </c>
      <c r="AL593" s="845">
        <v>0.82078434743782991</v>
      </c>
      <c r="AM593" s="803">
        <v>0.58281759249712917</v>
      </c>
      <c r="AN593" s="803">
        <v>0.88785311651886767</v>
      </c>
      <c r="AO593" s="804">
        <v>0.85704271877003357</v>
      </c>
      <c r="AP593" s="784">
        <v>0</v>
      </c>
      <c r="AQ593" s="797">
        <v>1714.5692547367801</v>
      </c>
      <c r="AR593" s="798">
        <v>0.40447540919300762</v>
      </c>
      <c r="AS593" s="798">
        <v>1714.5692547367801</v>
      </c>
      <c r="AT593" s="798">
        <v>0.40447540919300762</v>
      </c>
      <c r="AU593" s="784">
        <v>0</v>
      </c>
      <c r="AV593" s="798">
        <v>1522.2856563054825</v>
      </c>
      <c r="AW593" s="798">
        <v>0.34665270437039708</v>
      </c>
      <c r="AX593" s="798">
        <v>1522.2856563054825</v>
      </c>
      <c r="AY593" s="798">
        <v>0.34665270437039708</v>
      </c>
      <c r="AZ593" s="784"/>
      <c r="BA593" s="798">
        <v>0</v>
      </c>
      <c r="BB593" s="798">
        <v>1522.2856563054825</v>
      </c>
      <c r="BC593" s="798">
        <v>1522.2856563054825</v>
      </c>
      <c r="BD593" s="798">
        <v>1522.2856563054825</v>
      </c>
      <c r="BE593" s="798">
        <v>1522.2856563054825</v>
      </c>
      <c r="BF593" s="798">
        <v>1522.2856563054825</v>
      </c>
      <c r="BG593" s="798">
        <v>1522.2856563054825</v>
      </c>
      <c r="BH593" s="798">
        <v>1522.2856563054825</v>
      </c>
      <c r="BI593" s="798">
        <v>1522.2856563054825</v>
      </c>
      <c r="BJ593" s="798">
        <v>465.28332352194116</v>
      </c>
      <c r="BK593" s="798">
        <v>0</v>
      </c>
      <c r="BL593" s="798">
        <v>0</v>
      </c>
      <c r="BM593" s="798">
        <v>0</v>
      </c>
      <c r="BN593" s="798">
        <v>0</v>
      </c>
      <c r="BO593" s="798">
        <v>0</v>
      </c>
      <c r="BP593" s="798">
        <v>0</v>
      </c>
      <c r="BQ593" s="798">
        <v>0</v>
      </c>
      <c r="BR593" s="798">
        <v>0</v>
      </c>
      <c r="BS593" s="798">
        <v>0</v>
      </c>
      <c r="BT593" s="798">
        <v>0</v>
      </c>
      <c r="BU593" s="798">
        <v>0</v>
      </c>
      <c r="BV593" s="798">
        <v>0</v>
      </c>
      <c r="BW593" s="798">
        <v>0</v>
      </c>
      <c r="BX593" s="798">
        <v>0</v>
      </c>
      <c r="BY593" s="798">
        <v>0</v>
      </c>
      <c r="BZ593" s="798">
        <v>0</v>
      </c>
      <c r="CA593" s="784"/>
      <c r="CB593" s="798">
        <v>0</v>
      </c>
      <c r="CC593" s="798">
        <v>0.34665270437039708</v>
      </c>
      <c r="CD593" s="798">
        <v>0.34665270437039708</v>
      </c>
      <c r="CE593" s="798">
        <v>0.34665270437039708</v>
      </c>
      <c r="CF593" s="798">
        <v>0.34665270437039708</v>
      </c>
      <c r="CG593" s="798">
        <v>0.34665270437039708</v>
      </c>
      <c r="CH593" s="798">
        <v>0.34665270437039708</v>
      </c>
      <c r="CI593" s="798">
        <v>0.34665270437039708</v>
      </c>
      <c r="CJ593" s="798">
        <v>0.34665270437039708</v>
      </c>
      <c r="CK593" s="798">
        <v>0.10595365050523756</v>
      </c>
      <c r="CL593" s="798">
        <v>0</v>
      </c>
      <c r="CM593" s="798">
        <v>0</v>
      </c>
      <c r="CN593" s="798">
        <v>0</v>
      </c>
      <c r="CO593" s="798">
        <v>0</v>
      </c>
      <c r="CP593" s="798">
        <v>0</v>
      </c>
      <c r="CQ593" s="798">
        <v>0</v>
      </c>
      <c r="CR593" s="798">
        <v>0</v>
      </c>
      <c r="CS593" s="798">
        <v>0</v>
      </c>
      <c r="CT593" s="798">
        <v>0</v>
      </c>
      <c r="CU593" s="798">
        <v>0</v>
      </c>
      <c r="CV593" s="798">
        <v>0</v>
      </c>
      <c r="CW593" s="798">
        <v>0</v>
      </c>
      <c r="CX593" s="798">
        <v>0</v>
      </c>
      <c r="CY593" s="798">
        <v>0</v>
      </c>
      <c r="CZ593" s="798">
        <v>0</v>
      </c>
      <c r="DA593" s="799">
        <v>0</v>
      </c>
    </row>
    <row r="594" spans="2:105">
      <c r="B594" s="780">
        <v>19663</v>
      </c>
      <c r="C594" s="781" t="s">
        <v>682</v>
      </c>
      <c r="D594" s="781" t="s">
        <v>877</v>
      </c>
      <c r="E594" s="781" t="s">
        <v>120</v>
      </c>
      <c r="F594" s="781" t="s">
        <v>820</v>
      </c>
      <c r="G594" s="806" t="s">
        <v>821</v>
      </c>
      <c r="H594" s="807">
        <v>2016</v>
      </c>
      <c r="I594" s="784"/>
      <c r="J594" s="841" t="s">
        <v>1019</v>
      </c>
      <c r="K594" s="842"/>
      <c r="L594" s="764" t="s">
        <v>741</v>
      </c>
      <c r="M594" s="781"/>
      <c r="N594" s="781"/>
      <c r="O594" s="781"/>
      <c r="P594" s="781"/>
      <c r="Q594" s="781"/>
      <c r="R594" s="781"/>
      <c r="S594" s="784"/>
      <c r="T594" s="843" t="s">
        <v>833</v>
      </c>
      <c r="U594" s="781" t="s">
        <v>764</v>
      </c>
      <c r="V594" s="801">
        <v>42648</v>
      </c>
      <c r="W594" s="801">
        <v>42648</v>
      </c>
      <c r="X594" s="801">
        <v>42648</v>
      </c>
      <c r="Y594" s="787" t="s">
        <v>864</v>
      </c>
      <c r="Z594" s="787">
        <v>11</v>
      </c>
      <c r="AA594" s="844" t="s">
        <v>833</v>
      </c>
      <c r="AB594" s="787">
        <v>232</v>
      </c>
      <c r="AC594" s="790">
        <v>42735</v>
      </c>
      <c r="AD594" s="784"/>
      <c r="AE594" s="843" t="s">
        <v>825</v>
      </c>
      <c r="AF594" s="781"/>
      <c r="AG594" s="781"/>
      <c r="AH594" s="791"/>
      <c r="AI594" s="792">
        <v>1627.6000000000001</v>
      </c>
      <c r="AJ594" s="793">
        <v>0.52</v>
      </c>
      <c r="AK594" s="784">
        <v>0</v>
      </c>
      <c r="AL594" s="845">
        <v>0.83320162289132449</v>
      </c>
      <c r="AM594" s="803">
        <v>0.5932342573117706</v>
      </c>
      <c r="AN594" s="803">
        <v>0.88785311651886767</v>
      </c>
      <c r="AO594" s="804">
        <v>0.85704271877003346</v>
      </c>
      <c r="AP594" s="784">
        <v>0</v>
      </c>
      <c r="AQ594" s="797">
        <v>1356.1189614179198</v>
      </c>
      <c r="AR594" s="798">
        <v>0.3084818138021207</v>
      </c>
      <c r="AS594" s="798">
        <v>1356.1189614179198</v>
      </c>
      <c r="AT594" s="798">
        <v>0.3084818138021207</v>
      </c>
      <c r="AU594" s="784">
        <v>0</v>
      </c>
      <c r="AV594" s="798">
        <v>1204.0344462652301</v>
      </c>
      <c r="AW594" s="798">
        <v>0.26438209239208077</v>
      </c>
      <c r="AX594" s="798">
        <v>1204.0344462652301</v>
      </c>
      <c r="AY594" s="798">
        <v>0.26438209239208077</v>
      </c>
      <c r="AZ594" s="784"/>
      <c r="BA594" s="798">
        <v>0</v>
      </c>
      <c r="BB594" s="798">
        <v>1204.0344462652301</v>
      </c>
      <c r="BC594" s="798">
        <v>1204.0344462652301</v>
      </c>
      <c r="BD594" s="798">
        <v>1204.0344462652301</v>
      </c>
      <c r="BE594" s="798">
        <v>1204.0344462652301</v>
      </c>
      <c r="BF594" s="798">
        <v>1204.0344462652301</v>
      </c>
      <c r="BG594" s="798">
        <v>1204.0344462652301</v>
      </c>
      <c r="BH594" s="798">
        <v>1204.0344462652301</v>
      </c>
      <c r="BI594" s="798">
        <v>1188.6474245877196</v>
      </c>
      <c r="BJ594" s="798">
        <v>0</v>
      </c>
      <c r="BK594" s="798">
        <v>0</v>
      </c>
      <c r="BL594" s="798">
        <v>0</v>
      </c>
      <c r="BM594" s="798">
        <v>0</v>
      </c>
      <c r="BN594" s="798">
        <v>0</v>
      </c>
      <c r="BO594" s="798">
        <v>0</v>
      </c>
      <c r="BP594" s="798">
        <v>0</v>
      </c>
      <c r="BQ594" s="798">
        <v>0</v>
      </c>
      <c r="BR594" s="798">
        <v>0</v>
      </c>
      <c r="BS594" s="798">
        <v>0</v>
      </c>
      <c r="BT594" s="798">
        <v>0</v>
      </c>
      <c r="BU594" s="798">
        <v>0</v>
      </c>
      <c r="BV594" s="798">
        <v>0</v>
      </c>
      <c r="BW594" s="798">
        <v>0</v>
      </c>
      <c r="BX594" s="798">
        <v>0</v>
      </c>
      <c r="BY594" s="798">
        <v>0</v>
      </c>
      <c r="BZ594" s="798">
        <v>0</v>
      </c>
      <c r="CA594" s="784"/>
      <c r="CB594" s="798">
        <v>0</v>
      </c>
      <c r="CC594" s="798">
        <v>0.26438209239208077</v>
      </c>
      <c r="CD594" s="798">
        <v>0.26438209239208077</v>
      </c>
      <c r="CE594" s="798">
        <v>0.26438209239208077</v>
      </c>
      <c r="CF594" s="798">
        <v>0.26438209239208077</v>
      </c>
      <c r="CG594" s="798">
        <v>0.26438209239208077</v>
      </c>
      <c r="CH594" s="798">
        <v>0.26438209239208077</v>
      </c>
      <c r="CI594" s="798">
        <v>0.26438209239208077</v>
      </c>
      <c r="CJ594" s="798">
        <v>0.26100340750528106</v>
      </c>
      <c r="CK594" s="798">
        <v>0</v>
      </c>
      <c r="CL594" s="798">
        <v>0</v>
      </c>
      <c r="CM594" s="798">
        <v>0</v>
      </c>
      <c r="CN594" s="798">
        <v>0</v>
      </c>
      <c r="CO594" s="798">
        <v>0</v>
      </c>
      <c r="CP594" s="798">
        <v>0</v>
      </c>
      <c r="CQ594" s="798">
        <v>0</v>
      </c>
      <c r="CR594" s="798">
        <v>0</v>
      </c>
      <c r="CS594" s="798">
        <v>0</v>
      </c>
      <c r="CT594" s="798">
        <v>0</v>
      </c>
      <c r="CU594" s="798">
        <v>0</v>
      </c>
      <c r="CV594" s="798">
        <v>0</v>
      </c>
      <c r="CW594" s="798">
        <v>0</v>
      </c>
      <c r="CX594" s="798">
        <v>0</v>
      </c>
      <c r="CY594" s="798">
        <v>0</v>
      </c>
      <c r="CZ594" s="798">
        <v>0</v>
      </c>
      <c r="DA594" s="799">
        <v>0</v>
      </c>
    </row>
    <row r="595" spans="2:105">
      <c r="B595" s="780">
        <v>19556</v>
      </c>
      <c r="C595" s="781" t="s">
        <v>682</v>
      </c>
      <c r="D595" s="781" t="s">
        <v>877</v>
      </c>
      <c r="E595" s="781" t="s">
        <v>120</v>
      </c>
      <c r="F595" s="781" t="s">
        <v>820</v>
      </c>
      <c r="G595" s="806" t="s">
        <v>821</v>
      </c>
      <c r="H595" s="807">
        <v>2016</v>
      </c>
      <c r="I595" s="784"/>
      <c r="J595" s="841" t="s">
        <v>1020</v>
      </c>
      <c r="K595" s="842"/>
      <c r="L595" s="764" t="s">
        <v>741</v>
      </c>
      <c r="M595" s="781"/>
      <c r="N595" s="781"/>
      <c r="O595" s="781"/>
      <c r="P595" s="781"/>
      <c r="Q595" s="781"/>
      <c r="R595" s="781"/>
      <c r="S595" s="784"/>
      <c r="T595" s="843" t="s">
        <v>833</v>
      </c>
      <c r="U595" s="781" t="s">
        <v>764</v>
      </c>
      <c r="V595" s="801">
        <v>42562.621203703704</v>
      </c>
      <c r="W595" s="801">
        <v>42541</v>
      </c>
      <c r="X595" s="801">
        <v>42541</v>
      </c>
      <c r="Y595" s="787" t="s">
        <v>864</v>
      </c>
      <c r="Z595" s="787">
        <v>26</v>
      </c>
      <c r="AA595" s="844" t="s">
        <v>833</v>
      </c>
      <c r="AB595" s="787">
        <v>577</v>
      </c>
      <c r="AC595" s="790">
        <v>42643</v>
      </c>
      <c r="AD595" s="784"/>
      <c r="AE595" s="843" t="s">
        <v>825</v>
      </c>
      <c r="AF595" s="781"/>
      <c r="AG595" s="781"/>
      <c r="AH595" s="791"/>
      <c r="AI595" s="792">
        <v>3871.1609999999996</v>
      </c>
      <c r="AJ595" s="793">
        <v>1.429</v>
      </c>
      <c r="AK595" s="784">
        <v>0</v>
      </c>
      <c r="AL595" s="845">
        <v>0.68442441030747325</v>
      </c>
      <c r="AM595" s="803">
        <v>0.48599195185295974</v>
      </c>
      <c r="AN595" s="803">
        <v>0.88785311651886778</v>
      </c>
      <c r="AO595" s="804">
        <v>0.85704271877003368</v>
      </c>
      <c r="AP595" s="784">
        <v>0</v>
      </c>
      <c r="AQ595" s="797">
        <v>2649.5170846302881</v>
      </c>
      <c r="AR595" s="798">
        <v>0.69448249919787952</v>
      </c>
      <c r="AS595" s="798">
        <v>2649.5170846302881</v>
      </c>
      <c r="AT595" s="798">
        <v>0.69448249919787952</v>
      </c>
      <c r="AU595" s="784">
        <v>0</v>
      </c>
      <c r="AV595" s="798">
        <v>2352.382000858986</v>
      </c>
      <c r="AW595" s="798">
        <v>0.59520116925075839</v>
      </c>
      <c r="AX595" s="798">
        <v>2352.382000858986</v>
      </c>
      <c r="AY595" s="798">
        <v>0.59520116925075839</v>
      </c>
      <c r="AZ595" s="784"/>
      <c r="BA595" s="798">
        <v>0</v>
      </c>
      <c r="BB595" s="798">
        <v>2352.382000858986</v>
      </c>
      <c r="BC595" s="798">
        <v>2352.382000858986</v>
      </c>
      <c r="BD595" s="798">
        <v>2352.382000858986</v>
      </c>
      <c r="BE595" s="798">
        <v>2352.382000858986</v>
      </c>
      <c r="BF595" s="798">
        <v>2352.382000858986</v>
      </c>
      <c r="BG595" s="798">
        <v>2352.382000858986</v>
      </c>
      <c r="BH595" s="798">
        <v>2352.382000858986</v>
      </c>
      <c r="BI595" s="798">
        <v>2352.382000858986</v>
      </c>
      <c r="BJ595" s="798">
        <v>2352.382000858986</v>
      </c>
      <c r="BK595" s="798">
        <v>537.51364286884802</v>
      </c>
      <c r="BL595" s="798">
        <v>0</v>
      </c>
      <c r="BM595" s="798">
        <v>0</v>
      </c>
      <c r="BN595" s="798">
        <v>0</v>
      </c>
      <c r="BO595" s="798">
        <v>0</v>
      </c>
      <c r="BP595" s="798">
        <v>0</v>
      </c>
      <c r="BQ595" s="798">
        <v>0</v>
      </c>
      <c r="BR595" s="798">
        <v>0</v>
      </c>
      <c r="BS595" s="798">
        <v>0</v>
      </c>
      <c r="BT595" s="798">
        <v>0</v>
      </c>
      <c r="BU595" s="798">
        <v>0</v>
      </c>
      <c r="BV595" s="798">
        <v>0</v>
      </c>
      <c r="BW595" s="798">
        <v>0</v>
      </c>
      <c r="BX595" s="798">
        <v>0</v>
      </c>
      <c r="BY595" s="798">
        <v>0</v>
      </c>
      <c r="BZ595" s="798">
        <v>0</v>
      </c>
      <c r="CA595" s="784"/>
      <c r="CB595" s="798">
        <v>0</v>
      </c>
      <c r="CC595" s="798">
        <v>0.59520116925075839</v>
      </c>
      <c r="CD595" s="798">
        <v>0.59520116925075839</v>
      </c>
      <c r="CE595" s="798">
        <v>0.59520116925075839</v>
      </c>
      <c r="CF595" s="798">
        <v>0.59520116925075839</v>
      </c>
      <c r="CG595" s="798">
        <v>0.59520116925075839</v>
      </c>
      <c r="CH595" s="798">
        <v>0.59520116925075839</v>
      </c>
      <c r="CI595" s="798">
        <v>0.59520116925075839</v>
      </c>
      <c r="CJ595" s="798">
        <v>0.59520116925075839</v>
      </c>
      <c r="CK595" s="798">
        <v>0.59520116925075839</v>
      </c>
      <c r="CL595" s="798">
        <v>0.13600203904253183</v>
      </c>
      <c r="CM595" s="798">
        <v>0</v>
      </c>
      <c r="CN595" s="798">
        <v>0</v>
      </c>
      <c r="CO595" s="798">
        <v>0</v>
      </c>
      <c r="CP595" s="798">
        <v>0</v>
      </c>
      <c r="CQ595" s="798">
        <v>0</v>
      </c>
      <c r="CR595" s="798">
        <v>0</v>
      </c>
      <c r="CS595" s="798">
        <v>0</v>
      </c>
      <c r="CT595" s="798">
        <v>0</v>
      </c>
      <c r="CU595" s="798">
        <v>0</v>
      </c>
      <c r="CV595" s="798">
        <v>0</v>
      </c>
      <c r="CW595" s="798">
        <v>0</v>
      </c>
      <c r="CX595" s="798">
        <v>0</v>
      </c>
      <c r="CY595" s="798">
        <v>0</v>
      </c>
      <c r="CZ595" s="798">
        <v>0</v>
      </c>
      <c r="DA595" s="799">
        <v>0</v>
      </c>
    </row>
    <row r="596" spans="2:105">
      <c r="B596" s="780">
        <v>19584</v>
      </c>
      <c r="C596" s="781" t="s">
        <v>682</v>
      </c>
      <c r="D596" s="781" t="s">
        <v>877</v>
      </c>
      <c r="E596" s="781" t="s">
        <v>120</v>
      </c>
      <c r="F596" s="781" t="s">
        <v>820</v>
      </c>
      <c r="G596" s="806" t="s">
        <v>821</v>
      </c>
      <c r="H596" s="807">
        <v>2016</v>
      </c>
      <c r="I596" s="784"/>
      <c r="J596" s="841" t="s">
        <v>1021</v>
      </c>
      <c r="K596" s="842"/>
      <c r="L596" s="764" t="s">
        <v>741</v>
      </c>
      <c r="M596" s="781"/>
      <c r="N596" s="781"/>
      <c r="O596" s="781"/>
      <c r="P596" s="781"/>
      <c r="Q596" s="781"/>
      <c r="R596" s="781"/>
      <c r="S596" s="784"/>
      <c r="T596" s="843" t="s">
        <v>833</v>
      </c>
      <c r="U596" s="781" t="s">
        <v>764</v>
      </c>
      <c r="V596" s="801">
        <v>42573.030370370368</v>
      </c>
      <c r="W596" s="801">
        <v>42565</v>
      </c>
      <c r="X596" s="801">
        <v>42565</v>
      </c>
      <c r="Y596" s="787" t="s">
        <v>864</v>
      </c>
      <c r="Z596" s="787">
        <v>29</v>
      </c>
      <c r="AA596" s="844" t="s">
        <v>833</v>
      </c>
      <c r="AB596" s="787">
        <v>628</v>
      </c>
      <c r="AC596" s="790">
        <v>42643</v>
      </c>
      <c r="AD596" s="784"/>
      <c r="AE596" s="843" t="s">
        <v>825</v>
      </c>
      <c r="AF596" s="781"/>
      <c r="AG596" s="781"/>
      <c r="AH596" s="791"/>
      <c r="AI596" s="792">
        <v>4385.6119999999992</v>
      </c>
      <c r="AJ596" s="793">
        <v>1.2759999999999998</v>
      </c>
      <c r="AK596" s="784">
        <v>0</v>
      </c>
      <c r="AL596" s="845">
        <v>0.76377766414257109</v>
      </c>
      <c r="AM596" s="803">
        <v>0.54233863110111447</v>
      </c>
      <c r="AN596" s="803">
        <v>0.88785311651886767</v>
      </c>
      <c r="AO596" s="804">
        <v>0.85704271877003357</v>
      </c>
      <c r="AP596" s="784">
        <v>0</v>
      </c>
      <c r="AQ596" s="797">
        <v>3349.6324891956288</v>
      </c>
      <c r="AR596" s="798">
        <v>0.6920240932850219</v>
      </c>
      <c r="AS596" s="798">
        <v>3349.6324891956288</v>
      </c>
      <c r="AT596" s="798">
        <v>0.6920240932850219</v>
      </c>
      <c r="AU596" s="784">
        <v>0</v>
      </c>
      <c r="AV596" s="798">
        <v>2973.9816447251915</v>
      </c>
      <c r="AW596" s="798">
        <v>0.59309421036336252</v>
      </c>
      <c r="AX596" s="798">
        <v>2973.9816447251915</v>
      </c>
      <c r="AY596" s="798">
        <v>0.59309421036336252</v>
      </c>
      <c r="AZ596" s="784"/>
      <c r="BA596" s="798">
        <v>0</v>
      </c>
      <c r="BB596" s="798">
        <v>2973.9816447251915</v>
      </c>
      <c r="BC596" s="798">
        <v>2973.9816447251915</v>
      </c>
      <c r="BD596" s="798">
        <v>2973.9816447251915</v>
      </c>
      <c r="BE596" s="798">
        <v>2973.9816447251915</v>
      </c>
      <c r="BF596" s="798">
        <v>2973.9816447251915</v>
      </c>
      <c r="BG596" s="798">
        <v>2973.9816447251915</v>
      </c>
      <c r="BH596" s="798">
        <v>2973.9816447251915</v>
      </c>
      <c r="BI596" s="798">
        <v>814.23239094745577</v>
      </c>
      <c r="BJ596" s="798">
        <v>0</v>
      </c>
      <c r="BK596" s="798">
        <v>0</v>
      </c>
      <c r="BL596" s="798">
        <v>0</v>
      </c>
      <c r="BM596" s="798">
        <v>0</v>
      </c>
      <c r="BN596" s="798">
        <v>0</v>
      </c>
      <c r="BO596" s="798">
        <v>0</v>
      </c>
      <c r="BP596" s="798">
        <v>0</v>
      </c>
      <c r="BQ596" s="798">
        <v>0</v>
      </c>
      <c r="BR596" s="798">
        <v>0</v>
      </c>
      <c r="BS596" s="798">
        <v>0</v>
      </c>
      <c r="BT596" s="798">
        <v>0</v>
      </c>
      <c r="BU596" s="798">
        <v>0</v>
      </c>
      <c r="BV596" s="798">
        <v>0</v>
      </c>
      <c r="BW596" s="798">
        <v>0</v>
      </c>
      <c r="BX596" s="798">
        <v>0</v>
      </c>
      <c r="BY596" s="798">
        <v>0</v>
      </c>
      <c r="BZ596" s="798">
        <v>0</v>
      </c>
      <c r="CA596" s="784"/>
      <c r="CB596" s="798">
        <v>0</v>
      </c>
      <c r="CC596" s="798">
        <v>0.59309421036336252</v>
      </c>
      <c r="CD596" s="798">
        <v>0.59309421036336252</v>
      </c>
      <c r="CE596" s="798">
        <v>0.59309421036336252</v>
      </c>
      <c r="CF596" s="798">
        <v>0.59309421036336252</v>
      </c>
      <c r="CG596" s="798">
        <v>0.59309421036336252</v>
      </c>
      <c r="CH596" s="798">
        <v>0.59309421036336252</v>
      </c>
      <c r="CI596" s="798">
        <v>0.59309421036336252</v>
      </c>
      <c r="CJ596" s="798">
        <v>0.16238046318065877</v>
      </c>
      <c r="CK596" s="798">
        <v>0</v>
      </c>
      <c r="CL596" s="798">
        <v>0</v>
      </c>
      <c r="CM596" s="798">
        <v>0</v>
      </c>
      <c r="CN596" s="798">
        <v>0</v>
      </c>
      <c r="CO596" s="798">
        <v>0</v>
      </c>
      <c r="CP596" s="798">
        <v>0</v>
      </c>
      <c r="CQ596" s="798">
        <v>0</v>
      </c>
      <c r="CR596" s="798">
        <v>0</v>
      </c>
      <c r="CS596" s="798">
        <v>0</v>
      </c>
      <c r="CT596" s="798">
        <v>0</v>
      </c>
      <c r="CU596" s="798">
        <v>0</v>
      </c>
      <c r="CV596" s="798">
        <v>0</v>
      </c>
      <c r="CW596" s="798">
        <v>0</v>
      </c>
      <c r="CX596" s="798">
        <v>0</v>
      </c>
      <c r="CY596" s="798">
        <v>0</v>
      </c>
      <c r="CZ596" s="798">
        <v>0</v>
      </c>
      <c r="DA596" s="799">
        <v>0</v>
      </c>
    </row>
    <row r="597" spans="2:105">
      <c r="B597" s="780">
        <v>19701</v>
      </c>
      <c r="C597" s="781" t="s">
        <v>682</v>
      </c>
      <c r="D597" s="781" t="s">
        <v>877</v>
      </c>
      <c r="E597" s="781" t="s">
        <v>120</v>
      </c>
      <c r="F597" s="781" t="s">
        <v>820</v>
      </c>
      <c r="G597" s="806" t="s">
        <v>821</v>
      </c>
      <c r="H597" s="807">
        <v>2016</v>
      </c>
      <c r="I597" s="784"/>
      <c r="J597" s="841" t="s">
        <v>1022</v>
      </c>
      <c r="K597" s="842"/>
      <c r="L597" s="764" t="s">
        <v>384</v>
      </c>
      <c r="M597" s="781"/>
      <c r="N597" s="781"/>
      <c r="O597" s="781"/>
      <c r="P597" s="781"/>
      <c r="Q597" s="781"/>
      <c r="R597" s="781"/>
      <c r="S597" s="784"/>
      <c r="T597" s="843" t="s">
        <v>833</v>
      </c>
      <c r="U597" s="781" t="s">
        <v>764</v>
      </c>
      <c r="V597" s="801">
        <v>42675</v>
      </c>
      <c r="W597" s="801">
        <v>42675</v>
      </c>
      <c r="X597" s="801">
        <v>42675</v>
      </c>
      <c r="Y597" s="787" t="s">
        <v>864</v>
      </c>
      <c r="Z597" s="787">
        <v>105</v>
      </c>
      <c r="AA597" s="844" t="s">
        <v>833</v>
      </c>
      <c r="AB597" s="787">
        <v>1994</v>
      </c>
      <c r="AC597" s="790">
        <v>42825</v>
      </c>
      <c r="AD597" s="784"/>
      <c r="AE597" s="843" t="s">
        <v>825</v>
      </c>
      <c r="AF597" s="781"/>
      <c r="AG597" s="781"/>
      <c r="AH597" s="791"/>
      <c r="AI597" s="792">
        <v>25690.22</v>
      </c>
      <c r="AJ597" s="793">
        <v>4.4000000000000004</v>
      </c>
      <c r="AK597" s="784">
        <v>0</v>
      </c>
      <c r="AL597" s="845">
        <v>0.66576236068159933</v>
      </c>
      <c r="AM597" s="803">
        <v>0.47288855008639991</v>
      </c>
      <c r="AN597" s="803">
        <v>0.88785311651886756</v>
      </c>
      <c r="AO597" s="804">
        <v>0.85704271877003368</v>
      </c>
      <c r="AP597" s="784">
        <v>0</v>
      </c>
      <c r="AQ597" s="797">
        <v>17103.581513629637</v>
      </c>
      <c r="AR597" s="798">
        <v>2.0807096203801598</v>
      </c>
      <c r="AS597" s="798">
        <v>4752.9459921516936</v>
      </c>
      <c r="AT597" s="798">
        <v>0.57821225590304182</v>
      </c>
      <c r="AU597" s="784">
        <v>0</v>
      </c>
      <c r="AV597" s="798">
        <v>15185.468150510564</v>
      </c>
      <c r="AW597" s="798">
        <v>1.7832570300215769</v>
      </c>
      <c r="AX597" s="798">
        <v>4219.917911777743</v>
      </c>
      <c r="AY597" s="798">
        <v>0.49555260382529737</v>
      </c>
      <c r="AZ597" s="784"/>
      <c r="BA597" s="798">
        <v>0</v>
      </c>
      <c r="BB597" s="798">
        <v>15185.468150510564</v>
      </c>
      <c r="BC597" s="798">
        <v>15185.468150510564</v>
      </c>
      <c r="BD597" s="798">
        <v>15185.468150510564</v>
      </c>
      <c r="BE597" s="798">
        <v>15185.468150510564</v>
      </c>
      <c r="BF597" s="798">
        <v>4219.917911777743</v>
      </c>
      <c r="BG597" s="798">
        <v>0</v>
      </c>
      <c r="BH597" s="798">
        <v>0</v>
      </c>
      <c r="BI597" s="798">
        <v>0</v>
      </c>
      <c r="BJ597" s="798">
        <v>0</v>
      </c>
      <c r="BK597" s="798">
        <v>0</v>
      </c>
      <c r="BL597" s="798">
        <v>0</v>
      </c>
      <c r="BM597" s="798">
        <v>0</v>
      </c>
      <c r="BN597" s="798">
        <v>0</v>
      </c>
      <c r="BO597" s="798">
        <v>0</v>
      </c>
      <c r="BP597" s="798">
        <v>0</v>
      </c>
      <c r="BQ597" s="798">
        <v>0</v>
      </c>
      <c r="BR597" s="798">
        <v>0</v>
      </c>
      <c r="BS597" s="798">
        <v>0</v>
      </c>
      <c r="BT597" s="798">
        <v>0</v>
      </c>
      <c r="BU597" s="798">
        <v>0</v>
      </c>
      <c r="BV597" s="798">
        <v>0</v>
      </c>
      <c r="BW597" s="798">
        <v>0</v>
      </c>
      <c r="BX597" s="798">
        <v>0</v>
      </c>
      <c r="BY597" s="798">
        <v>0</v>
      </c>
      <c r="BZ597" s="798">
        <v>0</v>
      </c>
      <c r="CA597" s="784"/>
      <c r="CB597" s="798">
        <v>0</v>
      </c>
      <c r="CC597" s="798">
        <v>1.7832570300215769</v>
      </c>
      <c r="CD597" s="798">
        <v>1.7832570300215769</v>
      </c>
      <c r="CE597" s="798">
        <v>1.7832570300215769</v>
      </c>
      <c r="CF597" s="798">
        <v>1.7832570300215769</v>
      </c>
      <c r="CG597" s="798">
        <v>0.49555260382529737</v>
      </c>
      <c r="CH597" s="798">
        <v>0</v>
      </c>
      <c r="CI597" s="798">
        <v>0</v>
      </c>
      <c r="CJ597" s="798">
        <v>0</v>
      </c>
      <c r="CK597" s="798">
        <v>0</v>
      </c>
      <c r="CL597" s="798">
        <v>0</v>
      </c>
      <c r="CM597" s="798">
        <v>0</v>
      </c>
      <c r="CN597" s="798">
        <v>0</v>
      </c>
      <c r="CO597" s="798">
        <v>0</v>
      </c>
      <c r="CP597" s="798">
        <v>0</v>
      </c>
      <c r="CQ597" s="798">
        <v>0</v>
      </c>
      <c r="CR597" s="798">
        <v>0</v>
      </c>
      <c r="CS597" s="798">
        <v>0</v>
      </c>
      <c r="CT597" s="798">
        <v>0</v>
      </c>
      <c r="CU597" s="798">
        <v>0</v>
      </c>
      <c r="CV597" s="798">
        <v>0</v>
      </c>
      <c r="CW597" s="798">
        <v>0</v>
      </c>
      <c r="CX597" s="798">
        <v>0</v>
      </c>
      <c r="CY597" s="798">
        <v>0</v>
      </c>
      <c r="CZ597" s="798">
        <v>0</v>
      </c>
      <c r="DA597" s="799">
        <v>0</v>
      </c>
    </row>
    <row r="598" spans="2:105">
      <c r="B598" s="780">
        <v>19717</v>
      </c>
      <c r="C598" s="781" t="s">
        <v>682</v>
      </c>
      <c r="D598" s="781" t="s">
        <v>877</v>
      </c>
      <c r="E598" s="781" t="s">
        <v>120</v>
      </c>
      <c r="F598" s="781" t="s">
        <v>820</v>
      </c>
      <c r="G598" s="806" t="s">
        <v>821</v>
      </c>
      <c r="H598" s="807">
        <v>2016</v>
      </c>
      <c r="I598" s="784"/>
      <c r="J598" s="841" t="s">
        <v>1023</v>
      </c>
      <c r="K598" s="842"/>
      <c r="L598" s="764" t="s">
        <v>741</v>
      </c>
      <c r="M598" s="781"/>
      <c r="N598" s="781"/>
      <c r="O598" s="781"/>
      <c r="P598" s="781"/>
      <c r="Q598" s="781"/>
      <c r="R598" s="781"/>
      <c r="S598" s="784"/>
      <c r="T598" s="843" t="s">
        <v>833</v>
      </c>
      <c r="U598" s="781" t="s">
        <v>764</v>
      </c>
      <c r="V598" s="801">
        <v>42703</v>
      </c>
      <c r="W598" s="801">
        <v>42703</v>
      </c>
      <c r="X598" s="801">
        <v>42703</v>
      </c>
      <c r="Y598" s="787" t="s">
        <v>864</v>
      </c>
      <c r="Z598" s="787">
        <v>40</v>
      </c>
      <c r="AA598" s="844" t="s">
        <v>833</v>
      </c>
      <c r="AB598" s="787">
        <v>800</v>
      </c>
      <c r="AC598" s="790">
        <v>42825</v>
      </c>
      <c r="AD598" s="784"/>
      <c r="AE598" s="843" t="s">
        <v>825</v>
      </c>
      <c r="AF598" s="781"/>
      <c r="AG598" s="781"/>
      <c r="AH598" s="791"/>
      <c r="AI598" s="792">
        <v>7714.08</v>
      </c>
      <c r="AJ598" s="793">
        <v>1.76</v>
      </c>
      <c r="AK598" s="784">
        <v>0</v>
      </c>
      <c r="AL598" s="845">
        <v>0.60221507830526799</v>
      </c>
      <c r="AM598" s="803">
        <v>0.42761724586850924</v>
      </c>
      <c r="AN598" s="803">
        <v>0.88785311651886756</v>
      </c>
      <c r="AO598" s="804">
        <v>0.85704271877003357</v>
      </c>
      <c r="AP598" s="784">
        <v>0</v>
      </c>
      <c r="AQ598" s="797">
        <v>4645.5352912531016</v>
      </c>
      <c r="AR598" s="798">
        <v>0.75260635272857623</v>
      </c>
      <c r="AS598" s="798">
        <v>4645.5352912531016</v>
      </c>
      <c r="AT598" s="798">
        <v>0.75260635272857623</v>
      </c>
      <c r="AU598" s="784">
        <v>0</v>
      </c>
      <c r="AV598" s="798">
        <v>4124.5529862374515</v>
      </c>
      <c r="AW598" s="798">
        <v>0.64501579470609782</v>
      </c>
      <c r="AX598" s="798">
        <v>4124.5529862374515</v>
      </c>
      <c r="AY598" s="798">
        <v>0.64501579470609782</v>
      </c>
      <c r="AZ598" s="784"/>
      <c r="BA598" s="798">
        <v>0</v>
      </c>
      <c r="BB598" s="798">
        <v>4124.5529862374515</v>
      </c>
      <c r="BC598" s="798">
        <v>4124.5529862374515</v>
      </c>
      <c r="BD598" s="798">
        <v>4124.5529862374515</v>
      </c>
      <c r="BE598" s="798">
        <v>4124.5529862374515</v>
      </c>
      <c r="BF598" s="798">
        <v>4124.5529862374515</v>
      </c>
      <c r="BG598" s="798">
        <v>2903.0905686841288</v>
      </c>
      <c r="BH598" s="798">
        <v>0</v>
      </c>
      <c r="BI598" s="798">
        <v>0</v>
      </c>
      <c r="BJ598" s="798">
        <v>0</v>
      </c>
      <c r="BK598" s="798">
        <v>0</v>
      </c>
      <c r="BL598" s="798">
        <v>0</v>
      </c>
      <c r="BM598" s="798">
        <v>0</v>
      </c>
      <c r="BN598" s="798">
        <v>0</v>
      </c>
      <c r="BO598" s="798">
        <v>0</v>
      </c>
      <c r="BP598" s="798">
        <v>0</v>
      </c>
      <c r="BQ598" s="798">
        <v>0</v>
      </c>
      <c r="BR598" s="798">
        <v>0</v>
      </c>
      <c r="BS598" s="798">
        <v>0</v>
      </c>
      <c r="BT598" s="798">
        <v>0</v>
      </c>
      <c r="BU598" s="798">
        <v>0</v>
      </c>
      <c r="BV598" s="798">
        <v>0</v>
      </c>
      <c r="BW598" s="798">
        <v>0</v>
      </c>
      <c r="BX598" s="798">
        <v>0</v>
      </c>
      <c r="BY598" s="798">
        <v>0</v>
      </c>
      <c r="BZ598" s="798">
        <v>0</v>
      </c>
      <c r="CA598" s="784"/>
      <c r="CB598" s="798">
        <v>0</v>
      </c>
      <c r="CC598" s="798">
        <v>0.64501579470609782</v>
      </c>
      <c r="CD598" s="798">
        <v>0.64501579470609782</v>
      </c>
      <c r="CE598" s="798">
        <v>0.64501579470609782</v>
      </c>
      <c r="CF598" s="798">
        <v>0.64501579470609782</v>
      </c>
      <c r="CG598" s="798">
        <v>0.64501579470609782</v>
      </c>
      <c r="CH598" s="798">
        <v>0.45399811240436039</v>
      </c>
      <c r="CI598" s="798">
        <v>0</v>
      </c>
      <c r="CJ598" s="798">
        <v>0</v>
      </c>
      <c r="CK598" s="798">
        <v>0</v>
      </c>
      <c r="CL598" s="798">
        <v>0</v>
      </c>
      <c r="CM598" s="798">
        <v>0</v>
      </c>
      <c r="CN598" s="798">
        <v>0</v>
      </c>
      <c r="CO598" s="798">
        <v>0</v>
      </c>
      <c r="CP598" s="798">
        <v>0</v>
      </c>
      <c r="CQ598" s="798">
        <v>0</v>
      </c>
      <c r="CR598" s="798">
        <v>0</v>
      </c>
      <c r="CS598" s="798">
        <v>0</v>
      </c>
      <c r="CT598" s="798">
        <v>0</v>
      </c>
      <c r="CU598" s="798">
        <v>0</v>
      </c>
      <c r="CV598" s="798">
        <v>0</v>
      </c>
      <c r="CW598" s="798">
        <v>0</v>
      </c>
      <c r="CX598" s="798">
        <v>0</v>
      </c>
      <c r="CY598" s="798">
        <v>0</v>
      </c>
      <c r="CZ598" s="798">
        <v>0</v>
      </c>
      <c r="DA598" s="799">
        <v>0</v>
      </c>
    </row>
    <row r="599" spans="2:105">
      <c r="B599" s="780">
        <v>19676</v>
      </c>
      <c r="C599" s="781" t="s">
        <v>682</v>
      </c>
      <c r="D599" s="781" t="s">
        <v>877</v>
      </c>
      <c r="E599" s="781" t="s">
        <v>120</v>
      </c>
      <c r="F599" s="781" t="s">
        <v>820</v>
      </c>
      <c r="G599" s="806" t="s">
        <v>821</v>
      </c>
      <c r="H599" s="807">
        <v>2016</v>
      </c>
      <c r="I599" s="784"/>
      <c r="J599" s="841" t="s">
        <v>1024</v>
      </c>
      <c r="K599" s="842"/>
      <c r="L599" s="764" t="s">
        <v>741</v>
      </c>
      <c r="M599" s="781"/>
      <c r="N599" s="781"/>
      <c r="O599" s="781"/>
      <c r="P599" s="781"/>
      <c r="Q599" s="781"/>
      <c r="R599" s="781"/>
      <c r="S599" s="784"/>
      <c r="T599" s="843" t="s">
        <v>833</v>
      </c>
      <c r="U599" s="781" t="s">
        <v>764</v>
      </c>
      <c r="V599" s="801">
        <v>42688</v>
      </c>
      <c r="W599" s="801">
        <v>42688</v>
      </c>
      <c r="X599" s="801">
        <v>42688</v>
      </c>
      <c r="Y599" s="787" t="s">
        <v>864</v>
      </c>
      <c r="Z599" s="787">
        <v>25</v>
      </c>
      <c r="AA599" s="844" t="s">
        <v>833</v>
      </c>
      <c r="AB599" s="787">
        <v>1124.8599999999999</v>
      </c>
      <c r="AC599" s="790">
        <v>42825</v>
      </c>
      <c r="AD599" s="784"/>
      <c r="AE599" s="843" t="s">
        <v>825</v>
      </c>
      <c r="AF599" s="781"/>
      <c r="AG599" s="781"/>
      <c r="AH599" s="791"/>
      <c r="AI599" s="792">
        <v>5113</v>
      </c>
      <c r="AJ599" s="793">
        <v>1</v>
      </c>
      <c r="AK599" s="784">
        <v>0</v>
      </c>
      <c r="AL599" s="845">
        <v>0.8950472651353798</v>
      </c>
      <c r="AM599" s="803">
        <v>0.63554975660260615</v>
      </c>
      <c r="AN599" s="803">
        <v>0.88785311651886767</v>
      </c>
      <c r="AO599" s="804">
        <v>0.85704271877003357</v>
      </c>
      <c r="AP599" s="784">
        <v>0</v>
      </c>
      <c r="AQ599" s="797">
        <v>4576.3766666371966</v>
      </c>
      <c r="AR599" s="798">
        <v>0.63554975660260615</v>
      </c>
      <c r="AS599" s="798">
        <v>4576.3766666371966</v>
      </c>
      <c r="AT599" s="798">
        <v>0.63554975660260615</v>
      </c>
      <c r="AU599" s="784">
        <v>0</v>
      </c>
      <c r="AV599" s="798">
        <v>4063.1502858380622</v>
      </c>
      <c r="AW599" s="798">
        <v>0.54469329131233069</v>
      </c>
      <c r="AX599" s="798">
        <v>4063.1502858380622</v>
      </c>
      <c r="AY599" s="798">
        <v>0.54469329131233069</v>
      </c>
      <c r="AZ599" s="784"/>
      <c r="BA599" s="798">
        <v>0</v>
      </c>
      <c r="BB599" s="798">
        <v>4063.1502858380622</v>
      </c>
      <c r="BC599" s="798">
        <v>4063.1502858380622</v>
      </c>
      <c r="BD599" s="798">
        <v>4063.1502858380622</v>
      </c>
      <c r="BE599" s="798">
        <v>4063.1502858380622</v>
      </c>
      <c r="BF599" s="798">
        <v>4063.1502858380622</v>
      </c>
      <c r="BG599" s="798">
        <v>4063.1502858380622</v>
      </c>
      <c r="BH599" s="798">
        <v>4063.1502858380622</v>
      </c>
      <c r="BI599" s="798">
        <v>4063.1502858380622</v>
      </c>
      <c r="BJ599" s="798">
        <v>4063.1502858380622</v>
      </c>
      <c r="BK599" s="798">
        <v>3165.1726165642463</v>
      </c>
      <c r="BL599" s="798">
        <v>0</v>
      </c>
      <c r="BM599" s="798">
        <v>0</v>
      </c>
      <c r="BN599" s="798">
        <v>0</v>
      </c>
      <c r="BO599" s="798">
        <v>0</v>
      </c>
      <c r="BP599" s="798">
        <v>0</v>
      </c>
      <c r="BQ599" s="798">
        <v>0</v>
      </c>
      <c r="BR599" s="798">
        <v>0</v>
      </c>
      <c r="BS599" s="798">
        <v>0</v>
      </c>
      <c r="BT599" s="798">
        <v>0</v>
      </c>
      <c r="BU599" s="798">
        <v>0</v>
      </c>
      <c r="BV599" s="798">
        <v>0</v>
      </c>
      <c r="BW599" s="798">
        <v>0</v>
      </c>
      <c r="BX599" s="798">
        <v>0</v>
      </c>
      <c r="BY599" s="798">
        <v>0</v>
      </c>
      <c r="BZ599" s="798">
        <v>0</v>
      </c>
      <c r="CA599" s="784"/>
      <c r="CB599" s="798">
        <v>0</v>
      </c>
      <c r="CC599" s="798">
        <v>0.54469329131233069</v>
      </c>
      <c r="CD599" s="798">
        <v>0.54469329131233069</v>
      </c>
      <c r="CE599" s="798">
        <v>0.54469329131233069</v>
      </c>
      <c r="CF599" s="798">
        <v>0.54469329131233069</v>
      </c>
      <c r="CG599" s="798">
        <v>0.54469329131233069</v>
      </c>
      <c r="CH599" s="798">
        <v>0.54469329131233069</v>
      </c>
      <c r="CI599" s="798">
        <v>0.54469329131233069</v>
      </c>
      <c r="CJ599" s="798">
        <v>0.54469329131233069</v>
      </c>
      <c r="CK599" s="798">
        <v>0.54469329131233069</v>
      </c>
      <c r="CL599" s="798">
        <v>0.42431319759378283</v>
      </c>
      <c r="CM599" s="798">
        <v>0</v>
      </c>
      <c r="CN599" s="798">
        <v>0</v>
      </c>
      <c r="CO599" s="798">
        <v>0</v>
      </c>
      <c r="CP599" s="798">
        <v>0</v>
      </c>
      <c r="CQ599" s="798">
        <v>0</v>
      </c>
      <c r="CR599" s="798">
        <v>0</v>
      </c>
      <c r="CS599" s="798">
        <v>0</v>
      </c>
      <c r="CT599" s="798">
        <v>0</v>
      </c>
      <c r="CU599" s="798">
        <v>0</v>
      </c>
      <c r="CV599" s="798">
        <v>0</v>
      </c>
      <c r="CW599" s="798">
        <v>0</v>
      </c>
      <c r="CX599" s="798">
        <v>0</v>
      </c>
      <c r="CY599" s="798">
        <v>0</v>
      </c>
      <c r="CZ599" s="798">
        <v>0</v>
      </c>
      <c r="DA599" s="799">
        <v>0</v>
      </c>
    </row>
    <row r="600" spans="2:105">
      <c r="B600" s="780">
        <v>19603</v>
      </c>
      <c r="C600" s="781" t="s">
        <v>682</v>
      </c>
      <c r="D600" s="781" t="s">
        <v>877</v>
      </c>
      <c r="E600" s="781" t="s">
        <v>120</v>
      </c>
      <c r="F600" s="781" t="s">
        <v>820</v>
      </c>
      <c r="G600" s="806" t="s">
        <v>821</v>
      </c>
      <c r="H600" s="807">
        <v>2016</v>
      </c>
      <c r="I600" s="784"/>
      <c r="J600" s="841" t="s">
        <v>1025</v>
      </c>
      <c r="K600" s="842"/>
      <c r="L600" s="764" t="s">
        <v>741</v>
      </c>
      <c r="M600" s="781"/>
      <c r="N600" s="781"/>
      <c r="O600" s="781"/>
      <c r="P600" s="781"/>
      <c r="Q600" s="781"/>
      <c r="R600" s="781"/>
      <c r="S600" s="784"/>
      <c r="T600" s="843" t="s">
        <v>833</v>
      </c>
      <c r="U600" s="781" t="s">
        <v>764</v>
      </c>
      <c r="V600" s="801">
        <v>42597.589814814812</v>
      </c>
      <c r="W600" s="801">
        <v>42590</v>
      </c>
      <c r="X600" s="801">
        <v>42590</v>
      </c>
      <c r="Y600" s="787" t="s">
        <v>864</v>
      </c>
      <c r="Z600" s="787">
        <v>52</v>
      </c>
      <c r="AA600" s="844" t="s">
        <v>833</v>
      </c>
      <c r="AB600" s="787">
        <v>860</v>
      </c>
      <c r="AC600" s="790">
        <v>42643</v>
      </c>
      <c r="AD600" s="784"/>
      <c r="AE600" s="843" t="s">
        <v>825</v>
      </c>
      <c r="AF600" s="781"/>
      <c r="AG600" s="781"/>
      <c r="AH600" s="791"/>
      <c r="AI600" s="792">
        <v>12220.572000000002</v>
      </c>
      <c r="AJ600" s="793">
        <v>2.6040000000000001</v>
      </c>
      <c r="AK600" s="784">
        <v>0</v>
      </c>
      <c r="AL600" s="845">
        <v>0.66688076327019419</v>
      </c>
      <c r="AM600" s="803">
        <v>0.47353466491540552</v>
      </c>
      <c r="AN600" s="803">
        <v>0.88785311651886767</v>
      </c>
      <c r="AO600" s="804">
        <v>0.85704271877003357</v>
      </c>
      <c r="AP600" s="784">
        <v>0</v>
      </c>
      <c r="AQ600" s="797">
        <v>8149.6643829583645</v>
      </c>
      <c r="AR600" s="798">
        <v>1.233084267439716</v>
      </c>
      <c r="AS600" s="798">
        <v>8149.6643829583645</v>
      </c>
      <c r="AT600" s="798">
        <v>1.233084267439716</v>
      </c>
      <c r="AU600" s="784">
        <v>0</v>
      </c>
      <c r="AV600" s="798">
        <v>7235.7049209923989</v>
      </c>
      <c r="AW600" s="798">
        <v>1.0568058930390893</v>
      </c>
      <c r="AX600" s="798">
        <v>7235.7049209923989</v>
      </c>
      <c r="AY600" s="798">
        <v>1.0568058930390893</v>
      </c>
      <c r="AZ600" s="784"/>
      <c r="BA600" s="798">
        <v>0</v>
      </c>
      <c r="BB600" s="798">
        <v>7235.7049209923989</v>
      </c>
      <c r="BC600" s="798">
        <v>7235.7049209923989</v>
      </c>
      <c r="BD600" s="798">
        <v>7235.7049209923989</v>
      </c>
      <c r="BE600" s="798">
        <v>7235.7049209923989</v>
      </c>
      <c r="BF600" s="798">
        <v>7235.7049209923989</v>
      </c>
      <c r="BG600" s="798">
        <v>2366.6752724746061</v>
      </c>
      <c r="BH600" s="798">
        <v>0</v>
      </c>
      <c r="BI600" s="798">
        <v>0</v>
      </c>
      <c r="BJ600" s="798">
        <v>0</v>
      </c>
      <c r="BK600" s="798">
        <v>0</v>
      </c>
      <c r="BL600" s="798">
        <v>0</v>
      </c>
      <c r="BM600" s="798">
        <v>0</v>
      </c>
      <c r="BN600" s="798">
        <v>0</v>
      </c>
      <c r="BO600" s="798">
        <v>0</v>
      </c>
      <c r="BP600" s="798">
        <v>0</v>
      </c>
      <c r="BQ600" s="798">
        <v>0</v>
      </c>
      <c r="BR600" s="798">
        <v>0</v>
      </c>
      <c r="BS600" s="798">
        <v>0</v>
      </c>
      <c r="BT600" s="798">
        <v>0</v>
      </c>
      <c r="BU600" s="798">
        <v>0</v>
      </c>
      <c r="BV600" s="798">
        <v>0</v>
      </c>
      <c r="BW600" s="798">
        <v>0</v>
      </c>
      <c r="BX600" s="798">
        <v>0</v>
      </c>
      <c r="BY600" s="798">
        <v>0</v>
      </c>
      <c r="BZ600" s="798">
        <v>0</v>
      </c>
      <c r="CA600" s="784"/>
      <c r="CB600" s="798">
        <v>0</v>
      </c>
      <c r="CC600" s="798">
        <v>1.0568058930390893</v>
      </c>
      <c r="CD600" s="798">
        <v>1.0568058930390893</v>
      </c>
      <c r="CE600" s="798">
        <v>1.0568058930390893</v>
      </c>
      <c r="CF600" s="798">
        <v>1.0568058930390893</v>
      </c>
      <c r="CG600" s="798">
        <v>1.0568058930390893</v>
      </c>
      <c r="CH600" s="798">
        <v>0.34566312504048613</v>
      </c>
      <c r="CI600" s="798">
        <v>0</v>
      </c>
      <c r="CJ600" s="798">
        <v>0</v>
      </c>
      <c r="CK600" s="798">
        <v>0</v>
      </c>
      <c r="CL600" s="798">
        <v>0</v>
      </c>
      <c r="CM600" s="798">
        <v>0</v>
      </c>
      <c r="CN600" s="798">
        <v>0</v>
      </c>
      <c r="CO600" s="798">
        <v>0</v>
      </c>
      <c r="CP600" s="798">
        <v>0</v>
      </c>
      <c r="CQ600" s="798">
        <v>0</v>
      </c>
      <c r="CR600" s="798">
        <v>0</v>
      </c>
      <c r="CS600" s="798">
        <v>0</v>
      </c>
      <c r="CT600" s="798">
        <v>0</v>
      </c>
      <c r="CU600" s="798">
        <v>0</v>
      </c>
      <c r="CV600" s="798">
        <v>0</v>
      </c>
      <c r="CW600" s="798">
        <v>0</v>
      </c>
      <c r="CX600" s="798">
        <v>0</v>
      </c>
      <c r="CY600" s="798">
        <v>0</v>
      </c>
      <c r="CZ600" s="798">
        <v>0</v>
      </c>
      <c r="DA600" s="799">
        <v>0</v>
      </c>
    </row>
    <row r="601" spans="2:105">
      <c r="B601" s="780">
        <v>19655</v>
      </c>
      <c r="C601" s="781" t="s">
        <v>682</v>
      </c>
      <c r="D601" s="781" t="s">
        <v>877</v>
      </c>
      <c r="E601" s="781" t="s">
        <v>120</v>
      </c>
      <c r="F601" s="781" t="s">
        <v>820</v>
      </c>
      <c r="G601" s="806" t="s">
        <v>821</v>
      </c>
      <c r="H601" s="807">
        <v>2016</v>
      </c>
      <c r="I601" s="784"/>
      <c r="J601" s="841" t="s">
        <v>1026</v>
      </c>
      <c r="K601" s="842"/>
      <c r="L601" s="764" t="s">
        <v>741</v>
      </c>
      <c r="M601" s="781"/>
      <c r="N601" s="781"/>
      <c r="O601" s="781"/>
      <c r="P601" s="781"/>
      <c r="Q601" s="781"/>
      <c r="R601" s="781"/>
      <c r="S601" s="784"/>
      <c r="T601" s="843" t="s">
        <v>833</v>
      </c>
      <c r="U601" s="781" t="s">
        <v>764</v>
      </c>
      <c r="V601" s="801">
        <v>42642</v>
      </c>
      <c r="W601" s="801">
        <v>42642</v>
      </c>
      <c r="X601" s="801">
        <v>42642</v>
      </c>
      <c r="Y601" s="787" t="s">
        <v>864</v>
      </c>
      <c r="Z601" s="787">
        <v>45</v>
      </c>
      <c r="AA601" s="844" t="s">
        <v>833</v>
      </c>
      <c r="AB601" s="787">
        <v>900</v>
      </c>
      <c r="AC601" s="790">
        <v>42735</v>
      </c>
      <c r="AD601" s="784"/>
      <c r="AE601" s="843" t="s">
        <v>825</v>
      </c>
      <c r="AF601" s="781"/>
      <c r="AG601" s="781"/>
      <c r="AH601" s="791"/>
      <c r="AI601" s="792">
        <v>10563.029999999999</v>
      </c>
      <c r="AJ601" s="793">
        <v>1.21</v>
      </c>
      <c r="AK601" s="784">
        <v>0</v>
      </c>
      <c r="AL601" s="845">
        <v>0.68119471375737295</v>
      </c>
      <c r="AM601" s="803">
        <v>0.48432611243235385</v>
      </c>
      <c r="AN601" s="803">
        <v>0.88785311651886756</v>
      </c>
      <c r="AO601" s="804">
        <v>0.85704271877003368</v>
      </c>
      <c r="AP601" s="784">
        <v>0</v>
      </c>
      <c r="AQ601" s="797">
        <v>7195.4801972605419</v>
      </c>
      <c r="AR601" s="798">
        <v>0.58603459604314811</v>
      </c>
      <c r="AS601" s="798">
        <v>2549.9449060074403</v>
      </c>
      <c r="AT601" s="798">
        <v>0.20973141967886005</v>
      </c>
      <c r="AU601" s="784">
        <v>0</v>
      </c>
      <c r="AV601" s="798">
        <v>6388.5295179875684</v>
      </c>
      <c r="AW601" s="798">
        <v>0.50225668348611807</v>
      </c>
      <c r="AX601" s="798">
        <v>2263.9765317501169</v>
      </c>
      <c r="AY601" s="798">
        <v>0.17974878613306913</v>
      </c>
      <c r="AZ601" s="784"/>
      <c r="BA601" s="798">
        <v>0</v>
      </c>
      <c r="BB601" s="798">
        <v>6388.5295179875684</v>
      </c>
      <c r="BC601" s="798">
        <v>6388.5295179875684</v>
      </c>
      <c r="BD601" s="798">
        <v>5777.7983092109071</v>
      </c>
      <c r="BE601" s="798">
        <v>2263.9765317501169</v>
      </c>
      <c r="BF601" s="798">
        <v>2263.9765317501169</v>
      </c>
      <c r="BG601" s="798">
        <v>1593.5130277091284</v>
      </c>
      <c r="BH601" s="798">
        <v>0</v>
      </c>
      <c r="BI601" s="798">
        <v>0</v>
      </c>
      <c r="BJ601" s="798">
        <v>0</v>
      </c>
      <c r="BK601" s="798">
        <v>0</v>
      </c>
      <c r="BL601" s="798">
        <v>0</v>
      </c>
      <c r="BM601" s="798">
        <v>0</v>
      </c>
      <c r="BN601" s="798">
        <v>0</v>
      </c>
      <c r="BO601" s="798">
        <v>0</v>
      </c>
      <c r="BP601" s="798">
        <v>0</v>
      </c>
      <c r="BQ601" s="798">
        <v>0</v>
      </c>
      <c r="BR601" s="798">
        <v>0</v>
      </c>
      <c r="BS601" s="798">
        <v>0</v>
      </c>
      <c r="BT601" s="798">
        <v>0</v>
      </c>
      <c r="BU601" s="798">
        <v>0</v>
      </c>
      <c r="BV601" s="798">
        <v>0</v>
      </c>
      <c r="BW601" s="798">
        <v>0</v>
      </c>
      <c r="BX601" s="798">
        <v>0</v>
      </c>
      <c r="BY601" s="798">
        <v>0</v>
      </c>
      <c r="BZ601" s="798">
        <v>0</v>
      </c>
      <c r="CA601" s="784"/>
      <c r="CB601" s="798">
        <v>0</v>
      </c>
      <c r="CC601" s="798">
        <v>0.50225668348611807</v>
      </c>
      <c r="CD601" s="798">
        <v>0.50225668348611807</v>
      </c>
      <c r="CE601" s="798">
        <v>0.45450226291068363</v>
      </c>
      <c r="CF601" s="798">
        <v>0.17974878613306913</v>
      </c>
      <c r="CG601" s="798">
        <v>0.17974878613306913</v>
      </c>
      <c r="CH601" s="798">
        <v>0.12651722683561903</v>
      </c>
      <c r="CI601" s="798">
        <v>0</v>
      </c>
      <c r="CJ601" s="798">
        <v>0</v>
      </c>
      <c r="CK601" s="798">
        <v>0</v>
      </c>
      <c r="CL601" s="798">
        <v>0</v>
      </c>
      <c r="CM601" s="798">
        <v>0</v>
      </c>
      <c r="CN601" s="798">
        <v>0</v>
      </c>
      <c r="CO601" s="798">
        <v>0</v>
      </c>
      <c r="CP601" s="798">
        <v>0</v>
      </c>
      <c r="CQ601" s="798">
        <v>0</v>
      </c>
      <c r="CR601" s="798">
        <v>0</v>
      </c>
      <c r="CS601" s="798">
        <v>0</v>
      </c>
      <c r="CT601" s="798">
        <v>0</v>
      </c>
      <c r="CU601" s="798">
        <v>0</v>
      </c>
      <c r="CV601" s="798">
        <v>0</v>
      </c>
      <c r="CW601" s="798">
        <v>0</v>
      </c>
      <c r="CX601" s="798">
        <v>0</v>
      </c>
      <c r="CY601" s="798">
        <v>0</v>
      </c>
      <c r="CZ601" s="798">
        <v>0</v>
      </c>
      <c r="DA601" s="799">
        <v>0</v>
      </c>
    </row>
    <row r="602" spans="2:105">
      <c r="B602" s="780">
        <v>19606</v>
      </c>
      <c r="C602" s="781" t="s">
        <v>682</v>
      </c>
      <c r="D602" s="781" t="s">
        <v>877</v>
      </c>
      <c r="E602" s="781" t="s">
        <v>120</v>
      </c>
      <c r="F602" s="781" t="s">
        <v>820</v>
      </c>
      <c r="G602" s="806" t="s">
        <v>821</v>
      </c>
      <c r="H602" s="807">
        <v>2016</v>
      </c>
      <c r="I602" s="784"/>
      <c r="J602" s="841" t="s">
        <v>1027</v>
      </c>
      <c r="K602" s="842"/>
      <c r="L602" s="764" t="s">
        <v>741</v>
      </c>
      <c r="M602" s="781"/>
      <c r="N602" s="781"/>
      <c r="O602" s="781"/>
      <c r="P602" s="781"/>
      <c r="Q602" s="781"/>
      <c r="R602" s="781"/>
      <c r="S602" s="784"/>
      <c r="T602" s="843" t="s">
        <v>833</v>
      </c>
      <c r="U602" s="781" t="s">
        <v>764</v>
      </c>
      <c r="V602" s="801">
        <v>42597.651469907411</v>
      </c>
      <c r="W602" s="801">
        <v>42592</v>
      </c>
      <c r="X602" s="801">
        <v>42592</v>
      </c>
      <c r="Y602" s="787" t="s">
        <v>864</v>
      </c>
      <c r="Z602" s="787">
        <v>59</v>
      </c>
      <c r="AA602" s="844" t="s">
        <v>833</v>
      </c>
      <c r="AB602" s="787">
        <v>1078</v>
      </c>
      <c r="AC602" s="790">
        <v>42643</v>
      </c>
      <c r="AD602" s="784"/>
      <c r="AE602" s="843" t="s">
        <v>825</v>
      </c>
      <c r="AF602" s="781"/>
      <c r="AG602" s="781"/>
      <c r="AH602" s="791"/>
      <c r="AI602" s="792">
        <v>9518.0040000000008</v>
      </c>
      <c r="AJ602" s="793">
        <v>2.524</v>
      </c>
      <c r="AK602" s="784">
        <v>0</v>
      </c>
      <c r="AL602" s="845">
        <v>0.71637786429608807</v>
      </c>
      <c r="AM602" s="803">
        <v>0.50868126748592268</v>
      </c>
      <c r="AN602" s="803">
        <v>0.88785311651886767</v>
      </c>
      <c r="AO602" s="804">
        <v>0.85704271877003346</v>
      </c>
      <c r="AP602" s="784">
        <v>0</v>
      </c>
      <c r="AQ602" s="797">
        <v>6818.4873778816236</v>
      </c>
      <c r="AR602" s="798">
        <v>1.2839115191344688</v>
      </c>
      <c r="AS602" s="798">
        <v>6818.4873778816236</v>
      </c>
      <c r="AT602" s="798">
        <v>1.2839115191344688</v>
      </c>
      <c r="AU602" s="784">
        <v>0</v>
      </c>
      <c r="AV602" s="798">
        <v>6053.8152683967619</v>
      </c>
      <c r="AW602" s="798">
        <v>1.100367019019169</v>
      </c>
      <c r="AX602" s="798">
        <v>6053.8152683967619</v>
      </c>
      <c r="AY602" s="798">
        <v>1.100367019019169</v>
      </c>
      <c r="AZ602" s="784"/>
      <c r="BA602" s="798">
        <v>0</v>
      </c>
      <c r="BB602" s="798">
        <v>6053.8152683967619</v>
      </c>
      <c r="BC602" s="798">
        <v>6053.8152683967619</v>
      </c>
      <c r="BD602" s="798">
        <v>6053.8152683967619</v>
      </c>
      <c r="BE602" s="798">
        <v>6053.8152683967619</v>
      </c>
      <c r="BF602" s="798">
        <v>6053.8152683967619</v>
      </c>
      <c r="BG602" s="798">
        <v>6053.8152683967619</v>
      </c>
      <c r="BH602" s="798">
        <v>3811.126345047443</v>
      </c>
      <c r="BI602" s="798">
        <v>0</v>
      </c>
      <c r="BJ602" s="798">
        <v>0</v>
      </c>
      <c r="BK602" s="798">
        <v>0</v>
      </c>
      <c r="BL602" s="798">
        <v>0</v>
      </c>
      <c r="BM602" s="798">
        <v>0</v>
      </c>
      <c r="BN602" s="798">
        <v>0</v>
      </c>
      <c r="BO602" s="798">
        <v>0</v>
      </c>
      <c r="BP602" s="798">
        <v>0</v>
      </c>
      <c r="BQ602" s="798">
        <v>0</v>
      </c>
      <c r="BR602" s="798">
        <v>0</v>
      </c>
      <c r="BS602" s="798">
        <v>0</v>
      </c>
      <c r="BT602" s="798">
        <v>0</v>
      </c>
      <c r="BU602" s="798">
        <v>0</v>
      </c>
      <c r="BV602" s="798">
        <v>0</v>
      </c>
      <c r="BW602" s="798">
        <v>0</v>
      </c>
      <c r="BX602" s="798">
        <v>0</v>
      </c>
      <c r="BY602" s="798">
        <v>0</v>
      </c>
      <c r="BZ602" s="798">
        <v>0</v>
      </c>
      <c r="CA602" s="784"/>
      <c r="CB602" s="798">
        <v>0</v>
      </c>
      <c r="CC602" s="798">
        <v>1.100367019019169</v>
      </c>
      <c r="CD602" s="798">
        <v>1.100367019019169</v>
      </c>
      <c r="CE602" s="798">
        <v>1.100367019019169</v>
      </c>
      <c r="CF602" s="798">
        <v>1.100367019019169</v>
      </c>
      <c r="CG602" s="798">
        <v>1.100367019019169</v>
      </c>
      <c r="CH602" s="798">
        <v>1.100367019019169</v>
      </c>
      <c r="CI602" s="798">
        <v>0.69272641292800474</v>
      </c>
      <c r="CJ602" s="798">
        <v>0</v>
      </c>
      <c r="CK602" s="798">
        <v>0</v>
      </c>
      <c r="CL602" s="798">
        <v>0</v>
      </c>
      <c r="CM602" s="798">
        <v>0</v>
      </c>
      <c r="CN602" s="798">
        <v>0</v>
      </c>
      <c r="CO602" s="798">
        <v>0</v>
      </c>
      <c r="CP602" s="798">
        <v>0</v>
      </c>
      <c r="CQ602" s="798">
        <v>0</v>
      </c>
      <c r="CR602" s="798">
        <v>0</v>
      </c>
      <c r="CS602" s="798">
        <v>0</v>
      </c>
      <c r="CT602" s="798">
        <v>0</v>
      </c>
      <c r="CU602" s="798">
        <v>0</v>
      </c>
      <c r="CV602" s="798">
        <v>0</v>
      </c>
      <c r="CW602" s="798">
        <v>0</v>
      </c>
      <c r="CX602" s="798">
        <v>0</v>
      </c>
      <c r="CY602" s="798">
        <v>0</v>
      </c>
      <c r="CZ602" s="798">
        <v>0</v>
      </c>
      <c r="DA602" s="799">
        <v>0</v>
      </c>
    </row>
    <row r="603" spans="2:105">
      <c r="B603" s="780">
        <v>19596</v>
      </c>
      <c r="C603" s="781" t="s">
        <v>682</v>
      </c>
      <c r="D603" s="781" t="s">
        <v>877</v>
      </c>
      <c r="E603" s="781" t="s">
        <v>120</v>
      </c>
      <c r="F603" s="781" t="s">
        <v>820</v>
      </c>
      <c r="G603" s="806" t="s">
        <v>821</v>
      </c>
      <c r="H603" s="807">
        <v>2016</v>
      </c>
      <c r="I603" s="784"/>
      <c r="J603" s="841" t="s">
        <v>1028</v>
      </c>
      <c r="K603" s="842"/>
      <c r="L603" s="764" t="s">
        <v>741</v>
      </c>
      <c r="M603" s="781"/>
      <c r="N603" s="781"/>
      <c r="O603" s="781"/>
      <c r="P603" s="781"/>
      <c r="Q603" s="781"/>
      <c r="R603" s="781"/>
      <c r="S603" s="784"/>
      <c r="T603" s="843" t="s">
        <v>833</v>
      </c>
      <c r="U603" s="781" t="s">
        <v>764</v>
      </c>
      <c r="V603" s="801">
        <v>42584.604085648149</v>
      </c>
      <c r="W603" s="801">
        <v>42578</v>
      </c>
      <c r="X603" s="801">
        <v>42578</v>
      </c>
      <c r="Y603" s="787" t="s">
        <v>864</v>
      </c>
      <c r="Z603" s="787">
        <v>96</v>
      </c>
      <c r="AA603" s="844" t="s">
        <v>833</v>
      </c>
      <c r="AB603" s="787">
        <v>1995</v>
      </c>
      <c r="AC603" s="790">
        <v>42643</v>
      </c>
      <c r="AD603" s="784"/>
      <c r="AE603" s="843" t="s">
        <v>825</v>
      </c>
      <c r="AF603" s="781"/>
      <c r="AG603" s="781"/>
      <c r="AH603" s="791"/>
      <c r="AI603" s="792">
        <v>19066.236000000001</v>
      </c>
      <c r="AJ603" s="793">
        <v>4.5010000000000003</v>
      </c>
      <c r="AK603" s="784">
        <v>0</v>
      </c>
      <c r="AL603" s="845">
        <v>0.68607659548456446</v>
      </c>
      <c r="AM603" s="803">
        <v>0.48716512552553004</v>
      </c>
      <c r="AN603" s="803">
        <v>0.88785311651886778</v>
      </c>
      <c r="AO603" s="804">
        <v>0.85704271877003357</v>
      </c>
      <c r="AP603" s="784">
        <v>0</v>
      </c>
      <c r="AQ603" s="797">
        <v>13080.89828358524</v>
      </c>
      <c r="AR603" s="798">
        <v>2.1927302299904108</v>
      </c>
      <c r="AS603" s="798">
        <v>13080.89828358524</v>
      </c>
      <c r="AT603" s="798">
        <v>2.1927302299904108</v>
      </c>
      <c r="AU603" s="784">
        <v>0</v>
      </c>
      <c r="AV603" s="798">
        <v>11613.916307947464</v>
      </c>
      <c r="AW603" s="798">
        <v>1.8792634778402226</v>
      </c>
      <c r="AX603" s="798">
        <v>11613.916307947464</v>
      </c>
      <c r="AY603" s="798">
        <v>1.8792634778402226</v>
      </c>
      <c r="AZ603" s="784"/>
      <c r="BA603" s="798">
        <v>0</v>
      </c>
      <c r="BB603" s="798">
        <v>11613.916307947464</v>
      </c>
      <c r="BC603" s="798">
        <v>11613.916307947464</v>
      </c>
      <c r="BD603" s="798">
        <v>11613.916307947464</v>
      </c>
      <c r="BE603" s="798">
        <v>11613.916307947464</v>
      </c>
      <c r="BF603" s="798">
        <v>11613.916307947464</v>
      </c>
      <c r="BG603" s="798">
        <v>10473.361731907302</v>
      </c>
      <c r="BH603" s="798">
        <v>0</v>
      </c>
      <c r="BI603" s="798">
        <v>0</v>
      </c>
      <c r="BJ603" s="798">
        <v>0</v>
      </c>
      <c r="BK603" s="798">
        <v>0</v>
      </c>
      <c r="BL603" s="798">
        <v>0</v>
      </c>
      <c r="BM603" s="798">
        <v>0</v>
      </c>
      <c r="BN603" s="798">
        <v>0</v>
      </c>
      <c r="BO603" s="798">
        <v>0</v>
      </c>
      <c r="BP603" s="798">
        <v>0</v>
      </c>
      <c r="BQ603" s="798">
        <v>0</v>
      </c>
      <c r="BR603" s="798">
        <v>0</v>
      </c>
      <c r="BS603" s="798">
        <v>0</v>
      </c>
      <c r="BT603" s="798">
        <v>0</v>
      </c>
      <c r="BU603" s="798">
        <v>0</v>
      </c>
      <c r="BV603" s="798">
        <v>0</v>
      </c>
      <c r="BW603" s="798">
        <v>0</v>
      </c>
      <c r="BX603" s="798">
        <v>0</v>
      </c>
      <c r="BY603" s="798">
        <v>0</v>
      </c>
      <c r="BZ603" s="798">
        <v>0</v>
      </c>
      <c r="CA603" s="784"/>
      <c r="CB603" s="798">
        <v>0</v>
      </c>
      <c r="CC603" s="798">
        <v>1.8792634778402226</v>
      </c>
      <c r="CD603" s="798">
        <v>1.8792634778402226</v>
      </c>
      <c r="CE603" s="798">
        <v>1.8792634778402226</v>
      </c>
      <c r="CF603" s="798">
        <v>1.8792634778402226</v>
      </c>
      <c r="CG603" s="798">
        <v>1.8792634778402226</v>
      </c>
      <c r="CH603" s="798">
        <v>1.6947088020183319</v>
      </c>
      <c r="CI603" s="798">
        <v>0</v>
      </c>
      <c r="CJ603" s="798">
        <v>0</v>
      </c>
      <c r="CK603" s="798">
        <v>0</v>
      </c>
      <c r="CL603" s="798">
        <v>0</v>
      </c>
      <c r="CM603" s="798">
        <v>0</v>
      </c>
      <c r="CN603" s="798">
        <v>0</v>
      </c>
      <c r="CO603" s="798">
        <v>0</v>
      </c>
      <c r="CP603" s="798">
        <v>0</v>
      </c>
      <c r="CQ603" s="798">
        <v>0</v>
      </c>
      <c r="CR603" s="798">
        <v>0</v>
      </c>
      <c r="CS603" s="798">
        <v>0</v>
      </c>
      <c r="CT603" s="798">
        <v>0</v>
      </c>
      <c r="CU603" s="798">
        <v>0</v>
      </c>
      <c r="CV603" s="798">
        <v>0</v>
      </c>
      <c r="CW603" s="798">
        <v>0</v>
      </c>
      <c r="CX603" s="798">
        <v>0</v>
      </c>
      <c r="CY603" s="798">
        <v>0</v>
      </c>
      <c r="CZ603" s="798">
        <v>0</v>
      </c>
      <c r="DA603" s="799">
        <v>0</v>
      </c>
    </row>
    <row r="604" spans="2:105">
      <c r="B604" s="780">
        <v>19557</v>
      </c>
      <c r="C604" s="781" t="s">
        <v>682</v>
      </c>
      <c r="D604" s="781" t="s">
        <v>877</v>
      </c>
      <c r="E604" s="781" t="s">
        <v>120</v>
      </c>
      <c r="F604" s="781" t="s">
        <v>820</v>
      </c>
      <c r="G604" s="806" t="s">
        <v>821</v>
      </c>
      <c r="H604" s="807">
        <v>2016</v>
      </c>
      <c r="I604" s="784"/>
      <c r="J604" s="841" t="s">
        <v>1029</v>
      </c>
      <c r="K604" s="842"/>
      <c r="L604" s="764" t="s">
        <v>741</v>
      </c>
      <c r="M604" s="781"/>
      <c r="N604" s="781"/>
      <c r="O604" s="781"/>
      <c r="P604" s="781"/>
      <c r="Q604" s="781"/>
      <c r="R604" s="781"/>
      <c r="S604" s="784"/>
      <c r="T604" s="843" t="s">
        <v>833</v>
      </c>
      <c r="U604" s="781" t="s">
        <v>764</v>
      </c>
      <c r="V604" s="801">
        <v>42562.548680555556</v>
      </c>
      <c r="W604" s="801">
        <v>42548</v>
      </c>
      <c r="X604" s="801">
        <v>42548</v>
      </c>
      <c r="Y604" s="787" t="s">
        <v>864</v>
      </c>
      <c r="Z604" s="787">
        <v>53</v>
      </c>
      <c r="AA604" s="844" t="s">
        <v>833</v>
      </c>
      <c r="AB604" s="787">
        <v>1160.7960800000001</v>
      </c>
      <c r="AC604" s="790">
        <v>42643</v>
      </c>
      <c r="AD604" s="784"/>
      <c r="AE604" s="843" t="s">
        <v>825</v>
      </c>
      <c r="AF604" s="781"/>
      <c r="AG604" s="781"/>
      <c r="AH604" s="791"/>
      <c r="AI604" s="792">
        <v>7299.4349999999995</v>
      </c>
      <c r="AJ604" s="793">
        <v>2.665</v>
      </c>
      <c r="AK604" s="784">
        <v>0</v>
      </c>
      <c r="AL604" s="845">
        <v>0.72677958900278583</v>
      </c>
      <c r="AM604" s="803">
        <v>0.51606726134691627</v>
      </c>
      <c r="AN604" s="803">
        <v>0.88785311651886767</v>
      </c>
      <c r="AO604" s="804">
        <v>0.85704271877003357</v>
      </c>
      <c r="AP604" s="784">
        <v>0</v>
      </c>
      <c r="AQ604" s="797">
        <v>5305.0803692525496</v>
      </c>
      <c r="AR604" s="798">
        <v>1.3753192514895318</v>
      </c>
      <c r="AS604" s="798">
        <v>5305.0803692525496</v>
      </c>
      <c r="AT604" s="798">
        <v>1.3753192514895318</v>
      </c>
      <c r="AU604" s="784">
        <v>0</v>
      </c>
      <c r="AV604" s="798">
        <v>4710.1321392239415</v>
      </c>
      <c r="AW604" s="798">
        <v>1.1787073504733558</v>
      </c>
      <c r="AX604" s="798">
        <v>4710.1321392239415</v>
      </c>
      <c r="AY604" s="798">
        <v>1.1787073504733558</v>
      </c>
      <c r="AZ604" s="784"/>
      <c r="BA604" s="798">
        <v>0</v>
      </c>
      <c r="BB604" s="798">
        <v>4710.1321392239415</v>
      </c>
      <c r="BC604" s="798">
        <v>4710.1321392239415</v>
      </c>
      <c r="BD604" s="798">
        <v>4710.1321392239415</v>
      </c>
      <c r="BE604" s="798">
        <v>4710.1321392239415</v>
      </c>
      <c r="BF604" s="798">
        <v>4710.1321392239415</v>
      </c>
      <c r="BG604" s="798">
        <v>4710.1321392239415</v>
      </c>
      <c r="BH604" s="798">
        <v>4710.1321392239415</v>
      </c>
      <c r="BI604" s="798">
        <v>4710.1321392239415</v>
      </c>
      <c r="BJ604" s="798">
        <v>4710.1321392239415</v>
      </c>
      <c r="BK604" s="798">
        <v>600.15922474960246</v>
      </c>
      <c r="BL604" s="798">
        <v>0</v>
      </c>
      <c r="BM604" s="798">
        <v>0</v>
      </c>
      <c r="BN604" s="798">
        <v>0</v>
      </c>
      <c r="BO604" s="798">
        <v>0</v>
      </c>
      <c r="BP604" s="798">
        <v>0</v>
      </c>
      <c r="BQ604" s="798">
        <v>0</v>
      </c>
      <c r="BR604" s="798">
        <v>0</v>
      </c>
      <c r="BS604" s="798">
        <v>0</v>
      </c>
      <c r="BT604" s="798">
        <v>0</v>
      </c>
      <c r="BU604" s="798">
        <v>0</v>
      </c>
      <c r="BV604" s="798">
        <v>0</v>
      </c>
      <c r="BW604" s="798">
        <v>0</v>
      </c>
      <c r="BX604" s="798">
        <v>0</v>
      </c>
      <c r="BY604" s="798">
        <v>0</v>
      </c>
      <c r="BZ604" s="798">
        <v>0</v>
      </c>
      <c r="CA604" s="784"/>
      <c r="CB604" s="798">
        <v>0</v>
      </c>
      <c r="CC604" s="798">
        <v>1.1787073504733558</v>
      </c>
      <c r="CD604" s="798">
        <v>1.1787073504733558</v>
      </c>
      <c r="CE604" s="798">
        <v>1.1787073504733558</v>
      </c>
      <c r="CF604" s="798">
        <v>1.1787073504733558</v>
      </c>
      <c r="CG604" s="798">
        <v>1.1787073504733558</v>
      </c>
      <c r="CH604" s="798">
        <v>1.1787073504733558</v>
      </c>
      <c r="CI604" s="798">
        <v>1.1787073504733558</v>
      </c>
      <c r="CJ604" s="798">
        <v>1.1787073504733558</v>
      </c>
      <c r="CK604" s="798">
        <v>1.1787073504733558</v>
      </c>
      <c r="CL604" s="798">
        <v>0.15018943604059973</v>
      </c>
      <c r="CM604" s="798">
        <v>0</v>
      </c>
      <c r="CN604" s="798">
        <v>0</v>
      </c>
      <c r="CO604" s="798">
        <v>0</v>
      </c>
      <c r="CP604" s="798">
        <v>0</v>
      </c>
      <c r="CQ604" s="798">
        <v>0</v>
      </c>
      <c r="CR604" s="798">
        <v>0</v>
      </c>
      <c r="CS604" s="798">
        <v>0</v>
      </c>
      <c r="CT604" s="798">
        <v>0</v>
      </c>
      <c r="CU604" s="798">
        <v>0</v>
      </c>
      <c r="CV604" s="798">
        <v>0</v>
      </c>
      <c r="CW604" s="798">
        <v>0</v>
      </c>
      <c r="CX604" s="798">
        <v>0</v>
      </c>
      <c r="CY604" s="798">
        <v>0</v>
      </c>
      <c r="CZ604" s="798">
        <v>0</v>
      </c>
      <c r="DA604" s="799">
        <v>0</v>
      </c>
    </row>
    <row r="605" spans="2:105">
      <c r="B605" s="780">
        <v>19669</v>
      </c>
      <c r="C605" s="781" t="s">
        <v>682</v>
      </c>
      <c r="D605" s="781" t="s">
        <v>877</v>
      </c>
      <c r="E605" s="781" t="s">
        <v>120</v>
      </c>
      <c r="F605" s="781" t="s">
        <v>820</v>
      </c>
      <c r="G605" s="806" t="s">
        <v>821</v>
      </c>
      <c r="H605" s="807">
        <v>2016</v>
      </c>
      <c r="I605" s="784"/>
      <c r="J605" s="841" t="s">
        <v>1030</v>
      </c>
      <c r="K605" s="842"/>
      <c r="L605" s="764" t="s">
        <v>741</v>
      </c>
      <c r="M605" s="781"/>
      <c r="N605" s="781"/>
      <c r="O605" s="781"/>
      <c r="P605" s="781"/>
      <c r="Q605" s="781"/>
      <c r="R605" s="781"/>
      <c r="S605" s="784"/>
      <c r="T605" s="843" t="s">
        <v>833</v>
      </c>
      <c r="U605" s="781" t="s">
        <v>764</v>
      </c>
      <c r="V605" s="801">
        <v>42654</v>
      </c>
      <c r="W605" s="801">
        <v>42654</v>
      </c>
      <c r="X605" s="801">
        <v>42654</v>
      </c>
      <c r="Y605" s="787" t="s">
        <v>864</v>
      </c>
      <c r="Z605" s="787">
        <v>65</v>
      </c>
      <c r="AA605" s="844" t="s">
        <v>833</v>
      </c>
      <c r="AB605" s="787">
        <v>1384</v>
      </c>
      <c r="AC605" s="790">
        <v>42735</v>
      </c>
      <c r="AD605" s="784"/>
      <c r="AE605" s="843" t="s">
        <v>825</v>
      </c>
      <c r="AF605" s="781"/>
      <c r="AG605" s="781"/>
      <c r="AH605" s="791"/>
      <c r="AI605" s="792">
        <v>25709.38</v>
      </c>
      <c r="AJ605" s="793">
        <v>4.92</v>
      </c>
      <c r="AK605" s="784">
        <v>0</v>
      </c>
      <c r="AL605" s="845">
        <v>0.59973375580206945</v>
      </c>
      <c r="AM605" s="803">
        <v>0.42579761330770888</v>
      </c>
      <c r="AN605" s="803">
        <v>0.88785311651886767</v>
      </c>
      <c r="AO605" s="804">
        <v>0.85704271877003368</v>
      </c>
      <c r="AP605" s="784">
        <v>0</v>
      </c>
      <c r="AQ605" s="797">
        <v>15418.783026742609</v>
      </c>
      <c r="AR605" s="798">
        <v>2.0949242574739277</v>
      </c>
      <c r="AS605" s="798">
        <v>12212.078103603688</v>
      </c>
      <c r="AT605" s="798">
        <v>1.6592346237075459</v>
      </c>
      <c r="AU605" s="784">
        <v>0</v>
      </c>
      <c r="AV605" s="798">
        <v>13689.614563221645</v>
      </c>
      <c r="AW605" s="798">
        <v>1.795439581242749</v>
      </c>
      <c r="AX605" s="798">
        <v>10842.531603456358</v>
      </c>
      <c r="AY605" s="798">
        <v>1.4220349529796887</v>
      </c>
      <c r="AZ605" s="784"/>
      <c r="BA605" s="798">
        <v>0</v>
      </c>
      <c r="BB605" s="798">
        <v>13689.614563221645</v>
      </c>
      <c r="BC605" s="798">
        <v>13689.614563221645</v>
      </c>
      <c r="BD605" s="798">
        <v>13689.614563221645</v>
      </c>
      <c r="BE605" s="798">
        <v>13689.614563221645</v>
      </c>
      <c r="BF605" s="798">
        <v>10842.531603456358</v>
      </c>
      <c r="BG605" s="798">
        <v>0</v>
      </c>
      <c r="BH605" s="798">
        <v>0</v>
      </c>
      <c r="BI605" s="798">
        <v>0</v>
      </c>
      <c r="BJ605" s="798">
        <v>0</v>
      </c>
      <c r="BK605" s="798">
        <v>0</v>
      </c>
      <c r="BL605" s="798">
        <v>0</v>
      </c>
      <c r="BM605" s="798">
        <v>0</v>
      </c>
      <c r="BN605" s="798">
        <v>0</v>
      </c>
      <c r="BO605" s="798">
        <v>0</v>
      </c>
      <c r="BP605" s="798">
        <v>0</v>
      </c>
      <c r="BQ605" s="798">
        <v>0</v>
      </c>
      <c r="BR605" s="798">
        <v>0</v>
      </c>
      <c r="BS605" s="798">
        <v>0</v>
      </c>
      <c r="BT605" s="798">
        <v>0</v>
      </c>
      <c r="BU605" s="798">
        <v>0</v>
      </c>
      <c r="BV605" s="798">
        <v>0</v>
      </c>
      <c r="BW605" s="798">
        <v>0</v>
      </c>
      <c r="BX605" s="798">
        <v>0</v>
      </c>
      <c r="BY605" s="798">
        <v>0</v>
      </c>
      <c r="BZ605" s="798">
        <v>0</v>
      </c>
      <c r="CA605" s="784"/>
      <c r="CB605" s="798">
        <v>0</v>
      </c>
      <c r="CC605" s="798">
        <v>1.795439581242749</v>
      </c>
      <c r="CD605" s="798">
        <v>1.795439581242749</v>
      </c>
      <c r="CE605" s="798">
        <v>1.795439581242749</v>
      </c>
      <c r="CF605" s="798">
        <v>1.795439581242749</v>
      </c>
      <c r="CG605" s="798">
        <v>1.4220349529796887</v>
      </c>
      <c r="CH605" s="798">
        <v>0</v>
      </c>
      <c r="CI605" s="798">
        <v>0</v>
      </c>
      <c r="CJ605" s="798">
        <v>0</v>
      </c>
      <c r="CK605" s="798">
        <v>0</v>
      </c>
      <c r="CL605" s="798">
        <v>0</v>
      </c>
      <c r="CM605" s="798">
        <v>0</v>
      </c>
      <c r="CN605" s="798">
        <v>0</v>
      </c>
      <c r="CO605" s="798">
        <v>0</v>
      </c>
      <c r="CP605" s="798">
        <v>0</v>
      </c>
      <c r="CQ605" s="798">
        <v>0</v>
      </c>
      <c r="CR605" s="798">
        <v>0</v>
      </c>
      <c r="CS605" s="798">
        <v>0</v>
      </c>
      <c r="CT605" s="798">
        <v>0</v>
      </c>
      <c r="CU605" s="798">
        <v>0</v>
      </c>
      <c r="CV605" s="798">
        <v>0</v>
      </c>
      <c r="CW605" s="798">
        <v>0</v>
      </c>
      <c r="CX605" s="798">
        <v>0</v>
      </c>
      <c r="CY605" s="798">
        <v>0</v>
      </c>
      <c r="CZ605" s="798">
        <v>0</v>
      </c>
      <c r="DA605" s="799">
        <v>0</v>
      </c>
    </row>
    <row r="606" spans="2:105">
      <c r="B606" s="780">
        <v>19622</v>
      </c>
      <c r="C606" s="781" t="s">
        <v>682</v>
      </c>
      <c r="D606" s="781" t="s">
        <v>877</v>
      </c>
      <c r="E606" s="781" t="s">
        <v>120</v>
      </c>
      <c r="F606" s="781" t="s">
        <v>820</v>
      </c>
      <c r="G606" s="806" t="s">
        <v>821</v>
      </c>
      <c r="H606" s="807">
        <v>2016</v>
      </c>
      <c r="I606" s="784"/>
      <c r="J606" s="841" t="s">
        <v>1031</v>
      </c>
      <c r="K606" s="842"/>
      <c r="L606" s="764" t="s">
        <v>741</v>
      </c>
      <c r="M606" s="781"/>
      <c r="N606" s="781"/>
      <c r="O606" s="781"/>
      <c r="P606" s="781"/>
      <c r="Q606" s="781"/>
      <c r="R606" s="781"/>
      <c r="S606" s="784"/>
      <c r="T606" s="843" t="s">
        <v>833</v>
      </c>
      <c r="U606" s="781" t="s">
        <v>764</v>
      </c>
      <c r="V606" s="801">
        <v>42600</v>
      </c>
      <c r="W606" s="801">
        <v>42600</v>
      </c>
      <c r="X606" s="801">
        <v>42600</v>
      </c>
      <c r="Y606" s="787" t="s">
        <v>864</v>
      </c>
      <c r="Z606" s="787">
        <v>17</v>
      </c>
      <c r="AA606" s="844" t="s">
        <v>833</v>
      </c>
      <c r="AB606" s="787">
        <v>389</v>
      </c>
      <c r="AC606" s="790">
        <v>42735</v>
      </c>
      <c r="AD606" s="784"/>
      <c r="AE606" s="843" t="s">
        <v>825</v>
      </c>
      <c r="AF606" s="781"/>
      <c r="AG606" s="781"/>
      <c r="AH606" s="791"/>
      <c r="AI606" s="792">
        <v>2318.4</v>
      </c>
      <c r="AJ606" s="793">
        <v>0.83</v>
      </c>
      <c r="AK606" s="784">
        <v>0</v>
      </c>
      <c r="AL606" s="845">
        <v>0.71477601532854307</v>
      </c>
      <c r="AM606" s="803">
        <v>0.50740900635672781</v>
      </c>
      <c r="AN606" s="803">
        <v>0.88785311651886767</v>
      </c>
      <c r="AO606" s="804">
        <v>0.85704271877003357</v>
      </c>
      <c r="AP606" s="784">
        <v>0</v>
      </c>
      <c r="AQ606" s="797">
        <v>1657.1367139376944</v>
      </c>
      <c r="AR606" s="798">
        <v>0.4211494752760841</v>
      </c>
      <c r="AS606" s="798">
        <v>1657.1367139376944</v>
      </c>
      <c r="AT606" s="798">
        <v>0.4211494752760841</v>
      </c>
      <c r="AU606" s="784">
        <v>0</v>
      </c>
      <c r="AV606" s="798">
        <v>1471.2939959674172</v>
      </c>
      <c r="AW606" s="798">
        <v>0.36094309129918817</v>
      </c>
      <c r="AX606" s="798">
        <v>1471.2939959674172</v>
      </c>
      <c r="AY606" s="798">
        <v>0.36094309129918817</v>
      </c>
      <c r="AZ606" s="784"/>
      <c r="BA606" s="798">
        <v>0</v>
      </c>
      <c r="BB606" s="798">
        <v>1471.2939959674172</v>
      </c>
      <c r="BC606" s="798">
        <v>1471.2939959674172</v>
      </c>
      <c r="BD606" s="798">
        <v>1471.2939959674172</v>
      </c>
      <c r="BE606" s="798">
        <v>1471.2939959674172</v>
      </c>
      <c r="BF606" s="798">
        <v>1471.2939959674172</v>
      </c>
      <c r="BG606" s="798">
        <v>1471.2939959674172</v>
      </c>
      <c r="BH606" s="798">
        <v>1471.2939959674172</v>
      </c>
      <c r="BI606" s="798">
        <v>1471.2939959674172</v>
      </c>
      <c r="BJ606" s="798">
        <v>1286.9252417691578</v>
      </c>
      <c r="BK606" s="798">
        <v>0</v>
      </c>
      <c r="BL606" s="798">
        <v>0</v>
      </c>
      <c r="BM606" s="798">
        <v>0</v>
      </c>
      <c r="BN606" s="798">
        <v>0</v>
      </c>
      <c r="BO606" s="798">
        <v>0</v>
      </c>
      <c r="BP606" s="798">
        <v>0</v>
      </c>
      <c r="BQ606" s="798">
        <v>0</v>
      </c>
      <c r="BR606" s="798">
        <v>0</v>
      </c>
      <c r="BS606" s="798">
        <v>0</v>
      </c>
      <c r="BT606" s="798">
        <v>0</v>
      </c>
      <c r="BU606" s="798">
        <v>0</v>
      </c>
      <c r="BV606" s="798">
        <v>0</v>
      </c>
      <c r="BW606" s="798">
        <v>0</v>
      </c>
      <c r="BX606" s="798">
        <v>0</v>
      </c>
      <c r="BY606" s="798">
        <v>0</v>
      </c>
      <c r="BZ606" s="798">
        <v>0</v>
      </c>
      <c r="CA606" s="784"/>
      <c r="CB606" s="798">
        <v>0</v>
      </c>
      <c r="CC606" s="798">
        <v>0.36094309129918817</v>
      </c>
      <c r="CD606" s="798">
        <v>0.36094309129918817</v>
      </c>
      <c r="CE606" s="798">
        <v>0.36094309129918817</v>
      </c>
      <c r="CF606" s="798">
        <v>0.36094309129918817</v>
      </c>
      <c r="CG606" s="798">
        <v>0.36094309129918817</v>
      </c>
      <c r="CH606" s="798">
        <v>0.36094309129918817</v>
      </c>
      <c r="CI606" s="798">
        <v>0.36094309129918817</v>
      </c>
      <c r="CJ606" s="798">
        <v>0.36094309129918817</v>
      </c>
      <c r="CK606" s="798">
        <v>0.31571309086304578</v>
      </c>
      <c r="CL606" s="798">
        <v>0</v>
      </c>
      <c r="CM606" s="798">
        <v>0</v>
      </c>
      <c r="CN606" s="798">
        <v>0</v>
      </c>
      <c r="CO606" s="798">
        <v>0</v>
      </c>
      <c r="CP606" s="798">
        <v>0</v>
      </c>
      <c r="CQ606" s="798">
        <v>0</v>
      </c>
      <c r="CR606" s="798">
        <v>0</v>
      </c>
      <c r="CS606" s="798">
        <v>0</v>
      </c>
      <c r="CT606" s="798">
        <v>0</v>
      </c>
      <c r="CU606" s="798">
        <v>0</v>
      </c>
      <c r="CV606" s="798">
        <v>0</v>
      </c>
      <c r="CW606" s="798">
        <v>0</v>
      </c>
      <c r="CX606" s="798">
        <v>0</v>
      </c>
      <c r="CY606" s="798">
        <v>0</v>
      </c>
      <c r="CZ606" s="798">
        <v>0</v>
      </c>
      <c r="DA606" s="799">
        <v>0</v>
      </c>
    </row>
    <row r="607" spans="2:105">
      <c r="B607" s="780">
        <v>19547</v>
      </c>
      <c r="C607" s="781" t="s">
        <v>682</v>
      </c>
      <c r="D607" s="781" t="s">
        <v>877</v>
      </c>
      <c r="E607" s="781" t="s">
        <v>120</v>
      </c>
      <c r="F607" s="781" t="s">
        <v>820</v>
      </c>
      <c r="G607" s="806" t="s">
        <v>821</v>
      </c>
      <c r="H607" s="807">
        <v>2016</v>
      </c>
      <c r="I607" s="784"/>
      <c r="J607" s="841" t="s">
        <v>1032</v>
      </c>
      <c r="K607" s="842"/>
      <c r="L607" s="764" t="s">
        <v>741</v>
      </c>
      <c r="M607" s="781"/>
      <c r="N607" s="781"/>
      <c r="O607" s="781"/>
      <c r="P607" s="781"/>
      <c r="Q607" s="781"/>
      <c r="R607" s="781"/>
      <c r="S607" s="784"/>
      <c r="T607" s="843" t="s">
        <v>833</v>
      </c>
      <c r="U607" s="781" t="s">
        <v>764</v>
      </c>
      <c r="V607" s="801">
        <v>42549.63857638889</v>
      </c>
      <c r="W607" s="801">
        <v>42541</v>
      </c>
      <c r="X607" s="801">
        <v>42541</v>
      </c>
      <c r="Y607" s="787" t="s">
        <v>864</v>
      </c>
      <c r="Z607" s="787">
        <v>30</v>
      </c>
      <c r="AA607" s="844" t="s">
        <v>833</v>
      </c>
      <c r="AB607" s="787">
        <v>642</v>
      </c>
      <c r="AC607" s="790">
        <v>42643</v>
      </c>
      <c r="AD607" s="784"/>
      <c r="AE607" s="843" t="s">
        <v>825</v>
      </c>
      <c r="AF607" s="781"/>
      <c r="AG607" s="781"/>
      <c r="AH607" s="791"/>
      <c r="AI607" s="792">
        <v>4028.9329999999995</v>
      </c>
      <c r="AJ607" s="793">
        <v>1.357</v>
      </c>
      <c r="AK607" s="784">
        <v>0</v>
      </c>
      <c r="AL607" s="845">
        <v>0.67687775073783274</v>
      </c>
      <c r="AM607" s="803">
        <v>0.48063326540200202</v>
      </c>
      <c r="AN607" s="803">
        <v>0.88785311651886756</v>
      </c>
      <c r="AO607" s="804">
        <v>0.85704271877003357</v>
      </c>
      <c r="AP607" s="784">
        <v>0</v>
      </c>
      <c r="AQ607" s="797">
        <v>2727.0951069134285</v>
      </c>
      <c r="AR607" s="798">
        <v>0.65221934115051672</v>
      </c>
      <c r="AS607" s="798">
        <v>2727.0951069134285</v>
      </c>
      <c r="AT607" s="798">
        <v>0.65221934115051672</v>
      </c>
      <c r="AU607" s="784">
        <v>0</v>
      </c>
      <c r="AV607" s="798">
        <v>2421.2598897164416</v>
      </c>
      <c r="AW607" s="798">
        <v>0.55897983737403889</v>
      </c>
      <c r="AX607" s="798">
        <v>2421.2598897164416</v>
      </c>
      <c r="AY607" s="798">
        <v>0.55897983737403889</v>
      </c>
      <c r="AZ607" s="784"/>
      <c r="BA607" s="798">
        <v>0</v>
      </c>
      <c r="BB607" s="798">
        <v>2421.2598897164416</v>
      </c>
      <c r="BC607" s="798">
        <v>2421.2598897164416</v>
      </c>
      <c r="BD607" s="798">
        <v>2421.2598897164416</v>
      </c>
      <c r="BE607" s="798">
        <v>2421.2598897164416</v>
      </c>
      <c r="BF607" s="798">
        <v>2421.2598897164416</v>
      </c>
      <c r="BG607" s="798">
        <v>2421.2598897164416</v>
      </c>
      <c r="BH607" s="798">
        <v>2421.2598897164416</v>
      </c>
      <c r="BI607" s="798">
        <v>2421.2598897164416</v>
      </c>
      <c r="BJ607" s="798">
        <v>1017.7609775567915</v>
      </c>
      <c r="BK607" s="798">
        <v>0</v>
      </c>
      <c r="BL607" s="798">
        <v>0</v>
      </c>
      <c r="BM607" s="798">
        <v>0</v>
      </c>
      <c r="BN607" s="798">
        <v>0</v>
      </c>
      <c r="BO607" s="798">
        <v>0</v>
      </c>
      <c r="BP607" s="798">
        <v>0</v>
      </c>
      <c r="BQ607" s="798">
        <v>0</v>
      </c>
      <c r="BR607" s="798">
        <v>0</v>
      </c>
      <c r="BS607" s="798">
        <v>0</v>
      </c>
      <c r="BT607" s="798">
        <v>0</v>
      </c>
      <c r="BU607" s="798">
        <v>0</v>
      </c>
      <c r="BV607" s="798">
        <v>0</v>
      </c>
      <c r="BW607" s="798">
        <v>0</v>
      </c>
      <c r="BX607" s="798">
        <v>0</v>
      </c>
      <c r="BY607" s="798">
        <v>0</v>
      </c>
      <c r="BZ607" s="798">
        <v>0</v>
      </c>
      <c r="CA607" s="784"/>
      <c r="CB607" s="798">
        <v>0</v>
      </c>
      <c r="CC607" s="798">
        <v>0.55897983737403889</v>
      </c>
      <c r="CD607" s="798">
        <v>0.55897983737403889</v>
      </c>
      <c r="CE607" s="798">
        <v>0.55897983737403889</v>
      </c>
      <c r="CF607" s="798">
        <v>0.55897983737403889</v>
      </c>
      <c r="CG607" s="798">
        <v>0.55897983737403889</v>
      </c>
      <c r="CH607" s="798">
        <v>0.55897983737403889</v>
      </c>
      <c r="CI607" s="798">
        <v>0.55897983737403889</v>
      </c>
      <c r="CJ607" s="798">
        <v>0.55897983737403889</v>
      </c>
      <c r="CK607" s="798">
        <v>0.23496356922963937</v>
      </c>
      <c r="CL607" s="798">
        <v>0</v>
      </c>
      <c r="CM607" s="798">
        <v>0</v>
      </c>
      <c r="CN607" s="798">
        <v>0</v>
      </c>
      <c r="CO607" s="798">
        <v>0</v>
      </c>
      <c r="CP607" s="798">
        <v>0</v>
      </c>
      <c r="CQ607" s="798">
        <v>0</v>
      </c>
      <c r="CR607" s="798">
        <v>0</v>
      </c>
      <c r="CS607" s="798">
        <v>0</v>
      </c>
      <c r="CT607" s="798">
        <v>0</v>
      </c>
      <c r="CU607" s="798">
        <v>0</v>
      </c>
      <c r="CV607" s="798">
        <v>0</v>
      </c>
      <c r="CW607" s="798">
        <v>0</v>
      </c>
      <c r="CX607" s="798">
        <v>0</v>
      </c>
      <c r="CY607" s="798">
        <v>0</v>
      </c>
      <c r="CZ607" s="798">
        <v>0</v>
      </c>
      <c r="DA607" s="799">
        <v>0</v>
      </c>
    </row>
    <row r="608" spans="2:105">
      <c r="B608" s="780">
        <v>19680</v>
      </c>
      <c r="C608" s="781" t="s">
        <v>682</v>
      </c>
      <c r="D608" s="781" t="s">
        <v>877</v>
      </c>
      <c r="E608" s="781" t="s">
        <v>120</v>
      </c>
      <c r="F608" s="781" t="s">
        <v>820</v>
      </c>
      <c r="G608" s="806" t="s">
        <v>821</v>
      </c>
      <c r="H608" s="807">
        <v>2016</v>
      </c>
      <c r="I608" s="784"/>
      <c r="J608" s="841" t="s">
        <v>1033</v>
      </c>
      <c r="K608" s="842"/>
      <c r="L608" s="764" t="s">
        <v>741</v>
      </c>
      <c r="M608" s="781"/>
      <c r="N608" s="781"/>
      <c r="O608" s="781"/>
      <c r="P608" s="781"/>
      <c r="Q608" s="781"/>
      <c r="R608" s="781"/>
      <c r="S608" s="784"/>
      <c r="T608" s="843" t="s">
        <v>833</v>
      </c>
      <c r="U608" s="781" t="s">
        <v>764</v>
      </c>
      <c r="V608" s="801">
        <v>42706</v>
      </c>
      <c r="W608" s="801">
        <v>42706</v>
      </c>
      <c r="X608" s="801">
        <v>42706</v>
      </c>
      <c r="Y608" s="787" t="s">
        <v>864</v>
      </c>
      <c r="Z608" s="787">
        <v>75</v>
      </c>
      <c r="AA608" s="844" t="s">
        <v>833</v>
      </c>
      <c r="AB608" s="787">
        <v>1518</v>
      </c>
      <c r="AC608" s="790">
        <v>42825</v>
      </c>
      <c r="AD608" s="784"/>
      <c r="AE608" s="843" t="s">
        <v>825</v>
      </c>
      <c r="AF608" s="781"/>
      <c r="AG608" s="781"/>
      <c r="AH608" s="791"/>
      <c r="AI608" s="792">
        <v>28980.399999999998</v>
      </c>
      <c r="AJ608" s="793">
        <v>3.31</v>
      </c>
      <c r="AK608" s="784">
        <v>0</v>
      </c>
      <c r="AL608" s="845">
        <v>0.60702212362146646</v>
      </c>
      <c r="AM608" s="803">
        <v>0.43107588260236473</v>
      </c>
      <c r="AN608" s="803">
        <v>0.88785311651886767</v>
      </c>
      <c r="AO608" s="804">
        <v>0.85704271877003368</v>
      </c>
      <c r="AP608" s="784">
        <v>0</v>
      </c>
      <c r="AQ608" s="797">
        <v>17591.743951399545</v>
      </c>
      <c r="AR608" s="798">
        <v>1.4268611714138273</v>
      </c>
      <c r="AS608" s="798">
        <v>0</v>
      </c>
      <c r="AT608" s="798">
        <v>0</v>
      </c>
      <c r="AU608" s="784">
        <v>0</v>
      </c>
      <c r="AV608" s="798">
        <v>15618.884692252026</v>
      </c>
      <c r="AW608" s="798">
        <v>1.2228809776559015</v>
      </c>
      <c r="AX608" s="798">
        <v>0</v>
      </c>
      <c r="AY608" s="798">
        <v>0</v>
      </c>
      <c r="AZ608" s="784"/>
      <c r="BA608" s="798">
        <v>0</v>
      </c>
      <c r="BB608" s="798">
        <v>15618.884692252026</v>
      </c>
      <c r="BC608" s="798">
        <v>15618.884692252026</v>
      </c>
      <c r="BD608" s="798">
        <v>13306.163687170672</v>
      </c>
      <c r="BE608" s="798">
        <v>0</v>
      </c>
      <c r="BF608" s="798">
        <v>0</v>
      </c>
      <c r="BG608" s="798">
        <v>0</v>
      </c>
      <c r="BH608" s="798">
        <v>0</v>
      </c>
      <c r="BI608" s="798">
        <v>0</v>
      </c>
      <c r="BJ608" s="798">
        <v>0</v>
      </c>
      <c r="BK608" s="798">
        <v>0</v>
      </c>
      <c r="BL608" s="798">
        <v>0</v>
      </c>
      <c r="BM608" s="798">
        <v>0</v>
      </c>
      <c r="BN608" s="798">
        <v>0</v>
      </c>
      <c r="BO608" s="798">
        <v>0</v>
      </c>
      <c r="BP608" s="798">
        <v>0</v>
      </c>
      <c r="BQ608" s="798">
        <v>0</v>
      </c>
      <c r="BR608" s="798">
        <v>0</v>
      </c>
      <c r="BS608" s="798">
        <v>0</v>
      </c>
      <c r="BT608" s="798">
        <v>0</v>
      </c>
      <c r="BU608" s="798">
        <v>0</v>
      </c>
      <c r="BV608" s="798">
        <v>0</v>
      </c>
      <c r="BW608" s="798">
        <v>0</v>
      </c>
      <c r="BX608" s="798">
        <v>0</v>
      </c>
      <c r="BY608" s="798">
        <v>0</v>
      </c>
      <c r="BZ608" s="798">
        <v>0</v>
      </c>
      <c r="CA608" s="784"/>
      <c r="CB608" s="798">
        <v>0</v>
      </c>
      <c r="CC608" s="798">
        <v>1.2228809776559015</v>
      </c>
      <c r="CD608" s="798">
        <v>1.2228809776559015</v>
      </c>
      <c r="CE608" s="798">
        <v>1.0418064272341172</v>
      </c>
      <c r="CF608" s="798">
        <v>0</v>
      </c>
      <c r="CG608" s="798">
        <v>0</v>
      </c>
      <c r="CH608" s="798">
        <v>0</v>
      </c>
      <c r="CI608" s="798">
        <v>0</v>
      </c>
      <c r="CJ608" s="798">
        <v>0</v>
      </c>
      <c r="CK608" s="798">
        <v>0</v>
      </c>
      <c r="CL608" s="798">
        <v>0</v>
      </c>
      <c r="CM608" s="798">
        <v>0</v>
      </c>
      <c r="CN608" s="798">
        <v>0</v>
      </c>
      <c r="CO608" s="798">
        <v>0</v>
      </c>
      <c r="CP608" s="798">
        <v>0</v>
      </c>
      <c r="CQ608" s="798">
        <v>0</v>
      </c>
      <c r="CR608" s="798">
        <v>0</v>
      </c>
      <c r="CS608" s="798">
        <v>0</v>
      </c>
      <c r="CT608" s="798">
        <v>0</v>
      </c>
      <c r="CU608" s="798">
        <v>0</v>
      </c>
      <c r="CV608" s="798">
        <v>0</v>
      </c>
      <c r="CW608" s="798">
        <v>0</v>
      </c>
      <c r="CX608" s="798">
        <v>0</v>
      </c>
      <c r="CY608" s="798">
        <v>0</v>
      </c>
      <c r="CZ608" s="798">
        <v>0</v>
      </c>
      <c r="DA608" s="799">
        <v>0</v>
      </c>
    </row>
    <row r="609" spans="2:105">
      <c r="B609" s="780">
        <v>19615</v>
      </c>
      <c r="C609" s="781" t="s">
        <v>682</v>
      </c>
      <c r="D609" s="781" t="s">
        <v>877</v>
      </c>
      <c r="E609" s="781" t="s">
        <v>120</v>
      </c>
      <c r="F609" s="781" t="s">
        <v>820</v>
      </c>
      <c r="G609" s="806" t="s">
        <v>821</v>
      </c>
      <c r="H609" s="807">
        <v>2016</v>
      </c>
      <c r="I609" s="784"/>
      <c r="J609" s="841" t="s">
        <v>1034</v>
      </c>
      <c r="K609" s="842"/>
      <c r="L609" s="764" t="s">
        <v>741</v>
      </c>
      <c r="M609" s="781"/>
      <c r="N609" s="781"/>
      <c r="O609" s="781"/>
      <c r="P609" s="781"/>
      <c r="Q609" s="781"/>
      <c r="R609" s="781"/>
      <c r="S609" s="784"/>
      <c r="T609" s="843" t="s">
        <v>833</v>
      </c>
      <c r="U609" s="781" t="s">
        <v>764</v>
      </c>
      <c r="V609" s="801">
        <v>42578</v>
      </c>
      <c r="W609" s="801">
        <v>42578</v>
      </c>
      <c r="X609" s="801">
        <v>42578</v>
      </c>
      <c r="Y609" s="787" t="s">
        <v>864</v>
      </c>
      <c r="Z609" s="787">
        <v>60</v>
      </c>
      <c r="AA609" s="844" t="s">
        <v>833</v>
      </c>
      <c r="AB609" s="787">
        <v>1544</v>
      </c>
      <c r="AC609" s="790">
        <v>42735</v>
      </c>
      <c r="AD609" s="784"/>
      <c r="AE609" s="843" t="s">
        <v>825</v>
      </c>
      <c r="AF609" s="781"/>
      <c r="AG609" s="781"/>
      <c r="AH609" s="791"/>
      <c r="AI609" s="792">
        <v>8680.16</v>
      </c>
      <c r="AJ609" s="793">
        <v>2.64</v>
      </c>
      <c r="AK609" s="784">
        <v>0</v>
      </c>
      <c r="AL609" s="845">
        <v>0.76822464878567798</v>
      </c>
      <c r="AM609" s="803">
        <v>0.52632916622394865</v>
      </c>
      <c r="AN609" s="803">
        <v>0.88785311651886778</v>
      </c>
      <c r="AO609" s="804">
        <v>0.85704271877003368</v>
      </c>
      <c r="AP609" s="784">
        <v>0</v>
      </c>
      <c r="AQ609" s="797">
        <v>6668.3128674034906</v>
      </c>
      <c r="AR609" s="798">
        <v>1.3895089988312244</v>
      </c>
      <c r="AS609" s="798">
        <v>6668.3128674034906</v>
      </c>
      <c r="AT609" s="798">
        <v>1.3895089988312244</v>
      </c>
      <c r="AU609" s="784">
        <v>0</v>
      </c>
      <c r="AV609" s="798">
        <v>5920.4823612470564</v>
      </c>
      <c r="AW609" s="798">
        <v>1.19086857011374</v>
      </c>
      <c r="AX609" s="798">
        <v>5920.4823612470564</v>
      </c>
      <c r="AY609" s="798">
        <v>1.19086857011374</v>
      </c>
      <c r="AZ609" s="784"/>
      <c r="BA609" s="798">
        <v>0</v>
      </c>
      <c r="BB609" s="798">
        <v>5920.4823612470564</v>
      </c>
      <c r="BC609" s="798">
        <v>5920.4823612470564</v>
      </c>
      <c r="BD609" s="798">
        <v>5920.4823612470564</v>
      </c>
      <c r="BE609" s="798">
        <v>5920.4823612470564</v>
      </c>
      <c r="BF609" s="798">
        <v>5920.4823612470564</v>
      </c>
      <c r="BG609" s="798">
        <v>5398.5518397348833</v>
      </c>
      <c r="BH609" s="798">
        <v>4158.0621179590344</v>
      </c>
      <c r="BI609" s="798">
        <v>4158.0621179590344</v>
      </c>
      <c r="BJ609" s="798">
        <v>4158.0621179590344</v>
      </c>
      <c r="BK609" s="798">
        <v>893.53122549580758</v>
      </c>
      <c r="BL609" s="798">
        <v>0</v>
      </c>
      <c r="BM609" s="798">
        <v>0</v>
      </c>
      <c r="BN609" s="798">
        <v>0</v>
      </c>
      <c r="BO609" s="798">
        <v>0</v>
      </c>
      <c r="BP609" s="798">
        <v>0</v>
      </c>
      <c r="BQ609" s="798">
        <v>0</v>
      </c>
      <c r="BR609" s="798">
        <v>0</v>
      </c>
      <c r="BS609" s="798">
        <v>0</v>
      </c>
      <c r="BT609" s="798">
        <v>0</v>
      </c>
      <c r="BU609" s="798">
        <v>0</v>
      </c>
      <c r="BV609" s="798">
        <v>0</v>
      </c>
      <c r="BW609" s="798">
        <v>0</v>
      </c>
      <c r="BX609" s="798">
        <v>0</v>
      </c>
      <c r="BY609" s="798">
        <v>0</v>
      </c>
      <c r="BZ609" s="798">
        <v>0</v>
      </c>
      <c r="CA609" s="784"/>
      <c r="CB609" s="798">
        <v>0</v>
      </c>
      <c r="CC609" s="798">
        <v>1.19086857011374</v>
      </c>
      <c r="CD609" s="798">
        <v>1.19086857011374</v>
      </c>
      <c r="CE609" s="798">
        <v>1.19086857011374</v>
      </c>
      <c r="CF609" s="798">
        <v>1.19086857011374</v>
      </c>
      <c r="CG609" s="798">
        <v>1.19086857011374</v>
      </c>
      <c r="CH609" s="798">
        <v>1.1505416312520353</v>
      </c>
      <c r="CI609" s="798">
        <v>1.0546952472856572</v>
      </c>
      <c r="CJ609" s="798">
        <v>1.0546952472856572</v>
      </c>
      <c r="CK609" s="798">
        <v>1.0546952472856572</v>
      </c>
      <c r="CL609" s="798">
        <v>0.22664479512257296</v>
      </c>
      <c r="CM609" s="798">
        <v>0</v>
      </c>
      <c r="CN609" s="798">
        <v>0</v>
      </c>
      <c r="CO609" s="798">
        <v>0</v>
      </c>
      <c r="CP609" s="798">
        <v>0</v>
      </c>
      <c r="CQ609" s="798">
        <v>0</v>
      </c>
      <c r="CR609" s="798">
        <v>0</v>
      </c>
      <c r="CS609" s="798">
        <v>0</v>
      </c>
      <c r="CT609" s="798">
        <v>0</v>
      </c>
      <c r="CU609" s="798">
        <v>0</v>
      </c>
      <c r="CV609" s="798">
        <v>0</v>
      </c>
      <c r="CW609" s="798">
        <v>0</v>
      </c>
      <c r="CX609" s="798">
        <v>0</v>
      </c>
      <c r="CY609" s="798">
        <v>0</v>
      </c>
      <c r="CZ609" s="798">
        <v>0</v>
      </c>
      <c r="DA609" s="799">
        <v>0</v>
      </c>
    </row>
    <row r="610" spans="2:105">
      <c r="B610" s="780">
        <v>19614</v>
      </c>
      <c r="C610" s="781" t="s">
        <v>682</v>
      </c>
      <c r="D610" s="781" t="s">
        <v>877</v>
      </c>
      <c r="E610" s="781" t="s">
        <v>120</v>
      </c>
      <c r="F610" s="781" t="s">
        <v>820</v>
      </c>
      <c r="G610" s="806" t="s">
        <v>821</v>
      </c>
      <c r="H610" s="807">
        <v>2016</v>
      </c>
      <c r="I610" s="784"/>
      <c r="J610" s="841" t="s">
        <v>1035</v>
      </c>
      <c r="K610" s="842"/>
      <c r="L610" s="764" t="s">
        <v>741</v>
      </c>
      <c r="M610" s="781"/>
      <c r="N610" s="781"/>
      <c r="O610" s="781"/>
      <c r="P610" s="781"/>
      <c r="Q610" s="781"/>
      <c r="R610" s="781"/>
      <c r="S610" s="784"/>
      <c r="T610" s="843" t="s">
        <v>833</v>
      </c>
      <c r="U610" s="781" t="s">
        <v>764</v>
      </c>
      <c r="V610" s="801">
        <v>42577</v>
      </c>
      <c r="W610" s="801">
        <v>42577</v>
      </c>
      <c r="X610" s="801">
        <v>42577</v>
      </c>
      <c r="Y610" s="787" t="s">
        <v>864</v>
      </c>
      <c r="Z610" s="787">
        <v>62</v>
      </c>
      <c r="AA610" s="844" t="s">
        <v>833</v>
      </c>
      <c r="AB610" s="787">
        <v>1465</v>
      </c>
      <c r="AC610" s="790">
        <v>42735</v>
      </c>
      <c r="AD610" s="784"/>
      <c r="AE610" s="843" t="s">
        <v>825</v>
      </c>
      <c r="AF610" s="781"/>
      <c r="AG610" s="781"/>
      <c r="AH610" s="791"/>
      <c r="AI610" s="792">
        <v>8309.39</v>
      </c>
      <c r="AJ610" s="793">
        <v>2.7399999999999998</v>
      </c>
      <c r="AK610" s="784">
        <v>0</v>
      </c>
      <c r="AL610" s="845">
        <v>0.66877539772417816</v>
      </c>
      <c r="AM610" s="803">
        <v>0.47486412056479416</v>
      </c>
      <c r="AN610" s="803">
        <v>0.88785311651886756</v>
      </c>
      <c r="AO610" s="804">
        <v>0.85704271877003368</v>
      </c>
      <c r="AP610" s="784">
        <v>0</v>
      </c>
      <c r="AQ610" s="797">
        <v>5557.1156020953085</v>
      </c>
      <c r="AR610" s="798">
        <v>1.3011276903475359</v>
      </c>
      <c r="AS610" s="798">
        <v>5557.1156020953085</v>
      </c>
      <c r="AT610" s="798">
        <v>1.3011276903475359</v>
      </c>
      <c r="AU610" s="784">
        <v>0</v>
      </c>
      <c r="AV610" s="798">
        <v>4933.9024061759428</v>
      </c>
      <c r="AW610" s="798">
        <v>1.1151220132024267</v>
      </c>
      <c r="AX610" s="798">
        <v>4933.9024061759428</v>
      </c>
      <c r="AY610" s="798">
        <v>1.1151220132024267</v>
      </c>
      <c r="AZ610" s="784"/>
      <c r="BA610" s="798">
        <v>0</v>
      </c>
      <c r="BB610" s="798">
        <v>4933.9024061759428</v>
      </c>
      <c r="BC610" s="798">
        <v>4933.9024061759428</v>
      </c>
      <c r="BD610" s="798">
        <v>4933.9024061759428</v>
      </c>
      <c r="BE610" s="798">
        <v>4933.9024061759428</v>
      </c>
      <c r="BF610" s="798">
        <v>4933.9024061759428</v>
      </c>
      <c r="BG610" s="798">
        <v>4933.9024061759428</v>
      </c>
      <c r="BH610" s="798">
        <v>4933.9024061759428</v>
      </c>
      <c r="BI610" s="798">
        <v>4933.9024061759428</v>
      </c>
      <c r="BJ610" s="798">
        <v>1291.358461894037</v>
      </c>
      <c r="BK610" s="798">
        <v>0</v>
      </c>
      <c r="BL610" s="798">
        <v>0</v>
      </c>
      <c r="BM610" s="798">
        <v>0</v>
      </c>
      <c r="BN610" s="798">
        <v>0</v>
      </c>
      <c r="BO610" s="798">
        <v>0</v>
      </c>
      <c r="BP610" s="798">
        <v>0</v>
      </c>
      <c r="BQ610" s="798">
        <v>0</v>
      </c>
      <c r="BR610" s="798">
        <v>0</v>
      </c>
      <c r="BS610" s="798">
        <v>0</v>
      </c>
      <c r="BT610" s="798">
        <v>0</v>
      </c>
      <c r="BU610" s="798">
        <v>0</v>
      </c>
      <c r="BV610" s="798">
        <v>0</v>
      </c>
      <c r="BW610" s="798">
        <v>0</v>
      </c>
      <c r="BX610" s="798">
        <v>0</v>
      </c>
      <c r="BY610" s="798">
        <v>0</v>
      </c>
      <c r="BZ610" s="798">
        <v>0</v>
      </c>
      <c r="CA610" s="784"/>
      <c r="CB610" s="798">
        <v>0</v>
      </c>
      <c r="CC610" s="798">
        <v>1.1151220132024267</v>
      </c>
      <c r="CD610" s="798">
        <v>1.1151220132024267</v>
      </c>
      <c r="CE610" s="798">
        <v>1.1151220132024267</v>
      </c>
      <c r="CF610" s="798">
        <v>1.1151220132024267</v>
      </c>
      <c r="CG610" s="798">
        <v>1.1151220132024267</v>
      </c>
      <c r="CH610" s="798">
        <v>1.1151220132024267</v>
      </c>
      <c r="CI610" s="798">
        <v>1.1151220132024267</v>
      </c>
      <c r="CJ610" s="798">
        <v>1.1151220132024267</v>
      </c>
      <c r="CK610" s="798">
        <v>0.29186273445351085</v>
      </c>
      <c r="CL610" s="798">
        <v>0</v>
      </c>
      <c r="CM610" s="798">
        <v>0</v>
      </c>
      <c r="CN610" s="798">
        <v>0</v>
      </c>
      <c r="CO610" s="798">
        <v>0</v>
      </c>
      <c r="CP610" s="798">
        <v>0</v>
      </c>
      <c r="CQ610" s="798">
        <v>0</v>
      </c>
      <c r="CR610" s="798">
        <v>0</v>
      </c>
      <c r="CS610" s="798">
        <v>0</v>
      </c>
      <c r="CT610" s="798">
        <v>0</v>
      </c>
      <c r="CU610" s="798">
        <v>0</v>
      </c>
      <c r="CV610" s="798">
        <v>0</v>
      </c>
      <c r="CW610" s="798">
        <v>0</v>
      </c>
      <c r="CX610" s="798">
        <v>0</v>
      </c>
      <c r="CY610" s="798">
        <v>0</v>
      </c>
      <c r="CZ610" s="798">
        <v>0</v>
      </c>
      <c r="DA610" s="799">
        <v>0</v>
      </c>
    </row>
    <row r="611" spans="2:105">
      <c r="B611" s="780">
        <v>19613</v>
      </c>
      <c r="C611" s="781" t="s">
        <v>682</v>
      </c>
      <c r="D611" s="781" t="s">
        <v>877</v>
      </c>
      <c r="E611" s="781" t="s">
        <v>120</v>
      </c>
      <c r="F611" s="781" t="s">
        <v>820</v>
      </c>
      <c r="G611" s="806" t="s">
        <v>821</v>
      </c>
      <c r="H611" s="807">
        <v>2016</v>
      </c>
      <c r="I611" s="784"/>
      <c r="J611" s="841" t="s">
        <v>1036</v>
      </c>
      <c r="K611" s="842"/>
      <c r="L611" s="764" t="s">
        <v>741</v>
      </c>
      <c r="M611" s="781"/>
      <c r="N611" s="781"/>
      <c r="O611" s="781"/>
      <c r="P611" s="781"/>
      <c r="Q611" s="781"/>
      <c r="R611" s="781"/>
      <c r="S611" s="784"/>
      <c r="T611" s="843" t="s">
        <v>833</v>
      </c>
      <c r="U611" s="781" t="s">
        <v>764</v>
      </c>
      <c r="V611" s="801">
        <v>42577</v>
      </c>
      <c r="W611" s="801">
        <v>42577</v>
      </c>
      <c r="X611" s="801">
        <v>42577</v>
      </c>
      <c r="Y611" s="787" t="s">
        <v>864</v>
      </c>
      <c r="Z611" s="787">
        <v>69</v>
      </c>
      <c r="AA611" s="844" t="s">
        <v>833</v>
      </c>
      <c r="AB611" s="787">
        <v>1817.4</v>
      </c>
      <c r="AC611" s="790">
        <v>42735</v>
      </c>
      <c r="AD611" s="784"/>
      <c r="AE611" s="843" t="s">
        <v>825</v>
      </c>
      <c r="AF611" s="781"/>
      <c r="AG611" s="781"/>
      <c r="AH611" s="791"/>
      <c r="AI611" s="792">
        <v>17703.78</v>
      </c>
      <c r="AJ611" s="793">
        <v>2.69</v>
      </c>
      <c r="AK611" s="784">
        <v>0</v>
      </c>
      <c r="AL611" s="845">
        <v>0.74194378331313549</v>
      </c>
      <c r="AM611" s="803">
        <v>0.52655910971224307</v>
      </c>
      <c r="AN611" s="803">
        <v>0.88785311651886756</v>
      </c>
      <c r="AO611" s="804">
        <v>0.85704271877003357</v>
      </c>
      <c r="AP611" s="784">
        <v>0</v>
      </c>
      <c r="AQ611" s="797">
        <v>13135.209512143421</v>
      </c>
      <c r="AR611" s="798">
        <v>1.4164440051259339</v>
      </c>
      <c r="AS611" s="798">
        <v>3077.3515069884625</v>
      </c>
      <c r="AT611" s="798">
        <v>0.33048587343335517</v>
      </c>
      <c r="AU611" s="784">
        <v>0</v>
      </c>
      <c r="AV611" s="798">
        <v>11662.136701484811</v>
      </c>
      <c r="AW611" s="798">
        <v>1.2139530211386458</v>
      </c>
      <c r="AX611" s="798">
        <v>2732.2361261037404</v>
      </c>
      <c r="AY611" s="798">
        <v>0.28324051148241192</v>
      </c>
      <c r="AZ611" s="784"/>
      <c r="BA611" s="798">
        <v>0</v>
      </c>
      <c r="BB611" s="798">
        <v>11662.136701484811</v>
      </c>
      <c r="BC611" s="798">
        <v>11662.136701484811</v>
      </c>
      <c r="BD611" s="798">
        <v>11662.136701484811</v>
      </c>
      <c r="BE611" s="798">
        <v>9901.6938743333267</v>
      </c>
      <c r="BF611" s="798">
        <v>2732.2361261037404</v>
      </c>
      <c r="BG611" s="798">
        <v>2732.2361261037404</v>
      </c>
      <c r="BH611" s="798">
        <v>2732.2361261037404</v>
      </c>
      <c r="BI611" s="798">
        <v>1654.9687030947821</v>
      </c>
      <c r="BJ611" s="798">
        <v>0</v>
      </c>
      <c r="BK611" s="798">
        <v>0</v>
      </c>
      <c r="BL611" s="798">
        <v>0</v>
      </c>
      <c r="BM611" s="798">
        <v>0</v>
      </c>
      <c r="BN611" s="798">
        <v>0</v>
      </c>
      <c r="BO611" s="798">
        <v>0</v>
      </c>
      <c r="BP611" s="798">
        <v>0</v>
      </c>
      <c r="BQ611" s="798">
        <v>0</v>
      </c>
      <c r="BR611" s="798">
        <v>0</v>
      </c>
      <c r="BS611" s="798">
        <v>0</v>
      </c>
      <c r="BT611" s="798">
        <v>0</v>
      </c>
      <c r="BU611" s="798">
        <v>0</v>
      </c>
      <c r="BV611" s="798">
        <v>0</v>
      </c>
      <c r="BW611" s="798">
        <v>0</v>
      </c>
      <c r="BX611" s="798">
        <v>0</v>
      </c>
      <c r="BY611" s="798">
        <v>0</v>
      </c>
      <c r="BZ611" s="798">
        <v>0</v>
      </c>
      <c r="CA611" s="784"/>
      <c r="CB611" s="798">
        <v>0</v>
      </c>
      <c r="CC611" s="798">
        <v>1.2139530211386458</v>
      </c>
      <c r="CD611" s="798">
        <v>1.2139530211386458</v>
      </c>
      <c r="CE611" s="798">
        <v>1.2139530211386458</v>
      </c>
      <c r="CF611" s="798">
        <v>1.0304721248024</v>
      </c>
      <c r="CG611" s="798">
        <v>0.28324051148241192</v>
      </c>
      <c r="CH611" s="798">
        <v>0.28324051148241192</v>
      </c>
      <c r="CI611" s="798">
        <v>0.28324051148241192</v>
      </c>
      <c r="CJ611" s="798">
        <v>0.17156430129646558</v>
      </c>
      <c r="CK611" s="798">
        <v>0</v>
      </c>
      <c r="CL611" s="798">
        <v>0</v>
      </c>
      <c r="CM611" s="798">
        <v>0</v>
      </c>
      <c r="CN611" s="798">
        <v>0</v>
      </c>
      <c r="CO611" s="798">
        <v>0</v>
      </c>
      <c r="CP611" s="798">
        <v>0</v>
      </c>
      <c r="CQ611" s="798">
        <v>0</v>
      </c>
      <c r="CR611" s="798">
        <v>0</v>
      </c>
      <c r="CS611" s="798">
        <v>0</v>
      </c>
      <c r="CT611" s="798">
        <v>0</v>
      </c>
      <c r="CU611" s="798">
        <v>0</v>
      </c>
      <c r="CV611" s="798">
        <v>0</v>
      </c>
      <c r="CW611" s="798">
        <v>0</v>
      </c>
      <c r="CX611" s="798">
        <v>0</v>
      </c>
      <c r="CY611" s="798">
        <v>0</v>
      </c>
      <c r="CZ611" s="798">
        <v>0</v>
      </c>
      <c r="DA611" s="799">
        <v>0</v>
      </c>
    </row>
    <row r="612" spans="2:105">
      <c r="B612" s="780">
        <v>19580</v>
      </c>
      <c r="C612" s="781" t="s">
        <v>682</v>
      </c>
      <c r="D612" s="781" t="s">
        <v>877</v>
      </c>
      <c r="E612" s="781" t="s">
        <v>120</v>
      </c>
      <c r="F612" s="781" t="s">
        <v>820</v>
      </c>
      <c r="G612" s="806" t="s">
        <v>821</v>
      </c>
      <c r="H612" s="807">
        <v>2016</v>
      </c>
      <c r="I612" s="784"/>
      <c r="J612" s="841" t="s">
        <v>1037</v>
      </c>
      <c r="K612" s="842"/>
      <c r="L612" s="764" t="s">
        <v>741</v>
      </c>
      <c r="M612" s="781"/>
      <c r="N612" s="781"/>
      <c r="O612" s="781"/>
      <c r="P612" s="781"/>
      <c r="Q612" s="781"/>
      <c r="R612" s="781"/>
      <c r="S612" s="784"/>
      <c r="T612" s="843" t="s">
        <v>833</v>
      </c>
      <c r="U612" s="781" t="s">
        <v>764</v>
      </c>
      <c r="V612" s="801">
        <v>42573.014953703707</v>
      </c>
      <c r="W612" s="801">
        <v>42563</v>
      </c>
      <c r="X612" s="801">
        <v>42563</v>
      </c>
      <c r="Y612" s="787" t="s">
        <v>864</v>
      </c>
      <c r="Z612" s="787">
        <v>88</v>
      </c>
      <c r="AA612" s="844" t="s">
        <v>833</v>
      </c>
      <c r="AB612" s="787">
        <v>1997</v>
      </c>
      <c r="AC612" s="790">
        <v>42643</v>
      </c>
      <c r="AD612" s="784"/>
      <c r="AE612" s="843" t="s">
        <v>825</v>
      </c>
      <c r="AF612" s="781"/>
      <c r="AG612" s="781"/>
      <c r="AH612" s="791"/>
      <c r="AI612" s="792">
        <v>16655.427</v>
      </c>
      <c r="AJ612" s="793">
        <v>4.7329999999999997</v>
      </c>
      <c r="AK612" s="784">
        <v>0</v>
      </c>
      <c r="AL612" s="845">
        <v>0.8950472651353798</v>
      </c>
      <c r="AM612" s="803">
        <v>0.63554975660260615</v>
      </c>
      <c r="AN612" s="803">
        <v>0.88785311651886767</v>
      </c>
      <c r="AO612" s="804">
        <v>0.85704271877003357</v>
      </c>
      <c r="AP612" s="784">
        <v>0</v>
      </c>
      <c r="AQ612" s="797">
        <v>14907.394386011963</v>
      </c>
      <c r="AR612" s="798">
        <v>3.0080569980001348</v>
      </c>
      <c r="AS612" s="798">
        <v>14907.394386011963</v>
      </c>
      <c r="AT612" s="798">
        <v>3.0080569980001348</v>
      </c>
      <c r="AU612" s="784">
        <v>0</v>
      </c>
      <c r="AV612" s="798">
        <v>13235.576564796593</v>
      </c>
      <c r="AW612" s="798">
        <v>2.5780333477812611</v>
      </c>
      <c r="AX612" s="798">
        <v>13235.576564796593</v>
      </c>
      <c r="AY612" s="798">
        <v>2.5780333477812611</v>
      </c>
      <c r="AZ612" s="784"/>
      <c r="BA612" s="798">
        <v>0</v>
      </c>
      <c r="BB612" s="798">
        <v>13235.576564796593</v>
      </c>
      <c r="BC612" s="798">
        <v>13235.576564796593</v>
      </c>
      <c r="BD612" s="798">
        <v>13235.576564796593</v>
      </c>
      <c r="BE612" s="798">
        <v>13235.576564796593</v>
      </c>
      <c r="BF612" s="798">
        <v>13235.576564796593</v>
      </c>
      <c r="BG612" s="798">
        <v>13235.576564796593</v>
      </c>
      <c r="BH612" s="798">
        <v>13235.576564796593</v>
      </c>
      <c r="BI612" s="798">
        <v>1380.3514064451094</v>
      </c>
      <c r="BJ612" s="798">
        <v>0</v>
      </c>
      <c r="BK612" s="798">
        <v>0</v>
      </c>
      <c r="BL612" s="798">
        <v>0</v>
      </c>
      <c r="BM612" s="798">
        <v>0</v>
      </c>
      <c r="BN612" s="798">
        <v>0</v>
      </c>
      <c r="BO612" s="798">
        <v>0</v>
      </c>
      <c r="BP612" s="798">
        <v>0</v>
      </c>
      <c r="BQ612" s="798">
        <v>0</v>
      </c>
      <c r="BR612" s="798">
        <v>0</v>
      </c>
      <c r="BS612" s="798">
        <v>0</v>
      </c>
      <c r="BT612" s="798">
        <v>0</v>
      </c>
      <c r="BU612" s="798">
        <v>0</v>
      </c>
      <c r="BV612" s="798">
        <v>0</v>
      </c>
      <c r="BW612" s="798">
        <v>0</v>
      </c>
      <c r="BX612" s="798">
        <v>0</v>
      </c>
      <c r="BY612" s="798">
        <v>0</v>
      </c>
      <c r="BZ612" s="798">
        <v>0</v>
      </c>
      <c r="CA612" s="784"/>
      <c r="CB612" s="798">
        <v>0</v>
      </c>
      <c r="CC612" s="798">
        <v>2.5780333477812611</v>
      </c>
      <c r="CD612" s="798">
        <v>2.5780333477812611</v>
      </c>
      <c r="CE612" s="798">
        <v>2.5780333477812611</v>
      </c>
      <c r="CF612" s="798">
        <v>2.5780333477812611</v>
      </c>
      <c r="CG612" s="798">
        <v>2.5780333477812611</v>
      </c>
      <c r="CH612" s="798">
        <v>2.5780333477812611</v>
      </c>
      <c r="CI612" s="798">
        <v>2.5780333477812611</v>
      </c>
      <c r="CJ612" s="798">
        <v>0.26886565462793999</v>
      </c>
      <c r="CK612" s="798">
        <v>0</v>
      </c>
      <c r="CL612" s="798">
        <v>0</v>
      </c>
      <c r="CM612" s="798">
        <v>0</v>
      </c>
      <c r="CN612" s="798">
        <v>0</v>
      </c>
      <c r="CO612" s="798">
        <v>0</v>
      </c>
      <c r="CP612" s="798">
        <v>0</v>
      </c>
      <c r="CQ612" s="798">
        <v>0</v>
      </c>
      <c r="CR612" s="798">
        <v>0</v>
      </c>
      <c r="CS612" s="798">
        <v>0</v>
      </c>
      <c r="CT612" s="798">
        <v>0</v>
      </c>
      <c r="CU612" s="798">
        <v>0</v>
      </c>
      <c r="CV612" s="798">
        <v>0</v>
      </c>
      <c r="CW612" s="798">
        <v>0</v>
      </c>
      <c r="CX612" s="798">
        <v>0</v>
      </c>
      <c r="CY612" s="798">
        <v>0</v>
      </c>
      <c r="CZ612" s="798">
        <v>0</v>
      </c>
      <c r="DA612" s="799">
        <v>0</v>
      </c>
    </row>
    <row r="613" spans="2:105">
      <c r="B613" s="780">
        <v>19616</v>
      </c>
      <c r="C613" s="781" t="s">
        <v>682</v>
      </c>
      <c r="D613" s="781" t="s">
        <v>877</v>
      </c>
      <c r="E613" s="781" t="s">
        <v>120</v>
      </c>
      <c r="F613" s="781" t="s">
        <v>820</v>
      </c>
      <c r="G613" s="806" t="s">
        <v>821</v>
      </c>
      <c r="H613" s="807">
        <v>2016</v>
      </c>
      <c r="I613" s="784"/>
      <c r="J613" s="841" t="s">
        <v>1038</v>
      </c>
      <c r="K613" s="842"/>
      <c r="L613" s="764" t="s">
        <v>741</v>
      </c>
      <c r="M613" s="781"/>
      <c r="N613" s="781"/>
      <c r="O613" s="781"/>
      <c r="P613" s="781"/>
      <c r="Q613" s="781"/>
      <c r="R613" s="781"/>
      <c r="S613" s="784"/>
      <c r="T613" s="843" t="s">
        <v>833</v>
      </c>
      <c r="U613" s="781" t="s">
        <v>764</v>
      </c>
      <c r="V613" s="801">
        <v>42578</v>
      </c>
      <c r="W613" s="801">
        <v>42578</v>
      </c>
      <c r="X613" s="801">
        <v>42578</v>
      </c>
      <c r="Y613" s="787" t="s">
        <v>864</v>
      </c>
      <c r="Z613" s="787">
        <v>44</v>
      </c>
      <c r="AA613" s="844" t="s">
        <v>833</v>
      </c>
      <c r="AB613" s="787">
        <v>963</v>
      </c>
      <c r="AC613" s="790">
        <v>42735</v>
      </c>
      <c r="AD613" s="784"/>
      <c r="AE613" s="843" t="s">
        <v>825</v>
      </c>
      <c r="AF613" s="781"/>
      <c r="AG613" s="781"/>
      <c r="AH613" s="791"/>
      <c r="AI613" s="792">
        <v>9260.2800000000007</v>
      </c>
      <c r="AJ613" s="793">
        <v>2.0900000000000003</v>
      </c>
      <c r="AK613" s="784">
        <v>0</v>
      </c>
      <c r="AL613" s="845">
        <v>0.6647240560126062</v>
      </c>
      <c r="AM613" s="803">
        <v>0.47212008260872729</v>
      </c>
      <c r="AN613" s="803">
        <v>0.88785311651886767</v>
      </c>
      <c r="AO613" s="804">
        <v>0.85704271877003346</v>
      </c>
      <c r="AP613" s="784">
        <v>0</v>
      </c>
      <c r="AQ613" s="797">
        <v>6155.5308814124173</v>
      </c>
      <c r="AR613" s="798">
        <v>0.98673097265224019</v>
      </c>
      <c r="AS613" s="798">
        <v>6155.5308814124173</v>
      </c>
      <c r="AT613" s="798">
        <v>0.98673097265224019</v>
      </c>
      <c r="AU613" s="784">
        <v>0</v>
      </c>
      <c r="AV613" s="798">
        <v>5465.2072768901471</v>
      </c>
      <c r="AW613" s="798">
        <v>0.8456705954964755</v>
      </c>
      <c r="AX613" s="798">
        <v>5465.2072768901471</v>
      </c>
      <c r="AY613" s="798">
        <v>0.8456705954964755</v>
      </c>
      <c r="AZ613" s="784"/>
      <c r="BA613" s="798">
        <v>0</v>
      </c>
      <c r="BB613" s="798">
        <v>5465.2072768901471</v>
      </c>
      <c r="BC613" s="798">
        <v>5465.2072768901471</v>
      </c>
      <c r="BD613" s="798">
        <v>5465.2072768901471</v>
      </c>
      <c r="BE613" s="798">
        <v>5465.2072768901471</v>
      </c>
      <c r="BF613" s="798">
        <v>5465.2072768901471</v>
      </c>
      <c r="BG613" s="798">
        <v>3481.2199678048851</v>
      </c>
      <c r="BH613" s="798">
        <v>0</v>
      </c>
      <c r="BI613" s="798">
        <v>0</v>
      </c>
      <c r="BJ613" s="798">
        <v>0</v>
      </c>
      <c r="BK613" s="798">
        <v>0</v>
      </c>
      <c r="BL613" s="798">
        <v>0</v>
      </c>
      <c r="BM613" s="798">
        <v>0</v>
      </c>
      <c r="BN613" s="798">
        <v>0</v>
      </c>
      <c r="BO613" s="798">
        <v>0</v>
      </c>
      <c r="BP613" s="798">
        <v>0</v>
      </c>
      <c r="BQ613" s="798">
        <v>0</v>
      </c>
      <c r="BR613" s="798">
        <v>0</v>
      </c>
      <c r="BS613" s="798">
        <v>0</v>
      </c>
      <c r="BT613" s="798">
        <v>0</v>
      </c>
      <c r="BU613" s="798">
        <v>0</v>
      </c>
      <c r="BV613" s="798">
        <v>0</v>
      </c>
      <c r="BW613" s="798">
        <v>0</v>
      </c>
      <c r="BX613" s="798">
        <v>0</v>
      </c>
      <c r="BY613" s="798">
        <v>0</v>
      </c>
      <c r="BZ613" s="798">
        <v>0</v>
      </c>
      <c r="CA613" s="784"/>
      <c r="CB613" s="798">
        <v>0</v>
      </c>
      <c r="CC613" s="798">
        <v>0.8456705954964755</v>
      </c>
      <c r="CD613" s="798">
        <v>0.8456705954964755</v>
      </c>
      <c r="CE613" s="798">
        <v>0.8456705954964755</v>
      </c>
      <c r="CF613" s="798">
        <v>0.8456705954964755</v>
      </c>
      <c r="CG613" s="798">
        <v>0.8456705954964755</v>
      </c>
      <c r="CH613" s="798">
        <v>0.53867405462853279</v>
      </c>
      <c r="CI613" s="798">
        <v>0</v>
      </c>
      <c r="CJ613" s="798">
        <v>0</v>
      </c>
      <c r="CK613" s="798">
        <v>0</v>
      </c>
      <c r="CL613" s="798">
        <v>0</v>
      </c>
      <c r="CM613" s="798">
        <v>0</v>
      </c>
      <c r="CN613" s="798">
        <v>0</v>
      </c>
      <c r="CO613" s="798">
        <v>0</v>
      </c>
      <c r="CP613" s="798">
        <v>0</v>
      </c>
      <c r="CQ613" s="798">
        <v>0</v>
      </c>
      <c r="CR613" s="798">
        <v>0</v>
      </c>
      <c r="CS613" s="798">
        <v>0</v>
      </c>
      <c r="CT613" s="798">
        <v>0</v>
      </c>
      <c r="CU613" s="798">
        <v>0</v>
      </c>
      <c r="CV613" s="798">
        <v>0</v>
      </c>
      <c r="CW613" s="798">
        <v>0</v>
      </c>
      <c r="CX613" s="798">
        <v>0</v>
      </c>
      <c r="CY613" s="798">
        <v>0</v>
      </c>
      <c r="CZ613" s="798">
        <v>0</v>
      </c>
      <c r="DA613" s="799">
        <v>0</v>
      </c>
    </row>
    <row r="614" spans="2:105">
      <c r="B614" s="780">
        <v>19617</v>
      </c>
      <c r="C614" s="781" t="s">
        <v>682</v>
      </c>
      <c r="D614" s="781" t="s">
        <v>877</v>
      </c>
      <c r="E614" s="781" t="s">
        <v>120</v>
      </c>
      <c r="F614" s="781" t="s">
        <v>820</v>
      </c>
      <c r="G614" s="806" t="s">
        <v>821</v>
      </c>
      <c r="H614" s="807">
        <v>2016</v>
      </c>
      <c r="I614" s="784"/>
      <c r="J614" s="841" t="s">
        <v>1039</v>
      </c>
      <c r="K614" s="842"/>
      <c r="L614" s="764" t="s">
        <v>741</v>
      </c>
      <c r="M614" s="781"/>
      <c r="N614" s="781"/>
      <c r="O614" s="781"/>
      <c r="P614" s="781"/>
      <c r="Q614" s="781"/>
      <c r="R614" s="781"/>
      <c r="S614" s="784"/>
      <c r="T614" s="843" t="s">
        <v>833</v>
      </c>
      <c r="U614" s="781" t="s">
        <v>764</v>
      </c>
      <c r="V614" s="801">
        <v>42579</v>
      </c>
      <c r="W614" s="801">
        <v>42579</v>
      </c>
      <c r="X614" s="801">
        <v>42579</v>
      </c>
      <c r="Y614" s="787" t="s">
        <v>864</v>
      </c>
      <c r="Z614" s="787">
        <v>82</v>
      </c>
      <c r="AA614" s="844" t="s">
        <v>833</v>
      </c>
      <c r="AB614" s="787">
        <v>1957</v>
      </c>
      <c r="AC614" s="790">
        <v>42735</v>
      </c>
      <c r="AD614" s="784"/>
      <c r="AE614" s="843" t="s">
        <v>825</v>
      </c>
      <c r="AF614" s="781"/>
      <c r="AG614" s="781"/>
      <c r="AH614" s="791"/>
      <c r="AI614" s="792">
        <v>10580.09</v>
      </c>
      <c r="AJ614" s="793">
        <v>4.51</v>
      </c>
      <c r="AK614" s="784">
        <v>0</v>
      </c>
      <c r="AL614" s="845">
        <v>0.87503133135109246</v>
      </c>
      <c r="AM614" s="803">
        <v>0.62125727803773478</v>
      </c>
      <c r="AN614" s="803">
        <v>0.88785311651886778</v>
      </c>
      <c r="AO614" s="804">
        <v>0.8570427187700338</v>
      </c>
      <c r="AP614" s="784">
        <v>0</v>
      </c>
      <c r="AQ614" s="797">
        <v>9257.9102385143797</v>
      </c>
      <c r="AR614" s="798">
        <v>2.8018703239501836</v>
      </c>
      <c r="AS614" s="798">
        <v>9257.9102385143797</v>
      </c>
      <c r="AT614" s="798">
        <v>2.8018703239501836</v>
      </c>
      <c r="AU614" s="784">
        <v>0</v>
      </c>
      <c r="AV614" s="798">
        <v>8219.6644577169263</v>
      </c>
      <c r="AW614" s="798">
        <v>2.4013225600793406</v>
      </c>
      <c r="AX614" s="798">
        <v>8219.6644577169263</v>
      </c>
      <c r="AY614" s="798">
        <v>2.4013225600793406</v>
      </c>
      <c r="AZ614" s="784"/>
      <c r="BA614" s="798">
        <v>0</v>
      </c>
      <c r="BB614" s="798">
        <v>8219.6644577169263</v>
      </c>
      <c r="BC614" s="798">
        <v>8219.6644577169263</v>
      </c>
      <c r="BD614" s="798">
        <v>8219.6644577169263</v>
      </c>
      <c r="BE614" s="798">
        <v>8219.6644577169263</v>
      </c>
      <c r="BF614" s="798">
        <v>8219.6644577169263</v>
      </c>
      <c r="BG614" s="798">
        <v>8219.6644577169263</v>
      </c>
      <c r="BH614" s="798">
        <v>8219.6644577169263</v>
      </c>
      <c r="BI614" s="798">
        <v>8219.6644577169263</v>
      </c>
      <c r="BJ614" s="798">
        <v>8219.6644577169263</v>
      </c>
      <c r="BK614" s="798">
        <v>8219.6644577169263</v>
      </c>
      <c r="BL614" s="798">
        <v>5321.0775024402519</v>
      </c>
      <c r="BM614" s="798">
        <v>0</v>
      </c>
      <c r="BN614" s="798">
        <v>0</v>
      </c>
      <c r="BO614" s="798">
        <v>0</v>
      </c>
      <c r="BP614" s="798">
        <v>0</v>
      </c>
      <c r="BQ614" s="798">
        <v>0</v>
      </c>
      <c r="BR614" s="798">
        <v>0</v>
      </c>
      <c r="BS614" s="798">
        <v>0</v>
      </c>
      <c r="BT614" s="798">
        <v>0</v>
      </c>
      <c r="BU614" s="798">
        <v>0</v>
      </c>
      <c r="BV614" s="798">
        <v>0</v>
      </c>
      <c r="BW614" s="798">
        <v>0</v>
      </c>
      <c r="BX614" s="798">
        <v>0</v>
      </c>
      <c r="BY614" s="798">
        <v>0</v>
      </c>
      <c r="BZ614" s="798">
        <v>0</v>
      </c>
      <c r="CA614" s="784"/>
      <c r="CB614" s="798">
        <v>0</v>
      </c>
      <c r="CC614" s="798">
        <v>2.4013225600793406</v>
      </c>
      <c r="CD614" s="798">
        <v>2.4013225600793406</v>
      </c>
      <c r="CE614" s="798">
        <v>2.4013225600793406</v>
      </c>
      <c r="CF614" s="798">
        <v>2.4013225600793406</v>
      </c>
      <c r="CG614" s="798">
        <v>2.4013225600793406</v>
      </c>
      <c r="CH614" s="798">
        <v>2.4013225600793406</v>
      </c>
      <c r="CI614" s="798">
        <v>2.4013225600793406</v>
      </c>
      <c r="CJ614" s="798">
        <v>2.4013225600793406</v>
      </c>
      <c r="CK614" s="798">
        <v>2.4013225600793406</v>
      </c>
      <c r="CL614" s="798">
        <v>2.4013225600793406</v>
      </c>
      <c r="CM614" s="798">
        <v>1.5545188634244431</v>
      </c>
      <c r="CN614" s="798">
        <v>0</v>
      </c>
      <c r="CO614" s="798">
        <v>0</v>
      </c>
      <c r="CP614" s="798">
        <v>0</v>
      </c>
      <c r="CQ614" s="798">
        <v>0</v>
      </c>
      <c r="CR614" s="798">
        <v>0</v>
      </c>
      <c r="CS614" s="798">
        <v>0</v>
      </c>
      <c r="CT614" s="798">
        <v>0</v>
      </c>
      <c r="CU614" s="798">
        <v>0</v>
      </c>
      <c r="CV614" s="798">
        <v>0</v>
      </c>
      <c r="CW614" s="798">
        <v>0</v>
      </c>
      <c r="CX614" s="798">
        <v>0</v>
      </c>
      <c r="CY614" s="798">
        <v>0</v>
      </c>
      <c r="CZ614" s="798">
        <v>0</v>
      </c>
      <c r="DA614" s="799">
        <v>0</v>
      </c>
    </row>
    <row r="615" spans="2:105">
      <c r="B615" s="780">
        <v>19700</v>
      </c>
      <c r="C615" s="781" t="s">
        <v>682</v>
      </c>
      <c r="D615" s="781" t="s">
        <v>877</v>
      </c>
      <c r="E615" s="781" t="s">
        <v>120</v>
      </c>
      <c r="F615" s="781" t="s">
        <v>820</v>
      </c>
      <c r="G615" s="806" t="s">
        <v>821</v>
      </c>
      <c r="H615" s="807">
        <v>2016</v>
      </c>
      <c r="I615" s="784"/>
      <c r="J615" s="841" t="s">
        <v>1040</v>
      </c>
      <c r="K615" s="842"/>
      <c r="L615" s="764" t="s">
        <v>741</v>
      </c>
      <c r="M615" s="781"/>
      <c r="N615" s="781"/>
      <c r="O615" s="781"/>
      <c r="P615" s="781"/>
      <c r="Q615" s="781"/>
      <c r="R615" s="781"/>
      <c r="S615" s="784"/>
      <c r="T615" s="843" t="s">
        <v>833</v>
      </c>
      <c r="U615" s="781" t="s">
        <v>764</v>
      </c>
      <c r="V615" s="801">
        <v>42675</v>
      </c>
      <c r="W615" s="801">
        <v>42675</v>
      </c>
      <c r="X615" s="801">
        <v>42675</v>
      </c>
      <c r="Y615" s="787" t="s">
        <v>864</v>
      </c>
      <c r="Z615" s="787">
        <v>10</v>
      </c>
      <c r="AA615" s="844" t="s">
        <v>833</v>
      </c>
      <c r="AB615" s="787">
        <v>400</v>
      </c>
      <c r="AC615" s="790">
        <v>42825</v>
      </c>
      <c r="AD615" s="784"/>
      <c r="AE615" s="843" t="s">
        <v>825</v>
      </c>
      <c r="AF615" s="781"/>
      <c r="AG615" s="781"/>
      <c r="AH615" s="791"/>
      <c r="AI615" s="792">
        <v>2016.18</v>
      </c>
      <c r="AJ615" s="793">
        <v>0.23</v>
      </c>
      <c r="AK615" s="784">
        <v>0</v>
      </c>
      <c r="AL615" s="845">
        <v>0.8950472651353798</v>
      </c>
      <c r="AM615" s="803">
        <v>0.63554975660260615</v>
      </c>
      <c r="AN615" s="803">
        <v>0.88785311651886767</v>
      </c>
      <c r="AO615" s="804">
        <v>0.85704271877003346</v>
      </c>
      <c r="AP615" s="784">
        <v>0</v>
      </c>
      <c r="AQ615" s="797">
        <v>1804.5763950206501</v>
      </c>
      <c r="AR615" s="798">
        <v>0.14617644401859942</v>
      </c>
      <c r="AS615" s="798">
        <v>1804.5763950206501</v>
      </c>
      <c r="AT615" s="798">
        <v>0.14617644401859942</v>
      </c>
      <c r="AU615" s="784">
        <v>0</v>
      </c>
      <c r="AV615" s="798">
        <v>1602.1987763154675</v>
      </c>
      <c r="AW615" s="798">
        <v>0.12527945700183604</v>
      </c>
      <c r="AX615" s="798">
        <v>1602.1987763154675</v>
      </c>
      <c r="AY615" s="798">
        <v>0.12527945700183604</v>
      </c>
      <c r="AZ615" s="784"/>
      <c r="BA615" s="798">
        <v>0</v>
      </c>
      <c r="BB615" s="798">
        <v>1602.1987763154675</v>
      </c>
      <c r="BC615" s="798">
        <v>1602.1987763154675</v>
      </c>
      <c r="BD615" s="798">
        <v>1602.1987763154675</v>
      </c>
      <c r="BE615" s="798">
        <v>1602.1987763154675</v>
      </c>
      <c r="BF615" s="798">
        <v>1602.1987763154675</v>
      </c>
      <c r="BG615" s="798">
        <v>1127.7169119172295</v>
      </c>
      <c r="BH615" s="798">
        <v>0</v>
      </c>
      <c r="BI615" s="798">
        <v>0</v>
      </c>
      <c r="BJ615" s="798">
        <v>0</v>
      </c>
      <c r="BK615" s="798">
        <v>0</v>
      </c>
      <c r="BL615" s="798">
        <v>0</v>
      </c>
      <c r="BM615" s="798">
        <v>0</v>
      </c>
      <c r="BN615" s="798">
        <v>0</v>
      </c>
      <c r="BO615" s="798">
        <v>0</v>
      </c>
      <c r="BP615" s="798">
        <v>0</v>
      </c>
      <c r="BQ615" s="798">
        <v>0</v>
      </c>
      <c r="BR615" s="798">
        <v>0</v>
      </c>
      <c r="BS615" s="798">
        <v>0</v>
      </c>
      <c r="BT615" s="798">
        <v>0</v>
      </c>
      <c r="BU615" s="798">
        <v>0</v>
      </c>
      <c r="BV615" s="798">
        <v>0</v>
      </c>
      <c r="BW615" s="798">
        <v>0</v>
      </c>
      <c r="BX615" s="798">
        <v>0</v>
      </c>
      <c r="BY615" s="798">
        <v>0</v>
      </c>
      <c r="BZ615" s="798">
        <v>0</v>
      </c>
      <c r="CA615" s="784"/>
      <c r="CB615" s="798">
        <v>0</v>
      </c>
      <c r="CC615" s="798">
        <v>0.12527945700183604</v>
      </c>
      <c r="CD615" s="798">
        <v>0.12527945700183604</v>
      </c>
      <c r="CE615" s="798">
        <v>0.12527945700183604</v>
      </c>
      <c r="CF615" s="798">
        <v>0.12527945700183604</v>
      </c>
      <c r="CG615" s="798">
        <v>0.12527945700183604</v>
      </c>
      <c r="CH615" s="798">
        <v>8.8178673249067793E-2</v>
      </c>
      <c r="CI615" s="798">
        <v>0</v>
      </c>
      <c r="CJ615" s="798">
        <v>0</v>
      </c>
      <c r="CK615" s="798">
        <v>0</v>
      </c>
      <c r="CL615" s="798">
        <v>0</v>
      </c>
      <c r="CM615" s="798">
        <v>0</v>
      </c>
      <c r="CN615" s="798">
        <v>0</v>
      </c>
      <c r="CO615" s="798">
        <v>0</v>
      </c>
      <c r="CP615" s="798">
        <v>0</v>
      </c>
      <c r="CQ615" s="798">
        <v>0</v>
      </c>
      <c r="CR615" s="798">
        <v>0</v>
      </c>
      <c r="CS615" s="798">
        <v>0</v>
      </c>
      <c r="CT615" s="798">
        <v>0</v>
      </c>
      <c r="CU615" s="798">
        <v>0</v>
      </c>
      <c r="CV615" s="798">
        <v>0</v>
      </c>
      <c r="CW615" s="798">
        <v>0</v>
      </c>
      <c r="CX615" s="798">
        <v>0</v>
      </c>
      <c r="CY615" s="798">
        <v>0</v>
      </c>
      <c r="CZ615" s="798">
        <v>0</v>
      </c>
      <c r="DA615" s="799">
        <v>0</v>
      </c>
    </row>
    <row r="616" spans="2:105">
      <c r="B616" s="800">
        <v>19127</v>
      </c>
      <c r="C616" s="781" t="s">
        <v>682</v>
      </c>
      <c r="D616" s="781" t="s">
        <v>833</v>
      </c>
      <c r="E616" s="782" t="s">
        <v>103</v>
      </c>
      <c r="F616" s="781" t="s">
        <v>828</v>
      </c>
      <c r="G616" s="806" t="s">
        <v>821</v>
      </c>
      <c r="H616" s="807">
        <v>2015</v>
      </c>
      <c r="I616" s="784"/>
      <c r="J616" s="808" t="s">
        <v>1041</v>
      </c>
      <c r="K616" s="785"/>
      <c r="L616" s="764" t="s">
        <v>384</v>
      </c>
      <c r="M616" s="781"/>
      <c r="N616" s="781"/>
      <c r="O616" s="781"/>
      <c r="P616" s="781"/>
      <c r="Q616" s="781"/>
      <c r="R616" s="781"/>
      <c r="S616" s="784"/>
      <c r="T616" s="781" t="s">
        <v>833</v>
      </c>
      <c r="U616" s="781" t="s">
        <v>765</v>
      </c>
      <c r="V616" s="781" t="s">
        <v>833</v>
      </c>
      <c r="W616" s="781" t="s">
        <v>833</v>
      </c>
      <c r="X616" s="809">
        <v>42192</v>
      </c>
      <c r="Y616" s="787" t="s">
        <v>861</v>
      </c>
      <c r="Z616" s="787">
        <v>1</v>
      </c>
      <c r="AA616" s="787"/>
      <c r="AB616" s="787">
        <v>3256</v>
      </c>
      <c r="AC616" s="802" t="s">
        <v>833</v>
      </c>
      <c r="AD616" s="784"/>
      <c r="AE616" s="781" t="s">
        <v>825</v>
      </c>
      <c r="AF616" s="781"/>
      <c r="AG616" s="781"/>
      <c r="AH616" s="791"/>
      <c r="AI616" s="792">
        <v>65127</v>
      </c>
      <c r="AJ616" s="793">
        <v>7.6</v>
      </c>
      <c r="AK616" s="784"/>
      <c r="AL616" s="810">
        <v>1.1100000000000001</v>
      </c>
      <c r="AM616" s="811">
        <v>0.89</v>
      </c>
      <c r="AN616" s="812">
        <v>0.5</v>
      </c>
      <c r="AO616" s="813">
        <v>0.5</v>
      </c>
      <c r="AP616" s="784"/>
      <c r="AQ616" s="797">
        <v>72290.97</v>
      </c>
      <c r="AR616" s="798">
        <v>6.7639999999999993</v>
      </c>
      <c r="AS616" s="798">
        <v>72290.97</v>
      </c>
      <c r="AT616" s="798">
        <v>6.7639999999999993</v>
      </c>
      <c r="AU616" s="784"/>
      <c r="AV616" s="798">
        <v>36145.485000000001</v>
      </c>
      <c r="AW616" s="798">
        <v>3.3819999999999997</v>
      </c>
      <c r="AX616" s="798">
        <v>36145.485000000001</v>
      </c>
      <c r="AY616" s="798">
        <v>3.3819999999999997</v>
      </c>
      <c r="AZ616" s="784"/>
      <c r="BA616" s="798">
        <v>36145.485000000001</v>
      </c>
      <c r="BB616" s="798">
        <v>36145.485000000001</v>
      </c>
      <c r="BC616" s="798">
        <v>36145.485000000001</v>
      </c>
      <c r="BD616" s="798">
        <v>36145.485000000001</v>
      </c>
      <c r="BE616" s="798">
        <v>36145.485000000001</v>
      </c>
      <c r="BF616" s="798">
        <v>36145.485000000001</v>
      </c>
      <c r="BG616" s="798">
        <v>36145.485000000001</v>
      </c>
      <c r="BH616" s="798">
        <v>36145.485000000001</v>
      </c>
      <c r="BI616" s="798">
        <v>36145.485000000001</v>
      </c>
      <c r="BJ616" s="798">
        <v>36145.485000000001</v>
      </c>
      <c r="BK616" s="798">
        <v>36145.485000000001</v>
      </c>
      <c r="BL616" s="798">
        <v>36145.485000000001</v>
      </c>
      <c r="BM616" s="798">
        <v>36145.485000000001</v>
      </c>
      <c r="BN616" s="798">
        <v>36145.485000000001</v>
      </c>
      <c r="BO616" s="798">
        <v>15683.827966025679</v>
      </c>
      <c r="BP616" s="798">
        <v>0</v>
      </c>
      <c r="BQ616" s="798">
        <v>0</v>
      </c>
      <c r="BR616" s="798">
        <v>0</v>
      </c>
      <c r="BS616" s="798">
        <v>0</v>
      </c>
      <c r="BT616" s="798">
        <v>0</v>
      </c>
      <c r="BU616" s="798">
        <v>0</v>
      </c>
      <c r="BV616" s="798">
        <v>0</v>
      </c>
      <c r="BW616" s="798">
        <v>0</v>
      </c>
      <c r="BX616" s="798">
        <v>0</v>
      </c>
      <c r="BY616" s="798">
        <v>0</v>
      </c>
      <c r="BZ616" s="798">
        <v>0</v>
      </c>
      <c r="CA616" s="784"/>
      <c r="CB616" s="798">
        <v>3.3819999999999997</v>
      </c>
      <c r="CC616" s="798">
        <v>3.3819999999999997</v>
      </c>
      <c r="CD616" s="798">
        <v>3.3819999999999997</v>
      </c>
      <c r="CE616" s="798">
        <v>3.3819999999999997</v>
      </c>
      <c r="CF616" s="798">
        <v>3.3819999999999997</v>
      </c>
      <c r="CG616" s="798">
        <v>3.3819999999999997</v>
      </c>
      <c r="CH616" s="798">
        <v>3.3819999999999997</v>
      </c>
      <c r="CI616" s="798">
        <v>3.3819999999999997</v>
      </c>
      <c r="CJ616" s="798">
        <v>3.3819999999999997</v>
      </c>
      <c r="CK616" s="798">
        <v>3.3819999999999997</v>
      </c>
      <c r="CL616" s="798">
        <v>3.3819999999999997</v>
      </c>
      <c r="CM616" s="798">
        <v>3.3819999999999997</v>
      </c>
      <c r="CN616" s="798">
        <v>3.3819999999999997</v>
      </c>
      <c r="CO616" s="798">
        <v>3.3819999999999997</v>
      </c>
      <c r="CP616" s="798">
        <v>1.4674780593232832</v>
      </c>
      <c r="CQ616" s="798">
        <v>0</v>
      </c>
      <c r="CR616" s="798">
        <v>0</v>
      </c>
      <c r="CS616" s="798">
        <v>0</v>
      </c>
      <c r="CT616" s="798">
        <v>0</v>
      </c>
      <c r="CU616" s="798">
        <v>0</v>
      </c>
      <c r="CV616" s="798">
        <v>0</v>
      </c>
      <c r="CW616" s="798">
        <v>0</v>
      </c>
      <c r="CX616" s="798">
        <v>0</v>
      </c>
      <c r="CY616" s="798">
        <v>0</v>
      </c>
      <c r="CZ616" s="798">
        <v>0</v>
      </c>
      <c r="DA616" s="799">
        <v>0</v>
      </c>
    </row>
    <row r="617" spans="2:105">
      <c r="B617" s="800">
        <v>19153</v>
      </c>
      <c r="C617" s="782" t="s">
        <v>682</v>
      </c>
      <c r="D617" s="782" t="s">
        <v>858</v>
      </c>
      <c r="E617" s="782" t="s">
        <v>740</v>
      </c>
      <c r="F617" s="782" t="s">
        <v>820</v>
      </c>
      <c r="G617" s="782" t="s">
        <v>821</v>
      </c>
      <c r="H617" s="815">
        <v>2016</v>
      </c>
      <c r="I617" s="816"/>
      <c r="J617" s="764">
        <v>729872</v>
      </c>
      <c r="K617" s="764"/>
      <c r="L617" s="764" t="s">
        <v>741</v>
      </c>
      <c r="M617" s="782"/>
      <c r="N617" s="782"/>
      <c r="O617" s="782"/>
      <c r="P617" s="782"/>
      <c r="Q617" s="782"/>
      <c r="R617" s="782"/>
      <c r="S617" s="816"/>
      <c r="T617" s="782" t="s">
        <v>859</v>
      </c>
      <c r="U617" s="782"/>
      <c r="V617" s="782"/>
      <c r="W617" s="782"/>
      <c r="X617" s="801">
        <v>42463</v>
      </c>
      <c r="Y617" s="815" t="s">
        <v>862</v>
      </c>
      <c r="Z617" s="815">
        <v>1</v>
      </c>
      <c r="AA617" s="815"/>
      <c r="AB617" s="815">
        <v>250</v>
      </c>
      <c r="AC617" s="814">
        <v>42491</v>
      </c>
      <c r="AD617" s="816"/>
      <c r="AE617" s="782" t="s">
        <v>825</v>
      </c>
      <c r="AF617" s="782"/>
      <c r="AG617" s="782"/>
      <c r="AH617" s="817"/>
      <c r="AI617" s="800">
        <v>1228</v>
      </c>
      <c r="AJ617" s="782">
        <v>0.36522153846153799</v>
      </c>
      <c r="AK617" s="816"/>
      <c r="AL617" s="800">
        <v>1.1130293159609119</v>
      </c>
      <c r="AM617" s="782">
        <v>1.0317025704103739</v>
      </c>
      <c r="AN617" s="782">
        <v>0.70002926543751831</v>
      </c>
      <c r="AO617" s="818">
        <v>0.70010615711252644</v>
      </c>
      <c r="AP617" s="816"/>
      <c r="AQ617" s="819">
        <v>1366.8</v>
      </c>
      <c r="AR617" s="820">
        <v>0.37680000000000002</v>
      </c>
      <c r="AS617" s="820">
        <v>1366.8</v>
      </c>
      <c r="AT617" s="820">
        <v>0.37680000000000002</v>
      </c>
      <c r="AU617" s="816"/>
      <c r="AV617" s="820">
        <v>956.8</v>
      </c>
      <c r="AW617" s="820">
        <v>0.26379999999999998</v>
      </c>
      <c r="AX617" s="820">
        <v>956.8</v>
      </c>
      <c r="AY617" s="820">
        <v>0.26379999999999998</v>
      </c>
      <c r="AZ617" s="816"/>
      <c r="BA617" s="820"/>
      <c r="BB617" s="820">
        <v>956.8</v>
      </c>
      <c r="BC617" s="820">
        <v>956.8</v>
      </c>
      <c r="BD617" s="820">
        <v>956.8</v>
      </c>
      <c r="BE617" s="820">
        <v>956.8</v>
      </c>
      <c r="BF617" s="820">
        <v>956.8</v>
      </c>
      <c r="BG617" s="820">
        <v>956.8</v>
      </c>
      <c r="BH617" s="820">
        <v>956.8</v>
      </c>
      <c r="BI617" s="820">
        <v>956.8</v>
      </c>
      <c r="BJ617" s="820">
        <v>956.8</v>
      </c>
      <c r="BK617" s="820">
        <v>956.8</v>
      </c>
      <c r="BL617" s="820">
        <v>956.8</v>
      </c>
      <c r="BM617" s="820">
        <v>956.8</v>
      </c>
      <c r="BN617" s="820">
        <v>956.8</v>
      </c>
      <c r="BO617" s="820">
        <v>956.8</v>
      </c>
      <c r="BP617" s="820">
        <v>956.8</v>
      </c>
      <c r="BQ617" s="820">
        <v>956.8</v>
      </c>
      <c r="BR617" s="820">
        <v>956.8</v>
      </c>
      <c r="BS617" s="820">
        <v>956.8</v>
      </c>
      <c r="BT617" s="820">
        <v>956.8</v>
      </c>
      <c r="BU617" s="820"/>
      <c r="BV617" s="820"/>
      <c r="BW617" s="820"/>
      <c r="BX617" s="820"/>
      <c r="BY617" s="820"/>
      <c r="BZ617" s="820"/>
      <c r="CA617" s="816"/>
      <c r="CB617" s="820"/>
      <c r="CC617" s="820">
        <v>0.26379999999999998</v>
      </c>
      <c r="CD617" s="820">
        <v>0.26379999999999998</v>
      </c>
      <c r="CE617" s="820">
        <v>0.26379999999999998</v>
      </c>
      <c r="CF617" s="820">
        <v>0.26379999999999998</v>
      </c>
      <c r="CG617" s="820">
        <v>0.26379999999999998</v>
      </c>
      <c r="CH617" s="820">
        <v>0.26379999999999998</v>
      </c>
      <c r="CI617" s="820">
        <v>0.26379999999999998</v>
      </c>
      <c r="CJ617" s="820">
        <v>0.26379999999999998</v>
      </c>
      <c r="CK617" s="820">
        <v>0.26379999999999998</v>
      </c>
      <c r="CL617" s="820">
        <v>0.26379999999999998</v>
      </c>
      <c r="CM617" s="820">
        <v>0.26379999999999998</v>
      </c>
      <c r="CN617" s="820">
        <v>0.26379999999999998</v>
      </c>
      <c r="CO617" s="820">
        <v>0.26379999999999998</v>
      </c>
      <c r="CP617" s="820">
        <v>0.26379999999999998</v>
      </c>
      <c r="CQ617" s="820">
        <v>0.26379999999999998</v>
      </c>
      <c r="CR617" s="820">
        <v>0.26379999999999998</v>
      </c>
      <c r="CS617" s="820">
        <v>0.26379999999999998</v>
      </c>
      <c r="CT617" s="820">
        <v>0.26379999999999998</v>
      </c>
      <c r="CU617" s="820">
        <v>0.26379999999999998</v>
      </c>
      <c r="CV617" s="820"/>
      <c r="CW617" s="820"/>
      <c r="CX617" s="820"/>
      <c r="CY617" s="820"/>
      <c r="CZ617" s="820"/>
      <c r="DA617" s="821"/>
    </row>
    <row r="618" spans="2:105">
      <c r="B618" s="800">
        <v>19291</v>
      </c>
      <c r="C618" s="782" t="s">
        <v>682</v>
      </c>
      <c r="D618" s="782" t="s">
        <v>858</v>
      </c>
      <c r="E618" s="782" t="s">
        <v>740</v>
      </c>
      <c r="F618" s="782" t="s">
        <v>820</v>
      </c>
      <c r="G618" s="782" t="s">
        <v>821</v>
      </c>
      <c r="H618" s="815">
        <v>2016</v>
      </c>
      <c r="I618" s="816"/>
      <c r="J618" s="764">
        <v>734618</v>
      </c>
      <c r="K618" s="764"/>
      <c r="L618" s="764" t="s">
        <v>741</v>
      </c>
      <c r="M618" s="782"/>
      <c r="N618" s="782"/>
      <c r="O618" s="782"/>
      <c r="P618" s="782"/>
      <c r="Q618" s="782"/>
      <c r="R618" s="782"/>
      <c r="S618" s="816"/>
      <c r="T618" s="782" t="s">
        <v>859</v>
      </c>
      <c r="U618" s="782"/>
      <c r="V618" s="782"/>
      <c r="W618" s="782"/>
      <c r="X618" s="801">
        <v>42491</v>
      </c>
      <c r="Y618" s="815" t="s">
        <v>862</v>
      </c>
      <c r="Z618" s="815">
        <v>1</v>
      </c>
      <c r="AA618" s="815"/>
      <c r="AB618" s="815">
        <v>250</v>
      </c>
      <c r="AC618" s="814">
        <v>42635</v>
      </c>
      <c r="AD618" s="816"/>
      <c r="AE618" s="782" t="s">
        <v>825</v>
      </c>
      <c r="AF618" s="782"/>
      <c r="AG618" s="782"/>
      <c r="AH618" s="817"/>
      <c r="AI618" s="800">
        <v>1228</v>
      </c>
      <c r="AJ618" s="782">
        <v>0.36522153846153799</v>
      </c>
      <c r="AK618" s="816"/>
      <c r="AL618" s="800">
        <v>1.1130293159609119</v>
      </c>
      <c r="AM618" s="782">
        <v>1.0317025704103739</v>
      </c>
      <c r="AN618" s="782">
        <v>0.70002926543751831</v>
      </c>
      <c r="AO618" s="818">
        <v>0.70010615711252644</v>
      </c>
      <c r="AP618" s="816"/>
      <c r="AQ618" s="819">
        <v>1366.8</v>
      </c>
      <c r="AR618" s="820">
        <v>0.37680000000000002</v>
      </c>
      <c r="AS618" s="820">
        <v>1366.8</v>
      </c>
      <c r="AT618" s="820">
        <v>0.37680000000000002</v>
      </c>
      <c r="AU618" s="816"/>
      <c r="AV618" s="820">
        <v>956.8</v>
      </c>
      <c r="AW618" s="820">
        <v>0.26379999999999998</v>
      </c>
      <c r="AX618" s="820">
        <v>956.8</v>
      </c>
      <c r="AY618" s="820">
        <v>0.26379999999999998</v>
      </c>
      <c r="AZ618" s="816"/>
      <c r="BA618" s="820"/>
      <c r="BB618" s="820">
        <v>956.8</v>
      </c>
      <c r="BC618" s="820">
        <v>956.8</v>
      </c>
      <c r="BD618" s="820">
        <v>956.8</v>
      </c>
      <c r="BE618" s="820">
        <v>956.8</v>
      </c>
      <c r="BF618" s="820">
        <v>956.8</v>
      </c>
      <c r="BG618" s="820">
        <v>956.8</v>
      </c>
      <c r="BH618" s="820">
        <v>956.8</v>
      </c>
      <c r="BI618" s="820">
        <v>956.8</v>
      </c>
      <c r="BJ618" s="820">
        <v>956.8</v>
      </c>
      <c r="BK618" s="820">
        <v>956.8</v>
      </c>
      <c r="BL618" s="820">
        <v>956.8</v>
      </c>
      <c r="BM618" s="820">
        <v>956.8</v>
      </c>
      <c r="BN618" s="820">
        <v>956.8</v>
      </c>
      <c r="BO618" s="820">
        <v>956.8</v>
      </c>
      <c r="BP618" s="820">
        <v>956.8</v>
      </c>
      <c r="BQ618" s="820">
        <v>956.8</v>
      </c>
      <c r="BR618" s="820">
        <v>956.8</v>
      </c>
      <c r="BS618" s="820">
        <v>956.8</v>
      </c>
      <c r="BT618" s="820">
        <v>956.8</v>
      </c>
      <c r="BU618" s="820"/>
      <c r="BV618" s="820"/>
      <c r="BW618" s="820"/>
      <c r="BX618" s="820"/>
      <c r="BY618" s="820"/>
      <c r="BZ618" s="820"/>
      <c r="CA618" s="816"/>
      <c r="CB618" s="820"/>
      <c r="CC618" s="820">
        <v>0.26379999999999998</v>
      </c>
      <c r="CD618" s="820">
        <v>0.26379999999999998</v>
      </c>
      <c r="CE618" s="820">
        <v>0.26379999999999998</v>
      </c>
      <c r="CF618" s="820">
        <v>0.26379999999999998</v>
      </c>
      <c r="CG618" s="820">
        <v>0.26379999999999998</v>
      </c>
      <c r="CH618" s="820">
        <v>0.26379999999999998</v>
      </c>
      <c r="CI618" s="820">
        <v>0.26379999999999998</v>
      </c>
      <c r="CJ618" s="820">
        <v>0.26379999999999998</v>
      </c>
      <c r="CK618" s="820">
        <v>0.26379999999999998</v>
      </c>
      <c r="CL618" s="820">
        <v>0.26379999999999998</v>
      </c>
      <c r="CM618" s="820">
        <v>0.26379999999999998</v>
      </c>
      <c r="CN618" s="820">
        <v>0.26379999999999998</v>
      </c>
      <c r="CO618" s="820">
        <v>0.26379999999999998</v>
      </c>
      <c r="CP618" s="820">
        <v>0.26379999999999998</v>
      </c>
      <c r="CQ618" s="820">
        <v>0.26379999999999998</v>
      </c>
      <c r="CR618" s="820">
        <v>0.26379999999999998</v>
      </c>
      <c r="CS618" s="820">
        <v>0.26379999999999998</v>
      </c>
      <c r="CT618" s="820">
        <v>0.26379999999999998</v>
      </c>
      <c r="CU618" s="820">
        <v>0.26379999999999998</v>
      </c>
      <c r="CV618" s="820"/>
      <c r="CW618" s="820"/>
      <c r="CX618" s="820"/>
      <c r="CY618" s="820"/>
      <c r="CZ618" s="820"/>
      <c r="DA618" s="821"/>
    </row>
    <row r="619" spans="2:105">
      <c r="B619" s="780">
        <v>19599</v>
      </c>
      <c r="C619" s="781" t="s">
        <v>682</v>
      </c>
      <c r="D619" s="781" t="s">
        <v>877</v>
      </c>
      <c r="E619" s="781" t="s">
        <v>120</v>
      </c>
      <c r="F619" s="781" t="s">
        <v>820</v>
      </c>
      <c r="G619" s="806" t="s">
        <v>821</v>
      </c>
      <c r="H619" s="807">
        <v>2016</v>
      </c>
      <c r="I619" s="784"/>
      <c r="J619" s="841" t="s">
        <v>1042</v>
      </c>
      <c r="K619" s="842"/>
      <c r="L619" s="764" t="s">
        <v>741</v>
      </c>
      <c r="M619" s="781"/>
      <c r="N619" s="781"/>
      <c r="O619" s="781"/>
      <c r="P619" s="781"/>
      <c r="Q619" s="781"/>
      <c r="R619" s="781"/>
      <c r="S619" s="784"/>
      <c r="T619" s="843" t="s">
        <v>833</v>
      </c>
      <c r="U619" s="781" t="s">
        <v>764</v>
      </c>
      <c r="V619" s="801">
        <v>42584.62259259259</v>
      </c>
      <c r="W619" s="801">
        <v>42580</v>
      </c>
      <c r="X619" s="801">
        <v>42580</v>
      </c>
      <c r="Y619" s="787" t="s">
        <v>864</v>
      </c>
      <c r="Z619" s="787">
        <v>32</v>
      </c>
      <c r="AA619" s="844" t="s">
        <v>833</v>
      </c>
      <c r="AB619" s="787">
        <v>640</v>
      </c>
      <c r="AC619" s="790">
        <v>42643</v>
      </c>
      <c r="AD619" s="784"/>
      <c r="AE619" s="843" t="s">
        <v>825</v>
      </c>
      <c r="AF619" s="781"/>
      <c r="AG619" s="781"/>
      <c r="AH619" s="791"/>
      <c r="AI619" s="792">
        <v>5467.2640000000001</v>
      </c>
      <c r="AJ619" s="793">
        <v>1.4079999999999999</v>
      </c>
      <c r="AK619" s="784">
        <v>0</v>
      </c>
      <c r="AL619" s="845">
        <v>0.60221507830526799</v>
      </c>
      <c r="AM619" s="803">
        <v>0.42761724586850924</v>
      </c>
      <c r="AN619" s="803">
        <v>0.88785311651886756</v>
      </c>
      <c r="AO619" s="804">
        <v>0.85704271877003357</v>
      </c>
      <c r="AP619" s="784">
        <v>0</v>
      </c>
      <c r="AQ619" s="797">
        <v>3292.4688178755728</v>
      </c>
      <c r="AR619" s="798">
        <v>0.60208508218286094</v>
      </c>
      <c r="AS619" s="798">
        <v>3292.4688178755728</v>
      </c>
      <c r="AT619" s="798">
        <v>0.60208508218286094</v>
      </c>
      <c r="AU619" s="784">
        <v>0</v>
      </c>
      <c r="AV619" s="798">
        <v>2923.2287009920192</v>
      </c>
      <c r="AW619" s="798">
        <v>0.51601263576487821</v>
      </c>
      <c r="AX619" s="798">
        <v>2923.2287009920192</v>
      </c>
      <c r="AY619" s="798">
        <v>0.51601263576487821</v>
      </c>
      <c r="AZ619" s="784"/>
      <c r="BA619" s="798">
        <v>0</v>
      </c>
      <c r="BB619" s="798">
        <v>2923.2287009920192</v>
      </c>
      <c r="BC619" s="798">
        <v>2923.2287009920192</v>
      </c>
      <c r="BD619" s="798">
        <v>2923.2287009920192</v>
      </c>
      <c r="BE619" s="798">
        <v>2923.2287009920192</v>
      </c>
      <c r="BF619" s="798">
        <v>2923.2287009920192</v>
      </c>
      <c r="BG619" s="798">
        <v>2923.2287009920192</v>
      </c>
      <c r="BH619" s="798">
        <v>1281.3121939449948</v>
      </c>
      <c r="BI619" s="798">
        <v>0</v>
      </c>
      <c r="BJ619" s="798">
        <v>0</v>
      </c>
      <c r="BK619" s="798">
        <v>0</v>
      </c>
      <c r="BL619" s="798">
        <v>0</v>
      </c>
      <c r="BM619" s="798">
        <v>0</v>
      </c>
      <c r="BN619" s="798">
        <v>0</v>
      </c>
      <c r="BO619" s="798">
        <v>0</v>
      </c>
      <c r="BP619" s="798">
        <v>0</v>
      </c>
      <c r="BQ619" s="798">
        <v>0</v>
      </c>
      <c r="BR619" s="798">
        <v>0</v>
      </c>
      <c r="BS619" s="798">
        <v>0</v>
      </c>
      <c r="BT619" s="798">
        <v>0</v>
      </c>
      <c r="BU619" s="798">
        <v>0</v>
      </c>
      <c r="BV619" s="798">
        <v>0</v>
      </c>
      <c r="BW619" s="798">
        <v>0</v>
      </c>
      <c r="BX619" s="798">
        <v>0</v>
      </c>
      <c r="BY619" s="798">
        <v>0</v>
      </c>
      <c r="BZ619" s="798">
        <v>0</v>
      </c>
      <c r="CA619" s="784"/>
      <c r="CB619" s="798">
        <v>0</v>
      </c>
      <c r="CC619" s="798">
        <v>0.51601263576487821</v>
      </c>
      <c r="CD619" s="798">
        <v>0.51601263576487821</v>
      </c>
      <c r="CE619" s="798">
        <v>0.51601263576487821</v>
      </c>
      <c r="CF619" s="798">
        <v>0.51601263576487821</v>
      </c>
      <c r="CG619" s="798">
        <v>0.51601263576487821</v>
      </c>
      <c r="CH619" s="798">
        <v>0.51601263576487821</v>
      </c>
      <c r="CI619" s="798">
        <v>0.22617911565073973</v>
      </c>
      <c r="CJ619" s="798">
        <v>0</v>
      </c>
      <c r="CK619" s="798">
        <v>0</v>
      </c>
      <c r="CL619" s="798">
        <v>0</v>
      </c>
      <c r="CM619" s="798">
        <v>0</v>
      </c>
      <c r="CN619" s="798">
        <v>0</v>
      </c>
      <c r="CO619" s="798">
        <v>0</v>
      </c>
      <c r="CP619" s="798">
        <v>0</v>
      </c>
      <c r="CQ619" s="798">
        <v>0</v>
      </c>
      <c r="CR619" s="798">
        <v>0</v>
      </c>
      <c r="CS619" s="798">
        <v>0</v>
      </c>
      <c r="CT619" s="798">
        <v>0</v>
      </c>
      <c r="CU619" s="798">
        <v>0</v>
      </c>
      <c r="CV619" s="798">
        <v>0</v>
      </c>
      <c r="CW619" s="798">
        <v>0</v>
      </c>
      <c r="CX619" s="798">
        <v>0</v>
      </c>
      <c r="CY619" s="798">
        <v>0</v>
      </c>
      <c r="CZ619" s="798">
        <v>0</v>
      </c>
      <c r="DA619" s="799">
        <v>0</v>
      </c>
    </row>
    <row r="620" spans="2:105">
      <c r="B620" s="780">
        <v>19575</v>
      </c>
      <c r="C620" s="781" t="s">
        <v>682</v>
      </c>
      <c r="D620" s="781" t="s">
        <v>877</v>
      </c>
      <c r="E620" s="781" t="s">
        <v>120</v>
      </c>
      <c r="F620" s="781" t="s">
        <v>820</v>
      </c>
      <c r="G620" s="806" t="s">
        <v>821</v>
      </c>
      <c r="H620" s="807">
        <v>2016</v>
      </c>
      <c r="I620" s="784"/>
      <c r="J620" s="841" t="s">
        <v>1043</v>
      </c>
      <c r="K620" s="842"/>
      <c r="L620" s="764" t="s">
        <v>384</v>
      </c>
      <c r="M620" s="781"/>
      <c r="N620" s="781"/>
      <c r="O620" s="781"/>
      <c r="P620" s="781"/>
      <c r="Q620" s="781"/>
      <c r="R620" s="781"/>
      <c r="S620" s="784"/>
      <c r="T620" s="843" t="s">
        <v>833</v>
      </c>
      <c r="U620" s="781" t="s">
        <v>764</v>
      </c>
      <c r="V620" s="801">
        <v>42572.452199074076</v>
      </c>
      <c r="W620" s="801">
        <v>42557</v>
      </c>
      <c r="X620" s="801">
        <v>42557</v>
      </c>
      <c r="Y620" s="787" t="s">
        <v>864</v>
      </c>
      <c r="Z620" s="787">
        <v>95</v>
      </c>
      <c r="AA620" s="844" t="s">
        <v>833</v>
      </c>
      <c r="AB620" s="787">
        <v>2000</v>
      </c>
      <c r="AC620" s="790">
        <v>42643</v>
      </c>
      <c r="AD620" s="784"/>
      <c r="AE620" s="843" t="s">
        <v>825</v>
      </c>
      <c r="AF620" s="781"/>
      <c r="AG620" s="781"/>
      <c r="AH620" s="791"/>
      <c r="AI620" s="792">
        <v>21603.599999999999</v>
      </c>
      <c r="AJ620" s="793">
        <v>4.08</v>
      </c>
      <c r="AK620" s="784">
        <v>0</v>
      </c>
      <c r="AL620" s="845">
        <v>0.75293752740900211</v>
      </c>
      <c r="AM620" s="803">
        <v>0.53464133227576505</v>
      </c>
      <c r="AN620" s="803">
        <v>0.88785311651886767</v>
      </c>
      <c r="AO620" s="804">
        <v>0.85704271877003346</v>
      </c>
      <c r="AP620" s="784">
        <v>0</v>
      </c>
      <c r="AQ620" s="797">
        <v>16266.161167133116</v>
      </c>
      <c r="AR620" s="798">
        <v>2.1813366356851214</v>
      </c>
      <c r="AS620" s="798">
        <v>11734.983127185733</v>
      </c>
      <c r="AT620" s="798">
        <v>1.5736932858011632</v>
      </c>
      <c r="AU620" s="784">
        <v>0</v>
      </c>
      <c r="AV620" s="798">
        <v>14441.961886037319</v>
      </c>
      <c r="AW620" s="798">
        <v>1.8694986808002545</v>
      </c>
      <c r="AX620" s="798">
        <v>10418.941341768183</v>
      </c>
      <c r="AY620" s="798">
        <v>1.3487223721731763</v>
      </c>
      <c r="AZ620" s="784"/>
      <c r="BA620" s="798">
        <v>0</v>
      </c>
      <c r="BB620" s="798">
        <v>14441.961886037319</v>
      </c>
      <c r="BC620" s="798">
        <v>14441.961886037319</v>
      </c>
      <c r="BD620" s="798">
        <v>14441.961886037319</v>
      </c>
      <c r="BE620" s="798">
        <v>14441.961886037319</v>
      </c>
      <c r="BF620" s="798">
        <v>10418.941341768183</v>
      </c>
      <c r="BG620" s="798">
        <v>0</v>
      </c>
      <c r="BH620" s="798">
        <v>0</v>
      </c>
      <c r="BI620" s="798">
        <v>0</v>
      </c>
      <c r="BJ620" s="798">
        <v>0</v>
      </c>
      <c r="BK620" s="798">
        <v>0</v>
      </c>
      <c r="BL620" s="798">
        <v>0</v>
      </c>
      <c r="BM620" s="798">
        <v>0</v>
      </c>
      <c r="BN620" s="798">
        <v>0</v>
      </c>
      <c r="BO620" s="798">
        <v>0</v>
      </c>
      <c r="BP620" s="798">
        <v>0</v>
      </c>
      <c r="BQ620" s="798">
        <v>0</v>
      </c>
      <c r="BR620" s="798">
        <v>0</v>
      </c>
      <c r="BS620" s="798">
        <v>0</v>
      </c>
      <c r="BT620" s="798">
        <v>0</v>
      </c>
      <c r="BU620" s="798">
        <v>0</v>
      </c>
      <c r="BV620" s="798">
        <v>0</v>
      </c>
      <c r="BW620" s="798">
        <v>0</v>
      </c>
      <c r="BX620" s="798">
        <v>0</v>
      </c>
      <c r="BY620" s="798">
        <v>0</v>
      </c>
      <c r="BZ620" s="798">
        <v>0</v>
      </c>
      <c r="CA620" s="784"/>
      <c r="CB620" s="798">
        <v>0</v>
      </c>
      <c r="CC620" s="798">
        <v>1.8694986808002545</v>
      </c>
      <c r="CD620" s="798">
        <v>1.8694986808002545</v>
      </c>
      <c r="CE620" s="798">
        <v>1.8694986808002545</v>
      </c>
      <c r="CF620" s="798">
        <v>1.8694986808002545</v>
      </c>
      <c r="CG620" s="798">
        <v>1.3487223721731763</v>
      </c>
      <c r="CH620" s="798">
        <v>0</v>
      </c>
      <c r="CI620" s="798">
        <v>0</v>
      </c>
      <c r="CJ620" s="798">
        <v>0</v>
      </c>
      <c r="CK620" s="798">
        <v>0</v>
      </c>
      <c r="CL620" s="798">
        <v>0</v>
      </c>
      <c r="CM620" s="798">
        <v>0</v>
      </c>
      <c r="CN620" s="798">
        <v>0</v>
      </c>
      <c r="CO620" s="798">
        <v>0</v>
      </c>
      <c r="CP620" s="798">
        <v>0</v>
      </c>
      <c r="CQ620" s="798">
        <v>0</v>
      </c>
      <c r="CR620" s="798">
        <v>0</v>
      </c>
      <c r="CS620" s="798">
        <v>0</v>
      </c>
      <c r="CT620" s="798">
        <v>0</v>
      </c>
      <c r="CU620" s="798">
        <v>0</v>
      </c>
      <c r="CV620" s="798">
        <v>0</v>
      </c>
      <c r="CW620" s="798">
        <v>0</v>
      </c>
      <c r="CX620" s="798">
        <v>0</v>
      </c>
      <c r="CY620" s="798">
        <v>0</v>
      </c>
      <c r="CZ620" s="798">
        <v>0</v>
      </c>
      <c r="DA620" s="799">
        <v>0</v>
      </c>
    </row>
    <row r="621" spans="2:105">
      <c r="B621" s="780">
        <v>19631</v>
      </c>
      <c r="C621" s="781" t="s">
        <v>682</v>
      </c>
      <c r="D621" s="781" t="s">
        <v>877</v>
      </c>
      <c r="E621" s="781" t="s">
        <v>120</v>
      </c>
      <c r="F621" s="781" t="s">
        <v>820</v>
      </c>
      <c r="G621" s="806" t="s">
        <v>821</v>
      </c>
      <c r="H621" s="807">
        <v>2016</v>
      </c>
      <c r="I621" s="784"/>
      <c r="J621" s="841" t="s">
        <v>1044</v>
      </c>
      <c r="K621" s="842"/>
      <c r="L621" s="764" t="s">
        <v>741</v>
      </c>
      <c r="M621" s="781"/>
      <c r="N621" s="781"/>
      <c r="O621" s="781"/>
      <c r="P621" s="781"/>
      <c r="Q621" s="781"/>
      <c r="R621" s="781"/>
      <c r="S621" s="784"/>
      <c r="T621" s="843" t="s">
        <v>833</v>
      </c>
      <c r="U621" s="781" t="s">
        <v>764</v>
      </c>
      <c r="V621" s="801">
        <v>42608</v>
      </c>
      <c r="W621" s="801">
        <v>42608</v>
      </c>
      <c r="X621" s="801">
        <v>42608</v>
      </c>
      <c r="Y621" s="787" t="s">
        <v>864</v>
      </c>
      <c r="Z621" s="787">
        <v>8</v>
      </c>
      <c r="AA621" s="844" t="s">
        <v>833</v>
      </c>
      <c r="AB621" s="787">
        <v>480</v>
      </c>
      <c r="AC621" s="790">
        <v>42735</v>
      </c>
      <c r="AD621" s="784"/>
      <c r="AE621" s="843" t="s">
        <v>825</v>
      </c>
      <c r="AF621" s="781"/>
      <c r="AG621" s="781"/>
      <c r="AH621" s="791"/>
      <c r="AI621" s="792">
        <v>2244.1</v>
      </c>
      <c r="AJ621" s="793">
        <v>0.26</v>
      </c>
      <c r="AK621" s="784">
        <v>0</v>
      </c>
      <c r="AL621" s="845">
        <v>0.8950472651353798</v>
      </c>
      <c r="AM621" s="803">
        <v>0.63554975660260615</v>
      </c>
      <c r="AN621" s="803">
        <v>0.88785311651886767</v>
      </c>
      <c r="AO621" s="804">
        <v>0.85704271877003357</v>
      </c>
      <c r="AP621" s="784">
        <v>0</v>
      </c>
      <c r="AQ621" s="797">
        <v>2008.5755676903057</v>
      </c>
      <c r="AR621" s="798">
        <v>0.16524293671667761</v>
      </c>
      <c r="AS621" s="798">
        <v>2008.5755676903057</v>
      </c>
      <c r="AT621" s="798">
        <v>0.16524293671667761</v>
      </c>
      <c r="AU621" s="784">
        <v>0</v>
      </c>
      <c r="AV621" s="798">
        <v>1783.3200775374917</v>
      </c>
      <c r="AW621" s="798">
        <v>0.14162025574120599</v>
      </c>
      <c r="AX621" s="798">
        <v>1783.3200775374917</v>
      </c>
      <c r="AY621" s="798">
        <v>0.14162025574120599</v>
      </c>
      <c r="AZ621" s="784"/>
      <c r="BA621" s="798">
        <v>0</v>
      </c>
      <c r="BB621" s="798">
        <v>1783.3200775374917</v>
      </c>
      <c r="BC621" s="798">
        <v>1783.3200775374917</v>
      </c>
      <c r="BD621" s="798">
        <v>1783.3200775374917</v>
      </c>
      <c r="BE621" s="798">
        <v>1783.3200775374917</v>
      </c>
      <c r="BF621" s="798">
        <v>1783.3200775374917</v>
      </c>
      <c r="BG621" s="798">
        <v>1255.200191467753</v>
      </c>
      <c r="BH621" s="798">
        <v>0</v>
      </c>
      <c r="BI621" s="798">
        <v>0</v>
      </c>
      <c r="BJ621" s="798">
        <v>0</v>
      </c>
      <c r="BK621" s="798">
        <v>0</v>
      </c>
      <c r="BL621" s="798">
        <v>0</v>
      </c>
      <c r="BM621" s="798">
        <v>0</v>
      </c>
      <c r="BN621" s="798">
        <v>0</v>
      </c>
      <c r="BO621" s="798">
        <v>0</v>
      </c>
      <c r="BP621" s="798">
        <v>0</v>
      </c>
      <c r="BQ621" s="798">
        <v>0</v>
      </c>
      <c r="BR621" s="798">
        <v>0</v>
      </c>
      <c r="BS621" s="798">
        <v>0</v>
      </c>
      <c r="BT621" s="798">
        <v>0</v>
      </c>
      <c r="BU621" s="798">
        <v>0</v>
      </c>
      <c r="BV621" s="798">
        <v>0</v>
      </c>
      <c r="BW621" s="798">
        <v>0</v>
      </c>
      <c r="BX621" s="798">
        <v>0</v>
      </c>
      <c r="BY621" s="798">
        <v>0</v>
      </c>
      <c r="BZ621" s="798">
        <v>0</v>
      </c>
      <c r="CA621" s="784"/>
      <c r="CB621" s="798">
        <v>0</v>
      </c>
      <c r="CC621" s="798">
        <v>0.14162025574120599</v>
      </c>
      <c r="CD621" s="798">
        <v>0.14162025574120599</v>
      </c>
      <c r="CE621" s="798">
        <v>0.14162025574120599</v>
      </c>
      <c r="CF621" s="798">
        <v>0.14162025574120599</v>
      </c>
      <c r="CG621" s="798">
        <v>0.14162025574120599</v>
      </c>
      <c r="CH621" s="798">
        <v>9.9680239325033171E-2</v>
      </c>
      <c r="CI621" s="798">
        <v>0</v>
      </c>
      <c r="CJ621" s="798">
        <v>0</v>
      </c>
      <c r="CK621" s="798">
        <v>0</v>
      </c>
      <c r="CL621" s="798">
        <v>0</v>
      </c>
      <c r="CM621" s="798">
        <v>0</v>
      </c>
      <c r="CN621" s="798">
        <v>0</v>
      </c>
      <c r="CO621" s="798">
        <v>0</v>
      </c>
      <c r="CP621" s="798">
        <v>0</v>
      </c>
      <c r="CQ621" s="798">
        <v>0</v>
      </c>
      <c r="CR621" s="798">
        <v>0</v>
      </c>
      <c r="CS621" s="798">
        <v>0</v>
      </c>
      <c r="CT621" s="798">
        <v>0</v>
      </c>
      <c r="CU621" s="798">
        <v>0</v>
      </c>
      <c r="CV621" s="798">
        <v>0</v>
      </c>
      <c r="CW621" s="798">
        <v>0</v>
      </c>
      <c r="CX621" s="798">
        <v>0</v>
      </c>
      <c r="CY621" s="798">
        <v>0</v>
      </c>
      <c r="CZ621" s="798">
        <v>0</v>
      </c>
      <c r="DA621" s="799">
        <v>0</v>
      </c>
    </row>
    <row r="622" spans="2:105">
      <c r="B622" s="780">
        <v>19630</v>
      </c>
      <c r="C622" s="781" t="s">
        <v>682</v>
      </c>
      <c r="D622" s="781" t="s">
        <v>877</v>
      </c>
      <c r="E622" s="781" t="s">
        <v>120</v>
      </c>
      <c r="F622" s="781" t="s">
        <v>820</v>
      </c>
      <c r="G622" s="806" t="s">
        <v>821</v>
      </c>
      <c r="H622" s="807">
        <v>2016</v>
      </c>
      <c r="I622" s="784"/>
      <c r="J622" s="841" t="s">
        <v>1045</v>
      </c>
      <c r="K622" s="842"/>
      <c r="L622" s="764" t="s">
        <v>741</v>
      </c>
      <c r="M622" s="781"/>
      <c r="N622" s="781"/>
      <c r="O622" s="781"/>
      <c r="P622" s="781"/>
      <c r="Q622" s="781"/>
      <c r="R622" s="781"/>
      <c r="S622" s="784"/>
      <c r="T622" s="843" t="s">
        <v>833</v>
      </c>
      <c r="U622" s="781" t="s">
        <v>764</v>
      </c>
      <c r="V622" s="801">
        <v>42608</v>
      </c>
      <c r="W622" s="801">
        <v>42608</v>
      </c>
      <c r="X622" s="801">
        <v>42608</v>
      </c>
      <c r="Y622" s="787" t="s">
        <v>864</v>
      </c>
      <c r="Z622" s="787">
        <v>11</v>
      </c>
      <c r="AA622" s="844" t="s">
        <v>833</v>
      </c>
      <c r="AB622" s="787">
        <v>660</v>
      </c>
      <c r="AC622" s="790">
        <v>42735</v>
      </c>
      <c r="AD622" s="784"/>
      <c r="AE622" s="843" t="s">
        <v>825</v>
      </c>
      <c r="AF622" s="781"/>
      <c r="AG622" s="781"/>
      <c r="AH622" s="791"/>
      <c r="AI622" s="792">
        <v>3085.63</v>
      </c>
      <c r="AJ622" s="793">
        <v>0.35</v>
      </c>
      <c r="AK622" s="784">
        <v>0</v>
      </c>
      <c r="AL622" s="845">
        <v>0.8950472651353798</v>
      </c>
      <c r="AM622" s="803">
        <v>0.63554975660260615</v>
      </c>
      <c r="AN622" s="803">
        <v>0.88785311651886767</v>
      </c>
      <c r="AO622" s="804">
        <v>0.85704271877003357</v>
      </c>
      <c r="AP622" s="784">
        <v>0</v>
      </c>
      <c r="AQ622" s="797">
        <v>2761.784692719682</v>
      </c>
      <c r="AR622" s="798">
        <v>0.22244241481091215</v>
      </c>
      <c r="AS622" s="798">
        <v>2761.784692719682</v>
      </c>
      <c r="AT622" s="798">
        <v>0.22244241481091215</v>
      </c>
      <c r="AU622" s="784">
        <v>0</v>
      </c>
      <c r="AV622" s="798">
        <v>2452.0591465852731</v>
      </c>
      <c r="AW622" s="798">
        <v>0.19064265195931573</v>
      </c>
      <c r="AX622" s="798">
        <v>2452.0591465852731</v>
      </c>
      <c r="AY622" s="798">
        <v>0.19064265195931573</v>
      </c>
      <c r="AZ622" s="784"/>
      <c r="BA622" s="798">
        <v>0</v>
      </c>
      <c r="BB622" s="798">
        <v>2452.0591465852731</v>
      </c>
      <c r="BC622" s="798">
        <v>2452.0591465852731</v>
      </c>
      <c r="BD622" s="798">
        <v>2452.0591465852731</v>
      </c>
      <c r="BE622" s="798">
        <v>2452.0591465852731</v>
      </c>
      <c r="BF622" s="798">
        <v>2452.0591465852731</v>
      </c>
      <c r="BG622" s="798">
        <v>1725.8960682672978</v>
      </c>
      <c r="BH622" s="798">
        <v>0</v>
      </c>
      <c r="BI622" s="798">
        <v>0</v>
      </c>
      <c r="BJ622" s="798">
        <v>0</v>
      </c>
      <c r="BK622" s="798">
        <v>0</v>
      </c>
      <c r="BL622" s="798">
        <v>0</v>
      </c>
      <c r="BM622" s="798">
        <v>0</v>
      </c>
      <c r="BN622" s="798">
        <v>0</v>
      </c>
      <c r="BO622" s="798">
        <v>0</v>
      </c>
      <c r="BP622" s="798">
        <v>0</v>
      </c>
      <c r="BQ622" s="798">
        <v>0</v>
      </c>
      <c r="BR622" s="798">
        <v>0</v>
      </c>
      <c r="BS622" s="798">
        <v>0</v>
      </c>
      <c r="BT622" s="798">
        <v>0</v>
      </c>
      <c r="BU622" s="798">
        <v>0</v>
      </c>
      <c r="BV622" s="798">
        <v>0</v>
      </c>
      <c r="BW622" s="798">
        <v>0</v>
      </c>
      <c r="BX622" s="798">
        <v>0</v>
      </c>
      <c r="BY622" s="798">
        <v>0</v>
      </c>
      <c r="BZ622" s="798">
        <v>0</v>
      </c>
      <c r="CA622" s="784"/>
      <c r="CB622" s="798">
        <v>0</v>
      </c>
      <c r="CC622" s="798">
        <v>0.19064265195931573</v>
      </c>
      <c r="CD622" s="798">
        <v>0.19064265195931573</v>
      </c>
      <c r="CE622" s="798">
        <v>0.19064265195931573</v>
      </c>
      <c r="CF622" s="798">
        <v>0.19064265195931573</v>
      </c>
      <c r="CG622" s="798">
        <v>0.19064265195931573</v>
      </c>
      <c r="CH622" s="798">
        <v>0.13418493755292926</v>
      </c>
      <c r="CI622" s="798">
        <v>0</v>
      </c>
      <c r="CJ622" s="798">
        <v>0</v>
      </c>
      <c r="CK622" s="798">
        <v>0</v>
      </c>
      <c r="CL622" s="798">
        <v>0</v>
      </c>
      <c r="CM622" s="798">
        <v>0</v>
      </c>
      <c r="CN622" s="798">
        <v>0</v>
      </c>
      <c r="CO622" s="798">
        <v>0</v>
      </c>
      <c r="CP622" s="798">
        <v>0</v>
      </c>
      <c r="CQ622" s="798">
        <v>0</v>
      </c>
      <c r="CR622" s="798">
        <v>0</v>
      </c>
      <c r="CS622" s="798">
        <v>0</v>
      </c>
      <c r="CT622" s="798">
        <v>0</v>
      </c>
      <c r="CU622" s="798">
        <v>0</v>
      </c>
      <c r="CV622" s="798">
        <v>0</v>
      </c>
      <c r="CW622" s="798">
        <v>0</v>
      </c>
      <c r="CX622" s="798">
        <v>0</v>
      </c>
      <c r="CY622" s="798">
        <v>0</v>
      </c>
      <c r="CZ622" s="798">
        <v>0</v>
      </c>
      <c r="DA622" s="799">
        <v>0</v>
      </c>
    </row>
    <row r="623" spans="2:105">
      <c r="B623" s="780">
        <v>19623</v>
      </c>
      <c r="C623" s="781" t="s">
        <v>682</v>
      </c>
      <c r="D623" s="781" t="s">
        <v>877</v>
      </c>
      <c r="E623" s="781" t="s">
        <v>120</v>
      </c>
      <c r="F623" s="781" t="s">
        <v>820</v>
      </c>
      <c r="G623" s="806" t="s">
        <v>821</v>
      </c>
      <c r="H623" s="807">
        <v>2016</v>
      </c>
      <c r="I623" s="784"/>
      <c r="J623" s="841" t="s">
        <v>1046</v>
      </c>
      <c r="K623" s="842"/>
      <c r="L623" s="764" t="s">
        <v>741</v>
      </c>
      <c r="M623" s="781"/>
      <c r="N623" s="781"/>
      <c r="O623" s="781"/>
      <c r="P623" s="781"/>
      <c r="Q623" s="781"/>
      <c r="R623" s="781"/>
      <c r="S623" s="784"/>
      <c r="T623" s="843" t="s">
        <v>833</v>
      </c>
      <c r="U623" s="781" t="s">
        <v>764</v>
      </c>
      <c r="V623" s="801">
        <v>42605</v>
      </c>
      <c r="W623" s="801">
        <v>42605</v>
      </c>
      <c r="X623" s="801">
        <v>42605</v>
      </c>
      <c r="Y623" s="787" t="s">
        <v>864</v>
      </c>
      <c r="Z623" s="787">
        <v>76</v>
      </c>
      <c r="AA623" s="844" t="s">
        <v>833</v>
      </c>
      <c r="AB623" s="787">
        <v>1756</v>
      </c>
      <c r="AC623" s="790">
        <v>42735</v>
      </c>
      <c r="AD623" s="784"/>
      <c r="AE623" s="843" t="s">
        <v>825</v>
      </c>
      <c r="AF623" s="781"/>
      <c r="AG623" s="781"/>
      <c r="AH623" s="791"/>
      <c r="AI623" s="792">
        <v>9989.0800000000017</v>
      </c>
      <c r="AJ623" s="793">
        <v>3.55</v>
      </c>
      <c r="AK623" s="784">
        <v>0</v>
      </c>
      <c r="AL623" s="845">
        <v>0.82090217288965128</v>
      </c>
      <c r="AM623" s="803">
        <v>0.5829605900644661</v>
      </c>
      <c r="AN623" s="803">
        <v>0.88785311651886756</v>
      </c>
      <c r="AO623" s="804">
        <v>0.85704271877003357</v>
      </c>
      <c r="AP623" s="784">
        <v>0</v>
      </c>
      <c r="AQ623" s="797">
        <v>8200.0574771685588</v>
      </c>
      <c r="AR623" s="798">
        <v>2.0695100947288547</v>
      </c>
      <c r="AS623" s="798">
        <v>8200.0574771685588</v>
      </c>
      <c r="AT623" s="798">
        <v>2.0695100947288547</v>
      </c>
      <c r="AU623" s="784">
        <v>0</v>
      </c>
      <c r="AV623" s="798">
        <v>7280.4465867379477</v>
      </c>
      <c r="AW623" s="798">
        <v>1.7736585581084474</v>
      </c>
      <c r="AX623" s="798">
        <v>7280.4465867379477</v>
      </c>
      <c r="AY623" s="798">
        <v>1.7736585581084474</v>
      </c>
      <c r="AZ623" s="784"/>
      <c r="BA623" s="798">
        <v>0</v>
      </c>
      <c r="BB623" s="798">
        <v>7280.4465867379477</v>
      </c>
      <c r="BC623" s="798">
        <v>7280.4465867379477</v>
      </c>
      <c r="BD623" s="798">
        <v>7280.4465867379477</v>
      </c>
      <c r="BE623" s="798">
        <v>7280.4465867379477</v>
      </c>
      <c r="BF623" s="798">
        <v>7280.4465867379477</v>
      </c>
      <c r="BG623" s="798">
        <v>7280.4465867379477</v>
      </c>
      <c r="BH623" s="798">
        <v>7280.4465867379477</v>
      </c>
      <c r="BI623" s="798">
        <v>7280.4465867379477</v>
      </c>
      <c r="BJ623" s="798">
        <v>6368.1293538240352</v>
      </c>
      <c r="BK623" s="798">
        <v>0</v>
      </c>
      <c r="BL623" s="798">
        <v>0</v>
      </c>
      <c r="BM623" s="798">
        <v>0</v>
      </c>
      <c r="BN623" s="798">
        <v>0</v>
      </c>
      <c r="BO623" s="798">
        <v>0</v>
      </c>
      <c r="BP623" s="798">
        <v>0</v>
      </c>
      <c r="BQ623" s="798">
        <v>0</v>
      </c>
      <c r="BR623" s="798">
        <v>0</v>
      </c>
      <c r="BS623" s="798">
        <v>0</v>
      </c>
      <c r="BT623" s="798">
        <v>0</v>
      </c>
      <c r="BU623" s="798">
        <v>0</v>
      </c>
      <c r="BV623" s="798">
        <v>0</v>
      </c>
      <c r="BW623" s="798">
        <v>0</v>
      </c>
      <c r="BX623" s="798">
        <v>0</v>
      </c>
      <c r="BY623" s="798">
        <v>0</v>
      </c>
      <c r="BZ623" s="798">
        <v>0</v>
      </c>
      <c r="CA623" s="784"/>
      <c r="CB623" s="798">
        <v>0</v>
      </c>
      <c r="CC623" s="798">
        <v>1.7736585581084474</v>
      </c>
      <c r="CD623" s="798">
        <v>1.7736585581084474</v>
      </c>
      <c r="CE623" s="798">
        <v>1.7736585581084474</v>
      </c>
      <c r="CF623" s="798">
        <v>1.7736585581084474</v>
      </c>
      <c r="CG623" s="798">
        <v>1.7736585581084474</v>
      </c>
      <c r="CH623" s="798">
        <v>1.7736585581084474</v>
      </c>
      <c r="CI623" s="798">
        <v>1.7736585581084474</v>
      </c>
      <c r="CJ623" s="798">
        <v>1.7736585581084474</v>
      </c>
      <c r="CK623" s="798">
        <v>1.5514003149375988</v>
      </c>
      <c r="CL623" s="798">
        <v>0</v>
      </c>
      <c r="CM623" s="798">
        <v>0</v>
      </c>
      <c r="CN623" s="798">
        <v>0</v>
      </c>
      <c r="CO623" s="798">
        <v>0</v>
      </c>
      <c r="CP623" s="798">
        <v>0</v>
      </c>
      <c r="CQ623" s="798">
        <v>0</v>
      </c>
      <c r="CR623" s="798">
        <v>0</v>
      </c>
      <c r="CS623" s="798">
        <v>0</v>
      </c>
      <c r="CT623" s="798">
        <v>0</v>
      </c>
      <c r="CU623" s="798">
        <v>0</v>
      </c>
      <c r="CV623" s="798">
        <v>0</v>
      </c>
      <c r="CW623" s="798">
        <v>0</v>
      </c>
      <c r="CX623" s="798">
        <v>0</v>
      </c>
      <c r="CY623" s="798">
        <v>0</v>
      </c>
      <c r="CZ623" s="798">
        <v>0</v>
      </c>
      <c r="DA623" s="799">
        <v>0</v>
      </c>
    </row>
    <row r="624" spans="2:105">
      <c r="B624" s="780">
        <v>19621</v>
      </c>
      <c r="C624" s="781" t="s">
        <v>682</v>
      </c>
      <c r="D624" s="781" t="s">
        <v>877</v>
      </c>
      <c r="E624" s="781" t="s">
        <v>120</v>
      </c>
      <c r="F624" s="781" t="s">
        <v>820</v>
      </c>
      <c r="G624" s="806" t="s">
        <v>821</v>
      </c>
      <c r="H624" s="807">
        <v>2016</v>
      </c>
      <c r="I624" s="784"/>
      <c r="J624" s="841" t="s">
        <v>1047</v>
      </c>
      <c r="K624" s="842"/>
      <c r="L624" s="764" t="s">
        <v>741</v>
      </c>
      <c r="M624" s="781"/>
      <c r="N624" s="781"/>
      <c r="O624" s="781"/>
      <c r="P624" s="781"/>
      <c r="Q624" s="781"/>
      <c r="R624" s="781"/>
      <c r="S624" s="784"/>
      <c r="T624" s="843" t="s">
        <v>833</v>
      </c>
      <c r="U624" s="781" t="s">
        <v>764</v>
      </c>
      <c r="V624" s="801">
        <v>42599</v>
      </c>
      <c r="W624" s="801">
        <v>42599</v>
      </c>
      <c r="X624" s="801">
        <v>42599</v>
      </c>
      <c r="Y624" s="787" t="s">
        <v>864</v>
      </c>
      <c r="Z624" s="787">
        <v>92</v>
      </c>
      <c r="AA624" s="844" t="s">
        <v>833</v>
      </c>
      <c r="AB624" s="787">
        <v>1984</v>
      </c>
      <c r="AC624" s="790">
        <v>42735</v>
      </c>
      <c r="AD624" s="784"/>
      <c r="AE624" s="843" t="s">
        <v>825</v>
      </c>
      <c r="AF624" s="781"/>
      <c r="AG624" s="781"/>
      <c r="AH624" s="791"/>
      <c r="AI624" s="792">
        <v>22284.51</v>
      </c>
      <c r="AJ624" s="793">
        <v>4.07</v>
      </c>
      <c r="AK624" s="784">
        <v>0</v>
      </c>
      <c r="AL624" s="845">
        <v>0.62188594584707624</v>
      </c>
      <c r="AM624" s="803">
        <v>0.44147594124168116</v>
      </c>
      <c r="AN624" s="803">
        <v>0.88785311651886778</v>
      </c>
      <c r="AO624" s="804">
        <v>0.85704271877003357</v>
      </c>
      <c r="AP624" s="784">
        <v>0</v>
      </c>
      <c r="AQ624" s="797">
        <v>13858.423579088629</v>
      </c>
      <c r="AR624" s="798">
        <v>1.7968070808536425</v>
      </c>
      <c r="AS624" s="798">
        <v>7812.123404933498</v>
      </c>
      <c r="AT624" s="798">
        <v>1.0128770108937659</v>
      </c>
      <c r="AU624" s="784">
        <v>0</v>
      </c>
      <c r="AV624" s="798">
        <v>12304.2445647324</v>
      </c>
      <c r="AW624" s="798">
        <v>1.5399404256800533</v>
      </c>
      <c r="AX624" s="798">
        <v>6936.0181117001939</v>
      </c>
      <c r="AY624" s="798">
        <v>0.86807886719605809</v>
      </c>
      <c r="AZ624" s="784"/>
      <c r="BA624" s="798">
        <v>0</v>
      </c>
      <c r="BB624" s="798">
        <v>12304.2445647324</v>
      </c>
      <c r="BC624" s="798">
        <v>12304.2445647324</v>
      </c>
      <c r="BD624" s="798">
        <v>12304.2445647324</v>
      </c>
      <c r="BE624" s="798">
        <v>12304.2445647324</v>
      </c>
      <c r="BF624" s="798">
        <v>6936.0181117001939</v>
      </c>
      <c r="BG624" s="798">
        <v>0</v>
      </c>
      <c r="BH624" s="798">
        <v>0</v>
      </c>
      <c r="BI624" s="798">
        <v>0</v>
      </c>
      <c r="BJ624" s="798">
        <v>0</v>
      </c>
      <c r="BK624" s="798">
        <v>0</v>
      </c>
      <c r="BL624" s="798">
        <v>0</v>
      </c>
      <c r="BM624" s="798">
        <v>0</v>
      </c>
      <c r="BN624" s="798">
        <v>0</v>
      </c>
      <c r="BO624" s="798">
        <v>0</v>
      </c>
      <c r="BP624" s="798">
        <v>0</v>
      </c>
      <c r="BQ624" s="798">
        <v>0</v>
      </c>
      <c r="BR624" s="798">
        <v>0</v>
      </c>
      <c r="BS624" s="798">
        <v>0</v>
      </c>
      <c r="BT624" s="798">
        <v>0</v>
      </c>
      <c r="BU624" s="798">
        <v>0</v>
      </c>
      <c r="BV624" s="798">
        <v>0</v>
      </c>
      <c r="BW624" s="798">
        <v>0</v>
      </c>
      <c r="BX624" s="798">
        <v>0</v>
      </c>
      <c r="BY624" s="798">
        <v>0</v>
      </c>
      <c r="BZ624" s="798">
        <v>0</v>
      </c>
      <c r="CA624" s="784"/>
      <c r="CB624" s="798">
        <v>0</v>
      </c>
      <c r="CC624" s="798">
        <v>1.5399404256800533</v>
      </c>
      <c r="CD624" s="798">
        <v>1.5399404256800533</v>
      </c>
      <c r="CE624" s="798">
        <v>1.5399404256800533</v>
      </c>
      <c r="CF624" s="798">
        <v>1.5399404256800533</v>
      </c>
      <c r="CG624" s="798">
        <v>0.86807886719605809</v>
      </c>
      <c r="CH624" s="798">
        <v>0</v>
      </c>
      <c r="CI624" s="798">
        <v>0</v>
      </c>
      <c r="CJ624" s="798">
        <v>0</v>
      </c>
      <c r="CK624" s="798">
        <v>0</v>
      </c>
      <c r="CL624" s="798">
        <v>0</v>
      </c>
      <c r="CM624" s="798">
        <v>0</v>
      </c>
      <c r="CN624" s="798">
        <v>0</v>
      </c>
      <c r="CO624" s="798">
        <v>0</v>
      </c>
      <c r="CP624" s="798">
        <v>0</v>
      </c>
      <c r="CQ624" s="798">
        <v>0</v>
      </c>
      <c r="CR624" s="798">
        <v>0</v>
      </c>
      <c r="CS624" s="798">
        <v>0</v>
      </c>
      <c r="CT624" s="798">
        <v>0</v>
      </c>
      <c r="CU624" s="798">
        <v>0</v>
      </c>
      <c r="CV624" s="798">
        <v>0</v>
      </c>
      <c r="CW624" s="798">
        <v>0</v>
      </c>
      <c r="CX624" s="798">
        <v>0</v>
      </c>
      <c r="CY624" s="798">
        <v>0</v>
      </c>
      <c r="CZ624" s="798">
        <v>0</v>
      </c>
      <c r="DA624" s="799">
        <v>0</v>
      </c>
    </row>
    <row r="625" spans="2:105">
      <c r="B625" s="780">
        <v>19626</v>
      </c>
      <c r="C625" s="781" t="s">
        <v>682</v>
      </c>
      <c r="D625" s="781" t="s">
        <v>877</v>
      </c>
      <c r="E625" s="781" t="s">
        <v>120</v>
      </c>
      <c r="F625" s="781" t="s">
        <v>820</v>
      </c>
      <c r="G625" s="806" t="s">
        <v>821</v>
      </c>
      <c r="H625" s="807">
        <v>2016</v>
      </c>
      <c r="I625" s="784"/>
      <c r="J625" s="841" t="s">
        <v>1048</v>
      </c>
      <c r="K625" s="842"/>
      <c r="L625" s="764" t="s">
        <v>741</v>
      </c>
      <c r="M625" s="781"/>
      <c r="N625" s="781"/>
      <c r="O625" s="781"/>
      <c r="P625" s="781"/>
      <c r="Q625" s="781"/>
      <c r="R625" s="781"/>
      <c r="S625" s="784"/>
      <c r="T625" s="843" t="s">
        <v>833</v>
      </c>
      <c r="U625" s="781" t="s">
        <v>764</v>
      </c>
      <c r="V625" s="801">
        <v>42606</v>
      </c>
      <c r="W625" s="801">
        <v>42606</v>
      </c>
      <c r="X625" s="801">
        <v>42606</v>
      </c>
      <c r="Y625" s="787" t="s">
        <v>864</v>
      </c>
      <c r="Z625" s="787">
        <v>43</v>
      </c>
      <c r="AA625" s="844" t="s">
        <v>833</v>
      </c>
      <c r="AB625" s="787">
        <v>954</v>
      </c>
      <c r="AC625" s="790">
        <v>42735</v>
      </c>
      <c r="AD625" s="784"/>
      <c r="AE625" s="843" t="s">
        <v>825</v>
      </c>
      <c r="AF625" s="781"/>
      <c r="AG625" s="781"/>
      <c r="AH625" s="791"/>
      <c r="AI625" s="792">
        <v>6680.27</v>
      </c>
      <c r="AJ625" s="793">
        <v>1.9700000000000002</v>
      </c>
      <c r="AK625" s="784">
        <v>0</v>
      </c>
      <c r="AL625" s="845">
        <v>0.66613276375549535</v>
      </c>
      <c r="AM625" s="803">
        <v>0.47300352993737299</v>
      </c>
      <c r="AN625" s="803">
        <v>0.88785311651886767</v>
      </c>
      <c r="AO625" s="804">
        <v>0.85704271877003357</v>
      </c>
      <c r="AP625" s="784">
        <v>0</v>
      </c>
      <c r="AQ625" s="797">
        <v>4449.9467177329234</v>
      </c>
      <c r="AR625" s="798">
        <v>0.9318169539766249</v>
      </c>
      <c r="AS625" s="798">
        <v>4449.9467177329234</v>
      </c>
      <c r="AT625" s="798">
        <v>0.9318169539766249</v>
      </c>
      <c r="AU625" s="784">
        <v>0</v>
      </c>
      <c r="AV625" s="798">
        <v>3950.899061682082</v>
      </c>
      <c r="AW625" s="798">
        <v>0.7986069356321378</v>
      </c>
      <c r="AX625" s="798">
        <v>3950.899061682082</v>
      </c>
      <c r="AY625" s="798">
        <v>0.7986069356321378</v>
      </c>
      <c r="AZ625" s="784"/>
      <c r="BA625" s="798">
        <v>0</v>
      </c>
      <c r="BB625" s="798">
        <v>3950.899061682082</v>
      </c>
      <c r="BC625" s="798">
        <v>3950.899061682082</v>
      </c>
      <c r="BD625" s="798">
        <v>3950.899061682082</v>
      </c>
      <c r="BE625" s="798">
        <v>3950.899061682082</v>
      </c>
      <c r="BF625" s="798">
        <v>3950.899061682082</v>
      </c>
      <c r="BG625" s="798">
        <v>3950.899061682082</v>
      </c>
      <c r="BH625" s="798">
        <v>3950.899061682082</v>
      </c>
      <c r="BI625" s="798">
        <v>1471.5380462708547</v>
      </c>
      <c r="BJ625" s="798">
        <v>0</v>
      </c>
      <c r="BK625" s="798">
        <v>0</v>
      </c>
      <c r="BL625" s="798">
        <v>0</v>
      </c>
      <c r="BM625" s="798">
        <v>0</v>
      </c>
      <c r="BN625" s="798">
        <v>0</v>
      </c>
      <c r="BO625" s="798">
        <v>0</v>
      </c>
      <c r="BP625" s="798">
        <v>0</v>
      </c>
      <c r="BQ625" s="798">
        <v>0</v>
      </c>
      <c r="BR625" s="798">
        <v>0</v>
      </c>
      <c r="BS625" s="798">
        <v>0</v>
      </c>
      <c r="BT625" s="798">
        <v>0</v>
      </c>
      <c r="BU625" s="798">
        <v>0</v>
      </c>
      <c r="BV625" s="798">
        <v>0</v>
      </c>
      <c r="BW625" s="798">
        <v>0</v>
      </c>
      <c r="BX625" s="798">
        <v>0</v>
      </c>
      <c r="BY625" s="798">
        <v>0</v>
      </c>
      <c r="BZ625" s="798">
        <v>0</v>
      </c>
      <c r="CA625" s="784"/>
      <c r="CB625" s="798">
        <v>0</v>
      </c>
      <c r="CC625" s="798">
        <v>0.7986069356321378</v>
      </c>
      <c r="CD625" s="798">
        <v>0.7986069356321378</v>
      </c>
      <c r="CE625" s="798">
        <v>0.7986069356321378</v>
      </c>
      <c r="CF625" s="798">
        <v>0.7986069356321378</v>
      </c>
      <c r="CG625" s="798">
        <v>0.7986069356321378</v>
      </c>
      <c r="CH625" s="798">
        <v>0.7986069356321378</v>
      </c>
      <c r="CI625" s="798">
        <v>0.7986069356321378</v>
      </c>
      <c r="CJ625" s="798">
        <v>0.29744634612308751</v>
      </c>
      <c r="CK625" s="798">
        <v>0</v>
      </c>
      <c r="CL625" s="798">
        <v>0</v>
      </c>
      <c r="CM625" s="798">
        <v>0</v>
      </c>
      <c r="CN625" s="798">
        <v>0</v>
      </c>
      <c r="CO625" s="798">
        <v>0</v>
      </c>
      <c r="CP625" s="798">
        <v>0</v>
      </c>
      <c r="CQ625" s="798">
        <v>0</v>
      </c>
      <c r="CR625" s="798">
        <v>0</v>
      </c>
      <c r="CS625" s="798">
        <v>0</v>
      </c>
      <c r="CT625" s="798">
        <v>0</v>
      </c>
      <c r="CU625" s="798">
        <v>0</v>
      </c>
      <c r="CV625" s="798">
        <v>0</v>
      </c>
      <c r="CW625" s="798">
        <v>0</v>
      </c>
      <c r="CX625" s="798">
        <v>0</v>
      </c>
      <c r="CY625" s="798">
        <v>0</v>
      </c>
      <c r="CZ625" s="798">
        <v>0</v>
      </c>
      <c r="DA625" s="799">
        <v>0</v>
      </c>
    </row>
    <row r="626" spans="2:105">
      <c r="B626" s="780">
        <v>19618</v>
      </c>
      <c r="C626" s="781" t="s">
        <v>682</v>
      </c>
      <c r="D626" s="781" t="s">
        <v>877</v>
      </c>
      <c r="E626" s="781" t="s">
        <v>120</v>
      </c>
      <c r="F626" s="781" t="s">
        <v>820</v>
      </c>
      <c r="G626" s="806" t="s">
        <v>821</v>
      </c>
      <c r="H626" s="807">
        <v>2016</v>
      </c>
      <c r="I626" s="784"/>
      <c r="J626" s="841" t="s">
        <v>1049</v>
      </c>
      <c r="K626" s="842"/>
      <c r="L626" s="764" t="s">
        <v>741</v>
      </c>
      <c r="M626" s="781"/>
      <c r="N626" s="781"/>
      <c r="O626" s="781"/>
      <c r="P626" s="781"/>
      <c r="Q626" s="781"/>
      <c r="R626" s="781"/>
      <c r="S626" s="784"/>
      <c r="T626" s="843" t="s">
        <v>833</v>
      </c>
      <c r="U626" s="781" t="s">
        <v>764</v>
      </c>
      <c r="V626" s="801">
        <v>42597</v>
      </c>
      <c r="W626" s="801">
        <v>42597</v>
      </c>
      <c r="X626" s="801">
        <v>42597</v>
      </c>
      <c r="Y626" s="787" t="s">
        <v>864</v>
      </c>
      <c r="Z626" s="787">
        <v>102</v>
      </c>
      <c r="AA626" s="844" t="s">
        <v>833</v>
      </c>
      <c r="AB626" s="787">
        <v>1940</v>
      </c>
      <c r="AC626" s="790">
        <v>42735</v>
      </c>
      <c r="AD626" s="784"/>
      <c r="AE626" s="843" t="s">
        <v>825</v>
      </c>
      <c r="AF626" s="781"/>
      <c r="AG626" s="781"/>
      <c r="AH626" s="791"/>
      <c r="AI626" s="792">
        <v>17610.89</v>
      </c>
      <c r="AJ626" s="793">
        <v>4.0199999999999996</v>
      </c>
      <c r="AK626" s="784">
        <v>0</v>
      </c>
      <c r="AL626" s="845">
        <v>0.84947393009763883</v>
      </c>
      <c r="AM626" s="803">
        <v>0.60320542515539943</v>
      </c>
      <c r="AN626" s="803">
        <v>0.88785311651886756</v>
      </c>
      <c r="AO626" s="804">
        <v>0.85704271877003346</v>
      </c>
      <c r="AP626" s="784">
        <v>0</v>
      </c>
      <c r="AQ626" s="797">
        <v>14959.991940817206</v>
      </c>
      <c r="AR626" s="798">
        <v>2.4248858091247056</v>
      </c>
      <c r="AS626" s="798">
        <v>14959.991940817206</v>
      </c>
      <c r="AT626" s="798">
        <v>2.4248858091247056</v>
      </c>
      <c r="AU626" s="784">
        <v>0</v>
      </c>
      <c r="AV626" s="798">
        <v>13282.275467751699</v>
      </c>
      <c r="AW626" s="798">
        <v>2.0782307265591102</v>
      </c>
      <c r="AX626" s="798">
        <v>13282.275467751699</v>
      </c>
      <c r="AY626" s="798">
        <v>2.0782307265591102</v>
      </c>
      <c r="AZ626" s="784"/>
      <c r="BA626" s="798">
        <v>0</v>
      </c>
      <c r="BB626" s="798">
        <v>13282.275467751699</v>
      </c>
      <c r="BC626" s="798">
        <v>13282.275467751699</v>
      </c>
      <c r="BD626" s="798">
        <v>13282.275467751699</v>
      </c>
      <c r="BE626" s="798">
        <v>13282.275467751699</v>
      </c>
      <c r="BF626" s="798">
        <v>13282.275467751699</v>
      </c>
      <c r="BG626" s="798">
        <v>9348.806711844396</v>
      </c>
      <c r="BH626" s="798">
        <v>0</v>
      </c>
      <c r="BI626" s="798">
        <v>0</v>
      </c>
      <c r="BJ626" s="798">
        <v>0</v>
      </c>
      <c r="BK626" s="798">
        <v>0</v>
      </c>
      <c r="BL626" s="798">
        <v>0</v>
      </c>
      <c r="BM626" s="798">
        <v>0</v>
      </c>
      <c r="BN626" s="798">
        <v>0</v>
      </c>
      <c r="BO626" s="798">
        <v>0</v>
      </c>
      <c r="BP626" s="798">
        <v>0</v>
      </c>
      <c r="BQ626" s="798">
        <v>0</v>
      </c>
      <c r="BR626" s="798">
        <v>0</v>
      </c>
      <c r="BS626" s="798">
        <v>0</v>
      </c>
      <c r="BT626" s="798">
        <v>0</v>
      </c>
      <c r="BU626" s="798">
        <v>0</v>
      </c>
      <c r="BV626" s="798">
        <v>0</v>
      </c>
      <c r="BW626" s="798">
        <v>0</v>
      </c>
      <c r="BX626" s="798">
        <v>0</v>
      </c>
      <c r="BY626" s="798">
        <v>0</v>
      </c>
      <c r="BZ626" s="798">
        <v>0</v>
      </c>
      <c r="CA626" s="784"/>
      <c r="CB626" s="798">
        <v>0</v>
      </c>
      <c r="CC626" s="798">
        <v>2.0782307265591102</v>
      </c>
      <c r="CD626" s="798">
        <v>2.0782307265591102</v>
      </c>
      <c r="CE626" s="798">
        <v>2.0782307265591102</v>
      </c>
      <c r="CF626" s="798">
        <v>2.0782307265591102</v>
      </c>
      <c r="CG626" s="798">
        <v>2.0782307265591102</v>
      </c>
      <c r="CH626" s="798">
        <v>1.4627747641877376</v>
      </c>
      <c r="CI626" s="798">
        <v>0</v>
      </c>
      <c r="CJ626" s="798">
        <v>0</v>
      </c>
      <c r="CK626" s="798">
        <v>0</v>
      </c>
      <c r="CL626" s="798">
        <v>0</v>
      </c>
      <c r="CM626" s="798">
        <v>0</v>
      </c>
      <c r="CN626" s="798">
        <v>0</v>
      </c>
      <c r="CO626" s="798">
        <v>0</v>
      </c>
      <c r="CP626" s="798">
        <v>0</v>
      </c>
      <c r="CQ626" s="798">
        <v>0</v>
      </c>
      <c r="CR626" s="798">
        <v>0</v>
      </c>
      <c r="CS626" s="798">
        <v>0</v>
      </c>
      <c r="CT626" s="798">
        <v>0</v>
      </c>
      <c r="CU626" s="798">
        <v>0</v>
      </c>
      <c r="CV626" s="798">
        <v>0</v>
      </c>
      <c r="CW626" s="798">
        <v>0</v>
      </c>
      <c r="CX626" s="798">
        <v>0</v>
      </c>
      <c r="CY626" s="798">
        <v>0</v>
      </c>
      <c r="CZ626" s="798">
        <v>0</v>
      </c>
      <c r="DA626" s="799">
        <v>0</v>
      </c>
    </row>
    <row r="627" spans="2:105">
      <c r="B627" s="780">
        <v>19624</v>
      </c>
      <c r="C627" s="781" t="s">
        <v>682</v>
      </c>
      <c r="D627" s="781" t="s">
        <v>877</v>
      </c>
      <c r="E627" s="781" t="s">
        <v>120</v>
      </c>
      <c r="F627" s="781" t="s">
        <v>820</v>
      </c>
      <c r="G627" s="806" t="s">
        <v>821</v>
      </c>
      <c r="H627" s="807">
        <v>2016</v>
      </c>
      <c r="I627" s="784"/>
      <c r="J627" s="841" t="s">
        <v>1050</v>
      </c>
      <c r="K627" s="842"/>
      <c r="L627" s="764" t="s">
        <v>741</v>
      </c>
      <c r="M627" s="781"/>
      <c r="N627" s="781"/>
      <c r="O627" s="781"/>
      <c r="P627" s="781"/>
      <c r="Q627" s="781"/>
      <c r="R627" s="781"/>
      <c r="S627" s="784"/>
      <c r="T627" s="843" t="s">
        <v>833</v>
      </c>
      <c r="U627" s="781" t="s">
        <v>764</v>
      </c>
      <c r="V627" s="801">
        <v>42605</v>
      </c>
      <c r="W627" s="801">
        <v>42605</v>
      </c>
      <c r="X627" s="801">
        <v>42605</v>
      </c>
      <c r="Y627" s="787" t="s">
        <v>864</v>
      </c>
      <c r="Z627" s="787">
        <v>65</v>
      </c>
      <c r="AA627" s="844" t="s">
        <v>833</v>
      </c>
      <c r="AB627" s="787">
        <v>1466</v>
      </c>
      <c r="AC627" s="790">
        <v>42735</v>
      </c>
      <c r="AD627" s="784"/>
      <c r="AE627" s="843" t="s">
        <v>825</v>
      </c>
      <c r="AF627" s="781"/>
      <c r="AG627" s="781"/>
      <c r="AH627" s="791"/>
      <c r="AI627" s="792">
        <v>17506.919999999998</v>
      </c>
      <c r="AJ627" s="793">
        <v>3.86</v>
      </c>
      <c r="AK627" s="784">
        <v>0</v>
      </c>
      <c r="AL627" s="845">
        <v>0.68299095987436276</v>
      </c>
      <c r="AM627" s="803">
        <v>0.48520633128608848</v>
      </c>
      <c r="AN627" s="803">
        <v>0.88785311651886767</v>
      </c>
      <c r="AO627" s="804">
        <v>0.85704271877003357</v>
      </c>
      <c r="AP627" s="784">
        <v>0</v>
      </c>
      <c r="AQ627" s="797">
        <v>11957.068095243678</v>
      </c>
      <c r="AR627" s="798">
        <v>1.8728964387643015</v>
      </c>
      <c r="AS627" s="798">
        <v>11957.068095243678</v>
      </c>
      <c r="AT627" s="798">
        <v>1.8728964387643015</v>
      </c>
      <c r="AU627" s="784">
        <v>0</v>
      </c>
      <c r="AV627" s="798">
        <v>10616.120172790421</v>
      </c>
      <c r="AW627" s="798">
        <v>1.6051522558532707</v>
      </c>
      <c r="AX627" s="798">
        <v>10616.120172790421</v>
      </c>
      <c r="AY627" s="798">
        <v>1.6051522558532707</v>
      </c>
      <c r="AZ627" s="784"/>
      <c r="BA627" s="798">
        <v>0</v>
      </c>
      <c r="BB627" s="798">
        <v>10616.120172790421</v>
      </c>
      <c r="BC627" s="798">
        <v>10616.120172790421</v>
      </c>
      <c r="BD627" s="798">
        <v>10616.120172790421</v>
      </c>
      <c r="BE627" s="798">
        <v>10616.120172790421</v>
      </c>
      <c r="BF627" s="798">
        <v>10616.120172790421</v>
      </c>
      <c r="BG627" s="798">
        <v>5391.0898872619382</v>
      </c>
      <c r="BH627" s="798">
        <v>0</v>
      </c>
      <c r="BI627" s="798">
        <v>0</v>
      </c>
      <c r="BJ627" s="798">
        <v>0</v>
      </c>
      <c r="BK627" s="798">
        <v>0</v>
      </c>
      <c r="BL627" s="798">
        <v>0</v>
      </c>
      <c r="BM627" s="798">
        <v>0</v>
      </c>
      <c r="BN627" s="798">
        <v>0</v>
      </c>
      <c r="BO627" s="798">
        <v>0</v>
      </c>
      <c r="BP627" s="798">
        <v>0</v>
      </c>
      <c r="BQ627" s="798">
        <v>0</v>
      </c>
      <c r="BR627" s="798">
        <v>0</v>
      </c>
      <c r="BS627" s="798">
        <v>0</v>
      </c>
      <c r="BT627" s="798">
        <v>0</v>
      </c>
      <c r="BU627" s="798">
        <v>0</v>
      </c>
      <c r="BV627" s="798">
        <v>0</v>
      </c>
      <c r="BW627" s="798">
        <v>0</v>
      </c>
      <c r="BX627" s="798">
        <v>0</v>
      </c>
      <c r="BY627" s="798">
        <v>0</v>
      </c>
      <c r="BZ627" s="798">
        <v>0</v>
      </c>
      <c r="CA627" s="784"/>
      <c r="CB627" s="798">
        <v>0</v>
      </c>
      <c r="CC627" s="798">
        <v>1.6051522558532707</v>
      </c>
      <c r="CD627" s="798">
        <v>1.6051522558532707</v>
      </c>
      <c r="CE627" s="798">
        <v>1.6051522558532707</v>
      </c>
      <c r="CF627" s="798">
        <v>1.6051522558532707</v>
      </c>
      <c r="CG627" s="798">
        <v>1.6051522558532707</v>
      </c>
      <c r="CH627" s="798">
        <v>0.81513019381841634</v>
      </c>
      <c r="CI627" s="798">
        <v>0</v>
      </c>
      <c r="CJ627" s="798">
        <v>0</v>
      </c>
      <c r="CK627" s="798">
        <v>0</v>
      </c>
      <c r="CL627" s="798">
        <v>0</v>
      </c>
      <c r="CM627" s="798">
        <v>0</v>
      </c>
      <c r="CN627" s="798">
        <v>0</v>
      </c>
      <c r="CO627" s="798">
        <v>0</v>
      </c>
      <c r="CP627" s="798">
        <v>0</v>
      </c>
      <c r="CQ627" s="798">
        <v>0</v>
      </c>
      <c r="CR627" s="798">
        <v>0</v>
      </c>
      <c r="CS627" s="798">
        <v>0</v>
      </c>
      <c r="CT627" s="798">
        <v>0</v>
      </c>
      <c r="CU627" s="798">
        <v>0</v>
      </c>
      <c r="CV627" s="798">
        <v>0</v>
      </c>
      <c r="CW627" s="798">
        <v>0</v>
      </c>
      <c r="CX627" s="798">
        <v>0</v>
      </c>
      <c r="CY627" s="798">
        <v>0</v>
      </c>
      <c r="CZ627" s="798">
        <v>0</v>
      </c>
      <c r="DA627" s="799">
        <v>0</v>
      </c>
    </row>
    <row r="628" spans="2:105">
      <c r="B628" s="780">
        <v>19632</v>
      </c>
      <c r="C628" s="781" t="s">
        <v>682</v>
      </c>
      <c r="D628" s="781" t="s">
        <v>877</v>
      </c>
      <c r="E628" s="781" t="s">
        <v>120</v>
      </c>
      <c r="F628" s="781" t="s">
        <v>820</v>
      </c>
      <c r="G628" s="806" t="s">
        <v>821</v>
      </c>
      <c r="H628" s="807">
        <v>2016</v>
      </c>
      <c r="I628" s="784"/>
      <c r="J628" s="841" t="s">
        <v>1051</v>
      </c>
      <c r="K628" s="842"/>
      <c r="L628" s="764" t="s">
        <v>741</v>
      </c>
      <c r="M628" s="781"/>
      <c r="N628" s="781"/>
      <c r="O628" s="781"/>
      <c r="P628" s="781"/>
      <c r="Q628" s="781"/>
      <c r="R628" s="781"/>
      <c r="S628" s="784"/>
      <c r="T628" s="843" t="s">
        <v>833</v>
      </c>
      <c r="U628" s="781" t="s">
        <v>764</v>
      </c>
      <c r="V628" s="801">
        <v>42612</v>
      </c>
      <c r="W628" s="801">
        <v>42612</v>
      </c>
      <c r="X628" s="801">
        <v>42612</v>
      </c>
      <c r="Y628" s="787" t="s">
        <v>864</v>
      </c>
      <c r="Z628" s="787">
        <v>92</v>
      </c>
      <c r="AA628" s="844" t="s">
        <v>833</v>
      </c>
      <c r="AB628" s="787">
        <v>1999</v>
      </c>
      <c r="AC628" s="790">
        <v>42735</v>
      </c>
      <c r="AD628" s="784"/>
      <c r="AE628" s="843" t="s">
        <v>825</v>
      </c>
      <c r="AF628" s="781"/>
      <c r="AG628" s="781"/>
      <c r="AH628" s="791"/>
      <c r="AI628" s="792">
        <v>12769.91</v>
      </c>
      <c r="AJ628" s="793">
        <v>4.46</v>
      </c>
      <c r="AK628" s="784">
        <v>0</v>
      </c>
      <c r="AL628" s="845">
        <v>0.76095227172834146</v>
      </c>
      <c r="AM628" s="803">
        <v>0.54034148502829171</v>
      </c>
      <c r="AN628" s="803">
        <v>0.88785311651886778</v>
      </c>
      <c r="AO628" s="804">
        <v>0.85704271877003335</v>
      </c>
      <c r="AP628" s="784">
        <v>0</v>
      </c>
      <c r="AQ628" s="797">
        <v>9717.2920242664641</v>
      </c>
      <c r="AR628" s="798">
        <v>2.409923023226181</v>
      </c>
      <c r="AS628" s="798">
        <v>9717.2920242664641</v>
      </c>
      <c r="AT628" s="798">
        <v>2.409923023226181</v>
      </c>
      <c r="AU628" s="784">
        <v>0</v>
      </c>
      <c r="AV628" s="798">
        <v>8627.5280078689175</v>
      </c>
      <c r="AW628" s="798">
        <v>2.0654069798522645</v>
      </c>
      <c r="AX628" s="798">
        <v>8627.5280078689175</v>
      </c>
      <c r="AY628" s="798">
        <v>2.0654069798522645</v>
      </c>
      <c r="AZ628" s="784"/>
      <c r="BA628" s="798">
        <v>0</v>
      </c>
      <c r="BB628" s="798">
        <v>8627.5280078689175</v>
      </c>
      <c r="BC628" s="798">
        <v>8627.5280078689175</v>
      </c>
      <c r="BD628" s="798">
        <v>8627.5280078689175</v>
      </c>
      <c r="BE628" s="798">
        <v>8627.5280078689175</v>
      </c>
      <c r="BF628" s="798">
        <v>8627.5280078689175</v>
      </c>
      <c r="BG628" s="798">
        <v>8627.5280078689175</v>
      </c>
      <c r="BH628" s="798">
        <v>8627.5280078689175</v>
      </c>
      <c r="BI628" s="798">
        <v>8627.5280078689175</v>
      </c>
      <c r="BJ628" s="798">
        <v>6158.6536633375927</v>
      </c>
      <c r="BK628" s="798">
        <v>0</v>
      </c>
      <c r="BL628" s="798">
        <v>0</v>
      </c>
      <c r="BM628" s="798">
        <v>0</v>
      </c>
      <c r="BN628" s="798">
        <v>0</v>
      </c>
      <c r="BO628" s="798">
        <v>0</v>
      </c>
      <c r="BP628" s="798">
        <v>0</v>
      </c>
      <c r="BQ628" s="798">
        <v>0</v>
      </c>
      <c r="BR628" s="798">
        <v>0</v>
      </c>
      <c r="BS628" s="798">
        <v>0</v>
      </c>
      <c r="BT628" s="798">
        <v>0</v>
      </c>
      <c r="BU628" s="798">
        <v>0</v>
      </c>
      <c r="BV628" s="798">
        <v>0</v>
      </c>
      <c r="BW628" s="798">
        <v>0</v>
      </c>
      <c r="BX628" s="798">
        <v>0</v>
      </c>
      <c r="BY628" s="798">
        <v>0</v>
      </c>
      <c r="BZ628" s="798">
        <v>0</v>
      </c>
      <c r="CA628" s="784"/>
      <c r="CB628" s="798">
        <v>0</v>
      </c>
      <c r="CC628" s="798">
        <v>2.0654069798522645</v>
      </c>
      <c r="CD628" s="798">
        <v>2.0654069798522645</v>
      </c>
      <c r="CE628" s="798">
        <v>2.0654069798522645</v>
      </c>
      <c r="CF628" s="798">
        <v>2.0654069798522645</v>
      </c>
      <c r="CG628" s="798">
        <v>2.0654069798522645</v>
      </c>
      <c r="CH628" s="798">
        <v>2.0654069798522645</v>
      </c>
      <c r="CI628" s="798">
        <v>2.0654069798522645</v>
      </c>
      <c r="CJ628" s="798">
        <v>2.0654069798522645</v>
      </c>
      <c r="CK628" s="798">
        <v>1.4743651079600699</v>
      </c>
      <c r="CL628" s="798">
        <v>0</v>
      </c>
      <c r="CM628" s="798">
        <v>0</v>
      </c>
      <c r="CN628" s="798">
        <v>0</v>
      </c>
      <c r="CO628" s="798">
        <v>0</v>
      </c>
      <c r="CP628" s="798">
        <v>0</v>
      </c>
      <c r="CQ628" s="798">
        <v>0</v>
      </c>
      <c r="CR628" s="798">
        <v>0</v>
      </c>
      <c r="CS628" s="798">
        <v>0</v>
      </c>
      <c r="CT628" s="798">
        <v>0</v>
      </c>
      <c r="CU628" s="798">
        <v>0</v>
      </c>
      <c r="CV628" s="798">
        <v>0</v>
      </c>
      <c r="CW628" s="798">
        <v>0</v>
      </c>
      <c r="CX628" s="798">
        <v>0</v>
      </c>
      <c r="CY628" s="798">
        <v>0</v>
      </c>
      <c r="CZ628" s="798">
        <v>0</v>
      </c>
      <c r="DA628" s="799">
        <v>0</v>
      </c>
    </row>
    <row r="629" spans="2:105">
      <c r="B629" s="780">
        <v>19627</v>
      </c>
      <c r="C629" s="781" t="s">
        <v>682</v>
      </c>
      <c r="D629" s="781" t="s">
        <v>877</v>
      </c>
      <c r="E629" s="781" t="s">
        <v>120</v>
      </c>
      <c r="F629" s="781" t="s">
        <v>820</v>
      </c>
      <c r="G629" s="806" t="s">
        <v>821</v>
      </c>
      <c r="H629" s="807">
        <v>2016</v>
      </c>
      <c r="I629" s="784"/>
      <c r="J629" s="841" t="s">
        <v>1052</v>
      </c>
      <c r="K629" s="842"/>
      <c r="L629" s="764" t="s">
        <v>741</v>
      </c>
      <c r="M629" s="781"/>
      <c r="N629" s="781"/>
      <c r="O629" s="781"/>
      <c r="P629" s="781"/>
      <c r="Q629" s="781"/>
      <c r="R629" s="781"/>
      <c r="S629" s="784"/>
      <c r="T629" s="843" t="s">
        <v>833</v>
      </c>
      <c r="U629" s="781" t="s">
        <v>764</v>
      </c>
      <c r="V629" s="801">
        <v>42606</v>
      </c>
      <c r="W629" s="801">
        <v>42606</v>
      </c>
      <c r="X629" s="801">
        <v>42606</v>
      </c>
      <c r="Y629" s="787" t="s">
        <v>864</v>
      </c>
      <c r="Z629" s="787">
        <v>38</v>
      </c>
      <c r="AA629" s="844" t="s">
        <v>833</v>
      </c>
      <c r="AB629" s="787">
        <v>882</v>
      </c>
      <c r="AC629" s="790">
        <v>42735</v>
      </c>
      <c r="AD629" s="784"/>
      <c r="AE629" s="843" t="s">
        <v>825</v>
      </c>
      <c r="AF629" s="781"/>
      <c r="AG629" s="781"/>
      <c r="AH629" s="791"/>
      <c r="AI629" s="792">
        <v>9438.6</v>
      </c>
      <c r="AJ629" s="793">
        <v>1.85</v>
      </c>
      <c r="AK629" s="784">
        <v>0</v>
      </c>
      <c r="AL629" s="845">
        <v>0.80121055515049566</v>
      </c>
      <c r="AM629" s="803">
        <v>0.56877414355539435</v>
      </c>
      <c r="AN629" s="803">
        <v>0.88785311651886778</v>
      </c>
      <c r="AO629" s="804">
        <v>0.85704271877003357</v>
      </c>
      <c r="AP629" s="784">
        <v>0</v>
      </c>
      <c r="AQ629" s="797">
        <v>7562.3059458434691</v>
      </c>
      <c r="AR629" s="798">
        <v>1.0522321655774796</v>
      </c>
      <c r="AS629" s="798">
        <v>6726.6511718552883</v>
      </c>
      <c r="AT629" s="798">
        <v>0.93595773304251428</v>
      </c>
      <c r="AU629" s="784">
        <v>0</v>
      </c>
      <c r="AV629" s="798">
        <v>6714.2169020862884</v>
      </c>
      <c r="AW629" s="798">
        <v>0.90180791596380327</v>
      </c>
      <c r="AX629" s="798">
        <v>5972.2782066670106</v>
      </c>
      <c r="AY629" s="798">
        <v>0.80215576018059376</v>
      </c>
      <c r="AZ629" s="784"/>
      <c r="BA629" s="798">
        <v>0</v>
      </c>
      <c r="BB629" s="798">
        <v>6714.2169020862884</v>
      </c>
      <c r="BC629" s="798">
        <v>6714.2169020862884</v>
      </c>
      <c r="BD629" s="798">
        <v>6714.2169020862884</v>
      </c>
      <c r="BE629" s="798">
        <v>6714.2169020862884</v>
      </c>
      <c r="BF629" s="798">
        <v>5972.2782066670106</v>
      </c>
      <c r="BG629" s="798">
        <v>0</v>
      </c>
      <c r="BH629" s="798">
        <v>0</v>
      </c>
      <c r="BI629" s="798">
        <v>0</v>
      </c>
      <c r="BJ629" s="798">
        <v>0</v>
      </c>
      <c r="BK629" s="798">
        <v>0</v>
      </c>
      <c r="BL629" s="798">
        <v>0</v>
      </c>
      <c r="BM629" s="798">
        <v>0</v>
      </c>
      <c r="BN629" s="798">
        <v>0</v>
      </c>
      <c r="BO629" s="798">
        <v>0</v>
      </c>
      <c r="BP629" s="798">
        <v>0</v>
      </c>
      <c r="BQ629" s="798">
        <v>0</v>
      </c>
      <c r="BR629" s="798">
        <v>0</v>
      </c>
      <c r="BS629" s="798">
        <v>0</v>
      </c>
      <c r="BT629" s="798">
        <v>0</v>
      </c>
      <c r="BU629" s="798">
        <v>0</v>
      </c>
      <c r="BV629" s="798">
        <v>0</v>
      </c>
      <c r="BW629" s="798">
        <v>0</v>
      </c>
      <c r="BX629" s="798">
        <v>0</v>
      </c>
      <c r="BY629" s="798">
        <v>0</v>
      </c>
      <c r="BZ629" s="798">
        <v>0</v>
      </c>
      <c r="CA629" s="784"/>
      <c r="CB629" s="798">
        <v>0</v>
      </c>
      <c r="CC629" s="798">
        <v>0.90180791596380327</v>
      </c>
      <c r="CD629" s="798">
        <v>0.90180791596380327</v>
      </c>
      <c r="CE629" s="798">
        <v>0.90180791596380327</v>
      </c>
      <c r="CF629" s="798">
        <v>0.90180791596380327</v>
      </c>
      <c r="CG629" s="798">
        <v>0.80215576018059376</v>
      </c>
      <c r="CH629" s="798">
        <v>0</v>
      </c>
      <c r="CI629" s="798">
        <v>0</v>
      </c>
      <c r="CJ629" s="798">
        <v>0</v>
      </c>
      <c r="CK629" s="798">
        <v>0</v>
      </c>
      <c r="CL629" s="798">
        <v>0</v>
      </c>
      <c r="CM629" s="798">
        <v>0</v>
      </c>
      <c r="CN629" s="798">
        <v>0</v>
      </c>
      <c r="CO629" s="798">
        <v>0</v>
      </c>
      <c r="CP629" s="798">
        <v>0</v>
      </c>
      <c r="CQ629" s="798">
        <v>0</v>
      </c>
      <c r="CR629" s="798">
        <v>0</v>
      </c>
      <c r="CS629" s="798">
        <v>0</v>
      </c>
      <c r="CT629" s="798">
        <v>0</v>
      </c>
      <c r="CU629" s="798">
        <v>0</v>
      </c>
      <c r="CV629" s="798">
        <v>0</v>
      </c>
      <c r="CW629" s="798">
        <v>0</v>
      </c>
      <c r="CX629" s="798">
        <v>0</v>
      </c>
      <c r="CY629" s="798">
        <v>0</v>
      </c>
      <c r="CZ629" s="798">
        <v>0</v>
      </c>
      <c r="DA629" s="799">
        <v>0</v>
      </c>
    </row>
    <row r="630" spans="2:105">
      <c r="B630" s="780">
        <v>19628</v>
      </c>
      <c r="C630" s="781" t="s">
        <v>682</v>
      </c>
      <c r="D630" s="781" t="s">
        <v>877</v>
      </c>
      <c r="E630" s="781" t="s">
        <v>120</v>
      </c>
      <c r="F630" s="781" t="s">
        <v>820</v>
      </c>
      <c r="G630" s="806" t="s">
        <v>821</v>
      </c>
      <c r="H630" s="807">
        <v>2016</v>
      </c>
      <c r="I630" s="784"/>
      <c r="J630" s="841" t="s">
        <v>1053</v>
      </c>
      <c r="K630" s="842"/>
      <c r="L630" s="764" t="s">
        <v>741</v>
      </c>
      <c r="M630" s="781"/>
      <c r="N630" s="781"/>
      <c r="O630" s="781"/>
      <c r="P630" s="781"/>
      <c r="Q630" s="781"/>
      <c r="R630" s="781"/>
      <c r="S630" s="784"/>
      <c r="T630" s="843" t="s">
        <v>833</v>
      </c>
      <c r="U630" s="781" t="s">
        <v>764</v>
      </c>
      <c r="V630" s="801">
        <v>42607</v>
      </c>
      <c r="W630" s="801">
        <v>42607</v>
      </c>
      <c r="X630" s="801">
        <v>42607</v>
      </c>
      <c r="Y630" s="787" t="s">
        <v>864</v>
      </c>
      <c r="Z630" s="787">
        <v>48</v>
      </c>
      <c r="AA630" s="844" t="s">
        <v>833</v>
      </c>
      <c r="AB630" s="787">
        <v>1092</v>
      </c>
      <c r="AC630" s="790">
        <v>42735</v>
      </c>
      <c r="AD630" s="784"/>
      <c r="AE630" s="843" t="s">
        <v>825</v>
      </c>
      <c r="AF630" s="781"/>
      <c r="AG630" s="781"/>
      <c r="AH630" s="791"/>
      <c r="AI630" s="792">
        <v>8275.7199999999993</v>
      </c>
      <c r="AJ630" s="793">
        <v>2.64</v>
      </c>
      <c r="AK630" s="784">
        <v>0</v>
      </c>
      <c r="AL630" s="845">
        <v>0.85606204207781578</v>
      </c>
      <c r="AM630" s="803">
        <v>0.60798294646740392</v>
      </c>
      <c r="AN630" s="803">
        <v>0.88785311651886767</v>
      </c>
      <c r="AO630" s="804">
        <v>0.85704271877003357</v>
      </c>
      <c r="AP630" s="784">
        <v>0</v>
      </c>
      <c r="AQ630" s="797">
        <v>7084.5297628642211</v>
      </c>
      <c r="AR630" s="798">
        <v>1.6050749786739464</v>
      </c>
      <c r="AS630" s="798">
        <v>7084.5297628642211</v>
      </c>
      <c r="AT630" s="798">
        <v>1.6050749786739464</v>
      </c>
      <c r="AU630" s="784">
        <v>0</v>
      </c>
      <c r="AV630" s="798">
        <v>6290.0218290296734</v>
      </c>
      <c r="AW630" s="798">
        <v>1.3756178235524728</v>
      </c>
      <c r="AX630" s="798">
        <v>6290.0218290296734</v>
      </c>
      <c r="AY630" s="798">
        <v>1.3756178235524728</v>
      </c>
      <c r="AZ630" s="784"/>
      <c r="BA630" s="798">
        <v>0</v>
      </c>
      <c r="BB630" s="798">
        <v>6290.0218290296734</v>
      </c>
      <c r="BC630" s="798">
        <v>6290.0218290296734</v>
      </c>
      <c r="BD630" s="798">
        <v>6290.0218290296734</v>
      </c>
      <c r="BE630" s="798">
        <v>6290.0218290296734</v>
      </c>
      <c r="BF630" s="798">
        <v>6290.0218290296734</v>
      </c>
      <c r="BG630" s="798">
        <v>6290.0218290296734</v>
      </c>
      <c r="BH630" s="798">
        <v>6290.0218290296734</v>
      </c>
      <c r="BI630" s="798">
        <v>6209.6381634829704</v>
      </c>
      <c r="BJ630" s="798">
        <v>0</v>
      </c>
      <c r="BK630" s="798">
        <v>0</v>
      </c>
      <c r="BL630" s="798">
        <v>0</v>
      </c>
      <c r="BM630" s="798">
        <v>0</v>
      </c>
      <c r="BN630" s="798">
        <v>0</v>
      </c>
      <c r="BO630" s="798">
        <v>0</v>
      </c>
      <c r="BP630" s="798">
        <v>0</v>
      </c>
      <c r="BQ630" s="798">
        <v>0</v>
      </c>
      <c r="BR630" s="798">
        <v>0</v>
      </c>
      <c r="BS630" s="798">
        <v>0</v>
      </c>
      <c r="BT630" s="798">
        <v>0</v>
      </c>
      <c r="BU630" s="798">
        <v>0</v>
      </c>
      <c r="BV630" s="798">
        <v>0</v>
      </c>
      <c r="BW630" s="798">
        <v>0</v>
      </c>
      <c r="BX630" s="798">
        <v>0</v>
      </c>
      <c r="BY630" s="798">
        <v>0</v>
      </c>
      <c r="BZ630" s="798">
        <v>0</v>
      </c>
      <c r="CA630" s="784"/>
      <c r="CB630" s="798">
        <v>0</v>
      </c>
      <c r="CC630" s="798">
        <v>1.3756178235524728</v>
      </c>
      <c r="CD630" s="798">
        <v>1.3756178235524728</v>
      </c>
      <c r="CE630" s="798">
        <v>1.3756178235524728</v>
      </c>
      <c r="CF630" s="798">
        <v>1.3756178235524728</v>
      </c>
      <c r="CG630" s="798">
        <v>1.3756178235524728</v>
      </c>
      <c r="CH630" s="798">
        <v>1.3756178235524728</v>
      </c>
      <c r="CI630" s="798">
        <v>1.3756178235524728</v>
      </c>
      <c r="CJ630" s="798">
        <v>1.3580380430597898</v>
      </c>
      <c r="CK630" s="798">
        <v>0</v>
      </c>
      <c r="CL630" s="798">
        <v>0</v>
      </c>
      <c r="CM630" s="798">
        <v>0</v>
      </c>
      <c r="CN630" s="798">
        <v>0</v>
      </c>
      <c r="CO630" s="798">
        <v>0</v>
      </c>
      <c r="CP630" s="798">
        <v>0</v>
      </c>
      <c r="CQ630" s="798">
        <v>0</v>
      </c>
      <c r="CR630" s="798">
        <v>0</v>
      </c>
      <c r="CS630" s="798">
        <v>0</v>
      </c>
      <c r="CT630" s="798">
        <v>0</v>
      </c>
      <c r="CU630" s="798">
        <v>0</v>
      </c>
      <c r="CV630" s="798">
        <v>0</v>
      </c>
      <c r="CW630" s="798">
        <v>0</v>
      </c>
      <c r="CX630" s="798">
        <v>0</v>
      </c>
      <c r="CY630" s="798">
        <v>0</v>
      </c>
      <c r="CZ630" s="798">
        <v>0</v>
      </c>
      <c r="DA630" s="799">
        <v>0</v>
      </c>
    </row>
    <row r="631" spans="2:105">
      <c r="B631" s="780">
        <v>19619</v>
      </c>
      <c r="C631" s="781" t="s">
        <v>682</v>
      </c>
      <c r="D631" s="781" t="s">
        <v>877</v>
      </c>
      <c r="E631" s="781" t="s">
        <v>120</v>
      </c>
      <c r="F631" s="781" t="s">
        <v>820</v>
      </c>
      <c r="G631" s="806" t="s">
        <v>821</v>
      </c>
      <c r="H631" s="807">
        <v>2016</v>
      </c>
      <c r="I631" s="784"/>
      <c r="J631" s="841" t="s">
        <v>1054</v>
      </c>
      <c r="K631" s="842"/>
      <c r="L631" s="764" t="s">
        <v>741</v>
      </c>
      <c r="M631" s="781"/>
      <c r="N631" s="781"/>
      <c r="O631" s="781"/>
      <c r="P631" s="781"/>
      <c r="Q631" s="781"/>
      <c r="R631" s="781"/>
      <c r="S631" s="784"/>
      <c r="T631" s="843" t="s">
        <v>833</v>
      </c>
      <c r="U631" s="781" t="s">
        <v>764</v>
      </c>
      <c r="V631" s="801">
        <v>42598</v>
      </c>
      <c r="W631" s="801">
        <v>42598</v>
      </c>
      <c r="X631" s="801">
        <v>42598</v>
      </c>
      <c r="Y631" s="787" t="s">
        <v>864</v>
      </c>
      <c r="Z631" s="787">
        <v>23</v>
      </c>
      <c r="AA631" s="844" t="s">
        <v>833</v>
      </c>
      <c r="AB631" s="787">
        <v>514</v>
      </c>
      <c r="AC631" s="790">
        <v>42735</v>
      </c>
      <c r="AD631" s="784"/>
      <c r="AE631" s="843" t="s">
        <v>825</v>
      </c>
      <c r="AF631" s="781"/>
      <c r="AG631" s="781"/>
      <c r="AH631" s="791"/>
      <c r="AI631" s="792">
        <v>2952.26</v>
      </c>
      <c r="AJ631" s="793">
        <v>1.1299999999999999</v>
      </c>
      <c r="AK631" s="784">
        <v>0</v>
      </c>
      <c r="AL631" s="845">
        <v>0.7243149493681591</v>
      </c>
      <c r="AM631" s="803">
        <v>0.51410244944817785</v>
      </c>
      <c r="AN631" s="803">
        <v>0.88785311651886767</v>
      </c>
      <c r="AO631" s="804">
        <v>0.85704271877003357</v>
      </c>
      <c r="AP631" s="784">
        <v>0</v>
      </c>
      <c r="AQ631" s="797">
        <v>2138.3660524216416</v>
      </c>
      <c r="AR631" s="798">
        <v>0.58093576787644097</v>
      </c>
      <c r="AS631" s="798">
        <v>2138.3660524216416</v>
      </c>
      <c r="AT631" s="798">
        <v>0.58093576787644097</v>
      </c>
      <c r="AU631" s="784">
        <v>0</v>
      </c>
      <c r="AV631" s="798">
        <v>1898.5549639007029</v>
      </c>
      <c r="AW631" s="798">
        <v>0.4978867699315821</v>
      </c>
      <c r="AX631" s="798">
        <v>1898.5549639007029</v>
      </c>
      <c r="AY631" s="798">
        <v>0.4978867699315821</v>
      </c>
      <c r="AZ631" s="784"/>
      <c r="BA631" s="798">
        <v>0</v>
      </c>
      <c r="BB631" s="798">
        <v>1898.5549639007029</v>
      </c>
      <c r="BC631" s="798">
        <v>1898.5549639007029</v>
      </c>
      <c r="BD631" s="798">
        <v>1898.5549639007029</v>
      </c>
      <c r="BE631" s="798">
        <v>1898.5549639007029</v>
      </c>
      <c r="BF631" s="798">
        <v>1898.5549639007029</v>
      </c>
      <c r="BG631" s="798">
        <v>1898.5549639007029</v>
      </c>
      <c r="BH631" s="798">
        <v>1898.5549639007029</v>
      </c>
      <c r="BI631" s="798">
        <v>1898.5549639007029</v>
      </c>
      <c r="BJ631" s="798">
        <v>1898.5549639007029</v>
      </c>
      <c r="BK631" s="798">
        <v>1112.343552469431</v>
      </c>
      <c r="BL631" s="798">
        <v>0</v>
      </c>
      <c r="BM631" s="798">
        <v>0</v>
      </c>
      <c r="BN631" s="798">
        <v>0</v>
      </c>
      <c r="BO631" s="798">
        <v>0</v>
      </c>
      <c r="BP631" s="798">
        <v>0</v>
      </c>
      <c r="BQ631" s="798">
        <v>0</v>
      </c>
      <c r="BR631" s="798">
        <v>0</v>
      </c>
      <c r="BS631" s="798">
        <v>0</v>
      </c>
      <c r="BT631" s="798">
        <v>0</v>
      </c>
      <c r="BU631" s="798">
        <v>0</v>
      </c>
      <c r="BV631" s="798">
        <v>0</v>
      </c>
      <c r="BW631" s="798">
        <v>0</v>
      </c>
      <c r="BX631" s="798">
        <v>0</v>
      </c>
      <c r="BY631" s="798">
        <v>0</v>
      </c>
      <c r="BZ631" s="798">
        <v>0</v>
      </c>
      <c r="CA631" s="784"/>
      <c r="CB631" s="798">
        <v>0</v>
      </c>
      <c r="CC631" s="798">
        <v>0.4978867699315821</v>
      </c>
      <c r="CD631" s="798">
        <v>0.4978867699315821</v>
      </c>
      <c r="CE631" s="798">
        <v>0.4978867699315821</v>
      </c>
      <c r="CF631" s="798">
        <v>0.4978867699315821</v>
      </c>
      <c r="CG631" s="798">
        <v>0.4978867699315821</v>
      </c>
      <c r="CH631" s="798">
        <v>0.4978867699315821</v>
      </c>
      <c r="CI631" s="798">
        <v>0.4978867699315821</v>
      </c>
      <c r="CJ631" s="798">
        <v>0.4978867699315821</v>
      </c>
      <c r="CK631" s="798">
        <v>0.4978867699315821</v>
      </c>
      <c r="CL631" s="798">
        <v>0.29170666581881055</v>
      </c>
      <c r="CM631" s="798">
        <v>0</v>
      </c>
      <c r="CN631" s="798">
        <v>0</v>
      </c>
      <c r="CO631" s="798">
        <v>0</v>
      </c>
      <c r="CP631" s="798">
        <v>0</v>
      </c>
      <c r="CQ631" s="798">
        <v>0</v>
      </c>
      <c r="CR631" s="798">
        <v>0</v>
      </c>
      <c r="CS631" s="798">
        <v>0</v>
      </c>
      <c r="CT631" s="798">
        <v>0</v>
      </c>
      <c r="CU631" s="798">
        <v>0</v>
      </c>
      <c r="CV631" s="798">
        <v>0</v>
      </c>
      <c r="CW631" s="798">
        <v>0</v>
      </c>
      <c r="CX631" s="798">
        <v>0</v>
      </c>
      <c r="CY631" s="798">
        <v>0</v>
      </c>
      <c r="CZ631" s="798">
        <v>0</v>
      </c>
      <c r="DA631" s="799">
        <v>0</v>
      </c>
    </row>
    <row r="632" spans="2:105">
      <c r="B632" s="780">
        <v>19100</v>
      </c>
      <c r="C632" s="781" t="s">
        <v>682</v>
      </c>
      <c r="D632" s="781" t="s">
        <v>819</v>
      </c>
      <c r="E632" s="782" t="s">
        <v>101</v>
      </c>
      <c r="F632" s="781" t="s">
        <v>828</v>
      </c>
      <c r="G632" s="781" t="s">
        <v>821</v>
      </c>
      <c r="H632" s="783">
        <v>2015</v>
      </c>
      <c r="I632" s="784"/>
      <c r="J632" s="785">
        <v>152101</v>
      </c>
      <c r="K632" s="785"/>
      <c r="L632" s="764" t="s">
        <v>384</v>
      </c>
      <c r="M632" s="781"/>
      <c r="N632" s="781"/>
      <c r="O632" s="781"/>
      <c r="P632" s="781"/>
      <c r="Q632" s="781"/>
      <c r="R632" s="781"/>
      <c r="S632" s="784"/>
      <c r="T632" s="781" t="s">
        <v>829</v>
      </c>
      <c r="U632" s="781" t="s">
        <v>827</v>
      </c>
      <c r="V632" s="786" t="s">
        <v>1055</v>
      </c>
      <c r="W632" s="786" t="s">
        <v>1056</v>
      </c>
      <c r="X632" s="786" t="s">
        <v>1057</v>
      </c>
      <c r="Y632" s="787" t="s">
        <v>824</v>
      </c>
      <c r="Z632" s="788">
        <v>1</v>
      </c>
      <c r="AA632" s="787">
        <v>0</v>
      </c>
      <c r="AB632" s="789">
        <v>1720</v>
      </c>
      <c r="AC632" s="790" t="s">
        <v>833</v>
      </c>
      <c r="AD632" s="784"/>
      <c r="AE632" s="781" t="s">
        <v>825</v>
      </c>
      <c r="AF632" s="781"/>
      <c r="AG632" s="781"/>
      <c r="AH632" s="791"/>
      <c r="AI632" s="792">
        <v>18307</v>
      </c>
      <c r="AJ632" s="793">
        <v>4.3</v>
      </c>
      <c r="AK632" s="784"/>
      <c r="AL632" s="794">
        <v>0.67329715767597476</v>
      </c>
      <c r="AM632" s="795">
        <v>0.55551018881353986</v>
      </c>
      <c r="AN632" s="795">
        <v>0.65458408904432563</v>
      </c>
      <c r="AO632" s="796">
        <v>0.64336929965806222</v>
      </c>
      <c r="AP632" s="784"/>
      <c r="AQ632" s="797">
        <v>12326.051065574069</v>
      </c>
      <c r="AR632" s="798">
        <v>2.3886938118982215</v>
      </c>
      <c r="AS632" s="798">
        <v>12326.051065574069</v>
      </c>
      <c r="AT632" s="798">
        <v>2.3886938118982215</v>
      </c>
      <c r="AU632" s="784"/>
      <c r="AV632" s="798">
        <v>8068.4369082726416</v>
      </c>
      <c r="AW632" s="798">
        <v>1.5368122648585059</v>
      </c>
      <c r="AX632" s="798">
        <v>8068.4369082726416</v>
      </c>
      <c r="AY632" s="798">
        <v>1.5368122648585059</v>
      </c>
      <c r="AZ632" s="784"/>
      <c r="BA632" s="798">
        <v>8068.4369082726416</v>
      </c>
      <c r="BB632" s="798">
        <v>8068.4369082726416</v>
      </c>
      <c r="BC632" s="798">
        <v>8068.4369082726416</v>
      </c>
      <c r="BD632" s="798">
        <v>8068.4369082726416</v>
      </c>
      <c r="BE632" s="798">
        <v>8068.4369082726416</v>
      </c>
      <c r="BF632" s="798">
        <v>8068.4369082726416</v>
      </c>
      <c r="BG632" s="798">
        <v>7208.5164048837078</v>
      </c>
      <c r="BH632" s="798">
        <v>7208.5164048837078</v>
      </c>
      <c r="BI632" s="798">
        <v>7208.5164048837078</v>
      </c>
      <c r="BJ632" s="798">
        <v>3565.4755444050843</v>
      </c>
      <c r="BK632" s="798">
        <v>0</v>
      </c>
      <c r="BL632" s="798">
        <v>0</v>
      </c>
      <c r="BM632" s="798">
        <v>0</v>
      </c>
      <c r="BN632" s="798">
        <v>0</v>
      </c>
      <c r="BO632" s="798">
        <v>0</v>
      </c>
      <c r="BP632" s="798">
        <v>0</v>
      </c>
      <c r="BQ632" s="798">
        <v>0</v>
      </c>
      <c r="BR632" s="798">
        <v>0</v>
      </c>
      <c r="BS632" s="798">
        <v>0</v>
      </c>
      <c r="BT632" s="798">
        <v>0</v>
      </c>
      <c r="BU632" s="798">
        <v>0</v>
      </c>
      <c r="BV632" s="798">
        <v>0</v>
      </c>
      <c r="BW632" s="798">
        <v>0</v>
      </c>
      <c r="BX632" s="798">
        <v>0</v>
      </c>
      <c r="BY632" s="798">
        <v>0</v>
      </c>
      <c r="BZ632" s="798">
        <v>0</v>
      </c>
      <c r="CA632" s="784"/>
      <c r="CB632" s="798">
        <v>1.5368122648585059</v>
      </c>
      <c r="CC632" s="798">
        <v>1.5368122648585059</v>
      </c>
      <c r="CD632" s="798">
        <v>1.5368122648585059</v>
      </c>
      <c r="CE632" s="798">
        <v>1.5368122648585059</v>
      </c>
      <c r="CF632" s="798">
        <v>1.5368122648585059</v>
      </c>
      <c r="CG632" s="798">
        <v>1.5368122648585059</v>
      </c>
      <c r="CH632" s="798">
        <v>1.3730213854805646</v>
      </c>
      <c r="CI632" s="798">
        <v>1.3730213854805646</v>
      </c>
      <c r="CJ632" s="798">
        <v>1.3730213854805646</v>
      </c>
      <c r="CK632" s="798">
        <v>0.67912367773200844</v>
      </c>
      <c r="CL632" s="798">
        <v>0</v>
      </c>
      <c r="CM632" s="798">
        <v>0</v>
      </c>
      <c r="CN632" s="798">
        <v>0</v>
      </c>
      <c r="CO632" s="798">
        <v>0</v>
      </c>
      <c r="CP632" s="798">
        <v>0</v>
      </c>
      <c r="CQ632" s="798">
        <v>0</v>
      </c>
      <c r="CR632" s="798">
        <v>0</v>
      </c>
      <c r="CS632" s="798">
        <v>0</v>
      </c>
      <c r="CT632" s="798">
        <v>0</v>
      </c>
      <c r="CU632" s="798">
        <v>0</v>
      </c>
      <c r="CV632" s="798">
        <v>0</v>
      </c>
      <c r="CW632" s="798">
        <v>0</v>
      </c>
      <c r="CX632" s="798">
        <v>0</v>
      </c>
      <c r="CY632" s="798">
        <v>0</v>
      </c>
      <c r="CZ632" s="798">
        <v>0</v>
      </c>
      <c r="DA632" s="799">
        <v>0</v>
      </c>
    </row>
    <row r="633" spans="2:105">
      <c r="B633" s="780">
        <v>19629</v>
      </c>
      <c r="C633" s="781" t="s">
        <v>682</v>
      </c>
      <c r="D633" s="781" t="s">
        <v>877</v>
      </c>
      <c r="E633" s="781" t="s">
        <v>120</v>
      </c>
      <c r="F633" s="781" t="s">
        <v>820</v>
      </c>
      <c r="G633" s="806" t="s">
        <v>821</v>
      </c>
      <c r="H633" s="807">
        <v>2016</v>
      </c>
      <c r="I633" s="784"/>
      <c r="J633" s="841" t="s">
        <v>1058</v>
      </c>
      <c r="K633" s="842"/>
      <c r="L633" s="764" t="s">
        <v>741</v>
      </c>
      <c r="M633" s="781"/>
      <c r="N633" s="781"/>
      <c r="O633" s="781"/>
      <c r="P633" s="781"/>
      <c r="Q633" s="781"/>
      <c r="R633" s="781"/>
      <c r="S633" s="784"/>
      <c r="T633" s="843" t="s">
        <v>833</v>
      </c>
      <c r="U633" s="781" t="s">
        <v>764</v>
      </c>
      <c r="V633" s="801">
        <v>42607</v>
      </c>
      <c r="W633" s="801">
        <v>42607</v>
      </c>
      <c r="X633" s="801">
        <v>42607</v>
      </c>
      <c r="Y633" s="787" t="s">
        <v>864</v>
      </c>
      <c r="Z633" s="787">
        <v>89</v>
      </c>
      <c r="AA633" s="844" t="s">
        <v>833</v>
      </c>
      <c r="AB633" s="787">
        <v>1985</v>
      </c>
      <c r="AC633" s="790">
        <v>42735</v>
      </c>
      <c r="AD633" s="784"/>
      <c r="AE633" s="843" t="s">
        <v>825</v>
      </c>
      <c r="AF633" s="781"/>
      <c r="AG633" s="781"/>
      <c r="AH633" s="791"/>
      <c r="AI633" s="792">
        <v>13282.77</v>
      </c>
      <c r="AJ633" s="793">
        <v>4.04</v>
      </c>
      <c r="AK633" s="784">
        <v>0</v>
      </c>
      <c r="AL633" s="845">
        <v>0.8950472651353798</v>
      </c>
      <c r="AM633" s="803">
        <v>0.63554975660260615</v>
      </c>
      <c r="AN633" s="803">
        <v>0.88785311651886767</v>
      </c>
      <c r="AO633" s="804">
        <v>0.85704271877003357</v>
      </c>
      <c r="AP633" s="784">
        <v>0</v>
      </c>
      <c r="AQ633" s="797">
        <v>11888.706961922269</v>
      </c>
      <c r="AR633" s="798">
        <v>2.5676210166745288</v>
      </c>
      <c r="AS633" s="798">
        <v>11888.706961922269</v>
      </c>
      <c r="AT633" s="798">
        <v>2.5676210166745288</v>
      </c>
      <c r="AU633" s="784">
        <v>0</v>
      </c>
      <c r="AV633" s="798">
        <v>10555.425527522246</v>
      </c>
      <c r="AW633" s="798">
        <v>2.2005608969018158</v>
      </c>
      <c r="AX633" s="798">
        <v>10555.425527522246</v>
      </c>
      <c r="AY633" s="798">
        <v>2.2005608969018158</v>
      </c>
      <c r="AZ633" s="784"/>
      <c r="BA633" s="798">
        <v>0</v>
      </c>
      <c r="BB633" s="798">
        <v>10555.425527522246</v>
      </c>
      <c r="BC633" s="798">
        <v>10555.425527522246</v>
      </c>
      <c r="BD633" s="798">
        <v>10555.425527522246</v>
      </c>
      <c r="BE633" s="798">
        <v>10555.425527522246</v>
      </c>
      <c r="BF633" s="798">
        <v>10555.425527522246</v>
      </c>
      <c r="BG633" s="798">
        <v>10555.425527522246</v>
      </c>
      <c r="BH633" s="798">
        <v>10555.425527522246</v>
      </c>
      <c r="BI633" s="798">
        <v>6393.6270840574362</v>
      </c>
      <c r="BJ633" s="798">
        <v>0</v>
      </c>
      <c r="BK633" s="798">
        <v>0</v>
      </c>
      <c r="BL633" s="798">
        <v>0</v>
      </c>
      <c r="BM633" s="798">
        <v>0</v>
      </c>
      <c r="BN633" s="798">
        <v>0</v>
      </c>
      <c r="BO633" s="798">
        <v>0</v>
      </c>
      <c r="BP633" s="798">
        <v>0</v>
      </c>
      <c r="BQ633" s="798">
        <v>0</v>
      </c>
      <c r="BR633" s="798">
        <v>0</v>
      </c>
      <c r="BS633" s="798">
        <v>0</v>
      </c>
      <c r="BT633" s="798">
        <v>0</v>
      </c>
      <c r="BU633" s="798">
        <v>0</v>
      </c>
      <c r="BV633" s="798">
        <v>0</v>
      </c>
      <c r="BW633" s="798">
        <v>0</v>
      </c>
      <c r="BX633" s="798">
        <v>0</v>
      </c>
      <c r="BY633" s="798">
        <v>0</v>
      </c>
      <c r="BZ633" s="798">
        <v>0</v>
      </c>
      <c r="CA633" s="784"/>
      <c r="CB633" s="798">
        <v>0</v>
      </c>
      <c r="CC633" s="798">
        <v>2.2005608969018158</v>
      </c>
      <c r="CD633" s="798">
        <v>2.2005608969018158</v>
      </c>
      <c r="CE633" s="798">
        <v>2.2005608969018158</v>
      </c>
      <c r="CF633" s="798">
        <v>2.2005608969018158</v>
      </c>
      <c r="CG633" s="798">
        <v>2.2005608969018158</v>
      </c>
      <c r="CH633" s="798">
        <v>2.2005608969018158</v>
      </c>
      <c r="CI633" s="798">
        <v>2.2005608969018158</v>
      </c>
      <c r="CJ633" s="798">
        <v>1.3329226485340786</v>
      </c>
      <c r="CK633" s="798">
        <v>0</v>
      </c>
      <c r="CL633" s="798">
        <v>0</v>
      </c>
      <c r="CM633" s="798">
        <v>0</v>
      </c>
      <c r="CN633" s="798">
        <v>0</v>
      </c>
      <c r="CO633" s="798">
        <v>0</v>
      </c>
      <c r="CP633" s="798">
        <v>0</v>
      </c>
      <c r="CQ633" s="798">
        <v>0</v>
      </c>
      <c r="CR633" s="798">
        <v>0</v>
      </c>
      <c r="CS633" s="798">
        <v>0</v>
      </c>
      <c r="CT633" s="798">
        <v>0</v>
      </c>
      <c r="CU633" s="798">
        <v>0</v>
      </c>
      <c r="CV633" s="798">
        <v>0</v>
      </c>
      <c r="CW633" s="798">
        <v>0</v>
      </c>
      <c r="CX633" s="798">
        <v>0</v>
      </c>
      <c r="CY633" s="798">
        <v>0</v>
      </c>
      <c r="CZ633" s="798">
        <v>0</v>
      </c>
      <c r="DA633" s="799">
        <v>0</v>
      </c>
    </row>
    <row r="634" spans="2:105">
      <c r="B634" s="780">
        <v>19625</v>
      </c>
      <c r="C634" s="781" t="s">
        <v>682</v>
      </c>
      <c r="D634" s="781" t="s">
        <v>877</v>
      </c>
      <c r="E634" s="781" t="s">
        <v>120</v>
      </c>
      <c r="F634" s="781" t="s">
        <v>820</v>
      </c>
      <c r="G634" s="806" t="s">
        <v>821</v>
      </c>
      <c r="H634" s="807">
        <v>2016</v>
      </c>
      <c r="I634" s="784"/>
      <c r="J634" s="841" t="s">
        <v>1059</v>
      </c>
      <c r="K634" s="842"/>
      <c r="L634" s="764" t="s">
        <v>384</v>
      </c>
      <c r="M634" s="781"/>
      <c r="N634" s="781"/>
      <c r="O634" s="781"/>
      <c r="P634" s="781"/>
      <c r="Q634" s="781"/>
      <c r="R634" s="781"/>
      <c r="S634" s="784"/>
      <c r="T634" s="843" t="s">
        <v>833</v>
      </c>
      <c r="U634" s="781" t="s">
        <v>764</v>
      </c>
      <c r="V634" s="801">
        <v>42613</v>
      </c>
      <c r="W634" s="801">
        <v>42613</v>
      </c>
      <c r="X634" s="801">
        <v>42613</v>
      </c>
      <c r="Y634" s="787" t="s">
        <v>864</v>
      </c>
      <c r="Z634" s="787">
        <v>50</v>
      </c>
      <c r="AA634" s="844" t="s">
        <v>833</v>
      </c>
      <c r="AB634" s="787">
        <v>2000</v>
      </c>
      <c r="AC634" s="790">
        <v>42735</v>
      </c>
      <c r="AD634" s="784"/>
      <c r="AE634" s="843" t="s">
        <v>825</v>
      </c>
      <c r="AF634" s="781"/>
      <c r="AG634" s="781"/>
      <c r="AH634" s="791"/>
      <c r="AI634" s="792">
        <v>9240.25</v>
      </c>
      <c r="AJ634" s="793">
        <v>1.1499999999999999</v>
      </c>
      <c r="AK634" s="784">
        <v>0</v>
      </c>
      <c r="AL634" s="845">
        <v>0.89504726513537969</v>
      </c>
      <c r="AM634" s="803">
        <v>0.63554975660260615</v>
      </c>
      <c r="AN634" s="803">
        <v>0.88785311651886767</v>
      </c>
      <c r="AO634" s="804">
        <v>0.85704271877003368</v>
      </c>
      <c r="AP634" s="784">
        <v>0</v>
      </c>
      <c r="AQ634" s="797">
        <v>8270.4604916671924</v>
      </c>
      <c r="AR634" s="798">
        <v>0.73088222009299697</v>
      </c>
      <c r="AS634" s="798">
        <v>8270.4604916671924</v>
      </c>
      <c r="AT634" s="798">
        <v>0.73088222009299697</v>
      </c>
      <c r="AU634" s="784">
        <v>0</v>
      </c>
      <c r="AV634" s="798">
        <v>7342.9541225728835</v>
      </c>
      <c r="AW634" s="798">
        <v>0.62639728500918024</v>
      </c>
      <c r="AX634" s="798">
        <v>7342.9541225728835</v>
      </c>
      <c r="AY634" s="798">
        <v>0.62639728500918024</v>
      </c>
      <c r="AZ634" s="784"/>
      <c r="BA634" s="798">
        <v>0</v>
      </c>
      <c r="BB634" s="798">
        <v>7342.9541225728835</v>
      </c>
      <c r="BC634" s="798">
        <v>7342.9541225728835</v>
      </c>
      <c r="BD634" s="798">
        <v>7342.9541225728835</v>
      </c>
      <c r="BE634" s="798">
        <v>7342.9541225728835</v>
      </c>
      <c r="BF634" s="798">
        <v>7342.9541225728835</v>
      </c>
      <c r="BG634" s="798">
        <v>7342.9541225728835</v>
      </c>
      <c r="BH634" s="798">
        <v>1635.8292320355285</v>
      </c>
      <c r="BI634" s="798">
        <v>0</v>
      </c>
      <c r="BJ634" s="798">
        <v>0</v>
      </c>
      <c r="BK634" s="798">
        <v>0</v>
      </c>
      <c r="BL634" s="798">
        <v>0</v>
      </c>
      <c r="BM634" s="798">
        <v>0</v>
      </c>
      <c r="BN634" s="798">
        <v>0</v>
      </c>
      <c r="BO634" s="798">
        <v>0</v>
      </c>
      <c r="BP634" s="798">
        <v>0</v>
      </c>
      <c r="BQ634" s="798">
        <v>0</v>
      </c>
      <c r="BR634" s="798">
        <v>0</v>
      </c>
      <c r="BS634" s="798">
        <v>0</v>
      </c>
      <c r="BT634" s="798">
        <v>0</v>
      </c>
      <c r="BU634" s="798">
        <v>0</v>
      </c>
      <c r="BV634" s="798">
        <v>0</v>
      </c>
      <c r="BW634" s="798">
        <v>0</v>
      </c>
      <c r="BX634" s="798">
        <v>0</v>
      </c>
      <c r="BY634" s="798">
        <v>0</v>
      </c>
      <c r="BZ634" s="798">
        <v>0</v>
      </c>
      <c r="CA634" s="784"/>
      <c r="CB634" s="798">
        <v>0</v>
      </c>
      <c r="CC634" s="798">
        <v>0.62639728500918024</v>
      </c>
      <c r="CD634" s="798">
        <v>0.62639728500918024</v>
      </c>
      <c r="CE634" s="798">
        <v>0.62639728500918024</v>
      </c>
      <c r="CF634" s="798">
        <v>0.62639728500918024</v>
      </c>
      <c r="CG634" s="798">
        <v>0.62639728500918024</v>
      </c>
      <c r="CH634" s="798">
        <v>0.62639728500918024</v>
      </c>
      <c r="CI634" s="798">
        <v>0.13954587929887163</v>
      </c>
      <c r="CJ634" s="798">
        <v>0</v>
      </c>
      <c r="CK634" s="798">
        <v>0</v>
      </c>
      <c r="CL634" s="798">
        <v>0</v>
      </c>
      <c r="CM634" s="798">
        <v>0</v>
      </c>
      <c r="CN634" s="798">
        <v>0</v>
      </c>
      <c r="CO634" s="798">
        <v>0</v>
      </c>
      <c r="CP634" s="798">
        <v>0</v>
      </c>
      <c r="CQ634" s="798">
        <v>0</v>
      </c>
      <c r="CR634" s="798">
        <v>0</v>
      </c>
      <c r="CS634" s="798">
        <v>0</v>
      </c>
      <c r="CT634" s="798">
        <v>0</v>
      </c>
      <c r="CU634" s="798">
        <v>0</v>
      </c>
      <c r="CV634" s="798">
        <v>0</v>
      </c>
      <c r="CW634" s="798">
        <v>0</v>
      </c>
      <c r="CX634" s="798">
        <v>0</v>
      </c>
      <c r="CY634" s="798">
        <v>0</v>
      </c>
      <c r="CZ634" s="798">
        <v>0</v>
      </c>
      <c r="DA634" s="799">
        <v>0</v>
      </c>
    </row>
    <row r="635" spans="2:105">
      <c r="B635" s="780">
        <v>19620</v>
      </c>
      <c r="C635" s="781" t="s">
        <v>682</v>
      </c>
      <c r="D635" s="781" t="s">
        <v>877</v>
      </c>
      <c r="E635" s="781" t="s">
        <v>120</v>
      </c>
      <c r="F635" s="781" t="s">
        <v>820</v>
      </c>
      <c r="G635" s="806" t="s">
        <v>821</v>
      </c>
      <c r="H635" s="807">
        <v>2016</v>
      </c>
      <c r="I635" s="784"/>
      <c r="J635" s="841" t="s">
        <v>1060</v>
      </c>
      <c r="K635" s="842"/>
      <c r="L635" s="764" t="s">
        <v>741</v>
      </c>
      <c r="M635" s="781"/>
      <c r="N635" s="781"/>
      <c r="O635" s="781"/>
      <c r="P635" s="781"/>
      <c r="Q635" s="781"/>
      <c r="R635" s="781"/>
      <c r="S635" s="784"/>
      <c r="T635" s="843" t="s">
        <v>833</v>
      </c>
      <c r="U635" s="781" t="s">
        <v>764</v>
      </c>
      <c r="V635" s="801">
        <v>42599</v>
      </c>
      <c r="W635" s="801">
        <v>42599</v>
      </c>
      <c r="X635" s="801">
        <v>42599</v>
      </c>
      <c r="Y635" s="787" t="s">
        <v>864</v>
      </c>
      <c r="Z635" s="787">
        <v>21</v>
      </c>
      <c r="AA635" s="844" t="s">
        <v>833</v>
      </c>
      <c r="AB635" s="787">
        <v>469</v>
      </c>
      <c r="AC635" s="790">
        <v>42735</v>
      </c>
      <c r="AD635" s="784"/>
      <c r="AE635" s="843" t="s">
        <v>825</v>
      </c>
      <c r="AF635" s="781"/>
      <c r="AG635" s="781"/>
      <c r="AH635" s="791"/>
      <c r="AI635" s="792">
        <v>4644.92</v>
      </c>
      <c r="AJ635" s="793">
        <v>1.49</v>
      </c>
      <c r="AK635" s="784">
        <v>0</v>
      </c>
      <c r="AL635" s="845">
        <v>0.6470109967748322</v>
      </c>
      <c r="AM635" s="803">
        <v>0.45953823644579239</v>
      </c>
      <c r="AN635" s="803">
        <v>0.88785311651886778</v>
      </c>
      <c r="AO635" s="804">
        <v>0.85704271877003357</v>
      </c>
      <c r="AP635" s="784">
        <v>0</v>
      </c>
      <c r="AQ635" s="797">
        <v>3005.3143191393538</v>
      </c>
      <c r="AR635" s="798">
        <v>0.68471197230423064</v>
      </c>
      <c r="AS635" s="798">
        <v>3005.3143191393538</v>
      </c>
      <c r="AT635" s="798">
        <v>0.68471197230423064</v>
      </c>
      <c r="AU635" s="784">
        <v>0</v>
      </c>
      <c r="AV635" s="798">
        <v>2668.2776843666543</v>
      </c>
      <c r="AW635" s="798">
        <v>0.58682741031800978</v>
      </c>
      <c r="AX635" s="798">
        <v>2668.2776843666543</v>
      </c>
      <c r="AY635" s="798">
        <v>0.58682741031800978</v>
      </c>
      <c r="AZ635" s="784"/>
      <c r="BA635" s="798">
        <v>0</v>
      </c>
      <c r="BB635" s="798">
        <v>2668.2776843666543</v>
      </c>
      <c r="BC635" s="798">
        <v>2668.2776843666543</v>
      </c>
      <c r="BD635" s="798">
        <v>2668.2776843666543</v>
      </c>
      <c r="BE635" s="798">
        <v>2668.2776843666543</v>
      </c>
      <c r="BF635" s="798">
        <v>2668.2776843666543</v>
      </c>
      <c r="BG635" s="798">
        <v>2668.2776843666543</v>
      </c>
      <c r="BH635" s="798">
        <v>2668.2776843666543</v>
      </c>
      <c r="BI635" s="798">
        <v>2634.1782890392856</v>
      </c>
      <c r="BJ635" s="798">
        <v>0</v>
      </c>
      <c r="BK635" s="798">
        <v>0</v>
      </c>
      <c r="BL635" s="798">
        <v>0</v>
      </c>
      <c r="BM635" s="798">
        <v>0</v>
      </c>
      <c r="BN635" s="798">
        <v>0</v>
      </c>
      <c r="BO635" s="798">
        <v>0</v>
      </c>
      <c r="BP635" s="798">
        <v>0</v>
      </c>
      <c r="BQ635" s="798">
        <v>0</v>
      </c>
      <c r="BR635" s="798">
        <v>0</v>
      </c>
      <c r="BS635" s="798">
        <v>0</v>
      </c>
      <c r="BT635" s="798">
        <v>0</v>
      </c>
      <c r="BU635" s="798">
        <v>0</v>
      </c>
      <c r="BV635" s="798">
        <v>0</v>
      </c>
      <c r="BW635" s="798">
        <v>0</v>
      </c>
      <c r="BX635" s="798">
        <v>0</v>
      </c>
      <c r="BY635" s="798">
        <v>0</v>
      </c>
      <c r="BZ635" s="798">
        <v>0</v>
      </c>
      <c r="CA635" s="784"/>
      <c r="CB635" s="798">
        <v>0</v>
      </c>
      <c r="CC635" s="798">
        <v>0.58682741031800978</v>
      </c>
      <c r="CD635" s="798">
        <v>0.58682741031800978</v>
      </c>
      <c r="CE635" s="798">
        <v>0.58682741031800978</v>
      </c>
      <c r="CF635" s="798">
        <v>0.58682741031800978</v>
      </c>
      <c r="CG635" s="798">
        <v>0.58682741031800978</v>
      </c>
      <c r="CH635" s="798">
        <v>0.58682741031800978</v>
      </c>
      <c r="CI635" s="798">
        <v>0.58682741031800978</v>
      </c>
      <c r="CJ635" s="798">
        <v>0.57932801849285964</v>
      </c>
      <c r="CK635" s="798">
        <v>0</v>
      </c>
      <c r="CL635" s="798">
        <v>0</v>
      </c>
      <c r="CM635" s="798">
        <v>0</v>
      </c>
      <c r="CN635" s="798">
        <v>0</v>
      </c>
      <c r="CO635" s="798">
        <v>0</v>
      </c>
      <c r="CP635" s="798">
        <v>0</v>
      </c>
      <c r="CQ635" s="798">
        <v>0</v>
      </c>
      <c r="CR635" s="798">
        <v>0</v>
      </c>
      <c r="CS635" s="798">
        <v>0</v>
      </c>
      <c r="CT635" s="798">
        <v>0</v>
      </c>
      <c r="CU635" s="798">
        <v>0</v>
      </c>
      <c r="CV635" s="798">
        <v>0</v>
      </c>
      <c r="CW635" s="798">
        <v>0</v>
      </c>
      <c r="CX635" s="798">
        <v>0</v>
      </c>
      <c r="CY635" s="798">
        <v>0</v>
      </c>
      <c r="CZ635" s="798">
        <v>0</v>
      </c>
      <c r="DA635" s="799">
        <v>0</v>
      </c>
    </row>
    <row r="636" spans="2:105">
      <c r="B636" s="800">
        <v>19092</v>
      </c>
      <c r="C636" s="782" t="s">
        <v>682</v>
      </c>
      <c r="D636" s="781" t="s">
        <v>858</v>
      </c>
      <c r="E636" s="781" t="s">
        <v>96</v>
      </c>
      <c r="F636" s="782" t="s">
        <v>828</v>
      </c>
      <c r="G636" s="781" t="s">
        <v>821</v>
      </c>
      <c r="H636" s="783">
        <v>2015</v>
      </c>
      <c r="I636" s="784"/>
      <c r="J636" s="785"/>
      <c r="K636" s="785"/>
      <c r="L636" s="764" t="s">
        <v>29</v>
      </c>
      <c r="M636" s="781"/>
      <c r="N636" s="781"/>
      <c r="O636" s="781"/>
      <c r="P636" s="781"/>
      <c r="Q636" s="781"/>
      <c r="R636" s="781"/>
      <c r="S636" s="784"/>
      <c r="T636" s="781" t="s">
        <v>1061</v>
      </c>
      <c r="U636" s="781"/>
      <c r="V636" s="801"/>
      <c r="W636" s="801"/>
      <c r="X636" s="801"/>
      <c r="Y636" s="787" t="s">
        <v>1062</v>
      </c>
      <c r="Z636" s="787">
        <v>148.19678559584213</v>
      </c>
      <c r="AA636" s="787">
        <v>101.27611865800002</v>
      </c>
      <c r="AB636" s="787">
        <v>495.51999999999947</v>
      </c>
      <c r="AC636" s="790">
        <v>42552</v>
      </c>
      <c r="AD636" s="784"/>
      <c r="AE636" s="781" t="s">
        <v>825</v>
      </c>
      <c r="AF636" s="781"/>
      <c r="AG636" s="781"/>
      <c r="AH636" s="791"/>
      <c r="AI636" s="792">
        <v>2114.1800000000003</v>
      </c>
      <c r="AJ636" s="793">
        <v>0</v>
      </c>
      <c r="AK636" s="784"/>
      <c r="AL636" s="794">
        <v>0.96476298707773411</v>
      </c>
      <c r="AM636" s="795" t="s">
        <v>822</v>
      </c>
      <c r="AN636" s="793">
        <v>1.6369677701539387</v>
      </c>
      <c r="AO636" s="805">
        <v>1.6369677701539387</v>
      </c>
      <c r="AP636" s="784"/>
      <c r="AQ636" s="797">
        <v>2039.6826120200042</v>
      </c>
      <c r="AR636" s="798">
        <v>0.13091584271509635</v>
      </c>
      <c r="AS636" s="798">
        <v>2015.742510049987</v>
      </c>
      <c r="AT636" s="798">
        <v>0.12941294777449366</v>
      </c>
      <c r="AU636" s="784"/>
      <c r="AV636" s="798">
        <v>3338.8946972201475</v>
      </c>
      <c r="AW636" s="798">
        <v>0.21430501512715502</v>
      </c>
      <c r="AX636" s="798">
        <v>3299.705521881031</v>
      </c>
      <c r="AY636" s="798">
        <v>0.21184482454746095</v>
      </c>
      <c r="AZ636" s="784"/>
      <c r="BA636" s="798">
        <v>3338.8946972201479</v>
      </c>
      <c r="BB636" s="798">
        <v>3299.705521881031</v>
      </c>
      <c r="BC636" s="798">
        <v>3299.705521881031</v>
      </c>
      <c r="BD636" s="798">
        <v>3299.705521881031</v>
      </c>
      <c r="BE636" s="798">
        <v>3299.705521881031</v>
      </c>
      <c r="BF636" s="798">
        <v>3299.705521881031</v>
      </c>
      <c r="BG636" s="798">
        <v>3299.705521881031</v>
      </c>
      <c r="BH636" s="798">
        <v>3291.4722642061729</v>
      </c>
      <c r="BI636" s="798">
        <v>3291.4722642061729</v>
      </c>
      <c r="BJ636" s="798">
        <v>3291.4722642061729</v>
      </c>
      <c r="BK636" s="798">
        <v>2791.530893809354</v>
      </c>
      <c r="BL636" s="798">
        <v>2768.6818969427286</v>
      </c>
      <c r="BM636" s="798">
        <v>2768.6818969427286</v>
      </c>
      <c r="BN636" s="798">
        <v>2683.5553423833389</v>
      </c>
      <c r="BO636" s="798">
        <v>2683.5553423833389</v>
      </c>
      <c r="BP636" s="798">
        <v>2673.6458501220795</v>
      </c>
      <c r="BQ636" s="798">
        <v>1117.1691678624197</v>
      </c>
      <c r="BR636" s="798">
        <v>1117.1691678624197</v>
      </c>
      <c r="BS636" s="798">
        <v>1117.1691678624197</v>
      </c>
      <c r="BT636" s="798">
        <v>1117.1691678624197</v>
      </c>
      <c r="BU636" s="798">
        <v>0</v>
      </c>
      <c r="BV636" s="798">
        <v>0</v>
      </c>
      <c r="BW636" s="798">
        <v>0</v>
      </c>
      <c r="BX636" s="798">
        <v>0</v>
      </c>
      <c r="BY636" s="798">
        <v>0</v>
      </c>
      <c r="BZ636" s="798">
        <v>0</v>
      </c>
      <c r="CA636" s="846">
        <v>0</v>
      </c>
      <c r="CB636" s="798">
        <v>0.21430501512715497</v>
      </c>
      <c r="CC636" s="798">
        <v>0.21184482454746095</v>
      </c>
      <c r="CD636" s="798">
        <v>0.21184482454746095</v>
      </c>
      <c r="CE636" s="798">
        <v>0.21184482454746095</v>
      </c>
      <c r="CF636" s="798">
        <v>0.21184482454746095</v>
      </c>
      <c r="CG636" s="798">
        <v>0.21184482454746095</v>
      </c>
      <c r="CH636" s="798">
        <v>0.21184482454746095</v>
      </c>
      <c r="CI636" s="798">
        <v>0.21090495494987443</v>
      </c>
      <c r="CJ636" s="798">
        <v>0.21090495494987443</v>
      </c>
      <c r="CK636" s="798">
        <v>0.21090495494987443</v>
      </c>
      <c r="CL636" s="798">
        <v>0.1707617732462425</v>
      </c>
      <c r="CM636" s="798">
        <v>0.17007505925165989</v>
      </c>
      <c r="CN636" s="798">
        <v>0.17007505925165989</v>
      </c>
      <c r="CO636" s="798">
        <v>0.16874360854856618</v>
      </c>
      <c r="CP636" s="798">
        <v>0.16874360854856618</v>
      </c>
      <c r="CQ636" s="798">
        <v>0.16784426508058653</v>
      </c>
      <c r="CR636" s="798">
        <v>7.0132862937698548E-2</v>
      </c>
      <c r="CS636" s="798">
        <v>7.0132862937698548E-2</v>
      </c>
      <c r="CT636" s="798">
        <v>7.0132862937698548E-2</v>
      </c>
      <c r="CU636" s="798">
        <v>7.0132862937698548E-2</v>
      </c>
      <c r="CV636" s="798">
        <v>0</v>
      </c>
      <c r="CW636" s="798">
        <v>0</v>
      </c>
      <c r="CX636" s="798">
        <v>0</v>
      </c>
      <c r="CY636" s="798">
        <v>0</v>
      </c>
      <c r="CZ636" s="798">
        <v>0</v>
      </c>
      <c r="DA636" s="799">
        <v>0</v>
      </c>
    </row>
    <row r="637" spans="2:105">
      <c r="B637" s="800">
        <v>19093</v>
      </c>
      <c r="C637" s="782" t="s">
        <v>682</v>
      </c>
      <c r="D637" s="781" t="s">
        <v>858</v>
      </c>
      <c r="E637" s="781" t="s">
        <v>95</v>
      </c>
      <c r="F637" s="782" t="s">
        <v>828</v>
      </c>
      <c r="G637" s="781" t="s">
        <v>821</v>
      </c>
      <c r="H637" s="783">
        <v>2015</v>
      </c>
      <c r="I637" s="784"/>
      <c r="J637" s="785"/>
      <c r="K637" s="785"/>
      <c r="L637" s="764" t="s">
        <v>29</v>
      </c>
      <c r="M637" s="781"/>
      <c r="N637" s="781"/>
      <c r="O637" s="781"/>
      <c r="P637" s="781"/>
      <c r="Q637" s="781"/>
      <c r="R637" s="781"/>
      <c r="S637" s="784"/>
      <c r="T637" s="781" t="s">
        <v>1061</v>
      </c>
      <c r="U637" s="781"/>
      <c r="V637" s="801"/>
      <c r="W637" s="801"/>
      <c r="X637" s="801"/>
      <c r="Y637" s="787" t="s">
        <v>1062</v>
      </c>
      <c r="Z637" s="787">
        <v>1781.6236502126419</v>
      </c>
      <c r="AA637" s="787">
        <v>1199.2394985612004</v>
      </c>
      <c r="AB637" s="787">
        <v>5771.3315204864084</v>
      </c>
      <c r="AC637" s="790">
        <v>42552</v>
      </c>
      <c r="AD637" s="784"/>
      <c r="AE637" s="781" t="s">
        <v>825</v>
      </c>
      <c r="AF637" s="781"/>
      <c r="AG637" s="781"/>
      <c r="AH637" s="791"/>
      <c r="AI637" s="792">
        <v>24717.290409681726</v>
      </c>
      <c r="AJ637" s="793">
        <v>3.3491288421744794</v>
      </c>
      <c r="AK637" s="784"/>
      <c r="AL637" s="794">
        <v>1.0276127528319006</v>
      </c>
      <c r="AM637" s="795">
        <v>0.48336505167075089</v>
      </c>
      <c r="AN637" s="793">
        <v>1.6369677701539387</v>
      </c>
      <c r="AO637" s="805">
        <v>1.6369677701539387</v>
      </c>
      <c r="AP637" s="784"/>
      <c r="AQ637" s="797">
        <v>25399.802840438573</v>
      </c>
      <c r="AR637" s="798">
        <v>1.6188518358496693</v>
      </c>
      <c r="AS637" s="798">
        <v>25074.323595381447</v>
      </c>
      <c r="AT637" s="798">
        <v>1.598419127948919</v>
      </c>
      <c r="AU637" s="784"/>
      <c r="AV637" s="798">
        <v>41578.658618062407</v>
      </c>
      <c r="AW637" s="798">
        <v>2.650008279940443</v>
      </c>
      <c r="AX637" s="798">
        <v>41045.859584049853</v>
      </c>
      <c r="AY637" s="798">
        <v>2.6165605956499456</v>
      </c>
      <c r="AZ637" s="784"/>
      <c r="BA637" s="798">
        <v>41578.658618062407</v>
      </c>
      <c r="BB637" s="798">
        <v>41045.859584049853</v>
      </c>
      <c r="BC637" s="798">
        <v>41045.859584049853</v>
      </c>
      <c r="BD637" s="798">
        <v>41045.859584049853</v>
      </c>
      <c r="BE637" s="798">
        <v>41045.859584049853</v>
      </c>
      <c r="BF637" s="798">
        <v>41045.859584049853</v>
      </c>
      <c r="BG637" s="798">
        <v>41045.859584049853</v>
      </c>
      <c r="BH637" s="798">
        <v>41034.159691671775</v>
      </c>
      <c r="BI637" s="798">
        <v>41034.159691671775</v>
      </c>
      <c r="BJ637" s="798">
        <v>41034.159691671775</v>
      </c>
      <c r="BK637" s="798">
        <v>39498.372715684476</v>
      </c>
      <c r="BL637" s="798">
        <v>39466.912534812654</v>
      </c>
      <c r="BM637" s="798">
        <v>39466.912534812654</v>
      </c>
      <c r="BN637" s="798">
        <v>39402.524317427524</v>
      </c>
      <c r="BO637" s="798">
        <v>39402.524317427524</v>
      </c>
      <c r="BP637" s="798">
        <v>39351.365556553632</v>
      </c>
      <c r="BQ637" s="798">
        <v>16796.284225965173</v>
      </c>
      <c r="BR637" s="798">
        <v>16796.284225965173</v>
      </c>
      <c r="BS637" s="798">
        <v>16796.284225965173</v>
      </c>
      <c r="BT637" s="798">
        <v>16796.284225965173</v>
      </c>
      <c r="BU637" s="798">
        <v>0</v>
      </c>
      <c r="BV637" s="798">
        <v>0</v>
      </c>
      <c r="BW637" s="798">
        <v>0</v>
      </c>
      <c r="BX637" s="798">
        <v>0</v>
      </c>
      <c r="BY637" s="798">
        <v>0</v>
      </c>
      <c r="BZ637" s="798">
        <v>0</v>
      </c>
      <c r="CA637" s="846">
        <v>0</v>
      </c>
      <c r="CB637" s="798">
        <v>2.6500082799404434</v>
      </c>
      <c r="CC637" s="798">
        <v>2.6165605956499456</v>
      </c>
      <c r="CD637" s="798">
        <v>2.6165605956499456</v>
      </c>
      <c r="CE637" s="798">
        <v>2.6165605956499456</v>
      </c>
      <c r="CF637" s="798">
        <v>2.6165605956499456</v>
      </c>
      <c r="CG637" s="798">
        <v>2.6165605956499456</v>
      </c>
      <c r="CH637" s="798">
        <v>2.6165605956499456</v>
      </c>
      <c r="CI637" s="798">
        <v>2.6152249914971968</v>
      </c>
      <c r="CJ637" s="798">
        <v>2.6152249914971968</v>
      </c>
      <c r="CK637" s="798">
        <v>2.6152249914971968</v>
      </c>
      <c r="CL637" s="798">
        <v>2.4760448106228292</v>
      </c>
      <c r="CM637" s="798">
        <v>2.4760409931696934</v>
      </c>
      <c r="CN637" s="798">
        <v>2.4760409931696934</v>
      </c>
      <c r="CO637" s="798">
        <v>2.4750153955279472</v>
      </c>
      <c r="CP637" s="798">
        <v>2.4750153955279472</v>
      </c>
      <c r="CQ637" s="798">
        <v>2.4703724434766361</v>
      </c>
      <c r="CR637" s="798">
        <v>1.0544253577425182</v>
      </c>
      <c r="CS637" s="798">
        <v>1.0544253577425182</v>
      </c>
      <c r="CT637" s="798">
        <v>1.0544253577425182</v>
      </c>
      <c r="CU637" s="798">
        <v>1.0544253577425182</v>
      </c>
      <c r="CV637" s="798">
        <v>0</v>
      </c>
      <c r="CW637" s="798">
        <v>0</v>
      </c>
      <c r="CX637" s="798">
        <v>0</v>
      </c>
      <c r="CY637" s="798">
        <v>0</v>
      </c>
      <c r="CZ637" s="798">
        <v>0</v>
      </c>
      <c r="DA637" s="799">
        <v>0</v>
      </c>
    </row>
    <row r="638" spans="2:105">
      <c r="B638" s="800">
        <v>19129</v>
      </c>
      <c r="C638" s="782" t="s">
        <v>682</v>
      </c>
      <c r="D638" s="782" t="s">
        <v>858</v>
      </c>
      <c r="E638" s="782" t="s">
        <v>114</v>
      </c>
      <c r="F638" s="782" t="s">
        <v>820</v>
      </c>
      <c r="G638" s="782" t="s">
        <v>821</v>
      </c>
      <c r="H638" s="815">
        <v>2015</v>
      </c>
      <c r="I638" s="784"/>
      <c r="J638" s="785"/>
      <c r="K638" s="785"/>
      <c r="L638" s="764" t="s">
        <v>29</v>
      </c>
      <c r="M638" s="781"/>
      <c r="N638" s="781"/>
      <c r="O638" s="781"/>
      <c r="P638" s="781"/>
      <c r="Q638" s="781"/>
      <c r="R638" s="781"/>
      <c r="S638" s="784"/>
      <c r="T638" s="781" t="s">
        <v>1061</v>
      </c>
      <c r="U638" s="781"/>
      <c r="V638" s="781"/>
      <c r="W638" s="781"/>
      <c r="X638" s="781"/>
      <c r="Y638" s="783" t="s">
        <v>1062</v>
      </c>
      <c r="Z638" s="787">
        <v>0</v>
      </c>
      <c r="AA638" s="787">
        <v>0</v>
      </c>
      <c r="AB638" s="787">
        <v>0</v>
      </c>
      <c r="AC638" s="805"/>
      <c r="AD638" s="784"/>
      <c r="AE638" s="781" t="s">
        <v>825</v>
      </c>
      <c r="AF638" s="781"/>
      <c r="AG638" s="781"/>
      <c r="AH638" s="791"/>
      <c r="AI638" s="792">
        <v>0</v>
      </c>
      <c r="AJ638" s="793">
        <v>0</v>
      </c>
      <c r="AK638" s="784"/>
      <c r="AL638" s="847" t="s">
        <v>822</v>
      </c>
      <c r="AM638" s="848" t="s">
        <v>822</v>
      </c>
      <c r="AN638" s="793" t="s">
        <v>822</v>
      </c>
      <c r="AO638" s="805" t="s">
        <v>822</v>
      </c>
      <c r="AP638" s="784"/>
      <c r="AQ638" s="797">
        <v>0</v>
      </c>
      <c r="AR638" s="798">
        <v>0</v>
      </c>
      <c r="AS638" s="798">
        <v>0</v>
      </c>
      <c r="AT638" s="798">
        <v>0</v>
      </c>
      <c r="AU638" s="784"/>
      <c r="AV638" s="798">
        <v>0</v>
      </c>
      <c r="AW638" s="798">
        <v>0</v>
      </c>
      <c r="AX638" s="798">
        <v>0</v>
      </c>
      <c r="AY638" s="798">
        <v>0</v>
      </c>
      <c r="AZ638" s="784"/>
      <c r="BA638" s="798">
        <v>0</v>
      </c>
      <c r="BB638" s="798">
        <v>0</v>
      </c>
      <c r="BC638" s="798">
        <v>0</v>
      </c>
      <c r="BD638" s="798">
        <v>0</v>
      </c>
      <c r="BE638" s="798">
        <v>0</v>
      </c>
      <c r="BF638" s="798">
        <v>0</v>
      </c>
      <c r="BG638" s="798">
        <v>0</v>
      </c>
      <c r="BH638" s="798">
        <v>0</v>
      </c>
      <c r="BI638" s="798">
        <v>0</v>
      </c>
      <c r="BJ638" s="798">
        <v>0</v>
      </c>
      <c r="BK638" s="798">
        <v>0</v>
      </c>
      <c r="BL638" s="798">
        <v>0</v>
      </c>
      <c r="BM638" s="798">
        <v>0</v>
      </c>
      <c r="BN638" s="798">
        <v>0</v>
      </c>
      <c r="BO638" s="798">
        <v>0</v>
      </c>
      <c r="BP638" s="798">
        <v>0</v>
      </c>
      <c r="BQ638" s="798">
        <v>0</v>
      </c>
      <c r="BR638" s="798">
        <v>0</v>
      </c>
      <c r="BS638" s="798">
        <v>0</v>
      </c>
      <c r="BT638" s="798">
        <v>0</v>
      </c>
      <c r="BU638" s="798">
        <v>0</v>
      </c>
      <c r="BV638" s="798">
        <v>0</v>
      </c>
      <c r="BW638" s="798">
        <v>0</v>
      </c>
      <c r="BX638" s="798">
        <v>0</v>
      </c>
      <c r="BY638" s="798">
        <v>0</v>
      </c>
      <c r="BZ638" s="798">
        <v>0</v>
      </c>
      <c r="CA638" s="846"/>
      <c r="CB638" s="798">
        <v>0</v>
      </c>
      <c r="CC638" s="798">
        <v>0</v>
      </c>
      <c r="CD638" s="798">
        <v>0</v>
      </c>
      <c r="CE638" s="798">
        <v>0</v>
      </c>
      <c r="CF638" s="798">
        <v>0</v>
      </c>
      <c r="CG638" s="798">
        <v>0</v>
      </c>
      <c r="CH638" s="798">
        <v>0</v>
      </c>
      <c r="CI638" s="798">
        <v>0</v>
      </c>
      <c r="CJ638" s="798">
        <v>0</v>
      </c>
      <c r="CK638" s="798">
        <v>0</v>
      </c>
      <c r="CL638" s="798">
        <v>0</v>
      </c>
      <c r="CM638" s="798">
        <v>0</v>
      </c>
      <c r="CN638" s="798">
        <v>0</v>
      </c>
      <c r="CO638" s="798">
        <v>0</v>
      </c>
      <c r="CP638" s="798">
        <v>0</v>
      </c>
      <c r="CQ638" s="798">
        <v>0</v>
      </c>
      <c r="CR638" s="798">
        <v>0</v>
      </c>
      <c r="CS638" s="798">
        <v>0</v>
      </c>
      <c r="CT638" s="798">
        <v>0</v>
      </c>
      <c r="CU638" s="798">
        <v>0</v>
      </c>
      <c r="CV638" s="798">
        <v>0</v>
      </c>
      <c r="CW638" s="798">
        <v>0</v>
      </c>
      <c r="CX638" s="798">
        <v>0</v>
      </c>
      <c r="CY638" s="798">
        <v>0</v>
      </c>
      <c r="CZ638" s="798">
        <v>0</v>
      </c>
      <c r="DA638" s="799">
        <v>0</v>
      </c>
    </row>
    <row r="639" spans="2:105">
      <c r="B639" s="800">
        <v>19130</v>
      </c>
      <c r="C639" s="782" t="s">
        <v>682</v>
      </c>
      <c r="D639" s="782" t="s">
        <v>858</v>
      </c>
      <c r="E639" s="782" t="s">
        <v>114</v>
      </c>
      <c r="F639" s="782" t="s">
        <v>820</v>
      </c>
      <c r="G639" s="782" t="s">
        <v>821</v>
      </c>
      <c r="H639" s="815">
        <v>2015</v>
      </c>
      <c r="I639" s="784"/>
      <c r="J639" s="785"/>
      <c r="K639" s="785"/>
      <c r="L639" s="764" t="s">
        <v>29</v>
      </c>
      <c r="M639" s="781"/>
      <c r="N639" s="781"/>
      <c r="O639" s="781"/>
      <c r="P639" s="781"/>
      <c r="Q639" s="781"/>
      <c r="R639" s="781"/>
      <c r="S639" s="784"/>
      <c r="T639" s="781" t="s">
        <v>1061</v>
      </c>
      <c r="U639" s="781"/>
      <c r="V639" s="781"/>
      <c r="W639" s="781"/>
      <c r="X639" s="781"/>
      <c r="Y639" s="783" t="s">
        <v>1062</v>
      </c>
      <c r="Z639" s="787">
        <v>0</v>
      </c>
      <c r="AA639" s="787">
        <v>0</v>
      </c>
      <c r="AB639" s="787">
        <v>0</v>
      </c>
      <c r="AC639" s="805"/>
      <c r="AD639" s="784"/>
      <c r="AE639" s="781" t="s">
        <v>825</v>
      </c>
      <c r="AF639" s="781"/>
      <c r="AG639" s="781"/>
      <c r="AH639" s="791"/>
      <c r="AI639" s="792">
        <v>0</v>
      </c>
      <c r="AJ639" s="793">
        <v>0</v>
      </c>
      <c r="AK639" s="784"/>
      <c r="AL639" s="847" t="s">
        <v>822</v>
      </c>
      <c r="AM639" s="848" t="s">
        <v>822</v>
      </c>
      <c r="AN639" s="793" t="s">
        <v>822</v>
      </c>
      <c r="AO639" s="805" t="s">
        <v>822</v>
      </c>
      <c r="AP639" s="784"/>
      <c r="AQ639" s="797">
        <v>0</v>
      </c>
      <c r="AR639" s="798">
        <v>0</v>
      </c>
      <c r="AS639" s="798">
        <v>0</v>
      </c>
      <c r="AT639" s="798">
        <v>0</v>
      </c>
      <c r="AU639" s="784"/>
      <c r="AV639" s="798">
        <v>0</v>
      </c>
      <c r="AW639" s="798">
        <v>0</v>
      </c>
      <c r="AX639" s="798">
        <v>0</v>
      </c>
      <c r="AY639" s="798">
        <v>0</v>
      </c>
      <c r="AZ639" s="784"/>
      <c r="BA639" s="798">
        <v>0</v>
      </c>
      <c r="BB639" s="798">
        <v>0</v>
      </c>
      <c r="BC639" s="798">
        <v>0</v>
      </c>
      <c r="BD639" s="798">
        <v>0</v>
      </c>
      <c r="BE639" s="798">
        <v>0</v>
      </c>
      <c r="BF639" s="798">
        <v>0</v>
      </c>
      <c r="BG639" s="798">
        <v>0</v>
      </c>
      <c r="BH639" s="798">
        <v>0</v>
      </c>
      <c r="BI639" s="798">
        <v>0</v>
      </c>
      <c r="BJ639" s="798">
        <v>0</v>
      </c>
      <c r="BK639" s="798">
        <v>0</v>
      </c>
      <c r="BL639" s="798">
        <v>0</v>
      </c>
      <c r="BM639" s="798">
        <v>0</v>
      </c>
      <c r="BN639" s="798">
        <v>0</v>
      </c>
      <c r="BO639" s="798">
        <v>0</v>
      </c>
      <c r="BP639" s="798">
        <v>0</v>
      </c>
      <c r="BQ639" s="798">
        <v>0</v>
      </c>
      <c r="BR639" s="798">
        <v>0</v>
      </c>
      <c r="BS639" s="798">
        <v>0</v>
      </c>
      <c r="BT639" s="798">
        <v>0</v>
      </c>
      <c r="BU639" s="798">
        <v>0</v>
      </c>
      <c r="BV639" s="798">
        <v>0</v>
      </c>
      <c r="BW639" s="798">
        <v>0</v>
      </c>
      <c r="BX639" s="798">
        <v>0</v>
      </c>
      <c r="BY639" s="798">
        <v>0</v>
      </c>
      <c r="BZ639" s="798">
        <v>0</v>
      </c>
      <c r="CA639" s="846"/>
      <c r="CB639" s="798">
        <v>0</v>
      </c>
      <c r="CC639" s="798">
        <v>0</v>
      </c>
      <c r="CD639" s="798">
        <v>0</v>
      </c>
      <c r="CE639" s="798">
        <v>0</v>
      </c>
      <c r="CF639" s="798">
        <v>0</v>
      </c>
      <c r="CG639" s="798">
        <v>0</v>
      </c>
      <c r="CH639" s="798">
        <v>0</v>
      </c>
      <c r="CI639" s="798">
        <v>0</v>
      </c>
      <c r="CJ639" s="798">
        <v>0</v>
      </c>
      <c r="CK639" s="798">
        <v>0</v>
      </c>
      <c r="CL639" s="798">
        <v>0</v>
      </c>
      <c r="CM639" s="798">
        <v>0</v>
      </c>
      <c r="CN639" s="798">
        <v>0</v>
      </c>
      <c r="CO639" s="798">
        <v>0</v>
      </c>
      <c r="CP639" s="798">
        <v>0</v>
      </c>
      <c r="CQ639" s="798">
        <v>0</v>
      </c>
      <c r="CR639" s="798">
        <v>0</v>
      </c>
      <c r="CS639" s="798">
        <v>0</v>
      </c>
      <c r="CT639" s="798">
        <v>0</v>
      </c>
      <c r="CU639" s="798">
        <v>0</v>
      </c>
      <c r="CV639" s="798">
        <v>0</v>
      </c>
      <c r="CW639" s="798">
        <v>0</v>
      </c>
      <c r="CX639" s="798">
        <v>0</v>
      </c>
      <c r="CY639" s="798">
        <v>0</v>
      </c>
      <c r="CZ639" s="798">
        <v>0</v>
      </c>
      <c r="DA639" s="799">
        <v>0</v>
      </c>
    </row>
    <row r="640" spans="2:105">
      <c r="B640" s="800">
        <v>19131</v>
      </c>
      <c r="C640" s="782" t="s">
        <v>682</v>
      </c>
      <c r="D640" s="782" t="s">
        <v>858</v>
      </c>
      <c r="E640" s="782" t="s">
        <v>114</v>
      </c>
      <c r="F640" s="782" t="s">
        <v>820</v>
      </c>
      <c r="G640" s="782" t="s">
        <v>821</v>
      </c>
      <c r="H640" s="815">
        <v>2016</v>
      </c>
      <c r="I640" s="784"/>
      <c r="J640" s="785"/>
      <c r="K640" s="785"/>
      <c r="L640" s="764" t="s">
        <v>29</v>
      </c>
      <c r="M640" s="781"/>
      <c r="N640" s="781"/>
      <c r="O640" s="781"/>
      <c r="P640" s="781"/>
      <c r="Q640" s="781"/>
      <c r="R640" s="781"/>
      <c r="S640" s="784"/>
      <c r="T640" s="782"/>
      <c r="U640" s="782" t="s">
        <v>1063</v>
      </c>
      <c r="V640" s="782"/>
      <c r="W640" s="782"/>
      <c r="X640" s="782"/>
      <c r="Y640" s="815" t="s">
        <v>1062</v>
      </c>
      <c r="Z640" s="787">
        <v>86.610034473127541</v>
      </c>
      <c r="AA640" s="787">
        <v>69</v>
      </c>
      <c r="AB640" s="787">
        <v>218</v>
      </c>
      <c r="AC640" s="805"/>
      <c r="AD640" s="784"/>
      <c r="AE640" s="781" t="s">
        <v>825</v>
      </c>
      <c r="AF640" s="781"/>
      <c r="AG640" s="781" t="s">
        <v>1064</v>
      </c>
      <c r="AH640" s="791"/>
      <c r="AI640" s="792">
        <v>1088.0700000000002</v>
      </c>
      <c r="AJ640" s="793">
        <v>6.8400000000000002E-2</v>
      </c>
      <c r="AK640" s="784"/>
      <c r="AL640" s="847">
        <v>1.4146636340726606</v>
      </c>
      <c r="AM640" s="848">
        <v>1.4146499162839681</v>
      </c>
      <c r="AN640" s="848">
        <v>1.4974962952050477</v>
      </c>
      <c r="AO640" s="849">
        <v>1.4974962952050477</v>
      </c>
      <c r="AP640" s="784"/>
      <c r="AQ640" s="797">
        <v>1539.2530603254402</v>
      </c>
      <c r="AR640" s="798">
        <v>9.6762054273823422E-2</v>
      </c>
      <c r="AS640" s="798">
        <v>1539.2530603254402</v>
      </c>
      <c r="AT640" s="798">
        <v>9.6762054273823422E-2</v>
      </c>
      <c r="AU640" s="784"/>
      <c r="AV640" s="798">
        <v>2305.0257552203784</v>
      </c>
      <c r="AW640" s="798">
        <v>0.14490081779148031</v>
      </c>
      <c r="AX640" s="798">
        <v>2305.0257552203784</v>
      </c>
      <c r="AY640" s="798">
        <v>0.14490081779148031</v>
      </c>
      <c r="AZ640" s="784"/>
      <c r="BA640" s="798">
        <v>0</v>
      </c>
      <c r="BB640" s="798">
        <v>2305.0257552203784</v>
      </c>
      <c r="BC640" s="798">
        <v>2305.0257552203784</v>
      </c>
      <c r="BD640" s="798">
        <v>2305.0257552203784</v>
      </c>
      <c r="BE640" s="798">
        <v>2305.0257552203784</v>
      </c>
      <c r="BF640" s="798">
        <v>2305.0257552203784</v>
      </c>
      <c r="BG640" s="798">
        <v>2305.0257552203784</v>
      </c>
      <c r="BH640" s="798">
        <v>2305.0257552203784</v>
      </c>
      <c r="BI640" s="798">
        <v>2305.0257552203784</v>
      </c>
      <c r="BJ640" s="798">
        <v>2305.0257552203784</v>
      </c>
      <c r="BK640" s="798">
        <v>2305.0257552203784</v>
      </c>
      <c r="BL640" s="798">
        <v>2305.0257552203784</v>
      </c>
      <c r="BM640" s="798">
        <v>2305.0257552203784</v>
      </c>
      <c r="BN640" s="798">
        <v>2305.0257552203784</v>
      </c>
      <c r="BO640" s="798">
        <v>2305.0257552203784</v>
      </c>
      <c r="BP640" s="798">
        <v>2193.6821735455983</v>
      </c>
      <c r="BQ640" s="798">
        <v>2193.6821735455983</v>
      </c>
      <c r="BR640" s="798">
        <v>2104.4067730168103</v>
      </c>
      <c r="BS640" s="798">
        <v>0</v>
      </c>
      <c r="BT640" s="798">
        <v>0</v>
      </c>
      <c r="BU640" s="798">
        <v>0</v>
      </c>
      <c r="BV640" s="798">
        <v>0</v>
      </c>
      <c r="BW640" s="798">
        <v>0</v>
      </c>
      <c r="BX640" s="798">
        <v>0</v>
      </c>
      <c r="BY640" s="798">
        <v>0</v>
      </c>
      <c r="BZ640" s="798">
        <v>0</v>
      </c>
      <c r="CA640" s="784">
        <v>0</v>
      </c>
      <c r="CB640" s="798">
        <v>0</v>
      </c>
      <c r="CC640" s="798">
        <v>0.14490081779148031</v>
      </c>
      <c r="CD640" s="798">
        <v>0.14490081779148031</v>
      </c>
      <c r="CE640" s="798">
        <v>0.14490081779148031</v>
      </c>
      <c r="CF640" s="798">
        <v>0.14490081779148031</v>
      </c>
      <c r="CG640" s="798">
        <v>0.14490081779148031</v>
      </c>
      <c r="CH640" s="798">
        <v>0.14490081779148031</v>
      </c>
      <c r="CI640" s="798">
        <v>0.14490081779148031</v>
      </c>
      <c r="CJ640" s="798">
        <v>0.14490081779148031</v>
      </c>
      <c r="CK640" s="798">
        <v>0.14490081779148031</v>
      </c>
      <c r="CL640" s="798">
        <v>0.14490081779148031</v>
      </c>
      <c r="CM640" s="798">
        <v>0.14490081779148031</v>
      </c>
      <c r="CN640" s="798">
        <v>0.14490081779148031</v>
      </c>
      <c r="CO640" s="798">
        <v>0.14490081779148031</v>
      </c>
      <c r="CP640" s="798">
        <v>0.14490081779148031</v>
      </c>
      <c r="CQ640" s="798">
        <v>0.13791096846764769</v>
      </c>
      <c r="CR640" s="798">
        <v>0.13791096846764769</v>
      </c>
      <c r="CS640" s="798">
        <v>0.13210897330754834</v>
      </c>
      <c r="CT640" s="798">
        <v>0</v>
      </c>
      <c r="CU640" s="798">
        <v>0</v>
      </c>
      <c r="CV640" s="798">
        <v>0</v>
      </c>
      <c r="CW640" s="798">
        <v>0</v>
      </c>
      <c r="CX640" s="798">
        <v>0</v>
      </c>
      <c r="CY640" s="798">
        <v>0</v>
      </c>
      <c r="CZ640" s="798">
        <v>0</v>
      </c>
      <c r="DA640" s="799">
        <v>0</v>
      </c>
    </row>
    <row r="641" spans="2:105">
      <c r="B641" s="800">
        <v>19132</v>
      </c>
      <c r="C641" s="782" t="s">
        <v>682</v>
      </c>
      <c r="D641" s="782" t="s">
        <v>858</v>
      </c>
      <c r="E641" s="782" t="s">
        <v>114</v>
      </c>
      <c r="F641" s="782" t="s">
        <v>820</v>
      </c>
      <c r="G641" s="782" t="s">
        <v>821</v>
      </c>
      <c r="H641" s="815">
        <v>2016</v>
      </c>
      <c r="I641" s="784"/>
      <c r="J641" s="785"/>
      <c r="K641" s="785"/>
      <c r="L641" s="764" t="s">
        <v>29</v>
      </c>
      <c r="M641" s="781"/>
      <c r="N641" s="781"/>
      <c r="O641" s="781"/>
      <c r="P641" s="781"/>
      <c r="Q641" s="781"/>
      <c r="R641" s="781"/>
      <c r="S641" s="784"/>
      <c r="T641" s="782"/>
      <c r="U641" s="782" t="s">
        <v>1063</v>
      </c>
      <c r="V641" s="782"/>
      <c r="W641" s="782"/>
      <c r="X641" s="782"/>
      <c r="Y641" s="815" t="s">
        <v>1062</v>
      </c>
      <c r="Z641" s="787">
        <v>7405.4570541355815</v>
      </c>
      <c r="AA641" s="787">
        <v>4668.8599999999969</v>
      </c>
      <c r="AB641" s="787">
        <v>21500.309999999998</v>
      </c>
      <c r="AC641" s="805"/>
      <c r="AD641" s="784"/>
      <c r="AE641" s="781" t="s">
        <v>825</v>
      </c>
      <c r="AF641" s="781"/>
      <c r="AG641" s="781" t="s">
        <v>1065</v>
      </c>
      <c r="AH641" s="791"/>
      <c r="AI641" s="792">
        <v>99125.460000000021</v>
      </c>
      <c r="AJ641" s="793">
        <v>6.5003999999999991</v>
      </c>
      <c r="AK641" s="784"/>
      <c r="AL641" s="847">
        <v>1.3137060414033377</v>
      </c>
      <c r="AM641" s="848">
        <v>1.2935748549071633</v>
      </c>
      <c r="AN641" s="848">
        <v>1.4974962952050477</v>
      </c>
      <c r="AO641" s="849">
        <v>1.4974962952050477</v>
      </c>
      <c r="AP641" s="784"/>
      <c r="AQ641" s="797">
        <v>130221.71565888493</v>
      </c>
      <c r="AR641" s="798">
        <v>8.4087539868385228</v>
      </c>
      <c r="AS641" s="798">
        <v>130221.71565888493</v>
      </c>
      <c r="AT641" s="798">
        <v>8.4087539868385228</v>
      </c>
      <c r="AU641" s="784"/>
      <c r="AV641" s="798">
        <v>195006.53675442532</v>
      </c>
      <c r="AW641" s="798">
        <v>12.592077942581362</v>
      </c>
      <c r="AX641" s="798">
        <v>195006.53675442535</v>
      </c>
      <c r="AY641" s="798">
        <v>12.592077942581364</v>
      </c>
      <c r="AZ641" s="784"/>
      <c r="BA641" s="798">
        <v>0</v>
      </c>
      <c r="BB641" s="798">
        <v>195006.53675442535</v>
      </c>
      <c r="BC641" s="798">
        <v>195006.53675442535</v>
      </c>
      <c r="BD641" s="798">
        <v>195006.53675442535</v>
      </c>
      <c r="BE641" s="798">
        <v>195006.53675442535</v>
      </c>
      <c r="BF641" s="798">
        <v>195006.53675442535</v>
      </c>
      <c r="BG641" s="798">
        <v>195006.53675442535</v>
      </c>
      <c r="BH641" s="798">
        <v>195006.53675442535</v>
      </c>
      <c r="BI641" s="798">
        <v>194979.33941048576</v>
      </c>
      <c r="BJ641" s="798">
        <v>194979.33941048576</v>
      </c>
      <c r="BK641" s="798">
        <v>191175.57804476717</v>
      </c>
      <c r="BL641" s="798">
        <v>188182.40542631003</v>
      </c>
      <c r="BM641" s="798">
        <v>187852.36697657275</v>
      </c>
      <c r="BN641" s="798">
        <v>187852.36697657275</v>
      </c>
      <c r="BO641" s="798">
        <v>187190.7036948688</v>
      </c>
      <c r="BP641" s="798">
        <v>135065.57707909276</v>
      </c>
      <c r="BQ641" s="798">
        <v>135065.57707909276</v>
      </c>
      <c r="BR641" s="798">
        <v>67582.861637990776</v>
      </c>
      <c r="BS641" s="798">
        <v>0</v>
      </c>
      <c r="BT641" s="798">
        <v>0</v>
      </c>
      <c r="BU641" s="798">
        <v>0</v>
      </c>
      <c r="BV641" s="798">
        <v>0</v>
      </c>
      <c r="BW641" s="798">
        <v>0</v>
      </c>
      <c r="BX641" s="798">
        <v>0</v>
      </c>
      <c r="BY641" s="798">
        <v>0</v>
      </c>
      <c r="BZ641" s="798">
        <v>0</v>
      </c>
      <c r="CA641" s="784">
        <v>0</v>
      </c>
      <c r="CB641" s="798">
        <v>0</v>
      </c>
      <c r="CC641" s="798">
        <v>12.592077942581364</v>
      </c>
      <c r="CD641" s="798">
        <v>12.592077942581364</v>
      </c>
      <c r="CE641" s="798">
        <v>12.592077942581364</v>
      </c>
      <c r="CF641" s="798">
        <v>12.592077942581364</v>
      </c>
      <c r="CG641" s="798">
        <v>12.592077942581364</v>
      </c>
      <c r="CH641" s="798">
        <v>12.592077942581364</v>
      </c>
      <c r="CI641" s="798">
        <v>12.592077942581364</v>
      </c>
      <c r="CJ641" s="798">
        <v>12.591833561262565</v>
      </c>
      <c r="CK641" s="798">
        <v>12.591833561262565</v>
      </c>
      <c r="CL641" s="798">
        <v>12.353043696501</v>
      </c>
      <c r="CM641" s="798">
        <v>11.898142897737271</v>
      </c>
      <c r="CN641" s="798">
        <v>11.898102850087191</v>
      </c>
      <c r="CO641" s="798">
        <v>11.898102850087191</v>
      </c>
      <c r="CP641" s="798">
        <v>11.890306531161226</v>
      </c>
      <c r="CQ641" s="798">
        <v>8.6180318697067264</v>
      </c>
      <c r="CR641" s="798">
        <v>8.6180318697067264</v>
      </c>
      <c r="CS641" s="798">
        <v>4.2426695155431977</v>
      </c>
      <c r="CT641" s="798">
        <v>0</v>
      </c>
      <c r="CU641" s="798">
        <v>0</v>
      </c>
      <c r="CV641" s="798">
        <v>0</v>
      </c>
      <c r="CW641" s="798">
        <v>0</v>
      </c>
      <c r="CX641" s="798">
        <v>0</v>
      </c>
      <c r="CY641" s="798">
        <v>0</v>
      </c>
      <c r="CZ641" s="798">
        <v>0</v>
      </c>
      <c r="DA641" s="799">
        <v>0</v>
      </c>
    </row>
    <row r="642" spans="2:105">
      <c r="B642" s="800">
        <v>19133</v>
      </c>
      <c r="C642" s="782" t="s">
        <v>682</v>
      </c>
      <c r="D642" s="782" t="s">
        <v>858</v>
      </c>
      <c r="E642" s="782" t="s">
        <v>114</v>
      </c>
      <c r="F642" s="782" t="s">
        <v>820</v>
      </c>
      <c r="G642" s="782" t="s">
        <v>821</v>
      </c>
      <c r="H642" s="815">
        <v>2016</v>
      </c>
      <c r="I642" s="784"/>
      <c r="J642" s="785"/>
      <c r="K642" s="785"/>
      <c r="L642" s="764" t="s">
        <v>29</v>
      </c>
      <c r="M642" s="781"/>
      <c r="N642" s="781"/>
      <c r="O642" s="781"/>
      <c r="P642" s="781"/>
      <c r="Q642" s="781"/>
      <c r="R642" s="781"/>
      <c r="S642" s="784"/>
      <c r="T642" s="782"/>
      <c r="U642" s="782" t="s">
        <v>1066</v>
      </c>
      <c r="V642" s="782"/>
      <c r="W642" s="782"/>
      <c r="X642" s="782"/>
      <c r="Y642" s="815" t="s">
        <v>1062</v>
      </c>
      <c r="Z642" s="787">
        <v>43815.762565086596</v>
      </c>
      <c r="AA642" s="787">
        <v>24942.930000000011</v>
      </c>
      <c r="AB642" s="787">
        <v>118473.53000000001</v>
      </c>
      <c r="AC642" s="818"/>
      <c r="AD642" s="784"/>
      <c r="AE642" s="782" t="s">
        <v>825</v>
      </c>
      <c r="AF642" s="782"/>
      <c r="AG642" s="782" t="s">
        <v>1067</v>
      </c>
      <c r="AH642" s="791"/>
      <c r="AI642" s="792">
        <v>458952.47000000009</v>
      </c>
      <c r="AJ642" s="793">
        <v>30.387199999999996</v>
      </c>
      <c r="AK642" s="784"/>
      <c r="AL642" s="847">
        <v>1.7128410674378851</v>
      </c>
      <c r="AM642" s="848">
        <v>1.6811556034310555</v>
      </c>
      <c r="AN642" s="848">
        <v>1.4974962952050477</v>
      </c>
      <c r="AO642" s="849">
        <v>1.4974962952050477</v>
      </c>
      <c r="AP642" s="784"/>
      <c r="AQ642" s="797">
        <v>786112.6386180541</v>
      </c>
      <c r="AR642" s="798">
        <v>51.085611552580161</v>
      </c>
      <c r="AS642" s="798">
        <v>786112.6386180541</v>
      </c>
      <c r="AT642" s="798">
        <v>51.085611552580161</v>
      </c>
      <c r="AU642" s="784"/>
      <c r="AV642" s="798">
        <v>1177200.7639444005</v>
      </c>
      <c r="AW642" s="798">
        <v>76.500514038272982</v>
      </c>
      <c r="AX642" s="798">
        <v>1177200.7639444005</v>
      </c>
      <c r="AY642" s="798">
        <v>76.500514038272968</v>
      </c>
      <c r="AZ642" s="784"/>
      <c r="BA642" s="798">
        <v>0</v>
      </c>
      <c r="BB642" s="798">
        <v>1177200.7639444005</v>
      </c>
      <c r="BC642" s="798">
        <v>1177200.7639444005</v>
      </c>
      <c r="BD642" s="798">
        <v>1177200.7639444005</v>
      </c>
      <c r="BE642" s="798">
        <v>1177200.7639444005</v>
      </c>
      <c r="BF642" s="798">
        <v>1177200.7639444005</v>
      </c>
      <c r="BG642" s="798">
        <v>1177200.7639444005</v>
      </c>
      <c r="BH642" s="798">
        <v>1177200.7639444005</v>
      </c>
      <c r="BI642" s="798">
        <v>1177025.1144314574</v>
      </c>
      <c r="BJ642" s="798">
        <v>1177025.1144314574</v>
      </c>
      <c r="BK642" s="798">
        <v>1174702.2239490647</v>
      </c>
      <c r="BL642" s="798">
        <v>1161239.2136932071</v>
      </c>
      <c r="BM642" s="798">
        <v>1160772.0532514586</v>
      </c>
      <c r="BN642" s="798">
        <v>1160772.0532514586</v>
      </c>
      <c r="BO642" s="798">
        <v>1154165.6584860017</v>
      </c>
      <c r="BP642" s="798">
        <v>1027636.6679971431</v>
      </c>
      <c r="BQ642" s="798">
        <v>1027636.6679971431</v>
      </c>
      <c r="BR642" s="798">
        <v>443865.68537825195</v>
      </c>
      <c r="BS642" s="798">
        <v>0</v>
      </c>
      <c r="BT642" s="798">
        <v>0</v>
      </c>
      <c r="BU642" s="798">
        <v>0</v>
      </c>
      <c r="BV642" s="798">
        <v>0</v>
      </c>
      <c r="BW642" s="798">
        <v>0</v>
      </c>
      <c r="BX642" s="798">
        <v>0</v>
      </c>
      <c r="BY642" s="798">
        <v>0</v>
      </c>
      <c r="BZ642" s="798">
        <v>0</v>
      </c>
      <c r="CA642" s="846"/>
      <c r="CB642" s="798">
        <v>0</v>
      </c>
      <c r="CC642" s="798">
        <v>76.500514038272968</v>
      </c>
      <c r="CD642" s="798">
        <v>76.500514038272968</v>
      </c>
      <c r="CE642" s="798">
        <v>76.500514038272968</v>
      </c>
      <c r="CF642" s="798">
        <v>76.500514038272968</v>
      </c>
      <c r="CG642" s="798">
        <v>76.500514038272968</v>
      </c>
      <c r="CH642" s="798">
        <v>76.500514038272968</v>
      </c>
      <c r="CI642" s="798">
        <v>76.500514038272968</v>
      </c>
      <c r="CJ642" s="798">
        <v>76.498935742255725</v>
      </c>
      <c r="CK642" s="798">
        <v>76.498935742255725</v>
      </c>
      <c r="CL642" s="798">
        <v>76.35311095178767</v>
      </c>
      <c r="CM642" s="798">
        <v>73.776619434574997</v>
      </c>
      <c r="CN642" s="798">
        <v>73.776562748216435</v>
      </c>
      <c r="CO642" s="798">
        <v>73.776562748216435</v>
      </c>
      <c r="CP642" s="798">
        <v>73.698483292000191</v>
      </c>
      <c r="CQ642" s="798">
        <v>65.755335017885528</v>
      </c>
      <c r="CR642" s="798">
        <v>65.755335017885528</v>
      </c>
      <c r="CS642" s="798">
        <v>27.864688867974728</v>
      </c>
      <c r="CT642" s="798">
        <v>0</v>
      </c>
      <c r="CU642" s="798">
        <v>0</v>
      </c>
      <c r="CV642" s="798">
        <v>0</v>
      </c>
      <c r="CW642" s="798">
        <v>0</v>
      </c>
      <c r="CX642" s="798">
        <v>0</v>
      </c>
      <c r="CY642" s="798">
        <v>0</v>
      </c>
      <c r="CZ642" s="798">
        <v>0</v>
      </c>
      <c r="DA642" s="799">
        <v>0</v>
      </c>
    </row>
    <row r="643" spans="2:105">
      <c r="B643" s="780">
        <v>19483</v>
      </c>
      <c r="C643" s="781" t="s">
        <v>682</v>
      </c>
      <c r="D643" s="781" t="s">
        <v>858</v>
      </c>
      <c r="E643" s="781" t="s">
        <v>117</v>
      </c>
      <c r="F643" s="781" t="s">
        <v>820</v>
      </c>
      <c r="G643" s="781" t="s">
        <v>821</v>
      </c>
      <c r="H643" s="783">
        <v>2016</v>
      </c>
      <c r="I643" s="784"/>
      <c r="J643" s="785" t="s">
        <v>1068</v>
      </c>
      <c r="K643" s="785"/>
      <c r="L643" s="764" t="s">
        <v>29</v>
      </c>
      <c r="M643" s="781"/>
      <c r="N643" s="781"/>
      <c r="O643" s="781"/>
      <c r="P643" s="781"/>
      <c r="Q643" s="781"/>
      <c r="R643" s="781"/>
      <c r="S643" s="784"/>
      <c r="T643" s="781"/>
      <c r="U643" s="781" t="s">
        <v>1069</v>
      </c>
      <c r="V643" s="801">
        <v>42702</v>
      </c>
      <c r="W643" s="801">
        <v>42703</v>
      </c>
      <c r="X643" s="801">
        <v>42703</v>
      </c>
      <c r="Y643" s="787"/>
      <c r="Z643" s="787">
        <v>45</v>
      </c>
      <c r="AA643" s="787"/>
      <c r="AB643" s="787">
        <v>1215</v>
      </c>
      <c r="AC643" s="790">
        <v>42825</v>
      </c>
      <c r="AD643" s="784"/>
      <c r="AE643" s="781" t="s">
        <v>825</v>
      </c>
      <c r="AF643" s="781"/>
      <c r="AG643" s="781"/>
      <c r="AH643" s="791"/>
      <c r="AI643" s="792">
        <v>3578.94</v>
      </c>
      <c r="AJ643" s="793">
        <v>2.0752100000000002</v>
      </c>
      <c r="AK643" s="784"/>
      <c r="AL643" s="792">
        <v>0.90869870146321474</v>
      </c>
      <c r="AM643" s="793">
        <v>0.12642975576385657</v>
      </c>
      <c r="AN643" s="793">
        <v>1</v>
      </c>
      <c r="AO643" s="805">
        <v>1</v>
      </c>
      <c r="AP643" s="784"/>
      <c r="AQ643" s="797">
        <v>3252.1781306147577</v>
      </c>
      <c r="AR643" s="798">
        <v>0.26236829345871282</v>
      </c>
      <c r="AS643" s="798">
        <v>3252.1781306147577</v>
      </c>
      <c r="AT643" s="798">
        <v>0.26236829345871282</v>
      </c>
      <c r="AU643" s="784"/>
      <c r="AV643" s="798">
        <v>3252.1781306147577</v>
      </c>
      <c r="AW643" s="798">
        <v>0.26236829345871282</v>
      </c>
      <c r="AX643" s="798">
        <v>3252.1781306147577</v>
      </c>
      <c r="AY643" s="798">
        <v>0.26236829345871282</v>
      </c>
      <c r="AZ643" s="784"/>
      <c r="BA643" s="798">
        <v>0</v>
      </c>
      <c r="BB643" s="798">
        <v>3252.1781306147577</v>
      </c>
      <c r="BC643" s="798">
        <v>3252.1781306147577</v>
      </c>
      <c r="BD643" s="798">
        <v>3252.1781306147577</v>
      </c>
      <c r="BE643" s="798">
        <v>3252.1781306147577</v>
      </c>
      <c r="BF643" s="798">
        <v>3252.1781306147577</v>
      </c>
      <c r="BG643" s="798">
        <v>3252.1781306147577</v>
      </c>
      <c r="BH643" s="798">
        <v>3252.1781306147577</v>
      </c>
      <c r="BI643" s="798">
        <v>3252.1781306147577</v>
      </c>
      <c r="BJ643" s="798">
        <v>3252.1781306147577</v>
      </c>
      <c r="BK643" s="798">
        <v>2587.6530812641081</v>
      </c>
      <c r="BL643" s="798">
        <v>2587.6530812641081</v>
      </c>
      <c r="BM643" s="798">
        <v>2587.6530812641081</v>
      </c>
      <c r="BN643" s="798">
        <v>2587.6530812641081</v>
      </c>
      <c r="BO643" s="798">
        <v>2587.6530812641081</v>
      </c>
      <c r="BP643" s="798">
        <v>2587.6530812641081</v>
      </c>
      <c r="BQ643" s="798">
        <v>2587.6530812641081</v>
      </c>
      <c r="BR643" s="798">
        <v>2587.6530812641081</v>
      </c>
      <c r="BS643" s="798">
        <v>2587.6530812641081</v>
      </c>
      <c r="BT643" s="798">
        <v>2587.6530812641081</v>
      </c>
      <c r="BU643" s="798">
        <v>2587.6530812641081</v>
      </c>
      <c r="BV643" s="798">
        <v>0</v>
      </c>
      <c r="BW643" s="798">
        <v>0</v>
      </c>
      <c r="BX643" s="798">
        <v>0</v>
      </c>
      <c r="BY643" s="798">
        <v>0</v>
      </c>
      <c r="BZ643" s="798">
        <v>0</v>
      </c>
      <c r="CA643" s="784"/>
      <c r="CB643" s="798">
        <v>0</v>
      </c>
      <c r="CC643" s="798">
        <v>0.26236829345871282</v>
      </c>
      <c r="CD643" s="798">
        <v>0.26236829345871282</v>
      </c>
      <c r="CE643" s="798">
        <v>0.26236829345871282</v>
      </c>
      <c r="CF643" s="798">
        <v>0.26236829345871282</v>
      </c>
      <c r="CG643" s="798">
        <v>0.26236829345871282</v>
      </c>
      <c r="CH643" s="798">
        <v>0.26236829345871282</v>
      </c>
      <c r="CI643" s="798">
        <v>0.26236829345871282</v>
      </c>
      <c r="CJ643" s="798">
        <v>0.26236829345871282</v>
      </c>
      <c r="CK643" s="798">
        <v>0.26236829345871282</v>
      </c>
      <c r="CL643" s="798">
        <v>0.17649121015801353</v>
      </c>
      <c r="CM643" s="798">
        <v>0.17649121015801353</v>
      </c>
      <c r="CN643" s="798">
        <v>0.17649121015801353</v>
      </c>
      <c r="CO643" s="798">
        <v>0.17649121015801353</v>
      </c>
      <c r="CP643" s="798">
        <v>0.17649121015801353</v>
      </c>
      <c r="CQ643" s="798">
        <v>0.17649121015801353</v>
      </c>
      <c r="CR643" s="798">
        <v>0.17649121015801353</v>
      </c>
      <c r="CS643" s="798">
        <v>0.17649121015801353</v>
      </c>
      <c r="CT643" s="798">
        <v>0.17649121015801353</v>
      </c>
      <c r="CU643" s="798">
        <v>0.17649121015801353</v>
      </c>
      <c r="CV643" s="798">
        <v>0.17649121015801353</v>
      </c>
      <c r="CW643" s="798">
        <v>0</v>
      </c>
      <c r="CX643" s="798">
        <v>0</v>
      </c>
      <c r="CY643" s="798">
        <v>0</v>
      </c>
      <c r="CZ643" s="798">
        <v>0</v>
      </c>
      <c r="DA643" s="799">
        <v>0</v>
      </c>
    </row>
    <row r="644" spans="2:105">
      <c r="B644" s="780">
        <v>19484</v>
      </c>
      <c r="C644" s="781" t="s">
        <v>682</v>
      </c>
      <c r="D644" s="781" t="s">
        <v>858</v>
      </c>
      <c r="E644" s="781" t="s">
        <v>117</v>
      </c>
      <c r="F644" s="781" t="s">
        <v>820</v>
      </c>
      <c r="G644" s="781" t="s">
        <v>821</v>
      </c>
      <c r="H644" s="783">
        <v>2016</v>
      </c>
      <c r="I644" s="784"/>
      <c r="J644" s="785" t="s">
        <v>1070</v>
      </c>
      <c r="K644" s="785"/>
      <c r="L644" s="764" t="s">
        <v>29</v>
      </c>
      <c r="M644" s="781"/>
      <c r="N644" s="781"/>
      <c r="O644" s="781"/>
      <c r="P644" s="781"/>
      <c r="Q644" s="781"/>
      <c r="R644" s="781"/>
      <c r="S644" s="784"/>
      <c r="T644" s="781"/>
      <c r="U644" s="781" t="s">
        <v>1069</v>
      </c>
      <c r="V644" s="801">
        <v>42697</v>
      </c>
      <c r="W644" s="801">
        <v>42703</v>
      </c>
      <c r="X644" s="801">
        <v>42703</v>
      </c>
      <c r="Y644" s="787"/>
      <c r="Z644" s="787">
        <v>29</v>
      </c>
      <c r="AA644" s="787"/>
      <c r="AB644" s="787">
        <v>1065</v>
      </c>
      <c r="AC644" s="790">
        <v>42825</v>
      </c>
      <c r="AD644" s="784"/>
      <c r="AE644" s="781" t="s">
        <v>825</v>
      </c>
      <c r="AF644" s="781"/>
      <c r="AG644" s="781"/>
      <c r="AH644" s="791"/>
      <c r="AI644" s="792">
        <v>2462.04</v>
      </c>
      <c r="AJ644" s="793">
        <v>1.3102099999999999</v>
      </c>
      <c r="AK644" s="784"/>
      <c r="AL644" s="792">
        <v>0.91668979606877943</v>
      </c>
      <c r="AM644" s="793">
        <v>0.14843960798845515</v>
      </c>
      <c r="AN644" s="793">
        <v>1</v>
      </c>
      <c r="AO644" s="805">
        <v>1</v>
      </c>
      <c r="AP644" s="784"/>
      <c r="AQ644" s="797">
        <v>2256.9269455131775</v>
      </c>
      <c r="AR644" s="798">
        <v>0.19448705878255379</v>
      </c>
      <c r="AS644" s="798">
        <v>2256.9269455131775</v>
      </c>
      <c r="AT644" s="798">
        <v>0.19448705878255379</v>
      </c>
      <c r="AU644" s="784"/>
      <c r="AV644" s="798">
        <v>2256.9269455131775</v>
      </c>
      <c r="AW644" s="798">
        <v>0.19448705878255379</v>
      </c>
      <c r="AX644" s="798">
        <v>2256.9269455131775</v>
      </c>
      <c r="AY644" s="798">
        <v>0.19448705878255379</v>
      </c>
      <c r="AZ644" s="784"/>
      <c r="BA644" s="798">
        <v>0</v>
      </c>
      <c r="BB644" s="798">
        <v>2256.9269455131775</v>
      </c>
      <c r="BC644" s="798">
        <v>2256.9269455131775</v>
      </c>
      <c r="BD644" s="798">
        <v>2256.9269455131775</v>
      </c>
      <c r="BE644" s="798">
        <v>2256.9269455131775</v>
      </c>
      <c r="BF644" s="798">
        <v>2256.9269455131775</v>
      </c>
      <c r="BG644" s="798">
        <v>2256.9269455131775</v>
      </c>
      <c r="BH644" s="798">
        <v>2256.9269455131775</v>
      </c>
      <c r="BI644" s="798">
        <v>2256.9269455131775</v>
      </c>
      <c r="BJ644" s="798">
        <v>2256.9269455131775</v>
      </c>
      <c r="BK644" s="798">
        <v>1592.4018961625281</v>
      </c>
      <c r="BL644" s="798">
        <v>1592.4018961625281</v>
      </c>
      <c r="BM644" s="798">
        <v>1592.4018961625281</v>
      </c>
      <c r="BN644" s="798">
        <v>1592.4018961625281</v>
      </c>
      <c r="BO644" s="798">
        <v>1592.4018961625281</v>
      </c>
      <c r="BP644" s="798">
        <v>1592.4018961625281</v>
      </c>
      <c r="BQ644" s="798">
        <v>1592.4018961625281</v>
      </c>
      <c r="BR644" s="798">
        <v>1592.4018961625281</v>
      </c>
      <c r="BS644" s="798">
        <v>1592.4018961625281</v>
      </c>
      <c r="BT644" s="798">
        <v>1592.4018961625281</v>
      </c>
      <c r="BU644" s="798">
        <v>1592.4018961625281</v>
      </c>
      <c r="BV644" s="798">
        <v>0</v>
      </c>
      <c r="BW644" s="798">
        <v>0</v>
      </c>
      <c r="BX644" s="798">
        <v>0</v>
      </c>
      <c r="BY644" s="798">
        <v>0</v>
      </c>
      <c r="BZ644" s="798">
        <v>0</v>
      </c>
      <c r="CA644" s="784"/>
      <c r="CB644" s="798">
        <v>0</v>
      </c>
      <c r="CC644" s="798">
        <v>0.19448705878255379</v>
      </c>
      <c r="CD644" s="798">
        <v>0.19448705878255379</v>
      </c>
      <c r="CE644" s="798">
        <v>0.19448705878255379</v>
      </c>
      <c r="CF644" s="798">
        <v>0.19448705878255379</v>
      </c>
      <c r="CG644" s="798">
        <v>0.19448705878255379</v>
      </c>
      <c r="CH644" s="798">
        <v>0.19448705878255379</v>
      </c>
      <c r="CI644" s="798">
        <v>0.19448705878255379</v>
      </c>
      <c r="CJ644" s="798">
        <v>0.19448705878255379</v>
      </c>
      <c r="CK644" s="798">
        <v>0.19448705878255379</v>
      </c>
      <c r="CL644" s="798">
        <v>0.10860997548185447</v>
      </c>
      <c r="CM644" s="798">
        <v>0.10860997548185447</v>
      </c>
      <c r="CN644" s="798">
        <v>0.10860997548185447</v>
      </c>
      <c r="CO644" s="798">
        <v>0.10860997548185447</v>
      </c>
      <c r="CP644" s="798">
        <v>0.10860997548185447</v>
      </c>
      <c r="CQ644" s="798">
        <v>0.10860997548185447</v>
      </c>
      <c r="CR644" s="798">
        <v>0.10860997548185447</v>
      </c>
      <c r="CS644" s="798">
        <v>0.10860997548185447</v>
      </c>
      <c r="CT644" s="798">
        <v>0.10860997548185447</v>
      </c>
      <c r="CU644" s="798">
        <v>0.10860997548185447</v>
      </c>
      <c r="CV644" s="798">
        <v>0.10860997548185447</v>
      </c>
      <c r="CW644" s="798">
        <v>0</v>
      </c>
      <c r="CX644" s="798">
        <v>0</v>
      </c>
      <c r="CY644" s="798">
        <v>0</v>
      </c>
      <c r="CZ644" s="798">
        <v>0</v>
      </c>
      <c r="DA644" s="799">
        <v>0</v>
      </c>
    </row>
    <row r="645" spans="2:105">
      <c r="B645" s="780">
        <v>19485</v>
      </c>
      <c r="C645" s="781" t="s">
        <v>682</v>
      </c>
      <c r="D645" s="781" t="s">
        <v>858</v>
      </c>
      <c r="E645" s="781" t="s">
        <v>117</v>
      </c>
      <c r="F645" s="781" t="s">
        <v>820</v>
      </c>
      <c r="G645" s="781" t="s">
        <v>821</v>
      </c>
      <c r="H645" s="783">
        <v>2016</v>
      </c>
      <c r="I645" s="784"/>
      <c r="J645" s="785" t="s">
        <v>1071</v>
      </c>
      <c r="K645" s="785"/>
      <c r="L645" s="764" t="s">
        <v>29</v>
      </c>
      <c r="M645" s="781"/>
      <c r="N645" s="781"/>
      <c r="O645" s="781"/>
      <c r="P645" s="781"/>
      <c r="Q645" s="781"/>
      <c r="R645" s="781"/>
      <c r="S645" s="784"/>
      <c r="T645" s="781"/>
      <c r="U645" s="781" t="s">
        <v>1069</v>
      </c>
      <c r="V645" s="801">
        <v>42698</v>
      </c>
      <c r="W645" s="801">
        <v>42703</v>
      </c>
      <c r="X645" s="801">
        <v>42703</v>
      </c>
      <c r="Y645" s="787"/>
      <c r="Z645" s="787">
        <v>33</v>
      </c>
      <c r="AA645" s="787"/>
      <c r="AB645" s="787">
        <v>1070</v>
      </c>
      <c r="AC645" s="790">
        <v>42825</v>
      </c>
      <c r="AD645" s="784"/>
      <c r="AE645" s="781" t="s">
        <v>825</v>
      </c>
      <c r="AF645" s="781"/>
      <c r="AG645" s="781"/>
      <c r="AH645" s="791"/>
      <c r="AI645" s="792">
        <v>2886.8</v>
      </c>
      <c r="AJ645" s="793">
        <v>1.6133999999999999</v>
      </c>
      <c r="AK645" s="784"/>
      <c r="AL645" s="792">
        <v>0.91971297615138192</v>
      </c>
      <c r="AM645" s="793">
        <v>0.13737421138776335</v>
      </c>
      <c r="AN645" s="793">
        <v>1</v>
      </c>
      <c r="AO645" s="805">
        <v>1</v>
      </c>
      <c r="AP645" s="784"/>
      <c r="AQ645" s="797">
        <v>2655.0274195538095</v>
      </c>
      <c r="AR645" s="798">
        <v>0.22163955265301738</v>
      </c>
      <c r="AS645" s="798">
        <v>2655.0274195538095</v>
      </c>
      <c r="AT645" s="798">
        <v>0.22163955265301738</v>
      </c>
      <c r="AU645" s="784"/>
      <c r="AV645" s="798">
        <v>2655.0274195538095</v>
      </c>
      <c r="AW645" s="798">
        <v>0.22163955265301738</v>
      </c>
      <c r="AX645" s="798">
        <v>2655.0274195538095</v>
      </c>
      <c r="AY645" s="798">
        <v>0.22163955265301738</v>
      </c>
      <c r="AZ645" s="784"/>
      <c r="BA645" s="798">
        <v>0</v>
      </c>
      <c r="BB645" s="798">
        <v>2655.0274195538095</v>
      </c>
      <c r="BC645" s="798">
        <v>2655.0274195538095</v>
      </c>
      <c r="BD645" s="798">
        <v>2655.0274195538095</v>
      </c>
      <c r="BE645" s="798">
        <v>2655.0274195538095</v>
      </c>
      <c r="BF645" s="798">
        <v>2655.0274195538095</v>
      </c>
      <c r="BG645" s="798">
        <v>2655.0274195538095</v>
      </c>
      <c r="BH645" s="798">
        <v>2655.0274195538095</v>
      </c>
      <c r="BI645" s="798">
        <v>2655.0274195538095</v>
      </c>
      <c r="BJ645" s="798">
        <v>2655.0274195538095</v>
      </c>
      <c r="BK645" s="798">
        <v>1990.5023702031601</v>
      </c>
      <c r="BL645" s="798">
        <v>1990.5023702031601</v>
      </c>
      <c r="BM645" s="798">
        <v>1990.5023702031601</v>
      </c>
      <c r="BN645" s="798">
        <v>1990.5023702031601</v>
      </c>
      <c r="BO645" s="798">
        <v>1990.5023702031601</v>
      </c>
      <c r="BP645" s="798">
        <v>1990.5023702031601</v>
      </c>
      <c r="BQ645" s="798">
        <v>1990.5023702031601</v>
      </c>
      <c r="BR645" s="798">
        <v>1990.5023702031601</v>
      </c>
      <c r="BS645" s="798">
        <v>1990.5023702031601</v>
      </c>
      <c r="BT645" s="798">
        <v>1990.5023702031601</v>
      </c>
      <c r="BU645" s="798">
        <v>1990.5023702031601</v>
      </c>
      <c r="BV645" s="798">
        <v>0</v>
      </c>
      <c r="BW645" s="798">
        <v>0</v>
      </c>
      <c r="BX645" s="798">
        <v>0</v>
      </c>
      <c r="BY645" s="798">
        <v>0</v>
      </c>
      <c r="BZ645" s="798">
        <v>0</v>
      </c>
      <c r="CA645" s="784"/>
      <c r="CB645" s="798">
        <v>0</v>
      </c>
      <c r="CC645" s="798">
        <v>0.22163955265301738</v>
      </c>
      <c r="CD645" s="798">
        <v>0.22163955265301738</v>
      </c>
      <c r="CE645" s="798">
        <v>0.22163955265301738</v>
      </c>
      <c r="CF645" s="798">
        <v>0.22163955265301738</v>
      </c>
      <c r="CG645" s="798">
        <v>0.22163955265301738</v>
      </c>
      <c r="CH645" s="798">
        <v>0.22163955265301738</v>
      </c>
      <c r="CI645" s="798">
        <v>0.22163955265301738</v>
      </c>
      <c r="CJ645" s="798">
        <v>0.22163955265301738</v>
      </c>
      <c r="CK645" s="798">
        <v>0.22163955265301738</v>
      </c>
      <c r="CL645" s="798">
        <v>0.13576246935231809</v>
      </c>
      <c r="CM645" s="798">
        <v>0.13576246935231809</v>
      </c>
      <c r="CN645" s="798">
        <v>0.13576246935231809</v>
      </c>
      <c r="CO645" s="798">
        <v>0.13576246935231809</v>
      </c>
      <c r="CP645" s="798">
        <v>0.13576246935231809</v>
      </c>
      <c r="CQ645" s="798">
        <v>0.13576246935231809</v>
      </c>
      <c r="CR645" s="798">
        <v>0.13576246935231809</v>
      </c>
      <c r="CS645" s="798">
        <v>0.13576246935231809</v>
      </c>
      <c r="CT645" s="798">
        <v>0.13576246935231809</v>
      </c>
      <c r="CU645" s="798">
        <v>0.13576246935231809</v>
      </c>
      <c r="CV645" s="798">
        <v>0.13576246935231809</v>
      </c>
      <c r="CW645" s="798">
        <v>0</v>
      </c>
      <c r="CX645" s="798">
        <v>0</v>
      </c>
      <c r="CY645" s="798">
        <v>0</v>
      </c>
      <c r="CZ645" s="798">
        <v>0</v>
      </c>
      <c r="DA645" s="799">
        <v>0</v>
      </c>
    </row>
    <row r="646" spans="2:105">
      <c r="B646" s="780">
        <v>19486</v>
      </c>
      <c r="C646" s="781" t="s">
        <v>682</v>
      </c>
      <c r="D646" s="781" t="s">
        <v>858</v>
      </c>
      <c r="E646" s="781" t="s">
        <v>117</v>
      </c>
      <c r="F646" s="781" t="s">
        <v>820</v>
      </c>
      <c r="G646" s="781" t="s">
        <v>821</v>
      </c>
      <c r="H646" s="783">
        <v>2016</v>
      </c>
      <c r="I646" s="784"/>
      <c r="J646" s="785" t="s">
        <v>1072</v>
      </c>
      <c r="K646" s="785"/>
      <c r="L646" s="764" t="s">
        <v>29</v>
      </c>
      <c r="M646" s="781"/>
      <c r="N646" s="781"/>
      <c r="O646" s="781"/>
      <c r="P646" s="781"/>
      <c r="Q646" s="781"/>
      <c r="R646" s="781"/>
      <c r="S646" s="784"/>
      <c r="T646" s="781"/>
      <c r="U646" s="781" t="s">
        <v>1073</v>
      </c>
      <c r="V646" s="801">
        <v>42698</v>
      </c>
      <c r="W646" s="801">
        <v>42703</v>
      </c>
      <c r="X646" s="801">
        <v>42703</v>
      </c>
      <c r="Y646" s="787"/>
      <c r="Z646" s="787">
        <v>32</v>
      </c>
      <c r="AA646" s="787"/>
      <c r="AB646" s="787">
        <v>310</v>
      </c>
      <c r="AC646" s="790">
        <v>42825</v>
      </c>
      <c r="AD646" s="784"/>
      <c r="AE646" s="781" t="s">
        <v>825</v>
      </c>
      <c r="AF646" s="781"/>
      <c r="AG646" s="781"/>
      <c r="AH646" s="791"/>
      <c r="AI646" s="792">
        <v>2308.2600000000002</v>
      </c>
      <c r="AJ646" s="793">
        <v>1.581</v>
      </c>
      <c r="AK646" s="784"/>
      <c r="AL646" s="792">
        <v>0.89108352144469516</v>
      </c>
      <c r="AM646" s="793">
        <v>8.8733640099554312E-2</v>
      </c>
      <c r="AN646" s="793">
        <v>1</v>
      </c>
      <c r="AO646" s="805">
        <v>1</v>
      </c>
      <c r="AP646" s="784"/>
      <c r="AQ646" s="797">
        <v>2056.8524492099323</v>
      </c>
      <c r="AR646" s="798">
        <v>0.14028788499739536</v>
      </c>
      <c r="AS646" s="798">
        <v>2056.8524492099323</v>
      </c>
      <c r="AT646" s="798">
        <v>0.14028788499739536</v>
      </c>
      <c r="AU646" s="784"/>
      <c r="AV646" s="798">
        <v>2056.8524492099323</v>
      </c>
      <c r="AW646" s="798">
        <v>0.14028788499739536</v>
      </c>
      <c r="AX646" s="798">
        <v>2056.8524492099323</v>
      </c>
      <c r="AY646" s="798">
        <v>0.14028788499739536</v>
      </c>
      <c r="AZ646" s="784"/>
      <c r="BA646" s="798">
        <v>0</v>
      </c>
      <c r="BB646" s="798">
        <v>2056.8524492099323</v>
      </c>
      <c r="BC646" s="798">
        <v>2056.8524492099323</v>
      </c>
      <c r="BD646" s="798">
        <v>2056.8524492099323</v>
      </c>
      <c r="BE646" s="798">
        <v>2056.8524492099323</v>
      </c>
      <c r="BF646" s="798">
        <v>2056.8524492099323</v>
      </c>
      <c r="BG646" s="798">
        <v>2056.8524492099323</v>
      </c>
      <c r="BH646" s="798">
        <v>2056.8524492099323</v>
      </c>
      <c r="BI646" s="798">
        <v>2056.8524492099323</v>
      </c>
      <c r="BJ646" s="798">
        <v>2056.8524492099323</v>
      </c>
      <c r="BK646" s="798">
        <v>2056.8524492099323</v>
      </c>
      <c r="BL646" s="798">
        <v>2056.8524492099323</v>
      </c>
      <c r="BM646" s="798">
        <v>2056.8524492099323</v>
      </c>
      <c r="BN646" s="798">
        <v>2056.8524492099323</v>
      </c>
      <c r="BO646" s="798">
        <v>2056.8524492099323</v>
      </c>
      <c r="BP646" s="798">
        <v>2056.8524492099323</v>
      </c>
      <c r="BQ646" s="798">
        <v>2056.8524492099323</v>
      </c>
      <c r="BR646" s="798">
        <v>2056.8524492099323</v>
      </c>
      <c r="BS646" s="798">
        <v>2056.8524492099323</v>
      </c>
      <c r="BT646" s="798">
        <v>2056.8524492099323</v>
      </c>
      <c r="BU646" s="798">
        <v>2056.8524492099323</v>
      </c>
      <c r="BV646" s="798">
        <v>0</v>
      </c>
      <c r="BW646" s="798">
        <v>0</v>
      </c>
      <c r="BX646" s="798">
        <v>0</v>
      </c>
      <c r="BY646" s="798">
        <v>0</v>
      </c>
      <c r="BZ646" s="798">
        <v>0</v>
      </c>
      <c r="CA646" s="784"/>
      <c r="CB646" s="798">
        <v>0</v>
      </c>
      <c r="CC646" s="798">
        <v>0.14028788499739536</v>
      </c>
      <c r="CD646" s="798">
        <v>0.14028788499739536</v>
      </c>
      <c r="CE646" s="798">
        <v>0.14028788499739536</v>
      </c>
      <c r="CF646" s="798">
        <v>0.14028788499739536</v>
      </c>
      <c r="CG646" s="798">
        <v>0.14028788499739536</v>
      </c>
      <c r="CH646" s="798">
        <v>0.14028788499739536</v>
      </c>
      <c r="CI646" s="798">
        <v>0.14028788499739536</v>
      </c>
      <c r="CJ646" s="798">
        <v>0.14028788499739536</v>
      </c>
      <c r="CK646" s="798">
        <v>0.14028788499739536</v>
      </c>
      <c r="CL646" s="798">
        <v>0.14028788499739536</v>
      </c>
      <c r="CM646" s="798">
        <v>0.14028788499739536</v>
      </c>
      <c r="CN646" s="798">
        <v>0.14028788499739536</v>
      </c>
      <c r="CO646" s="798">
        <v>0.14028788499739536</v>
      </c>
      <c r="CP646" s="798">
        <v>0.14028788499739536</v>
      </c>
      <c r="CQ646" s="798">
        <v>0.14028788499739536</v>
      </c>
      <c r="CR646" s="798">
        <v>0.14028788499739536</v>
      </c>
      <c r="CS646" s="798">
        <v>0.14028788499739536</v>
      </c>
      <c r="CT646" s="798">
        <v>0.14028788499739536</v>
      </c>
      <c r="CU646" s="798">
        <v>0.14028788499739536</v>
      </c>
      <c r="CV646" s="798">
        <v>0.14028788499739536</v>
      </c>
      <c r="CW646" s="798">
        <v>0</v>
      </c>
      <c r="CX646" s="798">
        <v>0</v>
      </c>
      <c r="CY646" s="798">
        <v>0</v>
      </c>
      <c r="CZ646" s="798">
        <v>0</v>
      </c>
      <c r="DA646" s="799">
        <v>0</v>
      </c>
    </row>
    <row r="647" spans="2:105">
      <c r="B647" s="850">
        <v>19487</v>
      </c>
      <c r="C647" s="851" t="s">
        <v>682</v>
      </c>
      <c r="D647" s="851" t="s">
        <v>858</v>
      </c>
      <c r="E647" s="852" t="s">
        <v>116</v>
      </c>
      <c r="F647" s="852" t="s">
        <v>820</v>
      </c>
      <c r="G647" s="852" t="s">
        <v>821</v>
      </c>
      <c r="H647" s="853"/>
      <c r="I647" s="854"/>
      <c r="J647" s="855"/>
      <c r="K647" s="855"/>
      <c r="L647" s="764" t="s">
        <v>29</v>
      </c>
      <c r="M647" s="851"/>
      <c r="N647" s="852"/>
      <c r="O647" s="852"/>
      <c r="P647" s="852"/>
      <c r="Q647" s="852"/>
      <c r="R647" s="852"/>
      <c r="S647" s="854"/>
      <c r="T647" s="851"/>
      <c r="U647" s="851"/>
      <c r="V647" s="856"/>
      <c r="W647" s="856"/>
      <c r="X647" s="856"/>
      <c r="Y647" s="857"/>
      <c r="Z647" s="858"/>
      <c r="AA647" s="857"/>
      <c r="AB647" s="859"/>
      <c r="AC647" s="860"/>
      <c r="AD647" s="854"/>
      <c r="AE647" s="852"/>
      <c r="AF647" s="851"/>
      <c r="AG647" s="851" t="s">
        <v>1074</v>
      </c>
      <c r="AH647" s="861"/>
      <c r="AI647" s="862"/>
      <c r="AJ647" s="863"/>
      <c r="AK647" s="854"/>
      <c r="AL647" s="864"/>
      <c r="AM647" s="865"/>
      <c r="AN647" s="865"/>
      <c r="AO647" s="866"/>
      <c r="AP647" s="854"/>
      <c r="AQ647" s="867"/>
      <c r="AR647" s="868"/>
      <c r="AS647" s="869"/>
      <c r="AT647" s="868"/>
      <c r="AU647" s="854"/>
      <c r="AV647" s="869"/>
      <c r="AW647" s="868"/>
      <c r="AX647" s="869"/>
      <c r="AY647" s="868"/>
      <c r="AZ647" s="854"/>
      <c r="BA647" s="869"/>
      <c r="BB647" s="869"/>
      <c r="BC647" s="869"/>
      <c r="BD647" s="869"/>
      <c r="BE647" s="869"/>
      <c r="BF647" s="869"/>
      <c r="BG647" s="869"/>
      <c r="BH647" s="869"/>
      <c r="BI647" s="869"/>
      <c r="BJ647" s="869"/>
      <c r="BK647" s="869"/>
      <c r="BL647" s="869"/>
      <c r="BM647" s="869"/>
      <c r="BN647" s="869"/>
      <c r="BO647" s="869"/>
      <c r="BP647" s="869"/>
      <c r="BQ647" s="869"/>
      <c r="BR647" s="869"/>
      <c r="BS647" s="869"/>
      <c r="BT647" s="869"/>
      <c r="BU647" s="869"/>
      <c r="BV647" s="869"/>
      <c r="BW647" s="869"/>
      <c r="BX647" s="869"/>
      <c r="BY647" s="869"/>
      <c r="BZ647" s="869"/>
      <c r="CA647" s="870"/>
      <c r="CB647" s="869"/>
      <c r="CC647" s="869"/>
      <c r="CD647" s="869"/>
      <c r="CE647" s="869"/>
      <c r="CF647" s="869"/>
      <c r="CG647" s="869"/>
      <c r="CH647" s="869"/>
      <c r="CI647" s="869"/>
      <c r="CJ647" s="869"/>
      <c r="CK647" s="869"/>
      <c r="CL647" s="869"/>
      <c r="CM647" s="869"/>
      <c r="CN647" s="869"/>
      <c r="CO647" s="869"/>
      <c r="CP647" s="869"/>
      <c r="CQ647" s="869"/>
      <c r="CR647" s="869"/>
      <c r="CS647" s="869"/>
      <c r="CT647" s="869"/>
      <c r="CU647" s="869"/>
      <c r="CV647" s="869"/>
      <c r="CW647" s="869"/>
      <c r="CX647" s="869"/>
      <c r="CY647" s="869"/>
      <c r="CZ647" s="869"/>
      <c r="DA647" s="871"/>
    </row>
    <row r="648" spans="2:105">
      <c r="B648" s="872"/>
      <c r="C648" s="873" t="s">
        <v>682</v>
      </c>
      <c r="D648" s="872"/>
      <c r="E648" s="872" t="s">
        <v>16</v>
      </c>
      <c r="F648" s="872" t="s">
        <v>828</v>
      </c>
      <c r="G648" s="872"/>
      <c r="H648" s="872">
        <v>2010</v>
      </c>
      <c r="I648" s="872"/>
      <c r="J648" s="872" t="s">
        <v>766</v>
      </c>
      <c r="K648" s="872"/>
      <c r="L648" s="764" t="s">
        <v>384</v>
      </c>
      <c r="M648" s="872"/>
      <c r="N648" s="872"/>
      <c r="O648" s="872"/>
      <c r="P648" s="872"/>
      <c r="Q648" s="872"/>
      <c r="R648" s="872"/>
      <c r="S648" s="872"/>
      <c r="T648" s="872"/>
      <c r="U648" s="872"/>
      <c r="V648" s="872"/>
      <c r="W648" s="872"/>
      <c r="X648" s="872"/>
      <c r="Y648" s="872"/>
      <c r="Z648" s="872"/>
      <c r="AA648" s="872"/>
      <c r="AB648" s="872"/>
      <c r="AC648" s="872"/>
      <c r="AD648" s="872"/>
      <c r="AE648" s="872"/>
      <c r="AF648" s="872"/>
      <c r="AG648" s="872"/>
      <c r="AH648" s="872"/>
      <c r="AI648" s="872"/>
      <c r="AJ648" s="872"/>
      <c r="AK648" s="872"/>
      <c r="AL648" s="872"/>
      <c r="AM648" s="872"/>
      <c r="AN648" s="872"/>
      <c r="AO648" s="872"/>
      <c r="AP648" s="872"/>
      <c r="AQ648" s="872"/>
      <c r="AR648" s="872"/>
      <c r="AS648" s="872"/>
      <c r="AT648" s="872"/>
      <c r="AU648" s="872"/>
      <c r="AV648" s="872"/>
      <c r="AW648" s="872"/>
      <c r="AX648" s="872"/>
      <c r="AY648" s="872"/>
      <c r="AZ648" s="872"/>
      <c r="BA648" s="872">
        <v>411065.99904928496</v>
      </c>
      <c r="BB648" s="872">
        <v>411065.99904928496</v>
      </c>
      <c r="BC648" s="872">
        <v>411065.99904928496</v>
      </c>
      <c r="BD648" s="872">
        <v>411065.99904928496</v>
      </c>
      <c r="BE648" s="872">
        <v>411065.99904928496</v>
      </c>
      <c r="BF648" s="872">
        <v>411065.99904928496</v>
      </c>
      <c r="BG648" s="872">
        <v>411065.99904928496</v>
      </c>
      <c r="BH648" s="872">
        <v>411065.99904928496</v>
      </c>
      <c r="BI648" s="872">
        <v>411065.99904928496</v>
      </c>
      <c r="BJ648" s="872">
        <v>411065.99904928496</v>
      </c>
      <c r="BK648" s="872">
        <v>411065.99904928496</v>
      </c>
      <c r="BL648" s="872">
        <v>411065.99904928496</v>
      </c>
      <c r="BM648" s="872">
        <v>411065.99904928496</v>
      </c>
      <c r="BN648" s="872">
        <v>411065.99904928496</v>
      </c>
      <c r="BO648" s="872">
        <v>411065.99904928496</v>
      </c>
      <c r="BP648" s="872">
        <v>411065.99904928496</v>
      </c>
      <c r="BQ648" s="872">
        <v>411065.99904928496</v>
      </c>
      <c r="BR648" s="872">
        <v>411065.99904928496</v>
      </c>
      <c r="BS648" s="872">
        <v>411065.99904928496</v>
      </c>
      <c r="BT648" s="872">
        <v>411065.99904928496</v>
      </c>
      <c r="BU648" s="872">
        <v>411065.99904928496</v>
      </c>
      <c r="BV648" s="872">
        <v>411065.99904928496</v>
      </c>
      <c r="BW648" s="872">
        <v>411065.99904928496</v>
      </c>
      <c r="BX648" s="872">
        <v>411065.99904928496</v>
      </c>
      <c r="BY648" s="872">
        <v>411065.99904928496</v>
      </c>
      <c r="BZ648" s="872">
        <v>411065.99904928496</v>
      </c>
      <c r="CA648" s="872"/>
      <c r="CB648" s="872">
        <v>72.865772436668237</v>
      </c>
      <c r="CC648" s="872">
        <v>72.865772436668237</v>
      </c>
      <c r="CD648" s="872">
        <v>72.865772436668237</v>
      </c>
      <c r="CE648" s="872">
        <v>72.865772436668237</v>
      </c>
      <c r="CF648" s="872">
        <v>72.865772436668237</v>
      </c>
      <c r="CG648" s="872">
        <v>72.865772436668237</v>
      </c>
      <c r="CH648" s="872">
        <v>72.865772436668237</v>
      </c>
      <c r="CI648" s="872">
        <v>72.865772436668237</v>
      </c>
      <c r="CJ648" s="872">
        <v>72.865772436668237</v>
      </c>
      <c r="CK648" s="872">
        <v>72.865772436668237</v>
      </c>
      <c r="CL648" s="872">
        <v>72.865772436668237</v>
      </c>
      <c r="CM648" s="872">
        <v>72.865772436668237</v>
      </c>
      <c r="CN648" s="872">
        <v>72.865772436668237</v>
      </c>
      <c r="CO648" s="872">
        <v>72.865772436668237</v>
      </c>
      <c r="CP648" s="872">
        <v>72.865772436668237</v>
      </c>
      <c r="CQ648" s="872">
        <v>72.865772436668237</v>
      </c>
      <c r="CR648" s="872">
        <v>72.865772436668237</v>
      </c>
      <c r="CS648" s="872">
        <v>72.865772436668237</v>
      </c>
      <c r="CT648" s="872">
        <v>72.865772436668237</v>
      </c>
      <c r="CU648" s="872">
        <v>72.865772436668237</v>
      </c>
      <c r="CV648" s="872">
        <v>72.865772436668237</v>
      </c>
      <c r="CW648" s="872">
        <v>72.865772436668237</v>
      </c>
      <c r="CX648" s="872">
        <v>72.865772436668237</v>
      </c>
      <c r="CY648" s="872">
        <v>72.865772436668237</v>
      </c>
      <c r="CZ648" s="872">
        <v>72.865772436668237</v>
      </c>
      <c r="DA648" s="872">
        <v>72.865772436668237</v>
      </c>
    </row>
    <row r="649" spans="2:105">
      <c r="B649" s="872"/>
      <c r="C649" s="873" t="s">
        <v>682</v>
      </c>
      <c r="D649" s="872"/>
      <c r="E649" s="872" t="s">
        <v>16</v>
      </c>
      <c r="F649" s="872" t="s">
        <v>828</v>
      </c>
      <c r="G649" s="872"/>
      <c r="H649" s="872">
        <v>2010</v>
      </c>
      <c r="I649" s="872"/>
      <c r="J649" s="872" t="s">
        <v>766</v>
      </c>
      <c r="K649" s="872"/>
      <c r="L649" s="764" t="s">
        <v>741</v>
      </c>
      <c r="M649" s="872"/>
      <c r="N649" s="872"/>
      <c r="O649" s="872"/>
      <c r="P649" s="872"/>
      <c r="Q649" s="872"/>
      <c r="R649" s="872"/>
      <c r="S649" s="872"/>
      <c r="T649" s="872"/>
      <c r="U649" s="872"/>
      <c r="V649" s="872"/>
      <c r="W649" s="872"/>
      <c r="X649" s="872"/>
      <c r="Y649" s="872"/>
      <c r="Z649" s="872"/>
      <c r="AA649" s="872"/>
      <c r="AB649" s="872"/>
      <c r="AC649" s="872"/>
      <c r="AD649" s="872"/>
      <c r="AE649" s="872"/>
      <c r="AF649" s="872"/>
      <c r="AG649" s="872"/>
      <c r="AH649" s="872"/>
      <c r="AI649" s="872"/>
      <c r="AJ649" s="872"/>
      <c r="AK649" s="872"/>
      <c r="AL649" s="872"/>
      <c r="AM649" s="872"/>
      <c r="AN649" s="872"/>
      <c r="AO649" s="872"/>
      <c r="AP649" s="872"/>
      <c r="AQ649" s="872"/>
      <c r="AR649" s="872"/>
      <c r="AS649" s="872"/>
      <c r="AT649" s="872"/>
      <c r="AU649" s="872"/>
      <c r="AV649" s="872"/>
      <c r="AW649" s="872"/>
      <c r="AX649" s="872"/>
      <c r="AY649" s="872"/>
      <c r="AZ649" s="872"/>
      <c r="BA649" s="872">
        <v>62890.282289734394</v>
      </c>
      <c r="BB649" s="872">
        <v>62890.282289734394</v>
      </c>
      <c r="BC649" s="872">
        <v>62890.282289734394</v>
      </c>
      <c r="BD649" s="872">
        <v>62890.282289734394</v>
      </c>
      <c r="BE649" s="872">
        <v>62890.282289734394</v>
      </c>
      <c r="BF649" s="872">
        <v>62890.282289734394</v>
      </c>
      <c r="BG649" s="872">
        <v>62890.282289734394</v>
      </c>
      <c r="BH649" s="872">
        <v>62890.282289734394</v>
      </c>
      <c r="BI649" s="872">
        <v>62890.282289734394</v>
      </c>
      <c r="BJ649" s="872">
        <v>62890.282289734394</v>
      </c>
      <c r="BK649" s="872">
        <v>62890.282289734394</v>
      </c>
      <c r="BL649" s="872">
        <v>62890.282289734394</v>
      </c>
      <c r="BM649" s="872">
        <v>62890.282289734394</v>
      </c>
      <c r="BN649" s="872">
        <v>62890.282289734394</v>
      </c>
      <c r="BO649" s="872">
        <v>62890.282289734394</v>
      </c>
      <c r="BP649" s="872">
        <v>62890.282289734394</v>
      </c>
      <c r="BQ649" s="872">
        <v>62890.282289734394</v>
      </c>
      <c r="BR649" s="872">
        <v>62890.282289734394</v>
      </c>
      <c r="BS649" s="872">
        <v>62890.282289734394</v>
      </c>
      <c r="BT649" s="872">
        <v>62890.282289734394</v>
      </c>
      <c r="BU649" s="872">
        <v>62890.282289734394</v>
      </c>
      <c r="BV649" s="872">
        <v>62890.282289734394</v>
      </c>
      <c r="BW649" s="872">
        <v>62890.282289734394</v>
      </c>
      <c r="BX649" s="872">
        <v>62890.282289734394</v>
      </c>
      <c r="BY649" s="872">
        <v>62890.282289734394</v>
      </c>
      <c r="BZ649" s="872">
        <v>62890.282289734394</v>
      </c>
      <c r="CA649" s="872"/>
      <c r="CB649" s="872">
        <v>11.147964094330714</v>
      </c>
      <c r="CC649" s="872">
        <v>11.147964094330714</v>
      </c>
      <c r="CD649" s="872">
        <v>11.147964094330714</v>
      </c>
      <c r="CE649" s="872">
        <v>11.147964094330714</v>
      </c>
      <c r="CF649" s="872">
        <v>11.147964094330714</v>
      </c>
      <c r="CG649" s="872">
        <v>11.147964094330714</v>
      </c>
      <c r="CH649" s="872">
        <v>11.147964094330714</v>
      </c>
      <c r="CI649" s="872">
        <v>11.147964094330714</v>
      </c>
      <c r="CJ649" s="872">
        <v>11.147964094330714</v>
      </c>
      <c r="CK649" s="872">
        <v>11.147964094330714</v>
      </c>
      <c r="CL649" s="872">
        <v>11.147964094330714</v>
      </c>
      <c r="CM649" s="872">
        <v>11.147964094330714</v>
      </c>
      <c r="CN649" s="872">
        <v>11.147964094330714</v>
      </c>
      <c r="CO649" s="872">
        <v>11.147964094330714</v>
      </c>
      <c r="CP649" s="872">
        <v>11.147964094330714</v>
      </c>
      <c r="CQ649" s="872">
        <v>11.147964094330714</v>
      </c>
      <c r="CR649" s="872">
        <v>11.147964094330714</v>
      </c>
      <c r="CS649" s="872">
        <v>11.147964094330714</v>
      </c>
      <c r="CT649" s="872">
        <v>11.147964094330714</v>
      </c>
      <c r="CU649" s="872">
        <v>11.147964094330714</v>
      </c>
      <c r="CV649" s="872">
        <v>11.147964094330714</v>
      </c>
      <c r="CW649" s="872">
        <v>11.147964094330714</v>
      </c>
      <c r="CX649" s="872">
        <v>11.147964094330714</v>
      </c>
      <c r="CY649" s="872">
        <v>11.147964094330714</v>
      </c>
      <c r="CZ649" s="872">
        <v>11.147964094330714</v>
      </c>
      <c r="DA649" s="872">
        <v>11.147964094330714</v>
      </c>
    </row>
    <row r="650" spans="2:105">
      <c r="B650" s="872"/>
      <c r="C650" s="873" t="s">
        <v>682</v>
      </c>
      <c r="D650" s="872"/>
      <c r="E650" s="872" t="s">
        <v>16</v>
      </c>
      <c r="F650" s="872" t="s">
        <v>828</v>
      </c>
      <c r="G650" s="872"/>
      <c r="H650" s="872">
        <v>2010</v>
      </c>
      <c r="I650" s="872"/>
      <c r="J650" s="872" t="s">
        <v>766</v>
      </c>
      <c r="K650" s="872"/>
      <c r="L650" s="764" t="s">
        <v>398</v>
      </c>
      <c r="M650" s="872"/>
      <c r="N650" s="872"/>
      <c r="O650" s="872"/>
      <c r="P650" s="872"/>
      <c r="Q650" s="872"/>
      <c r="R650" s="872"/>
      <c r="S650" s="872"/>
      <c r="T650" s="872"/>
      <c r="U650" s="872"/>
      <c r="V650" s="872"/>
      <c r="W650" s="872"/>
      <c r="X650" s="872"/>
      <c r="Y650" s="872"/>
      <c r="Z650" s="872"/>
      <c r="AA650" s="872"/>
      <c r="AB650" s="872"/>
      <c r="AC650" s="872"/>
      <c r="AD650" s="872"/>
      <c r="AE650" s="872"/>
      <c r="AF650" s="872"/>
      <c r="AG650" s="872"/>
      <c r="AH650" s="872"/>
      <c r="AI650" s="872"/>
      <c r="AJ650" s="872"/>
      <c r="AK650" s="872"/>
      <c r="AL650" s="872"/>
      <c r="AM650" s="872"/>
      <c r="AN650" s="872"/>
      <c r="AO650" s="872"/>
      <c r="AP650" s="872"/>
      <c r="AQ650" s="872"/>
      <c r="AR650" s="872"/>
      <c r="AS650" s="872"/>
      <c r="AT650" s="872"/>
      <c r="AU650" s="872"/>
      <c r="AV650" s="872"/>
      <c r="AW650" s="872"/>
      <c r="AX650" s="872"/>
      <c r="AY650" s="872"/>
      <c r="AZ650" s="872"/>
      <c r="BA650" s="872">
        <v>279445.34557184164</v>
      </c>
      <c r="BB650" s="872">
        <v>279445.34557184164</v>
      </c>
      <c r="BC650" s="872">
        <v>279445.34557184164</v>
      </c>
      <c r="BD650" s="872">
        <v>279445.34557184164</v>
      </c>
      <c r="BE650" s="872">
        <v>279445.34557184164</v>
      </c>
      <c r="BF650" s="872">
        <v>279445.34557184164</v>
      </c>
      <c r="BG650" s="872">
        <v>279445.34557184164</v>
      </c>
      <c r="BH650" s="872">
        <v>279445.34557184164</v>
      </c>
      <c r="BI650" s="872">
        <v>279445.34557184164</v>
      </c>
      <c r="BJ650" s="872">
        <v>279445.34557184164</v>
      </c>
      <c r="BK650" s="872">
        <v>279445.34557184164</v>
      </c>
      <c r="BL650" s="872">
        <v>279445.34557184164</v>
      </c>
      <c r="BM650" s="872">
        <v>279445.34557184164</v>
      </c>
      <c r="BN650" s="872">
        <v>279445.34557184164</v>
      </c>
      <c r="BO650" s="872">
        <v>279445.34557184164</v>
      </c>
      <c r="BP650" s="872">
        <v>279445.34557184164</v>
      </c>
      <c r="BQ650" s="872">
        <v>279445.34557184164</v>
      </c>
      <c r="BR650" s="872">
        <v>279445.34557184164</v>
      </c>
      <c r="BS650" s="872">
        <v>279445.34557184164</v>
      </c>
      <c r="BT650" s="872">
        <v>279445.34557184164</v>
      </c>
      <c r="BU650" s="872">
        <v>279445.34557184164</v>
      </c>
      <c r="BV650" s="872">
        <v>279445.34557184164</v>
      </c>
      <c r="BW650" s="872">
        <v>279445.34557184164</v>
      </c>
      <c r="BX650" s="872">
        <v>279445.34557184164</v>
      </c>
      <c r="BY650" s="872">
        <v>279445.34557184164</v>
      </c>
      <c r="BZ650" s="872">
        <v>279445.34557184164</v>
      </c>
      <c r="CA650" s="872"/>
      <c r="CB650" s="872">
        <v>49.534627057497438</v>
      </c>
      <c r="CC650" s="872">
        <v>49.534627057497438</v>
      </c>
      <c r="CD650" s="872">
        <v>49.534627057497438</v>
      </c>
      <c r="CE650" s="872">
        <v>49.534627057497438</v>
      </c>
      <c r="CF650" s="872">
        <v>49.534627057497438</v>
      </c>
      <c r="CG650" s="872">
        <v>49.534627057497438</v>
      </c>
      <c r="CH650" s="872">
        <v>49.534627057497438</v>
      </c>
      <c r="CI650" s="872">
        <v>49.534627057497438</v>
      </c>
      <c r="CJ650" s="872">
        <v>49.534627057497438</v>
      </c>
      <c r="CK650" s="872">
        <v>49.534627057497438</v>
      </c>
      <c r="CL650" s="872">
        <v>49.534627057497438</v>
      </c>
      <c r="CM650" s="872">
        <v>49.534627057497438</v>
      </c>
      <c r="CN650" s="872">
        <v>49.534627057497438</v>
      </c>
      <c r="CO650" s="872">
        <v>49.534627057497438</v>
      </c>
      <c r="CP650" s="872">
        <v>49.534627057497438</v>
      </c>
      <c r="CQ650" s="872">
        <v>49.534627057497438</v>
      </c>
      <c r="CR650" s="872">
        <v>49.534627057497438</v>
      </c>
      <c r="CS650" s="872">
        <v>49.534627057497438</v>
      </c>
      <c r="CT650" s="872">
        <v>49.534627057497438</v>
      </c>
      <c r="CU650" s="872">
        <v>49.534627057497438</v>
      </c>
      <c r="CV650" s="872">
        <v>49.534627057497438</v>
      </c>
      <c r="CW650" s="872">
        <v>49.534627057497438</v>
      </c>
      <c r="CX650" s="872">
        <v>49.534627057497438</v>
      </c>
      <c r="CY650" s="872">
        <v>49.534627057497438</v>
      </c>
      <c r="CZ650" s="872">
        <v>49.534627057497438</v>
      </c>
      <c r="DA650" s="872">
        <v>49.534627057497438</v>
      </c>
    </row>
    <row r="651" spans="2:105">
      <c r="B651" s="872"/>
      <c r="C651" s="873" t="s">
        <v>682</v>
      </c>
      <c r="D651" s="872"/>
      <c r="E651" s="872" t="s">
        <v>17</v>
      </c>
      <c r="F651" s="872" t="s">
        <v>828</v>
      </c>
      <c r="G651" s="872"/>
      <c r="H651" s="872">
        <v>2011</v>
      </c>
      <c r="I651" s="872"/>
      <c r="J651" s="872" t="s">
        <v>766</v>
      </c>
      <c r="K651" s="872"/>
      <c r="L651" s="764" t="s">
        <v>384</v>
      </c>
      <c r="M651" s="872"/>
      <c r="N651" s="872"/>
      <c r="O651" s="872"/>
      <c r="P651" s="872"/>
      <c r="Q651" s="872"/>
      <c r="R651" s="872"/>
      <c r="S651" s="872"/>
      <c r="T651" s="872"/>
      <c r="U651" s="872"/>
      <c r="V651" s="872"/>
      <c r="W651" s="872"/>
      <c r="X651" s="872"/>
      <c r="Y651" s="872"/>
      <c r="Z651" s="872"/>
      <c r="AA651" s="872"/>
      <c r="AB651" s="872"/>
      <c r="AC651" s="872"/>
      <c r="AD651" s="872"/>
      <c r="AE651" s="872"/>
      <c r="AF651" s="872"/>
      <c r="AG651" s="872"/>
      <c r="AH651" s="872"/>
      <c r="AI651" s="872"/>
      <c r="AJ651" s="872"/>
      <c r="AK651" s="872"/>
      <c r="AL651" s="872"/>
      <c r="AM651" s="872"/>
      <c r="AN651" s="872"/>
      <c r="AO651" s="872"/>
      <c r="AP651" s="872"/>
      <c r="AQ651" s="872"/>
      <c r="AR651" s="872"/>
      <c r="AS651" s="872"/>
      <c r="AT651" s="872"/>
      <c r="AU651" s="872"/>
      <c r="AV651" s="872"/>
      <c r="AW651" s="872"/>
      <c r="AX651" s="872"/>
      <c r="AY651" s="872"/>
      <c r="AZ651" s="872"/>
      <c r="BA651" s="872">
        <v>1341637.5110999998</v>
      </c>
      <c r="BB651" s="872">
        <v>1341637.5110999998</v>
      </c>
      <c r="BC651" s="872">
        <v>1341637.5110999998</v>
      </c>
      <c r="BD651" s="872">
        <v>1341637.5110999998</v>
      </c>
      <c r="BE651" s="872">
        <v>1341637.5110999998</v>
      </c>
      <c r="BF651" s="872">
        <v>1341637.5110999998</v>
      </c>
      <c r="BG651" s="872">
        <v>1341637.5110999998</v>
      </c>
      <c r="BH651" s="872">
        <v>1341637.5110999998</v>
      </c>
      <c r="BI651" s="872">
        <v>1341637.5110999998</v>
      </c>
      <c r="BJ651" s="872">
        <v>1341637.5110999998</v>
      </c>
      <c r="BK651" s="872">
        <v>1341637.5110999998</v>
      </c>
      <c r="BL651" s="872">
        <v>1341637.5110999998</v>
      </c>
      <c r="BM651" s="872">
        <v>1341637.5110999998</v>
      </c>
      <c r="BN651" s="872">
        <v>1341637.5110999998</v>
      </c>
      <c r="BO651" s="872">
        <v>1341637.5110999998</v>
      </c>
      <c r="BP651" s="872">
        <v>1341637.5110999998</v>
      </c>
      <c r="BQ651" s="872">
        <v>1341637.5110999998</v>
      </c>
      <c r="BR651" s="872">
        <v>1341637.5110999998</v>
      </c>
      <c r="BS651" s="872">
        <v>1341637.5110999998</v>
      </c>
      <c r="BT651" s="872">
        <v>1341637.5110999998</v>
      </c>
      <c r="BU651" s="872">
        <v>1341637.5110999998</v>
      </c>
      <c r="BV651" s="872">
        <v>1341637.5110999998</v>
      </c>
      <c r="BW651" s="872">
        <v>1341637.5110999998</v>
      </c>
      <c r="BX651" s="872">
        <v>1341637.5110999998</v>
      </c>
      <c r="BY651" s="872">
        <v>1341637.5110999998</v>
      </c>
      <c r="BZ651" s="872">
        <v>1341637.5110999998</v>
      </c>
      <c r="CA651" s="872"/>
      <c r="CB651" s="872">
        <v>238.68550000000005</v>
      </c>
      <c r="CC651" s="872">
        <v>238.68550000000005</v>
      </c>
      <c r="CD651" s="872">
        <v>238.68550000000005</v>
      </c>
      <c r="CE651" s="872">
        <v>238.68550000000005</v>
      </c>
      <c r="CF651" s="872">
        <v>238.68550000000005</v>
      </c>
      <c r="CG651" s="872">
        <v>238.68550000000005</v>
      </c>
      <c r="CH651" s="872">
        <v>238.68550000000005</v>
      </c>
      <c r="CI651" s="872">
        <v>238.68550000000005</v>
      </c>
      <c r="CJ651" s="872">
        <v>238.68550000000005</v>
      </c>
      <c r="CK651" s="872">
        <v>238.68550000000005</v>
      </c>
      <c r="CL651" s="872">
        <v>238.68550000000005</v>
      </c>
      <c r="CM651" s="872">
        <v>238.68550000000005</v>
      </c>
      <c r="CN651" s="872">
        <v>238.68550000000005</v>
      </c>
      <c r="CO651" s="872">
        <v>238.68550000000005</v>
      </c>
      <c r="CP651" s="872">
        <v>238.68550000000005</v>
      </c>
      <c r="CQ651" s="872">
        <v>238.68550000000005</v>
      </c>
      <c r="CR651" s="872">
        <v>238.68550000000005</v>
      </c>
      <c r="CS651" s="872">
        <v>238.68550000000005</v>
      </c>
      <c r="CT651" s="872">
        <v>238.68550000000005</v>
      </c>
      <c r="CU651" s="872">
        <v>238.68550000000005</v>
      </c>
      <c r="CV651" s="872">
        <v>238.68550000000005</v>
      </c>
      <c r="CW651" s="872">
        <v>238.68550000000005</v>
      </c>
      <c r="CX651" s="872">
        <v>238.68550000000005</v>
      </c>
      <c r="CY651" s="872">
        <v>238.68550000000005</v>
      </c>
      <c r="CZ651" s="872">
        <v>238.68550000000005</v>
      </c>
      <c r="DA651" s="872">
        <v>238.68550000000005</v>
      </c>
    </row>
    <row r="652" spans="2:105">
      <c r="B652" s="872"/>
      <c r="C652" s="873" t="s">
        <v>682</v>
      </c>
      <c r="D652" s="872"/>
      <c r="E652" s="872" t="s">
        <v>17</v>
      </c>
      <c r="F652" s="872" t="s">
        <v>828</v>
      </c>
      <c r="G652" s="872"/>
      <c r="H652" s="872">
        <v>2011</v>
      </c>
      <c r="I652" s="872"/>
      <c r="J652" s="872" t="s">
        <v>766</v>
      </c>
      <c r="K652" s="872"/>
      <c r="L652" s="764" t="s">
        <v>398</v>
      </c>
      <c r="M652" s="872"/>
      <c r="N652" s="872"/>
      <c r="O652" s="872"/>
      <c r="P652" s="872"/>
      <c r="Q652" s="872"/>
      <c r="R652" s="872"/>
      <c r="S652" s="872"/>
      <c r="T652" s="872"/>
      <c r="U652" s="872"/>
      <c r="V652" s="872"/>
      <c r="W652" s="872"/>
      <c r="X652" s="872"/>
      <c r="Y652" s="872"/>
      <c r="Z652" s="872"/>
      <c r="AA652" s="872"/>
      <c r="AB652" s="872"/>
      <c r="AC652" s="872"/>
      <c r="AD652" s="872"/>
      <c r="AE652" s="872"/>
      <c r="AF652" s="872"/>
      <c r="AG652" s="872"/>
      <c r="AH652" s="872"/>
      <c r="AI652" s="872"/>
      <c r="AJ652" s="872"/>
      <c r="AK652" s="872"/>
      <c r="AL652" s="872"/>
      <c r="AM652" s="872"/>
      <c r="AN652" s="872"/>
      <c r="AO652" s="872"/>
      <c r="AP652" s="872"/>
      <c r="AQ652" s="872"/>
      <c r="AR652" s="872"/>
      <c r="AS652" s="872"/>
      <c r="AT652" s="872"/>
      <c r="AU652" s="872"/>
      <c r="AV652" s="872"/>
      <c r="AW652" s="872"/>
      <c r="AX652" s="872"/>
      <c r="AY652" s="872"/>
      <c r="AZ652" s="872"/>
      <c r="BA652" s="872">
        <v>2079477.4889000002</v>
      </c>
      <c r="BB652" s="872">
        <v>2079477.4889000002</v>
      </c>
      <c r="BC652" s="872">
        <v>2079477.4889000002</v>
      </c>
      <c r="BD652" s="872">
        <v>2079477.4889000002</v>
      </c>
      <c r="BE652" s="872">
        <v>2079477.4889000002</v>
      </c>
      <c r="BF652" s="872">
        <v>2079477.4889000002</v>
      </c>
      <c r="BG652" s="872">
        <v>2079477.4889000002</v>
      </c>
      <c r="BH652" s="872">
        <v>2079477.4889000002</v>
      </c>
      <c r="BI652" s="872">
        <v>2079477.4889000002</v>
      </c>
      <c r="BJ652" s="872">
        <v>2079477.4889000002</v>
      </c>
      <c r="BK652" s="872">
        <v>2079477.4889000002</v>
      </c>
      <c r="BL652" s="872">
        <v>2079477.4889000002</v>
      </c>
      <c r="BM652" s="872">
        <v>2079477.4889000002</v>
      </c>
      <c r="BN652" s="872">
        <v>2079477.4889000002</v>
      </c>
      <c r="BO652" s="872">
        <v>2079477.4889000002</v>
      </c>
      <c r="BP652" s="872">
        <v>2079477.4889000002</v>
      </c>
      <c r="BQ652" s="872">
        <v>2079477.4889000002</v>
      </c>
      <c r="BR652" s="872">
        <v>2079477.4889000002</v>
      </c>
      <c r="BS652" s="872">
        <v>2079477.4889000002</v>
      </c>
      <c r="BT652" s="872">
        <v>2079477.4889000002</v>
      </c>
      <c r="BU652" s="872">
        <v>2079477.4889000002</v>
      </c>
      <c r="BV652" s="872">
        <v>2079477.4889000002</v>
      </c>
      <c r="BW652" s="872">
        <v>2079477.4889000002</v>
      </c>
      <c r="BX652" s="872">
        <v>2079477.4889000002</v>
      </c>
      <c r="BY652" s="872">
        <v>2079477.4889000002</v>
      </c>
      <c r="BZ652" s="872">
        <v>2079477.4889000002</v>
      </c>
      <c r="CA652" s="872"/>
      <c r="CB652" s="872">
        <v>549.31449999999995</v>
      </c>
      <c r="CC652" s="872">
        <v>549.31449999999995</v>
      </c>
      <c r="CD652" s="872">
        <v>549.31449999999995</v>
      </c>
      <c r="CE652" s="872">
        <v>549.31449999999995</v>
      </c>
      <c r="CF652" s="872">
        <v>549.31449999999995</v>
      </c>
      <c r="CG652" s="872">
        <v>549.31449999999995</v>
      </c>
      <c r="CH652" s="872">
        <v>549.31449999999995</v>
      </c>
      <c r="CI652" s="872">
        <v>549.31449999999995</v>
      </c>
      <c r="CJ652" s="872">
        <v>549.31449999999995</v>
      </c>
      <c r="CK652" s="872">
        <v>549.31449999999995</v>
      </c>
      <c r="CL652" s="872">
        <v>549.31449999999995</v>
      </c>
      <c r="CM652" s="872">
        <v>549.31449999999995</v>
      </c>
      <c r="CN652" s="872">
        <v>549.31449999999995</v>
      </c>
      <c r="CO652" s="872">
        <v>549.31449999999995</v>
      </c>
      <c r="CP652" s="872">
        <v>549.31449999999995</v>
      </c>
      <c r="CQ652" s="872">
        <v>549.31449999999995</v>
      </c>
      <c r="CR652" s="872">
        <v>549.31449999999995</v>
      </c>
      <c r="CS652" s="872">
        <v>549.31449999999995</v>
      </c>
      <c r="CT652" s="872">
        <v>549.31449999999995</v>
      </c>
      <c r="CU652" s="872">
        <v>549.31449999999995</v>
      </c>
      <c r="CV652" s="872">
        <v>549.31449999999995</v>
      </c>
      <c r="CW652" s="872">
        <v>549.31449999999995</v>
      </c>
      <c r="CX652" s="872">
        <v>549.31449999999995</v>
      </c>
      <c r="CY652" s="872">
        <v>549.31449999999995</v>
      </c>
      <c r="CZ652" s="872">
        <v>549.31449999999995</v>
      </c>
      <c r="DA652" s="872">
        <v>549.31449999999995</v>
      </c>
    </row>
    <row r="653" spans="2:105">
      <c r="B653" s="872"/>
      <c r="C653" s="873" t="s">
        <v>682</v>
      </c>
      <c r="D653" s="872"/>
      <c r="E653" s="872" t="s">
        <v>22</v>
      </c>
      <c r="F653" s="872" t="s">
        <v>828</v>
      </c>
      <c r="G653" s="872"/>
      <c r="H653" s="872">
        <v>2011</v>
      </c>
      <c r="I653" s="872"/>
      <c r="J653" s="872" t="s">
        <v>766</v>
      </c>
      <c r="K653" s="872"/>
      <c r="L653" s="764" t="s">
        <v>384</v>
      </c>
      <c r="M653" s="872"/>
      <c r="N653" s="872"/>
      <c r="O653" s="872"/>
      <c r="P653" s="872"/>
      <c r="Q653" s="872"/>
      <c r="R653" s="872"/>
      <c r="S653" s="872"/>
      <c r="T653" s="872"/>
      <c r="U653" s="872"/>
      <c r="V653" s="872"/>
      <c r="W653" s="872"/>
      <c r="X653" s="872"/>
      <c r="Y653" s="872"/>
      <c r="Z653" s="872"/>
      <c r="AA653" s="872"/>
      <c r="AB653" s="872"/>
      <c r="AC653" s="872"/>
      <c r="AD653" s="872"/>
      <c r="AE653" s="872"/>
      <c r="AF653" s="872"/>
      <c r="AG653" s="872"/>
      <c r="AH653" s="872"/>
      <c r="AI653" s="872"/>
      <c r="AJ653" s="872"/>
      <c r="AK653" s="872"/>
      <c r="AL653" s="872"/>
      <c r="AM653" s="872"/>
      <c r="AN653" s="872"/>
      <c r="AO653" s="872"/>
      <c r="AP653" s="872"/>
      <c r="AQ653" s="872"/>
      <c r="AR653" s="872"/>
      <c r="AS653" s="872"/>
      <c r="AT653" s="872"/>
      <c r="AU653" s="872"/>
      <c r="AV653" s="872"/>
      <c r="AW653" s="872"/>
      <c r="AX653" s="872"/>
      <c r="AY653" s="872"/>
      <c r="AZ653" s="872"/>
      <c r="BA653" s="872">
        <v>609897.55279382004</v>
      </c>
      <c r="BB653" s="872">
        <v>609897.55279382004</v>
      </c>
      <c r="BC653" s="872">
        <v>609897.55279382004</v>
      </c>
      <c r="BD653" s="872">
        <v>609897.55279382004</v>
      </c>
      <c r="BE653" s="872">
        <v>609897.55279382004</v>
      </c>
      <c r="BF653" s="872">
        <v>609897.55279382004</v>
      </c>
      <c r="BG653" s="872">
        <v>609897.55279382004</v>
      </c>
      <c r="BH653" s="872">
        <v>609897.55279382004</v>
      </c>
      <c r="BI653" s="872">
        <v>609897.55279382004</v>
      </c>
      <c r="BJ653" s="872">
        <v>609897.55279382004</v>
      </c>
      <c r="BK653" s="872">
        <v>609897.55279382004</v>
      </c>
      <c r="BL653" s="872">
        <v>609897.55279382004</v>
      </c>
      <c r="BM653" s="872">
        <v>609897.55279382004</v>
      </c>
      <c r="BN653" s="872">
        <v>609897.55279382004</v>
      </c>
      <c r="BO653" s="872">
        <v>609897.55279382004</v>
      </c>
      <c r="BP653" s="872">
        <v>609897.55279382004</v>
      </c>
      <c r="BQ653" s="872">
        <v>609897.55279382004</v>
      </c>
      <c r="BR653" s="872">
        <v>609897.55279382004</v>
      </c>
      <c r="BS653" s="872">
        <v>609897.55279382004</v>
      </c>
      <c r="BT653" s="872">
        <v>609897.55279382004</v>
      </c>
      <c r="BU653" s="872">
        <v>609897.55279382004</v>
      </c>
      <c r="BV653" s="872">
        <v>609897.55279382004</v>
      </c>
      <c r="BW653" s="872">
        <v>609897.55279382004</v>
      </c>
      <c r="BX653" s="872">
        <v>609897.55279382004</v>
      </c>
      <c r="BY653" s="872">
        <v>609897.55279382004</v>
      </c>
      <c r="BZ653" s="872">
        <v>609897.55279382004</v>
      </c>
      <c r="CA653" s="872"/>
      <c r="CB653" s="872">
        <v>115.87246118872923</v>
      </c>
      <c r="CC653" s="872">
        <v>115.87246118872923</v>
      </c>
      <c r="CD653" s="872">
        <v>115.87246118872923</v>
      </c>
      <c r="CE653" s="872">
        <v>115.87246118872923</v>
      </c>
      <c r="CF653" s="872">
        <v>115.87246118872923</v>
      </c>
      <c r="CG653" s="872">
        <v>115.87246118872923</v>
      </c>
      <c r="CH653" s="872">
        <v>115.87246118872923</v>
      </c>
      <c r="CI653" s="872">
        <v>115.87246118872923</v>
      </c>
      <c r="CJ653" s="872">
        <v>115.87246118872923</v>
      </c>
      <c r="CK653" s="872">
        <v>115.87246118872923</v>
      </c>
      <c r="CL653" s="872">
        <v>115.87246118872923</v>
      </c>
      <c r="CM653" s="872">
        <v>115.87246118872923</v>
      </c>
      <c r="CN653" s="872">
        <v>115.87246118872923</v>
      </c>
      <c r="CO653" s="872">
        <v>115.87246118872923</v>
      </c>
      <c r="CP653" s="872">
        <v>115.87246118872923</v>
      </c>
      <c r="CQ653" s="872">
        <v>115.87246118872923</v>
      </c>
      <c r="CR653" s="872">
        <v>115.87246118872923</v>
      </c>
      <c r="CS653" s="872">
        <v>115.87246118872923</v>
      </c>
      <c r="CT653" s="872">
        <v>115.87246118872923</v>
      </c>
      <c r="CU653" s="872">
        <v>115.87246118872923</v>
      </c>
      <c r="CV653" s="872">
        <v>115.87246118872923</v>
      </c>
      <c r="CW653" s="872">
        <v>115.87246118872923</v>
      </c>
      <c r="CX653" s="872">
        <v>115.87246118872923</v>
      </c>
      <c r="CY653" s="872">
        <v>115.87246118872923</v>
      </c>
      <c r="CZ653" s="872">
        <v>115.87246118872923</v>
      </c>
      <c r="DA653" s="872">
        <v>115.87246118872923</v>
      </c>
    </row>
    <row r="654" spans="2:105">
      <c r="B654" s="872"/>
      <c r="C654" s="873" t="s">
        <v>682</v>
      </c>
      <c r="D654" s="872"/>
      <c r="E654" s="872" t="s">
        <v>22</v>
      </c>
      <c r="F654" s="872" t="s">
        <v>828</v>
      </c>
      <c r="G654" s="872"/>
      <c r="H654" s="872">
        <v>2011</v>
      </c>
      <c r="I654" s="872"/>
      <c r="J654" s="872" t="s">
        <v>766</v>
      </c>
      <c r="K654" s="872"/>
      <c r="L654" s="764" t="s">
        <v>741</v>
      </c>
      <c r="M654" s="872"/>
      <c r="N654" s="872"/>
      <c r="O654" s="872"/>
      <c r="P654" s="872"/>
      <c r="Q654" s="872"/>
      <c r="R654" s="872"/>
      <c r="S654" s="872"/>
      <c r="T654" s="872"/>
      <c r="U654" s="872"/>
      <c r="V654" s="872"/>
      <c r="W654" s="872"/>
      <c r="X654" s="872"/>
      <c r="Y654" s="872"/>
      <c r="Z654" s="872"/>
      <c r="AA654" s="872"/>
      <c r="AB654" s="872"/>
      <c r="AC654" s="872"/>
      <c r="AD654" s="872"/>
      <c r="AE654" s="872"/>
      <c r="AF654" s="872"/>
      <c r="AG654" s="872"/>
      <c r="AH654" s="872"/>
      <c r="AI654" s="872"/>
      <c r="AJ654" s="872"/>
      <c r="AK654" s="872"/>
      <c r="AL654" s="872"/>
      <c r="AM654" s="872"/>
      <c r="AN654" s="872"/>
      <c r="AO654" s="872"/>
      <c r="AP654" s="872"/>
      <c r="AQ654" s="872"/>
      <c r="AR654" s="872"/>
      <c r="AS654" s="872"/>
      <c r="AT654" s="872"/>
      <c r="AU654" s="872"/>
      <c r="AV654" s="872"/>
      <c r="AW654" s="872"/>
      <c r="AX654" s="872"/>
      <c r="AY654" s="872"/>
      <c r="AZ654" s="872"/>
      <c r="BA654" s="872">
        <v>10380.495400585893</v>
      </c>
      <c r="BB654" s="872">
        <v>10380.495400585893</v>
      </c>
      <c r="BC654" s="872">
        <v>10380.495400585893</v>
      </c>
      <c r="BD654" s="872">
        <v>10380.495400585893</v>
      </c>
      <c r="BE654" s="872">
        <v>10380.495400585893</v>
      </c>
      <c r="BF654" s="872">
        <v>10380.495400585893</v>
      </c>
      <c r="BG654" s="872">
        <v>10380.495400585893</v>
      </c>
      <c r="BH654" s="872">
        <v>10380.495400585893</v>
      </c>
      <c r="BI654" s="872">
        <v>10380.495400585893</v>
      </c>
      <c r="BJ654" s="872">
        <v>10380.495400585893</v>
      </c>
      <c r="BK654" s="872">
        <v>10380.495400585893</v>
      </c>
      <c r="BL654" s="872">
        <v>10380.495400585893</v>
      </c>
      <c r="BM654" s="872">
        <v>10380.495400585893</v>
      </c>
      <c r="BN654" s="872">
        <v>10380.495400585893</v>
      </c>
      <c r="BO654" s="872">
        <v>10380.495400585893</v>
      </c>
      <c r="BP654" s="872">
        <v>10380.495400585893</v>
      </c>
      <c r="BQ654" s="872">
        <v>10380.495400585893</v>
      </c>
      <c r="BR654" s="872">
        <v>10380.495400585893</v>
      </c>
      <c r="BS654" s="872">
        <v>10380.495400585893</v>
      </c>
      <c r="BT654" s="872">
        <v>10380.495400585893</v>
      </c>
      <c r="BU654" s="872">
        <v>10380.495400585893</v>
      </c>
      <c r="BV654" s="872">
        <v>10380.495400585893</v>
      </c>
      <c r="BW654" s="872">
        <v>10380.495400585893</v>
      </c>
      <c r="BX654" s="872">
        <v>10380.495400585893</v>
      </c>
      <c r="BY654" s="872">
        <v>10380.495400585893</v>
      </c>
      <c r="BZ654" s="872">
        <v>10380.495400585893</v>
      </c>
      <c r="CA654" s="872"/>
      <c r="CB654" s="872">
        <v>1.9721567088018641</v>
      </c>
      <c r="CC654" s="872">
        <v>1.9721567088018641</v>
      </c>
      <c r="CD654" s="872">
        <v>1.9721567088018641</v>
      </c>
      <c r="CE654" s="872">
        <v>1.9721567088018641</v>
      </c>
      <c r="CF654" s="872">
        <v>1.9721567088018641</v>
      </c>
      <c r="CG654" s="872">
        <v>1.9721567088018641</v>
      </c>
      <c r="CH654" s="872">
        <v>1.9721567088018641</v>
      </c>
      <c r="CI654" s="872">
        <v>1.9721567088018641</v>
      </c>
      <c r="CJ654" s="872">
        <v>1.9721567088018641</v>
      </c>
      <c r="CK654" s="872">
        <v>1.9721567088018641</v>
      </c>
      <c r="CL654" s="872">
        <v>1.9721567088018641</v>
      </c>
      <c r="CM654" s="872">
        <v>1.9721567088018641</v>
      </c>
      <c r="CN654" s="872">
        <v>1.9721567088018641</v>
      </c>
      <c r="CO654" s="872">
        <v>1.9721567088018641</v>
      </c>
      <c r="CP654" s="872">
        <v>1.9721567088018641</v>
      </c>
      <c r="CQ654" s="872">
        <v>1.9721567088018641</v>
      </c>
      <c r="CR654" s="872">
        <v>1.9721567088018641</v>
      </c>
      <c r="CS654" s="872">
        <v>1.9721567088018641</v>
      </c>
      <c r="CT654" s="872">
        <v>1.9721567088018641</v>
      </c>
      <c r="CU654" s="872">
        <v>1.9721567088018641</v>
      </c>
      <c r="CV654" s="872">
        <v>1.9721567088018641</v>
      </c>
      <c r="CW654" s="872">
        <v>1.9721567088018641</v>
      </c>
      <c r="CX654" s="872">
        <v>1.9721567088018641</v>
      </c>
      <c r="CY654" s="872">
        <v>1.9721567088018641</v>
      </c>
      <c r="CZ654" s="872">
        <v>1.9721567088018641</v>
      </c>
      <c r="DA654" s="872">
        <v>1.9721567088018641</v>
      </c>
    </row>
    <row r="655" spans="2:105">
      <c r="B655" s="872"/>
      <c r="C655" s="873" t="s">
        <v>682</v>
      </c>
      <c r="D655" s="872"/>
      <c r="E655" s="872" t="s">
        <v>17</v>
      </c>
      <c r="F655" s="872" t="s">
        <v>828</v>
      </c>
      <c r="G655" s="872"/>
      <c r="H655" s="872">
        <v>2012</v>
      </c>
      <c r="I655" s="872"/>
      <c r="J655" s="872" t="s">
        <v>766</v>
      </c>
      <c r="K655" s="872"/>
      <c r="L655" s="764" t="s">
        <v>384</v>
      </c>
      <c r="M655" s="872"/>
      <c r="N655" s="872"/>
      <c r="O655" s="872"/>
      <c r="P655" s="872"/>
      <c r="Q655" s="872"/>
      <c r="R655" s="872"/>
      <c r="S655" s="872"/>
      <c r="T655" s="872"/>
      <c r="U655" s="872"/>
      <c r="V655" s="872"/>
      <c r="W655" s="872"/>
      <c r="X655" s="872"/>
      <c r="Y655" s="872"/>
      <c r="Z655" s="872"/>
      <c r="AA655" s="872"/>
      <c r="AB655" s="872"/>
      <c r="AC655" s="872"/>
      <c r="AD655" s="872"/>
      <c r="AE655" s="872"/>
      <c r="AF655" s="872"/>
      <c r="AG655" s="872"/>
      <c r="AH655" s="872"/>
      <c r="AI655" s="872"/>
      <c r="AJ655" s="872"/>
      <c r="AK655" s="872"/>
      <c r="AL655" s="872"/>
      <c r="AM655" s="872"/>
      <c r="AN655" s="872"/>
      <c r="AO655" s="872"/>
      <c r="AP655" s="872"/>
      <c r="AQ655" s="872"/>
      <c r="AR655" s="872"/>
      <c r="AS655" s="872"/>
      <c r="AT655" s="872"/>
      <c r="AU655" s="872"/>
      <c r="AV655" s="872"/>
      <c r="AW655" s="872"/>
      <c r="AX655" s="872"/>
      <c r="AY655" s="872"/>
      <c r="AZ655" s="872"/>
      <c r="BA655" s="872">
        <v>35487</v>
      </c>
      <c r="BB655" s="872">
        <v>35487</v>
      </c>
      <c r="BC655" s="872">
        <v>35487</v>
      </c>
      <c r="BD655" s="872">
        <v>35487</v>
      </c>
      <c r="BE655" s="872">
        <v>35487</v>
      </c>
      <c r="BF655" s="872">
        <v>35487</v>
      </c>
      <c r="BG655" s="872">
        <v>35487</v>
      </c>
      <c r="BH655" s="872">
        <v>35487</v>
      </c>
      <c r="BI655" s="872">
        <v>35487</v>
      </c>
      <c r="BJ655" s="872">
        <v>35487</v>
      </c>
      <c r="BK655" s="872">
        <v>35487</v>
      </c>
      <c r="BL655" s="872">
        <v>35487</v>
      </c>
      <c r="BM655" s="872">
        <v>35487</v>
      </c>
      <c r="BN655" s="872">
        <v>35487</v>
      </c>
      <c r="BO655" s="872">
        <v>35487</v>
      </c>
      <c r="BP655" s="872">
        <v>35487</v>
      </c>
      <c r="BQ655" s="872">
        <v>35487</v>
      </c>
      <c r="BR655" s="872">
        <v>35487</v>
      </c>
      <c r="BS655" s="872">
        <v>35487</v>
      </c>
      <c r="BT655" s="872">
        <v>35487</v>
      </c>
      <c r="BU655" s="872">
        <v>35487</v>
      </c>
      <c r="BV655" s="872">
        <v>35487</v>
      </c>
      <c r="BW655" s="872">
        <v>35487</v>
      </c>
      <c r="BX655" s="872">
        <v>35487</v>
      </c>
      <c r="BY655" s="872">
        <v>35487</v>
      </c>
      <c r="BZ655" s="872">
        <v>35487</v>
      </c>
      <c r="CA655" s="872"/>
      <c r="CB655" s="872">
        <v>10</v>
      </c>
      <c r="CC655" s="872">
        <v>10</v>
      </c>
      <c r="CD655" s="872">
        <v>10</v>
      </c>
      <c r="CE655" s="872">
        <v>10</v>
      </c>
      <c r="CF655" s="872">
        <v>10</v>
      </c>
      <c r="CG655" s="872">
        <v>10</v>
      </c>
      <c r="CH655" s="872">
        <v>10</v>
      </c>
      <c r="CI655" s="872">
        <v>10</v>
      </c>
      <c r="CJ655" s="872">
        <v>10</v>
      </c>
      <c r="CK655" s="872">
        <v>10</v>
      </c>
      <c r="CL655" s="872">
        <v>10</v>
      </c>
      <c r="CM655" s="872">
        <v>10</v>
      </c>
      <c r="CN655" s="872">
        <v>10</v>
      </c>
      <c r="CO655" s="872">
        <v>10</v>
      </c>
      <c r="CP655" s="872">
        <v>10</v>
      </c>
      <c r="CQ655" s="872">
        <v>10</v>
      </c>
      <c r="CR655" s="872">
        <v>10</v>
      </c>
      <c r="CS655" s="872">
        <v>10</v>
      </c>
      <c r="CT655" s="872">
        <v>10</v>
      </c>
      <c r="CU655" s="872">
        <v>10</v>
      </c>
      <c r="CV655" s="872">
        <v>10</v>
      </c>
      <c r="CW655" s="872">
        <v>10</v>
      </c>
      <c r="CX655" s="872">
        <v>10</v>
      </c>
      <c r="CY655" s="872">
        <v>10</v>
      </c>
      <c r="CZ655" s="872">
        <v>10</v>
      </c>
      <c r="DA655" s="872">
        <v>10</v>
      </c>
    </row>
    <row r="656" spans="2:105">
      <c r="B656" s="872"/>
      <c r="C656" s="873" t="s">
        <v>682</v>
      </c>
      <c r="D656" s="872"/>
      <c r="E656" s="872" t="s">
        <v>22</v>
      </c>
      <c r="F656" s="872" t="s">
        <v>828</v>
      </c>
      <c r="G656" s="872"/>
      <c r="H656" s="872">
        <v>2012</v>
      </c>
      <c r="I656" s="872"/>
      <c r="J656" s="872" t="s">
        <v>766</v>
      </c>
      <c r="K656" s="872"/>
      <c r="L656" s="764" t="s">
        <v>384</v>
      </c>
      <c r="M656" s="872"/>
      <c r="N656" s="872"/>
      <c r="O656" s="872"/>
      <c r="P656" s="872"/>
      <c r="Q656" s="872"/>
      <c r="R656" s="872"/>
      <c r="S656" s="872"/>
      <c r="T656" s="872"/>
      <c r="U656" s="872"/>
      <c r="V656" s="872"/>
      <c r="W656" s="872"/>
      <c r="X656" s="872"/>
      <c r="Y656" s="872"/>
      <c r="Z656" s="872"/>
      <c r="AA656" s="872"/>
      <c r="AB656" s="872"/>
      <c r="AC656" s="872"/>
      <c r="AD656" s="872"/>
      <c r="AE656" s="872"/>
      <c r="AF656" s="872"/>
      <c r="AG656" s="872"/>
      <c r="AH656" s="872"/>
      <c r="AI656" s="872"/>
      <c r="AJ656" s="872"/>
      <c r="AK656" s="872"/>
      <c r="AL656" s="872"/>
      <c r="AM656" s="872"/>
      <c r="AN656" s="872"/>
      <c r="AO656" s="872"/>
      <c r="AP656" s="872"/>
      <c r="AQ656" s="872"/>
      <c r="AR656" s="872"/>
      <c r="AS656" s="872"/>
      <c r="AT656" s="872"/>
      <c r="AU656" s="872"/>
      <c r="AV656" s="872"/>
      <c r="AW656" s="872"/>
      <c r="AX656" s="872"/>
      <c r="AY656" s="872"/>
      <c r="AZ656" s="872"/>
      <c r="BA656" s="872">
        <v>2437103.584605</v>
      </c>
      <c r="BB656" s="872">
        <v>2437103.584605</v>
      </c>
      <c r="BC656" s="872">
        <v>2437103.584605</v>
      </c>
      <c r="BD656" s="872">
        <v>2437103.584605</v>
      </c>
      <c r="BE656" s="872">
        <v>2437103.584605</v>
      </c>
      <c r="BF656" s="872">
        <v>2437103.584605</v>
      </c>
      <c r="BG656" s="872">
        <v>2437103.584605</v>
      </c>
      <c r="BH656" s="872">
        <v>2437103.584605</v>
      </c>
      <c r="BI656" s="872">
        <v>2437103.584605</v>
      </c>
      <c r="BJ656" s="872">
        <v>2437103.584605</v>
      </c>
      <c r="BK656" s="872">
        <v>2437103.584605</v>
      </c>
      <c r="BL656" s="872">
        <v>2437103.584605</v>
      </c>
      <c r="BM656" s="872">
        <v>2437103.584605</v>
      </c>
      <c r="BN656" s="872">
        <v>2437103.584605</v>
      </c>
      <c r="BO656" s="872">
        <v>2437103.584605</v>
      </c>
      <c r="BP656" s="872">
        <v>2437103.584605</v>
      </c>
      <c r="BQ656" s="872">
        <v>2437103.584605</v>
      </c>
      <c r="BR656" s="872">
        <v>2437103.584605</v>
      </c>
      <c r="BS656" s="872">
        <v>2437103.584605</v>
      </c>
      <c r="BT656" s="872">
        <v>2437103.584605</v>
      </c>
      <c r="BU656" s="872">
        <v>2437103.584605</v>
      </c>
      <c r="BV656" s="872">
        <v>2437103.584605</v>
      </c>
      <c r="BW656" s="872">
        <v>2437103.584605</v>
      </c>
      <c r="BX656" s="872">
        <v>2437103.584605</v>
      </c>
      <c r="BY656" s="872">
        <v>2437103.584605</v>
      </c>
      <c r="BZ656" s="872">
        <v>2437103.584605</v>
      </c>
      <c r="CA656" s="872"/>
      <c r="CB656" s="872">
        <v>462.2425314825</v>
      </c>
      <c r="CC656" s="872">
        <v>462.2425314825</v>
      </c>
      <c r="CD656" s="872">
        <v>462.2425314825</v>
      </c>
      <c r="CE656" s="872">
        <v>462.2425314825</v>
      </c>
      <c r="CF656" s="872">
        <v>462.2425314825</v>
      </c>
      <c r="CG656" s="872">
        <v>462.2425314825</v>
      </c>
      <c r="CH656" s="872">
        <v>462.2425314825</v>
      </c>
      <c r="CI656" s="872">
        <v>462.2425314825</v>
      </c>
      <c r="CJ656" s="872">
        <v>462.2425314825</v>
      </c>
      <c r="CK656" s="872">
        <v>462.2425314825</v>
      </c>
      <c r="CL656" s="872">
        <v>462.2425314825</v>
      </c>
      <c r="CM656" s="872">
        <v>462.2425314825</v>
      </c>
      <c r="CN656" s="872">
        <v>462.2425314825</v>
      </c>
      <c r="CO656" s="872">
        <v>462.2425314825</v>
      </c>
      <c r="CP656" s="872">
        <v>462.2425314825</v>
      </c>
      <c r="CQ656" s="872">
        <v>462.2425314825</v>
      </c>
      <c r="CR656" s="872">
        <v>462.2425314825</v>
      </c>
      <c r="CS656" s="872">
        <v>462.2425314825</v>
      </c>
      <c r="CT656" s="872">
        <v>462.2425314825</v>
      </c>
      <c r="CU656" s="872">
        <v>462.2425314825</v>
      </c>
      <c r="CV656" s="872">
        <v>462.2425314825</v>
      </c>
      <c r="CW656" s="872">
        <v>462.2425314825</v>
      </c>
      <c r="CX656" s="872">
        <v>462.2425314825</v>
      </c>
      <c r="CY656" s="872">
        <v>462.2425314825</v>
      </c>
      <c r="CZ656" s="872">
        <v>462.2425314825</v>
      </c>
      <c r="DA656" s="872">
        <v>462.2425314825</v>
      </c>
    </row>
    <row r="657" spans="2:105">
      <c r="B657" s="872"/>
      <c r="C657" s="873" t="s">
        <v>682</v>
      </c>
      <c r="D657" s="872"/>
      <c r="E657" s="872" t="s">
        <v>22</v>
      </c>
      <c r="F657" s="872" t="s">
        <v>828</v>
      </c>
      <c r="G657" s="872"/>
      <c r="H657" s="872">
        <v>2012</v>
      </c>
      <c r="I657" s="872"/>
      <c r="J657" s="872" t="s">
        <v>766</v>
      </c>
      <c r="K657" s="872"/>
      <c r="L657" s="764" t="s">
        <v>741</v>
      </c>
      <c r="M657" s="872"/>
      <c r="N657" s="872"/>
      <c r="O657" s="872"/>
      <c r="P657" s="872"/>
      <c r="Q657" s="872"/>
      <c r="R657" s="872"/>
      <c r="S657" s="872"/>
      <c r="T657" s="872"/>
      <c r="U657" s="872"/>
      <c r="V657" s="872"/>
      <c r="W657" s="872"/>
      <c r="X657" s="872"/>
      <c r="Y657" s="872"/>
      <c r="Z657" s="872"/>
      <c r="AA657" s="872"/>
      <c r="AB657" s="872"/>
      <c r="AC657" s="872"/>
      <c r="AD657" s="872"/>
      <c r="AE657" s="872"/>
      <c r="AF657" s="872"/>
      <c r="AG657" s="872"/>
      <c r="AH657" s="872"/>
      <c r="AI657" s="872"/>
      <c r="AJ657" s="872"/>
      <c r="AK657" s="872"/>
      <c r="AL657" s="872"/>
      <c r="AM657" s="872"/>
      <c r="AN657" s="872"/>
      <c r="AO657" s="872"/>
      <c r="AP657" s="872"/>
      <c r="AQ657" s="872"/>
      <c r="AR657" s="872"/>
      <c r="AS657" s="872"/>
      <c r="AT657" s="872"/>
      <c r="AU657" s="872"/>
      <c r="AV657" s="872"/>
      <c r="AW657" s="872"/>
      <c r="AX657" s="872"/>
      <c r="AY657" s="872"/>
      <c r="AZ657" s="872"/>
      <c r="BA657" s="872">
        <v>158410.25228250001</v>
      </c>
      <c r="BB657" s="872">
        <v>158410.25228250001</v>
      </c>
      <c r="BC657" s="872">
        <v>158410.25228250001</v>
      </c>
      <c r="BD657" s="872">
        <v>158410.25228250001</v>
      </c>
      <c r="BE657" s="872">
        <v>158410.25228250001</v>
      </c>
      <c r="BF657" s="872">
        <v>158410.25228250001</v>
      </c>
      <c r="BG657" s="872">
        <v>158410.25228250001</v>
      </c>
      <c r="BH657" s="872">
        <v>158410.25228250001</v>
      </c>
      <c r="BI657" s="872">
        <v>158410.25228250001</v>
      </c>
      <c r="BJ657" s="872">
        <v>158410.25228250001</v>
      </c>
      <c r="BK657" s="872">
        <v>158410.25228250001</v>
      </c>
      <c r="BL657" s="872">
        <v>158410.25228250001</v>
      </c>
      <c r="BM657" s="872">
        <v>158410.25228250001</v>
      </c>
      <c r="BN657" s="872">
        <v>158410.25228250001</v>
      </c>
      <c r="BO657" s="872">
        <v>158410.25228250001</v>
      </c>
      <c r="BP657" s="872">
        <v>158410.25228250001</v>
      </c>
      <c r="BQ657" s="872">
        <v>158410.25228250001</v>
      </c>
      <c r="BR657" s="872">
        <v>158410.25228250001</v>
      </c>
      <c r="BS657" s="872">
        <v>158410.25228250001</v>
      </c>
      <c r="BT657" s="872">
        <v>158410.25228250001</v>
      </c>
      <c r="BU657" s="872">
        <v>158410.25228250001</v>
      </c>
      <c r="BV657" s="872">
        <v>158410.25228250001</v>
      </c>
      <c r="BW657" s="872">
        <v>158410.25228250001</v>
      </c>
      <c r="BX657" s="872">
        <v>158410.25228250001</v>
      </c>
      <c r="BY657" s="872">
        <v>158410.25228250001</v>
      </c>
      <c r="BZ657" s="872">
        <v>158410.25228250001</v>
      </c>
      <c r="CA657" s="872"/>
      <c r="CB657" s="872">
        <v>42.6763118175</v>
      </c>
      <c r="CC657" s="872">
        <v>42.6763118175</v>
      </c>
      <c r="CD657" s="872">
        <v>42.6763118175</v>
      </c>
      <c r="CE657" s="872">
        <v>42.6763118175</v>
      </c>
      <c r="CF657" s="872">
        <v>42.6763118175</v>
      </c>
      <c r="CG657" s="872">
        <v>42.6763118175</v>
      </c>
      <c r="CH657" s="872">
        <v>42.6763118175</v>
      </c>
      <c r="CI657" s="872">
        <v>42.6763118175</v>
      </c>
      <c r="CJ657" s="872">
        <v>42.6763118175</v>
      </c>
      <c r="CK657" s="872">
        <v>42.6763118175</v>
      </c>
      <c r="CL657" s="872">
        <v>42.6763118175</v>
      </c>
      <c r="CM657" s="872">
        <v>42.6763118175</v>
      </c>
      <c r="CN657" s="872">
        <v>42.6763118175</v>
      </c>
      <c r="CO657" s="872">
        <v>42.6763118175</v>
      </c>
      <c r="CP657" s="872">
        <v>42.6763118175</v>
      </c>
      <c r="CQ657" s="872">
        <v>42.6763118175</v>
      </c>
      <c r="CR657" s="872">
        <v>42.6763118175</v>
      </c>
      <c r="CS657" s="872">
        <v>42.6763118175</v>
      </c>
      <c r="CT657" s="872">
        <v>42.6763118175</v>
      </c>
      <c r="CU657" s="872">
        <v>42.6763118175</v>
      </c>
      <c r="CV657" s="872">
        <v>42.6763118175</v>
      </c>
      <c r="CW657" s="872">
        <v>42.6763118175</v>
      </c>
      <c r="CX657" s="872">
        <v>42.6763118175</v>
      </c>
      <c r="CY657" s="872">
        <v>42.6763118175</v>
      </c>
      <c r="CZ657" s="872">
        <v>42.6763118175</v>
      </c>
      <c r="DA657" s="872">
        <v>42.6763118175</v>
      </c>
    </row>
    <row r="658" spans="2:105">
      <c r="B658" s="872"/>
      <c r="C658" s="873" t="s">
        <v>682</v>
      </c>
      <c r="D658" s="872"/>
      <c r="E658" s="872" t="s">
        <v>492</v>
      </c>
      <c r="F658" s="872" t="s">
        <v>828</v>
      </c>
      <c r="G658" s="872"/>
      <c r="H658" s="872">
        <v>2013</v>
      </c>
      <c r="I658" s="872"/>
      <c r="J658" s="872" t="s">
        <v>778</v>
      </c>
      <c r="K658" s="872"/>
      <c r="L658" s="764" t="s">
        <v>384</v>
      </c>
      <c r="M658" s="872"/>
      <c r="N658" s="872"/>
      <c r="O658" s="872"/>
      <c r="P658" s="872"/>
      <c r="Q658" s="872"/>
      <c r="R658" s="872"/>
      <c r="S658" s="872"/>
      <c r="T658" s="872"/>
      <c r="U658" s="872"/>
      <c r="V658" s="872"/>
      <c r="W658" s="872"/>
      <c r="X658" s="872"/>
      <c r="Y658" s="872"/>
      <c r="Z658" s="872"/>
      <c r="AA658" s="872"/>
      <c r="AB658" s="872"/>
      <c r="AC658" s="872"/>
      <c r="AD658" s="872"/>
      <c r="AE658" s="872"/>
      <c r="AF658" s="872"/>
      <c r="AG658" s="872"/>
      <c r="AH658" s="872"/>
      <c r="AI658" s="872"/>
      <c r="AJ658" s="872"/>
      <c r="AK658" s="872"/>
      <c r="AL658" s="872"/>
      <c r="AM658" s="872"/>
      <c r="AN658" s="872"/>
      <c r="AO658" s="872"/>
      <c r="AP658" s="872"/>
      <c r="AQ658" s="872"/>
      <c r="AR658" s="872"/>
      <c r="AS658" s="872"/>
      <c r="AT658" s="872"/>
      <c r="AU658" s="872"/>
      <c r="AV658" s="872"/>
      <c r="AW658" s="872"/>
      <c r="AX658" s="872"/>
      <c r="AY658" s="872"/>
      <c r="AZ658" s="872"/>
      <c r="BA658" s="872">
        <v>1</v>
      </c>
      <c r="BB658" s="872">
        <v>1</v>
      </c>
      <c r="BC658" s="872">
        <v>1</v>
      </c>
      <c r="BD658" s="872">
        <v>1</v>
      </c>
      <c r="BE658" s="872">
        <v>1</v>
      </c>
      <c r="BF658" s="872">
        <v>1</v>
      </c>
      <c r="BG658" s="872">
        <v>1</v>
      </c>
      <c r="BH658" s="872">
        <v>1</v>
      </c>
      <c r="BI658" s="872">
        <v>1</v>
      </c>
      <c r="BJ658" s="872">
        <v>1</v>
      </c>
      <c r="BK658" s="872">
        <v>1</v>
      </c>
      <c r="BL658" s="872">
        <v>1</v>
      </c>
      <c r="BM658" s="872">
        <v>1</v>
      </c>
      <c r="BN658" s="872">
        <v>1</v>
      </c>
      <c r="BO658" s="872">
        <v>1</v>
      </c>
      <c r="BP658" s="872">
        <v>1</v>
      </c>
      <c r="BQ658" s="872">
        <v>1</v>
      </c>
      <c r="BR658" s="872">
        <v>1</v>
      </c>
      <c r="BS658" s="872">
        <v>1</v>
      </c>
      <c r="BT658" s="872">
        <v>1</v>
      </c>
      <c r="BU658" s="872">
        <v>1</v>
      </c>
      <c r="BV658" s="872">
        <v>1</v>
      </c>
      <c r="BW658" s="872">
        <v>1</v>
      </c>
      <c r="BX658" s="872">
        <v>1</v>
      </c>
      <c r="BY658" s="872">
        <v>1</v>
      </c>
      <c r="BZ658" s="872">
        <v>1</v>
      </c>
      <c r="CA658" s="872"/>
      <c r="CB658" s="872">
        <v>1</v>
      </c>
      <c r="CC658" s="872">
        <v>1</v>
      </c>
      <c r="CD658" s="872">
        <v>1</v>
      </c>
      <c r="CE658" s="872">
        <v>1</v>
      </c>
      <c r="CF658" s="872">
        <v>1</v>
      </c>
      <c r="CG658" s="872">
        <v>1</v>
      </c>
      <c r="CH658" s="872">
        <v>1</v>
      </c>
      <c r="CI658" s="872">
        <v>1</v>
      </c>
      <c r="CJ658" s="872">
        <v>1</v>
      </c>
      <c r="CK658" s="872">
        <v>1</v>
      </c>
      <c r="CL658" s="872">
        <v>1</v>
      </c>
      <c r="CM658" s="872">
        <v>1</v>
      </c>
      <c r="CN658" s="872">
        <v>1</v>
      </c>
      <c r="CO658" s="872">
        <v>1</v>
      </c>
      <c r="CP658" s="872">
        <v>1</v>
      </c>
      <c r="CQ658" s="872">
        <v>1</v>
      </c>
      <c r="CR658" s="872">
        <v>1</v>
      </c>
      <c r="CS658" s="872">
        <v>1</v>
      </c>
      <c r="CT658" s="872">
        <v>1</v>
      </c>
      <c r="CU658" s="872">
        <v>1</v>
      </c>
      <c r="CV658" s="872">
        <v>1</v>
      </c>
      <c r="CW658" s="872">
        <v>1</v>
      </c>
      <c r="CX658" s="872">
        <v>1</v>
      </c>
      <c r="CY658" s="872">
        <v>1</v>
      </c>
      <c r="CZ658" s="872">
        <v>1</v>
      </c>
      <c r="DA658" s="872">
        <v>1</v>
      </c>
    </row>
    <row r="659" spans="2:105">
      <c r="B659" s="872"/>
      <c r="C659" s="873" t="s">
        <v>682</v>
      </c>
      <c r="D659" s="872"/>
      <c r="E659" s="872" t="s">
        <v>22</v>
      </c>
      <c r="F659" s="872" t="s">
        <v>828</v>
      </c>
      <c r="G659" s="872"/>
      <c r="H659" s="872">
        <v>2013</v>
      </c>
      <c r="I659" s="872"/>
      <c r="J659" s="872">
        <v>106708</v>
      </c>
      <c r="K659" s="872"/>
      <c r="L659" s="764" t="s">
        <v>384</v>
      </c>
      <c r="M659" s="872"/>
      <c r="N659" s="872"/>
      <c r="O659" s="872"/>
      <c r="P659" s="872"/>
      <c r="Q659" s="872"/>
      <c r="R659" s="872"/>
      <c r="S659" s="872"/>
      <c r="T659" s="872"/>
      <c r="U659" s="872" t="s">
        <v>763</v>
      </c>
      <c r="V659" s="872"/>
      <c r="W659" s="872">
        <v>41607</v>
      </c>
      <c r="X659" s="872"/>
      <c r="Y659" s="872"/>
      <c r="Z659" s="872"/>
      <c r="AA659" s="872"/>
      <c r="AB659" s="872"/>
      <c r="AC659" s="872"/>
      <c r="AD659" s="872"/>
      <c r="AE659" s="872"/>
      <c r="AF659" s="872"/>
      <c r="AG659" s="872"/>
      <c r="AH659" s="872"/>
      <c r="AI659" s="872"/>
      <c r="AJ659" s="872"/>
      <c r="AK659" s="872"/>
      <c r="AL659" s="872"/>
      <c r="AM659" s="872"/>
      <c r="AN659" s="872"/>
      <c r="AO659" s="872"/>
      <c r="AP659" s="872"/>
      <c r="AQ659" s="872"/>
      <c r="AR659" s="872"/>
      <c r="AS659" s="872"/>
      <c r="AT659" s="872"/>
      <c r="AU659" s="872"/>
      <c r="AV659" s="872"/>
      <c r="AW659" s="872"/>
      <c r="AX659" s="872"/>
      <c r="AY659" s="872"/>
      <c r="AZ659" s="872"/>
      <c r="BA659" s="872">
        <v>1362.6231555012962</v>
      </c>
      <c r="BB659" s="872">
        <v>1362.6231555012962</v>
      </c>
      <c r="BC659" s="872">
        <v>1362.6231555012962</v>
      </c>
      <c r="BD659" s="872">
        <v>1362.6231555012962</v>
      </c>
      <c r="BE659" s="872">
        <v>1362.6231555012962</v>
      </c>
      <c r="BF659" s="872">
        <v>1362.6231555012962</v>
      </c>
      <c r="BG659" s="872">
        <v>1362.6231555012962</v>
      </c>
      <c r="BH659" s="872">
        <v>1362.6231555012962</v>
      </c>
      <c r="BI659" s="872">
        <v>1362.6231555012962</v>
      </c>
      <c r="BJ659" s="872">
        <v>1362.6231555012962</v>
      </c>
      <c r="BK659" s="872">
        <v>1362.6231555012962</v>
      </c>
      <c r="BL659" s="872">
        <v>1362.6231555012962</v>
      </c>
      <c r="BM659" s="872">
        <v>1362.6231555012962</v>
      </c>
      <c r="BN659" s="872">
        <v>1362.6231555012962</v>
      </c>
      <c r="BO659" s="872">
        <v>1362.6231555012962</v>
      </c>
      <c r="BP659" s="872">
        <v>1362.6231555012962</v>
      </c>
      <c r="BQ659" s="872">
        <v>1362.6231555012962</v>
      </c>
      <c r="BR659" s="872">
        <v>1362.6231555012962</v>
      </c>
      <c r="BS659" s="872">
        <v>1362.6231555012962</v>
      </c>
      <c r="BT659" s="872">
        <v>1362.6231555012962</v>
      </c>
      <c r="BU659" s="872">
        <v>1362.6231555012962</v>
      </c>
      <c r="BV659" s="872">
        <v>1362.6231555012962</v>
      </c>
      <c r="BW659" s="872">
        <v>1362.6231555012962</v>
      </c>
      <c r="BX659" s="872">
        <v>1362.6231555012962</v>
      </c>
      <c r="BY659" s="872">
        <v>1362.6231555012962</v>
      </c>
      <c r="BZ659" s="872">
        <v>1362.6231555012962</v>
      </c>
      <c r="CA659" s="872"/>
      <c r="CB659" s="872">
        <v>0.83208739621376071</v>
      </c>
      <c r="CC659" s="872">
        <v>0.83208739621376071</v>
      </c>
      <c r="CD659" s="872">
        <v>0.83208739621376071</v>
      </c>
      <c r="CE659" s="872">
        <v>0.83208739621376071</v>
      </c>
      <c r="CF659" s="872">
        <v>0.83208739621376071</v>
      </c>
      <c r="CG659" s="872">
        <v>0.83208739621376071</v>
      </c>
      <c r="CH659" s="872">
        <v>0.83208739621376071</v>
      </c>
      <c r="CI659" s="872">
        <v>0.83208739621376071</v>
      </c>
      <c r="CJ659" s="872">
        <v>0.83208739621376071</v>
      </c>
      <c r="CK659" s="872">
        <v>0.83208739621376071</v>
      </c>
      <c r="CL659" s="872">
        <v>0.83208739621376071</v>
      </c>
      <c r="CM659" s="872">
        <v>0.83208739621376071</v>
      </c>
      <c r="CN659" s="872">
        <v>0.83208739621376071</v>
      </c>
      <c r="CO659" s="872">
        <v>0.83208739621376071</v>
      </c>
      <c r="CP659" s="872">
        <v>0.83208739621376071</v>
      </c>
      <c r="CQ659" s="872">
        <v>0.83208739621376071</v>
      </c>
      <c r="CR659" s="872">
        <v>0.83208739621376071</v>
      </c>
      <c r="CS659" s="872">
        <v>0.83208739621376071</v>
      </c>
      <c r="CT659" s="872">
        <v>0.83208739621376071</v>
      </c>
      <c r="CU659" s="872">
        <v>0.83208739621376071</v>
      </c>
      <c r="CV659" s="872">
        <v>0.83208739621376071</v>
      </c>
      <c r="CW659" s="872">
        <v>0.83208739621376071</v>
      </c>
      <c r="CX659" s="872">
        <v>0.83208739621376071</v>
      </c>
      <c r="CY659" s="872">
        <v>0.83208739621376071</v>
      </c>
      <c r="CZ659" s="872">
        <v>0.83208739621376071</v>
      </c>
      <c r="DA659" s="872">
        <v>0.83208739621376071</v>
      </c>
    </row>
    <row r="660" spans="2:105">
      <c r="B660" s="872"/>
      <c r="C660" s="873" t="s">
        <v>682</v>
      </c>
      <c r="D660" s="872"/>
      <c r="E660" s="872" t="s">
        <v>22</v>
      </c>
      <c r="F660" s="872" t="s">
        <v>828</v>
      </c>
      <c r="G660" s="872"/>
      <c r="H660" s="872">
        <v>2013</v>
      </c>
      <c r="I660" s="872"/>
      <c r="J660" s="872">
        <v>106709</v>
      </c>
      <c r="K660" s="872"/>
      <c r="L660" s="764" t="s">
        <v>384</v>
      </c>
      <c r="M660" s="872"/>
      <c r="N660" s="872"/>
      <c r="O660" s="872"/>
      <c r="P660" s="872"/>
      <c r="Q660" s="872"/>
      <c r="R660" s="872"/>
      <c r="S660" s="872"/>
      <c r="T660" s="872"/>
      <c r="U660" s="872" t="s">
        <v>763</v>
      </c>
      <c r="V660" s="872"/>
      <c r="W660" s="872">
        <v>41607</v>
      </c>
      <c r="X660" s="872"/>
      <c r="Y660" s="872"/>
      <c r="Z660" s="872"/>
      <c r="AA660" s="872"/>
      <c r="AB660" s="872"/>
      <c r="AC660" s="872"/>
      <c r="AD660" s="872"/>
      <c r="AE660" s="872"/>
      <c r="AF660" s="872"/>
      <c r="AG660" s="872"/>
      <c r="AH660" s="872"/>
      <c r="AI660" s="872"/>
      <c r="AJ660" s="872"/>
      <c r="AK660" s="872"/>
      <c r="AL660" s="872"/>
      <c r="AM660" s="872"/>
      <c r="AN660" s="872"/>
      <c r="AO660" s="872"/>
      <c r="AP660" s="872"/>
      <c r="AQ660" s="872"/>
      <c r="AR660" s="872"/>
      <c r="AS660" s="872"/>
      <c r="AT660" s="872"/>
      <c r="AU660" s="872"/>
      <c r="AV660" s="872"/>
      <c r="AW660" s="872"/>
      <c r="AX660" s="872"/>
      <c r="AY660" s="872"/>
      <c r="AZ660" s="872"/>
      <c r="BA660" s="872">
        <v>2353.6218140476935</v>
      </c>
      <c r="BB660" s="872">
        <v>2353.6218140476935</v>
      </c>
      <c r="BC660" s="872">
        <v>2353.6218140476935</v>
      </c>
      <c r="BD660" s="872">
        <v>2353.6218140476935</v>
      </c>
      <c r="BE660" s="872">
        <v>2353.6218140476935</v>
      </c>
      <c r="BF660" s="872">
        <v>2353.6218140476935</v>
      </c>
      <c r="BG660" s="872">
        <v>2353.6218140476935</v>
      </c>
      <c r="BH660" s="872">
        <v>2353.6218140476935</v>
      </c>
      <c r="BI660" s="872">
        <v>2353.6218140476935</v>
      </c>
      <c r="BJ660" s="872">
        <v>2353.6218140476935</v>
      </c>
      <c r="BK660" s="872">
        <v>2353.6218140476935</v>
      </c>
      <c r="BL660" s="872">
        <v>2353.6218140476935</v>
      </c>
      <c r="BM660" s="872">
        <v>2353.6218140476935</v>
      </c>
      <c r="BN660" s="872">
        <v>2353.6218140476935</v>
      </c>
      <c r="BO660" s="872">
        <v>2353.6218140476935</v>
      </c>
      <c r="BP660" s="872">
        <v>2353.6218140476935</v>
      </c>
      <c r="BQ660" s="872">
        <v>2353.6218140476935</v>
      </c>
      <c r="BR660" s="872">
        <v>2353.6218140476935</v>
      </c>
      <c r="BS660" s="872">
        <v>2353.6218140476935</v>
      </c>
      <c r="BT660" s="872">
        <v>2353.6218140476935</v>
      </c>
      <c r="BU660" s="872">
        <v>2353.6218140476935</v>
      </c>
      <c r="BV660" s="872">
        <v>2353.6218140476935</v>
      </c>
      <c r="BW660" s="872">
        <v>2353.6218140476935</v>
      </c>
      <c r="BX660" s="872">
        <v>2353.6218140476935</v>
      </c>
      <c r="BY660" s="872">
        <v>2353.6218140476935</v>
      </c>
      <c r="BZ660" s="872">
        <v>2353.6218140476935</v>
      </c>
      <c r="CA660" s="872"/>
      <c r="CB660" s="872">
        <v>1.4427937420587225</v>
      </c>
      <c r="CC660" s="872">
        <v>1.4427937420587225</v>
      </c>
      <c r="CD660" s="872">
        <v>1.4427937420587225</v>
      </c>
      <c r="CE660" s="872">
        <v>1.4427937420587225</v>
      </c>
      <c r="CF660" s="872">
        <v>1.4427937420587225</v>
      </c>
      <c r="CG660" s="872">
        <v>1.4427937420587225</v>
      </c>
      <c r="CH660" s="872">
        <v>1.4427937420587225</v>
      </c>
      <c r="CI660" s="872">
        <v>1.4427937420587225</v>
      </c>
      <c r="CJ660" s="872">
        <v>1.4427937420587225</v>
      </c>
      <c r="CK660" s="872">
        <v>1.4427937420587225</v>
      </c>
      <c r="CL660" s="872">
        <v>1.4427937420587225</v>
      </c>
      <c r="CM660" s="872">
        <v>1.4427937420587225</v>
      </c>
      <c r="CN660" s="872">
        <v>1.4427937420587225</v>
      </c>
      <c r="CO660" s="872">
        <v>1.4427937420587225</v>
      </c>
      <c r="CP660" s="872">
        <v>1.4427937420587225</v>
      </c>
      <c r="CQ660" s="872">
        <v>1.4427937420587225</v>
      </c>
      <c r="CR660" s="872">
        <v>1.4427937420587225</v>
      </c>
      <c r="CS660" s="872">
        <v>1.4427937420587225</v>
      </c>
      <c r="CT660" s="872">
        <v>1.4427937420587225</v>
      </c>
      <c r="CU660" s="872">
        <v>1.4427937420587225</v>
      </c>
      <c r="CV660" s="872">
        <v>1.4427937420587225</v>
      </c>
      <c r="CW660" s="872">
        <v>1.4427937420587225</v>
      </c>
      <c r="CX660" s="872">
        <v>1.4427937420587225</v>
      </c>
      <c r="CY660" s="872">
        <v>1.4427937420587225</v>
      </c>
      <c r="CZ660" s="872">
        <v>1.4427937420587225</v>
      </c>
      <c r="DA660" s="872">
        <v>1.4427937420587225</v>
      </c>
    </row>
    <row r="661" spans="2:105">
      <c r="B661" s="872"/>
      <c r="C661" s="873" t="s">
        <v>682</v>
      </c>
      <c r="D661" s="872"/>
      <c r="E661" s="872" t="s">
        <v>22</v>
      </c>
      <c r="F661" s="872" t="s">
        <v>828</v>
      </c>
      <c r="G661" s="872"/>
      <c r="H661" s="872">
        <v>2013</v>
      </c>
      <c r="I661" s="872"/>
      <c r="J661" s="872">
        <v>112351</v>
      </c>
      <c r="K661" s="872"/>
      <c r="L661" s="764" t="s">
        <v>384</v>
      </c>
      <c r="M661" s="872"/>
      <c r="N661" s="872"/>
      <c r="O661" s="872"/>
      <c r="P661" s="872"/>
      <c r="Q661" s="872"/>
      <c r="R661" s="872"/>
      <c r="S661" s="872"/>
      <c r="T661" s="872"/>
      <c r="U661" s="872" t="s">
        <v>763</v>
      </c>
      <c r="V661" s="872"/>
      <c r="W661" s="872">
        <v>41547</v>
      </c>
      <c r="X661" s="872"/>
      <c r="Y661" s="872"/>
      <c r="Z661" s="872"/>
      <c r="AA661" s="872"/>
      <c r="AB661" s="872"/>
      <c r="AC661" s="872"/>
      <c r="AD661" s="872"/>
      <c r="AE661" s="872"/>
      <c r="AF661" s="872"/>
      <c r="AG661" s="872"/>
      <c r="AH661" s="872"/>
      <c r="AI661" s="872"/>
      <c r="AJ661" s="872"/>
      <c r="AK661" s="872"/>
      <c r="AL661" s="872"/>
      <c r="AM661" s="872"/>
      <c r="AN661" s="872"/>
      <c r="AO661" s="872"/>
      <c r="AP661" s="872"/>
      <c r="AQ661" s="872"/>
      <c r="AR661" s="872"/>
      <c r="AS661" s="872"/>
      <c r="AT661" s="872"/>
      <c r="AU661" s="872"/>
      <c r="AV661" s="872"/>
      <c r="AW661" s="872"/>
      <c r="AX661" s="872"/>
      <c r="AY661" s="872"/>
      <c r="AZ661" s="872"/>
      <c r="BA661" s="872">
        <v>0</v>
      </c>
      <c r="BB661" s="872">
        <v>0</v>
      </c>
      <c r="BC661" s="872">
        <v>0</v>
      </c>
      <c r="BD661" s="872">
        <v>0</v>
      </c>
      <c r="BE661" s="872">
        <v>0</v>
      </c>
      <c r="BF661" s="872">
        <v>0</v>
      </c>
      <c r="BG661" s="872">
        <v>0</v>
      </c>
      <c r="BH661" s="872">
        <v>0</v>
      </c>
      <c r="BI661" s="872">
        <v>0</v>
      </c>
      <c r="BJ661" s="872">
        <v>0</v>
      </c>
      <c r="BK661" s="872">
        <v>0</v>
      </c>
      <c r="BL661" s="872">
        <v>0</v>
      </c>
      <c r="BM661" s="872">
        <v>0</v>
      </c>
      <c r="BN661" s="872">
        <v>0</v>
      </c>
      <c r="BO661" s="872">
        <v>0</v>
      </c>
      <c r="BP661" s="872">
        <v>0</v>
      </c>
      <c r="BQ661" s="872">
        <v>0</v>
      </c>
      <c r="BR661" s="872">
        <v>0</v>
      </c>
      <c r="BS661" s="872">
        <v>0</v>
      </c>
      <c r="BT661" s="872">
        <v>0</v>
      </c>
      <c r="BU661" s="872">
        <v>0</v>
      </c>
      <c r="BV661" s="872">
        <v>0</v>
      </c>
      <c r="BW661" s="872">
        <v>0</v>
      </c>
      <c r="BX661" s="872">
        <v>0</v>
      </c>
      <c r="BY661" s="872">
        <v>0</v>
      </c>
      <c r="BZ661" s="872">
        <v>0</v>
      </c>
      <c r="CA661" s="872"/>
      <c r="CB661" s="872">
        <v>0</v>
      </c>
      <c r="CC661" s="872">
        <v>0</v>
      </c>
      <c r="CD661" s="872">
        <v>0</v>
      </c>
      <c r="CE661" s="872">
        <v>0</v>
      </c>
      <c r="CF661" s="872">
        <v>0</v>
      </c>
      <c r="CG661" s="872">
        <v>0</v>
      </c>
      <c r="CH661" s="872">
        <v>0</v>
      </c>
      <c r="CI661" s="872">
        <v>0</v>
      </c>
      <c r="CJ661" s="872">
        <v>0</v>
      </c>
      <c r="CK661" s="872">
        <v>0</v>
      </c>
      <c r="CL661" s="872">
        <v>0</v>
      </c>
      <c r="CM661" s="872">
        <v>0</v>
      </c>
      <c r="CN661" s="872">
        <v>0</v>
      </c>
      <c r="CO661" s="872">
        <v>0</v>
      </c>
      <c r="CP661" s="872">
        <v>0</v>
      </c>
      <c r="CQ661" s="872">
        <v>0</v>
      </c>
      <c r="CR661" s="872">
        <v>0</v>
      </c>
      <c r="CS661" s="872">
        <v>0</v>
      </c>
      <c r="CT661" s="872">
        <v>0</v>
      </c>
      <c r="CU661" s="872">
        <v>0</v>
      </c>
      <c r="CV661" s="872">
        <v>0</v>
      </c>
      <c r="CW661" s="872">
        <v>0</v>
      </c>
      <c r="CX661" s="872">
        <v>0</v>
      </c>
      <c r="CY661" s="872">
        <v>0</v>
      </c>
      <c r="CZ661" s="872">
        <v>0</v>
      </c>
      <c r="DA661" s="872">
        <v>0</v>
      </c>
    </row>
    <row r="662" spans="2:105">
      <c r="B662" s="872"/>
      <c r="C662" s="873" t="s">
        <v>682</v>
      </c>
      <c r="D662" s="872"/>
      <c r="E662" s="872" t="s">
        <v>22</v>
      </c>
      <c r="F662" s="872" t="s">
        <v>828</v>
      </c>
      <c r="G662" s="872"/>
      <c r="H662" s="872">
        <v>2013</v>
      </c>
      <c r="I662" s="872"/>
      <c r="J662" s="872">
        <v>112351</v>
      </c>
      <c r="K662" s="872"/>
      <c r="L662" s="764" t="s">
        <v>384</v>
      </c>
      <c r="M662" s="872"/>
      <c r="N662" s="872"/>
      <c r="O662" s="872"/>
      <c r="P662" s="872"/>
      <c r="Q662" s="872"/>
      <c r="R662" s="872"/>
      <c r="S662" s="872"/>
      <c r="T662" s="872"/>
      <c r="U662" s="872" t="s">
        <v>765</v>
      </c>
      <c r="V662" s="872"/>
      <c r="W662" s="872">
        <v>41547</v>
      </c>
      <c r="X662" s="872"/>
      <c r="Y662" s="872"/>
      <c r="Z662" s="872"/>
      <c r="AA662" s="872"/>
      <c r="AB662" s="872"/>
      <c r="AC662" s="872"/>
      <c r="AD662" s="872"/>
      <c r="AE662" s="872"/>
      <c r="AF662" s="872"/>
      <c r="AG662" s="872"/>
      <c r="AH662" s="872"/>
      <c r="AI662" s="872"/>
      <c r="AJ662" s="872"/>
      <c r="AK662" s="872"/>
      <c r="AL662" s="872"/>
      <c r="AM662" s="872"/>
      <c r="AN662" s="872"/>
      <c r="AO662" s="872"/>
      <c r="AP662" s="872"/>
      <c r="AQ662" s="872"/>
      <c r="AR662" s="872"/>
      <c r="AS662" s="872"/>
      <c r="AT662" s="872"/>
      <c r="AU662" s="872"/>
      <c r="AV662" s="872"/>
      <c r="AW662" s="872"/>
      <c r="AX662" s="872"/>
      <c r="AY662" s="872"/>
      <c r="AZ662" s="872"/>
      <c r="BA662" s="872">
        <v>0</v>
      </c>
      <c r="BB662" s="872">
        <v>0</v>
      </c>
      <c r="BC662" s="872">
        <v>0</v>
      </c>
      <c r="BD662" s="872">
        <v>0</v>
      </c>
      <c r="BE662" s="872">
        <v>0</v>
      </c>
      <c r="BF662" s="872">
        <v>0</v>
      </c>
      <c r="BG662" s="872">
        <v>0</v>
      </c>
      <c r="BH662" s="872">
        <v>0</v>
      </c>
      <c r="BI662" s="872">
        <v>0</v>
      </c>
      <c r="BJ662" s="872">
        <v>0</v>
      </c>
      <c r="BK662" s="872">
        <v>0</v>
      </c>
      <c r="BL662" s="872">
        <v>0</v>
      </c>
      <c r="BM662" s="872">
        <v>0</v>
      </c>
      <c r="BN662" s="872">
        <v>0</v>
      </c>
      <c r="BO662" s="872">
        <v>0</v>
      </c>
      <c r="BP662" s="872">
        <v>0</v>
      </c>
      <c r="BQ662" s="872">
        <v>0</v>
      </c>
      <c r="BR662" s="872">
        <v>0</v>
      </c>
      <c r="BS662" s="872">
        <v>0</v>
      </c>
      <c r="BT662" s="872">
        <v>0</v>
      </c>
      <c r="BU662" s="872">
        <v>0</v>
      </c>
      <c r="BV662" s="872">
        <v>0</v>
      </c>
      <c r="BW662" s="872">
        <v>0</v>
      </c>
      <c r="BX662" s="872">
        <v>0</v>
      </c>
      <c r="BY662" s="872">
        <v>0</v>
      </c>
      <c r="BZ662" s="872">
        <v>0</v>
      </c>
      <c r="CA662" s="872"/>
      <c r="CB662" s="872">
        <v>0</v>
      </c>
      <c r="CC662" s="872">
        <v>0</v>
      </c>
      <c r="CD662" s="872">
        <v>0</v>
      </c>
      <c r="CE662" s="872">
        <v>0</v>
      </c>
      <c r="CF662" s="872">
        <v>0</v>
      </c>
      <c r="CG662" s="872">
        <v>0</v>
      </c>
      <c r="CH662" s="872">
        <v>0</v>
      </c>
      <c r="CI662" s="872">
        <v>0</v>
      </c>
      <c r="CJ662" s="872">
        <v>0</v>
      </c>
      <c r="CK662" s="872">
        <v>0</v>
      </c>
      <c r="CL662" s="872">
        <v>0</v>
      </c>
      <c r="CM662" s="872">
        <v>0</v>
      </c>
      <c r="CN662" s="872">
        <v>0</v>
      </c>
      <c r="CO662" s="872">
        <v>0</v>
      </c>
      <c r="CP662" s="872">
        <v>0</v>
      </c>
      <c r="CQ662" s="872">
        <v>0</v>
      </c>
      <c r="CR662" s="872">
        <v>0</v>
      </c>
      <c r="CS662" s="872">
        <v>0</v>
      </c>
      <c r="CT662" s="872">
        <v>0</v>
      </c>
      <c r="CU662" s="872">
        <v>0</v>
      </c>
      <c r="CV662" s="872">
        <v>0</v>
      </c>
      <c r="CW662" s="872">
        <v>0</v>
      </c>
      <c r="CX662" s="872">
        <v>0</v>
      </c>
      <c r="CY662" s="872">
        <v>0</v>
      </c>
      <c r="CZ662" s="872">
        <v>0</v>
      </c>
      <c r="DA662" s="872">
        <v>0</v>
      </c>
    </row>
    <row r="663" spans="2:105">
      <c r="B663" s="872"/>
      <c r="C663" s="873" t="s">
        <v>682</v>
      </c>
      <c r="D663" s="872"/>
      <c r="E663" s="872" t="s">
        <v>22</v>
      </c>
      <c r="F663" s="872" t="s">
        <v>828</v>
      </c>
      <c r="G663" s="872"/>
      <c r="H663" s="872">
        <v>2013</v>
      </c>
      <c r="I663" s="872"/>
      <c r="J663" s="872">
        <v>112351</v>
      </c>
      <c r="K663" s="872"/>
      <c r="L663" s="764" t="s">
        <v>384</v>
      </c>
      <c r="M663" s="872"/>
      <c r="N663" s="872"/>
      <c r="O663" s="872"/>
      <c r="P663" s="872"/>
      <c r="Q663" s="872"/>
      <c r="R663" s="872"/>
      <c r="S663" s="872"/>
      <c r="T663" s="872"/>
      <c r="U663" s="872" t="s">
        <v>765</v>
      </c>
      <c r="V663" s="872"/>
      <c r="W663" s="872">
        <v>41547</v>
      </c>
      <c r="X663" s="872"/>
      <c r="Y663" s="872"/>
      <c r="Z663" s="872"/>
      <c r="AA663" s="872"/>
      <c r="AB663" s="872"/>
      <c r="AC663" s="872"/>
      <c r="AD663" s="872"/>
      <c r="AE663" s="872"/>
      <c r="AF663" s="872"/>
      <c r="AG663" s="872"/>
      <c r="AH663" s="872"/>
      <c r="AI663" s="872"/>
      <c r="AJ663" s="872"/>
      <c r="AK663" s="872"/>
      <c r="AL663" s="872"/>
      <c r="AM663" s="872"/>
      <c r="AN663" s="872"/>
      <c r="AO663" s="872"/>
      <c r="AP663" s="872"/>
      <c r="AQ663" s="872"/>
      <c r="AR663" s="872"/>
      <c r="AS663" s="872"/>
      <c r="AT663" s="872"/>
      <c r="AU663" s="872"/>
      <c r="AV663" s="872"/>
      <c r="AW663" s="872"/>
      <c r="AX663" s="872"/>
      <c r="AY663" s="872"/>
      <c r="AZ663" s="872"/>
      <c r="BA663" s="872">
        <v>0</v>
      </c>
      <c r="BB663" s="872">
        <v>0</v>
      </c>
      <c r="BC663" s="872">
        <v>0</v>
      </c>
      <c r="BD663" s="872">
        <v>0</v>
      </c>
      <c r="BE663" s="872">
        <v>0</v>
      </c>
      <c r="BF663" s="872">
        <v>0</v>
      </c>
      <c r="BG663" s="872">
        <v>0</v>
      </c>
      <c r="BH663" s="872">
        <v>0</v>
      </c>
      <c r="BI663" s="872">
        <v>0</v>
      </c>
      <c r="BJ663" s="872">
        <v>0</v>
      </c>
      <c r="BK663" s="872">
        <v>0</v>
      </c>
      <c r="BL663" s="872">
        <v>0</v>
      </c>
      <c r="BM663" s="872">
        <v>0</v>
      </c>
      <c r="BN663" s="872">
        <v>0</v>
      </c>
      <c r="BO663" s="872">
        <v>0</v>
      </c>
      <c r="BP663" s="872">
        <v>0</v>
      </c>
      <c r="BQ663" s="872">
        <v>0</v>
      </c>
      <c r="BR663" s="872">
        <v>0</v>
      </c>
      <c r="BS663" s="872">
        <v>0</v>
      </c>
      <c r="BT663" s="872">
        <v>0</v>
      </c>
      <c r="BU663" s="872">
        <v>0</v>
      </c>
      <c r="BV663" s="872">
        <v>0</v>
      </c>
      <c r="BW663" s="872">
        <v>0</v>
      </c>
      <c r="BX663" s="872">
        <v>0</v>
      </c>
      <c r="BY663" s="872">
        <v>0</v>
      </c>
      <c r="BZ663" s="872">
        <v>0</v>
      </c>
      <c r="CA663" s="872"/>
      <c r="CB663" s="872">
        <v>0</v>
      </c>
      <c r="CC663" s="872">
        <v>0</v>
      </c>
      <c r="CD663" s="872">
        <v>0</v>
      </c>
      <c r="CE663" s="872">
        <v>0</v>
      </c>
      <c r="CF663" s="872">
        <v>0</v>
      </c>
      <c r="CG663" s="872">
        <v>0</v>
      </c>
      <c r="CH663" s="872">
        <v>0</v>
      </c>
      <c r="CI663" s="872">
        <v>0</v>
      </c>
      <c r="CJ663" s="872">
        <v>0</v>
      </c>
      <c r="CK663" s="872">
        <v>0</v>
      </c>
      <c r="CL663" s="872">
        <v>0</v>
      </c>
      <c r="CM663" s="872">
        <v>0</v>
      </c>
      <c r="CN663" s="872">
        <v>0</v>
      </c>
      <c r="CO663" s="872">
        <v>0</v>
      </c>
      <c r="CP663" s="872">
        <v>0</v>
      </c>
      <c r="CQ663" s="872">
        <v>0</v>
      </c>
      <c r="CR663" s="872">
        <v>0</v>
      </c>
      <c r="CS663" s="872">
        <v>0</v>
      </c>
      <c r="CT663" s="872">
        <v>0</v>
      </c>
      <c r="CU663" s="872">
        <v>0</v>
      </c>
      <c r="CV663" s="872">
        <v>0</v>
      </c>
      <c r="CW663" s="872">
        <v>0</v>
      </c>
      <c r="CX663" s="872">
        <v>0</v>
      </c>
      <c r="CY663" s="872">
        <v>0</v>
      </c>
      <c r="CZ663" s="872">
        <v>0</v>
      </c>
      <c r="DA663" s="872">
        <v>0</v>
      </c>
    </row>
    <row r="664" spans="2:105">
      <c r="B664" s="872"/>
      <c r="C664" s="873" t="s">
        <v>682</v>
      </c>
      <c r="D664" s="872"/>
      <c r="E664" s="872" t="s">
        <v>22</v>
      </c>
      <c r="F664" s="872" t="s">
        <v>828</v>
      </c>
      <c r="G664" s="872"/>
      <c r="H664" s="872">
        <v>2013</v>
      </c>
      <c r="I664" s="872"/>
      <c r="J664" s="872">
        <v>112351</v>
      </c>
      <c r="K664" s="872"/>
      <c r="L664" s="764" t="s">
        <v>384</v>
      </c>
      <c r="M664" s="872"/>
      <c r="N664" s="872"/>
      <c r="O664" s="872"/>
      <c r="P664" s="872"/>
      <c r="Q664" s="872"/>
      <c r="R664" s="872"/>
      <c r="S664" s="872"/>
      <c r="T664" s="872"/>
      <c r="U664" s="872" t="s">
        <v>765</v>
      </c>
      <c r="V664" s="872"/>
      <c r="W664" s="872">
        <v>41547</v>
      </c>
      <c r="X664" s="872"/>
      <c r="Y664" s="872"/>
      <c r="Z664" s="872"/>
      <c r="AA664" s="872"/>
      <c r="AB664" s="872"/>
      <c r="AC664" s="872"/>
      <c r="AD664" s="872"/>
      <c r="AE664" s="872"/>
      <c r="AF664" s="872"/>
      <c r="AG664" s="872"/>
      <c r="AH664" s="872"/>
      <c r="AI664" s="872"/>
      <c r="AJ664" s="872"/>
      <c r="AK664" s="872"/>
      <c r="AL664" s="872"/>
      <c r="AM664" s="872"/>
      <c r="AN664" s="872"/>
      <c r="AO664" s="872"/>
      <c r="AP664" s="872"/>
      <c r="AQ664" s="872"/>
      <c r="AR664" s="872"/>
      <c r="AS664" s="872"/>
      <c r="AT664" s="872"/>
      <c r="AU664" s="872"/>
      <c r="AV664" s="872"/>
      <c r="AW664" s="872"/>
      <c r="AX664" s="872"/>
      <c r="AY664" s="872"/>
      <c r="AZ664" s="872"/>
      <c r="BA664" s="872">
        <v>0</v>
      </c>
      <c r="BB664" s="872">
        <v>0</v>
      </c>
      <c r="BC664" s="872">
        <v>0</v>
      </c>
      <c r="BD664" s="872">
        <v>0</v>
      </c>
      <c r="BE664" s="872">
        <v>0</v>
      </c>
      <c r="BF664" s="872">
        <v>0</v>
      </c>
      <c r="BG664" s="872">
        <v>0</v>
      </c>
      <c r="BH664" s="872">
        <v>0</v>
      </c>
      <c r="BI664" s="872">
        <v>0</v>
      </c>
      <c r="BJ664" s="872">
        <v>0</v>
      </c>
      <c r="BK664" s="872">
        <v>0</v>
      </c>
      <c r="BL664" s="872">
        <v>0</v>
      </c>
      <c r="BM664" s="872">
        <v>0</v>
      </c>
      <c r="BN664" s="872">
        <v>0</v>
      </c>
      <c r="BO664" s="872">
        <v>0</v>
      </c>
      <c r="BP664" s="872">
        <v>0</v>
      </c>
      <c r="BQ664" s="872">
        <v>0</v>
      </c>
      <c r="BR664" s="872">
        <v>0</v>
      </c>
      <c r="BS664" s="872">
        <v>0</v>
      </c>
      <c r="BT664" s="872">
        <v>0</v>
      </c>
      <c r="BU664" s="872">
        <v>0</v>
      </c>
      <c r="BV664" s="872">
        <v>0</v>
      </c>
      <c r="BW664" s="872">
        <v>0</v>
      </c>
      <c r="BX664" s="872">
        <v>0</v>
      </c>
      <c r="BY664" s="872">
        <v>0</v>
      </c>
      <c r="BZ664" s="872">
        <v>0</v>
      </c>
      <c r="CA664" s="872"/>
      <c r="CB664" s="872">
        <v>0</v>
      </c>
      <c r="CC664" s="872">
        <v>0</v>
      </c>
      <c r="CD664" s="872">
        <v>0</v>
      </c>
      <c r="CE664" s="872">
        <v>0</v>
      </c>
      <c r="CF664" s="872">
        <v>0</v>
      </c>
      <c r="CG664" s="872">
        <v>0</v>
      </c>
      <c r="CH664" s="872">
        <v>0</v>
      </c>
      <c r="CI664" s="872">
        <v>0</v>
      </c>
      <c r="CJ664" s="872">
        <v>0</v>
      </c>
      <c r="CK664" s="872">
        <v>0</v>
      </c>
      <c r="CL664" s="872">
        <v>0</v>
      </c>
      <c r="CM664" s="872">
        <v>0</v>
      </c>
      <c r="CN664" s="872">
        <v>0</v>
      </c>
      <c r="CO664" s="872">
        <v>0</v>
      </c>
      <c r="CP664" s="872">
        <v>0</v>
      </c>
      <c r="CQ664" s="872">
        <v>0</v>
      </c>
      <c r="CR664" s="872">
        <v>0</v>
      </c>
      <c r="CS664" s="872">
        <v>0</v>
      </c>
      <c r="CT664" s="872">
        <v>0</v>
      </c>
      <c r="CU664" s="872">
        <v>0</v>
      </c>
      <c r="CV664" s="872">
        <v>0</v>
      </c>
      <c r="CW664" s="872">
        <v>0</v>
      </c>
      <c r="CX664" s="872">
        <v>0</v>
      </c>
      <c r="CY664" s="872">
        <v>0</v>
      </c>
      <c r="CZ664" s="872">
        <v>0</v>
      </c>
      <c r="DA664" s="872">
        <v>0</v>
      </c>
    </row>
    <row r="665" spans="2:105">
      <c r="B665" s="872"/>
      <c r="C665" s="873" t="s">
        <v>682</v>
      </c>
      <c r="D665" s="872"/>
      <c r="E665" s="872" t="s">
        <v>22</v>
      </c>
      <c r="F665" s="872" t="s">
        <v>828</v>
      </c>
      <c r="G665" s="872"/>
      <c r="H665" s="872">
        <v>2013</v>
      </c>
      <c r="I665" s="872"/>
      <c r="J665" s="872">
        <v>112351</v>
      </c>
      <c r="K665" s="872"/>
      <c r="L665" s="764" t="s">
        <v>384</v>
      </c>
      <c r="M665" s="872"/>
      <c r="N665" s="872"/>
      <c r="O665" s="872"/>
      <c r="P665" s="872"/>
      <c r="Q665" s="872"/>
      <c r="R665" s="872"/>
      <c r="S665" s="872"/>
      <c r="T665" s="872"/>
      <c r="U665" s="872" t="s">
        <v>764</v>
      </c>
      <c r="V665" s="872"/>
      <c r="W665" s="872">
        <v>41547</v>
      </c>
      <c r="X665" s="872"/>
      <c r="Y665" s="872"/>
      <c r="Z665" s="872"/>
      <c r="AA665" s="872"/>
      <c r="AB665" s="872"/>
      <c r="AC665" s="872"/>
      <c r="AD665" s="872"/>
      <c r="AE665" s="872"/>
      <c r="AF665" s="872"/>
      <c r="AG665" s="872"/>
      <c r="AH665" s="872"/>
      <c r="AI665" s="872"/>
      <c r="AJ665" s="872"/>
      <c r="AK665" s="872"/>
      <c r="AL665" s="872"/>
      <c r="AM665" s="872"/>
      <c r="AN665" s="872"/>
      <c r="AO665" s="872"/>
      <c r="AP665" s="872"/>
      <c r="AQ665" s="872"/>
      <c r="AR665" s="872"/>
      <c r="AS665" s="872"/>
      <c r="AT665" s="872"/>
      <c r="AU665" s="872"/>
      <c r="AV665" s="872"/>
      <c r="AW665" s="872"/>
      <c r="AX665" s="872"/>
      <c r="AY665" s="872"/>
      <c r="AZ665" s="872"/>
      <c r="BA665" s="872">
        <v>0</v>
      </c>
      <c r="BB665" s="872">
        <v>0</v>
      </c>
      <c r="BC665" s="872">
        <v>0</v>
      </c>
      <c r="BD665" s="872">
        <v>0</v>
      </c>
      <c r="BE665" s="872">
        <v>0</v>
      </c>
      <c r="BF665" s="872">
        <v>0</v>
      </c>
      <c r="BG665" s="872">
        <v>0</v>
      </c>
      <c r="BH665" s="872">
        <v>0</v>
      </c>
      <c r="BI665" s="872">
        <v>0</v>
      </c>
      <c r="BJ665" s="872">
        <v>0</v>
      </c>
      <c r="BK665" s="872">
        <v>0</v>
      </c>
      <c r="BL665" s="872">
        <v>0</v>
      </c>
      <c r="BM665" s="872">
        <v>0</v>
      </c>
      <c r="BN665" s="872">
        <v>0</v>
      </c>
      <c r="BO665" s="872">
        <v>0</v>
      </c>
      <c r="BP665" s="872">
        <v>0</v>
      </c>
      <c r="BQ665" s="872">
        <v>0</v>
      </c>
      <c r="BR665" s="872">
        <v>0</v>
      </c>
      <c r="BS665" s="872">
        <v>0</v>
      </c>
      <c r="BT665" s="872">
        <v>0</v>
      </c>
      <c r="BU665" s="872">
        <v>0</v>
      </c>
      <c r="BV665" s="872">
        <v>0</v>
      </c>
      <c r="BW665" s="872">
        <v>0</v>
      </c>
      <c r="BX665" s="872">
        <v>0</v>
      </c>
      <c r="BY665" s="872">
        <v>0</v>
      </c>
      <c r="BZ665" s="872">
        <v>0</v>
      </c>
      <c r="CA665" s="872"/>
      <c r="CB665" s="872">
        <v>0</v>
      </c>
      <c r="CC665" s="872">
        <v>0</v>
      </c>
      <c r="CD665" s="872">
        <v>0</v>
      </c>
      <c r="CE665" s="872">
        <v>0</v>
      </c>
      <c r="CF665" s="872">
        <v>0</v>
      </c>
      <c r="CG665" s="872">
        <v>0</v>
      </c>
      <c r="CH665" s="872">
        <v>0</v>
      </c>
      <c r="CI665" s="872">
        <v>0</v>
      </c>
      <c r="CJ665" s="872">
        <v>0</v>
      </c>
      <c r="CK665" s="872">
        <v>0</v>
      </c>
      <c r="CL665" s="872">
        <v>0</v>
      </c>
      <c r="CM665" s="872">
        <v>0</v>
      </c>
      <c r="CN665" s="872">
        <v>0</v>
      </c>
      <c r="CO665" s="872">
        <v>0</v>
      </c>
      <c r="CP665" s="872">
        <v>0</v>
      </c>
      <c r="CQ665" s="872">
        <v>0</v>
      </c>
      <c r="CR665" s="872">
        <v>0</v>
      </c>
      <c r="CS665" s="872">
        <v>0</v>
      </c>
      <c r="CT665" s="872">
        <v>0</v>
      </c>
      <c r="CU665" s="872">
        <v>0</v>
      </c>
      <c r="CV665" s="872">
        <v>0</v>
      </c>
      <c r="CW665" s="872">
        <v>0</v>
      </c>
      <c r="CX665" s="872">
        <v>0</v>
      </c>
      <c r="CY665" s="872">
        <v>0</v>
      </c>
      <c r="CZ665" s="872">
        <v>0</v>
      </c>
      <c r="DA665" s="872">
        <v>0</v>
      </c>
    </row>
    <row r="666" spans="2:105">
      <c r="B666" s="872"/>
      <c r="C666" s="873" t="s">
        <v>682</v>
      </c>
      <c r="D666" s="872"/>
      <c r="E666" s="872" t="s">
        <v>22</v>
      </c>
      <c r="F666" s="872" t="s">
        <v>828</v>
      </c>
      <c r="G666" s="872"/>
      <c r="H666" s="872">
        <v>2013</v>
      </c>
      <c r="I666" s="872"/>
      <c r="J666" s="872">
        <v>112351</v>
      </c>
      <c r="K666" s="872"/>
      <c r="L666" s="764" t="s">
        <v>384</v>
      </c>
      <c r="M666" s="872"/>
      <c r="N666" s="872"/>
      <c r="O666" s="872"/>
      <c r="P666" s="872"/>
      <c r="Q666" s="872"/>
      <c r="R666" s="872"/>
      <c r="S666" s="872"/>
      <c r="T666" s="872"/>
      <c r="U666" s="872" t="s">
        <v>764</v>
      </c>
      <c r="V666" s="872"/>
      <c r="W666" s="872">
        <v>41547</v>
      </c>
      <c r="X666" s="872"/>
      <c r="Y666" s="872"/>
      <c r="Z666" s="872"/>
      <c r="AA666" s="872"/>
      <c r="AB666" s="872"/>
      <c r="AC666" s="872"/>
      <c r="AD666" s="872"/>
      <c r="AE666" s="872"/>
      <c r="AF666" s="872"/>
      <c r="AG666" s="872"/>
      <c r="AH666" s="872"/>
      <c r="AI666" s="872"/>
      <c r="AJ666" s="872"/>
      <c r="AK666" s="872"/>
      <c r="AL666" s="872"/>
      <c r="AM666" s="872"/>
      <c r="AN666" s="872"/>
      <c r="AO666" s="872"/>
      <c r="AP666" s="872"/>
      <c r="AQ666" s="872"/>
      <c r="AR666" s="872"/>
      <c r="AS666" s="872"/>
      <c r="AT666" s="872"/>
      <c r="AU666" s="872"/>
      <c r="AV666" s="872"/>
      <c r="AW666" s="872"/>
      <c r="AX666" s="872"/>
      <c r="AY666" s="872"/>
      <c r="AZ666" s="872"/>
      <c r="BA666" s="872">
        <v>0</v>
      </c>
      <c r="BB666" s="872">
        <v>0</v>
      </c>
      <c r="BC666" s="872">
        <v>0</v>
      </c>
      <c r="BD666" s="872">
        <v>0</v>
      </c>
      <c r="BE666" s="872">
        <v>0</v>
      </c>
      <c r="BF666" s="872">
        <v>0</v>
      </c>
      <c r="BG666" s="872">
        <v>0</v>
      </c>
      <c r="BH666" s="872">
        <v>0</v>
      </c>
      <c r="BI666" s="872">
        <v>0</v>
      </c>
      <c r="BJ666" s="872">
        <v>0</v>
      </c>
      <c r="BK666" s="872">
        <v>0</v>
      </c>
      <c r="BL666" s="872">
        <v>0</v>
      </c>
      <c r="BM666" s="872">
        <v>0</v>
      </c>
      <c r="BN666" s="872">
        <v>0</v>
      </c>
      <c r="BO666" s="872">
        <v>0</v>
      </c>
      <c r="BP666" s="872">
        <v>0</v>
      </c>
      <c r="BQ666" s="872">
        <v>0</v>
      </c>
      <c r="BR666" s="872">
        <v>0</v>
      </c>
      <c r="BS666" s="872">
        <v>0</v>
      </c>
      <c r="BT666" s="872">
        <v>0</v>
      </c>
      <c r="BU666" s="872">
        <v>0</v>
      </c>
      <c r="BV666" s="872">
        <v>0</v>
      </c>
      <c r="BW666" s="872">
        <v>0</v>
      </c>
      <c r="BX666" s="872">
        <v>0</v>
      </c>
      <c r="BY666" s="872">
        <v>0</v>
      </c>
      <c r="BZ666" s="872">
        <v>0</v>
      </c>
      <c r="CA666" s="872"/>
      <c r="CB666" s="872">
        <v>0</v>
      </c>
      <c r="CC666" s="872">
        <v>0</v>
      </c>
      <c r="CD666" s="872">
        <v>0</v>
      </c>
      <c r="CE666" s="872">
        <v>0</v>
      </c>
      <c r="CF666" s="872">
        <v>0</v>
      </c>
      <c r="CG666" s="872">
        <v>0</v>
      </c>
      <c r="CH666" s="872">
        <v>0</v>
      </c>
      <c r="CI666" s="872">
        <v>0</v>
      </c>
      <c r="CJ666" s="872">
        <v>0</v>
      </c>
      <c r="CK666" s="872">
        <v>0</v>
      </c>
      <c r="CL666" s="872">
        <v>0</v>
      </c>
      <c r="CM666" s="872">
        <v>0</v>
      </c>
      <c r="CN666" s="872">
        <v>0</v>
      </c>
      <c r="CO666" s="872">
        <v>0</v>
      </c>
      <c r="CP666" s="872">
        <v>0</v>
      </c>
      <c r="CQ666" s="872">
        <v>0</v>
      </c>
      <c r="CR666" s="872">
        <v>0</v>
      </c>
      <c r="CS666" s="872">
        <v>0</v>
      </c>
      <c r="CT666" s="872">
        <v>0</v>
      </c>
      <c r="CU666" s="872">
        <v>0</v>
      </c>
      <c r="CV666" s="872">
        <v>0</v>
      </c>
      <c r="CW666" s="872">
        <v>0</v>
      </c>
      <c r="CX666" s="872">
        <v>0</v>
      </c>
      <c r="CY666" s="872">
        <v>0</v>
      </c>
      <c r="CZ666" s="872">
        <v>0</v>
      </c>
      <c r="DA666" s="872">
        <v>0</v>
      </c>
    </row>
    <row r="667" spans="2:105">
      <c r="B667" s="872"/>
      <c r="C667" s="873" t="s">
        <v>682</v>
      </c>
      <c r="D667" s="872"/>
      <c r="E667" s="872" t="s">
        <v>22</v>
      </c>
      <c r="F667" s="872" t="s">
        <v>828</v>
      </c>
      <c r="G667" s="872"/>
      <c r="H667" s="872">
        <v>2013</v>
      </c>
      <c r="I667" s="872"/>
      <c r="J667" s="872">
        <v>112351</v>
      </c>
      <c r="K667" s="872"/>
      <c r="L667" s="764" t="s">
        <v>384</v>
      </c>
      <c r="M667" s="872"/>
      <c r="N667" s="872"/>
      <c r="O667" s="872"/>
      <c r="P667" s="872"/>
      <c r="Q667" s="872"/>
      <c r="R667" s="872"/>
      <c r="S667" s="872"/>
      <c r="T667" s="872"/>
      <c r="U667" s="872" t="s">
        <v>764</v>
      </c>
      <c r="V667" s="872"/>
      <c r="W667" s="872">
        <v>41547</v>
      </c>
      <c r="X667" s="872"/>
      <c r="Y667" s="872"/>
      <c r="Z667" s="872"/>
      <c r="AA667" s="872"/>
      <c r="AB667" s="872"/>
      <c r="AC667" s="872"/>
      <c r="AD667" s="872"/>
      <c r="AE667" s="872"/>
      <c r="AF667" s="872"/>
      <c r="AG667" s="872"/>
      <c r="AH667" s="872"/>
      <c r="AI667" s="872"/>
      <c r="AJ667" s="872"/>
      <c r="AK667" s="872"/>
      <c r="AL667" s="872"/>
      <c r="AM667" s="872"/>
      <c r="AN667" s="872"/>
      <c r="AO667" s="872"/>
      <c r="AP667" s="872"/>
      <c r="AQ667" s="872"/>
      <c r="AR667" s="872"/>
      <c r="AS667" s="872"/>
      <c r="AT667" s="872"/>
      <c r="AU667" s="872"/>
      <c r="AV667" s="872"/>
      <c r="AW667" s="872"/>
      <c r="AX667" s="872"/>
      <c r="AY667" s="872"/>
      <c r="AZ667" s="872"/>
      <c r="BA667" s="872">
        <v>0</v>
      </c>
      <c r="BB667" s="872">
        <v>0</v>
      </c>
      <c r="BC667" s="872">
        <v>0</v>
      </c>
      <c r="BD667" s="872">
        <v>0</v>
      </c>
      <c r="BE667" s="872">
        <v>0</v>
      </c>
      <c r="BF667" s="872">
        <v>0</v>
      </c>
      <c r="BG667" s="872">
        <v>0</v>
      </c>
      <c r="BH667" s="872">
        <v>0</v>
      </c>
      <c r="BI667" s="872">
        <v>0</v>
      </c>
      <c r="BJ667" s="872">
        <v>0</v>
      </c>
      <c r="BK667" s="872">
        <v>0</v>
      </c>
      <c r="BL667" s="872">
        <v>0</v>
      </c>
      <c r="BM667" s="872">
        <v>0</v>
      </c>
      <c r="BN667" s="872">
        <v>0</v>
      </c>
      <c r="BO667" s="872">
        <v>0</v>
      </c>
      <c r="BP667" s="872">
        <v>0</v>
      </c>
      <c r="BQ667" s="872">
        <v>0</v>
      </c>
      <c r="BR667" s="872">
        <v>0</v>
      </c>
      <c r="BS667" s="872">
        <v>0</v>
      </c>
      <c r="BT667" s="872">
        <v>0</v>
      </c>
      <c r="BU667" s="872">
        <v>0</v>
      </c>
      <c r="BV667" s="872">
        <v>0</v>
      </c>
      <c r="BW667" s="872">
        <v>0</v>
      </c>
      <c r="BX667" s="872">
        <v>0</v>
      </c>
      <c r="BY667" s="872">
        <v>0</v>
      </c>
      <c r="BZ667" s="872">
        <v>0</v>
      </c>
      <c r="CA667" s="872"/>
      <c r="CB667" s="872">
        <v>0</v>
      </c>
      <c r="CC667" s="872">
        <v>0</v>
      </c>
      <c r="CD667" s="872">
        <v>0</v>
      </c>
      <c r="CE667" s="872">
        <v>0</v>
      </c>
      <c r="CF667" s="872">
        <v>0</v>
      </c>
      <c r="CG667" s="872">
        <v>0</v>
      </c>
      <c r="CH667" s="872">
        <v>0</v>
      </c>
      <c r="CI667" s="872">
        <v>0</v>
      </c>
      <c r="CJ667" s="872">
        <v>0</v>
      </c>
      <c r="CK667" s="872">
        <v>0</v>
      </c>
      <c r="CL667" s="872">
        <v>0</v>
      </c>
      <c r="CM667" s="872">
        <v>0</v>
      </c>
      <c r="CN667" s="872">
        <v>0</v>
      </c>
      <c r="CO667" s="872">
        <v>0</v>
      </c>
      <c r="CP667" s="872">
        <v>0</v>
      </c>
      <c r="CQ667" s="872">
        <v>0</v>
      </c>
      <c r="CR667" s="872">
        <v>0</v>
      </c>
      <c r="CS667" s="872">
        <v>0</v>
      </c>
      <c r="CT667" s="872">
        <v>0</v>
      </c>
      <c r="CU667" s="872">
        <v>0</v>
      </c>
      <c r="CV667" s="872">
        <v>0</v>
      </c>
      <c r="CW667" s="872">
        <v>0</v>
      </c>
      <c r="CX667" s="872">
        <v>0</v>
      </c>
      <c r="CY667" s="872">
        <v>0</v>
      </c>
      <c r="CZ667" s="872">
        <v>0</v>
      </c>
      <c r="DA667" s="872">
        <v>0</v>
      </c>
    </row>
    <row r="668" spans="2:105">
      <c r="B668" s="872"/>
      <c r="C668" s="873" t="s">
        <v>682</v>
      </c>
      <c r="D668" s="872"/>
      <c r="E668" s="872" t="s">
        <v>22</v>
      </c>
      <c r="F668" s="872" t="s">
        <v>828</v>
      </c>
      <c r="G668" s="872"/>
      <c r="H668" s="872">
        <v>2013</v>
      </c>
      <c r="I668" s="872"/>
      <c r="J668" s="872">
        <v>112351</v>
      </c>
      <c r="K668" s="872"/>
      <c r="L668" s="764" t="s">
        <v>384</v>
      </c>
      <c r="M668" s="872"/>
      <c r="N668" s="872"/>
      <c r="O668" s="872"/>
      <c r="P668" s="872"/>
      <c r="Q668" s="872"/>
      <c r="R668" s="872"/>
      <c r="S668" s="872"/>
      <c r="T668" s="872"/>
      <c r="U668" s="872" t="s">
        <v>764</v>
      </c>
      <c r="V668" s="872"/>
      <c r="W668" s="872">
        <v>41547</v>
      </c>
      <c r="X668" s="872"/>
      <c r="Y668" s="872"/>
      <c r="Z668" s="872"/>
      <c r="AA668" s="872"/>
      <c r="AB668" s="872"/>
      <c r="AC668" s="872"/>
      <c r="AD668" s="872"/>
      <c r="AE668" s="872"/>
      <c r="AF668" s="872"/>
      <c r="AG668" s="872"/>
      <c r="AH668" s="872"/>
      <c r="AI668" s="872"/>
      <c r="AJ668" s="872"/>
      <c r="AK668" s="872"/>
      <c r="AL668" s="872"/>
      <c r="AM668" s="872"/>
      <c r="AN668" s="872"/>
      <c r="AO668" s="872"/>
      <c r="AP668" s="872"/>
      <c r="AQ668" s="872"/>
      <c r="AR668" s="872"/>
      <c r="AS668" s="872"/>
      <c r="AT668" s="872"/>
      <c r="AU668" s="872"/>
      <c r="AV668" s="872"/>
      <c r="AW668" s="872"/>
      <c r="AX668" s="872"/>
      <c r="AY668" s="872"/>
      <c r="AZ668" s="872"/>
      <c r="BA668" s="872">
        <v>0</v>
      </c>
      <c r="BB668" s="872">
        <v>0</v>
      </c>
      <c r="BC668" s="872">
        <v>0</v>
      </c>
      <c r="BD668" s="872">
        <v>0</v>
      </c>
      <c r="BE668" s="872">
        <v>0</v>
      </c>
      <c r="BF668" s="872">
        <v>0</v>
      </c>
      <c r="BG668" s="872">
        <v>0</v>
      </c>
      <c r="BH668" s="872">
        <v>0</v>
      </c>
      <c r="BI668" s="872">
        <v>0</v>
      </c>
      <c r="BJ668" s="872">
        <v>0</v>
      </c>
      <c r="BK668" s="872">
        <v>0</v>
      </c>
      <c r="BL668" s="872">
        <v>0</v>
      </c>
      <c r="BM668" s="872">
        <v>0</v>
      </c>
      <c r="BN668" s="872">
        <v>0</v>
      </c>
      <c r="BO668" s="872">
        <v>0</v>
      </c>
      <c r="BP668" s="872">
        <v>0</v>
      </c>
      <c r="BQ668" s="872">
        <v>0</v>
      </c>
      <c r="BR668" s="872">
        <v>0</v>
      </c>
      <c r="BS668" s="872">
        <v>0</v>
      </c>
      <c r="BT668" s="872">
        <v>0</v>
      </c>
      <c r="BU668" s="872">
        <v>0</v>
      </c>
      <c r="BV668" s="872">
        <v>0</v>
      </c>
      <c r="BW668" s="872">
        <v>0</v>
      </c>
      <c r="BX668" s="872">
        <v>0</v>
      </c>
      <c r="BY668" s="872">
        <v>0</v>
      </c>
      <c r="BZ668" s="872">
        <v>0</v>
      </c>
      <c r="CA668" s="872"/>
      <c r="CB668" s="872">
        <v>0</v>
      </c>
      <c r="CC668" s="872">
        <v>0</v>
      </c>
      <c r="CD668" s="872">
        <v>0</v>
      </c>
      <c r="CE668" s="872">
        <v>0</v>
      </c>
      <c r="CF668" s="872">
        <v>0</v>
      </c>
      <c r="CG668" s="872">
        <v>0</v>
      </c>
      <c r="CH668" s="872">
        <v>0</v>
      </c>
      <c r="CI668" s="872">
        <v>0</v>
      </c>
      <c r="CJ668" s="872">
        <v>0</v>
      </c>
      <c r="CK668" s="872">
        <v>0</v>
      </c>
      <c r="CL668" s="872">
        <v>0</v>
      </c>
      <c r="CM668" s="872">
        <v>0</v>
      </c>
      <c r="CN668" s="872">
        <v>0</v>
      </c>
      <c r="CO668" s="872">
        <v>0</v>
      </c>
      <c r="CP668" s="872">
        <v>0</v>
      </c>
      <c r="CQ668" s="872">
        <v>0</v>
      </c>
      <c r="CR668" s="872">
        <v>0</v>
      </c>
      <c r="CS668" s="872">
        <v>0</v>
      </c>
      <c r="CT668" s="872">
        <v>0</v>
      </c>
      <c r="CU668" s="872">
        <v>0</v>
      </c>
      <c r="CV668" s="872">
        <v>0</v>
      </c>
      <c r="CW668" s="872">
        <v>0</v>
      </c>
      <c r="CX668" s="872">
        <v>0</v>
      </c>
      <c r="CY668" s="872">
        <v>0</v>
      </c>
      <c r="CZ668" s="872">
        <v>0</v>
      </c>
      <c r="DA668" s="872">
        <v>0</v>
      </c>
    </row>
    <row r="669" spans="2:105">
      <c r="B669" s="872"/>
      <c r="C669" s="873" t="s">
        <v>682</v>
      </c>
      <c r="D669" s="872"/>
      <c r="E669" s="872" t="s">
        <v>22</v>
      </c>
      <c r="F669" s="872" t="s">
        <v>828</v>
      </c>
      <c r="G669" s="872"/>
      <c r="H669" s="872">
        <v>2013</v>
      </c>
      <c r="I669" s="872"/>
      <c r="J669" s="872">
        <v>112351</v>
      </c>
      <c r="K669" s="872"/>
      <c r="L669" s="764" t="s">
        <v>384</v>
      </c>
      <c r="M669" s="872"/>
      <c r="N669" s="872"/>
      <c r="O669" s="872"/>
      <c r="P669" s="872"/>
      <c r="Q669" s="872"/>
      <c r="R669" s="872"/>
      <c r="S669" s="872"/>
      <c r="T669" s="872"/>
      <c r="U669" s="872" t="s">
        <v>764</v>
      </c>
      <c r="V669" s="872"/>
      <c r="W669" s="872">
        <v>41547</v>
      </c>
      <c r="X669" s="872"/>
      <c r="Y669" s="872"/>
      <c r="Z669" s="872"/>
      <c r="AA669" s="872"/>
      <c r="AB669" s="872"/>
      <c r="AC669" s="872"/>
      <c r="AD669" s="872"/>
      <c r="AE669" s="872"/>
      <c r="AF669" s="872"/>
      <c r="AG669" s="872"/>
      <c r="AH669" s="872"/>
      <c r="AI669" s="872"/>
      <c r="AJ669" s="872"/>
      <c r="AK669" s="872"/>
      <c r="AL669" s="872"/>
      <c r="AM669" s="872"/>
      <c r="AN669" s="872"/>
      <c r="AO669" s="872"/>
      <c r="AP669" s="872"/>
      <c r="AQ669" s="872"/>
      <c r="AR669" s="872"/>
      <c r="AS669" s="872"/>
      <c r="AT669" s="872"/>
      <c r="AU669" s="872"/>
      <c r="AV669" s="872"/>
      <c r="AW669" s="872"/>
      <c r="AX669" s="872"/>
      <c r="AY669" s="872"/>
      <c r="AZ669" s="872"/>
      <c r="BA669" s="872">
        <v>0</v>
      </c>
      <c r="BB669" s="872">
        <v>0</v>
      </c>
      <c r="BC669" s="872">
        <v>0</v>
      </c>
      <c r="BD669" s="872">
        <v>0</v>
      </c>
      <c r="BE669" s="872">
        <v>0</v>
      </c>
      <c r="BF669" s="872">
        <v>0</v>
      </c>
      <c r="BG669" s="872">
        <v>0</v>
      </c>
      <c r="BH669" s="872">
        <v>0</v>
      </c>
      <c r="BI669" s="872">
        <v>0</v>
      </c>
      <c r="BJ669" s="872">
        <v>0</v>
      </c>
      <c r="BK669" s="872">
        <v>0</v>
      </c>
      <c r="BL669" s="872">
        <v>0</v>
      </c>
      <c r="BM669" s="872">
        <v>0</v>
      </c>
      <c r="BN669" s="872">
        <v>0</v>
      </c>
      <c r="BO669" s="872">
        <v>0</v>
      </c>
      <c r="BP669" s="872">
        <v>0</v>
      </c>
      <c r="BQ669" s="872">
        <v>0</v>
      </c>
      <c r="BR669" s="872">
        <v>0</v>
      </c>
      <c r="BS669" s="872">
        <v>0</v>
      </c>
      <c r="BT669" s="872">
        <v>0</v>
      </c>
      <c r="BU669" s="872">
        <v>0</v>
      </c>
      <c r="BV669" s="872">
        <v>0</v>
      </c>
      <c r="BW669" s="872">
        <v>0</v>
      </c>
      <c r="BX669" s="872">
        <v>0</v>
      </c>
      <c r="BY669" s="872">
        <v>0</v>
      </c>
      <c r="BZ669" s="872">
        <v>0</v>
      </c>
      <c r="CA669" s="872"/>
      <c r="CB669" s="872">
        <v>0</v>
      </c>
      <c r="CC669" s="872">
        <v>0</v>
      </c>
      <c r="CD669" s="872">
        <v>0</v>
      </c>
      <c r="CE669" s="872">
        <v>0</v>
      </c>
      <c r="CF669" s="872">
        <v>0</v>
      </c>
      <c r="CG669" s="872">
        <v>0</v>
      </c>
      <c r="CH669" s="872">
        <v>0</v>
      </c>
      <c r="CI669" s="872">
        <v>0</v>
      </c>
      <c r="CJ669" s="872">
        <v>0</v>
      </c>
      <c r="CK669" s="872">
        <v>0</v>
      </c>
      <c r="CL669" s="872">
        <v>0</v>
      </c>
      <c r="CM669" s="872">
        <v>0</v>
      </c>
      <c r="CN669" s="872">
        <v>0</v>
      </c>
      <c r="CO669" s="872">
        <v>0</v>
      </c>
      <c r="CP669" s="872">
        <v>0</v>
      </c>
      <c r="CQ669" s="872">
        <v>0</v>
      </c>
      <c r="CR669" s="872">
        <v>0</v>
      </c>
      <c r="CS669" s="872">
        <v>0</v>
      </c>
      <c r="CT669" s="872">
        <v>0</v>
      </c>
      <c r="CU669" s="872">
        <v>0</v>
      </c>
      <c r="CV669" s="872">
        <v>0</v>
      </c>
      <c r="CW669" s="872">
        <v>0</v>
      </c>
      <c r="CX669" s="872">
        <v>0</v>
      </c>
      <c r="CY669" s="872">
        <v>0</v>
      </c>
      <c r="CZ669" s="872">
        <v>0</v>
      </c>
      <c r="DA669" s="872">
        <v>0</v>
      </c>
    </row>
    <row r="670" spans="2:105">
      <c r="B670" s="872"/>
      <c r="C670" s="873" t="s">
        <v>682</v>
      </c>
      <c r="D670" s="872"/>
      <c r="E670" s="872" t="s">
        <v>22</v>
      </c>
      <c r="F670" s="872" t="s">
        <v>828</v>
      </c>
      <c r="G670" s="872"/>
      <c r="H670" s="872">
        <v>2013</v>
      </c>
      <c r="I670" s="872"/>
      <c r="J670" s="872">
        <v>112352</v>
      </c>
      <c r="K670" s="872"/>
      <c r="L670" s="764" t="s">
        <v>384</v>
      </c>
      <c r="M670" s="872"/>
      <c r="N670" s="872"/>
      <c r="O670" s="872"/>
      <c r="P670" s="872"/>
      <c r="Q670" s="872"/>
      <c r="R670" s="872"/>
      <c r="S670" s="872"/>
      <c r="T670" s="872"/>
      <c r="U670" s="872" t="s">
        <v>763</v>
      </c>
      <c r="V670" s="872"/>
      <c r="W670" s="872">
        <v>41607</v>
      </c>
      <c r="X670" s="872"/>
      <c r="Y670" s="872"/>
      <c r="Z670" s="872"/>
      <c r="AA670" s="872"/>
      <c r="AB670" s="872"/>
      <c r="AC670" s="872"/>
      <c r="AD670" s="872"/>
      <c r="AE670" s="872"/>
      <c r="AF670" s="872"/>
      <c r="AG670" s="872"/>
      <c r="AH670" s="872"/>
      <c r="AI670" s="872"/>
      <c r="AJ670" s="872"/>
      <c r="AK670" s="872"/>
      <c r="AL670" s="872"/>
      <c r="AM670" s="872"/>
      <c r="AN670" s="872"/>
      <c r="AO670" s="872"/>
      <c r="AP670" s="872"/>
      <c r="AQ670" s="872"/>
      <c r="AR670" s="872"/>
      <c r="AS670" s="872"/>
      <c r="AT670" s="872"/>
      <c r="AU670" s="872"/>
      <c r="AV670" s="872"/>
      <c r="AW670" s="872"/>
      <c r="AX670" s="872"/>
      <c r="AY670" s="872"/>
      <c r="AZ670" s="872"/>
      <c r="BA670" s="872">
        <v>0</v>
      </c>
      <c r="BB670" s="872">
        <v>0</v>
      </c>
      <c r="BC670" s="872">
        <v>0</v>
      </c>
      <c r="BD670" s="872">
        <v>0</v>
      </c>
      <c r="BE670" s="872">
        <v>0</v>
      </c>
      <c r="BF670" s="872">
        <v>0</v>
      </c>
      <c r="BG670" s="872">
        <v>0</v>
      </c>
      <c r="BH670" s="872">
        <v>0</v>
      </c>
      <c r="BI670" s="872">
        <v>0</v>
      </c>
      <c r="BJ670" s="872">
        <v>0</v>
      </c>
      <c r="BK670" s="872">
        <v>0</v>
      </c>
      <c r="BL670" s="872">
        <v>0</v>
      </c>
      <c r="BM670" s="872">
        <v>0</v>
      </c>
      <c r="BN670" s="872">
        <v>0</v>
      </c>
      <c r="BO670" s="872">
        <v>0</v>
      </c>
      <c r="BP670" s="872">
        <v>0</v>
      </c>
      <c r="BQ670" s="872">
        <v>0</v>
      </c>
      <c r="BR670" s="872">
        <v>0</v>
      </c>
      <c r="BS670" s="872">
        <v>0</v>
      </c>
      <c r="BT670" s="872">
        <v>0</v>
      </c>
      <c r="BU670" s="872">
        <v>0</v>
      </c>
      <c r="BV670" s="872">
        <v>0</v>
      </c>
      <c r="BW670" s="872">
        <v>0</v>
      </c>
      <c r="BX670" s="872">
        <v>0</v>
      </c>
      <c r="BY670" s="872">
        <v>0</v>
      </c>
      <c r="BZ670" s="872">
        <v>0</v>
      </c>
      <c r="CA670" s="872"/>
      <c r="CB670" s="872">
        <v>0</v>
      </c>
      <c r="CC670" s="872">
        <v>0</v>
      </c>
      <c r="CD670" s="872">
        <v>0</v>
      </c>
      <c r="CE670" s="872">
        <v>0</v>
      </c>
      <c r="CF670" s="872">
        <v>0</v>
      </c>
      <c r="CG670" s="872">
        <v>0</v>
      </c>
      <c r="CH670" s="872">
        <v>0</v>
      </c>
      <c r="CI670" s="872">
        <v>0</v>
      </c>
      <c r="CJ670" s="872">
        <v>0</v>
      </c>
      <c r="CK670" s="872">
        <v>0</v>
      </c>
      <c r="CL670" s="872">
        <v>0</v>
      </c>
      <c r="CM670" s="872">
        <v>0</v>
      </c>
      <c r="CN670" s="872">
        <v>0</v>
      </c>
      <c r="CO670" s="872">
        <v>0</v>
      </c>
      <c r="CP670" s="872">
        <v>0</v>
      </c>
      <c r="CQ670" s="872">
        <v>0</v>
      </c>
      <c r="CR670" s="872">
        <v>0</v>
      </c>
      <c r="CS670" s="872">
        <v>0</v>
      </c>
      <c r="CT670" s="872">
        <v>0</v>
      </c>
      <c r="CU670" s="872">
        <v>0</v>
      </c>
      <c r="CV670" s="872">
        <v>0</v>
      </c>
      <c r="CW670" s="872">
        <v>0</v>
      </c>
      <c r="CX670" s="872">
        <v>0</v>
      </c>
      <c r="CY670" s="872">
        <v>0</v>
      </c>
      <c r="CZ670" s="872">
        <v>0</v>
      </c>
      <c r="DA670" s="872">
        <v>0</v>
      </c>
    </row>
    <row r="671" spans="2:105">
      <c r="B671" s="872"/>
      <c r="C671" s="873" t="s">
        <v>682</v>
      </c>
      <c r="D671" s="872"/>
      <c r="E671" s="872" t="s">
        <v>22</v>
      </c>
      <c r="F671" s="872" t="s">
        <v>828</v>
      </c>
      <c r="G671" s="872"/>
      <c r="H671" s="872">
        <v>2013</v>
      </c>
      <c r="I671" s="872"/>
      <c r="J671" s="872">
        <v>112352</v>
      </c>
      <c r="K671" s="872"/>
      <c r="L671" s="764" t="s">
        <v>384</v>
      </c>
      <c r="M671" s="872"/>
      <c r="N671" s="872"/>
      <c r="O671" s="872"/>
      <c r="P671" s="872"/>
      <c r="Q671" s="872"/>
      <c r="R671" s="872"/>
      <c r="S671" s="872"/>
      <c r="T671" s="872"/>
      <c r="U671" s="872" t="s">
        <v>763</v>
      </c>
      <c r="V671" s="872"/>
      <c r="W671" s="872">
        <v>41607</v>
      </c>
      <c r="X671" s="872"/>
      <c r="Y671" s="872"/>
      <c r="Z671" s="872"/>
      <c r="AA671" s="872"/>
      <c r="AB671" s="872"/>
      <c r="AC671" s="872"/>
      <c r="AD671" s="872"/>
      <c r="AE671" s="872"/>
      <c r="AF671" s="872"/>
      <c r="AG671" s="872"/>
      <c r="AH671" s="872"/>
      <c r="AI671" s="872"/>
      <c r="AJ671" s="872"/>
      <c r="AK671" s="872"/>
      <c r="AL671" s="872"/>
      <c r="AM671" s="872"/>
      <c r="AN671" s="872"/>
      <c r="AO671" s="872"/>
      <c r="AP671" s="872"/>
      <c r="AQ671" s="872"/>
      <c r="AR671" s="872"/>
      <c r="AS671" s="872"/>
      <c r="AT671" s="872"/>
      <c r="AU671" s="872"/>
      <c r="AV671" s="872"/>
      <c r="AW671" s="872"/>
      <c r="AX671" s="872"/>
      <c r="AY671" s="872"/>
      <c r="AZ671" s="872"/>
      <c r="BA671" s="872">
        <v>0</v>
      </c>
      <c r="BB671" s="872">
        <v>0</v>
      </c>
      <c r="BC671" s="872">
        <v>0</v>
      </c>
      <c r="BD671" s="872">
        <v>0</v>
      </c>
      <c r="BE671" s="872">
        <v>0</v>
      </c>
      <c r="BF671" s="872">
        <v>0</v>
      </c>
      <c r="BG671" s="872">
        <v>0</v>
      </c>
      <c r="BH671" s="872">
        <v>0</v>
      </c>
      <c r="BI671" s="872">
        <v>0</v>
      </c>
      <c r="BJ671" s="872">
        <v>0</v>
      </c>
      <c r="BK671" s="872">
        <v>0</v>
      </c>
      <c r="BL671" s="872">
        <v>0</v>
      </c>
      <c r="BM671" s="872">
        <v>0</v>
      </c>
      <c r="BN671" s="872">
        <v>0</v>
      </c>
      <c r="BO671" s="872">
        <v>0</v>
      </c>
      <c r="BP671" s="872">
        <v>0</v>
      </c>
      <c r="BQ671" s="872">
        <v>0</v>
      </c>
      <c r="BR671" s="872">
        <v>0</v>
      </c>
      <c r="BS671" s="872">
        <v>0</v>
      </c>
      <c r="BT671" s="872">
        <v>0</v>
      </c>
      <c r="BU671" s="872">
        <v>0</v>
      </c>
      <c r="BV671" s="872">
        <v>0</v>
      </c>
      <c r="BW671" s="872">
        <v>0</v>
      </c>
      <c r="BX671" s="872">
        <v>0</v>
      </c>
      <c r="BY671" s="872">
        <v>0</v>
      </c>
      <c r="BZ671" s="872">
        <v>0</v>
      </c>
      <c r="CA671" s="872"/>
      <c r="CB671" s="872">
        <v>0</v>
      </c>
      <c r="CC671" s="872">
        <v>0</v>
      </c>
      <c r="CD671" s="872">
        <v>0</v>
      </c>
      <c r="CE671" s="872">
        <v>0</v>
      </c>
      <c r="CF671" s="872">
        <v>0</v>
      </c>
      <c r="CG671" s="872">
        <v>0</v>
      </c>
      <c r="CH671" s="872">
        <v>0</v>
      </c>
      <c r="CI671" s="872">
        <v>0</v>
      </c>
      <c r="CJ671" s="872">
        <v>0</v>
      </c>
      <c r="CK671" s="872">
        <v>0</v>
      </c>
      <c r="CL671" s="872">
        <v>0</v>
      </c>
      <c r="CM671" s="872">
        <v>0</v>
      </c>
      <c r="CN671" s="872">
        <v>0</v>
      </c>
      <c r="CO671" s="872">
        <v>0</v>
      </c>
      <c r="CP671" s="872">
        <v>0</v>
      </c>
      <c r="CQ671" s="872">
        <v>0</v>
      </c>
      <c r="CR671" s="872">
        <v>0</v>
      </c>
      <c r="CS671" s="872">
        <v>0</v>
      </c>
      <c r="CT671" s="872">
        <v>0</v>
      </c>
      <c r="CU671" s="872">
        <v>0</v>
      </c>
      <c r="CV671" s="872">
        <v>0</v>
      </c>
      <c r="CW671" s="872">
        <v>0</v>
      </c>
      <c r="CX671" s="872">
        <v>0</v>
      </c>
      <c r="CY671" s="872">
        <v>0</v>
      </c>
      <c r="CZ671" s="872">
        <v>0</v>
      </c>
      <c r="DA671" s="872">
        <v>0</v>
      </c>
    </row>
    <row r="672" spans="2:105">
      <c r="B672" s="872"/>
      <c r="C672" s="873" t="s">
        <v>682</v>
      </c>
      <c r="D672" s="872"/>
      <c r="E672" s="872" t="s">
        <v>22</v>
      </c>
      <c r="F672" s="872" t="s">
        <v>828</v>
      </c>
      <c r="G672" s="872"/>
      <c r="H672" s="872">
        <v>2013</v>
      </c>
      <c r="I672" s="872"/>
      <c r="J672" s="872">
        <v>112352</v>
      </c>
      <c r="K672" s="872"/>
      <c r="L672" s="764" t="s">
        <v>384</v>
      </c>
      <c r="M672" s="872"/>
      <c r="N672" s="872"/>
      <c r="O672" s="872"/>
      <c r="P672" s="872"/>
      <c r="Q672" s="872"/>
      <c r="R672" s="872"/>
      <c r="S672" s="872"/>
      <c r="T672" s="872"/>
      <c r="U672" s="872" t="s">
        <v>765</v>
      </c>
      <c r="V672" s="872"/>
      <c r="W672" s="872">
        <v>41607</v>
      </c>
      <c r="X672" s="872"/>
      <c r="Y672" s="872"/>
      <c r="Z672" s="872"/>
      <c r="AA672" s="872"/>
      <c r="AB672" s="872"/>
      <c r="AC672" s="872"/>
      <c r="AD672" s="872"/>
      <c r="AE672" s="872"/>
      <c r="AF672" s="872"/>
      <c r="AG672" s="872"/>
      <c r="AH672" s="872"/>
      <c r="AI672" s="872"/>
      <c r="AJ672" s="872"/>
      <c r="AK672" s="872"/>
      <c r="AL672" s="872"/>
      <c r="AM672" s="872"/>
      <c r="AN672" s="872"/>
      <c r="AO672" s="872"/>
      <c r="AP672" s="872"/>
      <c r="AQ672" s="872"/>
      <c r="AR672" s="872"/>
      <c r="AS672" s="872"/>
      <c r="AT672" s="872"/>
      <c r="AU672" s="872"/>
      <c r="AV672" s="872"/>
      <c r="AW672" s="872"/>
      <c r="AX672" s="872"/>
      <c r="AY672" s="872"/>
      <c r="AZ672" s="872"/>
      <c r="BA672" s="872">
        <v>0</v>
      </c>
      <c r="BB672" s="872">
        <v>0</v>
      </c>
      <c r="BC672" s="872">
        <v>0</v>
      </c>
      <c r="BD672" s="872">
        <v>0</v>
      </c>
      <c r="BE672" s="872">
        <v>0</v>
      </c>
      <c r="BF672" s="872">
        <v>0</v>
      </c>
      <c r="BG672" s="872">
        <v>0</v>
      </c>
      <c r="BH672" s="872">
        <v>0</v>
      </c>
      <c r="BI672" s="872">
        <v>0</v>
      </c>
      <c r="BJ672" s="872">
        <v>0</v>
      </c>
      <c r="BK672" s="872">
        <v>0</v>
      </c>
      <c r="BL672" s="872">
        <v>0</v>
      </c>
      <c r="BM672" s="872">
        <v>0</v>
      </c>
      <c r="BN672" s="872">
        <v>0</v>
      </c>
      <c r="BO672" s="872">
        <v>0</v>
      </c>
      <c r="BP672" s="872">
        <v>0</v>
      </c>
      <c r="BQ672" s="872">
        <v>0</v>
      </c>
      <c r="BR672" s="872">
        <v>0</v>
      </c>
      <c r="BS672" s="872">
        <v>0</v>
      </c>
      <c r="BT672" s="872">
        <v>0</v>
      </c>
      <c r="BU672" s="872">
        <v>0</v>
      </c>
      <c r="BV672" s="872">
        <v>0</v>
      </c>
      <c r="BW672" s="872">
        <v>0</v>
      </c>
      <c r="BX672" s="872">
        <v>0</v>
      </c>
      <c r="BY672" s="872">
        <v>0</v>
      </c>
      <c r="BZ672" s="872">
        <v>0</v>
      </c>
      <c r="CA672" s="872"/>
      <c r="CB672" s="872">
        <v>0</v>
      </c>
      <c r="CC672" s="872">
        <v>0</v>
      </c>
      <c r="CD672" s="872">
        <v>0</v>
      </c>
      <c r="CE672" s="872">
        <v>0</v>
      </c>
      <c r="CF672" s="872">
        <v>0</v>
      </c>
      <c r="CG672" s="872">
        <v>0</v>
      </c>
      <c r="CH672" s="872">
        <v>0</v>
      </c>
      <c r="CI672" s="872">
        <v>0</v>
      </c>
      <c r="CJ672" s="872">
        <v>0</v>
      </c>
      <c r="CK672" s="872">
        <v>0</v>
      </c>
      <c r="CL672" s="872">
        <v>0</v>
      </c>
      <c r="CM672" s="872">
        <v>0</v>
      </c>
      <c r="CN672" s="872">
        <v>0</v>
      </c>
      <c r="CO672" s="872">
        <v>0</v>
      </c>
      <c r="CP672" s="872">
        <v>0</v>
      </c>
      <c r="CQ672" s="872">
        <v>0</v>
      </c>
      <c r="CR672" s="872">
        <v>0</v>
      </c>
      <c r="CS672" s="872">
        <v>0</v>
      </c>
      <c r="CT672" s="872">
        <v>0</v>
      </c>
      <c r="CU672" s="872">
        <v>0</v>
      </c>
      <c r="CV672" s="872">
        <v>0</v>
      </c>
      <c r="CW672" s="872">
        <v>0</v>
      </c>
      <c r="CX672" s="872">
        <v>0</v>
      </c>
      <c r="CY672" s="872">
        <v>0</v>
      </c>
      <c r="CZ672" s="872">
        <v>0</v>
      </c>
      <c r="DA672" s="872">
        <v>0</v>
      </c>
    </row>
    <row r="673" spans="2:105">
      <c r="B673" s="872"/>
      <c r="C673" s="873" t="s">
        <v>682</v>
      </c>
      <c r="D673" s="872"/>
      <c r="E673" s="872" t="s">
        <v>22</v>
      </c>
      <c r="F673" s="872" t="s">
        <v>828</v>
      </c>
      <c r="G673" s="872"/>
      <c r="H673" s="872">
        <v>2013</v>
      </c>
      <c r="I673" s="872"/>
      <c r="J673" s="872">
        <v>112352</v>
      </c>
      <c r="K673" s="872"/>
      <c r="L673" s="764" t="s">
        <v>384</v>
      </c>
      <c r="M673" s="872"/>
      <c r="N673" s="872"/>
      <c r="O673" s="872"/>
      <c r="P673" s="872"/>
      <c r="Q673" s="872"/>
      <c r="R673" s="872"/>
      <c r="S673" s="872"/>
      <c r="T673" s="872"/>
      <c r="U673" s="872" t="s">
        <v>765</v>
      </c>
      <c r="V673" s="872"/>
      <c r="W673" s="872">
        <v>41607</v>
      </c>
      <c r="X673" s="872"/>
      <c r="Y673" s="872"/>
      <c r="Z673" s="872"/>
      <c r="AA673" s="872"/>
      <c r="AB673" s="872"/>
      <c r="AC673" s="872"/>
      <c r="AD673" s="872"/>
      <c r="AE673" s="872"/>
      <c r="AF673" s="872"/>
      <c r="AG673" s="872"/>
      <c r="AH673" s="872"/>
      <c r="AI673" s="872"/>
      <c r="AJ673" s="872"/>
      <c r="AK673" s="872"/>
      <c r="AL673" s="872"/>
      <c r="AM673" s="872"/>
      <c r="AN673" s="872"/>
      <c r="AO673" s="872"/>
      <c r="AP673" s="872"/>
      <c r="AQ673" s="872"/>
      <c r="AR673" s="872"/>
      <c r="AS673" s="872"/>
      <c r="AT673" s="872"/>
      <c r="AU673" s="872"/>
      <c r="AV673" s="872"/>
      <c r="AW673" s="872"/>
      <c r="AX673" s="872"/>
      <c r="AY673" s="872"/>
      <c r="AZ673" s="872"/>
      <c r="BA673" s="872">
        <v>0</v>
      </c>
      <c r="BB673" s="872">
        <v>0</v>
      </c>
      <c r="BC673" s="872">
        <v>0</v>
      </c>
      <c r="BD673" s="872">
        <v>0</v>
      </c>
      <c r="BE673" s="872">
        <v>0</v>
      </c>
      <c r="BF673" s="872">
        <v>0</v>
      </c>
      <c r="BG673" s="872">
        <v>0</v>
      </c>
      <c r="BH673" s="872">
        <v>0</v>
      </c>
      <c r="BI673" s="872">
        <v>0</v>
      </c>
      <c r="BJ673" s="872">
        <v>0</v>
      </c>
      <c r="BK673" s="872">
        <v>0</v>
      </c>
      <c r="BL673" s="872">
        <v>0</v>
      </c>
      <c r="BM673" s="872">
        <v>0</v>
      </c>
      <c r="BN673" s="872">
        <v>0</v>
      </c>
      <c r="BO673" s="872">
        <v>0</v>
      </c>
      <c r="BP673" s="872">
        <v>0</v>
      </c>
      <c r="BQ673" s="872">
        <v>0</v>
      </c>
      <c r="BR673" s="872">
        <v>0</v>
      </c>
      <c r="BS673" s="872">
        <v>0</v>
      </c>
      <c r="BT673" s="872">
        <v>0</v>
      </c>
      <c r="BU673" s="872">
        <v>0</v>
      </c>
      <c r="BV673" s="872">
        <v>0</v>
      </c>
      <c r="BW673" s="872">
        <v>0</v>
      </c>
      <c r="BX673" s="872">
        <v>0</v>
      </c>
      <c r="BY673" s="872">
        <v>0</v>
      </c>
      <c r="BZ673" s="872">
        <v>0</v>
      </c>
      <c r="CA673" s="872"/>
      <c r="CB673" s="872">
        <v>0</v>
      </c>
      <c r="CC673" s="872">
        <v>0</v>
      </c>
      <c r="CD673" s="872">
        <v>0</v>
      </c>
      <c r="CE673" s="872">
        <v>0</v>
      </c>
      <c r="CF673" s="872">
        <v>0</v>
      </c>
      <c r="CG673" s="872">
        <v>0</v>
      </c>
      <c r="CH673" s="872">
        <v>0</v>
      </c>
      <c r="CI673" s="872">
        <v>0</v>
      </c>
      <c r="CJ673" s="872">
        <v>0</v>
      </c>
      <c r="CK673" s="872">
        <v>0</v>
      </c>
      <c r="CL673" s="872">
        <v>0</v>
      </c>
      <c r="CM673" s="872">
        <v>0</v>
      </c>
      <c r="CN673" s="872">
        <v>0</v>
      </c>
      <c r="CO673" s="872">
        <v>0</v>
      </c>
      <c r="CP673" s="872">
        <v>0</v>
      </c>
      <c r="CQ673" s="872">
        <v>0</v>
      </c>
      <c r="CR673" s="872">
        <v>0</v>
      </c>
      <c r="CS673" s="872">
        <v>0</v>
      </c>
      <c r="CT673" s="872">
        <v>0</v>
      </c>
      <c r="CU673" s="872">
        <v>0</v>
      </c>
      <c r="CV673" s="872">
        <v>0</v>
      </c>
      <c r="CW673" s="872">
        <v>0</v>
      </c>
      <c r="CX673" s="872">
        <v>0</v>
      </c>
      <c r="CY673" s="872">
        <v>0</v>
      </c>
      <c r="CZ673" s="872">
        <v>0</v>
      </c>
      <c r="DA673" s="872">
        <v>0</v>
      </c>
    </row>
    <row r="674" spans="2:105">
      <c r="B674" s="872"/>
      <c r="C674" s="873" t="s">
        <v>682</v>
      </c>
      <c r="D674" s="872"/>
      <c r="E674" s="872" t="s">
        <v>22</v>
      </c>
      <c r="F674" s="872" t="s">
        <v>828</v>
      </c>
      <c r="G674" s="872"/>
      <c r="H674" s="872">
        <v>2013</v>
      </c>
      <c r="I674" s="872"/>
      <c r="J674" s="872">
        <v>112352</v>
      </c>
      <c r="K674" s="872"/>
      <c r="L674" s="764" t="s">
        <v>384</v>
      </c>
      <c r="M674" s="872"/>
      <c r="N674" s="872"/>
      <c r="O674" s="872"/>
      <c r="P674" s="872"/>
      <c r="Q674" s="872"/>
      <c r="R674" s="872"/>
      <c r="S674" s="872"/>
      <c r="T674" s="872"/>
      <c r="U674" s="872" t="s">
        <v>765</v>
      </c>
      <c r="V674" s="872"/>
      <c r="W674" s="872">
        <v>41607</v>
      </c>
      <c r="X674" s="872"/>
      <c r="Y674" s="872"/>
      <c r="Z674" s="872"/>
      <c r="AA674" s="872"/>
      <c r="AB674" s="872"/>
      <c r="AC674" s="872"/>
      <c r="AD674" s="872"/>
      <c r="AE674" s="872"/>
      <c r="AF674" s="872"/>
      <c r="AG674" s="872"/>
      <c r="AH674" s="872"/>
      <c r="AI674" s="872"/>
      <c r="AJ674" s="872"/>
      <c r="AK674" s="872"/>
      <c r="AL674" s="872"/>
      <c r="AM674" s="872"/>
      <c r="AN674" s="872"/>
      <c r="AO674" s="872"/>
      <c r="AP674" s="872"/>
      <c r="AQ674" s="872"/>
      <c r="AR674" s="872"/>
      <c r="AS674" s="872"/>
      <c r="AT674" s="872"/>
      <c r="AU674" s="872"/>
      <c r="AV674" s="872"/>
      <c r="AW674" s="872"/>
      <c r="AX674" s="872"/>
      <c r="AY674" s="872"/>
      <c r="AZ674" s="872"/>
      <c r="BA674" s="872">
        <v>0</v>
      </c>
      <c r="BB674" s="872">
        <v>0</v>
      </c>
      <c r="BC674" s="872">
        <v>0</v>
      </c>
      <c r="BD674" s="872">
        <v>0</v>
      </c>
      <c r="BE674" s="872">
        <v>0</v>
      </c>
      <c r="BF674" s="872">
        <v>0</v>
      </c>
      <c r="BG674" s="872">
        <v>0</v>
      </c>
      <c r="BH674" s="872">
        <v>0</v>
      </c>
      <c r="BI674" s="872">
        <v>0</v>
      </c>
      <c r="BJ674" s="872">
        <v>0</v>
      </c>
      <c r="BK674" s="872">
        <v>0</v>
      </c>
      <c r="BL674" s="872">
        <v>0</v>
      </c>
      <c r="BM674" s="872">
        <v>0</v>
      </c>
      <c r="BN674" s="872">
        <v>0</v>
      </c>
      <c r="BO674" s="872">
        <v>0</v>
      </c>
      <c r="BP674" s="872">
        <v>0</v>
      </c>
      <c r="BQ674" s="872">
        <v>0</v>
      </c>
      <c r="BR674" s="872">
        <v>0</v>
      </c>
      <c r="BS674" s="872">
        <v>0</v>
      </c>
      <c r="BT674" s="872">
        <v>0</v>
      </c>
      <c r="BU674" s="872">
        <v>0</v>
      </c>
      <c r="BV674" s="872">
        <v>0</v>
      </c>
      <c r="BW674" s="872">
        <v>0</v>
      </c>
      <c r="BX674" s="872">
        <v>0</v>
      </c>
      <c r="BY674" s="872">
        <v>0</v>
      </c>
      <c r="BZ674" s="872">
        <v>0</v>
      </c>
      <c r="CA674" s="872"/>
      <c r="CB674" s="872">
        <v>0</v>
      </c>
      <c r="CC674" s="872">
        <v>0</v>
      </c>
      <c r="CD674" s="872">
        <v>0</v>
      </c>
      <c r="CE674" s="872">
        <v>0</v>
      </c>
      <c r="CF674" s="872">
        <v>0</v>
      </c>
      <c r="CG674" s="872">
        <v>0</v>
      </c>
      <c r="CH674" s="872">
        <v>0</v>
      </c>
      <c r="CI674" s="872">
        <v>0</v>
      </c>
      <c r="CJ674" s="872">
        <v>0</v>
      </c>
      <c r="CK674" s="872">
        <v>0</v>
      </c>
      <c r="CL674" s="872">
        <v>0</v>
      </c>
      <c r="CM674" s="872">
        <v>0</v>
      </c>
      <c r="CN674" s="872">
        <v>0</v>
      </c>
      <c r="CO674" s="872">
        <v>0</v>
      </c>
      <c r="CP674" s="872">
        <v>0</v>
      </c>
      <c r="CQ674" s="872">
        <v>0</v>
      </c>
      <c r="CR674" s="872">
        <v>0</v>
      </c>
      <c r="CS674" s="872">
        <v>0</v>
      </c>
      <c r="CT674" s="872">
        <v>0</v>
      </c>
      <c r="CU674" s="872">
        <v>0</v>
      </c>
      <c r="CV674" s="872">
        <v>0</v>
      </c>
      <c r="CW674" s="872">
        <v>0</v>
      </c>
      <c r="CX674" s="872">
        <v>0</v>
      </c>
      <c r="CY674" s="872">
        <v>0</v>
      </c>
      <c r="CZ674" s="872">
        <v>0</v>
      </c>
      <c r="DA674" s="872">
        <v>0</v>
      </c>
    </row>
    <row r="675" spans="2:105">
      <c r="B675" s="872"/>
      <c r="C675" s="873" t="s">
        <v>682</v>
      </c>
      <c r="D675" s="872"/>
      <c r="E675" s="872" t="s">
        <v>22</v>
      </c>
      <c r="F675" s="872" t="s">
        <v>828</v>
      </c>
      <c r="G675" s="872"/>
      <c r="H675" s="872">
        <v>2013</v>
      </c>
      <c r="I675" s="872"/>
      <c r="J675" s="872">
        <v>112352</v>
      </c>
      <c r="K675" s="872"/>
      <c r="L675" s="764" t="s">
        <v>384</v>
      </c>
      <c r="M675" s="872"/>
      <c r="N675" s="872"/>
      <c r="O675" s="872"/>
      <c r="P675" s="872"/>
      <c r="Q675" s="872"/>
      <c r="R675" s="872"/>
      <c r="S675" s="872"/>
      <c r="T675" s="872"/>
      <c r="U675" s="872" t="s">
        <v>764</v>
      </c>
      <c r="V675" s="872"/>
      <c r="W675" s="872">
        <v>41607</v>
      </c>
      <c r="X675" s="872"/>
      <c r="Y675" s="872"/>
      <c r="Z675" s="872"/>
      <c r="AA675" s="872"/>
      <c r="AB675" s="872"/>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v>0</v>
      </c>
      <c r="BB675" s="872">
        <v>0</v>
      </c>
      <c r="BC675" s="872">
        <v>0</v>
      </c>
      <c r="BD675" s="872">
        <v>0</v>
      </c>
      <c r="BE675" s="872">
        <v>0</v>
      </c>
      <c r="BF675" s="872">
        <v>0</v>
      </c>
      <c r="BG675" s="872">
        <v>0</v>
      </c>
      <c r="BH675" s="872">
        <v>0</v>
      </c>
      <c r="BI675" s="872">
        <v>0</v>
      </c>
      <c r="BJ675" s="872">
        <v>0</v>
      </c>
      <c r="BK675" s="872">
        <v>0</v>
      </c>
      <c r="BL675" s="872">
        <v>0</v>
      </c>
      <c r="BM675" s="872">
        <v>0</v>
      </c>
      <c r="BN675" s="872">
        <v>0</v>
      </c>
      <c r="BO675" s="872">
        <v>0</v>
      </c>
      <c r="BP675" s="872">
        <v>0</v>
      </c>
      <c r="BQ675" s="872">
        <v>0</v>
      </c>
      <c r="BR675" s="872">
        <v>0</v>
      </c>
      <c r="BS675" s="872">
        <v>0</v>
      </c>
      <c r="BT675" s="872">
        <v>0</v>
      </c>
      <c r="BU675" s="872">
        <v>0</v>
      </c>
      <c r="BV675" s="872">
        <v>0</v>
      </c>
      <c r="BW675" s="872">
        <v>0</v>
      </c>
      <c r="BX675" s="872">
        <v>0</v>
      </c>
      <c r="BY675" s="872">
        <v>0</v>
      </c>
      <c r="BZ675" s="872">
        <v>0</v>
      </c>
      <c r="CA675" s="872"/>
      <c r="CB675" s="872">
        <v>0</v>
      </c>
      <c r="CC675" s="872">
        <v>0</v>
      </c>
      <c r="CD675" s="872">
        <v>0</v>
      </c>
      <c r="CE675" s="872">
        <v>0</v>
      </c>
      <c r="CF675" s="872">
        <v>0</v>
      </c>
      <c r="CG675" s="872">
        <v>0</v>
      </c>
      <c r="CH675" s="872">
        <v>0</v>
      </c>
      <c r="CI675" s="872">
        <v>0</v>
      </c>
      <c r="CJ675" s="872">
        <v>0</v>
      </c>
      <c r="CK675" s="872">
        <v>0</v>
      </c>
      <c r="CL675" s="872">
        <v>0</v>
      </c>
      <c r="CM675" s="872">
        <v>0</v>
      </c>
      <c r="CN675" s="872">
        <v>0</v>
      </c>
      <c r="CO675" s="872">
        <v>0</v>
      </c>
      <c r="CP675" s="872">
        <v>0</v>
      </c>
      <c r="CQ675" s="872">
        <v>0</v>
      </c>
      <c r="CR675" s="872">
        <v>0</v>
      </c>
      <c r="CS675" s="872">
        <v>0</v>
      </c>
      <c r="CT675" s="872">
        <v>0</v>
      </c>
      <c r="CU675" s="872">
        <v>0</v>
      </c>
      <c r="CV675" s="872">
        <v>0</v>
      </c>
      <c r="CW675" s="872">
        <v>0</v>
      </c>
      <c r="CX675" s="872">
        <v>0</v>
      </c>
      <c r="CY675" s="872">
        <v>0</v>
      </c>
      <c r="CZ675" s="872">
        <v>0</v>
      </c>
      <c r="DA675" s="872">
        <v>0</v>
      </c>
    </row>
    <row r="676" spans="2:105">
      <c r="B676" s="872"/>
      <c r="C676" s="873" t="s">
        <v>682</v>
      </c>
      <c r="D676" s="872"/>
      <c r="E676" s="872" t="s">
        <v>22</v>
      </c>
      <c r="F676" s="872" t="s">
        <v>828</v>
      </c>
      <c r="G676" s="872"/>
      <c r="H676" s="872">
        <v>2013</v>
      </c>
      <c r="I676" s="872"/>
      <c r="J676" s="872">
        <v>112352</v>
      </c>
      <c r="K676" s="872"/>
      <c r="L676" s="764" t="s">
        <v>384</v>
      </c>
      <c r="M676" s="872"/>
      <c r="N676" s="872"/>
      <c r="O676" s="872"/>
      <c r="P676" s="872"/>
      <c r="Q676" s="872"/>
      <c r="R676" s="872"/>
      <c r="S676" s="872"/>
      <c r="T676" s="872"/>
      <c r="U676" s="872" t="s">
        <v>764</v>
      </c>
      <c r="V676" s="872"/>
      <c r="W676" s="872">
        <v>41607</v>
      </c>
      <c r="X676" s="872"/>
      <c r="Y676" s="872"/>
      <c r="Z676" s="872"/>
      <c r="AA676" s="872"/>
      <c r="AB676" s="872"/>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v>0</v>
      </c>
      <c r="BB676" s="872">
        <v>0</v>
      </c>
      <c r="BC676" s="872">
        <v>0</v>
      </c>
      <c r="BD676" s="872">
        <v>0</v>
      </c>
      <c r="BE676" s="872">
        <v>0</v>
      </c>
      <c r="BF676" s="872">
        <v>0</v>
      </c>
      <c r="BG676" s="872">
        <v>0</v>
      </c>
      <c r="BH676" s="872">
        <v>0</v>
      </c>
      <c r="BI676" s="872">
        <v>0</v>
      </c>
      <c r="BJ676" s="872">
        <v>0</v>
      </c>
      <c r="BK676" s="872">
        <v>0</v>
      </c>
      <c r="BL676" s="872">
        <v>0</v>
      </c>
      <c r="BM676" s="872">
        <v>0</v>
      </c>
      <c r="BN676" s="872">
        <v>0</v>
      </c>
      <c r="BO676" s="872">
        <v>0</v>
      </c>
      <c r="BP676" s="872">
        <v>0</v>
      </c>
      <c r="BQ676" s="872">
        <v>0</v>
      </c>
      <c r="BR676" s="872">
        <v>0</v>
      </c>
      <c r="BS676" s="872">
        <v>0</v>
      </c>
      <c r="BT676" s="872">
        <v>0</v>
      </c>
      <c r="BU676" s="872">
        <v>0</v>
      </c>
      <c r="BV676" s="872">
        <v>0</v>
      </c>
      <c r="BW676" s="872">
        <v>0</v>
      </c>
      <c r="BX676" s="872">
        <v>0</v>
      </c>
      <c r="BY676" s="872">
        <v>0</v>
      </c>
      <c r="BZ676" s="872">
        <v>0</v>
      </c>
      <c r="CA676" s="872"/>
      <c r="CB676" s="872">
        <v>0</v>
      </c>
      <c r="CC676" s="872">
        <v>0</v>
      </c>
      <c r="CD676" s="872">
        <v>0</v>
      </c>
      <c r="CE676" s="872">
        <v>0</v>
      </c>
      <c r="CF676" s="872">
        <v>0</v>
      </c>
      <c r="CG676" s="872">
        <v>0</v>
      </c>
      <c r="CH676" s="872">
        <v>0</v>
      </c>
      <c r="CI676" s="872">
        <v>0</v>
      </c>
      <c r="CJ676" s="872">
        <v>0</v>
      </c>
      <c r="CK676" s="872">
        <v>0</v>
      </c>
      <c r="CL676" s="872">
        <v>0</v>
      </c>
      <c r="CM676" s="872">
        <v>0</v>
      </c>
      <c r="CN676" s="872">
        <v>0</v>
      </c>
      <c r="CO676" s="872">
        <v>0</v>
      </c>
      <c r="CP676" s="872">
        <v>0</v>
      </c>
      <c r="CQ676" s="872">
        <v>0</v>
      </c>
      <c r="CR676" s="872">
        <v>0</v>
      </c>
      <c r="CS676" s="872">
        <v>0</v>
      </c>
      <c r="CT676" s="872">
        <v>0</v>
      </c>
      <c r="CU676" s="872">
        <v>0</v>
      </c>
      <c r="CV676" s="872">
        <v>0</v>
      </c>
      <c r="CW676" s="872">
        <v>0</v>
      </c>
      <c r="CX676" s="872">
        <v>0</v>
      </c>
      <c r="CY676" s="872">
        <v>0</v>
      </c>
      <c r="CZ676" s="872">
        <v>0</v>
      </c>
      <c r="DA676" s="872">
        <v>0</v>
      </c>
    </row>
    <row r="677" spans="2:105">
      <c r="B677" s="872"/>
      <c r="C677" s="873" t="s">
        <v>682</v>
      </c>
      <c r="D677" s="872"/>
      <c r="E677" s="872" t="s">
        <v>22</v>
      </c>
      <c r="F677" s="872" t="s">
        <v>828</v>
      </c>
      <c r="G677" s="872"/>
      <c r="H677" s="872">
        <v>2013</v>
      </c>
      <c r="I677" s="872"/>
      <c r="J677" s="872">
        <v>112352</v>
      </c>
      <c r="K677" s="872"/>
      <c r="L677" s="764" t="s">
        <v>384</v>
      </c>
      <c r="M677" s="872"/>
      <c r="N677" s="872"/>
      <c r="O677" s="872"/>
      <c r="P677" s="872"/>
      <c r="Q677" s="872"/>
      <c r="R677" s="872"/>
      <c r="S677" s="872"/>
      <c r="T677" s="872"/>
      <c r="U677" s="872" t="s">
        <v>764</v>
      </c>
      <c r="V677" s="872"/>
      <c r="W677" s="872">
        <v>41607</v>
      </c>
      <c r="X677" s="872"/>
      <c r="Y677" s="872"/>
      <c r="Z677" s="872"/>
      <c r="AA677" s="872"/>
      <c r="AB677" s="872"/>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v>0</v>
      </c>
      <c r="BB677" s="872">
        <v>0</v>
      </c>
      <c r="BC677" s="872">
        <v>0</v>
      </c>
      <c r="BD677" s="872">
        <v>0</v>
      </c>
      <c r="BE677" s="872">
        <v>0</v>
      </c>
      <c r="BF677" s="872">
        <v>0</v>
      </c>
      <c r="BG677" s="872">
        <v>0</v>
      </c>
      <c r="BH677" s="872">
        <v>0</v>
      </c>
      <c r="BI677" s="872">
        <v>0</v>
      </c>
      <c r="BJ677" s="872">
        <v>0</v>
      </c>
      <c r="BK677" s="872">
        <v>0</v>
      </c>
      <c r="BL677" s="872">
        <v>0</v>
      </c>
      <c r="BM677" s="872">
        <v>0</v>
      </c>
      <c r="BN677" s="872">
        <v>0</v>
      </c>
      <c r="BO677" s="872">
        <v>0</v>
      </c>
      <c r="BP677" s="872">
        <v>0</v>
      </c>
      <c r="BQ677" s="872">
        <v>0</v>
      </c>
      <c r="BR677" s="872">
        <v>0</v>
      </c>
      <c r="BS677" s="872">
        <v>0</v>
      </c>
      <c r="BT677" s="872">
        <v>0</v>
      </c>
      <c r="BU677" s="872">
        <v>0</v>
      </c>
      <c r="BV677" s="872">
        <v>0</v>
      </c>
      <c r="BW677" s="872">
        <v>0</v>
      </c>
      <c r="BX677" s="872">
        <v>0</v>
      </c>
      <c r="BY677" s="872">
        <v>0</v>
      </c>
      <c r="BZ677" s="872">
        <v>0</v>
      </c>
      <c r="CA677" s="872"/>
      <c r="CB677" s="872">
        <v>0</v>
      </c>
      <c r="CC677" s="872">
        <v>0</v>
      </c>
      <c r="CD677" s="872">
        <v>0</v>
      </c>
      <c r="CE677" s="872">
        <v>0</v>
      </c>
      <c r="CF677" s="872">
        <v>0</v>
      </c>
      <c r="CG677" s="872">
        <v>0</v>
      </c>
      <c r="CH677" s="872">
        <v>0</v>
      </c>
      <c r="CI677" s="872">
        <v>0</v>
      </c>
      <c r="CJ677" s="872">
        <v>0</v>
      </c>
      <c r="CK677" s="872">
        <v>0</v>
      </c>
      <c r="CL677" s="872">
        <v>0</v>
      </c>
      <c r="CM677" s="872">
        <v>0</v>
      </c>
      <c r="CN677" s="872">
        <v>0</v>
      </c>
      <c r="CO677" s="872">
        <v>0</v>
      </c>
      <c r="CP677" s="872">
        <v>0</v>
      </c>
      <c r="CQ677" s="872">
        <v>0</v>
      </c>
      <c r="CR677" s="872">
        <v>0</v>
      </c>
      <c r="CS677" s="872">
        <v>0</v>
      </c>
      <c r="CT677" s="872">
        <v>0</v>
      </c>
      <c r="CU677" s="872">
        <v>0</v>
      </c>
      <c r="CV677" s="872">
        <v>0</v>
      </c>
      <c r="CW677" s="872">
        <v>0</v>
      </c>
      <c r="CX677" s="872">
        <v>0</v>
      </c>
      <c r="CY677" s="872">
        <v>0</v>
      </c>
      <c r="CZ677" s="872">
        <v>0</v>
      </c>
      <c r="DA677" s="872">
        <v>0</v>
      </c>
    </row>
    <row r="678" spans="2:105">
      <c r="B678" s="872"/>
      <c r="C678" s="873" t="s">
        <v>682</v>
      </c>
      <c r="D678" s="872"/>
      <c r="E678" s="872" t="s">
        <v>22</v>
      </c>
      <c r="F678" s="872" t="s">
        <v>828</v>
      </c>
      <c r="G678" s="872"/>
      <c r="H678" s="872">
        <v>2013</v>
      </c>
      <c r="I678" s="872"/>
      <c r="J678" s="872">
        <v>112352</v>
      </c>
      <c r="K678" s="872"/>
      <c r="L678" s="764" t="s">
        <v>384</v>
      </c>
      <c r="M678" s="872"/>
      <c r="N678" s="872"/>
      <c r="O678" s="872"/>
      <c r="P678" s="872"/>
      <c r="Q678" s="872"/>
      <c r="R678" s="872"/>
      <c r="S678" s="872"/>
      <c r="T678" s="872"/>
      <c r="U678" s="872" t="s">
        <v>764</v>
      </c>
      <c r="V678" s="872"/>
      <c r="W678" s="872">
        <v>41607</v>
      </c>
      <c r="X678" s="872"/>
      <c r="Y678" s="872"/>
      <c r="Z678" s="872"/>
      <c r="AA678" s="872"/>
      <c r="AB678" s="872"/>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v>0</v>
      </c>
      <c r="BB678" s="872">
        <v>0</v>
      </c>
      <c r="BC678" s="872">
        <v>0</v>
      </c>
      <c r="BD678" s="872">
        <v>0</v>
      </c>
      <c r="BE678" s="872">
        <v>0</v>
      </c>
      <c r="BF678" s="872">
        <v>0</v>
      </c>
      <c r="BG678" s="872">
        <v>0</v>
      </c>
      <c r="BH678" s="872">
        <v>0</v>
      </c>
      <c r="BI678" s="872">
        <v>0</v>
      </c>
      <c r="BJ678" s="872">
        <v>0</v>
      </c>
      <c r="BK678" s="872">
        <v>0</v>
      </c>
      <c r="BL678" s="872">
        <v>0</v>
      </c>
      <c r="BM678" s="872">
        <v>0</v>
      </c>
      <c r="BN678" s="872">
        <v>0</v>
      </c>
      <c r="BO678" s="872">
        <v>0</v>
      </c>
      <c r="BP678" s="872">
        <v>0</v>
      </c>
      <c r="BQ678" s="872">
        <v>0</v>
      </c>
      <c r="BR678" s="872">
        <v>0</v>
      </c>
      <c r="BS678" s="872">
        <v>0</v>
      </c>
      <c r="BT678" s="872">
        <v>0</v>
      </c>
      <c r="BU678" s="872">
        <v>0</v>
      </c>
      <c r="BV678" s="872">
        <v>0</v>
      </c>
      <c r="BW678" s="872">
        <v>0</v>
      </c>
      <c r="BX678" s="872">
        <v>0</v>
      </c>
      <c r="BY678" s="872">
        <v>0</v>
      </c>
      <c r="BZ678" s="872">
        <v>0</v>
      </c>
      <c r="CA678" s="872"/>
      <c r="CB678" s="872">
        <v>0</v>
      </c>
      <c r="CC678" s="872">
        <v>0</v>
      </c>
      <c r="CD678" s="872">
        <v>0</v>
      </c>
      <c r="CE678" s="872">
        <v>0</v>
      </c>
      <c r="CF678" s="872">
        <v>0</v>
      </c>
      <c r="CG678" s="872">
        <v>0</v>
      </c>
      <c r="CH678" s="872">
        <v>0</v>
      </c>
      <c r="CI678" s="872">
        <v>0</v>
      </c>
      <c r="CJ678" s="872">
        <v>0</v>
      </c>
      <c r="CK678" s="872">
        <v>0</v>
      </c>
      <c r="CL678" s="872">
        <v>0</v>
      </c>
      <c r="CM678" s="872">
        <v>0</v>
      </c>
      <c r="CN678" s="872">
        <v>0</v>
      </c>
      <c r="CO678" s="872">
        <v>0</v>
      </c>
      <c r="CP678" s="872">
        <v>0</v>
      </c>
      <c r="CQ678" s="872">
        <v>0</v>
      </c>
      <c r="CR678" s="872">
        <v>0</v>
      </c>
      <c r="CS678" s="872">
        <v>0</v>
      </c>
      <c r="CT678" s="872">
        <v>0</v>
      </c>
      <c r="CU678" s="872">
        <v>0</v>
      </c>
      <c r="CV678" s="872">
        <v>0</v>
      </c>
      <c r="CW678" s="872">
        <v>0</v>
      </c>
      <c r="CX678" s="872">
        <v>0</v>
      </c>
      <c r="CY678" s="872">
        <v>0</v>
      </c>
      <c r="CZ678" s="872">
        <v>0</v>
      </c>
      <c r="DA678" s="872">
        <v>0</v>
      </c>
    </row>
    <row r="679" spans="2:105">
      <c r="B679" s="872"/>
      <c r="C679" s="873" t="s">
        <v>682</v>
      </c>
      <c r="D679" s="872"/>
      <c r="E679" s="872" t="s">
        <v>22</v>
      </c>
      <c r="F679" s="872" t="s">
        <v>828</v>
      </c>
      <c r="G679" s="872"/>
      <c r="H679" s="872">
        <v>2013</v>
      </c>
      <c r="I679" s="872"/>
      <c r="J679" s="872">
        <v>112352</v>
      </c>
      <c r="K679" s="872"/>
      <c r="L679" s="764" t="s">
        <v>384</v>
      </c>
      <c r="M679" s="872"/>
      <c r="N679" s="872"/>
      <c r="O679" s="872"/>
      <c r="P679" s="872"/>
      <c r="Q679" s="872"/>
      <c r="R679" s="872"/>
      <c r="S679" s="872"/>
      <c r="T679" s="872"/>
      <c r="U679" s="872" t="s">
        <v>764</v>
      </c>
      <c r="V679" s="872"/>
      <c r="W679" s="872">
        <v>41607</v>
      </c>
      <c r="X679" s="872"/>
      <c r="Y679" s="872"/>
      <c r="Z679" s="872"/>
      <c r="AA679" s="872"/>
      <c r="AB679" s="872"/>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v>0</v>
      </c>
      <c r="BB679" s="872">
        <v>0</v>
      </c>
      <c r="BC679" s="872">
        <v>0</v>
      </c>
      <c r="BD679" s="872">
        <v>0</v>
      </c>
      <c r="BE679" s="872">
        <v>0</v>
      </c>
      <c r="BF679" s="872">
        <v>0</v>
      </c>
      <c r="BG679" s="872">
        <v>0</v>
      </c>
      <c r="BH679" s="872">
        <v>0</v>
      </c>
      <c r="BI679" s="872">
        <v>0</v>
      </c>
      <c r="BJ679" s="872">
        <v>0</v>
      </c>
      <c r="BK679" s="872">
        <v>0</v>
      </c>
      <c r="BL679" s="872">
        <v>0</v>
      </c>
      <c r="BM679" s="872">
        <v>0</v>
      </c>
      <c r="BN679" s="872">
        <v>0</v>
      </c>
      <c r="BO679" s="872">
        <v>0</v>
      </c>
      <c r="BP679" s="872">
        <v>0</v>
      </c>
      <c r="BQ679" s="872">
        <v>0</v>
      </c>
      <c r="BR679" s="872">
        <v>0</v>
      </c>
      <c r="BS679" s="872">
        <v>0</v>
      </c>
      <c r="BT679" s="872">
        <v>0</v>
      </c>
      <c r="BU679" s="872">
        <v>0</v>
      </c>
      <c r="BV679" s="872">
        <v>0</v>
      </c>
      <c r="BW679" s="872">
        <v>0</v>
      </c>
      <c r="BX679" s="872">
        <v>0</v>
      </c>
      <c r="BY679" s="872">
        <v>0</v>
      </c>
      <c r="BZ679" s="872">
        <v>0</v>
      </c>
      <c r="CA679" s="872"/>
      <c r="CB679" s="872">
        <v>0</v>
      </c>
      <c r="CC679" s="872">
        <v>0</v>
      </c>
      <c r="CD679" s="872">
        <v>0</v>
      </c>
      <c r="CE679" s="872">
        <v>0</v>
      </c>
      <c r="CF679" s="872">
        <v>0</v>
      </c>
      <c r="CG679" s="872">
        <v>0</v>
      </c>
      <c r="CH679" s="872">
        <v>0</v>
      </c>
      <c r="CI679" s="872">
        <v>0</v>
      </c>
      <c r="CJ679" s="872">
        <v>0</v>
      </c>
      <c r="CK679" s="872">
        <v>0</v>
      </c>
      <c r="CL679" s="872">
        <v>0</v>
      </c>
      <c r="CM679" s="872">
        <v>0</v>
      </c>
      <c r="CN679" s="872">
        <v>0</v>
      </c>
      <c r="CO679" s="872">
        <v>0</v>
      </c>
      <c r="CP679" s="872">
        <v>0</v>
      </c>
      <c r="CQ679" s="872">
        <v>0</v>
      </c>
      <c r="CR679" s="872">
        <v>0</v>
      </c>
      <c r="CS679" s="872">
        <v>0</v>
      </c>
      <c r="CT679" s="872">
        <v>0</v>
      </c>
      <c r="CU679" s="872">
        <v>0</v>
      </c>
      <c r="CV679" s="872">
        <v>0</v>
      </c>
      <c r="CW679" s="872">
        <v>0</v>
      </c>
      <c r="CX679" s="872">
        <v>0</v>
      </c>
      <c r="CY679" s="872">
        <v>0</v>
      </c>
      <c r="CZ679" s="872">
        <v>0</v>
      </c>
      <c r="DA679" s="872">
        <v>0</v>
      </c>
    </row>
    <row r="680" spans="2:105">
      <c r="B680" s="872"/>
      <c r="C680" s="873" t="s">
        <v>682</v>
      </c>
      <c r="D680" s="872"/>
      <c r="E680" s="872" t="s">
        <v>22</v>
      </c>
      <c r="F680" s="872" t="s">
        <v>828</v>
      </c>
      <c r="G680" s="872"/>
      <c r="H680" s="872">
        <v>2013</v>
      </c>
      <c r="I680" s="872"/>
      <c r="J680" s="872">
        <v>115302</v>
      </c>
      <c r="K680" s="872"/>
      <c r="L680" s="764" t="s">
        <v>384</v>
      </c>
      <c r="M680" s="872"/>
      <c r="N680" s="872"/>
      <c r="O680" s="872"/>
      <c r="P680" s="872"/>
      <c r="Q680" s="872"/>
      <c r="R680" s="872"/>
      <c r="S680" s="872"/>
      <c r="T680" s="872"/>
      <c r="U680" s="872" t="s">
        <v>763</v>
      </c>
      <c r="V680" s="872"/>
      <c r="W680" s="872">
        <v>41432</v>
      </c>
      <c r="X680" s="872"/>
      <c r="Y680" s="872"/>
      <c r="Z680" s="872"/>
      <c r="AA680" s="872"/>
      <c r="AB680" s="872"/>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v>63370.531622544964</v>
      </c>
      <c r="BB680" s="872">
        <v>63370.531622544964</v>
      </c>
      <c r="BC680" s="872">
        <v>63370.531622544964</v>
      </c>
      <c r="BD680" s="872">
        <v>63370.531622544964</v>
      </c>
      <c r="BE680" s="872">
        <v>63370.531622544964</v>
      </c>
      <c r="BF680" s="872">
        <v>63370.531622544964</v>
      </c>
      <c r="BG680" s="872">
        <v>63370.531622544964</v>
      </c>
      <c r="BH680" s="872">
        <v>63370.531622544964</v>
      </c>
      <c r="BI680" s="872">
        <v>63370.531622544964</v>
      </c>
      <c r="BJ680" s="872">
        <v>63370.531622544964</v>
      </c>
      <c r="BK680" s="872">
        <v>63370.531622544964</v>
      </c>
      <c r="BL680" s="872">
        <v>63370.531622544964</v>
      </c>
      <c r="BM680" s="872">
        <v>63370.531622544964</v>
      </c>
      <c r="BN680" s="872">
        <v>63370.531622544964</v>
      </c>
      <c r="BO680" s="872">
        <v>63370.531622544964</v>
      </c>
      <c r="BP680" s="872">
        <v>63370.531622544964</v>
      </c>
      <c r="BQ680" s="872">
        <v>63370.531622544964</v>
      </c>
      <c r="BR680" s="872">
        <v>63370.531622544964</v>
      </c>
      <c r="BS680" s="872">
        <v>63370.531622544964</v>
      </c>
      <c r="BT680" s="872">
        <v>63370.531622544964</v>
      </c>
      <c r="BU680" s="872">
        <v>63370.531622544964</v>
      </c>
      <c r="BV680" s="872">
        <v>63370.531622544964</v>
      </c>
      <c r="BW680" s="872">
        <v>63370.531622544964</v>
      </c>
      <c r="BX680" s="872">
        <v>63370.531622544964</v>
      </c>
      <c r="BY680" s="872">
        <v>63370.531622544964</v>
      </c>
      <c r="BZ680" s="872">
        <v>63370.531622544964</v>
      </c>
      <c r="CA680" s="872"/>
      <c r="CB680" s="872">
        <v>9.3132717741356696</v>
      </c>
      <c r="CC680" s="872">
        <v>9.3132717741356696</v>
      </c>
      <c r="CD680" s="872">
        <v>9.3132717741356696</v>
      </c>
      <c r="CE680" s="872">
        <v>9.3132717741356696</v>
      </c>
      <c r="CF680" s="872">
        <v>9.3132717741356696</v>
      </c>
      <c r="CG680" s="872">
        <v>9.3132717741356696</v>
      </c>
      <c r="CH680" s="872">
        <v>9.3132717741356696</v>
      </c>
      <c r="CI680" s="872">
        <v>9.3132717741356696</v>
      </c>
      <c r="CJ680" s="872">
        <v>9.3132717741356696</v>
      </c>
      <c r="CK680" s="872">
        <v>9.3132717741356696</v>
      </c>
      <c r="CL680" s="872">
        <v>9.3132717741356696</v>
      </c>
      <c r="CM680" s="872">
        <v>9.3132717741356696</v>
      </c>
      <c r="CN680" s="872">
        <v>9.3132717741356696</v>
      </c>
      <c r="CO680" s="872">
        <v>9.3132717741356696</v>
      </c>
      <c r="CP680" s="872">
        <v>9.3132717741356696</v>
      </c>
      <c r="CQ680" s="872">
        <v>9.3132717741356696</v>
      </c>
      <c r="CR680" s="872">
        <v>9.3132717741356696</v>
      </c>
      <c r="CS680" s="872">
        <v>9.3132717741356696</v>
      </c>
      <c r="CT680" s="872">
        <v>9.3132717741356696</v>
      </c>
      <c r="CU680" s="872">
        <v>9.3132717741356696</v>
      </c>
      <c r="CV680" s="872">
        <v>9.3132717741356696</v>
      </c>
      <c r="CW680" s="872">
        <v>9.3132717741356696</v>
      </c>
      <c r="CX680" s="872">
        <v>9.3132717741356696</v>
      </c>
      <c r="CY680" s="872">
        <v>9.3132717741356696</v>
      </c>
      <c r="CZ680" s="872">
        <v>9.3132717741356696</v>
      </c>
      <c r="DA680" s="872">
        <v>9.3132717741356696</v>
      </c>
    </row>
    <row r="681" spans="2:105">
      <c r="B681" s="872"/>
      <c r="C681" s="873" t="s">
        <v>682</v>
      </c>
      <c r="D681" s="872"/>
      <c r="E681" s="872" t="s">
        <v>22</v>
      </c>
      <c r="F681" s="872" t="s">
        <v>828</v>
      </c>
      <c r="G681" s="872"/>
      <c r="H681" s="872">
        <v>2013</v>
      </c>
      <c r="I681" s="872"/>
      <c r="J681" s="872">
        <v>117060</v>
      </c>
      <c r="K681" s="872"/>
      <c r="L681" s="764" t="s">
        <v>384</v>
      </c>
      <c r="M681" s="872"/>
      <c r="N681" s="872"/>
      <c r="O681" s="872"/>
      <c r="P681" s="872"/>
      <c r="Q681" s="872"/>
      <c r="R681" s="872"/>
      <c r="S681" s="872"/>
      <c r="T681" s="872"/>
      <c r="U681" s="872" t="s">
        <v>763</v>
      </c>
      <c r="V681" s="872"/>
      <c r="W681" s="872">
        <v>41428</v>
      </c>
      <c r="X681" s="872"/>
      <c r="Y681" s="872"/>
      <c r="Z681" s="872"/>
      <c r="AA681" s="872"/>
      <c r="AB681" s="872"/>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v>181900.20787113032</v>
      </c>
      <c r="BB681" s="872">
        <v>181900.20787113032</v>
      </c>
      <c r="BC681" s="872">
        <v>181900.20787113032</v>
      </c>
      <c r="BD681" s="872">
        <v>181900.20787113032</v>
      </c>
      <c r="BE681" s="872">
        <v>181900.20787113032</v>
      </c>
      <c r="BF681" s="872">
        <v>181900.20787113032</v>
      </c>
      <c r="BG681" s="872">
        <v>181900.20787113032</v>
      </c>
      <c r="BH681" s="872">
        <v>181900.20787113032</v>
      </c>
      <c r="BI681" s="872">
        <v>181900.20787113032</v>
      </c>
      <c r="BJ681" s="872">
        <v>181900.20787113032</v>
      </c>
      <c r="BK681" s="872">
        <v>181900.20787113032</v>
      </c>
      <c r="BL681" s="872">
        <v>181900.20787113032</v>
      </c>
      <c r="BM681" s="872">
        <v>181900.20787113032</v>
      </c>
      <c r="BN681" s="872">
        <v>181900.20787113032</v>
      </c>
      <c r="BO681" s="872">
        <v>181900.20787113032</v>
      </c>
      <c r="BP681" s="872">
        <v>181900.20787113032</v>
      </c>
      <c r="BQ681" s="872">
        <v>181900.20787113032</v>
      </c>
      <c r="BR681" s="872">
        <v>181900.20787113032</v>
      </c>
      <c r="BS681" s="872">
        <v>181900.20787113032</v>
      </c>
      <c r="BT681" s="872">
        <v>181900.20787113032</v>
      </c>
      <c r="BU681" s="872">
        <v>181900.20787113032</v>
      </c>
      <c r="BV681" s="872">
        <v>181900.20787113032</v>
      </c>
      <c r="BW681" s="872">
        <v>181900.20787113032</v>
      </c>
      <c r="BX681" s="872">
        <v>181900.20787113032</v>
      </c>
      <c r="BY681" s="872">
        <v>181900.20787113032</v>
      </c>
      <c r="BZ681" s="872">
        <v>181900.20787113032</v>
      </c>
      <c r="CA681" s="872"/>
      <c r="CB681" s="872">
        <v>33.046995272731053</v>
      </c>
      <c r="CC681" s="872">
        <v>33.046995272731053</v>
      </c>
      <c r="CD681" s="872">
        <v>33.046995272731053</v>
      </c>
      <c r="CE681" s="872">
        <v>33.046995272731053</v>
      </c>
      <c r="CF681" s="872">
        <v>33.046995272731053</v>
      </c>
      <c r="CG681" s="872">
        <v>33.046995272731053</v>
      </c>
      <c r="CH681" s="872">
        <v>33.046995272731053</v>
      </c>
      <c r="CI681" s="872">
        <v>33.046995272731053</v>
      </c>
      <c r="CJ681" s="872">
        <v>33.046995272731053</v>
      </c>
      <c r="CK681" s="872">
        <v>33.046995272731053</v>
      </c>
      <c r="CL681" s="872">
        <v>33.046995272731053</v>
      </c>
      <c r="CM681" s="872">
        <v>33.046995272731053</v>
      </c>
      <c r="CN681" s="872">
        <v>33.046995272731053</v>
      </c>
      <c r="CO681" s="872">
        <v>33.046995272731053</v>
      </c>
      <c r="CP681" s="872">
        <v>33.046995272731053</v>
      </c>
      <c r="CQ681" s="872">
        <v>33.046995272731053</v>
      </c>
      <c r="CR681" s="872">
        <v>33.046995272731053</v>
      </c>
      <c r="CS681" s="872">
        <v>33.046995272731053</v>
      </c>
      <c r="CT681" s="872">
        <v>33.046995272731053</v>
      </c>
      <c r="CU681" s="872">
        <v>33.046995272731053</v>
      </c>
      <c r="CV681" s="872">
        <v>33.046995272731053</v>
      </c>
      <c r="CW681" s="872">
        <v>33.046995272731053</v>
      </c>
      <c r="CX681" s="872">
        <v>33.046995272731053</v>
      </c>
      <c r="CY681" s="872">
        <v>33.046995272731053</v>
      </c>
      <c r="CZ681" s="872">
        <v>33.046995272731053</v>
      </c>
      <c r="DA681" s="872">
        <v>33.046995272731053</v>
      </c>
    </row>
    <row r="682" spans="2:105">
      <c r="B682" s="872"/>
      <c r="C682" s="873" t="s">
        <v>682</v>
      </c>
      <c r="D682" s="872"/>
      <c r="E682" s="872" t="s">
        <v>22</v>
      </c>
      <c r="F682" s="872" t="s">
        <v>828</v>
      </c>
      <c r="G682" s="872"/>
      <c r="H682" s="872">
        <v>2013</v>
      </c>
      <c r="I682" s="872"/>
      <c r="J682" s="872">
        <v>117385</v>
      </c>
      <c r="K682" s="872"/>
      <c r="L682" s="764" t="s">
        <v>384</v>
      </c>
      <c r="M682" s="872"/>
      <c r="N682" s="872"/>
      <c r="O682" s="872"/>
      <c r="P682" s="872"/>
      <c r="Q682" s="872"/>
      <c r="R682" s="872"/>
      <c r="S682" s="872"/>
      <c r="T682" s="872"/>
      <c r="U682" s="872" t="s">
        <v>763</v>
      </c>
      <c r="V682" s="872"/>
      <c r="W682" s="872">
        <v>41607</v>
      </c>
      <c r="X682" s="872"/>
      <c r="Y682" s="872"/>
      <c r="Z682" s="872"/>
      <c r="AA682" s="872"/>
      <c r="AB682" s="872"/>
      <c r="AC682" s="872"/>
      <c r="AD682" s="872"/>
      <c r="AE682" s="872"/>
      <c r="AF682" s="872"/>
      <c r="AG682" s="872"/>
      <c r="AH682" s="872"/>
      <c r="AI682" s="872"/>
      <c r="AJ682" s="872"/>
      <c r="AK682" s="872"/>
      <c r="AL682" s="872"/>
      <c r="AM682" s="872"/>
      <c r="AN682" s="872"/>
      <c r="AO682" s="872"/>
      <c r="AP682" s="872"/>
      <c r="AQ682" s="872"/>
      <c r="AR682" s="872"/>
      <c r="AS682" s="872"/>
      <c r="AT682" s="872"/>
      <c r="AU682" s="872"/>
      <c r="AV682" s="872"/>
      <c r="AW682" s="872"/>
      <c r="AX682" s="872"/>
      <c r="AY682" s="872"/>
      <c r="AZ682" s="872"/>
      <c r="BA682" s="872">
        <v>111271.41260168191</v>
      </c>
      <c r="BB682" s="872">
        <v>111271.41260168191</v>
      </c>
      <c r="BC682" s="872">
        <v>111271.41260168191</v>
      </c>
      <c r="BD682" s="872">
        <v>111271.41260168191</v>
      </c>
      <c r="BE682" s="872">
        <v>111271.41260168191</v>
      </c>
      <c r="BF682" s="872">
        <v>111271.41260168191</v>
      </c>
      <c r="BG682" s="872">
        <v>111271.41260168191</v>
      </c>
      <c r="BH682" s="872">
        <v>111271.41260168191</v>
      </c>
      <c r="BI682" s="872">
        <v>111271.41260168191</v>
      </c>
      <c r="BJ682" s="872">
        <v>111271.41260168191</v>
      </c>
      <c r="BK682" s="872">
        <v>111271.41260168191</v>
      </c>
      <c r="BL682" s="872">
        <v>111271.41260168191</v>
      </c>
      <c r="BM682" s="872">
        <v>111271.41260168191</v>
      </c>
      <c r="BN682" s="872">
        <v>111271.41260168191</v>
      </c>
      <c r="BO682" s="872">
        <v>111271.41260168191</v>
      </c>
      <c r="BP682" s="872">
        <v>111271.41260168191</v>
      </c>
      <c r="BQ682" s="872">
        <v>111271.41260168191</v>
      </c>
      <c r="BR682" s="872">
        <v>111271.41260168191</v>
      </c>
      <c r="BS682" s="872">
        <v>111271.41260168191</v>
      </c>
      <c r="BT682" s="872">
        <v>111271.41260168191</v>
      </c>
      <c r="BU682" s="872">
        <v>111271.41260168191</v>
      </c>
      <c r="BV682" s="872">
        <v>111271.41260168191</v>
      </c>
      <c r="BW682" s="872">
        <v>111271.41260168191</v>
      </c>
      <c r="BX682" s="872">
        <v>111271.41260168191</v>
      </c>
      <c r="BY682" s="872">
        <v>111271.41260168191</v>
      </c>
      <c r="BZ682" s="872">
        <v>111271.41260168191</v>
      </c>
      <c r="CA682" s="872"/>
      <c r="CB682" s="872">
        <v>17.62284324523662</v>
      </c>
      <c r="CC682" s="872">
        <v>17.62284324523662</v>
      </c>
      <c r="CD682" s="872">
        <v>17.62284324523662</v>
      </c>
      <c r="CE682" s="872">
        <v>17.62284324523662</v>
      </c>
      <c r="CF682" s="872">
        <v>17.62284324523662</v>
      </c>
      <c r="CG682" s="872">
        <v>17.62284324523662</v>
      </c>
      <c r="CH682" s="872">
        <v>17.62284324523662</v>
      </c>
      <c r="CI682" s="872">
        <v>17.62284324523662</v>
      </c>
      <c r="CJ682" s="872">
        <v>17.62284324523662</v>
      </c>
      <c r="CK682" s="872">
        <v>17.62284324523662</v>
      </c>
      <c r="CL682" s="872">
        <v>17.62284324523662</v>
      </c>
      <c r="CM682" s="872">
        <v>17.62284324523662</v>
      </c>
      <c r="CN682" s="872">
        <v>17.62284324523662</v>
      </c>
      <c r="CO682" s="872">
        <v>17.62284324523662</v>
      </c>
      <c r="CP682" s="872">
        <v>17.62284324523662</v>
      </c>
      <c r="CQ682" s="872">
        <v>17.62284324523662</v>
      </c>
      <c r="CR682" s="872">
        <v>17.62284324523662</v>
      </c>
      <c r="CS682" s="872">
        <v>17.62284324523662</v>
      </c>
      <c r="CT682" s="872">
        <v>17.62284324523662</v>
      </c>
      <c r="CU682" s="872">
        <v>17.62284324523662</v>
      </c>
      <c r="CV682" s="872">
        <v>17.62284324523662</v>
      </c>
      <c r="CW682" s="872">
        <v>17.62284324523662</v>
      </c>
      <c r="CX682" s="872">
        <v>17.62284324523662</v>
      </c>
      <c r="CY682" s="872">
        <v>17.62284324523662</v>
      </c>
      <c r="CZ682" s="872">
        <v>17.62284324523662</v>
      </c>
      <c r="DA682" s="872">
        <v>17.62284324523662</v>
      </c>
    </row>
    <row r="683" spans="2:105">
      <c r="B683" s="872"/>
      <c r="C683" s="873" t="s">
        <v>682</v>
      </c>
      <c r="D683" s="872"/>
      <c r="E683" s="872" t="s">
        <v>22</v>
      </c>
      <c r="F683" s="872" t="s">
        <v>828</v>
      </c>
      <c r="G683" s="872"/>
      <c r="H683" s="872">
        <v>2013</v>
      </c>
      <c r="I683" s="872"/>
      <c r="J683" s="872">
        <v>117572</v>
      </c>
      <c r="K683" s="872"/>
      <c r="L683" s="764" t="s">
        <v>384</v>
      </c>
      <c r="M683" s="872"/>
      <c r="N683" s="872"/>
      <c r="O683" s="872"/>
      <c r="P683" s="872"/>
      <c r="Q683" s="872"/>
      <c r="R683" s="872"/>
      <c r="S683" s="872"/>
      <c r="T683" s="872"/>
      <c r="U683" s="872" t="s">
        <v>764</v>
      </c>
      <c r="V683" s="872"/>
      <c r="W683" s="872">
        <v>41453</v>
      </c>
      <c r="X683" s="872"/>
      <c r="Y683" s="872"/>
      <c r="Z683" s="872"/>
      <c r="AA683" s="872"/>
      <c r="AB683" s="872"/>
      <c r="AC683" s="872"/>
      <c r="AD683" s="872"/>
      <c r="AE683" s="872"/>
      <c r="AF683" s="872"/>
      <c r="AG683" s="872"/>
      <c r="AH683" s="872"/>
      <c r="AI683" s="872"/>
      <c r="AJ683" s="872"/>
      <c r="AK683" s="872"/>
      <c r="AL683" s="872"/>
      <c r="AM683" s="872"/>
      <c r="AN683" s="872"/>
      <c r="AO683" s="872"/>
      <c r="AP683" s="872"/>
      <c r="AQ683" s="872"/>
      <c r="AR683" s="872"/>
      <c r="AS683" s="872"/>
      <c r="AT683" s="872"/>
      <c r="AU683" s="872"/>
      <c r="AV683" s="872"/>
      <c r="AW683" s="872"/>
      <c r="AX683" s="872"/>
      <c r="AY683" s="872"/>
      <c r="AZ683" s="872"/>
      <c r="BA683" s="872">
        <v>414.26099848351743</v>
      </c>
      <c r="BB683" s="872">
        <v>414.26099848351743</v>
      </c>
      <c r="BC683" s="872">
        <v>414.26099848351743</v>
      </c>
      <c r="BD683" s="872">
        <v>414.26099848351743</v>
      </c>
      <c r="BE683" s="872">
        <v>414.26099848351743</v>
      </c>
      <c r="BF683" s="872">
        <v>414.26099848351743</v>
      </c>
      <c r="BG683" s="872">
        <v>414.26099848351743</v>
      </c>
      <c r="BH683" s="872">
        <v>414.26099848351743</v>
      </c>
      <c r="BI683" s="872">
        <v>414.26099848351743</v>
      </c>
      <c r="BJ683" s="872">
        <v>414.26099848351743</v>
      </c>
      <c r="BK683" s="872">
        <v>414.26099848351743</v>
      </c>
      <c r="BL683" s="872">
        <v>414.26099848351743</v>
      </c>
      <c r="BM683" s="872">
        <v>414.26099848351743</v>
      </c>
      <c r="BN683" s="872">
        <v>414.26099848351743</v>
      </c>
      <c r="BO683" s="872">
        <v>414.26099848351743</v>
      </c>
      <c r="BP683" s="872">
        <v>414.26099848351743</v>
      </c>
      <c r="BQ683" s="872">
        <v>414.26099848351743</v>
      </c>
      <c r="BR683" s="872">
        <v>414.26099848351743</v>
      </c>
      <c r="BS683" s="872">
        <v>414.26099848351743</v>
      </c>
      <c r="BT683" s="872">
        <v>414.26099848351743</v>
      </c>
      <c r="BU683" s="872">
        <v>414.26099848351743</v>
      </c>
      <c r="BV683" s="872">
        <v>414.26099848351743</v>
      </c>
      <c r="BW683" s="872">
        <v>414.26099848351743</v>
      </c>
      <c r="BX683" s="872">
        <v>414.26099848351743</v>
      </c>
      <c r="BY683" s="872">
        <v>414.26099848351743</v>
      </c>
      <c r="BZ683" s="872">
        <v>414.26099848351743</v>
      </c>
      <c r="CA683" s="872"/>
      <c r="CB683" s="872">
        <v>0.11892130406469714</v>
      </c>
      <c r="CC683" s="872">
        <v>0.11892130406469714</v>
      </c>
      <c r="CD683" s="872">
        <v>0.11892130406469714</v>
      </c>
      <c r="CE683" s="872">
        <v>0.11892130406469714</v>
      </c>
      <c r="CF683" s="872">
        <v>0.11892130406469714</v>
      </c>
      <c r="CG683" s="872">
        <v>0.11892130406469714</v>
      </c>
      <c r="CH683" s="872">
        <v>0.11892130406469714</v>
      </c>
      <c r="CI683" s="872">
        <v>0.11892130406469714</v>
      </c>
      <c r="CJ683" s="872">
        <v>0.11892130406469714</v>
      </c>
      <c r="CK683" s="872">
        <v>0.11892130406469714</v>
      </c>
      <c r="CL683" s="872">
        <v>0.11892130406469714</v>
      </c>
      <c r="CM683" s="872">
        <v>0.11892130406469714</v>
      </c>
      <c r="CN683" s="872">
        <v>0.11892130406469714</v>
      </c>
      <c r="CO683" s="872">
        <v>0.11892130406469714</v>
      </c>
      <c r="CP683" s="872">
        <v>0.11892130406469714</v>
      </c>
      <c r="CQ683" s="872">
        <v>0.11892130406469714</v>
      </c>
      <c r="CR683" s="872">
        <v>0.11892130406469714</v>
      </c>
      <c r="CS683" s="872">
        <v>0.11892130406469714</v>
      </c>
      <c r="CT683" s="872">
        <v>0.11892130406469714</v>
      </c>
      <c r="CU683" s="872">
        <v>0.11892130406469714</v>
      </c>
      <c r="CV683" s="872">
        <v>0.11892130406469714</v>
      </c>
      <c r="CW683" s="872">
        <v>0.11892130406469714</v>
      </c>
      <c r="CX683" s="872">
        <v>0.11892130406469714</v>
      </c>
      <c r="CY683" s="872">
        <v>0.11892130406469714</v>
      </c>
      <c r="CZ683" s="872">
        <v>0.11892130406469714</v>
      </c>
      <c r="DA683" s="872">
        <v>0.11892130406469714</v>
      </c>
    </row>
    <row r="684" spans="2:105">
      <c r="B684" s="872"/>
      <c r="C684" s="873" t="s">
        <v>682</v>
      </c>
      <c r="D684" s="872"/>
      <c r="E684" s="872" t="s">
        <v>22</v>
      </c>
      <c r="F684" s="872" t="s">
        <v>828</v>
      </c>
      <c r="G684" s="872"/>
      <c r="H684" s="872">
        <v>2013</v>
      </c>
      <c r="I684" s="872"/>
      <c r="J684" s="872">
        <v>117572</v>
      </c>
      <c r="K684" s="872"/>
      <c r="L684" s="764" t="s">
        <v>384</v>
      </c>
      <c r="M684" s="872"/>
      <c r="N684" s="872"/>
      <c r="O684" s="872"/>
      <c r="P684" s="872"/>
      <c r="Q684" s="872"/>
      <c r="R684" s="872"/>
      <c r="S684" s="872"/>
      <c r="T684" s="872"/>
      <c r="U684" s="872" t="s">
        <v>764</v>
      </c>
      <c r="V684" s="872"/>
      <c r="W684" s="872">
        <v>41453</v>
      </c>
      <c r="X684" s="872"/>
      <c r="Y684" s="872"/>
      <c r="Z684" s="872"/>
      <c r="AA684" s="872"/>
      <c r="AB684" s="872"/>
      <c r="AC684" s="872"/>
      <c r="AD684" s="872"/>
      <c r="AE684" s="872"/>
      <c r="AF684" s="872"/>
      <c r="AG684" s="872"/>
      <c r="AH684" s="872"/>
      <c r="AI684" s="872"/>
      <c r="AJ684" s="872"/>
      <c r="AK684" s="872"/>
      <c r="AL684" s="872"/>
      <c r="AM684" s="872"/>
      <c r="AN684" s="872"/>
      <c r="AO684" s="872"/>
      <c r="AP684" s="872"/>
      <c r="AQ684" s="872"/>
      <c r="AR684" s="872"/>
      <c r="AS684" s="872"/>
      <c r="AT684" s="872"/>
      <c r="AU684" s="872"/>
      <c r="AV684" s="872"/>
      <c r="AW684" s="872"/>
      <c r="AX684" s="872"/>
      <c r="AY684" s="872"/>
      <c r="AZ684" s="872"/>
      <c r="BA684" s="872">
        <v>886.05824675641225</v>
      </c>
      <c r="BB684" s="872">
        <v>886.05824675641225</v>
      </c>
      <c r="BC684" s="872">
        <v>886.05824675641225</v>
      </c>
      <c r="BD684" s="872">
        <v>886.05824675641225</v>
      </c>
      <c r="BE684" s="872">
        <v>886.05824675641225</v>
      </c>
      <c r="BF684" s="872">
        <v>886.05824675641225</v>
      </c>
      <c r="BG684" s="872">
        <v>886.05824675641225</v>
      </c>
      <c r="BH684" s="872">
        <v>886.05824675641225</v>
      </c>
      <c r="BI684" s="872">
        <v>886.05824675641225</v>
      </c>
      <c r="BJ684" s="872">
        <v>886.05824675641225</v>
      </c>
      <c r="BK684" s="872">
        <v>886.05824675641225</v>
      </c>
      <c r="BL684" s="872">
        <v>886.05824675641225</v>
      </c>
      <c r="BM684" s="872">
        <v>886.05824675641225</v>
      </c>
      <c r="BN684" s="872">
        <v>886.05824675641225</v>
      </c>
      <c r="BO684" s="872">
        <v>886.05824675641225</v>
      </c>
      <c r="BP684" s="872">
        <v>886.05824675641225</v>
      </c>
      <c r="BQ684" s="872">
        <v>886.05824675641225</v>
      </c>
      <c r="BR684" s="872">
        <v>886.05824675641225</v>
      </c>
      <c r="BS684" s="872">
        <v>886.05824675641225</v>
      </c>
      <c r="BT684" s="872">
        <v>886.05824675641225</v>
      </c>
      <c r="BU684" s="872">
        <v>886.05824675641225</v>
      </c>
      <c r="BV684" s="872">
        <v>886.05824675641225</v>
      </c>
      <c r="BW684" s="872">
        <v>886.05824675641225</v>
      </c>
      <c r="BX684" s="872">
        <v>886.05824675641225</v>
      </c>
      <c r="BY684" s="872">
        <v>886.05824675641225</v>
      </c>
      <c r="BZ684" s="872">
        <v>886.05824675641225</v>
      </c>
      <c r="CA684" s="872"/>
      <c r="CB684" s="872">
        <v>0.25435945591615783</v>
      </c>
      <c r="CC684" s="872">
        <v>0.25435945591615783</v>
      </c>
      <c r="CD684" s="872">
        <v>0.25435945591615783</v>
      </c>
      <c r="CE684" s="872">
        <v>0.25435945591615783</v>
      </c>
      <c r="CF684" s="872">
        <v>0.25435945591615783</v>
      </c>
      <c r="CG684" s="872">
        <v>0.25435945591615783</v>
      </c>
      <c r="CH684" s="872">
        <v>0.25435945591615783</v>
      </c>
      <c r="CI684" s="872">
        <v>0.25435945591615783</v>
      </c>
      <c r="CJ684" s="872">
        <v>0.25435945591615783</v>
      </c>
      <c r="CK684" s="872">
        <v>0.25435945591615783</v>
      </c>
      <c r="CL684" s="872">
        <v>0.25435945591615783</v>
      </c>
      <c r="CM684" s="872">
        <v>0.25435945591615783</v>
      </c>
      <c r="CN684" s="872">
        <v>0.25435945591615783</v>
      </c>
      <c r="CO684" s="872">
        <v>0.25435945591615783</v>
      </c>
      <c r="CP684" s="872">
        <v>0.25435945591615783</v>
      </c>
      <c r="CQ684" s="872">
        <v>0.25435945591615783</v>
      </c>
      <c r="CR684" s="872">
        <v>0.25435945591615783</v>
      </c>
      <c r="CS684" s="872">
        <v>0.25435945591615783</v>
      </c>
      <c r="CT684" s="872">
        <v>0.25435945591615783</v>
      </c>
      <c r="CU684" s="872">
        <v>0.25435945591615783</v>
      </c>
      <c r="CV684" s="872">
        <v>0.25435945591615783</v>
      </c>
      <c r="CW684" s="872">
        <v>0.25435945591615783</v>
      </c>
      <c r="CX684" s="872">
        <v>0.25435945591615783</v>
      </c>
      <c r="CY684" s="872">
        <v>0.25435945591615783</v>
      </c>
      <c r="CZ684" s="872">
        <v>0.25435945591615783</v>
      </c>
      <c r="DA684" s="872">
        <v>0.25435945591615783</v>
      </c>
    </row>
    <row r="685" spans="2:105">
      <c r="B685" s="872"/>
      <c r="C685" s="873" t="s">
        <v>682</v>
      </c>
      <c r="D685" s="872"/>
      <c r="E685" s="872" t="s">
        <v>22</v>
      </c>
      <c r="F685" s="872" t="s">
        <v>828</v>
      </c>
      <c r="G685" s="872"/>
      <c r="H685" s="872">
        <v>2013</v>
      </c>
      <c r="I685" s="872"/>
      <c r="J685" s="872">
        <v>118218</v>
      </c>
      <c r="K685" s="872"/>
      <c r="L685" s="764" t="s">
        <v>384</v>
      </c>
      <c r="M685" s="872"/>
      <c r="N685" s="872"/>
      <c r="O685" s="872"/>
      <c r="P685" s="872"/>
      <c r="Q685" s="872"/>
      <c r="R685" s="872"/>
      <c r="S685" s="872"/>
      <c r="T685" s="872"/>
      <c r="U685" s="872" t="s">
        <v>763</v>
      </c>
      <c r="V685" s="872"/>
      <c r="W685" s="872">
        <v>41547</v>
      </c>
      <c r="X685" s="872"/>
      <c r="Y685" s="872"/>
      <c r="Z685" s="872"/>
      <c r="AA685" s="872"/>
      <c r="AB685" s="872"/>
      <c r="AC685" s="872"/>
      <c r="AD685" s="872"/>
      <c r="AE685" s="872"/>
      <c r="AF685" s="872"/>
      <c r="AG685" s="872"/>
      <c r="AH685" s="872"/>
      <c r="AI685" s="872"/>
      <c r="AJ685" s="872"/>
      <c r="AK685" s="872"/>
      <c r="AL685" s="872"/>
      <c r="AM685" s="872"/>
      <c r="AN685" s="872"/>
      <c r="AO685" s="872"/>
      <c r="AP685" s="872"/>
      <c r="AQ685" s="872"/>
      <c r="AR685" s="872"/>
      <c r="AS685" s="872"/>
      <c r="AT685" s="872"/>
      <c r="AU685" s="872"/>
      <c r="AV685" s="872"/>
      <c r="AW685" s="872"/>
      <c r="AX685" s="872"/>
      <c r="AY685" s="872"/>
      <c r="AZ685" s="872"/>
      <c r="BA685" s="872">
        <v>86897.168284279047</v>
      </c>
      <c r="BB685" s="872">
        <v>86897.168284279047</v>
      </c>
      <c r="BC685" s="872">
        <v>86897.168284279047</v>
      </c>
      <c r="BD685" s="872">
        <v>86897.168284279047</v>
      </c>
      <c r="BE685" s="872">
        <v>86897.168284279047</v>
      </c>
      <c r="BF685" s="872">
        <v>86897.168284279047</v>
      </c>
      <c r="BG685" s="872">
        <v>86897.168284279047</v>
      </c>
      <c r="BH685" s="872">
        <v>86897.168284279047</v>
      </c>
      <c r="BI685" s="872">
        <v>86897.168284279047</v>
      </c>
      <c r="BJ685" s="872">
        <v>86897.168284279047</v>
      </c>
      <c r="BK685" s="872">
        <v>86897.168284279047</v>
      </c>
      <c r="BL685" s="872">
        <v>86897.168284279047</v>
      </c>
      <c r="BM685" s="872">
        <v>86897.168284279047</v>
      </c>
      <c r="BN685" s="872">
        <v>86897.168284279047</v>
      </c>
      <c r="BO685" s="872">
        <v>86897.168284279047</v>
      </c>
      <c r="BP685" s="872">
        <v>86897.168284279047</v>
      </c>
      <c r="BQ685" s="872">
        <v>86897.168284279047</v>
      </c>
      <c r="BR685" s="872">
        <v>86897.168284279047</v>
      </c>
      <c r="BS685" s="872">
        <v>86897.168284279047</v>
      </c>
      <c r="BT685" s="872">
        <v>86897.168284279047</v>
      </c>
      <c r="BU685" s="872">
        <v>86897.168284279047</v>
      </c>
      <c r="BV685" s="872">
        <v>86897.168284279047</v>
      </c>
      <c r="BW685" s="872">
        <v>86897.168284279047</v>
      </c>
      <c r="BX685" s="872">
        <v>86897.168284279047</v>
      </c>
      <c r="BY685" s="872">
        <v>86897.168284279047</v>
      </c>
      <c r="BZ685" s="872">
        <v>86897.168284279047</v>
      </c>
      <c r="CA685" s="872"/>
      <c r="CB685" s="872">
        <v>49.619890599903158</v>
      </c>
      <c r="CC685" s="872">
        <v>49.619890599903158</v>
      </c>
      <c r="CD685" s="872">
        <v>49.619890599903158</v>
      </c>
      <c r="CE685" s="872">
        <v>49.619890599903158</v>
      </c>
      <c r="CF685" s="872">
        <v>49.619890599903158</v>
      </c>
      <c r="CG685" s="872">
        <v>49.619890599903158</v>
      </c>
      <c r="CH685" s="872">
        <v>49.619890599903158</v>
      </c>
      <c r="CI685" s="872">
        <v>49.619890599903158</v>
      </c>
      <c r="CJ685" s="872">
        <v>49.619890599903158</v>
      </c>
      <c r="CK685" s="872">
        <v>49.619890599903158</v>
      </c>
      <c r="CL685" s="872">
        <v>49.619890599903158</v>
      </c>
      <c r="CM685" s="872">
        <v>49.619890599903158</v>
      </c>
      <c r="CN685" s="872">
        <v>49.619890599903158</v>
      </c>
      <c r="CO685" s="872">
        <v>49.619890599903158</v>
      </c>
      <c r="CP685" s="872">
        <v>49.619890599903158</v>
      </c>
      <c r="CQ685" s="872">
        <v>49.619890599903158</v>
      </c>
      <c r="CR685" s="872">
        <v>49.619890599903158</v>
      </c>
      <c r="CS685" s="872">
        <v>49.619890599903158</v>
      </c>
      <c r="CT685" s="872">
        <v>49.619890599903158</v>
      </c>
      <c r="CU685" s="872">
        <v>49.619890599903158</v>
      </c>
      <c r="CV685" s="872">
        <v>49.619890599903158</v>
      </c>
      <c r="CW685" s="872">
        <v>49.619890599903158</v>
      </c>
      <c r="CX685" s="872">
        <v>49.619890599903158</v>
      </c>
      <c r="CY685" s="872">
        <v>49.619890599903158</v>
      </c>
      <c r="CZ685" s="872">
        <v>49.619890599903158</v>
      </c>
      <c r="DA685" s="872">
        <v>49.619890599903158</v>
      </c>
    </row>
    <row r="686" spans="2:105">
      <c r="B686" s="872"/>
      <c r="C686" s="873" t="s">
        <v>682</v>
      </c>
      <c r="D686" s="872"/>
      <c r="E686" s="872" t="s">
        <v>22</v>
      </c>
      <c r="F686" s="872" t="s">
        <v>828</v>
      </c>
      <c r="G686" s="872"/>
      <c r="H686" s="872">
        <v>2013</v>
      </c>
      <c r="I686" s="872"/>
      <c r="J686" s="872">
        <v>120431</v>
      </c>
      <c r="K686" s="872"/>
      <c r="L686" s="764" t="s">
        <v>384</v>
      </c>
      <c r="M686" s="872"/>
      <c r="N686" s="872"/>
      <c r="O686" s="872"/>
      <c r="P686" s="872"/>
      <c r="Q686" s="872"/>
      <c r="R686" s="872"/>
      <c r="S686" s="872"/>
      <c r="T686" s="872"/>
      <c r="U686" s="872" t="s">
        <v>764</v>
      </c>
      <c r="V686" s="872"/>
      <c r="W686" s="872">
        <v>41530</v>
      </c>
      <c r="X686" s="872"/>
      <c r="Y686" s="872"/>
      <c r="Z686" s="872"/>
      <c r="AA686" s="872"/>
      <c r="AB686" s="872"/>
      <c r="AC686" s="872"/>
      <c r="AD686" s="872"/>
      <c r="AE686" s="872"/>
      <c r="AF686" s="872"/>
      <c r="AG686" s="872"/>
      <c r="AH686" s="872"/>
      <c r="AI686" s="872"/>
      <c r="AJ686" s="872"/>
      <c r="AK686" s="872"/>
      <c r="AL686" s="872"/>
      <c r="AM686" s="872"/>
      <c r="AN686" s="872"/>
      <c r="AO686" s="872"/>
      <c r="AP686" s="872"/>
      <c r="AQ686" s="872"/>
      <c r="AR686" s="872"/>
      <c r="AS686" s="872"/>
      <c r="AT686" s="872"/>
      <c r="AU686" s="872"/>
      <c r="AV686" s="872"/>
      <c r="AW686" s="872"/>
      <c r="AX686" s="872"/>
      <c r="AY686" s="872"/>
      <c r="AZ686" s="872"/>
      <c r="BA686" s="872">
        <v>6140.2685775223572</v>
      </c>
      <c r="BB686" s="872">
        <v>6140.2685775223572</v>
      </c>
      <c r="BC686" s="872">
        <v>6140.2685775223572</v>
      </c>
      <c r="BD686" s="872">
        <v>6140.2685775223572</v>
      </c>
      <c r="BE686" s="872">
        <v>6140.2685775223572</v>
      </c>
      <c r="BF686" s="872">
        <v>6140.2685775223572</v>
      </c>
      <c r="BG686" s="872">
        <v>6140.2685775223572</v>
      </c>
      <c r="BH686" s="872">
        <v>6140.2685775223572</v>
      </c>
      <c r="BI686" s="872">
        <v>6140.2685775223572</v>
      </c>
      <c r="BJ686" s="872">
        <v>6140.2685775223572</v>
      </c>
      <c r="BK686" s="872">
        <v>6140.2685775223572</v>
      </c>
      <c r="BL686" s="872">
        <v>6140.2685775223572</v>
      </c>
      <c r="BM686" s="872">
        <v>6140.2685775223572</v>
      </c>
      <c r="BN686" s="872">
        <v>6140.2685775223572</v>
      </c>
      <c r="BO686" s="872">
        <v>6140.2685775223572</v>
      </c>
      <c r="BP686" s="872">
        <v>6140.2685775223572</v>
      </c>
      <c r="BQ686" s="872">
        <v>6140.2685775223572</v>
      </c>
      <c r="BR686" s="872">
        <v>6140.2685775223572</v>
      </c>
      <c r="BS686" s="872">
        <v>6140.2685775223572</v>
      </c>
      <c r="BT686" s="872">
        <v>6140.2685775223572</v>
      </c>
      <c r="BU686" s="872">
        <v>6140.2685775223572</v>
      </c>
      <c r="BV686" s="872">
        <v>6140.2685775223572</v>
      </c>
      <c r="BW686" s="872">
        <v>6140.2685775223572</v>
      </c>
      <c r="BX686" s="872">
        <v>6140.2685775223572</v>
      </c>
      <c r="BY686" s="872">
        <v>6140.2685775223572</v>
      </c>
      <c r="BZ686" s="872">
        <v>6140.2685775223572</v>
      </c>
      <c r="CA686" s="872"/>
      <c r="CB686" s="872">
        <v>1.7626779958034</v>
      </c>
      <c r="CC686" s="872">
        <v>1.7626779958034</v>
      </c>
      <c r="CD686" s="872">
        <v>1.7626779958034</v>
      </c>
      <c r="CE686" s="872">
        <v>1.7626779958034</v>
      </c>
      <c r="CF686" s="872">
        <v>1.7626779958034</v>
      </c>
      <c r="CG686" s="872">
        <v>1.7626779958034</v>
      </c>
      <c r="CH686" s="872">
        <v>1.7626779958034</v>
      </c>
      <c r="CI686" s="872">
        <v>1.7626779958034</v>
      </c>
      <c r="CJ686" s="872">
        <v>1.7626779958034</v>
      </c>
      <c r="CK686" s="872">
        <v>1.7626779958034</v>
      </c>
      <c r="CL686" s="872">
        <v>1.7626779958034</v>
      </c>
      <c r="CM686" s="872">
        <v>1.7626779958034</v>
      </c>
      <c r="CN686" s="872">
        <v>1.7626779958034</v>
      </c>
      <c r="CO686" s="872">
        <v>1.7626779958034</v>
      </c>
      <c r="CP686" s="872">
        <v>1.7626779958034</v>
      </c>
      <c r="CQ686" s="872">
        <v>1.7626779958034</v>
      </c>
      <c r="CR686" s="872">
        <v>1.7626779958034</v>
      </c>
      <c r="CS686" s="872">
        <v>1.7626779958034</v>
      </c>
      <c r="CT686" s="872">
        <v>1.7626779958034</v>
      </c>
      <c r="CU686" s="872">
        <v>1.7626779958034</v>
      </c>
      <c r="CV686" s="872">
        <v>1.7626779958034</v>
      </c>
      <c r="CW686" s="872">
        <v>1.7626779958034</v>
      </c>
      <c r="CX686" s="872">
        <v>1.7626779958034</v>
      </c>
      <c r="CY686" s="872">
        <v>1.7626779958034</v>
      </c>
      <c r="CZ686" s="872">
        <v>1.7626779958034</v>
      </c>
      <c r="DA686" s="872">
        <v>1.7626779958034</v>
      </c>
    </row>
    <row r="687" spans="2:105">
      <c r="B687" s="872"/>
      <c r="C687" s="873" t="s">
        <v>682</v>
      </c>
      <c r="D687" s="872"/>
      <c r="E687" s="872" t="s">
        <v>22</v>
      </c>
      <c r="F687" s="872" t="s">
        <v>828</v>
      </c>
      <c r="G687" s="872"/>
      <c r="H687" s="872">
        <v>2013</v>
      </c>
      <c r="I687" s="872"/>
      <c r="J687" s="872">
        <v>121588</v>
      </c>
      <c r="K687" s="872"/>
      <c r="L687" s="764" t="s">
        <v>384</v>
      </c>
      <c r="M687" s="872"/>
      <c r="N687" s="872"/>
      <c r="O687" s="872"/>
      <c r="P687" s="872"/>
      <c r="Q687" s="872"/>
      <c r="R687" s="872"/>
      <c r="S687" s="872"/>
      <c r="T687" s="872"/>
      <c r="U687" s="872" t="s">
        <v>765</v>
      </c>
      <c r="V687" s="872"/>
      <c r="W687" s="872">
        <v>41639</v>
      </c>
      <c r="X687" s="872"/>
      <c r="Y687" s="872"/>
      <c r="Z687" s="872"/>
      <c r="AA687" s="872"/>
      <c r="AB687" s="872"/>
      <c r="AC687" s="872"/>
      <c r="AD687" s="872"/>
      <c r="AE687" s="872"/>
      <c r="AF687" s="872"/>
      <c r="AG687" s="872"/>
      <c r="AH687" s="872"/>
      <c r="AI687" s="872"/>
      <c r="AJ687" s="872"/>
      <c r="AK687" s="872"/>
      <c r="AL687" s="872"/>
      <c r="AM687" s="872"/>
      <c r="AN687" s="872"/>
      <c r="AO687" s="872"/>
      <c r="AP687" s="872"/>
      <c r="AQ687" s="872"/>
      <c r="AR687" s="872"/>
      <c r="AS687" s="872"/>
      <c r="AT687" s="872"/>
      <c r="AU687" s="872"/>
      <c r="AV687" s="872"/>
      <c r="AW687" s="872"/>
      <c r="AX687" s="872"/>
      <c r="AY687" s="872"/>
      <c r="AZ687" s="872"/>
      <c r="BA687" s="872">
        <v>204.62849351711614</v>
      </c>
      <c r="BB687" s="872">
        <v>204.62849351711614</v>
      </c>
      <c r="BC687" s="872">
        <v>204.62849351711614</v>
      </c>
      <c r="BD687" s="872">
        <v>204.62849351711614</v>
      </c>
      <c r="BE687" s="872">
        <v>204.62849351711614</v>
      </c>
      <c r="BF687" s="872">
        <v>204.62849351711614</v>
      </c>
      <c r="BG687" s="872">
        <v>204.62849351711614</v>
      </c>
      <c r="BH687" s="872">
        <v>204.62849351711614</v>
      </c>
      <c r="BI687" s="872">
        <v>204.62849351711614</v>
      </c>
      <c r="BJ687" s="872">
        <v>204.62849351711614</v>
      </c>
      <c r="BK687" s="872">
        <v>204.62849351711614</v>
      </c>
      <c r="BL687" s="872">
        <v>204.62849351711614</v>
      </c>
      <c r="BM687" s="872">
        <v>204.62849351711614</v>
      </c>
      <c r="BN687" s="872">
        <v>204.62849351711614</v>
      </c>
      <c r="BO687" s="872">
        <v>204.62849351711614</v>
      </c>
      <c r="BP687" s="872">
        <v>204.62849351711614</v>
      </c>
      <c r="BQ687" s="872">
        <v>204.62849351711614</v>
      </c>
      <c r="BR687" s="872">
        <v>204.62849351711614</v>
      </c>
      <c r="BS687" s="872">
        <v>204.62849351711614</v>
      </c>
      <c r="BT687" s="872">
        <v>204.62849351711614</v>
      </c>
      <c r="BU687" s="872">
        <v>204.62849351711614</v>
      </c>
      <c r="BV687" s="872">
        <v>204.62849351711614</v>
      </c>
      <c r="BW687" s="872">
        <v>204.62849351711614</v>
      </c>
      <c r="BX687" s="872">
        <v>204.62849351711614</v>
      </c>
      <c r="BY687" s="872">
        <v>204.62849351711614</v>
      </c>
      <c r="BZ687" s="872">
        <v>204.62849351711614</v>
      </c>
      <c r="CA687" s="872"/>
      <c r="CB687" s="872">
        <v>0.20477371749653578</v>
      </c>
      <c r="CC687" s="872">
        <v>0.20477371749653578</v>
      </c>
      <c r="CD687" s="872">
        <v>0.20477371749653578</v>
      </c>
      <c r="CE687" s="872">
        <v>0.20477371749653578</v>
      </c>
      <c r="CF687" s="872">
        <v>0.20477371749653578</v>
      </c>
      <c r="CG687" s="872">
        <v>0.20477371749653578</v>
      </c>
      <c r="CH687" s="872">
        <v>0.20477371749653578</v>
      </c>
      <c r="CI687" s="872">
        <v>0.20477371749653578</v>
      </c>
      <c r="CJ687" s="872">
        <v>0.20477371749653578</v>
      </c>
      <c r="CK687" s="872">
        <v>0.20477371749653578</v>
      </c>
      <c r="CL687" s="872">
        <v>0.20477371749653578</v>
      </c>
      <c r="CM687" s="872">
        <v>0.20477371749653578</v>
      </c>
      <c r="CN687" s="872">
        <v>0.20477371749653578</v>
      </c>
      <c r="CO687" s="872">
        <v>0.20477371749653578</v>
      </c>
      <c r="CP687" s="872">
        <v>0.20477371749653578</v>
      </c>
      <c r="CQ687" s="872">
        <v>0.20477371749653578</v>
      </c>
      <c r="CR687" s="872">
        <v>0.20477371749653578</v>
      </c>
      <c r="CS687" s="872">
        <v>0.20477371749653578</v>
      </c>
      <c r="CT687" s="872">
        <v>0.20477371749653578</v>
      </c>
      <c r="CU687" s="872">
        <v>0.20477371749653578</v>
      </c>
      <c r="CV687" s="872">
        <v>0.20477371749653578</v>
      </c>
      <c r="CW687" s="872">
        <v>0.20477371749653578</v>
      </c>
      <c r="CX687" s="872">
        <v>0.20477371749653578</v>
      </c>
      <c r="CY687" s="872">
        <v>0.20477371749653578</v>
      </c>
      <c r="CZ687" s="872">
        <v>0.20477371749653578</v>
      </c>
      <c r="DA687" s="872">
        <v>0.20477371749653578</v>
      </c>
    </row>
    <row r="688" spans="2:105">
      <c r="B688" s="872"/>
      <c r="C688" s="873" t="s">
        <v>682</v>
      </c>
      <c r="D688" s="872"/>
      <c r="E688" s="872" t="s">
        <v>22</v>
      </c>
      <c r="F688" s="872" t="s">
        <v>828</v>
      </c>
      <c r="G688" s="872"/>
      <c r="H688" s="872">
        <v>2013</v>
      </c>
      <c r="I688" s="872"/>
      <c r="J688" s="872">
        <v>121588</v>
      </c>
      <c r="K688" s="872"/>
      <c r="L688" s="764" t="s">
        <v>384</v>
      </c>
      <c r="M688" s="872"/>
      <c r="N688" s="872"/>
      <c r="O688" s="872"/>
      <c r="P688" s="872"/>
      <c r="Q688" s="872"/>
      <c r="R688" s="872"/>
      <c r="S688" s="872"/>
      <c r="T688" s="872"/>
      <c r="U688" s="872" t="s">
        <v>765</v>
      </c>
      <c r="V688" s="872"/>
      <c r="W688" s="872">
        <v>41639</v>
      </c>
      <c r="X688" s="872"/>
      <c r="Y688" s="872"/>
      <c r="Z688" s="872"/>
      <c r="AA688" s="872"/>
      <c r="AB688" s="872"/>
      <c r="AC688" s="872"/>
      <c r="AD688" s="872"/>
      <c r="AE688" s="872"/>
      <c r="AF688" s="872"/>
      <c r="AG688" s="872"/>
      <c r="AH688" s="872"/>
      <c r="AI688" s="872"/>
      <c r="AJ688" s="872"/>
      <c r="AK688" s="872"/>
      <c r="AL688" s="872"/>
      <c r="AM688" s="872"/>
      <c r="AN688" s="872"/>
      <c r="AO688" s="872"/>
      <c r="AP688" s="872"/>
      <c r="AQ688" s="872"/>
      <c r="AR688" s="872"/>
      <c r="AS688" s="872"/>
      <c r="AT688" s="872"/>
      <c r="AU688" s="872"/>
      <c r="AV688" s="872"/>
      <c r="AW688" s="872"/>
      <c r="AX688" s="872"/>
      <c r="AY688" s="872"/>
      <c r="AZ688" s="872"/>
      <c r="BA688" s="872">
        <v>2426.0754191389292</v>
      </c>
      <c r="BB688" s="872">
        <v>2426.0754191389292</v>
      </c>
      <c r="BC688" s="872">
        <v>2426.0754191389292</v>
      </c>
      <c r="BD688" s="872">
        <v>2426.0754191389292</v>
      </c>
      <c r="BE688" s="872">
        <v>2426.0754191389292</v>
      </c>
      <c r="BF688" s="872">
        <v>2426.0754191389292</v>
      </c>
      <c r="BG688" s="872">
        <v>2426.0754191389292</v>
      </c>
      <c r="BH688" s="872">
        <v>2426.0754191389292</v>
      </c>
      <c r="BI688" s="872">
        <v>2426.0754191389292</v>
      </c>
      <c r="BJ688" s="872">
        <v>2426.0754191389292</v>
      </c>
      <c r="BK688" s="872">
        <v>2426.0754191389292</v>
      </c>
      <c r="BL688" s="872">
        <v>2426.0754191389292</v>
      </c>
      <c r="BM688" s="872">
        <v>2426.0754191389292</v>
      </c>
      <c r="BN688" s="872">
        <v>2426.0754191389292</v>
      </c>
      <c r="BO688" s="872">
        <v>2426.0754191389292</v>
      </c>
      <c r="BP688" s="872">
        <v>2426.0754191389292</v>
      </c>
      <c r="BQ688" s="872">
        <v>2426.0754191389292</v>
      </c>
      <c r="BR688" s="872">
        <v>2426.0754191389292</v>
      </c>
      <c r="BS688" s="872">
        <v>2426.0754191389292</v>
      </c>
      <c r="BT688" s="872">
        <v>2426.0754191389292</v>
      </c>
      <c r="BU688" s="872">
        <v>2426.0754191389292</v>
      </c>
      <c r="BV688" s="872">
        <v>2426.0754191389292</v>
      </c>
      <c r="BW688" s="872">
        <v>2426.0754191389292</v>
      </c>
      <c r="BX688" s="872">
        <v>2426.0754191389292</v>
      </c>
      <c r="BY688" s="872">
        <v>2426.0754191389292</v>
      </c>
      <c r="BZ688" s="872">
        <v>2426.0754191389292</v>
      </c>
      <c r="CA688" s="872"/>
      <c r="CB688" s="872">
        <v>2.1842529866297151</v>
      </c>
      <c r="CC688" s="872">
        <v>2.1842529866297151</v>
      </c>
      <c r="CD688" s="872">
        <v>2.1842529866297151</v>
      </c>
      <c r="CE688" s="872">
        <v>2.1842529866297151</v>
      </c>
      <c r="CF688" s="872">
        <v>2.1842529866297151</v>
      </c>
      <c r="CG688" s="872">
        <v>2.1842529866297151</v>
      </c>
      <c r="CH688" s="872">
        <v>2.1842529866297151</v>
      </c>
      <c r="CI688" s="872">
        <v>2.1842529866297151</v>
      </c>
      <c r="CJ688" s="872">
        <v>2.1842529866297151</v>
      </c>
      <c r="CK688" s="872">
        <v>2.1842529866297151</v>
      </c>
      <c r="CL688" s="872">
        <v>2.1842529866297151</v>
      </c>
      <c r="CM688" s="872">
        <v>2.1842529866297151</v>
      </c>
      <c r="CN688" s="872">
        <v>2.1842529866297151</v>
      </c>
      <c r="CO688" s="872">
        <v>2.1842529866297151</v>
      </c>
      <c r="CP688" s="872">
        <v>2.1842529866297151</v>
      </c>
      <c r="CQ688" s="872">
        <v>2.1842529866297151</v>
      </c>
      <c r="CR688" s="872">
        <v>2.1842529866297151</v>
      </c>
      <c r="CS688" s="872">
        <v>2.1842529866297151</v>
      </c>
      <c r="CT688" s="872">
        <v>2.1842529866297151</v>
      </c>
      <c r="CU688" s="872">
        <v>2.1842529866297151</v>
      </c>
      <c r="CV688" s="872">
        <v>2.1842529866297151</v>
      </c>
      <c r="CW688" s="872">
        <v>2.1842529866297151</v>
      </c>
      <c r="CX688" s="872">
        <v>2.1842529866297151</v>
      </c>
      <c r="CY688" s="872">
        <v>2.1842529866297151</v>
      </c>
      <c r="CZ688" s="872">
        <v>2.1842529866297151</v>
      </c>
      <c r="DA688" s="872">
        <v>2.1842529866297151</v>
      </c>
    </row>
    <row r="689" spans="2:105">
      <c r="B689" s="872"/>
      <c r="C689" s="873" t="s">
        <v>682</v>
      </c>
      <c r="D689" s="872"/>
      <c r="E689" s="872" t="s">
        <v>22</v>
      </c>
      <c r="F689" s="872" t="s">
        <v>828</v>
      </c>
      <c r="G689" s="872"/>
      <c r="H689" s="872">
        <v>2013</v>
      </c>
      <c r="I689" s="872"/>
      <c r="J689" s="872">
        <v>121588</v>
      </c>
      <c r="K689" s="872"/>
      <c r="L689" s="764" t="s">
        <v>384</v>
      </c>
      <c r="M689" s="872"/>
      <c r="N689" s="872"/>
      <c r="O689" s="872"/>
      <c r="P689" s="872"/>
      <c r="Q689" s="872"/>
      <c r="R689" s="872"/>
      <c r="S689" s="872"/>
      <c r="T689" s="872"/>
      <c r="U689" s="872" t="s">
        <v>764</v>
      </c>
      <c r="V689" s="872"/>
      <c r="W689" s="872">
        <v>41639</v>
      </c>
      <c r="X689" s="872"/>
      <c r="Y689" s="872"/>
      <c r="Z689" s="872"/>
      <c r="AA689" s="872"/>
      <c r="AB689" s="872"/>
      <c r="AC689" s="872"/>
      <c r="AD689" s="872"/>
      <c r="AE689" s="872"/>
      <c r="AF689" s="872"/>
      <c r="AG689" s="872"/>
      <c r="AH689" s="872"/>
      <c r="AI689" s="872"/>
      <c r="AJ689" s="872"/>
      <c r="AK689" s="872"/>
      <c r="AL689" s="872"/>
      <c r="AM689" s="872"/>
      <c r="AN689" s="872"/>
      <c r="AO689" s="872"/>
      <c r="AP689" s="872"/>
      <c r="AQ689" s="872"/>
      <c r="AR689" s="872"/>
      <c r="AS689" s="872"/>
      <c r="AT689" s="872"/>
      <c r="AU689" s="872"/>
      <c r="AV689" s="872"/>
      <c r="AW689" s="872"/>
      <c r="AX689" s="872"/>
      <c r="AY689" s="872"/>
      <c r="AZ689" s="872"/>
      <c r="BA689" s="872">
        <v>350.77145260265803</v>
      </c>
      <c r="BB689" s="872">
        <v>350.77145260265803</v>
      </c>
      <c r="BC689" s="872">
        <v>350.77145260265803</v>
      </c>
      <c r="BD689" s="872">
        <v>350.77145260265803</v>
      </c>
      <c r="BE689" s="872">
        <v>350.77145260265803</v>
      </c>
      <c r="BF689" s="872">
        <v>350.77145260265803</v>
      </c>
      <c r="BG689" s="872">
        <v>350.77145260265803</v>
      </c>
      <c r="BH689" s="872">
        <v>350.77145260265803</v>
      </c>
      <c r="BI689" s="872">
        <v>350.77145260265803</v>
      </c>
      <c r="BJ689" s="872">
        <v>350.77145260265803</v>
      </c>
      <c r="BK689" s="872">
        <v>350.77145260265803</v>
      </c>
      <c r="BL689" s="872">
        <v>350.77145260265803</v>
      </c>
      <c r="BM689" s="872">
        <v>350.77145260265803</v>
      </c>
      <c r="BN689" s="872">
        <v>350.77145260265803</v>
      </c>
      <c r="BO689" s="872">
        <v>350.77145260265803</v>
      </c>
      <c r="BP689" s="872">
        <v>350.77145260265803</v>
      </c>
      <c r="BQ689" s="872">
        <v>350.77145260265803</v>
      </c>
      <c r="BR689" s="872">
        <v>350.77145260265803</v>
      </c>
      <c r="BS689" s="872">
        <v>350.77145260265803</v>
      </c>
      <c r="BT689" s="872">
        <v>350.77145260265803</v>
      </c>
      <c r="BU689" s="872">
        <v>350.77145260265803</v>
      </c>
      <c r="BV689" s="872">
        <v>350.77145260265803</v>
      </c>
      <c r="BW689" s="872">
        <v>350.77145260265803</v>
      </c>
      <c r="BX689" s="872">
        <v>350.77145260265803</v>
      </c>
      <c r="BY689" s="872">
        <v>350.77145260265803</v>
      </c>
      <c r="BZ689" s="872">
        <v>350.77145260265803</v>
      </c>
      <c r="CA689" s="872"/>
      <c r="CB689" s="872">
        <v>0.52646225111594791</v>
      </c>
      <c r="CC689" s="872">
        <v>0.52646225111594791</v>
      </c>
      <c r="CD689" s="872">
        <v>0.52646225111594791</v>
      </c>
      <c r="CE689" s="872">
        <v>0.52646225111594791</v>
      </c>
      <c r="CF689" s="872">
        <v>0.52646225111594791</v>
      </c>
      <c r="CG689" s="872">
        <v>0.52646225111594791</v>
      </c>
      <c r="CH689" s="872">
        <v>0.52646225111594791</v>
      </c>
      <c r="CI689" s="872">
        <v>0.52646225111594791</v>
      </c>
      <c r="CJ689" s="872">
        <v>0.52646225111594791</v>
      </c>
      <c r="CK689" s="872">
        <v>0.52646225111594791</v>
      </c>
      <c r="CL689" s="872">
        <v>0.52646225111594791</v>
      </c>
      <c r="CM689" s="872">
        <v>0.52646225111594791</v>
      </c>
      <c r="CN689" s="872">
        <v>0.52646225111594791</v>
      </c>
      <c r="CO689" s="872">
        <v>0.52646225111594791</v>
      </c>
      <c r="CP689" s="872">
        <v>0.52646225111594791</v>
      </c>
      <c r="CQ689" s="872">
        <v>0.52646225111594791</v>
      </c>
      <c r="CR689" s="872">
        <v>0.52646225111594791</v>
      </c>
      <c r="CS689" s="872">
        <v>0.52646225111594791</v>
      </c>
      <c r="CT689" s="872">
        <v>0.52646225111594791</v>
      </c>
      <c r="CU689" s="872">
        <v>0.52646225111594791</v>
      </c>
      <c r="CV689" s="872">
        <v>0.52646225111594791</v>
      </c>
      <c r="CW689" s="872">
        <v>0.52646225111594791</v>
      </c>
      <c r="CX689" s="872">
        <v>0.52646225111594791</v>
      </c>
      <c r="CY689" s="872">
        <v>0.52646225111594791</v>
      </c>
      <c r="CZ689" s="872">
        <v>0.52646225111594791</v>
      </c>
      <c r="DA689" s="872">
        <v>0.52646225111594791</v>
      </c>
    </row>
    <row r="690" spans="2:105">
      <c r="B690" s="872"/>
      <c r="C690" s="873" t="s">
        <v>682</v>
      </c>
      <c r="D690" s="872"/>
      <c r="E690" s="872" t="s">
        <v>22</v>
      </c>
      <c r="F690" s="872" t="s">
        <v>828</v>
      </c>
      <c r="G690" s="872"/>
      <c r="H690" s="872">
        <v>2013</v>
      </c>
      <c r="I690" s="872"/>
      <c r="J690" s="872">
        <v>121588</v>
      </c>
      <c r="K690" s="872"/>
      <c r="L690" s="764" t="s">
        <v>384</v>
      </c>
      <c r="M690" s="872"/>
      <c r="N690" s="872"/>
      <c r="O690" s="872"/>
      <c r="P690" s="872"/>
      <c r="Q690" s="872"/>
      <c r="R690" s="872"/>
      <c r="S690" s="872"/>
      <c r="T690" s="872"/>
      <c r="U690" s="872" t="s">
        <v>764</v>
      </c>
      <c r="V690" s="872"/>
      <c r="W690" s="872">
        <v>41639</v>
      </c>
      <c r="X690" s="872"/>
      <c r="Y690" s="872"/>
      <c r="Z690" s="872"/>
      <c r="AA690" s="872"/>
      <c r="AB690" s="872"/>
      <c r="AC690" s="872"/>
      <c r="AD690" s="872"/>
      <c r="AE690" s="872"/>
      <c r="AF690" s="872"/>
      <c r="AG690" s="872"/>
      <c r="AH690" s="872"/>
      <c r="AI690" s="872"/>
      <c r="AJ690" s="872"/>
      <c r="AK690" s="872"/>
      <c r="AL690" s="872"/>
      <c r="AM690" s="872"/>
      <c r="AN690" s="872"/>
      <c r="AO690" s="872"/>
      <c r="AP690" s="872"/>
      <c r="AQ690" s="872"/>
      <c r="AR690" s="872"/>
      <c r="AS690" s="872"/>
      <c r="AT690" s="872"/>
      <c r="AU690" s="872"/>
      <c r="AV690" s="872"/>
      <c r="AW690" s="872"/>
      <c r="AX690" s="872"/>
      <c r="AY690" s="872"/>
      <c r="AZ690" s="872"/>
      <c r="BA690" s="872">
        <v>677.41071743927296</v>
      </c>
      <c r="BB690" s="872">
        <v>677.41071743927296</v>
      </c>
      <c r="BC690" s="872">
        <v>677.41071743927296</v>
      </c>
      <c r="BD690" s="872">
        <v>677.41071743927296</v>
      </c>
      <c r="BE690" s="872">
        <v>677.41071743927296</v>
      </c>
      <c r="BF690" s="872">
        <v>677.41071743927296</v>
      </c>
      <c r="BG690" s="872">
        <v>677.41071743927296</v>
      </c>
      <c r="BH690" s="872">
        <v>677.41071743927296</v>
      </c>
      <c r="BI690" s="872">
        <v>677.41071743927296</v>
      </c>
      <c r="BJ690" s="872">
        <v>677.41071743927296</v>
      </c>
      <c r="BK690" s="872">
        <v>677.41071743927296</v>
      </c>
      <c r="BL690" s="872">
        <v>677.41071743927296</v>
      </c>
      <c r="BM690" s="872">
        <v>677.41071743927296</v>
      </c>
      <c r="BN690" s="872">
        <v>677.41071743927296</v>
      </c>
      <c r="BO690" s="872">
        <v>677.41071743927296</v>
      </c>
      <c r="BP690" s="872">
        <v>677.41071743927296</v>
      </c>
      <c r="BQ690" s="872">
        <v>677.41071743927296</v>
      </c>
      <c r="BR690" s="872">
        <v>677.41071743927296</v>
      </c>
      <c r="BS690" s="872">
        <v>677.41071743927296</v>
      </c>
      <c r="BT690" s="872">
        <v>677.41071743927296</v>
      </c>
      <c r="BU690" s="872">
        <v>677.41071743927296</v>
      </c>
      <c r="BV690" s="872">
        <v>677.41071743927296</v>
      </c>
      <c r="BW690" s="872">
        <v>677.41071743927296</v>
      </c>
      <c r="BX690" s="872">
        <v>677.41071743927296</v>
      </c>
      <c r="BY690" s="872">
        <v>677.41071743927296</v>
      </c>
      <c r="BZ690" s="872">
        <v>677.41071743927296</v>
      </c>
      <c r="CA690" s="872"/>
      <c r="CB690" s="872">
        <v>1.0167089327003556</v>
      </c>
      <c r="CC690" s="872">
        <v>1.0167089327003556</v>
      </c>
      <c r="CD690" s="872">
        <v>1.0167089327003556</v>
      </c>
      <c r="CE690" s="872">
        <v>1.0167089327003556</v>
      </c>
      <c r="CF690" s="872">
        <v>1.0167089327003556</v>
      </c>
      <c r="CG690" s="872">
        <v>1.0167089327003556</v>
      </c>
      <c r="CH690" s="872">
        <v>1.0167089327003556</v>
      </c>
      <c r="CI690" s="872">
        <v>1.0167089327003556</v>
      </c>
      <c r="CJ690" s="872">
        <v>1.0167089327003556</v>
      </c>
      <c r="CK690" s="872">
        <v>1.0167089327003556</v>
      </c>
      <c r="CL690" s="872">
        <v>1.0167089327003556</v>
      </c>
      <c r="CM690" s="872">
        <v>1.0167089327003556</v>
      </c>
      <c r="CN690" s="872">
        <v>1.0167089327003556</v>
      </c>
      <c r="CO690" s="872">
        <v>1.0167089327003556</v>
      </c>
      <c r="CP690" s="872">
        <v>1.0167089327003556</v>
      </c>
      <c r="CQ690" s="872">
        <v>1.0167089327003556</v>
      </c>
      <c r="CR690" s="872">
        <v>1.0167089327003556</v>
      </c>
      <c r="CS690" s="872">
        <v>1.0167089327003556</v>
      </c>
      <c r="CT690" s="872">
        <v>1.0167089327003556</v>
      </c>
      <c r="CU690" s="872">
        <v>1.0167089327003556</v>
      </c>
      <c r="CV690" s="872">
        <v>1.0167089327003556</v>
      </c>
      <c r="CW690" s="872">
        <v>1.0167089327003556</v>
      </c>
      <c r="CX690" s="872">
        <v>1.0167089327003556</v>
      </c>
      <c r="CY690" s="872">
        <v>1.0167089327003556</v>
      </c>
      <c r="CZ690" s="872">
        <v>1.0167089327003556</v>
      </c>
      <c r="DA690" s="872">
        <v>1.0167089327003556</v>
      </c>
    </row>
    <row r="691" spans="2:105">
      <c r="B691" s="872"/>
      <c r="C691" s="873" t="s">
        <v>682</v>
      </c>
      <c r="D691" s="872"/>
      <c r="E691" s="872" t="s">
        <v>22</v>
      </c>
      <c r="F691" s="872" t="s">
        <v>828</v>
      </c>
      <c r="G691" s="872"/>
      <c r="H691" s="872">
        <v>2013</v>
      </c>
      <c r="I691" s="872"/>
      <c r="J691" s="872">
        <v>121588</v>
      </c>
      <c r="K691" s="872"/>
      <c r="L691" s="764" t="s">
        <v>384</v>
      </c>
      <c r="M691" s="872"/>
      <c r="N691" s="872"/>
      <c r="O691" s="872"/>
      <c r="P691" s="872"/>
      <c r="Q691" s="872"/>
      <c r="R691" s="872"/>
      <c r="S691" s="872"/>
      <c r="T691" s="872"/>
      <c r="U691" s="872" t="s">
        <v>764</v>
      </c>
      <c r="V691" s="872"/>
      <c r="W691" s="872">
        <v>41639</v>
      </c>
      <c r="X691" s="872"/>
      <c r="Y691" s="872"/>
      <c r="Z691" s="872"/>
      <c r="AA691" s="872"/>
      <c r="AB691" s="872"/>
      <c r="AC691" s="872"/>
      <c r="AD691" s="872"/>
      <c r="AE691" s="872"/>
      <c r="AF691" s="872"/>
      <c r="AG691" s="872"/>
      <c r="AH691" s="872"/>
      <c r="AI691" s="872"/>
      <c r="AJ691" s="872"/>
      <c r="AK691" s="872"/>
      <c r="AL691" s="872"/>
      <c r="AM691" s="872"/>
      <c r="AN691" s="872"/>
      <c r="AO691" s="872"/>
      <c r="AP691" s="872"/>
      <c r="AQ691" s="872"/>
      <c r="AR691" s="872"/>
      <c r="AS691" s="872"/>
      <c r="AT691" s="872"/>
      <c r="AU691" s="872"/>
      <c r="AV691" s="872"/>
      <c r="AW691" s="872"/>
      <c r="AX691" s="872"/>
      <c r="AY691" s="872"/>
      <c r="AZ691" s="872"/>
      <c r="BA691" s="872">
        <v>876.92863150664493</v>
      </c>
      <c r="BB691" s="872">
        <v>876.92863150664493</v>
      </c>
      <c r="BC691" s="872">
        <v>876.92863150664493</v>
      </c>
      <c r="BD691" s="872">
        <v>876.92863150664493</v>
      </c>
      <c r="BE691" s="872">
        <v>876.92863150664493</v>
      </c>
      <c r="BF691" s="872">
        <v>876.92863150664493</v>
      </c>
      <c r="BG691" s="872">
        <v>876.92863150664493</v>
      </c>
      <c r="BH691" s="872">
        <v>876.92863150664493</v>
      </c>
      <c r="BI691" s="872">
        <v>876.92863150664493</v>
      </c>
      <c r="BJ691" s="872">
        <v>876.92863150664493</v>
      </c>
      <c r="BK691" s="872">
        <v>876.92863150664493</v>
      </c>
      <c r="BL691" s="872">
        <v>876.92863150664493</v>
      </c>
      <c r="BM691" s="872">
        <v>876.92863150664493</v>
      </c>
      <c r="BN691" s="872">
        <v>876.92863150664493</v>
      </c>
      <c r="BO691" s="872">
        <v>876.92863150664493</v>
      </c>
      <c r="BP691" s="872">
        <v>876.92863150664493</v>
      </c>
      <c r="BQ691" s="872">
        <v>876.92863150664493</v>
      </c>
      <c r="BR691" s="872">
        <v>876.92863150664493</v>
      </c>
      <c r="BS691" s="872">
        <v>876.92863150664493</v>
      </c>
      <c r="BT691" s="872">
        <v>876.92863150664493</v>
      </c>
      <c r="BU691" s="872">
        <v>876.92863150664493</v>
      </c>
      <c r="BV691" s="872">
        <v>876.92863150664493</v>
      </c>
      <c r="BW691" s="872">
        <v>876.92863150664493</v>
      </c>
      <c r="BX691" s="872">
        <v>876.92863150664493</v>
      </c>
      <c r="BY691" s="872">
        <v>876.92863150664493</v>
      </c>
      <c r="BZ691" s="872">
        <v>876.92863150664493</v>
      </c>
      <c r="CA691" s="872"/>
      <c r="CB691" s="872">
        <v>1.3161556277898698</v>
      </c>
      <c r="CC691" s="872">
        <v>1.3161556277898698</v>
      </c>
      <c r="CD691" s="872">
        <v>1.3161556277898698</v>
      </c>
      <c r="CE691" s="872">
        <v>1.3161556277898698</v>
      </c>
      <c r="CF691" s="872">
        <v>1.3161556277898698</v>
      </c>
      <c r="CG691" s="872">
        <v>1.3161556277898698</v>
      </c>
      <c r="CH691" s="872">
        <v>1.3161556277898698</v>
      </c>
      <c r="CI691" s="872">
        <v>1.3161556277898698</v>
      </c>
      <c r="CJ691" s="872">
        <v>1.3161556277898698</v>
      </c>
      <c r="CK691" s="872">
        <v>1.3161556277898698</v>
      </c>
      <c r="CL691" s="872">
        <v>1.3161556277898698</v>
      </c>
      <c r="CM691" s="872">
        <v>1.3161556277898698</v>
      </c>
      <c r="CN691" s="872">
        <v>1.3161556277898698</v>
      </c>
      <c r="CO691" s="872">
        <v>1.3161556277898698</v>
      </c>
      <c r="CP691" s="872">
        <v>1.3161556277898698</v>
      </c>
      <c r="CQ691" s="872">
        <v>1.3161556277898698</v>
      </c>
      <c r="CR691" s="872">
        <v>1.3161556277898698</v>
      </c>
      <c r="CS691" s="872">
        <v>1.3161556277898698</v>
      </c>
      <c r="CT691" s="872">
        <v>1.3161556277898698</v>
      </c>
      <c r="CU691" s="872">
        <v>1.3161556277898698</v>
      </c>
      <c r="CV691" s="872">
        <v>1.3161556277898698</v>
      </c>
      <c r="CW691" s="872">
        <v>1.3161556277898698</v>
      </c>
      <c r="CX691" s="872">
        <v>1.3161556277898698</v>
      </c>
      <c r="CY691" s="872">
        <v>1.3161556277898698</v>
      </c>
      <c r="CZ691" s="872">
        <v>1.3161556277898698</v>
      </c>
      <c r="DA691" s="872">
        <v>1.3161556277898698</v>
      </c>
    </row>
    <row r="692" spans="2:105">
      <c r="B692" s="872"/>
      <c r="C692" s="873" t="s">
        <v>682</v>
      </c>
      <c r="D692" s="872"/>
      <c r="E692" s="872" t="s">
        <v>22</v>
      </c>
      <c r="F692" s="872" t="s">
        <v>828</v>
      </c>
      <c r="G692" s="872"/>
      <c r="H692" s="872">
        <v>2013</v>
      </c>
      <c r="I692" s="872"/>
      <c r="J692" s="872">
        <v>122363</v>
      </c>
      <c r="K692" s="872"/>
      <c r="L692" s="764" t="s">
        <v>384</v>
      </c>
      <c r="M692" s="872"/>
      <c r="N692" s="872"/>
      <c r="O692" s="872"/>
      <c r="P692" s="872"/>
      <c r="Q692" s="872"/>
      <c r="R692" s="872"/>
      <c r="S692" s="872"/>
      <c r="T692" s="872"/>
      <c r="U692" s="872" t="s">
        <v>764</v>
      </c>
      <c r="V692" s="872"/>
      <c r="W692" s="872">
        <v>41620</v>
      </c>
      <c r="X692" s="872"/>
      <c r="Y692" s="872"/>
      <c r="Z692" s="872"/>
      <c r="AA692" s="872"/>
      <c r="AB692" s="872"/>
      <c r="AC692" s="872"/>
      <c r="AD692" s="872"/>
      <c r="AE692" s="872"/>
      <c r="AF692" s="872"/>
      <c r="AG692" s="872"/>
      <c r="AH692" s="872"/>
      <c r="AI692" s="872"/>
      <c r="AJ692" s="872"/>
      <c r="AK692" s="872"/>
      <c r="AL692" s="872"/>
      <c r="AM692" s="872"/>
      <c r="AN692" s="872"/>
      <c r="AO692" s="872"/>
      <c r="AP692" s="872"/>
      <c r="AQ692" s="872"/>
      <c r="AR692" s="872"/>
      <c r="AS692" s="872"/>
      <c r="AT692" s="872"/>
      <c r="AU692" s="872"/>
      <c r="AV692" s="872"/>
      <c r="AW692" s="872"/>
      <c r="AX692" s="872"/>
      <c r="AY692" s="872"/>
      <c r="AZ692" s="872"/>
      <c r="BA692" s="872">
        <v>275.31915973877807</v>
      </c>
      <c r="BB692" s="872">
        <v>275.31915973877807</v>
      </c>
      <c r="BC692" s="872">
        <v>275.31915973877807</v>
      </c>
      <c r="BD692" s="872">
        <v>275.31915973877807</v>
      </c>
      <c r="BE692" s="872">
        <v>275.31915973877807</v>
      </c>
      <c r="BF692" s="872">
        <v>275.31915973877807</v>
      </c>
      <c r="BG692" s="872">
        <v>275.31915973877807</v>
      </c>
      <c r="BH692" s="872">
        <v>275.31915973877807</v>
      </c>
      <c r="BI692" s="872">
        <v>275.31915973877807</v>
      </c>
      <c r="BJ692" s="872">
        <v>275.31915973877807</v>
      </c>
      <c r="BK692" s="872">
        <v>275.31915973877807</v>
      </c>
      <c r="BL692" s="872">
        <v>275.31915973877807</v>
      </c>
      <c r="BM692" s="872">
        <v>275.31915973877807</v>
      </c>
      <c r="BN692" s="872">
        <v>275.31915973877807</v>
      </c>
      <c r="BO692" s="872">
        <v>275.31915973877807</v>
      </c>
      <c r="BP692" s="872">
        <v>275.31915973877807</v>
      </c>
      <c r="BQ692" s="872">
        <v>275.31915973877807</v>
      </c>
      <c r="BR692" s="872">
        <v>275.31915973877807</v>
      </c>
      <c r="BS692" s="872">
        <v>275.31915973877807</v>
      </c>
      <c r="BT692" s="872">
        <v>275.31915973877807</v>
      </c>
      <c r="BU692" s="872">
        <v>275.31915973877807</v>
      </c>
      <c r="BV692" s="872">
        <v>275.31915973877807</v>
      </c>
      <c r="BW692" s="872">
        <v>275.31915973877807</v>
      </c>
      <c r="BX692" s="872">
        <v>275.31915973877807</v>
      </c>
      <c r="BY692" s="872">
        <v>275.31915973877807</v>
      </c>
      <c r="BZ692" s="872">
        <v>275.31915973877807</v>
      </c>
      <c r="CA692" s="872"/>
      <c r="CB692" s="872">
        <v>0.41321800691569704</v>
      </c>
      <c r="CC692" s="872">
        <v>0.41321800691569704</v>
      </c>
      <c r="CD692" s="872">
        <v>0.41321800691569704</v>
      </c>
      <c r="CE692" s="872">
        <v>0.41321800691569704</v>
      </c>
      <c r="CF692" s="872">
        <v>0.41321800691569704</v>
      </c>
      <c r="CG692" s="872">
        <v>0.41321800691569704</v>
      </c>
      <c r="CH692" s="872">
        <v>0.41321800691569704</v>
      </c>
      <c r="CI692" s="872">
        <v>0.41321800691569704</v>
      </c>
      <c r="CJ692" s="872">
        <v>0.41321800691569704</v>
      </c>
      <c r="CK692" s="872">
        <v>0.41321800691569704</v>
      </c>
      <c r="CL692" s="872">
        <v>0.41321800691569704</v>
      </c>
      <c r="CM692" s="872">
        <v>0.41321800691569704</v>
      </c>
      <c r="CN692" s="872">
        <v>0.41321800691569704</v>
      </c>
      <c r="CO692" s="872">
        <v>0.41321800691569704</v>
      </c>
      <c r="CP692" s="872">
        <v>0.41321800691569704</v>
      </c>
      <c r="CQ692" s="872">
        <v>0.41321800691569704</v>
      </c>
      <c r="CR692" s="872">
        <v>0.41321800691569704</v>
      </c>
      <c r="CS692" s="872">
        <v>0.41321800691569704</v>
      </c>
      <c r="CT692" s="872">
        <v>0.41321800691569704</v>
      </c>
      <c r="CU692" s="872">
        <v>0.41321800691569704</v>
      </c>
      <c r="CV692" s="872">
        <v>0.41321800691569704</v>
      </c>
      <c r="CW692" s="872">
        <v>0.41321800691569704</v>
      </c>
      <c r="CX692" s="872">
        <v>0.41321800691569704</v>
      </c>
      <c r="CY692" s="872">
        <v>0.41321800691569704</v>
      </c>
      <c r="CZ692" s="872">
        <v>0.41321800691569704</v>
      </c>
      <c r="DA692" s="872">
        <v>0.41321800691569704</v>
      </c>
    </row>
    <row r="693" spans="2:105">
      <c r="B693" s="872"/>
      <c r="C693" s="873" t="s">
        <v>682</v>
      </c>
      <c r="D693" s="872"/>
      <c r="E693" s="872" t="s">
        <v>22</v>
      </c>
      <c r="F693" s="872" t="s">
        <v>828</v>
      </c>
      <c r="G693" s="872"/>
      <c r="H693" s="872">
        <v>2013</v>
      </c>
      <c r="I693" s="872"/>
      <c r="J693" s="872">
        <v>123139</v>
      </c>
      <c r="K693" s="872"/>
      <c r="L693" s="764" t="s">
        <v>384</v>
      </c>
      <c r="M693" s="872"/>
      <c r="N693" s="872"/>
      <c r="O693" s="872"/>
      <c r="P693" s="872"/>
      <c r="Q693" s="872"/>
      <c r="R693" s="872"/>
      <c r="S693" s="872"/>
      <c r="T693" s="872"/>
      <c r="U693" s="872" t="s">
        <v>763</v>
      </c>
      <c r="V693" s="872"/>
      <c r="W693" s="872">
        <v>41639</v>
      </c>
      <c r="X693" s="872"/>
      <c r="Y693" s="872"/>
      <c r="Z693" s="872"/>
      <c r="AA693" s="872"/>
      <c r="AB693" s="872"/>
      <c r="AC693" s="872"/>
      <c r="AD693" s="872"/>
      <c r="AE693" s="872"/>
      <c r="AF693" s="872"/>
      <c r="AG693" s="872"/>
      <c r="AH693" s="872"/>
      <c r="AI693" s="872"/>
      <c r="AJ693" s="872"/>
      <c r="AK693" s="872"/>
      <c r="AL693" s="872"/>
      <c r="AM693" s="872"/>
      <c r="AN693" s="872"/>
      <c r="AO693" s="872"/>
      <c r="AP693" s="872"/>
      <c r="AQ693" s="872"/>
      <c r="AR693" s="872"/>
      <c r="AS693" s="872"/>
      <c r="AT693" s="872"/>
      <c r="AU693" s="872"/>
      <c r="AV693" s="872"/>
      <c r="AW693" s="872"/>
      <c r="AX693" s="872"/>
      <c r="AY693" s="872"/>
      <c r="AZ693" s="872"/>
      <c r="BA693" s="872">
        <v>28744.436228555722</v>
      </c>
      <c r="BB693" s="872">
        <v>28744.436228555722</v>
      </c>
      <c r="BC693" s="872">
        <v>28744.436228555722</v>
      </c>
      <c r="BD693" s="872">
        <v>28744.436228555722</v>
      </c>
      <c r="BE693" s="872">
        <v>28744.436228555722</v>
      </c>
      <c r="BF693" s="872">
        <v>28744.436228555722</v>
      </c>
      <c r="BG693" s="872">
        <v>28744.436228555722</v>
      </c>
      <c r="BH693" s="872">
        <v>28744.436228555722</v>
      </c>
      <c r="BI693" s="872">
        <v>28744.436228555722</v>
      </c>
      <c r="BJ693" s="872">
        <v>28744.436228555722</v>
      </c>
      <c r="BK693" s="872">
        <v>28744.436228555722</v>
      </c>
      <c r="BL693" s="872">
        <v>28744.436228555722</v>
      </c>
      <c r="BM693" s="872">
        <v>28744.436228555722</v>
      </c>
      <c r="BN693" s="872">
        <v>28744.436228555722</v>
      </c>
      <c r="BO693" s="872">
        <v>28744.436228555722</v>
      </c>
      <c r="BP693" s="872">
        <v>28744.436228555722</v>
      </c>
      <c r="BQ693" s="872">
        <v>28744.436228555722</v>
      </c>
      <c r="BR693" s="872">
        <v>28744.436228555722</v>
      </c>
      <c r="BS693" s="872">
        <v>28744.436228555722</v>
      </c>
      <c r="BT693" s="872">
        <v>28744.436228555722</v>
      </c>
      <c r="BU693" s="872">
        <v>28744.436228555722</v>
      </c>
      <c r="BV693" s="872">
        <v>28744.436228555722</v>
      </c>
      <c r="BW693" s="872">
        <v>28744.436228555722</v>
      </c>
      <c r="BX693" s="872">
        <v>28744.436228555722</v>
      </c>
      <c r="BY693" s="872">
        <v>28744.436228555722</v>
      </c>
      <c r="BZ693" s="872">
        <v>28744.436228555722</v>
      </c>
      <c r="CA693" s="872"/>
      <c r="CB693" s="872">
        <v>4.5802975938372148</v>
      </c>
      <c r="CC693" s="872">
        <v>4.5802975938372148</v>
      </c>
      <c r="CD693" s="872">
        <v>4.5802975938372148</v>
      </c>
      <c r="CE693" s="872">
        <v>4.5802975938372148</v>
      </c>
      <c r="CF693" s="872">
        <v>4.5802975938372148</v>
      </c>
      <c r="CG693" s="872">
        <v>4.5802975938372148</v>
      </c>
      <c r="CH693" s="872">
        <v>4.5802975938372148</v>
      </c>
      <c r="CI693" s="872">
        <v>4.5802975938372148</v>
      </c>
      <c r="CJ693" s="872">
        <v>4.5802975938372148</v>
      </c>
      <c r="CK693" s="872">
        <v>4.5802975938372148</v>
      </c>
      <c r="CL693" s="872">
        <v>4.5802975938372148</v>
      </c>
      <c r="CM693" s="872">
        <v>4.5802975938372148</v>
      </c>
      <c r="CN693" s="872">
        <v>4.5802975938372148</v>
      </c>
      <c r="CO693" s="872">
        <v>4.5802975938372148</v>
      </c>
      <c r="CP693" s="872">
        <v>4.5802975938372148</v>
      </c>
      <c r="CQ693" s="872">
        <v>4.5802975938372148</v>
      </c>
      <c r="CR693" s="872">
        <v>4.5802975938372148</v>
      </c>
      <c r="CS693" s="872">
        <v>4.5802975938372148</v>
      </c>
      <c r="CT693" s="872">
        <v>4.5802975938372148</v>
      </c>
      <c r="CU693" s="872">
        <v>4.5802975938372148</v>
      </c>
      <c r="CV693" s="872">
        <v>4.5802975938372148</v>
      </c>
      <c r="CW693" s="872">
        <v>4.5802975938372148</v>
      </c>
      <c r="CX693" s="872">
        <v>4.5802975938372148</v>
      </c>
      <c r="CY693" s="872">
        <v>4.5802975938372148</v>
      </c>
      <c r="CZ693" s="872">
        <v>4.5802975938372148</v>
      </c>
      <c r="DA693" s="872">
        <v>4.5802975938372148</v>
      </c>
    </row>
    <row r="694" spans="2:105">
      <c r="B694" s="872"/>
      <c r="C694" s="873" t="s">
        <v>682</v>
      </c>
      <c r="D694" s="872"/>
      <c r="E694" s="872" t="s">
        <v>22</v>
      </c>
      <c r="F694" s="872" t="s">
        <v>828</v>
      </c>
      <c r="G694" s="872"/>
      <c r="H694" s="872">
        <v>2013</v>
      </c>
      <c r="I694" s="872"/>
      <c r="J694" s="872">
        <v>110016</v>
      </c>
      <c r="K694" s="872"/>
      <c r="L694" s="764" t="s">
        <v>741</v>
      </c>
      <c r="M694" s="872"/>
      <c r="N694" s="872"/>
      <c r="O694" s="872"/>
      <c r="P694" s="872"/>
      <c r="Q694" s="872"/>
      <c r="R694" s="872"/>
      <c r="S694" s="872"/>
      <c r="T694" s="872"/>
      <c r="U694" s="872" t="s">
        <v>764</v>
      </c>
      <c r="V694" s="872"/>
      <c r="W694" s="872">
        <v>41394</v>
      </c>
      <c r="X694" s="872"/>
      <c r="Y694" s="872"/>
      <c r="Z694" s="872"/>
      <c r="AA694" s="872"/>
      <c r="AB694" s="872"/>
      <c r="AC694" s="872"/>
      <c r="AD694" s="872"/>
      <c r="AE694" s="872"/>
      <c r="AF694" s="872"/>
      <c r="AG694" s="872"/>
      <c r="AH694" s="872"/>
      <c r="AI694" s="872"/>
      <c r="AJ694" s="872"/>
      <c r="AK694" s="872"/>
      <c r="AL694" s="872"/>
      <c r="AM694" s="872"/>
      <c r="AN694" s="872"/>
      <c r="AO694" s="872"/>
      <c r="AP694" s="872"/>
      <c r="AQ694" s="872"/>
      <c r="AR694" s="872"/>
      <c r="AS694" s="872"/>
      <c r="AT694" s="872"/>
      <c r="AU694" s="872"/>
      <c r="AV694" s="872"/>
      <c r="AW694" s="872"/>
      <c r="AX694" s="872"/>
      <c r="AY694" s="872"/>
      <c r="AZ694" s="872"/>
      <c r="BA694" s="872">
        <v>8117.451078560829</v>
      </c>
      <c r="BB694" s="872">
        <v>8117.451078560829</v>
      </c>
      <c r="BC694" s="872">
        <v>8117.451078560829</v>
      </c>
      <c r="BD694" s="872">
        <v>8117.451078560829</v>
      </c>
      <c r="BE694" s="872">
        <v>8117.451078560829</v>
      </c>
      <c r="BF694" s="872">
        <v>8117.451078560829</v>
      </c>
      <c r="BG694" s="872">
        <v>8117.451078560829</v>
      </c>
      <c r="BH694" s="872">
        <v>8117.451078560829</v>
      </c>
      <c r="BI694" s="872">
        <v>8117.451078560829</v>
      </c>
      <c r="BJ694" s="872">
        <v>8117.451078560829</v>
      </c>
      <c r="BK694" s="872">
        <v>8117.451078560829</v>
      </c>
      <c r="BL694" s="872">
        <v>8117.451078560829</v>
      </c>
      <c r="BM694" s="872">
        <v>8117.451078560829</v>
      </c>
      <c r="BN694" s="872">
        <v>8117.451078560829</v>
      </c>
      <c r="BO694" s="872">
        <v>8117.451078560829</v>
      </c>
      <c r="BP694" s="872">
        <v>8117.451078560829</v>
      </c>
      <c r="BQ694" s="872">
        <v>8117.451078560829</v>
      </c>
      <c r="BR694" s="872">
        <v>8117.451078560829</v>
      </c>
      <c r="BS694" s="872">
        <v>8117.451078560829</v>
      </c>
      <c r="BT694" s="872">
        <v>8117.451078560829</v>
      </c>
      <c r="BU694" s="872">
        <v>8117.451078560829</v>
      </c>
      <c r="BV694" s="872">
        <v>8117.451078560829</v>
      </c>
      <c r="BW694" s="872">
        <v>8117.451078560829</v>
      </c>
      <c r="BX694" s="872">
        <v>8117.451078560829</v>
      </c>
      <c r="BY694" s="872">
        <v>8117.451078560829</v>
      </c>
      <c r="BZ694" s="872">
        <v>8117.451078560829</v>
      </c>
      <c r="CA694" s="872"/>
      <c r="CB694" s="872">
        <v>0.68442182110351779</v>
      </c>
      <c r="CC694" s="872">
        <v>0.68442182110351779</v>
      </c>
      <c r="CD694" s="872">
        <v>0.68442182110351779</v>
      </c>
      <c r="CE694" s="872">
        <v>0.68442182110351779</v>
      </c>
      <c r="CF694" s="872">
        <v>0.68442182110351779</v>
      </c>
      <c r="CG694" s="872">
        <v>0.68442182110351779</v>
      </c>
      <c r="CH694" s="872">
        <v>0.68442182110351779</v>
      </c>
      <c r="CI694" s="872">
        <v>0.68442182110351779</v>
      </c>
      <c r="CJ694" s="872">
        <v>0.68442182110351779</v>
      </c>
      <c r="CK694" s="872">
        <v>0.68442182110351779</v>
      </c>
      <c r="CL694" s="872">
        <v>0.68442182110351779</v>
      </c>
      <c r="CM694" s="872">
        <v>0.68442182110351779</v>
      </c>
      <c r="CN694" s="872">
        <v>0.68442182110351779</v>
      </c>
      <c r="CO694" s="872">
        <v>0.68442182110351779</v>
      </c>
      <c r="CP694" s="872">
        <v>0.68442182110351779</v>
      </c>
      <c r="CQ694" s="872">
        <v>0.68442182110351779</v>
      </c>
      <c r="CR694" s="872">
        <v>0.68442182110351779</v>
      </c>
      <c r="CS694" s="872">
        <v>0.68442182110351779</v>
      </c>
      <c r="CT694" s="872">
        <v>0.68442182110351779</v>
      </c>
      <c r="CU694" s="872">
        <v>0.68442182110351779</v>
      </c>
      <c r="CV694" s="872">
        <v>0.68442182110351779</v>
      </c>
      <c r="CW694" s="872">
        <v>0.68442182110351779</v>
      </c>
      <c r="CX694" s="872">
        <v>0.68442182110351779</v>
      </c>
      <c r="CY694" s="872">
        <v>0.68442182110351779</v>
      </c>
      <c r="CZ694" s="872">
        <v>0.68442182110351779</v>
      </c>
      <c r="DA694" s="872">
        <v>0.68442182110351779</v>
      </c>
    </row>
    <row r="695" spans="2:105">
      <c r="B695" s="872"/>
      <c r="C695" s="873" t="s">
        <v>682</v>
      </c>
      <c r="D695" s="872"/>
      <c r="E695" s="872" t="s">
        <v>22</v>
      </c>
      <c r="F695" s="872" t="s">
        <v>828</v>
      </c>
      <c r="G695" s="872"/>
      <c r="H695" s="872">
        <v>2013</v>
      </c>
      <c r="I695" s="872"/>
      <c r="J695" s="872">
        <v>110016</v>
      </c>
      <c r="K695" s="872"/>
      <c r="L695" s="764" t="s">
        <v>741</v>
      </c>
      <c r="M695" s="872"/>
      <c r="N695" s="872"/>
      <c r="O695" s="872"/>
      <c r="P695" s="872"/>
      <c r="Q695" s="872"/>
      <c r="R695" s="872"/>
      <c r="S695" s="872"/>
      <c r="T695" s="872"/>
      <c r="U695" s="872" t="s">
        <v>764</v>
      </c>
      <c r="V695" s="872"/>
      <c r="W695" s="872">
        <v>41394</v>
      </c>
      <c r="X695" s="872"/>
      <c r="Y695" s="872"/>
      <c r="Z695" s="872"/>
      <c r="AA695" s="872"/>
      <c r="AB695" s="872"/>
      <c r="AC695" s="872"/>
      <c r="AD695" s="872"/>
      <c r="AE695" s="872"/>
      <c r="AF695" s="872"/>
      <c r="AG695" s="872"/>
      <c r="AH695" s="872"/>
      <c r="AI695" s="872"/>
      <c r="AJ695" s="872"/>
      <c r="AK695" s="872"/>
      <c r="AL695" s="872"/>
      <c r="AM695" s="872"/>
      <c r="AN695" s="872"/>
      <c r="AO695" s="872"/>
      <c r="AP695" s="872"/>
      <c r="AQ695" s="872"/>
      <c r="AR695" s="872"/>
      <c r="AS695" s="872"/>
      <c r="AT695" s="872"/>
      <c r="AU695" s="872"/>
      <c r="AV695" s="872"/>
      <c r="AW695" s="872"/>
      <c r="AX695" s="872"/>
      <c r="AY695" s="872"/>
      <c r="AZ695" s="872"/>
      <c r="BA695" s="872">
        <v>9477.5609833482631</v>
      </c>
      <c r="BB695" s="872">
        <v>9477.5609833482631</v>
      </c>
      <c r="BC695" s="872">
        <v>9477.5609833482631</v>
      </c>
      <c r="BD695" s="872">
        <v>9477.5609833482631</v>
      </c>
      <c r="BE695" s="872">
        <v>9477.5609833482631</v>
      </c>
      <c r="BF695" s="872">
        <v>9477.5609833482631</v>
      </c>
      <c r="BG695" s="872">
        <v>9477.5609833482631</v>
      </c>
      <c r="BH695" s="872">
        <v>9477.5609833482631</v>
      </c>
      <c r="BI695" s="872">
        <v>9477.5609833482631</v>
      </c>
      <c r="BJ695" s="872">
        <v>9477.5609833482631</v>
      </c>
      <c r="BK695" s="872">
        <v>9477.5609833482631</v>
      </c>
      <c r="BL695" s="872">
        <v>9477.5609833482631</v>
      </c>
      <c r="BM695" s="872">
        <v>9477.5609833482631</v>
      </c>
      <c r="BN695" s="872">
        <v>9477.5609833482631</v>
      </c>
      <c r="BO695" s="872">
        <v>9477.5609833482631</v>
      </c>
      <c r="BP695" s="872">
        <v>9477.5609833482631</v>
      </c>
      <c r="BQ695" s="872">
        <v>9477.5609833482631</v>
      </c>
      <c r="BR695" s="872">
        <v>9477.5609833482631</v>
      </c>
      <c r="BS695" s="872">
        <v>9477.5609833482631</v>
      </c>
      <c r="BT695" s="872">
        <v>9477.5609833482631</v>
      </c>
      <c r="BU695" s="872">
        <v>9477.5609833482631</v>
      </c>
      <c r="BV695" s="872">
        <v>9477.5609833482631</v>
      </c>
      <c r="BW695" s="872">
        <v>9477.5609833482631</v>
      </c>
      <c r="BX695" s="872">
        <v>9477.5609833482631</v>
      </c>
      <c r="BY695" s="872">
        <v>9477.5609833482631</v>
      </c>
      <c r="BZ695" s="872">
        <v>9477.5609833482631</v>
      </c>
      <c r="CA695" s="872"/>
      <c r="CB695" s="872">
        <v>2.698577466065299</v>
      </c>
      <c r="CC695" s="872">
        <v>2.698577466065299</v>
      </c>
      <c r="CD695" s="872">
        <v>2.698577466065299</v>
      </c>
      <c r="CE695" s="872">
        <v>2.698577466065299</v>
      </c>
      <c r="CF695" s="872">
        <v>2.698577466065299</v>
      </c>
      <c r="CG695" s="872">
        <v>2.698577466065299</v>
      </c>
      <c r="CH695" s="872">
        <v>2.698577466065299</v>
      </c>
      <c r="CI695" s="872">
        <v>2.698577466065299</v>
      </c>
      <c r="CJ695" s="872">
        <v>2.698577466065299</v>
      </c>
      <c r="CK695" s="872">
        <v>2.698577466065299</v>
      </c>
      <c r="CL695" s="872">
        <v>2.698577466065299</v>
      </c>
      <c r="CM695" s="872">
        <v>2.698577466065299</v>
      </c>
      <c r="CN695" s="872">
        <v>2.698577466065299</v>
      </c>
      <c r="CO695" s="872">
        <v>2.698577466065299</v>
      </c>
      <c r="CP695" s="872">
        <v>2.698577466065299</v>
      </c>
      <c r="CQ695" s="872">
        <v>2.698577466065299</v>
      </c>
      <c r="CR695" s="872">
        <v>2.698577466065299</v>
      </c>
      <c r="CS695" s="872">
        <v>2.698577466065299</v>
      </c>
      <c r="CT695" s="872">
        <v>2.698577466065299</v>
      </c>
      <c r="CU695" s="872">
        <v>2.698577466065299</v>
      </c>
      <c r="CV695" s="872">
        <v>2.698577466065299</v>
      </c>
      <c r="CW695" s="872">
        <v>2.698577466065299</v>
      </c>
      <c r="CX695" s="872">
        <v>2.698577466065299</v>
      </c>
      <c r="CY695" s="872">
        <v>2.698577466065299</v>
      </c>
      <c r="CZ695" s="872">
        <v>2.698577466065299</v>
      </c>
      <c r="DA695" s="872">
        <v>2.698577466065299</v>
      </c>
    </row>
    <row r="696" spans="2:105">
      <c r="B696" s="872"/>
      <c r="C696" s="873" t="s">
        <v>682</v>
      </c>
      <c r="D696" s="872"/>
      <c r="E696" s="872" t="s">
        <v>22</v>
      </c>
      <c r="F696" s="872" t="s">
        <v>828</v>
      </c>
      <c r="G696" s="872"/>
      <c r="H696" s="872">
        <v>2013</v>
      </c>
      <c r="I696" s="872"/>
      <c r="J696" s="872">
        <v>110016</v>
      </c>
      <c r="K696" s="872"/>
      <c r="L696" s="764" t="s">
        <v>741</v>
      </c>
      <c r="M696" s="872"/>
      <c r="N696" s="872"/>
      <c r="O696" s="872"/>
      <c r="P696" s="872"/>
      <c r="Q696" s="872"/>
      <c r="R696" s="872"/>
      <c r="S696" s="872"/>
      <c r="T696" s="872"/>
      <c r="U696" s="872" t="s">
        <v>764</v>
      </c>
      <c r="V696" s="872"/>
      <c r="W696" s="872">
        <v>41394</v>
      </c>
      <c r="X696" s="872"/>
      <c r="Y696" s="872"/>
      <c r="Z696" s="872"/>
      <c r="AA696" s="872"/>
      <c r="AB696" s="872"/>
      <c r="AC696" s="872"/>
      <c r="AD696" s="872"/>
      <c r="AE696" s="872"/>
      <c r="AF696" s="872"/>
      <c r="AG696" s="872"/>
      <c r="AH696" s="872"/>
      <c r="AI696" s="872"/>
      <c r="AJ696" s="872"/>
      <c r="AK696" s="872"/>
      <c r="AL696" s="872"/>
      <c r="AM696" s="872"/>
      <c r="AN696" s="872"/>
      <c r="AO696" s="872"/>
      <c r="AP696" s="872"/>
      <c r="AQ696" s="872"/>
      <c r="AR696" s="872"/>
      <c r="AS696" s="872"/>
      <c r="AT696" s="872"/>
      <c r="AU696" s="872"/>
      <c r="AV696" s="872"/>
      <c r="AW696" s="872"/>
      <c r="AX696" s="872"/>
      <c r="AY696" s="872"/>
      <c r="AZ696" s="872"/>
      <c r="BA696" s="872">
        <v>14525.392376653315</v>
      </c>
      <c r="BB696" s="872">
        <v>14525.392376653315</v>
      </c>
      <c r="BC696" s="872">
        <v>14525.392376653315</v>
      </c>
      <c r="BD696" s="872">
        <v>14525.392376653315</v>
      </c>
      <c r="BE696" s="872">
        <v>14525.392376653315</v>
      </c>
      <c r="BF696" s="872">
        <v>14525.392376653315</v>
      </c>
      <c r="BG696" s="872">
        <v>14525.392376653315</v>
      </c>
      <c r="BH696" s="872">
        <v>14525.392376653315</v>
      </c>
      <c r="BI696" s="872">
        <v>14525.392376653315</v>
      </c>
      <c r="BJ696" s="872">
        <v>14525.392376653315</v>
      </c>
      <c r="BK696" s="872">
        <v>14525.392376653315</v>
      </c>
      <c r="BL696" s="872">
        <v>14525.392376653315</v>
      </c>
      <c r="BM696" s="872">
        <v>14525.392376653315</v>
      </c>
      <c r="BN696" s="872">
        <v>14525.392376653315</v>
      </c>
      <c r="BO696" s="872">
        <v>14525.392376653315</v>
      </c>
      <c r="BP696" s="872">
        <v>14525.392376653315</v>
      </c>
      <c r="BQ696" s="872">
        <v>14525.392376653315</v>
      </c>
      <c r="BR696" s="872">
        <v>14525.392376653315</v>
      </c>
      <c r="BS696" s="872">
        <v>14525.392376653315</v>
      </c>
      <c r="BT696" s="872">
        <v>14525.392376653315</v>
      </c>
      <c r="BU696" s="872">
        <v>14525.392376653315</v>
      </c>
      <c r="BV696" s="872">
        <v>14525.392376653315</v>
      </c>
      <c r="BW696" s="872">
        <v>14525.392376653315</v>
      </c>
      <c r="BX696" s="872">
        <v>14525.392376653315</v>
      </c>
      <c r="BY696" s="872">
        <v>14525.392376653315</v>
      </c>
      <c r="BZ696" s="872">
        <v>14525.392376653315</v>
      </c>
      <c r="CA696" s="872"/>
      <c r="CB696" s="872">
        <v>4.1358632903826855</v>
      </c>
      <c r="CC696" s="872">
        <v>4.1358632903826855</v>
      </c>
      <c r="CD696" s="872">
        <v>4.1358632903826855</v>
      </c>
      <c r="CE696" s="872">
        <v>4.1358632903826855</v>
      </c>
      <c r="CF696" s="872">
        <v>4.1358632903826855</v>
      </c>
      <c r="CG696" s="872">
        <v>4.1358632903826855</v>
      </c>
      <c r="CH696" s="872">
        <v>4.1358632903826855</v>
      </c>
      <c r="CI696" s="872">
        <v>4.1358632903826855</v>
      </c>
      <c r="CJ696" s="872">
        <v>4.1358632903826855</v>
      </c>
      <c r="CK696" s="872">
        <v>4.1358632903826855</v>
      </c>
      <c r="CL696" s="872">
        <v>4.1358632903826855</v>
      </c>
      <c r="CM696" s="872">
        <v>4.1358632903826855</v>
      </c>
      <c r="CN696" s="872">
        <v>4.1358632903826855</v>
      </c>
      <c r="CO696" s="872">
        <v>4.1358632903826855</v>
      </c>
      <c r="CP696" s="872">
        <v>4.1358632903826855</v>
      </c>
      <c r="CQ696" s="872">
        <v>4.1358632903826855</v>
      </c>
      <c r="CR696" s="872">
        <v>4.1358632903826855</v>
      </c>
      <c r="CS696" s="872">
        <v>4.1358632903826855</v>
      </c>
      <c r="CT696" s="872">
        <v>4.1358632903826855</v>
      </c>
      <c r="CU696" s="872">
        <v>4.1358632903826855</v>
      </c>
      <c r="CV696" s="872">
        <v>4.1358632903826855</v>
      </c>
      <c r="CW696" s="872">
        <v>4.1358632903826855</v>
      </c>
      <c r="CX696" s="872">
        <v>4.1358632903826855</v>
      </c>
      <c r="CY696" s="872">
        <v>4.1358632903826855</v>
      </c>
      <c r="CZ696" s="872">
        <v>4.1358632903826855</v>
      </c>
      <c r="DA696" s="872">
        <v>4.1358632903826855</v>
      </c>
    </row>
    <row r="697" spans="2:105">
      <c r="B697" s="872"/>
      <c r="C697" s="873" t="s">
        <v>682</v>
      </c>
      <c r="D697" s="872"/>
      <c r="E697" s="872" t="s">
        <v>22</v>
      </c>
      <c r="F697" s="872" t="s">
        <v>828</v>
      </c>
      <c r="G697" s="872"/>
      <c r="H697" s="872">
        <v>2013</v>
      </c>
      <c r="I697" s="872"/>
      <c r="J697" s="872">
        <v>110016</v>
      </c>
      <c r="K697" s="872"/>
      <c r="L697" s="764" t="s">
        <v>741</v>
      </c>
      <c r="M697" s="872"/>
      <c r="N697" s="872"/>
      <c r="O697" s="872"/>
      <c r="P697" s="872"/>
      <c r="Q697" s="872"/>
      <c r="R697" s="872"/>
      <c r="S697" s="872"/>
      <c r="T697" s="872"/>
      <c r="U697" s="872" t="s">
        <v>764</v>
      </c>
      <c r="V697" s="872"/>
      <c r="W697" s="872">
        <v>41394</v>
      </c>
      <c r="X697" s="872"/>
      <c r="Y697" s="872"/>
      <c r="Z697" s="872"/>
      <c r="AA697" s="872"/>
      <c r="AB697" s="872"/>
      <c r="AC697" s="872"/>
      <c r="AD697" s="872"/>
      <c r="AE697" s="872"/>
      <c r="AF697" s="872"/>
      <c r="AG697" s="872"/>
      <c r="AH697" s="872"/>
      <c r="AI697" s="872"/>
      <c r="AJ697" s="872"/>
      <c r="AK697" s="872"/>
      <c r="AL697" s="872"/>
      <c r="AM697" s="872"/>
      <c r="AN697" s="872"/>
      <c r="AO697" s="872"/>
      <c r="AP697" s="872"/>
      <c r="AQ697" s="872"/>
      <c r="AR697" s="872"/>
      <c r="AS697" s="872"/>
      <c r="AT697" s="872"/>
      <c r="AU697" s="872"/>
      <c r="AV697" s="872"/>
      <c r="AW697" s="872"/>
      <c r="AX697" s="872"/>
      <c r="AY697" s="872"/>
      <c r="AZ697" s="872"/>
      <c r="BA697" s="872">
        <v>16244.983290856133</v>
      </c>
      <c r="BB697" s="872">
        <v>16244.983290856133</v>
      </c>
      <c r="BC697" s="872">
        <v>16244.983290856133</v>
      </c>
      <c r="BD697" s="872">
        <v>16244.983290856133</v>
      </c>
      <c r="BE697" s="872">
        <v>16244.983290856133</v>
      </c>
      <c r="BF697" s="872">
        <v>16244.983290856133</v>
      </c>
      <c r="BG697" s="872">
        <v>16244.983290856133</v>
      </c>
      <c r="BH697" s="872">
        <v>16244.983290856133</v>
      </c>
      <c r="BI697" s="872">
        <v>16244.983290856133</v>
      </c>
      <c r="BJ697" s="872">
        <v>16244.983290856133</v>
      </c>
      <c r="BK697" s="872">
        <v>16244.983290856133</v>
      </c>
      <c r="BL697" s="872">
        <v>16244.983290856133</v>
      </c>
      <c r="BM697" s="872">
        <v>16244.983290856133</v>
      </c>
      <c r="BN697" s="872">
        <v>16244.983290856133</v>
      </c>
      <c r="BO697" s="872">
        <v>16244.983290856133</v>
      </c>
      <c r="BP697" s="872">
        <v>16244.983290856133</v>
      </c>
      <c r="BQ697" s="872">
        <v>16244.983290856133</v>
      </c>
      <c r="BR697" s="872">
        <v>16244.983290856133</v>
      </c>
      <c r="BS697" s="872">
        <v>16244.983290856133</v>
      </c>
      <c r="BT697" s="872">
        <v>16244.983290856133</v>
      </c>
      <c r="BU697" s="872">
        <v>16244.983290856133</v>
      </c>
      <c r="BV697" s="872">
        <v>16244.983290856133</v>
      </c>
      <c r="BW697" s="872">
        <v>16244.983290856133</v>
      </c>
      <c r="BX697" s="872">
        <v>16244.983290856133</v>
      </c>
      <c r="BY697" s="872">
        <v>16244.983290856133</v>
      </c>
      <c r="BZ697" s="872">
        <v>16244.983290856133</v>
      </c>
      <c r="CA697" s="872"/>
      <c r="CB697" s="872">
        <v>4.6254881316336647</v>
      </c>
      <c r="CC697" s="872">
        <v>4.6254881316336647</v>
      </c>
      <c r="CD697" s="872">
        <v>4.6254881316336647</v>
      </c>
      <c r="CE697" s="872">
        <v>4.6254881316336647</v>
      </c>
      <c r="CF697" s="872">
        <v>4.6254881316336647</v>
      </c>
      <c r="CG697" s="872">
        <v>4.6254881316336647</v>
      </c>
      <c r="CH697" s="872">
        <v>4.6254881316336647</v>
      </c>
      <c r="CI697" s="872">
        <v>4.6254881316336647</v>
      </c>
      <c r="CJ697" s="872">
        <v>4.6254881316336647</v>
      </c>
      <c r="CK697" s="872">
        <v>4.6254881316336647</v>
      </c>
      <c r="CL697" s="872">
        <v>4.6254881316336647</v>
      </c>
      <c r="CM697" s="872">
        <v>4.6254881316336647</v>
      </c>
      <c r="CN697" s="872">
        <v>4.6254881316336647</v>
      </c>
      <c r="CO697" s="872">
        <v>4.6254881316336647</v>
      </c>
      <c r="CP697" s="872">
        <v>4.6254881316336647</v>
      </c>
      <c r="CQ697" s="872">
        <v>4.6254881316336647</v>
      </c>
      <c r="CR697" s="872">
        <v>4.6254881316336647</v>
      </c>
      <c r="CS697" s="872">
        <v>4.6254881316336647</v>
      </c>
      <c r="CT697" s="872">
        <v>4.6254881316336647</v>
      </c>
      <c r="CU697" s="872">
        <v>4.6254881316336647</v>
      </c>
      <c r="CV697" s="872">
        <v>4.6254881316336647</v>
      </c>
      <c r="CW697" s="872">
        <v>4.6254881316336647</v>
      </c>
      <c r="CX697" s="872">
        <v>4.6254881316336647</v>
      </c>
      <c r="CY697" s="872">
        <v>4.6254881316336647</v>
      </c>
      <c r="CZ697" s="872">
        <v>4.6254881316336647</v>
      </c>
      <c r="DA697" s="872">
        <v>4.6254881316336647</v>
      </c>
    </row>
    <row r="698" spans="2:105">
      <c r="B698" s="872"/>
      <c r="C698" s="873" t="s">
        <v>682</v>
      </c>
      <c r="D698" s="872"/>
      <c r="E698" s="872" t="s">
        <v>22</v>
      </c>
      <c r="F698" s="872" t="s">
        <v>828</v>
      </c>
      <c r="G698" s="872"/>
      <c r="H698" s="872">
        <v>2013</v>
      </c>
      <c r="I698" s="872"/>
      <c r="J698" s="872">
        <v>110016</v>
      </c>
      <c r="K698" s="872"/>
      <c r="L698" s="764" t="s">
        <v>741</v>
      </c>
      <c r="M698" s="872"/>
      <c r="N698" s="872"/>
      <c r="O698" s="872"/>
      <c r="P698" s="872"/>
      <c r="Q698" s="872"/>
      <c r="R698" s="872"/>
      <c r="S698" s="872"/>
      <c r="T698" s="872"/>
      <c r="U698" s="872" t="s">
        <v>764</v>
      </c>
      <c r="V698" s="872"/>
      <c r="W698" s="872">
        <v>41394</v>
      </c>
      <c r="X698" s="872"/>
      <c r="Y698" s="872"/>
      <c r="Z698" s="872"/>
      <c r="AA698" s="872"/>
      <c r="AB698" s="872"/>
      <c r="AC698" s="872"/>
      <c r="AD698" s="872"/>
      <c r="AE698" s="872"/>
      <c r="AF698" s="872"/>
      <c r="AG698" s="872"/>
      <c r="AH698" s="872"/>
      <c r="AI698" s="872"/>
      <c r="AJ698" s="872"/>
      <c r="AK698" s="872"/>
      <c r="AL698" s="872"/>
      <c r="AM698" s="872"/>
      <c r="AN698" s="872"/>
      <c r="AO698" s="872"/>
      <c r="AP698" s="872"/>
      <c r="AQ698" s="872"/>
      <c r="AR698" s="872"/>
      <c r="AS698" s="872"/>
      <c r="AT698" s="872"/>
      <c r="AU698" s="872"/>
      <c r="AV698" s="872"/>
      <c r="AW698" s="872"/>
      <c r="AX698" s="872"/>
      <c r="AY698" s="872"/>
      <c r="AZ698" s="872"/>
      <c r="BA698" s="872">
        <v>32806.941865436289</v>
      </c>
      <c r="BB698" s="872">
        <v>32806.941865436289</v>
      </c>
      <c r="BC698" s="872">
        <v>32806.941865436289</v>
      </c>
      <c r="BD698" s="872">
        <v>32806.941865436289</v>
      </c>
      <c r="BE698" s="872">
        <v>32806.941865436289</v>
      </c>
      <c r="BF698" s="872">
        <v>32806.941865436289</v>
      </c>
      <c r="BG698" s="872">
        <v>32806.941865436289</v>
      </c>
      <c r="BH698" s="872">
        <v>32806.941865436289</v>
      </c>
      <c r="BI698" s="872">
        <v>32806.941865436289</v>
      </c>
      <c r="BJ698" s="872">
        <v>32806.941865436289</v>
      </c>
      <c r="BK698" s="872">
        <v>32806.941865436289</v>
      </c>
      <c r="BL698" s="872">
        <v>32806.941865436289</v>
      </c>
      <c r="BM698" s="872">
        <v>32806.941865436289</v>
      </c>
      <c r="BN698" s="872">
        <v>32806.941865436289</v>
      </c>
      <c r="BO698" s="872">
        <v>32806.941865436289</v>
      </c>
      <c r="BP698" s="872">
        <v>32806.941865436289</v>
      </c>
      <c r="BQ698" s="872">
        <v>32806.941865436289</v>
      </c>
      <c r="BR698" s="872">
        <v>32806.941865436289</v>
      </c>
      <c r="BS698" s="872">
        <v>32806.941865436289</v>
      </c>
      <c r="BT698" s="872">
        <v>32806.941865436289</v>
      </c>
      <c r="BU698" s="872">
        <v>32806.941865436289</v>
      </c>
      <c r="BV698" s="872">
        <v>32806.941865436289</v>
      </c>
      <c r="BW698" s="872">
        <v>32806.941865436289</v>
      </c>
      <c r="BX698" s="872">
        <v>32806.941865436289</v>
      </c>
      <c r="BY698" s="872">
        <v>32806.941865436289</v>
      </c>
      <c r="BZ698" s="872">
        <v>32806.941865436289</v>
      </c>
      <c r="CA698" s="872"/>
      <c r="CB698" s="872">
        <v>9.341229690226033</v>
      </c>
      <c r="CC698" s="872">
        <v>9.341229690226033</v>
      </c>
      <c r="CD698" s="872">
        <v>9.341229690226033</v>
      </c>
      <c r="CE698" s="872">
        <v>9.341229690226033</v>
      </c>
      <c r="CF698" s="872">
        <v>9.341229690226033</v>
      </c>
      <c r="CG698" s="872">
        <v>9.341229690226033</v>
      </c>
      <c r="CH698" s="872">
        <v>9.341229690226033</v>
      </c>
      <c r="CI698" s="872">
        <v>9.341229690226033</v>
      </c>
      <c r="CJ698" s="872">
        <v>9.341229690226033</v>
      </c>
      <c r="CK698" s="872">
        <v>9.341229690226033</v>
      </c>
      <c r="CL698" s="872">
        <v>9.341229690226033</v>
      </c>
      <c r="CM698" s="872">
        <v>9.341229690226033</v>
      </c>
      <c r="CN698" s="872">
        <v>9.341229690226033</v>
      </c>
      <c r="CO698" s="872">
        <v>9.341229690226033</v>
      </c>
      <c r="CP698" s="872">
        <v>9.341229690226033</v>
      </c>
      <c r="CQ698" s="872">
        <v>9.341229690226033</v>
      </c>
      <c r="CR698" s="872">
        <v>9.341229690226033</v>
      </c>
      <c r="CS698" s="872">
        <v>9.341229690226033</v>
      </c>
      <c r="CT698" s="872">
        <v>9.341229690226033</v>
      </c>
      <c r="CU698" s="872">
        <v>9.341229690226033</v>
      </c>
      <c r="CV698" s="872">
        <v>9.341229690226033</v>
      </c>
      <c r="CW698" s="872">
        <v>9.341229690226033</v>
      </c>
      <c r="CX698" s="872">
        <v>9.341229690226033</v>
      </c>
      <c r="CY698" s="872">
        <v>9.341229690226033</v>
      </c>
      <c r="CZ698" s="872">
        <v>9.341229690226033</v>
      </c>
      <c r="DA698" s="872">
        <v>9.341229690226033</v>
      </c>
    </row>
    <row r="699" spans="2:105">
      <c r="B699" s="872"/>
      <c r="C699" s="873" t="s">
        <v>682</v>
      </c>
      <c r="D699" s="872"/>
      <c r="E699" s="872" t="s">
        <v>22</v>
      </c>
      <c r="F699" s="872" t="s">
        <v>828</v>
      </c>
      <c r="G699" s="872"/>
      <c r="H699" s="872">
        <v>2013</v>
      </c>
      <c r="I699" s="872"/>
      <c r="J699" s="872">
        <v>112754</v>
      </c>
      <c r="K699" s="872"/>
      <c r="L699" s="764" t="s">
        <v>741</v>
      </c>
      <c r="M699" s="872"/>
      <c r="N699" s="872"/>
      <c r="O699" s="872"/>
      <c r="P699" s="872"/>
      <c r="Q699" s="872"/>
      <c r="R699" s="872"/>
      <c r="S699" s="872"/>
      <c r="T699" s="872"/>
      <c r="U699" s="872" t="s">
        <v>765</v>
      </c>
      <c r="V699" s="872"/>
      <c r="W699" s="872">
        <v>41367</v>
      </c>
      <c r="X699" s="872"/>
      <c r="Y699" s="872"/>
      <c r="Z699" s="872"/>
      <c r="AA699" s="872"/>
      <c r="AB699" s="872"/>
      <c r="AC699" s="872"/>
      <c r="AD699" s="872"/>
      <c r="AE699" s="872"/>
      <c r="AF699" s="872"/>
      <c r="AG699" s="872"/>
      <c r="AH699" s="872"/>
      <c r="AI699" s="872"/>
      <c r="AJ699" s="872"/>
      <c r="AK699" s="872"/>
      <c r="AL699" s="872"/>
      <c r="AM699" s="872"/>
      <c r="AN699" s="872"/>
      <c r="AO699" s="872"/>
      <c r="AP699" s="872"/>
      <c r="AQ699" s="872"/>
      <c r="AR699" s="872"/>
      <c r="AS699" s="872"/>
      <c r="AT699" s="872"/>
      <c r="AU699" s="872"/>
      <c r="AV699" s="872"/>
      <c r="AW699" s="872"/>
      <c r="AX699" s="872"/>
      <c r="AY699" s="872"/>
      <c r="AZ699" s="872"/>
      <c r="BA699" s="872">
        <v>10373.139525317658</v>
      </c>
      <c r="BB699" s="872">
        <v>10373.139525317658</v>
      </c>
      <c r="BC699" s="872">
        <v>10373.139525317658</v>
      </c>
      <c r="BD699" s="872">
        <v>10373.139525317658</v>
      </c>
      <c r="BE699" s="872">
        <v>10373.139525317658</v>
      </c>
      <c r="BF699" s="872">
        <v>10373.139525317658</v>
      </c>
      <c r="BG699" s="872">
        <v>10373.139525317658</v>
      </c>
      <c r="BH699" s="872">
        <v>10373.139525317658</v>
      </c>
      <c r="BI699" s="872">
        <v>10373.139525317658</v>
      </c>
      <c r="BJ699" s="872">
        <v>10373.139525317658</v>
      </c>
      <c r="BK699" s="872">
        <v>10373.139525317658</v>
      </c>
      <c r="BL699" s="872">
        <v>10373.139525317658</v>
      </c>
      <c r="BM699" s="872">
        <v>10373.139525317658</v>
      </c>
      <c r="BN699" s="872">
        <v>10373.139525317658</v>
      </c>
      <c r="BO699" s="872">
        <v>10373.139525317658</v>
      </c>
      <c r="BP699" s="872">
        <v>10373.139525317658</v>
      </c>
      <c r="BQ699" s="872">
        <v>10373.139525317658</v>
      </c>
      <c r="BR699" s="872">
        <v>10373.139525317658</v>
      </c>
      <c r="BS699" s="872">
        <v>10373.139525317658</v>
      </c>
      <c r="BT699" s="872">
        <v>10373.139525317658</v>
      </c>
      <c r="BU699" s="872">
        <v>10373.139525317658</v>
      </c>
      <c r="BV699" s="872">
        <v>10373.139525317658</v>
      </c>
      <c r="BW699" s="872">
        <v>10373.139525317658</v>
      </c>
      <c r="BX699" s="872">
        <v>10373.139525317658</v>
      </c>
      <c r="BY699" s="872">
        <v>10373.139525317658</v>
      </c>
      <c r="BZ699" s="872">
        <v>10373.139525317658</v>
      </c>
      <c r="CA699" s="872"/>
      <c r="CB699" s="872">
        <v>2.0460020459002517</v>
      </c>
      <c r="CC699" s="872">
        <v>2.0460020459002517</v>
      </c>
      <c r="CD699" s="872">
        <v>2.0460020459002517</v>
      </c>
      <c r="CE699" s="872">
        <v>2.0460020459002517</v>
      </c>
      <c r="CF699" s="872">
        <v>2.0460020459002517</v>
      </c>
      <c r="CG699" s="872">
        <v>2.0460020459002517</v>
      </c>
      <c r="CH699" s="872">
        <v>2.0460020459002517</v>
      </c>
      <c r="CI699" s="872">
        <v>2.0460020459002517</v>
      </c>
      <c r="CJ699" s="872">
        <v>2.0460020459002517</v>
      </c>
      <c r="CK699" s="872">
        <v>2.0460020459002517</v>
      </c>
      <c r="CL699" s="872">
        <v>2.0460020459002517</v>
      </c>
      <c r="CM699" s="872">
        <v>2.0460020459002517</v>
      </c>
      <c r="CN699" s="872">
        <v>2.0460020459002517</v>
      </c>
      <c r="CO699" s="872">
        <v>2.0460020459002517</v>
      </c>
      <c r="CP699" s="872">
        <v>2.0460020459002517</v>
      </c>
      <c r="CQ699" s="872">
        <v>2.0460020459002517</v>
      </c>
      <c r="CR699" s="872">
        <v>2.0460020459002517</v>
      </c>
      <c r="CS699" s="872">
        <v>2.0460020459002517</v>
      </c>
      <c r="CT699" s="872">
        <v>2.0460020459002517</v>
      </c>
      <c r="CU699" s="872">
        <v>2.0460020459002517</v>
      </c>
      <c r="CV699" s="872">
        <v>2.0460020459002517</v>
      </c>
      <c r="CW699" s="872">
        <v>2.0460020459002517</v>
      </c>
      <c r="CX699" s="872">
        <v>2.0460020459002517</v>
      </c>
      <c r="CY699" s="872">
        <v>2.0460020459002517</v>
      </c>
      <c r="CZ699" s="872">
        <v>2.0460020459002517</v>
      </c>
      <c r="DA699" s="872">
        <v>2.0460020459002517</v>
      </c>
    </row>
    <row r="700" spans="2:105">
      <c r="B700" s="872"/>
      <c r="C700" s="873" t="s">
        <v>682</v>
      </c>
      <c r="D700" s="872"/>
      <c r="E700" s="872" t="s">
        <v>22</v>
      </c>
      <c r="F700" s="872" t="s">
        <v>828</v>
      </c>
      <c r="G700" s="872"/>
      <c r="H700" s="872">
        <v>2013</v>
      </c>
      <c r="I700" s="872"/>
      <c r="J700" s="872">
        <v>122485</v>
      </c>
      <c r="K700" s="872"/>
      <c r="L700" s="764" t="s">
        <v>741</v>
      </c>
      <c r="M700" s="872"/>
      <c r="N700" s="872"/>
      <c r="O700" s="872"/>
      <c r="P700" s="872"/>
      <c r="Q700" s="872"/>
      <c r="R700" s="872"/>
      <c r="S700" s="872"/>
      <c r="T700" s="872"/>
      <c r="U700" s="872" t="s">
        <v>764</v>
      </c>
      <c r="V700" s="872"/>
      <c r="W700" s="872">
        <v>41613</v>
      </c>
      <c r="X700" s="872"/>
      <c r="Y700" s="872"/>
      <c r="Z700" s="872"/>
      <c r="AA700" s="872"/>
      <c r="AB700" s="872"/>
      <c r="AC700" s="872"/>
      <c r="AD700" s="872"/>
      <c r="AE700" s="872"/>
      <c r="AF700" s="872"/>
      <c r="AG700" s="872"/>
      <c r="AH700" s="872"/>
      <c r="AI700" s="872"/>
      <c r="AJ700" s="872"/>
      <c r="AK700" s="872"/>
      <c r="AL700" s="872"/>
      <c r="AM700" s="872"/>
      <c r="AN700" s="872"/>
      <c r="AO700" s="872"/>
      <c r="AP700" s="872"/>
      <c r="AQ700" s="872"/>
      <c r="AR700" s="872"/>
      <c r="AS700" s="872"/>
      <c r="AT700" s="872"/>
      <c r="AU700" s="872"/>
      <c r="AV700" s="872"/>
      <c r="AW700" s="872"/>
      <c r="AX700" s="872"/>
      <c r="AY700" s="872"/>
      <c r="AZ700" s="872"/>
      <c r="BA700" s="872">
        <v>625.99439770842628</v>
      </c>
      <c r="BB700" s="872">
        <v>625.99439770842628</v>
      </c>
      <c r="BC700" s="872">
        <v>625.99439770842628</v>
      </c>
      <c r="BD700" s="872">
        <v>625.99439770842628</v>
      </c>
      <c r="BE700" s="872">
        <v>625.99439770842628</v>
      </c>
      <c r="BF700" s="872">
        <v>625.99439770842628</v>
      </c>
      <c r="BG700" s="872">
        <v>625.99439770842628</v>
      </c>
      <c r="BH700" s="872">
        <v>625.99439770842628</v>
      </c>
      <c r="BI700" s="872">
        <v>625.99439770842628</v>
      </c>
      <c r="BJ700" s="872">
        <v>625.99439770842628</v>
      </c>
      <c r="BK700" s="872">
        <v>625.99439770842628</v>
      </c>
      <c r="BL700" s="872">
        <v>625.99439770842628</v>
      </c>
      <c r="BM700" s="872">
        <v>625.99439770842628</v>
      </c>
      <c r="BN700" s="872">
        <v>625.99439770842628</v>
      </c>
      <c r="BO700" s="872">
        <v>625.99439770842628</v>
      </c>
      <c r="BP700" s="872">
        <v>625.99439770842628</v>
      </c>
      <c r="BQ700" s="872">
        <v>625.99439770842628</v>
      </c>
      <c r="BR700" s="872">
        <v>625.99439770842628</v>
      </c>
      <c r="BS700" s="872">
        <v>625.99439770842628</v>
      </c>
      <c r="BT700" s="872">
        <v>625.99439770842628</v>
      </c>
      <c r="BU700" s="872">
        <v>625.99439770842628</v>
      </c>
      <c r="BV700" s="872">
        <v>625.99439770842628</v>
      </c>
      <c r="BW700" s="872">
        <v>625.99439770842628</v>
      </c>
      <c r="BX700" s="872">
        <v>625.99439770842628</v>
      </c>
      <c r="BY700" s="872">
        <v>625.99439770842628</v>
      </c>
      <c r="BZ700" s="872">
        <v>625.99439770842628</v>
      </c>
      <c r="CA700" s="872"/>
      <c r="CB700" s="872">
        <v>0.17970330391998682</v>
      </c>
      <c r="CC700" s="872">
        <v>0.17970330391998682</v>
      </c>
      <c r="CD700" s="872">
        <v>0.17970330391998682</v>
      </c>
      <c r="CE700" s="872">
        <v>0.17970330391998682</v>
      </c>
      <c r="CF700" s="872">
        <v>0.17970330391998682</v>
      </c>
      <c r="CG700" s="872">
        <v>0.17970330391998682</v>
      </c>
      <c r="CH700" s="872">
        <v>0.17970330391998682</v>
      </c>
      <c r="CI700" s="872">
        <v>0.17970330391998682</v>
      </c>
      <c r="CJ700" s="872">
        <v>0.17970330391998682</v>
      </c>
      <c r="CK700" s="872">
        <v>0.17970330391998682</v>
      </c>
      <c r="CL700" s="872">
        <v>0.17970330391998682</v>
      </c>
      <c r="CM700" s="872">
        <v>0.17970330391998682</v>
      </c>
      <c r="CN700" s="872">
        <v>0.17970330391998682</v>
      </c>
      <c r="CO700" s="872">
        <v>0.17970330391998682</v>
      </c>
      <c r="CP700" s="872">
        <v>0.17970330391998682</v>
      </c>
      <c r="CQ700" s="872">
        <v>0.17970330391998682</v>
      </c>
      <c r="CR700" s="872">
        <v>0.17970330391998682</v>
      </c>
      <c r="CS700" s="872">
        <v>0.17970330391998682</v>
      </c>
      <c r="CT700" s="872">
        <v>0.17970330391998682</v>
      </c>
      <c r="CU700" s="872">
        <v>0.17970330391998682</v>
      </c>
      <c r="CV700" s="872">
        <v>0.17970330391998682</v>
      </c>
      <c r="CW700" s="872">
        <v>0.17970330391998682</v>
      </c>
      <c r="CX700" s="872">
        <v>0.17970330391998682</v>
      </c>
      <c r="CY700" s="872">
        <v>0.17970330391998682</v>
      </c>
      <c r="CZ700" s="872">
        <v>0.17970330391998682</v>
      </c>
      <c r="DA700" s="872">
        <v>0.17970330391998682</v>
      </c>
    </row>
    <row r="701" spans="2:105">
      <c r="B701" s="872"/>
      <c r="C701" s="873" t="s">
        <v>682</v>
      </c>
      <c r="D701" s="872"/>
      <c r="E701" s="872" t="s">
        <v>22</v>
      </c>
      <c r="F701" s="872" t="s">
        <v>828</v>
      </c>
      <c r="G701" s="872"/>
      <c r="H701" s="872">
        <v>2013</v>
      </c>
      <c r="I701" s="872"/>
      <c r="J701" s="872">
        <v>122647</v>
      </c>
      <c r="K701" s="872"/>
      <c r="L701" s="764" t="s">
        <v>741</v>
      </c>
      <c r="M701" s="872"/>
      <c r="N701" s="872"/>
      <c r="O701" s="872"/>
      <c r="P701" s="872"/>
      <c r="Q701" s="872"/>
      <c r="R701" s="872"/>
      <c r="S701" s="872"/>
      <c r="T701" s="872"/>
      <c r="U701" s="872" t="s">
        <v>763</v>
      </c>
      <c r="V701" s="872"/>
      <c r="W701" s="872">
        <v>41633</v>
      </c>
      <c r="X701" s="872"/>
      <c r="Y701" s="872"/>
      <c r="Z701" s="872"/>
      <c r="AA701" s="872"/>
      <c r="AB701" s="872"/>
      <c r="AC701" s="872"/>
      <c r="AD701" s="872"/>
      <c r="AE701" s="872"/>
      <c r="AF701" s="872"/>
      <c r="AG701" s="872"/>
      <c r="AH701" s="872"/>
      <c r="AI701" s="872"/>
      <c r="AJ701" s="872"/>
      <c r="AK701" s="872"/>
      <c r="AL701" s="872"/>
      <c r="AM701" s="872"/>
      <c r="AN701" s="872"/>
      <c r="AO701" s="872"/>
      <c r="AP701" s="872"/>
      <c r="AQ701" s="872"/>
      <c r="AR701" s="872"/>
      <c r="AS701" s="872"/>
      <c r="AT701" s="872"/>
      <c r="AU701" s="872"/>
      <c r="AV701" s="872"/>
      <c r="AW701" s="872"/>
      <c r="AX701" s="872"/>
      <c r="AY701" s="872"/>
      <c r="AZ701" s="872"/>
      <c r="BA701" s="872">
        <v>1249.9860289656842</v>
      </c>
      <c r="BB701" s="872">
        <v>1249.9860289656842</v>
      </c>
      <c r="BC701" s="872">
        <v>1249.9860289656842</v>
      </c>
      <c r="BD701" s="872">
        <v>1249.9860289656842</v>
      </c>
      <c r="BE701" s="872">
        <v>1249.9860289656842</v>
      </c>
      <c r="BF701" s="872">
        <v>1249.9860289656842</v>
      </c>
      <c r="BG701" s="872">
        <v>1249.9860289656842</v>
      </c>
      <c r="BH701" s="872">
        <v>1249.9860289656842</v>
      </c>
      <c r="BI701" s="872">
        <v>1249.9860289656842</v>
      </c>
      <c r="BJ701" s="872">
        <v>1249.9860289656842</v>
      </c>
      <c r="BK701" s="872">
        <v>1249.9860289656842</v>
      </c>
      <c r="BL701" s="872">
        <v>1249.9860289656842</v>
      </c>
      <c r="BM701" s="872">
        <v>1249.9860289656842</v>
      </c>
      <c r="BN701" s="872">
        <v>1249.9860289656842</v>
      </c>
      <c r="BO701" s="872">
        <v>1249.9860289656842</v>
      </c>
      <c r="BP701" s="872">
        <v>1249.9860289656842</v>
      </c>
      <c r="BQ701" s="872">
        <v>1249.9860289656842</v>
      </c>
      <c r="BR701" s="872">
        <v>1249.9860289656842</v>
      </c>
      <c r="BS701" s="872">
        <v>1249.9860289656842</v>
      </c>
      <c r="BT701" s="872">
        <v>1249.9860289656842</v>
      </c>
      <c r="BU701" s="872">
        <v>1249.9860289656842</v>
      </c>
      <c r="BV701" s="872">
        <v>1249.9860289656842</v>
      </c>
      <c r="BW701" s="872">
        <v>1249.9860289656842</v>
      </c>
      <c r="BX701" s="872">
        <v>1249.9860289656842</v>
      </c>
      <c r="BY701" s="872">
        <v>1249.9860289656842</v>
      </c>
      <c r="BZ701" s="872">
        <v>1249.9860289656842</v>
      </c>
      <c r="CA701" s="872"/>
      <c r="CB701" s="872">
        <v>0</v>
      </c>
      <c r="CC701" s="872">
        <v>0</v>
      </c>
      <c r="CD701" s="872">
        <v>0</v>
      </c>
      <c r="CE701" s="872">
        <v>0</v>
      </c>
      <c r="CF701" s="872">
        <v>0</v>
      </c>
      <c r="CG701" s="872">
        <v>0</v>
      </c>
      <c r="CH701" s="872">
        <v>0</v>
      </c>
      <c r="CI701" s="872">
        <v>0</v>
      </c>
      <c r="CJ701" s="872">
        <v>0</v>
      </c>
      <c r="CK701" s="872">
        <v>0</v>
      </c>
      <c r="CL701" s="872">
        <v>0</v>
      </c>
      <c r="CM701" s="872">
        <v>0</v>
      </c>
      <c r="CN701" s="872">
        <v>0</v>
      </c>
      <c r="CO701" s="872">
        <v>0</v>
      </c>
      <c r="CP701" s="872">
        <v>0</v>
      </c>
      <c r="CQ701" s="872">
        <v>0</v>
      </c>
      <c r="CR701" s="872">
        <v>0</v>
      </c>
      <c r="CS701" s="872">
        <v>0</v>
      </c>
      <c r="CT701" s="872">
        <v>0</v>
      </c>
      <c r="CU701" s="872">
        <v>0</v>
      </c>
      <c r="CV701" s="872">
        <v>0</v>
      </c>
      <c r="CW701" s="872">
        <v>0</v>
      </c>
      <c r="CX701" s="872">
        <v>0</v>
      </c>
      <c r="CY701" s="872">
        <v>0</v>
      </c>
      <c r="CZ701" s="872">
        <v>0</v>
      </c>
      <c r="DA701" s="872">
        <v>0</v>
      </c>
    </row>
    <row r="702" spans="2:105">
      <c r="B702" s="872"/>
      <c r="C702" s="873" t="s">
        <v>682</v>
      </c>
      <c r="D702" s="872"/>
      <c r="E702" s="872" t="s">
        <v>22</v>
      </c>
      <c r="F702" s="872" t="s">
        <v>828</v>
      </c>
      <c r="G702" s="872"/>
      <c r="H702" s="872">
        <v>2013</v>
      </c>
      <c r="I702" s="872"/>
      <c r="J702" s="872">
        <v>122647</v>
      </c>
      <c r="K702" s="872"/>
      <c r="L702" s="764" t="s">
        <v>741</v>
      </c>
      <c r="M702" s="872"/>
      <c r="N702" s="872"/>
      <c r="O702" s="872"/>
      <c r="P702" s="872"/>
      <c r="Q702" s="872"/>
      <c r="R702" s="872"/>
      <c r="S702" s="872"/>
      <c r="T702" s="872"/>
      <c r="U702" s="872" t="s">
        <v>763</v>
      </c>
      <c r="V702" s="872"/>
      <c r="W702" s="872">
        <v>41633</v>
      </c>
      <c r="X702" s="872"/>
      <c r="Y702" s="872"/>
      <c r="Z702" s="872"/>
      <c r="AA702" s="872"/>
      <c r="AB702" s="872"/>
      <c r="AC702" s="872"/>
      <c r="AD702" s="872"/>
      <c r="AE702" s="872"/>
      <c r="AF702" s="872"/>
      <c r="AG702" s="872"/>
      <c r="AH702" s="872"/>
      <c r="AI702" s="872"/>
      <c r="AJ702" s="872"/>
      <c r="AK702" s="872"/>
      <c r="AL702" s="872"/>
      <c r="AM702" s="872"/>
      <c r="AN702" s="872"/>
      <c r="AO702" s="872"/>
      <c r="AP702" s="872"/>
      <c r="AQ702" s="872"/>
      <c r="AR702" s="872"/>
      <c r="AS702" s="872"/>
      <c r="AT702" s="872"/>
      <c r="AU702" s="872"/>
      <c r="AV702" s="872"/>
      <c r="AW702" s="872"/>
      <c r="AX702" s="872"/>
      <c r="AY702" s="872"/>
      <c r="AZ702" s="872"/>
      <c r="BA702" s="872">
        <v>8624.2068894803506</v>
      </c>
      <c r="BB702" s="872">
        <v>8624.2068894803506</v>
      </c>
      <c r="BC702" s="872">
        <v>8624.2068894803506</v>
      </c>
      <c r="BD702" s="872">
        <v>8624.2068894803506</v>
      </c>
      <c r="BE702" s="872">
        <v>8624.2068894803506</v>
      </c>
      <c r="BF702" s="872">
        <v>8624.2068894803506</v>
      </c>
      <c r="BG702" s="872">
        <v>8624.2068894803506</v>
      </c>
      <c r="BH702" s="872">
        <v>8624.2068894803506</v>
      </c>
      <c r="BI702" s="872">
        <v>8624.2068894803506</v>
      </c>
      <c r="BJ702" s="872">
        <v>8624.2068894803506</v>
      </c>
      <c r="BK702" s="872">
        <v>8624.2068894803506</v>
      </c>
      <c r="BL702" s="872">
        <v>8624.2068894803506</v>
      </c>
      <c r="BM702" s="872">
        <v>8624.2068894803506</v>
      </c>
      <c r="BN702" s="872">
        <v>8624.2068894803506</v>
      </c>
      <c r="BO702" s="872">
        <v>8624.2068894803506</v>
      </c>
      <c r="BP702" s="872">
        <v>8624.2068894803506</v>
      </c>
      <c r="BQ702" s="872">
        <v>8624.2068894803506</v>
      </c>
      <c r="BR702" s="872">
        <v>8624.2068894803506</v>
      </c>
      <c r="BS702" s="872">
        <v>8624.2068894803506</v>
      </c>
      <c r="BT702" s="872">
        <v>8624.2068894803506</v>
      </c>
      <c r="BU702" s="872">
        <v>8624.2068894803506</v>
      </c>
      <c r="BV702" s="872">
        <v>8624.2068894803506</v>
      </c>
      <c r="BW702" s="872">
        <v>8624.2068894803506</v>
      </c>
      <c r="BX702" s="872">
        <v>8624.2068894803506</v>
      </c>
      <c r="BY702" s="872">
        <v>8624.2068894803506</v>
      </c>
      <c r="BZ702" s="872">
        <v>8624.2068894803506</v>
      </c>
      <c r="CA702" s="872"/>
      <c r="CB702" s="872">
        <v>0</v>
      </c>
      <c r="CC702" s="872">
        <v>0</v>
      </c>
      <c r="CD702" s="872">
        <v>0</v>
      </c>
      <c r="CE702" s="872">
        <v>0</v>
      </c>
      <c r="CF702" s="872">
        <v>0</v>
      </c>
      <c r="CG702" s="872">
        <v>0</v>
      </c>
      <c r="CH702" s="872">
        <v>0</v>
      </c>
      <c r="CI702" s="872">
        <v>0</v>
      </c>
      <c r="CJ702" s="872">
        <v>0</v>
      </c>
      <c r="CK702" s="872">
        <v>0</v>
      </c>
      <c r="CL702" s="872">
        <v>0</v>
      </c>
      <c r="CM702" s="872">
        <v>0</v>
      </c>
      <c r="CN702" s="872">
        <v>0</v>
      </c>
      <c r="CO702" s="872">
        <v>0</v>
      </c>
      <c r="CP702" s="872">
        <v>0</v>
      </c>
      <c r="CQ702" s="872">
        <v>0</v>
      </c>
      <c r="CR702" s="872">
        <v>0</v>
      </c>
      <c r="CS702" s="872">
        <v>0</v>
      </c>
      <c r="CT702" s="872">
        <v>0</v>
      </c>
      <c r="CU702" s="872">
        <v>0</v>
      </c>
      <c r="CV702" s="872">
        <v>0</v>
      </c>
      <c r="CW702" s="872">
        <v>0</v>
      </c>
      <c r="CX702" s="872">
        <v>0</v>
      </c>
      <c r="CY702" s="872">
        <v>0</v>
      </c>
      <c r="CZ702" s="872">
        <v>0</v>
      </c>
      <c r="DA702" s="872">
        <v>0</v>
      </c>
    </row>
    <row r="703" spans="2:105">
      <c r="B703" s="872"/>
      <c r="C703" s="873" t="s">
        <v>682</v>
      </c>
      <c r="D703" s="872"/>
      <c r="E703" s="872" t="s">
        <v>22</v>
      </c>
      <c r="F703" s="872" t="s">
        <v>828</v>
      </c>
      <c r="G703" s="872"/>
      <c r="H703" s="872">
        <v>2013</v>
      </c>
      <c r="I703" s="872"/>
      <c r="J703" s="872">
        <v>122647</v>
      </c>
      <c r="K703" s="872"/>
      <c r="L703" s="764" t="s">
        <v>741</v>
      </c>
      <c r="M703" s="872"/>
      <c r="N703" s="872"/>
      <c r="O703" s="872"/>
      <c r="P703" s="872"/>
      <c r="Q703" s="872"/>
      <c r="R703" s="872"/>
      <c r="S703" s="872"/>
      <c r="T703" s="872"/>
      <c r="U703" s="872" t="s">
        <v>763</v>
      </c>
      <c r="V703" s="872"/>
      <c r="W703" s="872">
        <v>41633</v>
      </c>
      <c r="X703" s="872"/>
      <c r="Y703" s="872"/>
      <c r="Z703" s="872"/>
      <c r="AA703" s="872"/>
      <c r="AB703" s="872"/>
      <c r="AC703" s="872"/>
      <c r="AD703" s="872"/>
      <c r="AE703" s="872"/>
      <c r="AF703" s="872"/>
      <c r="AG703" s="872"/>
      <c r="AH703" s="872"/>
      <c r="AI703" s="872"/>
      <c r="AJ703" s="872"/>
      <c r="AK703" s="872"/>
      <c r="AL703" s="872"/>
      <c r="AM703" s="872"/>
      <c r="AN703" s="872"/>
      <c r="AO703" s="872"/>
      <c r="AP703" s="872"/>
      <c r="AQ703" s="872"/>
      <c r="AR703" s="872"/>
      <c r="AS703" s="872"/>
      <c r="AT703" s="872"/>
      <c r="AU703" s="872"/>
      <c r="AV703" s="872"/>
      <c r="AW703" s="872"/>
      <c r="AX703" s="872"/>
      <c r="AY703" s="872"/>
      <c r="AZ703" s="872"/>
      <c r="BA703" s="872">
        <v>19304.763371098026</v>
      </c>
      <c r="BB703" s="872">
        <v>19304.763371098026</v>
      </c>
      <c r="BC703" s="872">
        <v>19304.763371098026</v>
      </c>
      <c r="BD703" s="872">
        <v>19304.763371098026</v>
      </c>
      <c r="BE703" s="872">
        <v>19304.763371098026</v>
      </c>
      <c r="BF703" s="872">
        <v>19304.763371098026</v>
      </c>
      <c r="BG703" s="872">
        <v>19304.763371098026</v>
      </c>
      <c r="BH703" s="872">
        <v>19304.763371098026</v>
      </c>
      <c r="BI703" s="872">
        <v>19304.763371098026</v>
      </c>
      <c r="BJ703" s="872">
        <v>19304.763371098026</v>
      </c>
      <c r="BK703" s="872">
        <v>19304.763371098026</v>
      </c>
      <c r="BL703" s="872">
        <v>19304.763371098026</v>
      </c>
      <c r="BM703" s="872">
        <v>19304.763371098026</v>
      </c>
      <c r="BN703" s="872">
        <v>19304.763371098026</v>
      </c>
      <c r="BO703" s="872">
        <v>19304.763371098026</v>
      </c>
      <c r="BP703" s="872">
        <v>19304.763371098026</v>
      </c>
      <c r="BQ703" s="872">
        <v>19304.763371098026</v>
      </c>
      <c r="BR703" s="872">
        <v>19304.763371098026</v>
      </c>
      <c r="BS703" s="872">
        <v>19304.763371098026</v>
      </c>
      <c r="BT703" s="872">
        <v>19304.763371098026</v>
      </c>
      <c r="BU703" s="872">
        <v>19304.763371098026</v>
      </c>
      <c r="BV703" s="872">
        <v>19304.763371098026</v>
      </c>
      <c r="BW703" s="872">
        <v>19304.763371098026</v>
      </c>
      <c r="BX703" s="872">
        <v>19304.763371098026</v>
      </c>
      <c r="BY703" s="872">
        <v>19304.763371098026</v>
      </c>
      <c r="BZ703" s="872">
        <v>19304.763371098026</v>
      </c>
      <c r="CA703" s="872"/>
      <c r="CB703" s="872">
        <v>0</v>
      </c>
      <c r="CC703" s="872">
        <v>0</v>
      </c>
      <c r="CD703" s="872">
        <v>0</v>
      </c>
      <c r="CE703" s="872">
        <v>0</v>
      </c>
      <c r="CF703" s="872">
        <v>0</v>
      </c>
      <c r="CG703" s="872">
        <v>0</v>
      </c>
      <c r="CH703" s="872">
        <v>0</v>
      </c>
      <c r="CI703" s="872">
        <v>0</v>
      </c>
      <c r="CJ703" s="872">
        <v>0</v>
      </c>
      <c r="CK703" s="872">
        <v>0</v>
      </c>
      <c r="CL703" s="872">
        <v>0</v>
      </c>
      <c r="CM703" s="872">
        <v>0</v>
      </c>
      <c r="CN703" s="872">
        <v>0</v>
      </c>
      <c r="CO703" s="872">
        <v>0</v>
      </c>
      <c r="CP703" s="872">
        <v>0</v>
      </c>
      <c r="CQ703" s="872">
        <v>0</v>
      </c>
      <c r="CR703" s="872">
        <v>0</v>
      </c>
      <c r="CS703" s="872">
        <v>0</v>
      </c>
      <c r="CT703" s="872">
        <v>0</v>
      </c>
      <c r="CU703" s="872">
        <v>0</v>
      </c>
      <c r="CV703" s="872">
        <v>0</v>
      </c>
      <c r="CW703" s="872">
        <v>0</v>
      </c>
      <c r="CX703" s="872">
        <v>0</v>
      </c>
      <c r="CY703" s="872">
        <v>0</v>
      </c>
      <c r="CZ703" s="872">
        <v>0</v>
      </c>
      <c r="DA703" s="872">
        <v>0</v>
      </c>
    </row>
    <row r="704" spans="2:105">
      <c r="B704" s="872"/>
      <c r="C704" s="873" t="s">
        <v>682</v>
      </c>
      <c r="D704" s="872"/>
      <c r="E704" s="872" t="s">
        <v>22</v>
      </c>
      <c r="F704" s="872" t="s">
        <v>828</v>
      </c>
      <c r="G704" s="872"/>
      <c r="H704" s="872">
        <v>2013</v>
      </c>
      <c r="I704" s="872"/>
      <c r="J704" s="872">
        <v>122647</v>
      </c>
      <c r="K704" s="872"/>
      <c r="L704" s="764" t="s">
        <v>741</v>
      </c>
      <c r="M704" s="872"/>
      <c r="N704" s="872"/>
      <c r="O704" s="872"/>
      <c r="P704" s="872"/>
      <c r="Q704" s="872"/>
      <c r="R704" s="872"/>
      <c r="S704" s="872"/>
      <c r="T704" s="872"/>
      <c r="U704" s="872" t="s">
        <v>764</v>
      </c>
      <c r="V704" s="872"/>
      <c r="W704" s="872">
        <v>41633</v>
      </c>
      <c r="X704" s="872"/>
      <c r="Y704" s="872"/>
      <c r="Z704" s="872"/>
      <c r="AA704" s="872"/>
      <c r="AB704" s="872"/>
      <c r="AC704" s="872"/>
      <c r="AD704" s="872"/>
      <c r="AE704" s="872"/>
      <c r="AF704" s="872"/>
      <c r="AG704" s="872"/>
      <c r="AH704" s="872"/>
      <c r="AI704" s="872"/>
      <c r="AJ704" s="872"/>
      <c r="AK704" s="872"/>
      <c r="AL704" s="872"/>
      <c r="AM704" s="872"/>
      <c r="AN704" s="872"/>
      <c r="AO704" s="872"/>
      <c r="AP704" s="872"/>
      <c r="AQ704" s="872"/>
      <c r="AR704" s="872"/>
      <c r="AS704" s="872"/>
      <c r="AT704" s="872"/>
      <c r="AU704" s="872"/>
      <c r="AV704" s="872"/>
      <c r="AW704" s="872"/>
      <c r="AX704" s="872"/>
      <c r="AY704" s="872"/>
      <c r="AZ704" s="872"/>
      <c r="BA704" s="872">
        <v>1781.3222934791245</v>
      </c>
      <c r="BB704" s="872">
        <v>1781.3222934791245</v>
      </c>
      <c r="BC704" s="872">
        <v>1781.3222934791245</v>
      </c>
      <c r="BD704" s="872">
        <v>1781.3222934791245</v>
      </c>
      <c r="BE704" s="872">
        <v>1781.3222934791245</v>
      </c>
      <c r="BF704" s="872">
        <v>1781.3222934791245</v>
      </c>
      <c r="BG704" s="872">
        <v>1781.3222934791245</v>
      </c>
      <c r="BH704" s="872">
        <v>1781.3222934791245</v>
      </c>
      <c r="BI704" s="872">
        <v>1781.3222934791245</v>
      </c>
      <c r="BJ704" s="872">
        <v>1781.3222934791245</v>
      </c>
      <c r="BK704" s="872">
        <v>1781.3222934791245</v>
      </c>
      <c r="BL704" s="872">
        <v>1781.3222934791245</v>
      </c>
      <c r="BM704" s="872">
        <v>1781.3222934791245</v>
      </c>
      <c r="BN704" s="872">
        <v>1781.3222934791245</v>
      </c>
      <c r="BO704" s="872">
        <v>1781.3222934791245</v>
      </c>
      <c r="BP704" s="872">
        <v>1781.3222934791245</v>
      </c>
      <c r="BQ704" s="872">
        <v>1781.3222934791245</v>
      </c>
      <c r="BR704" s="872">
        <v>1781.3222934791245</v>
      </c>
      <c r="BS704" s="872">
        <v>1781.3222934791245</v>
      </c>
      <c r="BT704" s="872">
        <v>1781.3222934791245</v>
      </c>
      <c r="BU704" s="872">
        <v>1781.3222934791245</v>
      </c>
      <c r="BV704" s="872">
        <v>1781.3222934791245</v>
      </c>
      <c r="BW704" s="872">
        <v>1781.3222934791245</v>
      </c>
      <c r="BX704" s="872">
        <v>1781.3222934791245</v>
      </c>
      <c r="BY704" s="872">
        <v>1781.3222934791245</v>
      </c>
      <c r="BZ704" s="872">
        <v>1781.3222934791245</v>
      </c>
      <c r="CA704" s="872"/>
      <c r="CB704" s="872">
        <v>0.5113616074781977</v>
      </c>
      <c r="CC704" s="872">
        <v>0.5113616074781977</v>
      </c>
      <c r="CD704" s="872">
        <v>0.5113616074781977</v>
      </c>
      <c r="CE704" s="872">
        <v>0.5113616074781977</v>
      </c>
      <c r="CF704" s="872">
        <v>0.5113616074781977</v>
      </c>
      <c r="CG704" s="872">
        <v>0.5113616074781977</v>
      </c>
      <c r="CH704" s="872">
        <v>0.5113616074781977</v>
      </c>
      <c r="CI704" s="872">
        <v>0.5113616074781977</v>
      </c>
      <c r="CJ704" s="872">
        <v>0.5113616074781977</v>
      </c>
      <c r="CK704" s="872">
        <v>0.5113616074781977</v>
      </c>
      <c r="CL704" s="872">
        <v>0.5113616074781977</v>
      </c>
      <c r="CM704" s="872">
        <v>0.5113616074781977</v>
      </c>
      <c r="CN704" s="872">
        <v>0.5113616074781977</v>
      </c>
      <c r="CO704" s="872">
        <v>0.5113616074781977</v>
      </c>
      <c r="CP704" s="872">
        <v>0.5113616074781977</v>
      </c>
      <c r="CQ704" s="872">
        <v>0.5113616074781977</v>
      </c>
      <c r="CR704" s="872">
        <v>0.5113616074781977</v>
      </c>
      <c r="CS704" s="872">
        <v>0.5113616074781977</v>
      </c>
      <c r="CT704" s="872">
        <v>0.5113616074781977</v>
      </c>
      <c r="CU704" s="872">
        <v>0.5113616074781977</v>
      </c>
      <c r="CV704" s="872">
        <v>0.5113616074781977</v>
      </c>
      <c r="CW704" s="872">
        <v>0.5113616074781977</v>
      </c>
      <c r="CX704" s="872">
        <v>0.5113616074781977</v>
      </c>
      <c r="CY704" s="872">
        <v>0.5113616074781977</v>
      </c>
      <c r="CZ704" s="872">
        <v>0.5113616074781977</v>
      </c>
      <c r="DA704" s="872">
        <v>0.5113616074781977</v>
      </c>
    </row>
    <row r="705" spans="2:105">
      <c r="B705" s="872"/>
      <c r="C705" s="873" t="s">
        <v>682</v>
      </c>
      <c r="D705" s="872"/>
      <c r="E705" s="872" t="s">
        <v>22</v>
      </c>
      <c r="F705" s="872" t="s">
        <v>828</v>
      </c>
      <c r="G705" s="872"/>
      <c r="H705" s="872">
        <v>2013</v>
      </c>
      <c r="I705" s="872"/>
      <c r="J705" s="872">
        <v>123116</v>
      </c>
      <c r="K705" s="872"/>
      <c r="L705" s="764" t="s">
        <v>741</v>
      </c>
      <c r="M705" s="872"/>
      <c r="N705" s="872"/>
      <c r="O705" s="872"/>
      <c r="P705" s="872"/>
      <c r="Q705" s="872"/>
      <c r="R705" s="872"/>
      <c r="S705" s="872"/>
      <c r="T705" s="872"/>
      <c r="U705" s="872" t="s">
        <v>763</v>
      </c>
      <c r="V705" s="872"/>
      <c r="W705" s="872">
        <v>41593</v>
      </c>
      <c r="X705" s="872"/>
      <c r="Y705" s="872"/>
      <c r="Z705" s="872"/>
      <c r="AA705" s="872"/>
      <c r="AB705" s="872"/>
      <c r="AC705" s="872"/>
      <c r="AD705" s="872"/>
      <c r="AE705" s="872"/>
      <c r="AF705" s="872"/>
      <c r="AG705" s="872"/>
      <c r="AH705" s="872"/>
      <c r="AI705" s="872"/>
      <c r="AJ705" s="872"/>
      <c r="AK705" s="872"/>
      <c r="AL705" s="872"/>
      <c r="AM705" s="872"/>
      <c r="AN705" s="872"/>
      <c r="AO705" s="872"/>
      <c r="AP705" s="872"/>
      <c r="AQ705" s="872"/>
      <c r="AR705" s="872"/>
      <c r="AS705" s="872"/>
      <c r="AT705" s="872"/>
      <c r="AU705" s="872"/>
      <c r="AV705" s="872"/>
      <c r="AW705" s="872"/>
      <c r="AX705" s="872"/>
      <c r="AY705" s="872"/>
      <c r="AZ705" s="872"/>
      <c r="BA705" s="872">
        <v>7453.7849610033145</v>
      </c>
      <c r="BB705" s="872">
        <v>7453.7849610033145</v>
      </c>
      <c r="BC705" s="872">
        <v>7453.7849610033145</v>
      </c>
      <c r="BD705" s="872">
        <v>7453.7849610033145</v>
      </c>
      <c r="BE705" s="872">
        <v>7453.7849610033145</v>
      </c>
      <c r="BF705" s="872">
        <v>7453.7849610033145</v>
      </c>
      <c r="BG705" s="872">
        <v>7453.7849610033145</v>
      </c>
      <c r="BH705" s="872">
        <v>7453.7849610033145</v>
      </c>
      <c r="BI705" s="872">
        <v>7453.7849610033145</v>
      </c>
      <c r="BJ705" s="872">
        <v>7453.7849610033145</v>
      </c>
      <c r="BK705" s="872">
        <v>7453.7849610033145</v>
      </c>
      <c r="BL705" s="872">
        <v>7453.7849610033145</v>
      </c>
      <c r="BM705" s="872">
        <v>7453.7849610033145</v>
      </c>
      <c r="BN705" s="872">
        <v>7453.7849610033145</v>
      </c>
      <c r="BO705" s="872">
        <v>7453.7849610033145</v>
      </c>
      <c r="BP705" s="872">
        <v>7453.7849610033145</v>
      </c>
      <c r="BQ705" s="872">
        <v>7453.7849610033145</v>
      </c>
      <c r="BR705" s="872">
        <v>7453.7849610033145</v>
      </c>
      <c r="BS705" s="872">
        <v>7453.7849610033145</v>
      </c>
      <c r="BT705" s="872">
        <v>7453.7849610033145</v>
      </c>
      <c r="BU705" s="872">
        <v>7453.7849610033145</v>
      </c>
      <c r="BV705" s="872">
        <v>7453.7849610033145</v>
      </c>
      <c r="BW705" s="872">
        <v>7453.7849610033145</v>
      </c>
      <c r="BX705" s="872">
        <v>7453.7849610033145</v>
      </c>
      <c r="BY705" s="872">
        <v>7453.7849610033145</v>
      </c>
      <c r="BZ705" s="872">
        <v>7453.7849610033145</v>
      </c>
      <c r="CA705" s="872"/>
      <c r="CB705" s="872">
        <v>0</v>
      </c>
      <c r="CC705" s="872">
        <v>0</v>
      </c>
      <c r="CD705" s="872">
        <v>0</v>
      </c>
      <c r="CE705" s="872">
        <v>0</v>
      </c>
      <c r="CF705" s="872">
        <v>0</v>
      </c>
      <c r="CG705" s="872">
        <v>0</v>
      </c>
      <c r="CH705" s="872">
        <v>0</v>
      </c>
      <c r="CI705" s="872">
        <v>0</v>
      </c>
      <c r="CJ705" s="872">
        <v>0</v>
      </c>
      <c r="CK705" s="872">
        <v>0</v>
      </c>
      <c r="CL705" s="872">
        <v>0</v>
      </c>
      <c r="CM705" s="872">
        <v>0</v>
      </c>
      <c r="CN705" s="872">
        <v>0</v>
      </c>
      <c r="CO705" s="872">
        <v>0</v>
      </c>
      <c r="CP705" s="872">
        <v>0</v>
      </c>
      <c r="CQ705" s="872">
        <v>0</v>
      </c>
      <c r="CR705" s="872">
        <v>0</v>
      </c>
      <c r="CS705" s="872">
        <v>0</v>
      </c>
      <c r="CT705" s="872">
        <v>0</v>
      </c>
      <c r="CU705" s="872">
        <v>0</v>
      </c>
      <c r="CV705" s="872">
        <v>0</v>
      </c>
      <c r="CW705" s="872">
        <v>0</v>
      </c>
      <c r="CX705" s="872">
        <v>0</v>
      </c>
      <c r="CY705" s="872">
        <v>0</v>
      </c>
      <c r="CZ705" s="872">
        <v>0</v>
      </c>
      <c r="DA705" s="872">
        <v>0</v>
      </c>
    </row>
    <row r="706" spans="2:105">
      <c r="B706" s="872"/>
      <c r="C706" s="873" t="s">
        <v>682</v>
      </c>
      <c r="D706" s="872"/>
      <c r="E706" s="872" t="s">
        <v>22</v>
      </c>
      <c r="F706" s="872" t="s">
        <v>828</v>
      </c>
      <c r="G706" s="872"/>
      <c r="H706" s="872">
        <v>2013</v>
      </c>
      <c r="I706" s="872"/>
      <c r="J706" s="872">
        <v>123116</v>
      </c>
      <c r="K706" s="872"/>
      <c r="L706" s="764" t="s">
        <v>741</v>
      </c>
      <c r="M706" s="872"/>
      <c r="N706" s="872"/>
      <c r="O706" s="872"/>
      <c r="P706" s="872"/>
      <c r="Q706" s="872"/>
      <c r="R706" s="872"/>
      <c r="S706" s="872"/>
      <c r="T706" s="872"/>
      <c r="U706" s="872" t="s">
        <v>764</v>
      </c>
      <c r="V706" s="872"/>
      <c r="W706" s="872">
        <v>41593</v>
      </c>
      <c r="X706" s="872"/>
      <c r="Y706" s="872"/>
      <c r="Z706" s="872"/>
      <c r="AA706" s="872"/>
      <c r="AB706" s="872"/>
      <c r="AC706" s="872"/>
      <c r="AD706" s="872"/>
      <c r="AE706" s="872"/>
      <c r="AF706" s="872"/>
      <c r="AG706" s="872"/>
      <c r="AH706" s="872"/>
      <c r="AI706" s="872"/>
      <c r="AJ706" s="872"/>
      <c r="AK706" s="872"/>
      <c r="AL706" s="872"/>
      <c r="AM706" s="872"/>
      <c r="AN706" s="872"/>
      <c r="AO706" s="872"/>
      <c r="AP706" s="872"/>
      <c r="AQ706" s="872"/>
      <c r="AR706" s="872"/>
      <c r="AS706" s="872"/>
      <c r="AT706" s="872"/>
      <c r="AU706" s="872"/>
      <c r="AV706" s="872"/>
      <c r="AW706" s="872"/>
      <c r="AX706" s="872"/>
      <c r="AY706" s="872"/>
      <c r="AZ706" s="872"/>
      <c r="BA706" s="872">
        <v>42672.767022456377</v>
      </c>
      <c r="BB706" s="872">
        <v>42672.767022456377</v>
      </c>
      <c r="BC706" s="872">
        <v>42672.767022456377</v>
      </c>
      <c r="BD706" s="872">
        <v>42672.767022456377</v>
      </c>
      <c r="BE706" s="872">
        <v>42672.767022456377</v>
      </c>
      <c r="BF706" s="872">
        <v>42672.767022456377</v>
      </c>
      <c r="BG706" s="872">
        <v>42672.767022456377</v>
      </c>
      <c r="BH706" s="872">
        <v>42672.767022456377</v>
      </c>
      <c r="BI706" s="872">
        <v>42672.767022456377</v>
      </c>
      <c r="BJ706" s="872">
        <v>42672.767022456377</v>
      </c>
      <c r="BK706" s="872">
        <v>42672.767022456377</v>
      </c>
      <c r="BL706" s="872">
        <v>42672.767022456377</v>
      </c>
      <c r="BM706" s="872">
        <v>42672.767022456377</v>
      </c>
      <c r="BN706" s="872">
        <v>42672.767022456377</v>
      </c>
      <c r="BO706" s="872">
        <v>42672.767022456377</v>
      </c>
      <c r="BP706" s="872">
        <v>42672.767022456377</v>
      </c>
      <c r="BQ706" s="872">
        <v>42672.767022456377</v>
      </c>
      <c r="BR706" s="872">
        <v>42672.767022456377</v>
      </c>
      <c r="BS706" s="872">
        <v>42672.767022456377</v>
      </c>
      <c r="BT706" s="872">
        <v>42672.767022456377</v>
      </c>
      <c r="BU706" s="872">
        <v>42672.767022456377</v>
      </c>
      <c r="BV706" s="872">
        <v>42672.767022456377</v>
      </c>
      <c r="BW706" s="872">
        <v>42672.767022456377</v>
      </c>
      <c r="BX706" s="872">
        <v>42672.767022456377</v>
      </c>
      <c r="BY706" s="872">
        <v>42672.767022456377</v>
      </c>
      <c r="BZ706" s="872">
        <v>42672.767022456377</v>
      </c>
      <c r="CA706" s="872"/>
      <c r="CB706" s="872">
        <v>6.5772184896156736</v>
      </c>
      <c r="CC706" s="872">
        <v>6.5772184896156736</v>
      </c>
      <c r="CD706" s="872">
        <v>6.5772184896156736</v>
      </c>
      <c r="CE706" s="872">
        <v>6.5772184896156736</v>
      </c>
      <c r="CF706" s="872">
        <v>6.5772184896156736</v>
      </c>
      <c r="CG706" s="872">
        <v>6.5772184896156736</v>
      </c>
      <c r="CH706" s="872">
        <v>6.5772184896156736</v>
      </c>
      <c r="CI706" s="872">
        <v>6.5772184896156736</v>
      </c>
      <c r="CJ706" s="872">
        <v>6.5772184896156736</v>
      </c>
      <c r="CK706" s="872">
        <v>6.5772184896156736</v>
      </c>
      <c r="CL706" s="872">
        <v>6.5772184896156736</v>
      </c>
      <c r="CM706" s="872">
        <v>6.5772184896156736</v>
      </c>
      <c r="CN706" s="872">
        <v>6.5772184896156736</v>
      </c>
      <c r="CO706" s="872">
        <v>6.5772184896156736</v>
      </c>
      <c r="CP706" s="872">
        <v>6.5772184896156736</v>
      </c>
      <c r="CQ706" s="872">
        <v>6.5772184896156736</v>
      </c>
      <c r="CR706" s="872">
        <v>6.5772184896156736</v>
      </c>
      <c r="CS706" s="872">
        <v>6.5772184896156736</v>
      </c>
      <c r="CT706" s="872">
        <v>6.5772184896156736</v>
      </c>
      <c r="CU706" s="872">
        <v>6.5772184896156736</v>
      </c>
      <c r="CV706" s="872">
        <v>6.5772184896156736</v>
      </c>
      <c r="CW706" s="872">
        <v>6.5772184896156736</v>
      </c>
      <c r="CX706" s="872">
        <v>6.5772184896156736</v>
      </c>
      <c r="CY706" s="872">
        <v>6.5772184896156736</v>
      </c>
      <c r="CZ706" s="872">
        <v>6.5772184896156736</v>
      </c>
      <c r="DA706" s="872">
        <v>6.5772184896156736</v>
      </c>
    </row>
    <row r="707" spans="2:105">
      <c r="B707" s="872"/>
      <c r="C707" s="873" t="s">
        <v>682</v>
      </c>
      <c r="D707" s="872"/>
      <c r="E707" s="872" t="s">
        <v>22</v>
      </c>
      <c r="F707" s="872" t="s">
        <v>828</v>
      </c>
      <c r="G707" s="872"/>
      <c r="H707" s="872">
        <v>2013</v>
      </c>
      <c r="I707" s="872"/>
      <c r="J707" s="872">
        <v>124297</v>
      </c>
      <c r="K707" s="872"/>
      <c r="L707" s="764" t="s">
        <v>741</v>
      </c>
      <c r="M707" s="872"/>
      <c r="N707" s="872"/>
      <c r="O707" s="872"/>
      <c r="P707" s="872"/>
      <c r="Q707" s="872"/>
      <c r="R707" s="872"/>
      <c r="S707" s="872"/>
      <c r="T707" s="872"/>
      <c r="U707" s="872" t="s">
        <v>765</v>
      </c>
      <c r="V707" s="872"/>
      <c r="W707" s="872">
        <v>41635</v>
      </c>
      <c r="X707" s="872"/>
      <c r="Y707" s="872"/>
      <c r="Z707" s="872"/>
      <c r="AA707" s="872"/>
      <c r="AB707" s="872"/>
      <c r="AC707" s="872"/>
      <c r="AD707" s="872"/>
      <c r="AE707" s="872"/>
      <c r="AF707" s="872"/>
      <c r="AG707" s="872"/>
      <c r="AH707" s="872"/>
      <c r="AI707" s="872"/>
      <c r="AJ707" s="872"/>
      <c r="AK707" s="872"/>
      <c r="AL707" s="872"/>
      <c r="AM707" s="872"/>
      <c r="AN707" s="872"/>
      <c r="AO707" s="872"/>
      <c r="AP707" s="872"/>
      <c r="AQ707" s="872"/>
      <c r="AR707" s="872"/>
      <c r="AS707" s="872"/>
      <c r="AT707" s="872"/>
      <c r="AU707" s="872"/>
      <c r="AV707" s="872"/>
      <c r="AW707" s="872"/>
      <c r="AX707" s="872"/>
      <c r="AY707" s="872"/>
      <c r="AZ707" s="872"/>
      <c r="BA707" s="872">
        <v>195.35200181100689</v>
      </c>
      <c r="BB707" s="872">
        <v>195.35200181100689</v>
      </c>
      <c r="BC707" s="872">
        <v>195.35200181100689</v>
      </c>
      <c r="BD707" s="872">
        <v>195.35200181100689</v>
      </c>
      <c r="BE707" s="872">
        <v>195.35200181100689</v>
      </c>
      <c r="BF707" s="872">
        <v>195.35200181100689</v>
      </c>
      <c r="BG707" s="872">
        <v>195.35200181100689</v>
      </c>
      <c r="BH707" s="872">
        <v>195.35200181100689</v>
      </c>
      <c r="BI707" s="872">
        <v>195.35200181100689</v>
      </c>
      <c r="BJ707" s="872">
        <v>195.35200181100689</v>
      </c>
      <c r="BK707" s="872">
        <v>195.35200181100689</v>
      </c>
      <c r="BL707" s="872">
        <v>195.35200181100689</v>
      </c>
      <c r="BM707" s="872">
        <v>195.35200181100689</v>
      </c>
      <c r="BN707" s="872">
        <v>195.35200181100689</v>
      </c>
      <c r="BO707" s="872">
        <v>195.35200181100689</v>
      </c>
      <c r="BP707" s="872">
        <v>195.35200181100689</v>
      </c>
      <c r="BQ707" s="872">
        <v>195.35200181100689</v>
      </c>
      <c r="BR707" s="872">
        <v>195.35200181100689</v>
      </c>
      <c r="BS707" s="872">
        <v>195.35200181100689</v>
      </c>
      <c r="BT707" s="872">
        <v>195.35200181100689</v>
      </c>
      <c r="BU707" s="872">
        <v>195.35200181100689</v>
      </c>
      <c r="BV707" s="872">
        <v>195.35200181100689</v>
      </c>
      <c r="BW707" s="872">
        <v>195.35200181100689</v>
      </c>
      <c r="BX707" s="872">
        <v>195.35200181100689</v>
      </c>
      <c r="BY707" s="872">
        <v>195.35200181100689</v>
      </c>
      <c r="BZ707" s="872">
        <v>195.35200181100689</v>
      </c>
      <c r="CA707" s="872"/>
      <c r="CB707" s="872">
        <v>0.27303162332871439</v>
      </c>
      <c r="CC707" s="872">
        <v>0.27303162332871439</v>
      </c>
      <c r="CD707" s="872">
        <v>0.27303162332871439</v>
      </c>
      <c r="CE707" s="872">
        <v>0.27303162332871439</v>
      </c>
      <c r="CF707" s="872">
        <v>0.27303162332871439</v>
      </c>
      <c r="CG707" s="872">
        <v>0.27303162332871439</v>
      </c>
      <c r="CH707" s="872">
        <v>0.27303162332871439</v>
      </c>
      <c r="CI707" s="872">
        <v>0.27303162332871439</v>
      </c>
      <c r="CJ707" s="872">
        <v>0.27303162332871439</v>
      </c>
      <c r="CK707" s="872">
        <v>0.27303162332871439</v>
      </c>
      <c r="CL707" s="872">
        <v>0.27303162332871439</v>
      </c>
      <c r="CM707" s="872">
        <v>0.27303162332871439</v>
      </c>
      <c r="CN707" s="872">
        <v>0.27303162332871439</v>
      </c>
      <c r="CO707" s="872">
        <v>0.27303162332871439</v>
      </c>
      <c r="CP707" s="872">
        <v>0.27303162332871439</v>
      </c>
      <c r="CQ707" s="872">
        <v>0.27303162332871439</v>
      </c>
      <c r="CR707" s="872">
        <v>0.27303162332871439</v>
      </c>
      <c r="CS707" s="872">
        <v>0.27303162332871439</v>
      </c>
      <c r="CT707" s="872">
        <v>0.27303162332871439</v>
      </c>
      <c r="CU707" s="872">
        <v>0.27303162332871439</v>
      </c>
      <c r="CV707" s="872">
        <v>0.27303162332871439</v>
      </c>
      <c r="CW707" s="872">
        <v>0.27303162332871439</v>
      </c>
      <c r="CX707" s="872">
        <v>0.27303162332871439</v>
      </c>
      <c r="CY707" s="872">
        <v>0.27303162332871439</v>
      </c>
      <c r="CZ707" s="872">
        <v>0.27303162332871439</v>
      </c>
      <c r="DA707" s="872">
        <v>0.27303162332871439</v>
      </c>
    </row>
    <row r="708" spans="2:105">
      <c r="B708" s="872"/>
      <c r="C708" s="873" t="s">
        <v>682</v>
      </c>
      <c r="D708" s="872"/>
      <c r="E708" s="872" t="s">
        <v>22</v>
      </c>
      <c r="F708" s="872" t="s">
        <v>828</v>
      </c>
      <c r="G708" s="872"/>
      <c r="H708" s="872">
        <v>2013</v>
      </c>
      <c r="I708" s="872"/>
      <c r="J708" s="872">
        <v>124297</v>
      </c>
      <c r="K708" s="872"/>
      <c r="L708" s="764" t="s">
        <v>741</v>
      </c>
      <c r="M708" s="872"/>
      <c r="N708" s="872"/>
      <c r="O708" s="872"/>
      <c r="P708" s="872"/>
      <c r="Q708" s="872"/>
      <c r="R708" s="872"/>
      <c r="S708" s="872"/>
      <c r="T708" s="872"/>
      <c r="U708" s="872" t="s">
        <v>765</v>
      </c>
      <c r="V708" s="872"/>
      <c r="W708" s="872">
        <v>41635</v>
      </c>
      <c r="X708" s="872"/>
      <c r="Y708" s="872"/>
      <c r="Z708" s="872"/>
      <c r="AA708" s="872"/>
      <c r="AB708" s="872"/>
      <c r="AC708" s="872"/>
      <c r="AD708" s="872"/>
      <c r="AE708" s="872"/>
      <c r="AF708" s="872"/>
      <c r="AG708" s="872"/>
      <c r="AH708" s="872"/>
      <c r="AI708" s="872"/>
      <c r="AJ708" s="872"/>
      <c r="AK708" s="872"/>
      <c r="AL708" s="872"/>
      <c r="AM708" s="872"/>
      <c r="AN708" s="872"/>
      <c r="AO708" s="872"/>
      <c r="AP708" s="872"/>
      <c r="AQ708" s="872"/>
      <c r="AR708" s="872"/>
      <c r="AS708" s="872"/>
      <c r="AT708" s="872"/>
      <c r="AU708" s="872"/>
      <c r="AV708" s="872"/>
      <c r="AW708" s="872"/>
      <c r="AX708" s="872"/>
      <c r="AY708" s="872"/>
      <c r="AZ708" s="872"/>
      <c r="BA708" s="872">
        <v>195.35200181100689</v>
      </c>
      <c r="BB708" s="872">
        <v>195.35200181100689</v>
      </c>
      <c r="BC708" s="872">
        <v>195.35200181100689</v>
      </c>
      <c r="BD708" s="872">
        <v>195.35200181100689</v>
      </c>
      <c r="BE708" s="872">
        <v>195.35200181100689</v>
      </c>
      <c r="BF708" s="872">
        <v>195.35200181100689</v>
      </c>
      <c r="BG708" s="872">
        <v>195.35200181100689</v>
      </c>
      <c r="BH708" s="872">
        <v>195.35200181100689</v>
      </c>
      <c r="BI708" s="872">
        <v>195.35200181100689</v>
      </c>
      <c r="BJ708" s="872">
        <v>195.35200181100689</v>
      </c>
      <c r="BK708" s="872">
        <v>195.35200181100689</v>
      </c>
      <c r="BL708" s="872">
        <v>195.35200181100689</v>
      </c>
      <c r="BM708" s="872">
        <v>195.35200181100689</v>
      </c>
      <c r="BN708" s="872">
        <v>195.35200181100689</v>
      </c>
      <c r="BO708" s="872">
        <v>195.35200181100689</v>
      </c>
      <c r="BP708" s="872">
        <v>195.35200181100689</v>
      </c>
      <c r="BQ708" s="872">
        <v>195.35200181100689</v>
      </c>
      <c r="BR708" s="872">
        <v>195.35200181100689</v>
      </c>
      <c r="BS708" s="872">
        <v>195.35200181100689</v>
      </c>
      <c r="BT708" s="872">
        <v>195.35200181100689</v>
      </c>
      <c r="BU708" s="872">
        <v>195.35200181100689</v>
      </c>
      <c r="BV708" s="872">
        <v>195.35200181100689</v>
      </c>
      <c r="BW708" s="872">
        <v>195.35200181100689</v>
      </c>
      <c r="BX708" s="872">
        <v>195.35200181100689</v>
      </c>
      <c r="BY708" s="872">
        <v>195.35200181100689</v>
      </c>
      <c r="BZ708" s="872">
        <v>195.35200181100689</v>
      </c>
      <c r="CA708" s="872"/>
      <c r="CB708" s="872">
        <v>0.27303162332871439</v>
      </c>
      <c r="CC708" s="872">
        <v>0.27303162332871439</v>
      </c>
      <c r="CD708" s="872">
        <v>0.27303162332871439</v>
      </c>
      <c r="CE708" s="872">
        <v>0.27303162332871439</v>
      </c>
      <c r="CF708" s="872">
        <v>0.27303162332871439</v>
      </c>
      <c r="CG708" s="872">
        <v>0.27303162332871439</v>
      </c>
      <c r="CH708" s="872">
        <v>0.27303162332871439</v>
      </c>
      <c r="CI708" s="872">
        <v>0.27303162332871439</v>
      </c>
      <c r="CJ708" s="872">
        <v>0.27303162332871439</v>
      </c>
      <c r="CK708" s="872">
        <v>0.27303162332871439</v>
      </c>
      <c r="CL708" s="872">
        <v>0.27303162332871439</v>
      </c>
      <c r="CM708" s="872">
        <v>0.27303162332871439</v>
      </c>
      <c r="CN708" s="872">
        <v>0.27303162332871439</v>
      </c>
      <c r="CO708" s="872">
        <v>0.27303162332871439</v>
      </c>
      <c r="CP708" s="872">
        <v>0.27303162332871439</v>
      </c>
      <c r="CQ708" s="872">
        <v>0.27303162332871439</v>
      </c>
      <c r="CR708" s="872">
        <v>0.27303162332871439</v>
      </c>
      <c r="CS708" s="872">
        <v>0.27303162332871439</v>
      </c>
      <c r="CT708" s="872">
        <v>0.27303162332871439</v>
      </c>
      <c r="CU708" s="872">
        <v>0.27303162332871439</v>
      </c>
      <c r="CV708" s="872">
        <v>0.27303162332871439</v>
      </c>
      <c r="CW708" s="872">
        <v>0.27303162332871439</v>
      </c>
      <c r="CX708" s="872">
        <v>0.27303162332871439</v>
      </c>
      <c r="CY708" s="872">
        <v>0.27303162332871439</v>
      </c>
      <c r="CZ708" s="872">
        <v>0.27303162332871439</v>
      </c>
      <c r="DA708" s="872">
        <v>0.27303162332871439</v>
      </c>
    </row>
    <row r="709" spans="2:105">
      <c r="B709" s="872"/>
      <c r="C709" s="873" t="s">
        <v>682</v>
      </c>
      <c r="D709" s="872"/>
      <c r="E709" s="872" t="s">
        <v>22</v>
      </c>
      <c r="F709" s="872" t="s">
        <v>828</v>
      </c>
      <c r="G709" s="872"/>
      <c r="H709" s="872">
        <v>2014</v>
      </c>
      <c r="I709" s="872"/>
      <c r="J709" s="872">
        <v>108587</v>
      </c>
      <c r="K709" s="872"/>
      <c r="L709" s="764" t="s">
        <v>384</v>
      </c>
      <c r="M709" s="872"/>
      <c r="N709" s="872"/>
      <c r="O709" s="872"/>
      <c r="P709" s="872"/>
      <c r="Q709" s="872"/>
      <c r="R709" s="872"/>
      <c r="S709" s="872"/>
      <c r="T709" s="872"/>
      <c r="U709" s="872" t="s">
        <v>763</v>
      </c>
      <c r="V709" s="872"/>
      <c r="W709" s="872">
        <v>41879</v>
      </c>
      <c r="X709" s="872"/>
      <c r="Y709" s="872"/>
      <c r="Z709" s="872"/>
      <c r="AA709" s="872"/>
      <c r="AB709" s="872"/>
      <c r="AC709" s="872"/>
      <c r="AD709" s="872"/>
      <c r="AE709" s="872"/>
      <c r="AF709" s="872"/>
      <c r="AG709" s="872"/>
      <c r="AH709" s="872"/>
      <c r="AI709" s="872"/>
      <c r="AJ709" s="872"/>
      <c r="AK709" s="872"/>
      <c r="AL709" s="872"/>
      <c r="AM709" s="872"/>
      <c r="AN709" s="872"/>
      <c r="AO709" s="872"/>
      <c r="AP709" s="872"/>
      <c r="AQ709" s="872"/>
      <c r="AR709" s="872"/>
      <c r="AS709" s="872"/>
      <c r="AT709" s="872"/>
      <c r="AU709" s="872"/>
      <c r="AV709" s="872"/>
      <c r="AW709" s="872"/>
      <c r="AX709" s="872"/>
      <c r="AY709" s="872"/>
      <c r="AZ709" s="872"/>
      <c r="BA709" s="872">
        <v>7592.6375123713624</v>
      </c>
      <c r="BB709" s="872">
        <v>7592.6375123713624</v>
      </c>
      <c r="BC709" s="872">
        <v>7592.6375123713624</v>
      </c>
      <c r="BD709" s="872">
        <v>7592.6375123713624</v>
      </c>
      <c r="BE709" s="872">
        <v>7592.6375123713624</v>
      </c>
      <c r="BF709" s="872">
        <v>7592.6375123713624</v>
      </c>
      <c r="BG709" s="872">
        <v>7592.6375123713624</v>
      </c>
      <c r="BH709" s="872">
        <v>7592.6375123713624</v>
      </c>
      <c r="BI709" s="872">
        <v>7592.6375123713624</v>
      </c>
      <c r="BJ709" s="872">
        <v>7592.6375123713624</v>
      </c>
      <c r="BK709" s="872">
        <v>7592.6375123713624</v>
      </c>
      <c r="BL709" s="872">
        <v>7592.6375123713624</v>
      </c>
      <c r="BM709" s="872">
        <v>7592.6375123713624</v>
      </c>
      <c r="BN709" s="872">
        <v>7592.6375123713624</v>
      </c>
      <c r="BO709" s="872">
        <v>7592.6375123713624</v>
      </c>
      <c r="BP709" s="872">
        <v>7592.6375123713624</v>
      </c>
      <c r="BQ709" s="872">
        <v>7592.6375123713624</v>
      </c>
      <c r="BR709" s="872">
        <v>7592.6375123713624</v>
      </c>
      <c r="BS709" s="872">
        <v>7592.6375123713624</v>
      </c>
      <c r="BT709" s="872">
        <v>7592.6375123713624</v>
      </c>
      <c r="BU709" s="872">
        <v>7592.6375123713624</v>
      </c>
      <c r="BV709" s="872">
        <v>7592.6375123713624</v>
      </c>
      <c r="BW709" s="872">
        <v>7592.6375123713624</v>
      </c>
      <c r="BX709" s="872">
        <v>7592.6375123713624</v>
      </c>
      <c r="BY709" s="872">
        <v>7592.6375123713624</v>
      </c>
      <c r="BZ709" s="872">
        <v>7592.6375123713624</v>
      </c>
      <c r="CA709" s="872"/>
      <c r="CB709" s="872">
        <v>0</v>
      </c>
      <c r="CC709" s="872">
        <v>0</v>
      </c>
      <c r="CD709" s="872">
        <v>0</v>
      </c>
      <c r="CE709" s="872">
        <v>0</v>
      </c>
      <c r="CF709" s="872">
        <v>0</v>
      </c>
      <c r="CG709" s="872">
        <v>0</v>
      </c>
      <c r="CH709" s="872">
        <v>0</v>
      </c>
      <c r="CI709" s="872">
        <v>0</v>
      </c>
      <c r="CJ709" s="872">
        <v>0</v>
      </c>
      <c r="CK709" s="872">
        <v>0</v>
      </c>
      <c r="CL709" s="872">
        <v>0</v>
      </c>
      <c r="CM709" s="872">
        <v>0</v>
      </c>
      <c r="CN709" s="872">
        <v>0</v>
      </c>
      <c r="CO709" s="872">
        <v>0</v>
      </c>
      <c r="CP709" s="872">
        <v>0</v>
      </c>
      <c r="CQ709" s="872">
        <v>0</v>
      </c>
      <c r="CR709" s="872">
        <v>0</v>
      </c>
      <c r="CS709" s="872">
        <v>0</v>
      </c>
      <c r="CT709" s="872">
        <v>0</v>
      </c>
      <c r="CU709" s="872">
        <v>0</v>
      </c>
      <c r="CV709" s="872">
        <v>0</v>
      </c>
      <c r="CW709" s="872">
        <v>0</v>
      </c>
      <c r="CX709" s="872">
        <v>0</v>
      </c>
      <c r="CY709" s="872">
        <v>0</v>
      </c>
      <c r="CZ709" s="872">
        <v>0</v>
      </c>
      <c r="DA709" s="872">
        <v>0</v>
      </c>
    </row>
    <row r="710" spans="2:105">
      <c r="B710" s="872"/>
      <c r="C710" s="873" t="s">
        <v>682</v>
      </c>
      <c r="D710" s="872"/>
      <c r="E710" s="872" t="s">
        <v>22</v>
      </c>
      <c r="F710" s="872" t="s">
        <v>828</v>
      </c>
      <c r="G710" s="872"/>
      <c r="H710" s="872">
        <v>2014</v>
      </c>
      <c r="I710" s="872"/>
      <c r="J710" s="872">
        <v>108587</v>
      </c>
      <c r="K710" s="872"/>
      <c r="L710" s="764" t="s">
        <v>384</v>
      </c>
      <c r="M710" s="872"/>
      <c r="N710" s="872"/>
      <c r="O710" s="872"/>
      <c r="P710" s="872"/>
      <c r="Q710" s="872"/>
      <c r="R710" s="872"/>
      <c r="S710" s="872"/>
      <c r="T710" s="872"/>
      <c r="U710" s="872" t="s">
        <v>763</v>
      </c>
      <c r="V710" s="872"/>
      <c r="W710" s="872">
        <v>41879</v>
      </c>
      <c r="X710" s="872"/>
      <c r="Y710" s="872"/>
      <c r="Z710" s="872"/>
      <c r="AA710" s="872"/>
      <c r="AB710" s="872"/>
      <c r="AC710" s="872"/>
      <c r="AD710" s="872"/>
      <c r="AE710" s="872"/>
      <c r="AF710" s="872"/>
      <c r="AG710" s="872"/>
      <c r="AH710" s="872"/>
      <c r="AI710" s="872"/>
      <c r="AJ710" s="872"/>
      <c r="AK710" s="872"/>
      <c r="AL710" s="872"/>
      <c r="AM710" s="872"/>
      <c r="AN710" s="872"/>
      <c r="AO710" s="872"/>
      <c r="AP710" s="872"/>
      <c r="AQ710" s="872"/>
      <c r="AR710" s="872"/>
      <c r="AS710" s="872"/>
      <c r="AT710" s="872"/>
      <c r="AU710" s="872"/>
      <c r="AV710" s="872"/>
      <c r="AW710" s="872"/>
      <c r="AX710" s="872"/>
      <c r="AY710" s="872"/>
      <c r="AZ710" s="872"/>
      <c r="BA710" s="872">
        <v>9711.5130972191837</v>
      </c>
      <c r="BB710" s="872">
        <v>9711.5130972191837</v>
      </c>
      <c r="BC710" s="872">
        <v>9711.5130972191837</v>
      </c>
      <c r="BD710" s="872">
        <v>9711.5130972191837</v>
      </c>
      <c r="BE710" s="872">
        <v>9711.5130972191837</v>
      </c>
      <c r="BF710" s="872">
        <v>9711.5130972191837</v>
      </c>
      <c r="BG710" s="872">
        <v>9711.5130972191837</v>
      </c>
      <c r="BH710" s="872">
        <v>9711.5130972191837</v>
      </c>
      <c r="BI710" s="872">
        <v>9711.5130972191837</v>
      </c>
      <c r="BJ710" s="872">
        <v>9711.5130972191837</v>
      </c>
      <c r="BK710" s="872">
        <v>9711.5130972191837</v>
      </c>
      <c r="BL710" s="872">
        <v>9711.5130972191837</v>
      </c>
      <c r="BM710" s="872">
        <v>9711.5130972191837</v>
      </c>
      <c r="BN710" s="872">
        <v>9711.5130972191837</v>
      </c>
      <c r="BO710" s="872">
        <v>9711.5130972191837</v>
      </c>
      <c r="BP710" s="872">
        <v>9711.5130972191837</v>
      </c>
      <c r="BQ710" s="872">
        <v>9711.5130972191837</v>
      </c>
      <c r="BR710" s="872">
        <v>9711.5130972191837</v>
      </c>
      <c r="BS710" s="872">
        <v>9711.5130972191837</v>
      </c>
      <c r="BT710" s="872">
        <v>9711.5130972191837</v>
      </c>
      <c r="BU710" s="872">
        <v>9711.5130972191837</v>
      </c>
      <c r="BV710" s="872">
        <v>9711.5130972191837</v>
      </c>
      <c r="BW710" s="872">
        <v>9711.5130972191837</v>
      </c>
      <c r="BX710" s="872">
        <v>9711.5130972191837</v>
      </c>
      <c r="BY710" s="872">
        <v>9711.5130972191837</v>
      </c>
      <c r="BZ710" s="872">
        <v>9711.5130972191837</v>
      </c>
      <c r="CA710" s="872"/>
      <c r="CB710" s="872">
        <v>0</v>
      </c>
      <c r="CC710" s="872">
        <v>0</v>
      </c>
      <c r="CD710" s="872">
        <v>0</v>
      </c>
      <c r="CE710" s="872">
        <v>0</v>
      </c>
      <c r="CF710" s="872">
        <v>0</v>
      </c>
      <c r="CG710" s="872">
        <v>0</v>
      </c>
      <c r="CH710" s="872">
        <v>0</v>
      </c>
      <c r="CI710" s="872">
        <v>0</v>
      </c>
      <c r="CJ710" s="872">
        <v>0</v>
      </c>
      <c r="CK710" s="872">
        <v>0</v>
      </c>
      <c r="CL710" s="872">
        <v>0</v>
      </c>
      <c r="CM710" s="872">
        <v>0</v>
      </c>
      <c r="CN710" s="872">
        <v>0</v>
      </c>
      <c r="CO710" s="872">
        <v>0</v>
      </c>
      <c r="CP710" s="872">
        <v>0</v>
      </c>
      <c r="CQ710" s="872">
        <v>0</v>
      </c>
      <c r="CR710" s="872">
        <v>0</v>
      </c>
      <c r="CS710" s="872">
        <v>0</v>
      </c>
      <c r="CT710" s="872">
        <v>0</v>
      </c>
      <c r="CU710" s="872">
        <v>0</v>
      </c>
      <c r="CV710" s="872">
        <v>0</v>
      </c>
      <c r="CW710" s="872">
        <v>0</v>
      </c>
      <c r="CX710" s="872">
        <v>0</v>
      </c>
      <c r="CY710" s="872">
        <v>0</v>
      </c>
      <c r="CZ710" s="872">
        <v>0</v>
      </c>
      <c r="DA710" s="872">
        <v>0</v>
      </c>
    </row>
    <row r="711" spans="2:105">
      <c r="B711" s="872"/>
      <c r="C711" s="873" t="s">
        <v>682</v>
      </c>
      <c r="D711" s="872"/>
      <c r="E711" s="872" t="s">
        <v>22</v>
      </c>
      <c r="F711" s="872" t="s">
        <v>828</v>
      </c>
      <c r="G711" s="872"/>
      <c r="H711" s="872">
        <v>2014</v>
      </c>
      <c r="I711" s="872"/>
      <c r="J711" s="872">
        <v>108587</v>
      </c>
      <c r="K711" s="872"/>
      <c r="L711" s="764" t="s">
        <v>384</v>
      </c>
      <c r="M711" s="872"/>
      <c r="N711" s="872"/>
      <c r="O711" s="872"/>
      <c r="P711" s="872"/>
      <c r="Q711" s="872"/>
      <c r="R711" s="872"/>
      <c r="S711" s="872"/>
      <c r="T711" s="872"/>
      <c r="U711" s="872" t="s">
        <v>763</v>
      </c>
      <c r="V711" s="872"/>
      <c r="W711" s="872">
        <v>41879</v>
      </c>
      <c r="X711" s="872"/>
      <c r="Y711" s="872"/>
      <c r="Z711" s="872"/>
      <c r="AA711" s="872"/>
      <c r="AB711" s="872"/>
      <c r="AC711" s="872"/>
      <c r="AD711" s="872"/>
      <c r="AE711" s="872"/>
      <c r="AF711" s="872"/>
      <c r="AG711" s="872"/>
      <c r="AH711" s="872"/>
      <c r="AI711" s="872"/>
      <c r="AJ711" s="872"/>
      <c r="AK711" s="872"/>
      <c r="AL711" s="872"/>
      <c r="AM711" s="872"/>
      <c r="AN711" s="872"/>
      <c r="AO711" s="872"/>
      <c r="AP711" s="872"/>
      <c r="AQ711" s="872"/>
      <c r="AR711" s="872"/>
      <c r="AS711" s="872"/>
      <c r="AT711" s="872"/>
      <c r="AU711" s="872"/>
      <c r="AV711" s="872"/>
      <c r="AW711" s="872"/>
      <c r="AX711" s="872"/>
      <c r="AY711" s="872"/>
      <c r="AZ711" s="872"/>
      <c r="BA711" s="872">
        <v>43701.124546147548</v>
      </c>
      <c r="BB711" s="872">
        <v>43701.124546147548</v>
      </c>
      <c r="BC711" s="872">
        <v>43701.124546147548</v>
      </c>
      <c r="BD711" s="872">
        <v>43701.124546147548</v>
      </c>
      <c r="BE711" s="872">
        <v>43701.124546147548</v>
      </c>
      <c r="BF711" s="872">
        <v>43701.124546147548</v>
      </c>
      <c r="BG711" s="872">
        <v>43701.124546147548</v>
      </c>
      <c r="BH711" s="872">
        <v>43701.124546147548</v>
      </c>
      <c r="BI711" s="872">
        <v>43701.124546147548</v>
      </c>
      <c r="BJ711" s="872">
        <v>43701.124546147548</v>
      </c>
      <c r="BK711" s="872">
        <v>43701.124546147548</v>
      </c>
      <c r="BL711" s="872">
        <v>43701.124546147548</v>
      </c>
      <c r="BM711" s="872">
        <v>43701.124546147548</v>
      </c>
      <c r="BN711" s="872">
        <v>43701.124546147548</v>
      </c>
      <c r="BO711" s="872">
        <v>43701.124546147548</v>
      </c>
      <c r="BP711" s="872">
        <v>43701.124546147548</v>
      </c>
      <c r="BQ711" s="872">
        <v>43701.124546147548</v>
      </c>
      <c r="BR711" s="872">
        <v>43701.124546147548</v>
      </c>
      <c r="BS711" s="872">
        <v>43701.124546147548</v>
      </c>
      <c r="BT711" s="872">
        <v>43701.124546147548</v>
      </c>
      <c r="BU711" s="872">
        <v>43701.124546147548</v>
      </c>
      <c r="BV711" s="872">
        <v>43701.124546147548</v>
      </c>
      <c r="BW711" s="872">
        <v>43701.124546147548</v>
      </c>
      <c r="BX711" s="872">
        <v>43701.124546147548</v>
      </c>
      <c r="BY711" s="872">
        <v>43701.124546147548</v>
      </c>
      <c r="BZ711" s="872">
        <v>43701.124546147548</v>
      </c>
      <c r="CA711" s="872"/>
      <c r="CB711" s="872">
        <v>0</v>
      </c>
      <c r="CC711" s="872">
        <v>0</v>
      </c>
      <c r="CD711" s="872">
        <v>0</v>
      </c>
      <c r="CE711" s="872">
        <v>0</v>
      </c>
      <c r="CF711" s="872">
        <v>0</v>
      </c>
      <c r="CG711" s="872">
        <v>0</v>
      </c>
      <c r="CH711" s="872">
        <v>0</v>
      </c>
      <c r="CI711" s="872">
        <v>0</v>
      </c>
      <c r="CJ711" s="872">
        <v>0</v>
      </c>
      <c r="CK711" s="872">
        <v>0</v>
      </c>
      <c r="CL711" s="872">
        <v>0</v>
      </c>
      <c r="CM711" s="872">
        <v>0</v>
      </c>
      <c r="CN711" s="872">
        <v>0</v>
      </c>
      <c r="CO711" s="872">
        <v>0</v>
      </c>
      <c r="CP711" s="872">
        <v>0</v>
      </c>
      <c r="CQ711" s="872">
        <v>0</v>
      </c>
      <c r="CR711" s="872">
        <v>0</v>
      </c>
      <c r="CS711" s="872">
        <v>0</v>
      </c>
      <c r="CT711" s="872">
        <v>0</v>
      </c>
      <c r="CU711" s="872">
        <v>0</v>
      </c>
      <c r="CV711" s="872">
        <v>0</v>
      </c>
      <c r="CW711" s="872">
        <v>0</v>
      </c>
      <c r="CX711" s="872">
        <v>0</v>
      </c>
      <c r="CY711" s="872">
        <v>0</v>
      </c>
      <c r="CZ711" s="872">
        <v>0</v>
      </c>
      <c r="DA711" s="872">
        <v>0</v>
      </c>
    </row>
    <row r="712" spans="2:105">
      <c r="B712" s="872"/>
      <c r="C712" s="873" t="s">
        <v>682</v>
      </c>
      <c r="D712" s="872"/>
      <c r="E712" s="872" t="s">
        <v>22</v>
      </c>
      <c r="F712" s="872" t="s">
        <v>828</v>
      </c>
      <c r="G712" s="872"/>
      <c r="H712" s="872">
        <v>2014</v>
      </c>
      <c r="I712" s="872"/>
      <c r="J712" s="872">
        <v>111826</v>
      </c>
      <c r="K712" s="872"/>
      <c r="L712" s="764" t="s">
        <v>384</v>
      </c>
      <c r="M712" s="872"/>
      <c r="N712" s="872"/>
      <c r="O712" s="872"/>
      <c r="P712" s="872"/>
      <c r="Q712" s="872"/>
      <c r="R712" s="872"/>
      <c r="S712" s="872"/>
      <c r="T712" s="872"/>
      <c r="U712" s="872" t="s">
        <v>764</v>
      </c>
      <c r="V712" s="872"/>
      <c r="W712" s="872">
        <v>41817</v>
      </c>
      <c r="X712" s="872"/>
      <c r="Y712" s="872"/>
      <c r="Z712" s="872"/>
      <c r="AA712" s="872"/>
      <c r="AB712" s="872"/>
      <c r="AC712" s="872"/>
      <c r="AD712" s="872"/>
      <c r="AE712" s="872"/>
      <c r="AF712" s="872"/>
      <c r="AG712" s="872"/>
      <c r="AH712" s="872"/>
      <c r="AI712" s="872"/>
      <c r="AJ712" s="872"/>
      <c r="AK712" s="872"/>
      <c r="AL712" s="872"/>
      <c r="AM712" s="872"/>
      <c r="AN712" s="872"/>
      <c r="AO712" s="872"/>
      <c r="AP712" s="872"/>
      <c r="AQ712" s="872"/>
      <c r="AR712" s="872"/>
      <c r="AS712" s="872"/>
      <c r="AT712" s="872"/>
      <c r="AU712" s="872"/>
      <c r="AV712" s="872"/>
      <c r="AW712" s="872"/>
      <c r="AX712" s="872"/>
      <c r="AY712" s="872"/>
      <c r="AZ712" s="872"/>
      <c r="BA712" s="872">
        <v>1510.9155190845054</v>
      </c>
      <c r="BB712" s="872">
        <v>1510.9155190845054</v>
      </c>
      <c r="BC712" s="872">
        <v>1510.9155190845054</v>
      </c>
      <c r="BD712" s="872">
        <v>1510.9155190845054</v>
      </c>
      <c r="BE712" s="872">
        <v>1510.9155190845054</v>
      </c>
      <c r="BF712" s="872">
        <v>1510.9155190845054</v>
      </c>
      <c r="BG712" s="872">
        <v>1510.9155190845054</v>
      </c>
      <c r="BH712" s="872">
        <v>1510.9155190845054</v>
      </c>
      <c r="BI712" s="872">
        <v>1510.9155190845054</v>
      </c>
      <c r="BJ712" s="872">
        <v>1510.9155190845054</v>
      </c>
      <c r="BK712" s="872">
        <v>1510.9155190845054</v>
      </c>
      <c r="BL712" s="872">
        <v>1510.9155190845054</v>
      </c>
      <c r="BM712" s="872">
        <v>1510.9155190845054</v>
      </c>
      <c r="BN712" s="872">
        <v>1510.9155190845054</v>
      </c>
      <c r="BO712" s="872">
        <v>1510.9155190845054</v>
      </c>
      <c r="BP712" s="872">
        <v>1510.9155190845054</v>
      </c>
      <c r="BQ712" s="872">
        <v>1510.9155190845054</v>
      </c>
      <c r="BR712" s="872">
        <v>1510.9155190845054</v>
      </c>
      <c r="BS712" s="872">
        <v>1510.9155190845054</v>
      </c>
      <c r="BT712" s="872">
        <v>1510.9155190845054</v>
      </c>
      <c r="BU712" s="872">
        <v>1510.9155190845054</v>
      </c>
      <c r="BV712" s="872">
        <v>1510.9155190845054</v>
      </c>
      <c r="BW712" s="872">
        <v>1510.9155190845054</v>
      </c>
      <c r="BX712" s="872">
        <v>1510.9155190845054</v>
      </c>
      <c r="BY712" s="872">
        <v>1510.9155190845054</v>
      </c>
      <c r="BZ712" s="872">
        <v>1510.9155190845054</v>
      </c>
      <c r="CA712" s="872"/>
      <c r="CB712" s="872">
        <v>0.43020800183649693</v>
      </c>
      <c r="CC712" s="872">
        <v>0.43020800183649693</v>
      </c>
      <c r="CD712" s="872">
        <v>0.43020800183649693</v>
      </c>
      <c r="CE712" s="872">
        <v>0.43020800183649693</v>
      </c>
      <c r="CF712" s="872">
        <v>0.43020800183649693</v>
      </c>
      <c r="CG712" s="872">
        <v>0.43020800183649693</v>
      </c>
      <c r="CH712" s="872">
        <v>0.43020800183649693</v>
      </c>
      <c r="CI712" s="872">
        <v>0.43020800183649693</v>
      </c>
      <c r="CJ712" s="872">
        <v>0.43020800183649693</v>
      </c>
      <c r="CK712" s="872">
        <v>0.43020800183649693</v>
      </c>
      <c r="CL712" s="872">
        <v>0.43020800183649693</v>
      </c>
      <c r="CM712" s="872">
        <v>0.43020800183649693</v>
      </c>
      <c r="CN712" s="872">
        <v>0.43020800183649693</v>
      </c>
      <c r="CO712" s="872">
        <v>0.43020800183649693</v>
      </c>
      <c r="CP712" s="872">
        <v>0.43020800183649693</v>
      </c>
      <c r="CQ712" s="872">
        <v>0.43020800183649693</v>
      </c>
      <c r="CR712" s="872">
        <v>0.43020800183649693</v>
      </c>
      <c r="CS712" s="872">
        <v>0.43020800183649693</v>
      </c>
      <c r="CT712" s="872">
        <v>0.43020800183649693</v>
      </c>
      <c r="CU712" s="872">
        <v>0.43020800183649693</v>
      </c>
      <c r="CV712" s="872">
        <v>0.43020800183649693</v>
      </c>
      <c r="CW712" s="872">
        <v>0.43020800183649693</v>
      </c>
      <c r="CX712" s="872">
        <v>0.43020800183649693</v>
      </c>
      <c r="CY712" s="872">
        <v>0.43020800183649693</v>
      </c>
      <c r="CZ712" s="872">
        <v>0.43020800183649693</v>
      </c>
      <c r="DA712" s="872">
        <v>0.43020800183649693</v>
      </c>
    </row>
    <row r="713" spans="2:105">
      <c r="B713" s="872"/>
      <c r="C713" s="873" t="s">
        <v>682</v>
      </c>
      <c r="D713" s="872"/>
      <c r="E713" s="872" t="s">
        <v>22</v>
      </c>
      <c r="F713" s="872" t="s">
        <v>828</v>
      </c>
      <c r="G713" s="872"/>
      <c r="H713" s="872">
        <v>2014</v>
      </c>
      <c r="I713" s="872"/>
      <c r="J713" s="872">
        <v>111826</v>
      </c>
      <c r="K713" s="872"/>
      <c r="L713" s="764" t="s">
        <v>384</v>
      </c>
      <c r="M713" s="872"/>
      <c r="N713" s="872"/>
      <c r="O713" s="872"/>
      <c r="P713" s="872"/>
      <c r="Q713" s="872"/>
      <c r="R713" s="872"/>
      <c r="S713" s="872"/>
      <c r="T713" s="872"/>
      <c r="U713" s="872" t="s">
        <v>764</v>
      </c>
      <c r="V713" s="872"/>
      <c r="W713" s="872">
        <v>41817</v>
      </c>
      <c r="X713" s="872"/>
      <c r="Y713" s="872"/>
      <c r="Z713" s="872"/>
      <c r="AA713" s="872"/>
      <c r="AB713" s="872"/>
      <c r="AC713" s="872"/>
      <c r="AD713" s="872"/>
      <c r="AE713" s="872"/>
      <c r="AF713" s="872"/>
      <c r="AG713" s="872"/>
      <c r="AH713" s="872"/>
      <c r="AI713" s="872"/>
      <c r="AJ713" s="872"/>
      <c r="AK713" s="872"/>
      <c r="AL713" s="872"/>
      <c r="AM713" s="872"/>
      <c r="AN713" s="872"/>
      <c r="AO713" s="872"/>
      <c r="AP713" s="872"/>
      <c r="AQ713" s="872"/>
      <c r="AR713" s="872"/>
      <c r="AS713" s="872"/>
      <c r="AT713" s="872"/>
      <c r="AU713" s="872"/>
      <c r="AV713" s="872"/>
      <c r="AW713" s="872"/>
      <c r="AX713" s="872"/>
      <c r="AY713" s="872"/>
      <c r="AZ713" s="872"/>
      <c r="BA713" s="872">
        <v>21724.317756886881</v>
      </c>
      <c r="BB713" s="872">
        <v>21724.317756886881</v>
      </c>
      <c r="BC713" s="872">
        <v>21724.317756886881</v>
      </c>
      <c r="BD713" s="872">
        <v>21724.317756886881</v>
      </c>
      <c r="BE713" s="872">
        <v>21724.317756886881</v>
      </c>
      <c r="BF713" s="872">
        <v>21724.317756886881</v>
      </c>
      <c r="BG713" s="872">
        <v>21724.317756886881</v>
      </c>
      <c r="BH713" s="872">
        <v>21724.317756886881</v>
      </c>
      <c r="BI713" s="872">
        <v>21724.317756886881</v>
      </c>
      <c r="BJ713" s="872">
        <v>21724.317756886881</v>
      </c>
      <c r="BK713" s="872">
        <v>21724.317756886881</v>
      </c>
      <c r="BL713" s="872">
        <v>21724.317756886881</v>
      </c>
      <c r="BM713" s="872">
        <v>21724.317756886881</v>
      </c>
      <c r="BN713" s="872">
        <v>21724.317756886881</v>
      </c>
      <c r="BO713" s="872">
        <v>21724.317756886881</v>
      </c>
      <c r="BP713" s="872">
        <v>21724.317756886881</v>
      </c>
      <c r="BQ713" s="872">
        <v>21724.317756886881</v>
      </c>
      <c r="BR713" s="872">
        <v>21724.317756886881</v>
      </c>
      <c r="BS713" s="872">
        <v>21724.317756886881</v>
      </c>
      <c r="BT713" s="872">
        <v>21724.317756886881</v>
      </c>
      <c r="BU713" s="872">
        <v>21724.317756886881</v>
      </c>
      <c r="BV713" s="872">
        <v>21724.317756886881</v>
      </c>
      <c r="BW713" s="872">
        <v>21724.317756886881</v>
      </c>
      <c r="BX713" s="872">
        <v>21724.317756886881</v>
      </c>
      <c r="BY713" s="872">
        <v>21724.317756886881</v>
      </c>
      <c r="BZ713" s="872">
        <v>21724.317756886881</v>
      </c>
      <c r="CA713" s="872"/>
      <c r="CB713" s="872">
        <v>3.3484021401679795</v>
      </c>
      <c r="CC713" s="872">
        <v>3.3484021401679795</v>
      </c>
      <c r="CD713" s="872">
        <v>3.3484021401679795</v>
      </c>
      <c r="CE713" s="872">
        <v>3.3484021401679795</v>
      </c>
      <c r="CF713" s="872">
        <v>3.3484021401679795</v>
      </c>
      <c r="CG713" s="872">
        <v>3.3484021401679795</v>
      </c>
      <c r="CH713" s="872">
        <v>3.3484021401679795</v>
      </c>
      <c r="CI713" s="872">
        <v>3.3484021401679795</v>
      </c>
      <c r="CJ713" s="872">
        <v>3.3484021401679795</v>
      </c>
      <c r="CK713" s="872">
        <v>3.3484021401679795</v>
      </c>
      <c r="CL713" s="872">
        <v>3.3484021401679795</v>
      </c>
      <c r="CM713" s="872">
        <v>3.3484021401679795</v>
      </c>
      <c r="CN713" s="872">
        <v>3.3484021401679795</v>
      </c>
      <c r="CO713" s="872">
        <v>3.3484021401679795</v>
      </c>
      <c r="CP713" s="872">
        <v>3.3484021401679795</v>
      </c>
      <c r="CQ713" s="872">
        <v>3.3484021401679795</v>
      </c>
      <c r="CR713" s="872">
        <v>3.3484021401679795</v>
      </c>
      <c r="CS713" s="872">
        <v>3.3484021401679795</v>
      </c>
      <c r="CT713" s="872">
        <v>3.3484021401679795</v>
      </c>
      <c r="CU713" s="872">
        <v>3.3484021401679795</v>
      </c>
      <c r="CV713" s="872">
        <v>3.3484021401679795</v>
      </c>
      <c r="CW713" s="872">
        <v>3.3484021401679795</v>
      </c>
      <c r="CX713" s="872">
        <v>3.3484021401679795</v>
      </c>
      <c r="CY713" s="872">
        <v>3.3484021401679795</v>
      </c>
      <c r="CZ713" s="872">
        <v>3.3484021401679795</v>
      </c>
      <c r="DA713" s="872">
        <v>3.3484021401679795</v>
      </c>
    </row>
    <row r="714" spans="2:105">
      <c r="B714" s="872"/>
      <c r="C714" s="873" t="s">
        <v>682</v>
      </c>
      <c r="D714" s="872"/>
      <c r="E714" s="872" t="s">
        <v>22</v>
      </c>
      <c r="F714" s="872" t="s">
        <v>828</v>
      </c>
      <c r="G714" s="872"/>
      <c r="H714" s="872">
        <v>2014</v>
      </c>
      <c r="I714" s="872"/>
      <c r="J714" s="872">
        <v>111826</v>
      </c>
      <c r="K714" s="872"/>
      <c r="L714" s="764" t="s">
        <v>384</v>
      </c>
      <c r="M714" s="872"/>
      <c r="N714" s="872"/>
      <c r="O714" s="872"/>
      <c r="P714" s="872"/>
      <c r="Q714" s="872"/>
      <c r="R714" s="872"/>
      <c r="S714" s="872"/>
      <c r="T714" s="872"/>
      <c r="U714" s="872" t="s">
        <v>764</v>
      </c>
      <c r="V714" s="872"/>
      <c r="W714" s="872">
        <v>41817</v>
      </c>
      <c r="X714" s="872"/>
      <c r="Y714" s="872"/>
      <c r="Z714" s="872"/>
      <c r="AA714" s="872"/>
      <c r="AB714" s="872"/>
      <c r="AC714" s="872"/>
      <c r="AD714" s="872"/>
      <c r="AE714" s="872"/>
      <c r="AF714" s="872"/>
      <c r="AG714" s="872"/>
      <c r="AH714" s="872"/>
      <c r="AI714" s="872"/>
      <c r="AJ714" s="872"/>
      <c r="AK714" s="872"/>
      <c r="AL714" s="872"/>
      <c r="AM714" s="872"/>
      <c r="AN714" s="872"/>
      <c r="AO714" s="872"/>
      <c r="AP714" s="872"/>
      <c r="AQ714" s="872"/>
      <c r="AR714" s="872"/>
      <c r="AS714" s="872"/>
      <c r="AT714" s="872"/>
      <c r="AU714" s="872"/>
      <c r="AV714" s="872"/>
      <c r="AW714" s="872"/>
      <c r="AX714" s="872"/>
      <c r="AY714" s="872"/>
      <c r="AZ714" s="872"/>
      <c r="BA714" s="872">
        <v>25296.240622574482</v>
      </c>
      <c r="BB714" s="872">
        <v>25296.240622574482</v>
      </c>
      <c r="BC714" s="872">
        <v>25296.240622574482</v>
      </c>
      <c r="BD714" s="872">
        <v>25296.240622574482</v>
      </c>
      <c r="BE714" s="872">
        <v>25296.240622574482</v>
      </c>
      <c r="BF714" s="872">
        <v>25296.240622574482</v>
      </c>
      <c r="BG714" s="872">
        <v>25296.240622574482</v>
      </c>
      <c r="BH714" s="872">
        <v>25296.240622574482</v>
      </c>
      <c r="BI714" s="872">
        <v>25296.240622574482</v>
      </c>
      <c r="BJ714" s="872">
        <v>25296.240622574482</v>
      </c>
      <c r="BK714" s="872">
        <v>25296.240622574482</v>
      </c>
      <c r="BL714" s="872">
        <v>25296.240622574482</v>
      </c>
      <c r="BM714" s="872">
        <v>25296.240622574482</v>
      </c>
      <c r="BN714" s="872">
        <v>25296.240622574482</v>
      </c>
      <c r="BO714" s="872">
        <v>25296.240622574482</v>
      </c>
      <c r="BP714" s="872">
        <v>25296.240622574482</v>
      </c>
      <c r="BQ714" s="872">
        <v>25296.240622574482</v>
      </c>
      <c r="BR714" s="872">
        <v>25296.240622574482</v>
      </c>
      <c r="BS714" s="872">
        <v>25296.240622574482</v>
      </c>
      <c r="BT714" s="872">
        <v>25296.240622574482</v>
      </c>
      <c r="BU714" s="872">
        <v>25296.240622574482</v>
      </c>
      <c r="BV714" s="872">
        <v>25296.240622574482</v>
      </c>
      <c r="BW714" s="872">
        <v>25296.240622574482</v>
      </c>
      <c r="BX714" s="872">
        <v>25296.240622574482</v>
      </c>
      <c r="BY714" s="872">
        <v>25296.240622574482</v>
      </c>
      <c r="BZ714" s="872">
        <v>25296.240622574482</v>
      </c>
      <c r="CA714" s="872"/>
      <c r="CB714" s="872">
        <v>3.898948044616084</v>
      </c>
      <c r="CC714" s="872">
        <v>3.898948044616084</v>
      </c>
      <c r="CD714" s="872">
        <v>3.898948044616084</v>
      </c>
      <c r="CE714" s="872">
        <v>3.898948044616084</v>
      </c>
      <c r="CF714" s="872">
        <v>3.898948044616084</v>
      </c>
      <c r="CG714" s="872">
        <v>3.898948044616084</v>
      </c>
      <c r="CH714" s="872">
        <v>3.898948044616084</v>
      </c>
      <c r="CI714" s="872">
        <v>3.898948044616084</v>
      </c>
      <c r="CJ714" s="872">
        <v>3.898948044616084</v>
      </c>
      <c r="CK714" s="872">
        <v>3.898948044616084</v>
      </c>
      <c r="CL714" s="872">
        <v>3.898948044616084</v>
      </c>
      <c r="CM714" s="872">
        <v>3.898948044616084</v>
      </c>
      <c r="CN714" s="872">
        <v>3.898948044616084</v>
      </c>
      <c r="CO714" s="872">
        <v>3.898948044616084</v>
      </c>
      <c r="CP714" s="872">
        <v>3.898948044616084</v>
      </c>
      <c r="CQ714" s="872">
        <v>3.898948044616084</v>
      </c>
      <c r="CR714" s="872">
        <v>3.898948044616084</v>
      </c>
      <c r="CS714" s="872">
        <v>3.898948044616084</v>
      </c>
      <c r="CT714" s="872">
        <v>3.898948044616084</v>
      </c>
      <c r="CU714" s="872">
        <v>3.898948044616084</v>
      </c>
      <c r="CV714" s="872">
        <v>3.898948044616084</v>
      </c>
      <c r="CW714" s="872">
        <v>3.898948044616084</v>
      </c>
      <c r="CX714" s="872">
        <v>3.898948044616084</v>
      </c>
      <c r="CY714" s="872">
        <v>3.898948044616084</v>
      </c>
      <c r="CZ714" s="872">
        <v>3.898948044616084</v>
      </c>
      <c r="DA714" s="872">
        <v>3.898948044616084</v>
      </c>
    </row>
    <row r="715" spans="2:105">
      <c r="B715" s="872"/>
      <c r="C715" s="873" t="s">
        <v>682</v>
      </c>
      <c r="D715" s="872"/>
      <c r="E715" s="872" t="s">
        <v>22</v>
      </c>
      <c r="F715" s="872" t="s">
        <v>828</v>
      </c>
      <c r="G715" s="872"/>
      <c r="H715" s="872">
        <v>2014</v>
      </c>
      <c r="I715" s="872"/>
      <c r="J715" s="872">
        <v>117431</v>
      </c>
      <c r="K715" s="872"/>
      <c r="L715" s="764" t="s">
        <v>384</v>
      </c>
      <c r="M715" s="872"/>
      <c r="N715" s="872"/>
      <c r="O715" s="872"/>
      <c r="P715" s="872"/>
      <c r="Q715" s="872"/>
      <c r="R715" s="872"/>
      <c r="S715" s="872"/>
      <c r="T715" s="872"/>
      <c r="U715" s="872" t="s">
        <v>764</v>
      </c>
      <c r="V715" s="872"/>
      <c r="W715" s="872">
        <v>41712</v>
      </c>
      <c r="X715" s="872"/>
      <c r="Y715" s="872"/>
      <c r="Z715" s="872"/>
      <c r="AA715" s="872"/>
      <c r="AB715" s="872"/>
      <c r="AC715" s="872"/>
      <c r="AD715" s="872"/>
      <c r="AE715" s="872"/>
      <c r="AF715" s="872"/>
      <c r="AG715" s="872"/>
      <c r="AH715" s="872"/>
      <c r="AI715" s="872"/>
      <c r="AJ715" s="872"/>
      <c r="AK715" s="872"/>
      <c r="AL715" s="872"/>
      <c r="AM715" s="872"/>
      <c r="AN715" s="872"/>
      <c r="AO715" s="872"/>
      <c r="AP715" s="872"/>
      <c r="AQ715" s="872"/>
      <c r="AR715" s="872"/>
      <c r="AS715" s="872"/>
      <c r="AT715" s="872"/>
      <c r="AU715" s="872"/>
      <c r="AV715" s="872"/>
      <c r="AW715" s="872"/>
      <c r="AX715" s="872"/>
      <c r="AY715" s="872"/>
      <c r="AZ715" s="872"/>
      <c r="BA715" s="872">
        <v>99311.166888625739</v>
      </c>
      <c r="BB715" s="872">
        <v>99311.166888625739</v>
      </c>
      <c r="BC715" s="872">
        <v>99311.166888625739</v>
      </c>
      <c r="BD715" s="872">
        <v>99311.166888625739</v>
      </c>
      <c r="BE715" s="872">
        <v>99311.166888625739</v>
      </c>
      <c r="BF715" s="872">
        <v>99311.166888625739</v>
      </c>
      <c r="BG715" s="872">
        <v>99311.166888625739</v>
      </c>
      <c r="BH715" s="872">
        <v>99311.166888625739</v>
      </c>
      <c r="BI715" s="872">
        <v>99311.166888625739</v>
      </c>
      <c r="BJ715" s="872">
        <v>99311.166888625739</v>
      </c>
      <c r="BK715" s="872">
        <v>99311.166888625739</v>
      </c>
      <c r="BL715" s="872">
        <v>99311.166888625739</v>
      </c>
      <c r="BM715" s="872">
        <v>99311.166888625739</v>
      </c>
      <c r="BN715" s="872">
        <v>99311.166888625739</v>
      </c>
      <c r="BO715" s="872">
        <v>99311.166888625739</v>
      </c>
      <c r="BP715" s="872">
        <v>99311.166888625739</v>
      </c>
      <c r="BQ715" s="872">
        <v>99311.166888625739</v>
      </c>
      <c r="BR715" s="872">
        <v>99311.166888625739</v>
      </c>
      <c r="BS715" s="872">
        <v>99311.166888625739</v>
      </c>
      <c r="BT715" s="872">
        <v>99311.166888625739</v>
      </c>
      <c r="BU715" s="872">
        <v>99311.166888625739</v>
      </c>
      <c r="BV715" s="872">
        <v>99311.166888625739</v>
      </c>
      <c r="BW715" s="872">
        <v>99311.166888625739</v>
      </c>
      <c r="BX715" s="872">
        <v>99311.166888625739</v>
      </c>
      <c r="BY715" s="872">
        <v>99311.166888625739</v>
      </c>
      <c r="BZ715" s="872">
        <v>99311.166888625739</v>
      </c>
      <c r="CA715" s="872"/>
      <c r="CB715" s="872">
        <v>15.306981212196478</v>
      </c>
      <c r="CC715" s="872">
        <v>15.306981212196478</v>
      </c>
      <c r="CD715" s="872">
        <v>15.306981212196478</v>
      </c>
      <c r="CE715" s="872">
        <v>15.306981212196478</v>
      </c>
      <c r="CF715" s="872">
        <v>15.306981212196478</v>
      </c>
      <c r="CG715" s="872">
        <v>15.306981212196478</v>
      </c>
      <c r="CH715" s="872">
        <v>15.306981212196478</v>
      </c>
      <c r="CI715" s="872">
        <v>15.306981212196478</v>
      </c>
      <c r="CJ715" s="872">
        <v>15.306981212196478</v>
      </c>
      <c r="CK715" s="872">
        <v>15.306981212196478</v>
      </c>
      <c r="CL715" s="872">
        <v>15.306981212196478</v>
      </c>
      <c r="CM715" s="872">
        <v>15.306981212196478</v>
      </c>
      <c r="CN715" s="872">
        <v>15.306981212196478</v>
      </c>
      <c r="CO715" s="872">
        <v>15.306981212196478</v>
      </c>
      <c r="CP715" s="872">
        <v>15.306981212196478</v>
      </c>
      <c r="CQ715" s="872">
        <v>15.306981212196478</v>
      </c>
      <c r="CR715" s="872">
        <v>15.306981212196478</v>
      </c>
      <c r="CS715" s="872">
        <v>15.306981212196478</v>
      </c>
      <c r="CT715" s="872">
        <v>15.306981212196478</v>
      </c>
      <c r="CU715" s="872">
        <v>15.306981212196478</v>
      </c>
      <c r="CV715" s="872">
        <v>15.306981212196478</v>
      </c>
      <c r="CW715" s="872">
        <v>15.306981212196478</v>
      </c>
      <c r="CX715" s="872">
        <v>15.306981212196478</v>
      </c>
      <c r="CY715" s="872">
        <v>15.306981212196478</v>
      </c>
      <c r="CZ715" s="872">
        <v>15.306981212196478</v>
      </c>
      <c r="DA715" s="872">
        <v>15.306981212196478</v>
      </c>
    </row>
    <row r="716" spans="2:105">
      <c r="B716" s="872"/>
      <c r="C716" s="873" t="s">
        <v>682</v>
      </c>
      <c r="D716" s="872"/>
      <c r="E716" s="872" t="s">
        <v>22</v>
      </c>
      <c r="F716" s="872" t="s">
        <v>828</v>
      </c>
      <c r="G716" s="872"/>
      <c r="H716" s="872">
        <v>2014</v>
      </c>
      <c r="I716" s="872"/>
      <c r="J716" s="872">
        <v>117594</v>
      </c>
      <c r="K716" s="872"/>
      <c r="L716" s="764" t="s">
        <v>384</v>
      </c>
      <c r="M716" s="872"/>
      <c r="N716" s="872"/>
      <c r="O716" s="872"/>
      <c r="P716" s="872"/>
      <c r="Q716" s="872"/>
      <c r="R716" s="872"/>
      <c r="S716" s="872"/>
      <c r="T716" s="872"/>
      <c r="U716" s="872" t="s">
        <v>765</v>
      </c>
      <c r="V716" s="872"/>
      <c r="W716" s="872">
        <v>41878</v>
      </c>
      <c r="X716" s="872"/>
      <c r="Y716" s="872"/>
      <c r="Z716" s="872"/>
      <c r="AA716" s="872"/>
      <c r="AB716" s="872"/>
      <c r="AC716" s="872"/>
      <c r="AD716" s="872"/>
      <c r="AE716" s="872"/>
      <c r="AF716" s="872"/>
      <c r="AG716" s="872"/>
      <c r="AH716" s="872"/>
      <c r="AI716" s="872"/>
      <c r="AJ716" s="872"/>
      <c r="AK716" s="872"/>
      <c r="AL716" s="872"/>
      <c r="AM716" s="872"/>
      <c r="AN716" s="872"/>
      <c r="AO716" s="872"/>
      <c r="AP716" s="872"/>
      <c r="AQ716" s="872"/>
      <c r="AR716" s="872"/>
      <c r="AS716" s="872"/>
      <c r="AT716" s="872"/>
      <c r="AU716" s="872"/>
      <c r="AV716" s="872"/>
      <c r="AW716" s="872"/>
      <c r="AX716" s="872"/>
      <c r="AY716" s="872"/>
      <c r="AZ716" s="872"/>
      <c r="BA716" s="872">
        <v>10270.888999745186</v>
      </c>
      <c r="BB716" s="872">
        <v>10270.888999745186</v>
      </c>
      <c r="BC716" s="872">
        <v>10270.888999745186</v>
      </c>
      <c r="BD716" s="872">
        <v>10270.888999745186</v>
      </c>
      <c r="BE716" s="872">
        <v>10270.888999745186</v>
      </c>
      <c r="BF716" s="872">
        <v>10270.888999745186</v>
      </c>
      <c r="BG716" s="872">
        <v>10270.888999745186</v>
      </c>
      <c r="BH716" s="872">
        <v>10270.888999745186</v>
      </c>
      <c r="BI716" s="872">
        <v>10270.888999745186</v>
      </c>
      <c r="BJ716" s="872">
        <v>10270.888999745186</v>
      </c>
      <c r="BK716" s="872">
        <v>10270.888999745186</v>
      </c>
      <c r="BL716" s="872">
        <v>10270.888999745186</v>
      </c>
      <c r="BM716" s="872">
        <v>10270.888999745186</v>
      </c>
      <c r="BN716" s="872">
        <v>10270.888999745186</v>
      </c>
      <c r="BO716" s="872">
        <v>10270.888999745186</v>
      </c>
      <c r="BP716" s="872">
        <v>10270.888999745186</v>
      </c>
      <c r="BQ716" s="872">
        <v>10270.888999745186</v>
      </c>
      <c r="BR716" s="872">
        <v>10270.888999745186</v>
      </c>
      <c r="BS716" s="872">
        <v>10270.888999745186</v>
      </c>
      <c r="BT716" s="872">
        <v>10270.888999745186</v>
      </c>
      <c r="BU716" s="872">
        <v>10270.888999745186</v>
      </c>
      <c r="BV716" s="872">
        <v>10270.888999745186</v>
      </c>
      <c r="BW716" s="872">
        <v>10270.888999745186</v>
      </c>
      <c r="BX716" s="872">
        <v>10270.888999745186</v>
      </c>
      <c r="BY716" s="872">
        <v>10270.888999745186</v>
      </c>
      <c r="BZ716" s="872">
        <v>10270.888999745186</v>
      </c>
      <c r="CA716" s="872"/>
      <c r="CB716" s="872">
        <v>1.2210012209404728</v>
      </c>
      <c r="CC716" s="872">
        <v>1.2210012209404728</v>
      </c>
      <c r="CD716" s="872">
        <v>1.2210012209404728</v>
      </c>
      <c r="CE716" s="872">
        <v>1.2210012209404728</v>
      </c>
      <c r="CF716" s="872">
        <v>1.2210012209404728</v>
      </c>
      <c r="CG716" s="872">
        <v>1.2210012209404728</v>
      </c>
      <c r="CH716" s="872">
        <v>1.2210012209404728</v>
      </c>
      <c r="CI716" s="872">
        <v>1.2210012209404728</v>
      </c>
      <c r="CJ716" s="872">
        <v>1.2210012209404728</v>
      </c>
      <c r="CK716" s="872">
        <v>1.2210012209404728</v>
      </c>
      <c r="CL716" s="872">
        <v>1.2210012209404728</v>
      </c>
      <c r="CM716" s="872">
        <v>1.2210012209404728</v>
      </c>
      <c r="CN716" s="872">
        <v>1.2210012209404728</v>
      </c>
      <c r="CO716" s="872">
        <v>1.2210012209404728</v>
      </c>
      <c r="CP716" s="872">
        <v>1.2210012209404728</v>
      </c>
      <c r="CQ716" s="872">
        <v>1.2210012209404728</v>
      </c>
      <c r="CR716" s="872">
        <v>1.2210012209404728</v>
      </c>
      <c r="CS716" s="872">
        <v>1.2210012209404728</v>
      </c>
      <c r="CT716" s="872">
        <v>1.2210012209404728</v>
      </c>
      <c r="CU716" s="872">
        <v>1.2210012209404728</v>
      </c>
      <c r="CV716" s="872">
        <v>1.2210012209404728</v>
      </c>
      <c r="CW716" s="872">
        <v>1.2210012209404728</v>
      </c>
      <c r="CX716" s="872">
        <v>1.2210012209404728</v>
      </c>
      <c r="CY716" s="872">
        <v>1.2210012209404728</v>
      </c>
      <c r="CZ716" s="872">
        <v>1.2210012209404728</v>
      </c>
      <c r="DA716" s="872">
        <v>1.2210012209404728</v>
      </c>
    </row>
    <row r="717" spans="2:105">
      <c r="B717" s="872"/>
      <c r="C717" s="873" t="s">
        <v>682</v>
      </c>
      <c r="D717" s="872"/>
      <c r="E717" s="872" t="s">
        <v>22</v>
      </c>
      <c r="F717" s="872" t="s">
        <v>828</v>
      </c>
      <c r="G717" s="872"/>
      <c r="H717" s="872">
        <v>2014</v>
      </c>
      <c r="I717" s="872"/>
      <c r="J717" s="872">
        <v>119134</v>
      </c>
      <c r="K717" s="872"/>
      <c r="L717" s="764" t="s">
        <v>384</v>
      </c>
      <c r="M717" s="872"/>
      <c r="N717" s="872"/>
      <c r="O717" s="872"/>
      <c r="P717" s="872"/>
      <c r="Q717" s="872"/>
      <c r="R717" s="872"/>
      <c r="S717" s="872"/>
      <c r="T717" s="872"/>
      <c r="U717" s="872" t="s">
        <v>765</v>
      </c>
      <c r="V717" s="872"/>
      <c r="W717" s="872">
        <v>41648</v>
      </c>
      <c r="X717" s="872"/>
      <c r="Y717" s="872"/>
      <c r="Z717" s="872"/>
      <c r="AA717" s="872"/>
      <c r="AB717" s="872"/>
      <c r="AC717" s="872"/>
      <c r="AD717" s="872"/>
      <c r="AE717" s="872"/>
      <c r="AF717" s="872"/>
      <c r="AG717" s="872"/>
      <c r="AH717" s="872"/>
      <c r="AI717" s="872"/>
      <c r="AJ717" s="872"/>
      <c r="AK717" s="872"/>
      <c r="AL717" s="872"/>
      <c r="AM717" s="872"/>
      <c r="AN717" s="872"/>
      <c r="AO717" s="872"/>
      <c r="AP717" s="872"/>
      <c r="AQ717" s="872"/>
      <c r="AR717" s="872"/>
      <c r="AS717" s="872"/>
      <c r="AT717" s="872"/>
      <c r="AU717" s="872"/>
      <c r="AV717" s="872"/>
      <c r="AW717" s="872"/>
      <c r="AX717" s="872"/>
      <c r="AY717" s="872"/>
      <c r="AZ717" s="872"/>
      <c r="BA717" s="872">
        <v>0</v>
      </c>
      <c r="BB717" s="872">
        <v>0</v>
      </c>
      <c r="BC717" s="872">
        <v>0</v>
      </c>
      <c r="BD717" s="872">
        <v>0</v>
      </c>
      <c r="BE717" s="872">
        <v>0</v>
      </c>
      <c r="BF717" s="872">
        <v>0</v>
      </c>
      <c r="BG717" s="872">
        <v>0</v>
      </c>
      <c r="BH717" s="872">
        <v>0</v>
      </c>
      <c r="BI717" s="872">
        <v>0</v>
      </c>
      <c r="BJ717" s="872">
        <v>0</v>
      </c>
      <c r="BK717" s="872">
        <v>0</v>
      </c>
      <c r="BL717" s="872">
        <v>0</v>
      </c>
      <c r="BM717" s="872">
        <v>0</v>
      </c>
      <c r="BN717" s="872">
        <v>0</v>
      </c>
      <c r="BO717" s="872">
        <v>0</v>
      </c>
      <c r="BP717" s="872">
        <v>0</v>
      </c>
      <c r="BQ717" s="872">
        <v>0</v>
      </c>
      <c r="BR717" s="872">
        <v>0</v>
      </c>
      <c r="BS717" s="872">
        <v>0</v>
      </c>
      <c r="BT717" s="872">
        <v>0</v>
      </c>
      <c r="BU717" s="872">
        <v>0</v>
      </c>
      <c r="BV717" s="872">
        <v>0</v>
      </c>
      <c r="BW717" s="872">
        <v>0</v>
      </c>
      <c r="BX717" s="872">
        <v>0</v>
      </c>
      <c r="BY717" s="872">
        <v>0</v>
      </c>
      <c r="BZ717" s="872">
        <v>0</v>
      </c>
      <c r="CA717" s="872"/>
      <c r="CB717" s="872">
        <v>0</v>
      </c>
      <c r="CC717" s="872">
        <v>0</v>
      </c>
      <c r="CD717" s="872">
        <v>0</v>
      </c>
      <c r="CE717" s="872">
        <v>0</v>
      </c>
      <c r="CF717" s="872">
        <v>0</v>
      </c>
      <c r="CG717" s="872">
        <v>0</v>
      </c>
      <c r="CH717" s="872">
        <v>0</v>
      </c>
      <c r="CI717" s="872">
        <v>0</v>
      </c>
      <c r="CJ717" s="872">
        <v>0</v>
      </c>
      <c r="CK717" s="872">
        <v>0</v>
      </c>
      <c r="CL717" s="872">
        <v>0</v>
      </c>
      <c r="CM717" s="872">
        <v>0</v>
      </c>
      <c r="CN717" s="872">
        <v>0</v>
      </c>
      <c r="CO717" s="872">
        <v>0</v>
      </c>
      <c r="CP717" s="872">
        <v>0</v>
      </c>
      <c r="CQ717" s="872">
        <v>0</v>
      </c>
      <c r="CR717" s="872">
        <v>0</v>
      </c>
      <c r="CS717" s="872">
        <v>0</v>
      </c>
      <c r="CT717" s="872">
        <v>0</v>
      </c>
      <c r="CU717" s="872">
        <v>0</v>
      </c>
      <c r="CV717" s="872">
        <v>0</v>
      </c>
      <c r="CW717" s="872">
        <v>0</v>
      </c>
      <c r="CX717" s="872">
        <v>0</v>
      </c>
      <c r="CY717" s="872">
        <v>0</v>
      </c>
      <c r="CZ717" s="872">
        <v>0</v>
      </c>
      <c r="DA717" s="872">
        <v>0</v>
      </c>
    </row>
    <row r="718" spans="2:105">
      <c r="B718" s="872"/>
      <c r="C718" s="873" t="s">
        <v>682</v>
      </c>
      <c r="D718" s="872"/>
      <c r="E718" s="872" t="s">
        <v>22</v>
      </c>
      <c r="F718" s="872" t="s">
        <v>828</v>
      </c>
      <c r="G718" s="872"/>
      <c r="H718" s="872">
        <v>2014</v>
      </c>
      <c r="I718" s="872"/>
      <c r="J718" s="872">
        <v>119134</v>
      </c>
      <c r="K718" s="872"/>
      <c r="L718" s="764" t="s">
        <v>384</v>
      </c>
      <c r="M718" s="872"/>
      <c r="N718" s="872"/>
      <c r="O718" s="872"/>
      <c r="P718" s="872"/>
      <c r="Q718" s="872"/>
      <c r="R718" s="872"/>
      <c r="S718" s="872"/>
      <c r="T718" s="872"/>
      <c r="U718" s="872" t="s">
        <v>765</v>
      </c>
      <c r="V718" s="872"/>
      <c r="W718" s="872">
        <v>41648</v>
      </c>
      <c r="X718" s="872"/>
      <c r="Y718" s="872"/>
      <c r="Z718" s="872"/>
      <c r="AA718" s="872"/>
      <c r="AB718" s="872"/>
      <c r="AC718" s="872"/>
      <c r="AD718" s="872"/>
      <c r="AE718" s="872"/>
      <c r="AF718" s="872"/>
      <c r="AG718" s="872"/>
      <c r="AH718" s="872"/>
      <c r="AI718" s="872"/>
      <c r="AJ718" s="872"/>
      <c r="AK718" s="872"/>
      <c r="AL718" s="872"/>
      <c r="AM718" s="872"/>
      <c r="AN718" s="872"/>
      <c r="AO718" s="872"/>
      <c r="AP718" s="872"/>
      <c r="AQ718" s="872"/>
      <c r="AR718" s="872"/>
      <c r="AS718" s="872"/>
      <c r="AT718" s="872"/>
      <c r="AU718" s="872"/>
      <c r="AV718" s="872"/>
      <c r="AW718" s="872"/>
      <c r="AX718" s="872"/>
      <c r="AY718" s="872"/>
      <c r="AZ718" s="872"/>
      <c r="BA718" s="872">
        <v>130236.6957003947</v>
      </c>
      <c r="BB718" s="872">
        <v>130236.6957003947</v>
      </c>
      <c r="BC718" s="872">
        <v>130236.6957003947</v>
      </c>
      <c r="BD718" s="872">
        <v>130236.6957003947</v>
      </c>
      <c r="BE718" s="872">
        <v>130236.6957003947</v>
      </c>
      <c r="BF718" s="872">
        <v>130236.6957003947</v>
      </c>
      <c r="BG718" s="872">
        <v>130236.6957003947</v>
      </c>
      <c r="BH718" s="872">
        <v>130236.6957003947</v>
      </c>
      <c r="BI718" s="872">
        <v>130236.6957003947</v>
      </c>
      <c r="BJ718" s="872">
        <v>130236.6957003947</v>
      </c>
      <c r="BK718" s="872">
        <v>130236.6957003947</v>
      </c>
      <c r="BL718" s="872">
        <v>130236.6957003947</v>
      </c>
      <c r="BM718" s="872">
        <v>130236.6957003947</v>
      </c>
      <c r="BN718" s="872">
        <v>130236.6957003947</v>
      </c>
      <c r="BO718" s="872">
        <v>130236.6957003947</v>
      </c>
      <c r="BP718" s="872">
        <v>130236.6957003947</v>
      </c>
      <c r="BQ718" s="872">
        <v>130236.6957003947</v>
      </c>
      <c r="BR718" s="872">
        <v>130236.6957003947</v>
      </c>
      <c r="BS718" s="872">
        <v>130236.6957003947</v>
      </c>
      <c r="BT718" s="872">
        <v>130236.6957003947</v>
      </c>
      <c r="BU718" s="872">
        <v>130236.6957003947</v>
      </c>
      <c r="BV718" s="872">
        <v>130236.6957003947</v>
      </c>
      <c r="BW718" s="872">
        <v>130236.6957003947</v>
      </c>
      <c r="BX718" s="872">
        <v>130236.6957003947</v>
      </c>
      <c r="BY718" s="872">
        <v>130236.6957003947</v>
      </c>
      <c r="BZ718" s="872">
        <v>130236.6957003947</v>
      </c>
      <c r="CA718" s="872"/>
      <c r="CB718" s="872">
        <v>17.93304335494895</v>
      </c>
      <c r="CC718" s="872">
        <v>17.93304335494895</v>
      </c>
      <c r="CD718" s="872">
        <v>17.93304335494895</v>
      </c>
      <c r="CE718" s="872">
        <v>17.93304335494895</v>
      </c>
      <c r="CF718" s="872">
        <v>17.93304335494895</v>
      </c>
      <c r="CG718" s="872">
        <v>17.93304335494895</v>
      </c>
      <c r="CH718" s="872">
        <v>17.93304335494895</v>
      </c>
      <c r="CI718" s="872">
        <v>17.93304335494895</v>
      </c>
      <c r="CJ718" s="872">
        <v>17.93304335494895</v>
      </c>
      <c r="CK718" s="872">
        <v>17.93304335494895</v>
      </c>
      <c r="CL718" s="872">
        <v>17.93304335494895</v>
      </c>
      <c r="CM718" s="872">
        <v>17.93304335494895</v>
      </c>
      <c r="CN718" s="872">
        <v>17.93304335494895</v>
      </c>
      <c r="CO718" s="872">
        <v>17.93304335494895</v>
      </c>
      <c r="CP718" s="872">
        <v>17.93304335494895</v>
      </c>
      <c r="CQ718" s="872">
        <v>17.93304335494895</v>
      </c>
      <c r="CR718" s="872">
        <v>17.93304335494895</v>
      </c>
      <c r="CS718" s="872">
        <v>17.93304335494895</v>
      </c>
      <c r="CT718" s="872">
        <v>17.93304335494895</v>
      </c>
      <c r="CU718" s="872">
        <v>17.93304335494895</v>
      </c>
      <c r="CV718" s="872">
        <v>17.93304335494895</v>
      </c>
      <c r="CW718" s="872">
        <v>17.93304335494895</v>
      </c>
      <c r="CX718" s="872">
        <v>17.93304335494895</v>
      </c>
      <c r="CY718" s="872">
        <v>17.93304335494895</v>
      </c>
      <c r="CZ718" s="872">
        <v>17.93304335494895</v>
      </c>
      <c r="DA718" s="872">
        <v>17.93304335494895</v>
      </c>
    </row>
    <row r="719" spans="2:105">
      <c r="B719" s="872"/>
      <c r="C719" s="873" t="s">
        <v>682</v>
      </c>
      <c r="D719" s="872"/>
      <c r="E719" s="872" t="s">
        <v>22</v>
      </c>
      <c r="F719" s="872" t="s">
        <v>828</v>
      </c>
      <c r="G719" s="872"/>
      <c r="H719" s="872">
        <v>2014</v>
      </c>
      <c r="I719" s="872"/>
      <c r="J719" s="872">
        <v>119134</v>
      </c>
      <c r="K719" s="872"/>
      <c r="L719" s="764" t="s">
        <v>384</v>
      </c>
      <c r="M719" s="872"/>
      <c r="N719" s="872"/>
      <c r="O719" s="872"/>
      <c r="P719" s="872"/>
      <c r="Q719" s="872"/>
      <c r="R719" s="872"/>
      <c r="S719" s="872"/>
      <c r="T719" s="872"/>
      <c r="U719" s="872" t="s">
        <v>764</v>
      </c>
      <c r="V719" s="872"/>
      <c r="W719" s="872">
        <v>41648</v>
      </c>
      <c r="X719" s="872"/>
      <c r="Y719" s="872"/>
      <c r="Z719" s="872"/>
      <c r="AA719" s="872"/>
      <c r="AB719" s="872"/>
      <c r="AC719" s="872"/>
      <c r="AD719" s="872"/>
      <c r="AE719" s="872"/>
      <c r="AF719" s="872"/>
      <c r="AG719" s="872"/>
      <c r="AH719" s="872"/>
      <c r="AI719" s="872"/>
      <c r="AJ719" s="872"/>
      <c r="AK719" s="872"/>
      <c r="AL719" s="872"/>
      <c r="AM719" s="872"/>
      <c r="AN719" s="872"/>
      <c r="AO719" s="872"/>
      <c r="AP719" s="872"/>
      <c r="AQ719" s="872"/>
      <c r="AR719" s="872"/>
      <c r="AS719" s="872"/>
      <c r="AT719" s="872"/>
      <c r="AU719" s="872"/>
      <c r="AV719" s="872"/>
      <c r="AW719" s="872"/>
      <c r="AX719" s="872"/>
      <c r="AY719" s="872"/>
      <c r="AZ719" s="872"/>
      <c r="BA719" s="872">
        <v>11646.947972364091</v>
      </c>
      <c r="BB719" s="872">
        <v>11646.947972364091</v>
      </c>
      <c r="BC719" s="872">
        <v>11646.947972364091</v>
      </c>
      <c r="BD719" s="872">
        <v>11646.947972364091</v>
      </c>
      <c r="BE719" s="872">
        <v>11646.947972364091</v>
      </c>
      <c r="BF719" s="872">
        <v>11646.947972364091</v>
      </c>
      <c r="BG719" s="872">
        <v>11646.947972364091</v>
      </c>
      <c r="BH719" s="872">
        <v>11646.947972364091</v>
      </c>
      <c r="BI719" s="872">
        <v>11646.947972364091</v>
      </c>
      <c r="BJ719" s="872">
        <v>11646.947972364091</v>
      </c>
      <c r="BK719" s="872">
        <v>11646.947972364091</v>
      </c>
      <c r="BL719" s="872">
        <v>11646.947972364091</v>
      </c>
      <c r="BM719" s="872">
        <v>11646.947972364091</v>
      </c>
      <c r="BN719" s="872">
        <v>11646.947972364091</v>
      </c>
      <c r="BO719" s="872">
        <v>11646.947972364091</v>
      </c>
      <c r="BP719" s="872">
        <v>11646.947972364091</v>
      </c>
      <c r="BQ719" s="872">
        <v>11646.947972364091</v>
      </c>
      <c r="BR719" s="872">
        <v>11646.947972364091</v>
      </c>
      <c r="BS719" s="872">
        <v>11646.947972364091</v>
      </c>
      <c r="BT719" s="872">
        <v>11646.947972364091</v>
      </c>
      <c r="BU719" s="872">
        <v>11646.947972364091</v>
      </c>
      <c r="BV719" s="872">
        <v>11646.947972364091</v>
      </c>
      <c r="BW719" s="872">
        <v>11646.947972364091</v>
      </c>
      <c r="BX719" s="872">
        <v>11646.947972364091</v>
      </c>
      <c r="BY719" s="872">
        <v>11646.947972364091</v>
      </c>
      <c r="BZ719" s="872">
        <v>11646.947972364091</v>
      </c>
      <c r="CA719" s="872"/>
      <c r="CB719" s="872">
        <v>3.3434724637789599</v>
      </c>
      <c r="CC719" s="872">
        <v>3.3434724637789599</v>
      </c>
      <c r="CD719" s="872">
        <v>3.3434724637789599</v>
      </c>
      <c r="CE719" s="872">
        <v>3.3434724637789599</v>
      </c>
      <c r="CF719" s="872">
        <v>3.3434724637789599</v>
      </c>
      <c r="CG719" s="872">
        <v>3.3434724637789599</v>
      </c>
      <c r="CH719" s="872">
        <v>3.3434724637789599</v>
      </c>
      <c r="CI719" s="872">
        <v>3.3434724637789599</v>
      </c>
      <c r="CJ719" s="872">
        <v>3.3434724637789599</v>
      </c>
      <c r="CK719" s="872">
        <v>3.3434724637789599</v>
      </c>
      <c r="CL719" s="872">
        <v>3.3434724637789599</v>
      </c>
      <c r="CM719" s="872">
        <v>3.3434724637789599</v>
      </c>
      <c r="CN719" s="872">
        <v>3.3434724637789599</v>
      </c>
      <c r="CO719" s="872">
        <v>3.3434724637789599</v>
      </c>
      <c r="CP719" s="872">
        <v>3.3434724637789599</v>
      </c>
      <c r="CQ719" s="872">
        <v>3.3434724637789599</v>
      </c>
      <c r="CR719" s="872">
        <v>3.3434724637789599</v>
      </c>
      <c r="CS719" s="872">
        <v>3.3434724637789599</v>
      </c>
      <c r="CT719" s="872">
        <v>3.3434724637789599</v>
      </c>
      <c r="CU719" s="872">
        <v>3.3434724637789599</v>
      </c>
      <c r="CV719" s="872">
        <v>3.3434724637789599</v>
      </c>
      <c r="CW719" s="872">
        <v>3.3434724637789599</v>
      </c>
      <c r="CX719" s="872">
        <v>3.3434724637789599</v>
      </c>
      <c r="CY719" s="872">
        <v>3.3434724637789599</v>
      </c>
      <c r="CZ719" s="872">
        <v>3.3434724637789599</v>
      </c>
      <c r="DA719" s="872">
        <v>3.3434724637789599</v>
      </c>
    </row>
    <row r="720" spans="2:105">
      <c r="B720" s="872"/>
      <c r="C720" s="873" t="s">
        <v>682</v>
      </c>
      <c r="D720" s="872"/>
      <c r="E720" s="872" t="s">
        <v>22</v>
      </c>
      <c r="F720" s="872" t="s">
        <v>828</v>
      </c>
      <c r="G720" s="872"/>
      <c r="H720" s="872">
        <v>2014</v>
      </c>
      <c r="I720" s="872"/>
      <c r="J720" s="872">
        <v>119393</v>
      </c>
      <c r="K720" s="872"/>
      <c r="L720" s="764" t="s">
        <v>384</v>
      </c>
      <c r="M720" s="872"/>
      <c r="N720" s="872"/>
      <c r="O720" s="872"/>
      <c r="P720" s="872"/>
      <c r="Q720" s="872"/>
      <c r="R720" s="872"/>
      <c r="S720" s="872"/>
      <c r="T720" s="872"/>
      <c r="U720" s="872" t="s">
        <v>763</v>
      </c>
      <c r="V720" s="872"/>
      <c r="W720" s="872">
        <v>41733</v>
      </c>
      <c r="X720" s="872"/>
      <c r="Y720" s="872"/>
      <c r="Z720" s="872"/>
      <c r="AA720" s="872"/>
      <c r="AB720" s="872"/>
      <c r="AC720" s="872"/>
      <c r="AD720" s="872"/>
      <c r="AE720" s="872"/>
      <c r="AF720" s="872"/>
      <c r="AG720" s="872"/>
      <c r="AH720" s="872"/>
      <c r="AI720" s="872"/>
      <c r="AJ720" s="872"/>
      <c r="AK720" s="872"/>
      <c r="AL720" s="872"/>
      <c r="AM720" s="872"/>
      <c r="AN720" s="872"/>
      <c r="AO720" s="872"/>
      <c r="AP720" s="872"/>
      <c r="AQ720" s="872"/>
      <c r="AR720" s="872"/>
      <c r="AS720" s="872"/>
      <c r="AT720" s="872"/>
      <c r="AU720" s="872"/>
      <c r="AV720" s="872"/>
      <c r="AW720" s="872"/>
      <c r="AX720" s="872"/>
      <c r="AY720" s="872"/>
      <c r="AZ720" s="872"/>
      <c r="BA720" s="872">
        <v>47691.810442545364</v>
      </c>
      <c r="BB720" s="872">
        <v>47691.810442545364</v>
      </c>
      <c r="BC720" s="872">
        <v>47691.810442545364</v>
      </c>
      <c r="BD720" s="872">
        <v>47691.810442545364</v>
      </c>
      <c r="BE720" s="872">
        <v>47691.810442545364</v>
      </c>
      <c r="BF720" s="872">
        <v>47691.810442545364</v>
      </c>
      <c r="BG720" s="872">
        <v>47691.810442545364</v>
      </c>
      <c r="BH720" s="872">
        <v>47691.810442545364</v>
      </c>
      <c r="BI720" s="872">
        <v>47691.810442545364</v>
      </c>
      <c r="BJ720" s="872">
        <v>47691.810442545364</v>
      </c>
      <c r="BK720" s="872">
        <v>47691.810442545364</v>
      </c>
      <c r="BL720" s="872">
        <v>47691.810442545364</v>
      </c>
      <c r="BM720" s="872">
        <v>47691.810442545364</v>
      </c>
      <c r="BN720" s="872">
        <v>47691.810442545364</v>
      </c>
      <c r="BO720" s="872">
        <v>47691.810442545364</v>
      </c>
      <c r="BP720" s="872">
        <v>47691.810442545364</v>
      </c>
      <c r="BQ720" s="872">
        <v>47691.810442545364</v>
      </c>
      <c r="BR720" s="872">
        <v>47691.810442545364</v>
      </c>
      <c r="BS720" s="872">
        <v>47691.810442545364</v>
      </c>
      <c r="BT720" s="872">
        <v>47691.810442545364</v>
      </c>
      <c r="BU720" s="872">
        <v>47691.810442545364</v>
      </c>
      <c r="BV720" s="872">
        <v>47691.810442545364</v>
      </c>
      <c r="BW720" s="872">
        <v>47691.810442545364</v>
      </c>
      <c r="BX720" s="872">
        <v>47691.810442545364</v>
      </c>
      <c r="BY720" s="872">
        <v>47691.810442545364</v>
      </c>
      <c r="BZ720" s="872">
        <v>47691.810442545364</v>
      </c>
      <c r="CA720" s="872"/>
      <c r="CB720" s="872">
        <v>0</v>
      </c>
      <c r="CC720" s="872">
        <v>0</v>
      </c>
      <c r="CD720" s="872">
        <v>0</v>
      </c>
      <c r="CE720" s="872">
        <v>0</v>
      </c>
      <c r="CF720" s="872">
        <v>0</v>
      </c>
      <c r="CG720" s="872">
        <v>0</v>
      </c>
      <c r="CH720" s="872">
        <v>0</v>
      </c>
      <c r="CI720" s="872">
        <v>0</v>
      </c>
      <c r="CJ720" s="872">
        <v>0</v>
      </c>
      <c r="CK720" s="872">
        <v>0</v>
      </c>
      <c r="CL720" s="872">
        <v>0</v>
      </c>
      <c r="CM720" s="872">
        <v>0</v>
      </c>
      <c r="CN720" s="872">
        <v>0</v>
      </c>
      <c r="CO720" s="872">
        <v>0</v>
      </c>
      <c r="CP720" s="872">
        <v>0</v>
      </c>
      <c r="CQ720" s="872">
        <v>0</v>
      </c>
      <c r="CR720" s="872">
        <v>0</v>
      </c>
      <c r="CS720" s="872">
        <v>0</v>
      </c>
      <c r="CT720" s="872">
        <v>0</v>
      </c>
      <c r="CU720" s="872">
        <v>0</v>
      </c>
      <c r="CV720" s="872">
        <v>0</v>
      </c>
      <c r="CW720" s="872">
        <v>0</v>
      </c>
      <c r="CX720" s="872">
        <v>0</v>
      </c>
      <c r="CY720" s="872">
        <v>0</v>
      </c>
      <c r="CZ720" s="872">
        <v>0</v>
      </c>
      <c r="DA720" s="872">
        <v>0</v>
      </c>
    </row>
    <row r="721" spans="2:105">
      <c r="B721" s="872"/>
      <c r="C721" s="873" t="s">
        <v>682</v>
      </c>
      <c r="D721" s="872"/>
      <c r="E721" s="872" t="s">
        <v>22</v>
      </c>
      <c r="F721" s="872" t="s">
        <v>828</v>
      </c>
      <c r="G721" s="872"/>
      <c r="H721" s="872">
        <v>2014</v>
      </c>
      <c r="I721" s="872"/>
      <c r="J721" s="872">
        <v>119394</v>
      </c>
      <c r="K721" s="872"/>
      <c r="L721" s="764" t="s">
        <v>384</v>
      </c>
      <c r="M721" s="872"/>
      <c r="N721" s="872"/>
      <c r="O721" s="872"/>
      <c r="P721" s="872"/>
      <c r="Q721" s="872"/>
      <c r="R721" s="872"/>
      <c r="S721" s="872"/>
      <c r="T721" s="872"/>
      <c r="U721" s="872" t="s">
        <v>763</v>
      </c>
      <c r="V721" s="872"/>
      <c r="W721" s="872">
        <v>41733</v>
      </c>
      <c r="X721" s="872"/>
      <c r="Y721" s="872"/>
      <c r="Z721" s="872"/>
      <c r="AA721" s="872"/>
      <c r="AB721" s="872"/>
      <c r="AC721" s="872"/>
      <c r="AD721" s="872"/>
      <c r="AE721" s="872"/>
      <c r="AF721" s="872"/>
      <c r="AG721" s="872"/>
      <c r="AH721" s="872"/>
      <c r="AI721" s="872"/>
      <c r="AJ721" s="872"/>
      <c r="AK721" s="872"/>
      <c r="AL721" s="872"/>
      <c r="AM721" s="872"/>
      <c r="AN721" s="872"/>
      <c r="AO721" s="872"/>
      <c r="AP721" s="872"/>
      <c r="AQ721" s="872"/>
      <c r="AR721" s="872"/>
      <c r="AS721" s="872"/>
      <c r="AT721" s="872"/>
      <c r="AU721" s="872"/>
      <c r="AV721" s="872"/>
      <c r="AW721" s="872"/>
      <c r="AX721" s="872"/>
      <c r="AY721" s="872"/>
      <c r="AZ721" s="872"/>
      <c r="BA721" s="872">
        <v>43525.920363421115</v>
      </c>
      <c r="BB721" s="872">
        <v>43525.920363421115</v>
      </c>
      <c r="BC721" s="872">
        <v>43525.920363421115</v>
      </c>
      <c r="BD721" s="872">
        <v>43525.920363421115</v>
      </c>
      <c r="BE721" s="872">
        <v>43525.920363421115</v>
      </c>
      <c r="BF721" s="872">
        <v>43525.920363421115</v>
      </c>
      <c r="BG721" s="872">
        <v>43525.920363421115</v>
      </c>
      <c r="BH721" s="872">
        <v>43525.920363421115</v>
      </c>
      <c r="BI721" s="872">
        <v>43525.920363421115</v>
      </c>
      <c r="BJ721" s="872">
        <v>43525.920363421115</v>
      </c>
      <c r="BK721" s="872">
        <v>43525.920363421115</v>
      </c>
      <c r="BL721" s="872">
        <v>43525.920363421115</v>
      </c>
      <c r="BM721" s="872">
        <v>43525.920363421115</v>
      </c>
      <c r="BN721" s="872">
        <v>43525.920363421115</v>
      </c>
      <c r="BO721" s="872">
        <v>43525.920363421115</v>
      </c>
      <c r="BP721" s="872">
        <v>43525.920363421115</v>
      </c>
      <c r="BQ721" s="872">
        <v>43525.920363421115</v>
      </c>
      <c r="BR721" s="872">
        <v>43525.920363421115</v>
      </c>
      <c r="BS721" s="872">
        <v>43525.920363421115</v>
      </c>
      <c r="BT721" s="872">
        <v>43525.920363421115</v>
      </c>
      <c r="BU721" s="872">
        <v>43525.920363421115</v>
      </c>
      <c r="BV721" s="872">
        <v>43525.920363421115</v>
      </c>
      <c r="BW721" s="872">
        <v>43525.920363421115</v>
      </c>
      <c r="BX721" s="872">
        <v>43525.920363421115</v>
      </c>
      <c r="BY721" s="872">
        <v>43525.920363421115</v>
      </c>
      <c r="BZ721" s="872">
        <v>43525.920363421115</v>
      </c>
      <c r="CA721" s="872"/>
      <c r="CB721" s="872">
        <v>0</v>
      </c>
      <c r="CC721" s="872">
        <v>0</v>
      </c>
      <c r="CD721" s="872">
        <v>0</v>
      </c>
      <c r="CE721" s="872">
        <v>0</v>
      </c>
      <c r="CF721" s="872">
        <v>0</v>
      </c>
      <c r="CG721" s="872">
        <v>0</v>
      </c>
      <c r="CH721" s="872">
        <v>0</v>
      </c>
      <c r="CI721" s="872">
        <v>0</v>
      </c>
      <c r="CJ721" s="872">
        <v>0</v>
      </c>
      <c r="CK721" s="872">
        <v>0</v>
      </c>
      <c r="CL721" s="872">
        <v>0</v>
      </c>
      <c r="CM721" s="872">
        <v>0</v>
      </c>
      <c r="CN721" s="872">
        <v>0</v>
      </c>
      <c r="CO721" s="872">
        <v>0</v>
      </c>
      <c r="CP721" s="872">
        <v>0</v>
      </c>
      <c r="CQ721" s="872">
        <v>0</v>
      </c>
      <c r="CR721" s="872">
        <v>0</v>
      </c>
      <c r="CS721" s="872">
        <v>0</v>
      </c>
      <c r="CT721" s="872">
        <v>0</v>
      </c>
      <c r="CU721" s="872">
        <v>0</v>
      </c>
      <c r="CV721" s="872">
        <v>0</v>
      </c>
      <c r="CW721" s="872">
        <v>0</v>
      </c>
      <c r="CX721" s="872">
        <v>0</v>
      </c>
      <c r="CY721" s="872">
        <v>0</v>
      </c>
      <c r="CZ721" s="872">
        <v>0</v>
      </c>
      <c r="DA721" s="872">
        <v>0</v>
      </c>
    </row>
    <row r="722" spans="2:105">
      <c r="B722" s="872"/>
      <c r="C722" s="873" t="s">
        <v>682</v>
      </c>
      <c r="D722" s="872"/>
      <c r="E722" s="872" t="s">
        <v>22</v>
      </c>
      <c r="F722" s="872" t="s">
        <v>828</v>
      </c>
      <c r="G722" s="872"/>
      <c r="H722" s="872">
        <v>2014</v>
      </c>
      <c r="I722" s="872"/>
      <c r="J722" s="872">
        <v>123114</v>
      </c>
      <c r="K722" s="872"/>
      <c r="L722" s="764" t="s">
        <v>384</v>
      </c>
      <c r="M722" s="872"/>
      <c r="N722" s="872"/>
      <c r="O722" s="872"/>
      <c r="P722" s="872"/>
      <c r="Q722" s="872"/>
      <c r="R722" s="872"/>
      <c r="S722" s="872"/>
      <c r="T722" s="872"/>
      <c r="U722" s="872" t="s">
        <v>764</v>
      </c>
      <c r="V722" s="872"/>
      <c r="W722" s="872">
        <v>41817</v>
      </c>
      <c r="X722" s="872"/>
      <c r="Y722" s="872"/>
      <c r="Z722" s="872"/>
      <c r="AA722" s="872"/>
      <c r="AB722" s="872"/>
      <c r="AC722" s="872"/>
      <c r="AD722" s="872"/>
      <c r="AE722" s="872"/>
      <c r="AF722" s="872"/>
      <c r="AG722" s="872"/>
      <c r="AH722" s="872"/>
      <c r="AI722" s="872"/>
      <c r="AJ722" s="872"/>
      <c r="AK722" s="872"/>
      <c r="AL722" s="872"/>
      <c r="AM722" s="872"/>
      <c r="AN722" s="872"/>
      <c r="AO722" s="872"/>
      <c r="AP722" s="872"/>
      <c r="AQ722" s="872"/>
      <c r="AR722" s="872"/>
      <c r="AS722" s="872"/>
      <c r="AT722" s="872"/>
      <c r="AU722" s="872"/>
      <c r="AV722" s="872"/>
      <c r="AW722" s="872"/>
      <c r="AX722" s="872"/>
      <c r="AY722" s="872"/>
      <c r="AZ722" s="872"/>
      <c r="BA722" s="872">
        <v>621.00853118242924</v>
      </c>
      <c r="BB722" s="872">
        <v>621.00853118242924</v>
      </c>
      <c r="BC722" s="872">
        <v>621.00853118242924</v>
      </c>
      <c r="BD722" s="872">
        <v>621.00853118242924</v>
      </c>
      <c r="BE722" s="872">
        <v>621.00853118242924</v>
      </c>
      <c r="BF722" s="872">
        <v>621.00853118242924</v>
      </c>
      <c r="BG722" s="872">
        <v>621.00853118242924</v>
      </c>
      <c r="BH722" s="872">
        <v>621.00853118242924</v>
      </c>
      <c r="BI722" s="872">
        <v>621.00853118242924</v>
      </c>
      <c r="BJ722" s="872">
        <v>621.00853118242924</v>
      </c>
      <c r="BK722" s="872">
        <v>621.00853118242924</v>
      </c>
      <c r="BL722" s="872">
        <v>621.00853118242924</v>
      </c>
      <c r="BM722" s="872">
        <v>621.00853118242924</v>
      </c>
      <c r="BN722" s="872">
        <v>621.00853118242924</v>
      </c>
      <c r="BO722" s="872">
        <v>621.00853118242924</v>
      </c>
      <c r="BP722" s="872">
        <v>621.00853118242924</v>
      </c>
      <c r="BQ722" s="872">
        <v>621.00853118242924</v>
      </c>
      <c r="BR722" s="872">
        <v>621.00853118242924</v>
      </c>
      <c r="BS722" s="872">
        <v>621.00853118242924</v>
      </c>
      <c r="BT722" s="872">
        <v>621.00853118242924</v>
      </c>
      <c r="BU722" s="872">
        <v>621.00853118242924</v>
      </c>
      <c r="BV722" s="872">
        <v>621.00853118242924</v>
      </c>
      <c r="BW722" s="872">
        <v>621.00853118242924</v>
      </c>
      <c r="BX722" s="872">
        <v>621.00853118242924</v>
      </c>
      <c r="BY722" s="872">
        <v>621.00853118242924</v>
      </c>
      <c r="BZ722" s="872">
        <v>621.00853118242924</v>
      </c>
      <c r="CA722" s="872"/>
      <c r="CB722" s="872">
        <v>0.93205735425316527</v>
      </c>
      <c r="CC722" s="872">
        <v>0.93205735425316527</v>
      </c>
      <c r="CD722" s="872">
        <v>0.93205735425316527</v>
      </c>
      <c r="CE722" s="872">
        <v>0.93205735425316527</v>
      </c>
      <c r="CF722" s="872">
        <v>0.93205735425316527</v>
      </c>
      <c r="CG722" s="872">
        <v>0.93205735425316527</v>
      </c>
      <c r="CH722" s="872">
        <v>0.93205735425316527</v>
      </c>
      <c r="CI722" s="872">
        <v>0.93205735425316527</v>
      </c>
      <c r="CJ722" s="872">
        <v>0.93205735425316527</v>
      </c>
      <c r="CK722" s="872">
        <v>0.93205735425316527</v>
      </c>
      <c r="CL722" s="872">
        <v>0.93205735425316527</v>
      </c>
      <c r="CM722" s="872">
        <v>0.93205735425316527</v>
      </c>
      <c r="CN722" s="872">
        <v>0.93205735425316527</v>
      </c>
      <c r="CO722" s="872">
        <v>0.93205735425316527</v>
      </c>
      <c r="CP722" s="872">
        <v>0.93205735425316527</v>
      </c>
      <c r="CQ722" s="872">
        <v>0.93205735425316527</v>
      </c>
      <c r="CR722" s="872">
        <v>0.93205735425316527</v>
      </c>
      <c r="CS722" s="872">
        <v>0.93205735425316527</v>
      </c>
      <c r="CT722" s="872">
        <v>0.93205735425316527</v>
      </c>
      <c r="CU722" s="872">
        <v>0.93205735425316527</v>
      </c>
      <c r="CV722" s="872">
        <v>0.93205735425316527</v>
      </c>
      <c r="CW722" s="872">
        <v>0.93205735425316527</v>
      </c>
      <c r="CX722" s="872">
        <v>0.93205735425316527</v>
      </c>
      <c r="CY722" s="872">
        <v>0.93205735425316527</v>
      </c>
      <c r="CZ722" s="872">
        <v>0.93205735425316527</v>
      </c>
      <c r="DA722" s="872">
        <v>0.93205735425316527</v>
      </c>
    </row>
    <row r="723" spans="2:105">
      <c r="B723" s="872"/>
      <c r="C723" s="873" t="s">
        <v>682</v>
      </c>
      <c r="D723" s="872"/>
      <c r="E723" s="872" t="s">
        <v>22</v>
      </c>
      <c r="F723" s="872" t="s">
        <v>828</v>
      </c>
      <c r="G723" s="872"/>
      <c r="H723" s="872">
        <v>2014</v>
      </c>
      <c r="I723" s="872"/>
      <c r="J723" s="872">
        <v>123182</v>
      </c>
      <c r="K723" s="872"/>
      <c r="L723" s="764" t="s">
        <v>384</v>
      </c>
      <c r="M723" s="872"/>
      <c r="N723" s="872"/>
      <c r="O723" s="872"/>
      <c r="P723" s="872"/>
      <c r="Q723" s="872"/>
      <c r="R723" s="872"/>
      <c r="S723" s="872"/>
      <c r="T723" s="872"/>
      <c r="U723" s="872" t="s">
        <v>763</v>
      </c>
      <c r="V723" s="872"/>
      <c r="W723" s="872">
        <v>41989</v>
      </c>
      <c r="X723" s="872"/>
      <c r="Y723" s="872"/>
      <c r="Z723" s="872"/>
      <c r="AA723" s="872"/>
      <c r="AB723" s="872"/>
      <c r="AC723" s="872"/>
      <c r="AD723" s="872"/>
      <c r="AE723" s="872"/>
      <c r="AF723" s="872"/>
      <c r="AG723" s="872"/>
      <c r="AH723" s="872"/>
      <c r="AI723" s="872"/>
      <c r="AJ723" s="872"/>
      <c r="AK723" s="872"/>
      <c r="AL723" s="872"/>
      <c r="AM723" s="872"/>
      <c r="AN723" s="872"/>
      <c r="AO723" s="872"/>
      <c r="AP723" s="872"/>
      <c r="AQ723" s="872"/>
      <c r="AR723" s="872"/>
      <c r="AS723" s="872"/>
      <c r="AT723" s="872"/>
      <c r="AU723" s="872"/>
      <c r="AV723" s="872"/>
      <c r="AW723" s="872"/>
      <c r="AX723" s="872"/>
      <c r="AY723" s="872"/>
      <c r="AZ723" s="872"/>
      <c r="BA723" s="872">
        <v>65148.580320682777</v>
      </c>
      <c r="BB723" s="872">
        <v>65148.580320682777</v>
      </c>
      <c r="BC723" s="872">
        <v>65148.580320682777</v>
      </c>
      <c r="BD723" s="872">
        <v>65148.580320682777</v>
      </c>
      <c r="BE723" s="872">
        <v>65148.580320682777</v>
      </c>
      <c r="BF723" s="872">
        <v>65148.580320682777</v>
      </c>
      <c r="BG723" s="872">
        <v>65148.580320682777</v>
      </c>
      <c r="BH723" s="872">
        <v>65148.580320682777</v>
      </c>
      <c r="BI723" s="872">
        <v>65148.580320682777</v>
      </c>
      <c r="BJ723" s="872">
        <v>65148.580320682777</v>
      </c>
      <c r="BK723" s="872">
        <v>65148.580320682777</v>
      </c>
      <c r="BL723" s="872">
        <v>65148.580320682777</v>
      </c>
      <c r="BM723" s="872">
        <v>65148.580320682777</v>
      </c>
      <c r="BN723" s="872">
        <v>65148.580320682777</v>
      </c>
      <c r="BO723" s="872">
        <v>65148.580320682777</v>
      </c>
      <c r="BP723" s="872">
        <v>65148.580320682777</v>
      </c>
      <c r="BQ723" s="872">
        <v>65148.580320682777</v>
      </c>
      <c r="BR723" s="872">
        <v>65148.580320682777</v>
      </c>
      <c r="BS723" s="872">
        <v>65148.580320682777</v>
      </c>
      <c r="BT723" s="872">
        <v>65148.580320682777</v>
      </c>
      <c r="BU723" s="872">
        <v>65148.580320682777</v>
      </c>
      <c r="BV723" s="872">
        <v>65148.580320682777</v>
      </c>
      <c r="BW723" s="872">
        <v>65148.580320682777</v>
      </c>
      <c r="BX723" s="872">
        <v>65148.580320682777</v>
      </c>
      <c r="BY723" s="872">
        <v>65148.580320682777</v>
      </c>
      <c r="BZ723" s="872">
        <v>65148.580320682777</v>
      </c>
      <c r="CA723" s="872"/>
      <c r="CB723" s="872">
        <v>0</v>
      </c>
      <c r="CC723" s="872">
        <v>0</v>
      </c>
      <c r="CD723" s="872">
        <v>0</v>
      </c>
      <c r="CE723" s="872">
        <v>0</v>
      </c>
      <c r="CF723" s="872">
        <v>0</v>
      </c>
      <c r="CG723" s="872">
        <v>0</v>
      </c>
      <c r="CH723" s="872">
        <v>0</v>
      </c>
      <c r="CI723" s="872">
        <v>0</v>
      </c>
      <c r="CJ723" s="872">
        <v>0</v>
      </c>
      <c r="CK723" s="872">
        <v>0</v>
      </c>
      <c r="CL723" s="872">
        <v>0</v>
      </c>
      <c r="CM723" s="872">
        <v>0</v>
      </c>
      <c r="CN723" s="872">
        <v>0</v>
      </c>
      <c r="CO723" s="872">
        <v>0</v>
      </c>
      <c r="CP723" s="872">
        <v>0</v>
      </c>
      <c r="CQ723" s="872">
        <v>0</v>
      </c>
      <c r="CR723" s="872">
        <v>0</v>
      </c>
      <c r="CS723" s="872">
        <v>0</v>
      </c>
      <c r="CT723" s="872">
        <v>0</v>
      </c>
      <c r="CU723" s="872">
        <v>0</v>
      </c>
      <c r="CV723" s="872">
        <v>0</v>
      </c>
      <c r="CW723" s="872">
        <v>0</v>
      </c>
      <c r="CX723" s="872">
        <v>0</v>
      </c>
      <c r="CY723" s="872">
        <v>0</v>
      </c>
      <c r="CZ723" s="872">
        <v>0</v>
      </c>
      <c r="DA723" s="872">
        <v>0</v>
      </c>
    </row>
    <row r="724" spans="2:105">
      <c r="B724" s="872"/>
      <c r="C724" s="873" t="s">
        <v>682</v>
      </c>
      <c r="D724" s="872"/>
      <c r="E724" s="872" t="s">
        <v>22</v>
      </c>
      <c r="F724" s="872" t="s">
        <v>828</v>
      </c>
      <c r="G724" s="872"/>
      <c r="H724" s="872">
        <v>2014</v>
      </c>
      <c r="I724" s="872"/>
      <c r="J724" s="872">
        <v>123527</v>
      </c>
      <c r="K724" s="872"/>
      <c r="L724" s="764" t="s">
        <v>384</v>
      </c>
      <c r="M724" s="872"/>
      <c r="N724" s="872"/>
      <c r="O724" s="872"/>
      <c r="P724" s="872"/>
      <c r="Q724" s="872"/>
      <c r="R724" s="872"/>
      <c r="S724" s="872"/>
      <c r="T724" s="872"/>
      <c r="U724" s="872" t="s">
        <v>764</v>
      </c>
      <c r="V724" s="872"/>
      <c r="W724" s="872">
        <v>41701</v>
      </c>
      <c r="X724" s="872"/>
      <c r="Y724" s="872"/>
      <c r="Z724" s="872"/>
      <c r="AA724" s="872"/>
      <c r="AB724" s="872"/>
      <c r="AC724" s="872"/>
      <c r="AD724" s="872"/>
      <c r="AE724" s="872"/>
      <c r="AF724" s="872"/>
      <c r="AG724" s="872"/>
      <c r="AH724" s="872"/>
      <c r="AI724" s="872"/>
      <c r="AJ724" s="872"/>
      <c r="AK724" s="872"/>
      <c r="AL724" s="872"/>
      <c r="AM724" s="872"/>
      <c r="AN724" s="872"/>
      <c r="AO724" s="872"/>
      <c r="AP724" s="872"/>
      <c r="AQ724" s="872"/>
      <c r="AR724" s="872"/>
      <c r="AS724" s="872"/>
      <c r="AT724" s="872"/>
      <c r="AU724" s="872"/>
      <c r="AV724" s="872"/>
      <c r="AW724" s="872"/>
      <c r="AX724" s="872"/>
      <c r="AY724" s="872"/>
      <c r="AZ724" s="872"/>
      <c r="BA724" s="872">
        <v>1841.159993260077</v>
      </c>
      <c r="BB724" s="872">
        <v>1841.159993260077</v>
      </c>
      <c r="BC724" s="872">
        <v>1841.159993260077</v>
      </c>
      <c r="BD724" s="872">
        <v>1841.159993260077</v>
      </c>
      <c r="BE724" s="872">
        <v>1841.159993260077</v>
      </c>
      <c r="BF724" s="872">
        <v>1841.159993260077</v>
      </c>
      <c r="BG724" s="872">
        <v>1841.159993260077</v>
      </c>
      <c r="BH724" s="872">
        <v>1841.159993260077</v>
      </c>
      <c r="BI724" s="872">
        <v>1841.159993260077</v>
      </c>
      <c r="BJ724" s="872">
        <v>1841.159993260077</v>
      </c>
      <c r="BK724" s="872">
        <v>1841.159993260077</v>
      </c>
      <c r="BL724" s="872">
        <v>1841.159993260077</v>
      </c>
      <c r="BM724" s="872">
        <v>1841.159993260077</v>
      </c>
      <c r="BN724" s="872">
        <v>1841.159993260077</v>
      </c>
      <c r="BO724" s="872">
        <v>1841.159993260077</v>
      </c>
      <c r="BP724" s="872">
        <v>1841.159993260077</v>
      </c>
      <c r="BQ724" s="872">
        <v>1841.159993260077</v>
      </c>
      <c r="BR724" s="872">
        <v>1841.159993260077</v>
      </c>
      <c r="BS724" s="872">
        <v>1841.159993260077</v>
      </c>
      <c r="BT724" s="872">
        <v>1841.159993260077</v>
      </c>
      <c r="BU724" s="872">
        <v>1841.159993260077</v>
      </c>
      <c r="BV724" s="872">
        <v>1841.159993260077</v>
      </c>
      <c r="BW724" s="872">
        <v>1841.159993260077</v>
      </c>
      <c r="BX724" s="872">
        <v>1841.159993260077</v>
      </c>
      <c r="BY724" s="872">
        <v>1841.159993260077</v>
      </c>
      <c r="BZ724" s="872">
        <v>1841.159993260077</v>
      </c>
      <c r="CA724" s="872"/>
      <c r="CB724" s="872">
        <v>0.52853912917643175</v>
      </c>
      <c r="CC724" s="872">
        <v>0.52853912917643175</v>
      </c>
      <c r="CD724" s="872">
        <v>0.52853912917643175</v>
      </c>
      <c r="CE724" s="872">
        <v>0.52853912917643175</v>
      </c>
      <c r="CF724" s="872">
        <v>0.52853912917643175</v>
      </c>
      <c r="CG724" s="872">
        <v>0.52853912917643175</v>
      </c>
      <c r="CH724" s="872">
        <v>0.52853912917643175</v>
      </c>
      <c r="CI724" s="872">
        <v>0.52853912917643175</v>
      </c>
      <c r="CJ724" s="872">
        <v>0.52853912917643175</v>
      </c>
      <c r="CK724" s="872">
        <v>0.52853912917643175</v>
      </c>
      <c r="CL724" s="872">
        <v>0.52853912917643175</v>
      </c>
      <c r="CM724" s="872">
        <v>0.52853912917643175</v>
      </c>
      <c r="CN724" s="872">
        <v>0.52853912917643175</v>
      </c>
      <c r="CO724" s="872">
        <v>0.52853912917643175</v>
      </c>
      <c r="CP724" s="872">
        <v>0.52853912917643175</v>
      </c>
      <c r="CQ724" s="872">
        <v>0.52853912917643175</v>
      </c>
      <c r="CR724" s="872">
        <v>0.52853912917643175</v>
      </c>
      <c r="CS724" s="872">
        <v>0.52853912917643175</v>
      </c>
      <c r="CT724" s="872">
        <v>0.52853912917643175</v>
      </c>
      <c r="CU724" s="872">
        <v>0.52853912917643175</v>
      </c>
      <c r="CV724" s="872">
        <v>0.52853912917643175</v>
      </c>
      <c r="CW724" s="872">
        <v>0.52853912917643175</v>
      </c>
      <c r="CX724" s="872">
        <v>0.52853912917643175</v>
      </c>
      <c r="CY724" s="872">
        <v>0.52853912917643175</v>
      </c>
      <c r="CZ724" s="872">
        <v>0.52853912917643175</v>
      </c>
      <c r="DA724" s="872">
        <v>0.52853912917643175</v>
      </c>
    </row>
    <row r="725" spans="2:105">
      <c r="B725" s="872"/>
      <c r="C725" s="873" t="s">
        <v>682</v>
      </c>
      <c r="D725" s="872"/>
      <c r="E725" s="872" t="s">
        <v>22</v>
      </c>
      <c r="F725" s="872" t="s">
        <v>828</v>
      </c>
      <c r="G725" s="872"/>
      <c r="H725" s="872">
        <v>2014</v>
      </c>
      <c r="I725" s="872"/>
      <c r="J725" s="872">
        <v>124070</v>
      </c>
      <c r="K725" s="872"/>
      <c r="L725" s="764" t="s">
        <v>384</v>
      </c>
      <c r="M725" s="872"/>
      <c r="N725" s="872"/>
      <c r="O725" s="872"/>
      <c r="P725" s="872"/>
      <c r="Q725" s="872"/>
      <c r="R725" s="872"/>
      <c r="S725" s="872"/>
      <c r="T725" s="872"/>
      <c r="U725" s="872" t="s">
        <v>764</v>
      </c>
      <c r="V725" s="872"/>
      <c r="W725" s="872">
        <v>41641</v>
      </c>
      <c r="X725" s="872"/>
      <c r="Y725" s="872"/>
      <c r="Z725" s="872"/>
      <c r="AA725" s="872"/>
      <c r="AB725" s="872"/>
      <c r="AC725" s="872"/>
      <c r="AD725" s="872"/>
      <c r="AE725" s="872"/>
      <c r="AF725" s="872"/>
      <c r="AG725" s="872"/>
      <c r="AH725" s="872"/>
      <c r="AI725" s="872"/>
      <c r="AJ725" s="872"/>
      <c r="AK725" s="872"/>
      <c r="AL725" s="872"/>
      <c r="AM725" s="872"/>
      <c r="AN725" s="872"/>
      <c r="AO725" s="872"/>
      <c r="AP725" s="872"/>
      <c r="AQ725" s="872"/>
      <c r="AR725" s="872"/>
      <c r="AS725" s="872"/>
      <c r="AT725" s="872"/>
      <c r="AU725" s="872"/>
      <c r="AV725" s="872"/>
      <c r="AW725" s="872"/>
      <c r="AX725" s="872"/>
      <c r="AY725" s="872"/>
      <c r="AZ725" s="872"/>
      <c r="BA725" s="872">
        <v>2218.8269860681548</v>
      </c>
      <c r="BB725" s="872">
        <v>2218.8269860681548</v>
      </c>
      <c r="BC725" s="872">
        <v>2218.8269860681548</v>
      </c>
      <c r="BD725" s="872">
        <v>2218.8269860681548</v>
      </c>
      <c r="BE725" s="872">
        <v>2218.8269860681548</v>
      </c>
      <c r="BF725" s="872">
        <v>2218.8269860681548</v>
      </c>
      <c r="BG725" s="872">
        <v>2218.8269860681548</v>
      </c>
      <c r="BH725" s="872">
        <v>2218.8269860681548</v>
      </c>
      <c r="BI725" s="872">
        <v>2218.8269860681548</v>
      </c>
      <c r="BJ725" s="872">
        <v>2218.8269860681548</v>
      </c>
      <c r="BK725" s="872">
        <v>2218.8269860681548</v>
      </c>
      <c r="BL725" s="872">
        <v>2218.8269860681548</v>
      </c>
      <c r="BM725" s="872">
        <v>2218.8269860681548</v>
      </c>
      <c r="BN725" s="872">
        <v>2218.8269860681548</v>
      </c>
      <c r="BO725" s="872">
        <v>2218.8269860681548</v>
      </c>
      <c r="BP725" s="872">
        <v>2218.8269860681548</v>
      </c>
      <c r="BQ725" s="872">
        <v>2218.8269860681548</v>
      </c>
      <c r="BR725" s="872">
        <v>2218.8269860681548</v>
      </c>
      <c r="BS725" s="872">
        <v>2218.8269860681548</v>
      </c>
      <c r="BT725" s="872">
        <v>2218.8269860681548</v>
      </c>
      <c r="BU725" s="872">
        <v>2218.8269860681548</v>
      </c>
      <c r="BV725" s="872">
        <v>2218.8269860681548</v>
      </c>
      <c r="BW725" s="872">
        <v>2218.8269860681548</v>
      </c>
      <c r="BX725" s="872">
        <v>2218.8269860681548</v>
      </c>
      <c r="BY725" s="872">
        <v>2218.8269860681548</v>
      </c>
      <c r="BZ725" s="872">
        <v>2218.8269860681548</v>
      </c>
      <c r="CA725" s="872"/>
      <c r="CB725" s="872">
        <v>0.63177398871093948</v>
      </c>
      <c r="CC725" s="872">
        <v>0.63177398871093948</v>
      </c>
      <c r="CD725" s="872">
        <v>0.63177398871093948</v>
      </c>
      <c r="CE725" s="872">
        <v>0.63177398871093948</v>
      </c>
      <c r="CF725" s="872">
        <v>0.63177398871093948</v>
      </c>
      <c r="CG725" s="872">
        <v>0.63177398871093948</v>
      </c>
      <c r="CH725" s="872">
        <v>0.63177398871093948</v>
      </c>
      <c r="CI725" s="872">
        <v>0.63177398871093948</v>
      </c>
      <c r="CJ725" s="872">
        <v>0.63177398871093948</v>
      </c>
      <c r="CK725" s="872">
        <v>0.63177398871093948</v>
      </c>
      <c r="CL725" s="872">
        <v>0.63177398871093948</v>
      </c>
      <c r="CM725" s="872">
        <v>0.63177398871093948</v>
      </c>
      <c r="CN725" s="872">
        <v>0.63177398871093948</v>
      </c>
      <c r="CO725" s="872">
        <v>0.63177398871093948</v>
      </c>
      <c r="CP725" s="872">
        <v>0.63177398871093948</v>
      </c>
      <c r="CQ725" s="872">
        <v>0.63177398871093948</v>
      </c>
      <c r="CR725" s="872">
        <v>0.63177398871093948</v>
      </c>
      <c r="CS725" s="872">
        <v>0.63177398871093948</v>
      </c>
      <c r="CT725" s="872">
        <v>0.63177398871093948</v>
      </c>
      <c r="CU725" s="872">
        <v>0.63177398871093948</v>
      </c>
      <c r="CV725" s="872">
        <v>0.63177398871093948</v>
      </c>
      <c r="CW725" s="872">
        <v>0.63177398871093948</v>
      </c>
      <c r="CX725" s="872">
        <v>0.63177398871093948</v>
      </c>
      <c r="CY725" s="872">
        <v>0.63177398871093948</v>
      </c>
      <c r="CZ725" s="872">
        <v>0.63177398871093948</v>
      </c>
      <c r="DA725" s="872">
        <v>0.63177398871093948</v>
      </c>
    </row>
    <row r="726" spans="2:105">
      <c r="B726" s="872"/>
      <c r="C726" s="873" t="s">
        <v>682</v>
      </c>
      <c r="D726" s="872"/>
      <c r="E726" s="872" t="s">
        <v>22</v>
      </c>
      <c r="F726" s="872" t="s">
        <v>828</v>
      </c>
      <c r="G726" s="872"/>
      <c r="H726" s="872">
        <v>2014</v>
      </c>
      <c r="I726" s="872"/>
      <c r="J726" s="872">
        <v>124070</v>
      </c>
      <c r="K726" s="872"/>
      <c r="L726" s="764" t="s">
        <v>384</v>
      </c>
      <c r="M726" s="872"/>
      <c r="N726" s="872"/>
      <c r="O726" s="872"/>
      <c r="P726" s="872"/>
      <c r="Q726" s="872"/>
      <c r="R726" s="872"/>
      <c r="S726" s="872"/>
      <c r="T726" s="872"/>
      <c r="U726" s="872" t="s">
        <v>764</v>
      </c>
      <c r="V726" s="872"/>
      <c r="W726" s="872">
        <v>41641</v>
      </c>
      <c r="X726" s="872"/>
      <c r="Y726" s="872"/>
      <c r="Z726" s="872"/>
      <c r="AA726" s="872"/>
      <c r="AB726" s="872"/>
      <c r="AC726" s="872"/>
      <c r="AD726" s="872"/>
      <c r="AE726" s="872"/>
      <c r="AF726" s="872"/>
      <c r="AG726" s="872"/>
      <c r="AH726" s="872"/>
      <c r="AI726" s="872"/>
      <c r="AJ726" s="872"/>
      <c r="AK726" s="872"/>
      <c r="AL726" s="872"/>
      <c r="AM726" s="872"/>
      <c r="AN726" s="872"/>
      <c r="AO726" s="872"/>
      <c r="AP726" s="872"/>
      <c r="AQ726" s="872"/>
      <c r="AR726" s="872"/>
      <c r="AS726" s="872"/>
      <c r="AT726" s="872"/>
      <c r="AU726" s="872"/>
      <c r="AV726" s="872"/>
      <c r="AW726" s="872"/>
      <c r="AX726" s="872"/>
      <c r="AY726" s="872"/>
      <c r="AZ726" s="872"/>
      <c r="BA726" s="872">
        <v>145619.292565368</v>
      </c>
      <c r="BB726" s="872">
        <v>145619.292565368</v>
      </c>
      <c r="BC726" s="872">
        <v>145619.292565368</v>
      </c>
      <c r="BD726" s="872">
        <v>145619.292565368</v>
      </c>
      <c r="BE726" s="872">
        <v>145619.292565368</v>
      </c>
      <c r="BF726" s="872">
        <v>145619.292565368</v>
      </c>
      <c r="BG726" s="872">
        <v>145619.292565368</v>
      </c>
      <c r="BH726" s="872">
        <v>145619.292565368</v>
      </c>
      <c r="BI726" s="872">
        <v>145619.292565368</v>
      </c>
      <c r="BJ726" s="872">
        <v>145619.292565368</v>
      </c>
      <c r="BK726" s="872">
        <v>145619.292565368</v>
      </c>
      <c r="BL726" s="872">
        <v>145619.292565368</v>
      </c>
      <c r="BM726" s="872">
        <v>145619.292565368</v>
      </c>
      <c r="BN726" s="872">
        <v>145619.292565368</v>
      </c>
      <c r="BO726" s="872">
        <v>145619.292565368</v>
      </c>
      <c r="BP726" s="872">
        <v>145619.292565368</v>
      </c>
      <c r="BQ726" s="872">
        <v>145619.292565368</v>
      </c>
      <c r="BR726" s="872">
        <v>145619.292565368</v>
      </c>
      <c r="BS726" s="872">
        <v>145619.292565368</v>
      </c>
      <c r="BT726" s="872">
        <v>145619.292565368</v>
      </c>
      <c r="BU726" s="872">
        <v>145619.292565368</v>
      </c>
      <c r="BV726" s="872">
        <v>145619.292565368</v>
      </c>
      <c r="BW726" s="872">
        <v>145619.292565368</v>
      </c>
      <c r="BX726" s="872">
        <v>145619.292565368</v>
      </c>
      <c r="BY726" s="872">
        <v>145619.292565368</v>
      </c>
      <c r="BZ726" s="872">
        <v>145619.292565368</v>
      </c>
      <c r="CA726" s="872"/>
      <c r="CB726" s="872">
        <v>22.444523060847448</v>
      </c>
      <c r="CC726" s="872">
        <v>22.444523060847448</v>
      </c>
      <c r="CD726" s="872">
        <v>22.444523060847448</v>
      </c>
      <c r="CE726" s="872">
        <v>22.444523060847448</v>
      </c>
      <c r="CF726" s="872">
        <v>22.444523060847448</v>
      </c>
      <c r="CG726" s="872">
        <v>22.444523060847448</v>
      </c>
      <c r="CH726" s="872">
        <v>22.444523060847448</v>
      </c>
      <c r="CI726" s="872">
        <v>22.444523060847448</v>
      </c>
      <c r="CJ726" s="872">
        <v>22.444523060847448</v>
      </c>
      <c r="CK726" s="872">
        <v>22.444523060847448</v>
      </c>
      <c r="CL726" s="872">
        <v>22.444523060847448</v>
      </c>
      <c r="CM726" s="872">
        <v>22.444523060847448</v>
      </c>
      <c r="CN726" s="872">
        <v>22.444523060847448</v>
      </c>
      <c r="CO726" s="872">
        <v>22.444523060847448</v>
      </c>
      <c r="CP726" s="872">
        <v>22.444523060847448</v>
      </c>
      <c r="CQ726" s="872">
        <v>22.444523060847448</v>
      </c>
      <c r="CR726" s="872">
        <v>22.444523060847448</v>
      </c>
      <c r="CS726" s="872">
        <v>22.444523060847448</v>
      </c>
      <c r="CT726" s="872">
        <v>22.444523060847448</v>
      </c>
      <c r="CU726" s="872">
        <v>22.444523060847448</v>
      </c>
      <c r="CV726" s="872">
        <v>22.444523060847448</v>
      </c>
      <c r="CW726" s="872">
        <v>22.444523060847448</v>
      </c>
      <c r="CX726" s="872">
        <v>22.444523060847448</v>
      </c>
      <c r="CY726" s="872">
        <v>22.444523060847448</v>
      </c>
      <c r="CZ726" s="872">
        <v>22.444523060847448</v>
      </c>
      <c r="DA726" s="872">
        <v>22.444523060847448</v>
      </c>
    </row>
    <row r="727" spans="2:105">
      <c r="B727" s="872"/>
      <c r="C727" s="873" t="s">
        <v>682</v>
      </c>
      <c r="D727" s="872"/>
      <c r="E727" s="872" t="s">
        <v>22</v>
      </c>
      <c r="F727" s="872" t="s">
        <v>828</v>
      </c>
      <c r="G727" s="872"/>
      <c r="H727" s="872">
        <v>2014</v>
      </c>
      <c r="I727" s="872"/>
      <c r="J727" s="872">
        <v>124158</v>
      </c>
      <c r="K727" s="872"/>
      <c r="L727" s="764" t="s">
        <v>384</v>
      </c>
      <c r="M727" s="872"/>
      <c r="N727" s="872"/>
      <c r="O727" s="872"/>
      <c r="P727" s="872"/>
      <c r="Q727" s="872"/>
      <c r="R727" s="872"/>
      <c r="S727" s="872"/>
      <c r="T727" s="872"/>
      <c r="U727" s="872" t="s">
        <v>765</v>
      </c>
      <c r="V727" s="872"/>
      <c r="W727" s="872">
        <v>41642</v>
      </c>
      <c r="X727" s="872"/>
      <c r="Y727" s="872"/>
      <c r="Z727" s="872"/>
      <c r="AA727" s="872"/>
      <c r="AB727" s="872"/>
      <c r="AC727" s="872"/>
      <c r="AD727" s="872"/>
      <c r="AE727" s="872"/>
      <c r="AF727" s="872"/>
      <c r="AG727" s="872"/>
      <c r="AH727" s="872"/>
      <c r="AI727" s="872"/>
      <c r="AJ727" s="872"/>
      <c r="AK727" s="872"/>
      <c r="AL727" s="872"/>
      <c r="AM727" s="872"/>
      <c r="AN727" s="872"/>
      <c r="AO727" s="872"/>
      <c r="AP727" s="872"/>
      <c r="AQ727" s="872"/>
      <c r="AR727" s="872"/>
      <c r="AS727" s="872"/>
      <c r="AT727" s="872"/>
      <c r="AU727" s="872"/>
      <c r="AV727" s="872"/>
      <c r="AW727" s="872"/>
      <c r="AX727" s="872"/>
      <c r="AY727" s="872"/>
      <c r="AZ727" s="872"/>
      <c r="BA727" s="872">
        <v>158590.7042429315</v>
      </c>
      <c r="BB727" s="872">
        <v>158590.7042429315</v>
      </c>
      <c r="BC727" s="872">
        <v>158590.7042429315</v>
      </c>
      <c r="BD727" s="872">
        <v>158590.7042429315</v>
      </c>
      <c r="BE727" s="872">
        <v>158590.7042429315</v>
      </c>
      <c r="BF727" s="872">
        <v>158590.7042429315</v>
      </c>
      <c r="BG727" s="872">
        <v>158590.7042429315</v>
      </c>
      <c r="BH727" s="872">
        <v>158590.7042429315</v>
      </c>
      <c r="BI727" s="872">
        <v>158590.7042429315</v>
      </c>
      <c r="BJ727" s="872">
        <v>158590.7042429315</v>
      </c>
      <c r="BK727" s="872">
        <v>158590.7042429315</v>
      </c>
      <c r="BL727" s="872">
        <v>158590.7042429315</v>
      </c>
      <c r="BM727" s="872">
        <v>158590.7042429315</v>
      </c>
      <c r="BN727" s="872">
        <v>158590.7042429315</v>
      </c>
      <c r="BO727" s="872">
        <v>158590.7042429315</v>
      </c>
      <c r="BP727" s="872">
        <v>158590.7042429315</v>
      </c>
      <c r="BQ727" s="872">
        <v>158590.7042429315</v>
      </c>
      <c r="BR727" s="872">
        <v>158590.7042429315</v>
      </c>
      <c r="BS727" s="872">
        <v>158590.7042429315</v>
      </c>
      <c r="BT727" s="872">
        <v>158590.7042429315</v>
      </c>
      <c r="BU727" s="872">
        <v>158590.7042429315</v>
      </c>
      <c r="BV727" s="872">
        <v>158590.7042429315</v>
      </c>
      <c r="BW727" s="872">
        <v>158590.7042429315</v>
      </c>
      <c r="BX727" s="872">
        <v>158590.7042429315</v>
      </c>
      <c r="BY727" s="872">
        <v>158590.7042429315</v>
      </c>
      <c r="BZ727" s="872">
        <v>158590.7042429315</v>
      </c>
      <c r="CA727" s="872"/>
      <c r="CB727" s="872">
        <v>18.127967739241871</v>
      </c>
      <c r="CC727" s="872">
        <v>18.127967739241871</v>
      </c>
      <c r="CD727" s="872">
        <v>18.127967739241871</v>
      </c>
      <c r="CE727" s="872">
        <v>18.127967739241871</v>
      </c>
      <c r="CF727" s="872">
        <v>18.127967739241871</v>
      </c>
      <c r="CG727" s="872">
        <v>18.127967739241871</v>
      </c>
      <c r="CH727" s="872">
        <v>18.127967739241871</v>
      </c>
      <c r="CI727" s="872">
        <v>18.127967739241871</v>
      </c>
      <c r="CJ727" s="872">
        <v>18.127967739241871</v>
      </c>
      <c r="CK727" s="872">
        <v>18.127967739241871</v>
      </c>
      <c r="CL727" s="872">
        <v>18.127967739241871</v>
      </c>
      <c r="CM727" s="872">
        <v>18.127967739241871</v>
      </c>
      <c r="CN727" s="872">
        <v>18.127967739241871</v>
      </c>
      <c r="CO727" s="872">
        <v>18.127967739241871</v>
      </c>
      <c r="CP727" s="872">
        <v>18.127967739241871</v>
      </c>
      <c r="CQ727" s="872">
        <v>18.127967739241871</v>
      </c>
      <c r="CR727" s="872">
        <v>18.127967739241871</v>
      </c>
      <c r="CS727" s="872">
        <v>18.127967739241871</v>
      </c>
      <c r="CT727" s="872">
        <v>18.127967739241871</v>
      </c>
      <c r="CU727" s="872">
        <v>18.127967739241871</v>
      </c>
      <c r="CV727" s="872">
        <v>18.127967739241871</v>
      </c>
      <c r="CW727" s="872">
        <v>18.127967739241871</v>
      </c>
      <c r="CX727" s="872">
        <v>18.127967739241871</v>
      </c>
      <c r="CY727" s="872">
        <v>18.127967739241871</v>
      </c>
      <c r="CZ727" s="872">
        <v>18.127967739241871</v>
      </c>
      <c r="DA727" s="872">
        <v>18.127967739241871</v>
      </c>
    </row>
    <row r="728" spans="2:105">
      <c r="B728" s="872"/>
      <c r="C728" s="873" t="s">
        <v>682</v>
      </c>
      <c r="D728" s="872"/>
      <c r="E728" s="872" t="s">
        <v>22</v>
      </c>
      <c r="F728" s="872" t="s">
        <v>828</v>
      </c>
      <c r="G728" s="872"/>
      <c r="H728" s="872">
        <v>2014</v>
      </c>
      <c r="I728" s="872"/>
      <c r="J728" s="872">
        <v>124162</v>
      </c>
      <c r="K728" s="872"/>
      <c r="L728" s="764" t="s">
        <v>384</v>
      </c>
      <c r="M728" s="872"/>
      <c r="N728" s="872"/>
      <c r="O728" s="872"/>
      <c r="P728" s="872"/>
      <c r="Q728" s="872"/>
      <c r="R728" s="872"/>
      <c r="S728" s="872"/>
      <c r="T728" s="872"/>
      <c r="U728" s="872" t="s">
        <v>763</v>
      </c>
      <c r="V728" s="872"/>
      <c r="W728" s="872">
        <v>41669</v>
      </c>
      <c r="X728" s="872"/>
      <c r="Y728" s="872"/>
      <c r="Z728" s="872"/>
      <c r="AA728" s="872"/>
      <c r="AB728" s="872"/>
      <c r="AC728" s="872"/>
      <c r="AD728" s="872"/>
      <c r="AE728" s="872"/>
      <c r="AF728" s="872"/>
      <c r="AG728" s="872"/>
      <c r="AH728" s="872"/>
      <c r="AI728" s="872"/>
      <c r="AJ728" s="872"/>
      <c r="AK728" s="872"/>
      <c r="AL728" s="872"/>
      <c r="AM728" s="872"/>
      <c r="AN728" s="872"/>
      <c r="AO728" s="872"/>
      <c r="AP728" s="872"/>
      <c r="AQ728" s="872"/>
      <c r="AR728" s="872"/>
      <c r="AS728" s="872"/>
      <c r="AT728" s="872"/>
      <c r="AU728" s="872"/>
      <c r="AV728" s="872"/>
      <c r="AW728" s="872"/>
      <c r="AX728" s="872"/>
      <c r="AY728" s="872"/>
      <c r="AZ728" s="872"/>
      <c r="BA728" s="872">
        <v>8591.8488669830604</v>
      </c>
      <c r="BB728" s="872">
        <v>8591.8488669830604</v>
      </c>
      <c r="BC728" s="872">
        <v>8591.8488669830604</v>
      </c>
      <c r="BD728" s="872">
        <v>8591.8488669830604</v>
      </c>
      <c r="BE728" s="872">
        <v>8591.8488669830604</v>
      </c>
      <c r="BF728" s="872">
        <v>8591.8488669830604</v>
      </c>
      <c r="BG728" s="872">
        <v>8591.8488669830604</v>
      </c>
      <c r="BH728" s="872">
        <v>8591.8488669830604</v>
      </c>
      <c r="BI728" s="872">
        <v>8591.8488669830604</v>
      </c>
      <c r="BJ728" s="872">
        <v>8591.8488669830604</v>
      </c>
      <c r="BK728" s="872">
        <v>8591.8488669830604</v>
      </c>
      <c r="BL728" s="872">
        <v>8591.8488669830604</v>
      </c>
      <c r="BM728" s="872">
        <v>8591.8488669830604</v>
      </c>
      <c r="BN728" s="872">
        <v>8591.8488669830604</v>
      </c>
      <c r="BO728" s="872">
        <v>8591.8488669830604</v>
      </c>
      <c r="BP728" s="872">
        <v>8591.8488669830604</v>
      </c>
      <c r="BQ728" s="872">
        <v>8591.8488669830604</v>
      </c>
      <c r="BR728" s="872">
        <v>8591.8488669830604</v>
      </c>
      <c r="BS728" s="872">
        <v>8591.8488669830604</v>
      </c>
      <c r="BT728" s="872">
        <v>8591.8488669830604</v>
      </c>
      <c r="BU728" s="872">
        <v>8591.8488669830604</v>
      </c>
      <c r="BV728" s="872">
        <v>8591.8488669830604</v>
      </c>
      <c r="BW728" s="872">
        <v>8591.8488669830604</v>
      </c>
      <c r="BX728" s="872">
        <v>8591.8488669830604</v>
      </c>
      <c r="BY728" s="872">
        <v>8591.8488669830604</v>
      </c>
      <c r="BZ728" s="872">
        <v>8591.8488669830604</v>
      </c>
      <c r="CA728" s="872"/>
      <c r="CB728" s="872">
        <v>9.3218216629774986</v>
      </c>
      <c r="CC728" s="872">
        <v>9.3218216629774986</v>
      </c>
      <c r="CD728" s="872">
        <v>9.3218216629774986</v>
      </c>
      <c r="CE728" s="872">
        <v>9.3218216629774986</v>
      </c>
      <c r="CF728" s="872">
        <v>9.3218216629774986</v>
      </c>
      <c r="CG728" s="872">
        <v>9.3218216629774986</v>
      </c>
      <c r="CH728" s="872">
        <v>9.3218216629774986</v>
      </c>
      <c r="CI728" s="872">
        <v>9.3218216629774986</v>
      </c>
      <c r="CJ728" s="872">
        <v>9.3218216629774986</v>
      </c>
      <c r="CK728" s="872">
        <v>9.3218216629774986</v>
      </c>
      <c r="CL728" s="872">
        <v>9.3218216629774986</v>
      </c>
      <c r="CM728" s="872">
        <v>9.3218216629774986</v>
      </c>
      <c r="CN728" s="872">
        <v>9.3218216629774986</v>
      </c>
      <c r="CO728" s="872">
        <v>9.3218216629774986</v>
      </c>
      <c r="CP728" s="872">
        <v>9.3218216629774986</v>
      </c>
      <c r="CQ728" s="872">
        <v>9.3218216629774986</v>
      </c>
      <c r="CR728" s="872">
        <v>9.3218216629774986</v>
      </c>
      <c r="CS728" s="872">
        <v>9.3218216629774986</v>
      </c>
      <c r="CT728" s="872">
        <v>9.3218216629774986</v>
      </c>
      <c r="CU728" s="872">
        <v>9.3218216629774986</v>
      </c>
      <c r="CV728" s="872">
        <v>9.3218216629774986</v>
      </c>
      <c r="CW728" s="872">
        <v>9.3218216629774986</v>
      </c>
      <c r="CX728" s="872">
        <v>9.3218216629774986</v>
      </c>
      <c r="CY728" s="872">
        <v>9.3218216629774986</v>
      </c>
      <c r="CZ728" s="872">
        <v>9.3218216629774986</v>
      </c>
      <c r="DA728" s="872">
        <v>9.3218216629774986</v>
      </c>
    </row>
    <row r="729" spans="2:105">
      <c r="B729" s="872"/>
      <c r="C729" s="873" t="s">
        <v>682</v>
      </c>
      <c r="D729" s="872"/>
      <c r="E729" s="872" t="s">
        <v>22</v>
      </c>
      <c r="F729" s="872" t="s">
        <v>828</v>
      </c>
      <c r="G729" s="872"/>
      <c r="H729" s="872">
        <v>2014</v>
      </c>
      <c r="I729" s="872"/>
      <c r="J729" s="872">
        <v>125279</v>
      </c>
      <c r="K729" s="872"/>
      <c r="L729" s="764" t="s">
        <v>384</v>
      </c>
      <c r="M729" s="872"/>
      <c r="N729" s="872"/>
      <c r="O729" s="872"/>
      <c r="P729" s="872"/>
      <c r="Q729" s="872"/>
      <c r="R729" s="872"/>
      <c r="S729" s="872"/>
      <c r="T729" s="872"/>
      <c r="U729" s="872" t="s">
        <v>763</v>
      </c>
      <c r="V729" s="872"/>
      <c r="W729" s="872">
        <v>41794</v>
      </c>
      <c r="X729" s="872"/>
      <c r="Y729" s="872"/>
      <c r="Z729" s="872"/>
      <c r="AA729" s="872"/>
      <c r="AB729" s="872"/>
      <c r="AC729" s="872"/>
      <c r="AD729" s="872"/>
      <c r="AE729" s="872"/>
      <c r="AF729" s="872"/>
      <c r="AG729" s="872"/>
      <c r="AH729" s="872"/>
      <c r="AI729" s="872"/>
      <c r="AJ729" s="872"/>
      <c r="AK729" s="872"/>
      <c r="AL729" s="872"/>
      <c r="AM729" s="872"/>
      <c r="AN729" s="872"/>
      <c r="AO729" s="872"/>
      <c r="AP729" s="872"/>
      <c r="AQ729" s="872"/>
      <c r="AR729" s="872"/>
      <c r="AS729" s="872"/>
      <c r="AT729" s="872"/>
      <c r="AU729" s="872"/>
      <c r="AV729" s="872"/>
      <c r="AW729" s="872"/>
      <c r="AX729" s="872"/>
      <c r="AY729" s="872"/>
      <c r="AZ729" s="872"/>
      <c r="BA729" s="872">
        <v>32500.37589575367</v>
      </c>
      <c r="BB729" s="872">
        <v>32500.37589575367</v>
      </c>
      <c r="BC729" s="872">
        <v>32500.37589575367</v>
      </c>
      <c r="BD729" s="872">
        <v>32500.37589575367</v>
      </c>
      <c r="BE729" s="872">
        <v>32500.37589575367</v>
      </c>
      <c r="BF729" s="872">
        <v>32500.37589575367</v>
      </c>
      <c r="BG729" s="872">
        <v>32500.37589575367</v>
      </c>
      <c r="BH729" s="872">
        <v>32500.37589575367</v>
      </c>
      <c r="BI729" s="872">
        <v>32500.37589575367</v>
      </c>
      <c r="BJ729" s="872">
        <v>32500.37589575367</v>
      </c>
      <c r="BK729" s="872">
        <v>32500.37589575367</v>
      </c>
      <c r="BL729" s="872">
        <v>32500.37589575367</v>
      </c>
      <c r="BM729" s="872">
        <v>32500.37589575367</v>
      </c>
      <c r="BN729" s="872">
        <v>32500.37589575367</v>
      </c>
      <c r="BO729" s="872">
        <v>32500.37589575367</v>
      </c>
      <c r="BP729" s="872">
        <v>32500.37589575367</v>
      </c>
      <c r="BQ729" s="872">
        <v>32500.37589575367</v>
      </c>
      <c r="BR729" s="872">
        <v>32500.37589575367</v>
      </c>
      <c r="BS729" s="872">
        <v>32500.37589575367</v>
      </c>
      <c r="BT729" s="872">
        <v>32500.37589575367</v>
      </c>
      <c r="BU729" s="872">
        <v>32500.37589575367</v>
      </c>
      <c r="BV729" s="872">
        <v>32500.37589575367</v>
      </c>
      <c r="BW729" s="872">
        <v>32500.37589575367</v>
      </c>
      <c r="BX729" s="872">
        <v>32500.37589575367</v>
      </c>
      <c r="BY729" s="872">
        <v>32500.37589575367</v>
      </c>
      <c r="BZ729" s="872">
        <v>32500.37589575367</v>
      </c>
      <c r="CA729" s="872"/>
      <c r="CB729" s="872">
        <v>8.4277475726604741E-4</v>
      </c>
      <c r="CC729" s="872">
        <v>8.4277475726604741E-4</v>
      </c>
      <c r="CD729" s="872">
        <v>8.4277475726604741E-4</v>
      </c>
      <c r="CE729" s="872">
        <v>8.4277475726604741E-4</v>
      </c>
      <c r="CF729" s="872">
        <v>8.4277475726604741E-4</v>
      </c>
      <c r="CG729" s="872">
        <v>8.4277475726604741E-4</v>
      </c>
      <c r="CH729" s="872">
        <v>8.4277475726604741E-4</v>
      </c>
      <c r="CI729" s="872">
        <v>8.4277475726604741E-4</v>
      </c>
      <c r="CJ729" s="872">
        <v>8.4277475726604741E-4</v>
      </c>
      <c r="CK729" s="872">
        <v>8.4277475726604741E-4</v>
      </c>
      <c r="CL729" s="872">
        <v>8.4277475726604741E-4</v>
      </c>
      <c r="CM729" s="872">
        <v>8.4277475726604741E-4</v>
      </c>
      <c r="CN729" s="872">
        <v>8.4277475726604741E-4</v>
      </c>
      <c r="CO729" s="872">
        <v>8.4277475726604741E-4</v>
      </c>
      <c r="CP729" s="872">
        <v>8.4277475726604741E-4</v>
      </c>
      <c r="CQ729" s="872">
        <v>8.4277475726604741E-4</v>
      </c>
      <c r="CR729" s="872">
        <v>8.4277475726604741E-4</v>
      </c>
      <c r="CS729" s="872">
        <v>8.4277475726604741E-4</v>
      </c>
      <c r="CT729" s="872">
        <v>8.4277475726604741E-4</v>
      </c>
      <c r="CU729" s="872">
        <v>8.4277475726604741E-4</v>
      </c>
      <c r="CV729" s="872">
        <v>8.4277475726604741E-4</v>
      </c>
      <c r="CW729" s="872">
        <v>8.4277475726604741E-4</v>
      </c>
      <c r="CX729" s="872">
        <v>8.4277475726604741E-4</v>
      </c>
      <c r="CY729" s="872">
        <v>8.4277475726604741E-4</v>
      </c>
      <c r="CZ729" s="872">
        <v>8.4277475726604741E-4</v>
      </c>
      <c r="DA729" s="872">
        <v>8.4277475726604741E-4</v>
      </c>
    </row>
    <row r="730" spans="2:105">
      <c r="B730" s="872"/>
      <c r="C730" s="873" t="s">
        <v>682</v>
      </c>
      <c r="D730" s="872"/>
      <c r="E730" s="872" t="s">
        <v>22</v>
      </c>
      <c r="F730" s="872" t="s">
        <v>828</v>
      </c>
      <c r="G730" s="872"/>
      <c r="H730" s="872">
        <v>2014</v>
      </c>
      <c r="I730" s="872"/>
      <c r="J730" s="872">
        <v>126258</v>
      </c>
      <c r="K730" s="872"/>
      <c r="L730" s="764" t="s">
        <v>384</v>
      </c>
      <c r="M730" s="872"/>
      <c r="N730" s="872"/>
      <c r="O730" s="872"/>
      <c r="P730" s="872"/>
      <c r="Q730" s="872"/>
      <c r="R730" s="872"/>
      <c r="S730" s="872"/>
      <c r="T730" s="872"/>
      <c r="U730" s="872" t="s">
        <v>764</v>
      </c>
      <c r="V730" s="872"/>
      <c r="W730" s="872">
        <v>41892</v>
      </c>
      <c r="X730" s="872"/>
      <c r="Y730" s="872"/>
      <c r="Z730" s="872"/>
      <c r="AA730" s="872"/>
      <c r="AB730" s="872"/>
      <c r="AC730" s="872"/>
      <c r="AD730" s="872"/>
      <c r="AE730" s="872"/>
      <c r="AF730" s="872"/>
      <c r="AG730" s="872"/>
      <c r="AH730" s="872"/>
      <c r="AI730" s="872"/>
      <c r="AJ730" s="872"/>
      <c r="AK730" s="872"/>
      <c r="AL730" s="872"/>
      <c r="AM730" s="872"/>
      <c r="AN730" s="872"/>
      <c r="AO730" s="872"/>
      <c r="AP730" s="872"/>
      <c r="AQ730" s="872"/>
      <c r="AR730" s="872"/>
      <c r="AS730" s="872"/>
      <c r="AT730" s="872"/>
      <c r="AU730" s="872"/>
      <c r="AV730" s="872"/>
      <c r="AW730" s="872"/>
      <c r="AX730" s="872"/>
      <c r="AY730" s="872"/>
      <c r="AZ730" s="872"/>
      <c r="BA730" s="872">
        <v>782.49299713553285</v>
      </c>
      <c r="BB730" s="872">
        <v>782.49299713553285</v>
      </c>
      <c r="BC730" s="872">
        <v>782.49299713553285</v>
      </c>
      <c r="BD730" s="872">
        <v>782.49299713553285</v>
      </c>
      <c r="BE730" s="872">
        <v>782.49299713553285</v>
      </c>
      <c r="BF730" s="872">
        <v>782.49299713553285</v>
      </c>
      <c r="BG730" s="872">
        <v>782.49299713553285</v>
      </c>
      <c r="BH730" s="872">
        <v>782.49299713553285</v>
      </c>
      <c r="BI730" s="872">
        <v>782.49299713553285</v>
      </c>
      <c r="BJ730" s="872">
        <v>782.49299713553285</v>
      </c>
      <c r="BK730" s="872">
        <v>782.49299713553285</v>
      </c>
      <c r="BL730" s="872">
        <v>782.49299713553285</v>
      </c>
      <c r="BM730" s="872">
        <v>782.49299713553285</v>
      </c>
      <c r="BN730" s="872">
        <v>782.49299713553285</v>
      </c>
      <c r="BO730" s="872">
        <v>782.49299713553285</v>
      </c>
      <c r="BP730" s="872">
        <v>782.49299713553285</v>
      </c>
      <c r="BQ730" s="872">
        <v>782.49299713553285</v>
      </c>
      <c r="BR730" s="872">
        <v>782.49299713553285</v>
      </c>
      <c r="BS730" s="872">
        <v>782.49299713553285</v>
      </c>
      <c r="BT730" s="872">
        <v>782.49299713553285</v>
      </c>
      <c r="BU730" s="872">
        <v>782.49299713553285</v>
      </c>
      <c r="BV730" s="872">
        <v>782.49299713553285</v>
      </c>
      <c r="BW730" s="872">
        <v>782.49299713553285</v>
      </c>
      <c r="BX730" s="872">
        <v>782.49299713553285</v>
      </c>
      <c r="BY730" s="872">
        <v>782.49299713553285</v>
      </c>
      <c r="BZ730" s="872">
        <v>782.49299713553285</v>
      </c>
      <c r="CA730" s="872"/>
      <c r="CB730" s="872">
        <v>0.22462912989998349</v>
      </c>
      <c r="CC730" s="872">
        <v>0.22462912989998349</v>
      </c>
      <c r="CD730" s="872">
        <v>0.22462912989998349</v>
      </c>
      <c r="CE730" s="872">
        <v>0.22462912989998349</v>
      </c>
      <c r="CF730" s="872">
        <v>0.22462912989998349</v>
      </c>
      <c r="CG730" s="872">
        <v>0.22462912989998349</v>
      </c>
      <c r="CH730" s="872">
        <v>0.22462912989998349</v>
      </c>
      <c r="CI730" s="872">
        <v>0.22462912989998349</v>
      </c>
      <c r="CJ730" s="872">
        <v>0.22462912989998349</v>
      </c>
      <c r="CK730" s="872">
        <v>0.22462912989998349</v>
      </c>
      <c r="CL730" s="872">
        <v>0.22462912989998349</v>
      </c>
      <c r="CM730" s="872">
        <v>0.22462912989998349</v>
      </c>
      <c r="CN730" s="872">
        <v>0.22462912989998349</v>
      </c>
      <c r="CO730" s="872">
        <v>0.22462912989998349</v>
      </c>
      <c r="CP730" s="872">
        <v>0.22462912989998349</v>
      </c>
      <c r="CQ730" s="872">
        <v>0.22462912989998349</v>
      </c>
      <c r="CR730" s="872">
        <v>0.22462912989998349</v>
      </c>
      <c r="CS730" s="872">
        <v>0.22462912989998349</v>
      </c>
      <c r="CT730" s="872">
        <v>0.22462912989998349</v>
      </c>
      <c r="CU730" s="872">
        <v>0.22462912989998349</v>
      </c>
      <c r="CV730" s="872">
        <v>0.22462912989998349</v>
      </c>
      <c r="CW730" s="872">
        <v>0.22462912989998349</v>
      </c>
      <c r="CX730" s="872">
        <v>0.22462912989998349</v>
      </c>
      <c r="CY730" s="872">
        <v>0.22462912989998349</v>
      </c>
      <c r="CZ730" s="872">
        <v>0.22462912989998349</v>
      </c>
      <c r="DA730" s="872">
        <v>0.22462912989998349</v>
      </c>
    </row>
    <row r="731" spans="2:105">
      <c r="B731" s="872"/>
      <c r="C731" s="873" t="s">
        <v>682</v>
      </c>
      <c r="D731" s="872"/>
      <c r="E731" s="872" t="s">
        <v>22</v>
      </c>
      <c r="F731" s="872" t="s">
        <v>828</v>
      </c>
      <c r="G731" s="872"/>
      <c r="H731" s="872">
        <v>2014</v>
      </c>
      <c r="I731" s="872"/>
      <c r="J731" s="872">
        <v>126428</v>
      </c>
      <c r="K731" s="872"/>
      <c r="L731" s="764" t="s">
        <v>384</v>
      </c>
      <c r="M731" s="872"/>
      <c r="N731" s="872"/>
      <c r="O731" s="872"/>
      <c r="P731" s="872"/>
      <c r="Q731" s="872"/>
      <c r="R731" s="872"/>
      <c r="S731" s="872"/>
      <c r="T731" s="872"/>
      <c r="U731" s="872" t="s">
        <v>764</v>
      </c>
      <c r="V731" s="872"/>
      <c r="W731" s="872">
        <v>41789</v>
      </c>
      <c r="X731" s="872"/>
      <c r="Y731" s="872"/>
      <c r="Z731" s="872"/>
      <c r="AA731" s="872"/>
      <c r="AB731" s="872"/>
      <c r="AC731" s="872"/>
      <c r="AD731" s="872"/>
      <c r="AE731" s="872"/>
      <c r="AF731" s="872"/>
      <c r="AG731" s="872"/>
      <c r="AH731" s="872"/>
      <c r="AI731" s="872"/>
      <c r="AJ731" s="872"/>
      <c r="AK731" s="872"/>
      <c r="AL731" s="872"/>
      <c r="AM731" s="872"/>
      <c r="AN731" s="872"/>
      <c r="AO731" s="872"/>
      <c r="AP731" s="872"/>
      <c r="AQ731" s="872"/>
      <c r="AR731" s="872"/>
      <c r="AS731" s="872"/>
      <c r="AT731" s="872"/>
      <c r="AU731" s="872"/>
      <c r="AV731" s="872"/>
      <c r="AW731" s="872"/>
      <c r="AX731" s="872"/>
      <c r="AY731" s="872"/>
      <c r="AZ731" s="872"/>
      <c r="BA731" s="872">
        <v>2020.7568860087001</v>
      </c>
      <c r="BB731" s="872">
        <v>2020.7568860087001</v>
      </c>
      <c r="BC731" s="872">
        <v>2020.7568860087001</v>
      </c>
      <c r="BD731" s="872">
        <v>2020.7568860087001</v>
      </c>
      <c r="BE731" s="872">
        <v>2020.7568860087001</v>
      </c>
      <c r="BF731" s="872">
        <v>2020.7568860087001</v>
      </c>
      <c r="BG731" s="872">
        <v>2020.7568860087001</v>
      </c>
      <c r="BH731" s="872">
        <v>2020.7568860087001</v>
      </c>
      <c r="BI731" s="872">
        <v>2020.7568860087001</v>
      </c>
      <c r="BJ731" s="872">
        <v>2020.7568860087001</v>
      </c>
      <c r="BK731" s="872">
        <v>2020.7568860087001</v>
      </c>
      <c r="BL731" s="872">
        <v>2020.7568860087001</v>
      </c>
      <c r="BM731" s="872">
        <v>2020.7568860087001</v>
      </c>
      <c r="BN731" s="872">
        <v>2020.7568860087001</v>
      </c>
      <c r="BO731" s="872">
        <v>2020.7568860087001</v>
      </c>
      <c r="BP731" s="872">
        <v>2020.7568860087001</v>
      </c>
      <c r="BQ731" s="872">
        <v>2020.7568860087001</v>
      </c>
      <c r="BR731" s="872">
        <v>2020.7568860087001</v>
      </c>
      <c r="BS731" s="872">
        <v>2020.7568860087001</v>
      </c>
      <c r="BT731" s="872">
        <v>2020.7568860087001</v>
      </c>
      <c r="BU731" s="872">
        <v>2020.7568860087001</v>
      </c>
      <c r="BV731" s="872">
        <v>2020.7568860087001</v>
      </c>
      <c r="BW731" s="872">
        <v>2020.7568860087001</v>
      </c>
      <c r="BX731" s="872">
        <v>2020.7568860087001</v>
      </c>
      <c r="BY731" s="872">
        <v>2020.7568860087001</v>
      </c>
      <c r="BZ731" s="872">
        <v>2020.7568860087001</v>
      </c>
      <c r="CA731" s="872"/>
      <c r="CB731" s="872">
        <v>0.75829972296590831</v>
      </c>
      <c r="CC731" s="872">
        <v>0.75829972296590831</v>
      </c>
      <c r="CD731" s="872">
        <v>0.75829972296590831</v>
      </c>
      <c r="CE731" s="872">
        <v>0.75829972296590831</v>
      </c>
      <c r="CF731" s="872">
        <v>0.75829972296590831</v>
      </c>
      <c r="CG731" s="872">
        <v>0.75829972296590831</v>
      </c>
      <c r="CH731" s="872">
        <v>0.75829972296590831</v>
      </c>
      <c r="CI731" s="872">
        <v>0.75829972296590831</v>
      </c>
      <c r="CJ731" s="872">
        <v>0.75829972296590831</v>
      </c>
      <c r="CK731" s="872">
        <v>0.75829972296590831</v>
      </c>
      <c r="CL731" s="872">
        <v>0.75829972296590831</v>
      </c>
      <c r="CM731" s="872">
        <v>0.75829972296590831</v>
      </c>
      <c r="CN731" s="872">
        <v>0.75829972296590831</v>
      </c>
      <c r="CO731" s="872">
        <v>0.75829972296590831</v>
      </c>
      <c r="CP731" s="872">
        <v>0.75829972296590831</v>
      </c>
      <c r="CQ731" s="872">
        <v>0.75829972296590831</v>
      </c>
      <c r="CR731" s="872">
        <v>0.75829972296590831</v>
      </c>
      <c r="CS731" s="872">
        <v>0.75829972296590831</v>
      </c>
      <c r="CT731" s="872">
        <v>0.75829972296590831</v>
      </c>
      <c r="CU731" s="872">
        <v>0.75829972296590831</v>
      </c>
      <c r="CV731" s="872">
        <v>0.75829972296590831</v>
      </c>
      <c r="CW731" s="872">
        <v>0.75829972296590831</v>
      </c>
      <c r="CX731" s="872">
        <v>0.75829972296590831</v>
      </c>
      <c r="CY731" s="872">
        <v>0.75829972296590831</v>
      </c>
      <c r="CZ731" s="872">
        <v>0.75829972296590831</v>
      </c>
      <c r="DA731" s="872">
        <v>0.75829972296590831</v>
      </c>
    </row>
    <row r="732" spans="2:105">
      <c r="B732" s="872"/>
      <c r="C732" s="873" t="s">
        <v>682</v>
      </c>
      <c r="D732" s="872"/>
      <c r="E732" s="872" t="s">
        <v>22</v>
      </c>
      <c r="F732" s="872" t="s">
        <v>828</v>
      </c>
      <c r="G732" s="872"/>
      <c r="H732" s="872">
        <v>2014</v>
      </c>
      <c r="I732" s="872"/>
      <c r="J732" s="872">
        <v>126429</v>
      </c>
      <c r="K732" s="872"/>
      <c r="L732" s="764" t="s">
        <v>384</v>
      </c>
      <c r="M732" s="872"/>
      <c r="N732" s="872"/>
      <c r="O732" s="872"/>
      <c r="P732" s="872"/>
      <c r="Q732" s="872"/>
      <c r="R732" s="872"/>
      <c r="S732" s="872"/>
      <c r="T732" s="872"/>
      <c r="U732" s="872" t="s">
        <v>764</v>
      </c>
      <c r="V732" s="872"/>
      <c r="W732" s="872">
        <v>41789</v>
      </c>
      <c r="X732" s="872"/>
      <c r="Y732" s="872"/>
      <c r="Z732" s="872"/>
      <c r="AA732" s="872"/>
      <c r="AB732" s="872"/>
      <c r="AC732" s="872"/>
      <c r="AD732" s="872"/>
      <c r="AE732" s="872"/>
      <c r="AF732" s="872"/>
      <c r="AG732" s="872"/>
      <c r="AH732" s="872"/>
      <c r="AI732" s="872"/>
      <c r="AJ732" s="872"/>
      <c r="AK732" s="872"/>
      <c r="AL732" s="872"/>
      <c r="AM732" s="872"/>
      <c r="AN732" s="872"/>
      <c r="AO732" s="872"/>
      <c r="AP732" s="872"/>
      <c r="AQ732" s="872"/>
      <c r="AR732" s="872"/>
      <c r="AS732" s="872"/>
      <c r="AT732" s="872"/>
      <c r="AU732" s="872"/>
      <c r="AV732" s="872"/>
      <c r="AW732" s="872"/>
      <c r="AX732" s="872"/>
      <c r="AY732" s="872"/>
      <c r="AZ732" s="872"/>
      <c r="BA732" s="872">
        <v>2706.5051900923136</v>
      </c>
      <c r="BB732" s="872">
        <v>2706.5051900923136</v>
      </c>
      <c r="BC732" s="872">
        <v>2706.5051900923136</v>
      </c>
      <c r="BD732" s="872">
        <v>2706.5051900923136</v>
      </c>
      <c r="BE732" s="872">
        <v>2706.5051900923136</v>
      </c>
      <c r="BF732" s="872">
        <v>2706.5051900923136</v>
      </c>
      <c r="BG732" s="872">
        <v>2706.5051900923136</v>
      </c>
      <c r="BH732" s="872">
        <v>2706.5051900923136</v>
      </c>
      <c r="BI732" s="872">
        <v>2706.5051900923136</v>
      </c>
      <c r="BJ732" s="872">
        <v>2706.5051900923136</v>
      </c>
      <c r="BK732" s="872">
        <v>2706.5051900923136</v>
      </c>
      <c r="BL732" s="872">
        <v>2706.5051900923136</v>
      </c>
      <c r="BM732" s="872">
        <v>2706.5051900923136</v>
      </c>
      <c r="BN732" s="872">
        <v>2706.5051900923136</v>
      </c>
      <c r="BO732" s="872">
        <v>2706.5051900923136</v>
      </c>
      <c r="BP732" s="872">
        <v>2706.5051900923136</v>
      </c>
      <c r="BQ732" s="872">
        <v>2706.5051900923136</v>
      </c>
      <c r="BR732" s="872">
        <v>2706.5051900923136</v>
      </c>
      <c r="BS732" s="872">
        <v>2706.5051900923136</v>
      </c>
      <c r="BT732" s="872">
        <v>2706.5051900923136</v>
      </c>
      <c r="BU732" s="872">
        <v>2706.5051900923136</v>
      </c>
      <c r="BV732" s="872">
        <v>2706.5051900923136</v>
      </c>
      <c r="BW732" s="872">
        <v>2706.5051900923136</v>
      </c>
      <c r="BX732" s="872">
        <v>2706.5051900923136</v>
      </c>
      <c r="BY732" s="872">
        <v>2706.5051900923136</v>
      </c>
      <c r="BZ732" s="872">
        <v>2706.5051900923136</v>
      </c>
      <c r="CA732" s="872"/>
      <c r="CB732" s="872">
        <v>0.77695251988935476</v>
      </c>
      <c r="CC732" s="872">
        <v>0.77695251988935476</v>
      </c>
      <c r="CD732" s="872">
        <v>0.77695251988935476</v>
      </c>
      <c r="CE732" s="872">
        <v>0.77695251988935476</v>
      </c>
      <c r="CF732" s="872">
        <v>0.77695251988935476</v>
      </c>
      <c r="CG732" s="872">
        <v>0.77695251988935476</v>
      </c>
      <c r="CH732" s="872">
        <v>0.77695251988935476</v>
      </c>
      <c r="CI732" s="872">
        <v>0.77695251988935476</v>
      </c>
      <c r="CJ732" s="872">
        <v>0.77695251988935476</v>
      </c>
      <c r="CK732" s="872">
        <v>0.77695251988935476</v>
      </c>
      <c r="CL732" s="872">
        <v>0.77695251988935476</v>
      </c>
      <c r="CM732" s="872">
        <v>0.77695251988935476</v>
      </c>
      <c r="CN732" s="872">
        <v>0.77695251988935476</v>
      </c>
      <c r="CO732" s="872">
        <v>0.77695251988935476</v>
      </c>
      <c r="CP732" s="872">
        <v>0.77695251988935476</v>
      </c>
      <c r="CQ732" s="872">
        <v>0.77695251988935476</v>
      </c>
      <c r="CR732" s="872">
        <v>0.77695251988935476</v>
      </c>
      <c r="CS732" s="872">
        <v>0.77695251988935476</v>
      </c>
      <c r="CT732" s="872">
        <v>0.77695251988935476</v>
      </c>
      <c r="CU732" s="872">
        <v>0.77695251988935476</v>
      </c>
      <c r="CV732" s="872">
        <v>0.77695251988935476</v>
      </c>
      <c r="CW732" s="872">
        <v>0.77695251988935476</v>
      </c>
      <c r="CX732" s="872">
        <v>0.77695251988935476</v>
      </c>
      <c r="CY732" s="872">
        <v>0.77695251988935476</v>
      </c>
      <c r="CZ732" s="872">
        <v>0.77695251988935476</v>
      </c>
      <c r="DA732" s="872">
        <v>0.77695251988935476</v>
      </c>
    </row>
    <row r="733" spans="2:105">
      <c r="B733" s="872"/>
      <c r="C733" s="873" t="s">
        <v>682</v>
      </c>
      <c r="D733" s="872"/>
      <c r="E733" s="872" t="s">
        <v>22</v>
      </c>
      <c r="F733" s="872" t="s">
        <v>828</v>
      </c>
      <c r="G733" s="872"/>
      <c r="H733" s="872">
        <v>2014</v>
      </c>
      <c r="I733" s="872"/>
      <c r="J733" s="872">
        <v>126429</v>
      </c>
      <c r="K733" s="872"/>
      <c r="L733" s="764" t="s">
        <v>384</v>
      </c>
      <c r="M733" s="872"/>
      <c r="N733" s="872"/>
      <c r="O733" s="872"/>
      <c r="P733" s="872"/>
      <c r="Q733" s="872"/>
      <c r="R733" s="872"/>
      <c r="S733" s="872"/>
      <c r="T733" s="872"/>
      <c r="U733" s="872" t="s">
        <v>764</v>
      </c>
      <c r="V733" s="872"/>
      <c r="W733" s="872">
        <v>41789</v>
      </c>
      <c r="X733" s="872"/>
      <c r="Y733" s="872"/>
      <c r="Z733" s="872"/>
      <c r="AA733" s="872"/>
      <c r="AB733" s="872"/>
      <c r="AC733" s="872"/>
      <c r="AD733" s="872"/>
      <c r="AE733" s="872"/>
      <c r="AF733" s="872"/>
      <c r="AG733" s="872"/>
      <c r="AH733" s="872"/>
      <c r="AI733" s="872"/>
      <c r="AJ733" s="872"/>
      <c r="AK733" s="872"/>
      <c r="AL733" s="872"/>
      <c r="AM733" s="872"/>
      <c r="AN733" s="872"/>
      <c r="AO733" s="872"/>
      <c r="AP733" s="872"/>
      <c r="AQ733" s="872"/>
      <c r="AR733" s="872"/>
      <c r="AS733" s="872"/>
      <c r="AT733" s="872"/>
      <c r="AU733" s="872"/>
      <c r="AV733" s="872"/>
      <c r="AW733" s="872"/>
      <c r="AX733" s="872"/>
      <c r="AY733" s="872"/>
      <c r="AZ733" s="872"/>
      <c r="BA733" s="872">
        <v>6213.9149772527608</v>
      </c>
      <c r="BB733" s="872">
        <v>6213.9149772527608</v>
      </c>
      <c r="BC733" s="872">
        <v>6213.9149772527608</v>
      </c>
      <c r="BD733" s="872">
        <v>6213.9149772527608</v>
      </c>
      <c r="BE733" s="872">
        <v>6213.9149772527608</v>
      </c>
      <c r="BF733" s="872">
        <v>6213.9149772527608</v>
      </c>
      <c r="BG733" s="872">
        <v>6213.9149772527608</v>
      </c>
      <c r="BH733" s="872">
        <v>6213.9149772527608</v>
      </c>
      <c r="BI733" s="872">
        <v>6213.9149772527608</v>
      </c>
      <c r="BJ733" s="872">
        <v>6213.9149772527608</v>
      </c>
      <c r="BK733" s="872">
        <v>6213.9149772527608</v>
      </c>
      <c r="BL733" s="872">
        <v>6213.9149772527608</v>
      </c>
      <c r="BM733" s="872">
        <v>6213.9149772527608</v>
      </c>
      <c r="BN733" s="872">
        <v>6213.9149772527608</v>
      </c>
      <c r="BO733" s="872">
        <v>6213.9149772527608</v>
      </c>
      <c r="BP733" s="872">
        <v>6213.9149772527608</v>
      </c>
      <c r="BQ733" s="872">
        <v>6213.9149772527608</v>
      </c>
      <c r="BR733" s="872">
        <v>6213.9149772527608</v>
      </c>
      <c r="BS733" s="872">
        <v>6213.9149772527608</v>
      </c>
      <c r="BT733" s="872">
        <v>6213.9149772527608</v>
      </c>
      <c r="BU733" s="872">
        <v>6213.9149772527608</v>
      </c>
      <c r="BV733" s="872">
        <v>6213.9149772527608</v>
      </c>
      <c r="BW733" s="872">
        <v>6213.9149772527608</v>
      </c>
      <c r="BX733" s="872">
        <v>6213.9149772527608</v>
      </c>
      <c r="BY733" s="872">
        <v>6213.9149772527608</v>
      </c>
      <c r="BZ733" s="872">
        <v>6213.9149772527608</v>
      </c>
      <c r="CA733" s="872"/>
      <c r="CB733" s="872">
        <v>1.7838195609704575</v>
      </c>
      <c r="CC733" s="872">
        <v>1.7838195609704575</v>
      </c>
      <c r="CD733" s="872">
        <v>1.7838195609704575</v>
      </c>
      <c r="CE733" s="872">
        <v>1.7838195609704575</v>
      </c>
      <c r="CF733" s="872">
        <v>1.7838195609704575</v>
      </c>
      <c r="CG733" s="872">
        <v>1.7838195609704575</v>
      </c>
      <c r="CH733" s="872">
        <v>1.7838195609704575</v>
      </c>
      <c r="CI733" s="872">
        <v>1.7838195609704575</v>
      </c>
      <c r="CJ733" s="872">
        <v>1.7838195609704575</v>
      </c>
      <c r="CK733" s="872">
        <v>1.7838195609704575</v>
      </c>
      <c r="CL733" s="872">
        <v>1.7838195609704575</v>
      </c>
      <c r="CM733" s="872">
        <v>1.7838195609704575</v>
      </c>
      <c r="CN733" s="872">
        <v>1.7838195609704575</v>
      </c>
      <c r="CO733" s="872">
        <v>1.7838195609704575</v>
      </c>
      <c r="CP733" s="872">
        <v>1.7838195609704575</v>
      </c>
      <c r="CQ733" s="872">
        <v>1.7838195609704575</v>
      </c>
      <c r="CR733" s="872">
        <v>1.7838195609704575</v>
      </c>
      <c r="CS733" s="872">
        <v>1.7838195609704575</v>
      </c>
      <c r="CT733" s="872">
        <v>1.7838195609704575</v>
      </c>
      <c r="CU733" s="872">
        <v>1.7838195609704575</v>
      </c>
      <c r="CV733" s="872">
        <v>1.7838195609704575</v>
      </c>
      <c r="CW733" s="872">
        <v>1.7838195609704575</v>
      </c>
      <c r="CX733" s="872">
        <v>1.7838195609704575</v>
      </c>
      <c r="CY733" s="872">
        <v>1.7838195609704575</v>
      </c>
      <c r="CZ733" s="872">
        <v>1.7838195609704575</v>
      </c>
      <c r="DA733" s="872">
        <v>1.7838195609704575</v>
      </c>
    </row>
    <row r="734" spans="2:105">
      <c r="B734" s="872"/>
      <c r="C734" s="873" t="s">
        <v>682</v>
      </c>
      <c r="D734" s="872"/>
      <c r="E734" s="872" t="s">
        <v>22</v>
      </c>
      <c r="F734" s="872" t="s">
        <v>828</v>
      </c>
      <c r="G734" s="872"/>
      <c r="H734" s="872">
        <v>2014</v>
      </c>
      <c r="I734" s="872"/>
      <c r="J734" s="872">
        <v>126429</v>
      </c>
      <c r="K734" s="872"/>
      <c r="L734" s="764" t="s">
        <v>384</v>
      </c>
      <c r="M734" s="872"/>
      <c r="N734" s="872"/>
      <c r="O734" s="872"/>
      <c r="P734" s="872"/>
      <c r="Q734" s="872"/>
      <c r="R734" s="872"/>
      <c r="S734" s="872"/>
      <c r="T734" s="872"/>
      <c r="U734" s="872" t="s">
        <v>764</v>
      </c>
      <c r="V734" s="872"/>
      <c r="W734" s="872">
        <v>41789</v>
      </c>
      <c r="X734" s="872"/>
      <c r="Y734" s="872"/>
      <c r="Z734" s="872"/>
      <c r="AA734" s="872"/>
      <c r="AB734" s="872"/>
      <c r="AC734" s="872"/>
      <c r="AD734" s="872"/>
      <c r="AE734" s="872"/>
      <c r="AF734" s="872"/>
      <c r="AG734" s="872"/>
      <c r="AH734" s="872"/>
      <c r="AI734" s="872"/>
      <c r="AJ734" s="872"/>
      <c r="AK734" s="872"/>
      <c r="AL734" s="872"/>
      <c r="AM734" s="872"/>
      <c r="AN734" s="872"/>
      <c r="AO734" s="872"/>
      <c r="AP734" s="872"/>
      <c r="AQ734" s="872"/>
      <c r="AR734" s="872"/>
      <c r="AS734" s="872"/>
      <c r="AT734" s="872"/>
      <c r="AU734" s="872"/>
      <c r="AV734" s="872"/>
      <c r="AW734" s="872"/>
      <c r="AX734" s="872"/>
      <c r="AY734" s="872"/>
      <c r="AZ734" s="872"/>
      <c r="BA734" s="872">
        <v>9735.1334643626597</v>
      </c>
      <c r="BB734" s="872">
        <v>9735.1334643626597</v>
      </c>
      <c r="BC734" s="872">
        <v>9735.1334643626597</v>
      </c>
      <c r="BD734" s="872">
        <v>9735.1334643626597</v>
      </c>
      <c r="BE734" s="872">
        <v>9735.1334643626597</v>
      </c>
      <c r="BF734" s="872">
        <v>9735.1334643626597</v>
      </c>
      <c r="BG734" s="872">
        <v>9735.1334643626597</v>
      </c>
      <c r="BH734" s="872">
        <v>9735.1334643626597</v>
      </c>
      <c r="BI734" s="872">
        <v>9735.1334643626597</v>
      </c>
      <c r="BJ734" s="872">
        <v>9735.1334643626597</v>
      </c>
      <c r="BK734" s="872">
        <v>9735.1334643626597</v>
      </c>
      <c r="BL734" s="872">
        <v>9735.1334643626597</v>
      </c>
      <c r="BM734" s="872">
        <v>9735.1334643626597</v>
      </c>
      <c r="BN734" s="872">
        <v>9735.1334643626597</v>
      </c>
      <c r="BO734" s="872">
        <v>9735.1334643626597</v>
      </c>
      <c r="BP734" s="872">
        <v>9735.1334643626597</v>
      </c>
      <c r="BQ734" s="872">
        <v>9735.1334643626597</v>
      </c>
      <c r="BR734" s="872">
        <v>9735.1334643626597</v>
      </c>
      <c r="BS734" s="872">
        <v>9735.1334643626597</v>
      </c>
      <c r="BT734" s="872">
        <v>9735.1334643626597</v>
      </c>
      <c r="BU734" s="872">
        <v>9735.1334643626597</v>
      </c>
      <c r="BV734" s="872">
        <v>9735.1334643626597</v>
      </c>
      <c r="BW734" s="872">
        <v>9735.1334643626597</v>
      </c>
      <c r="BX734" s="872">
        <v>9735.1334643626597</v>
      </c>
      <c r="BY734" s="872">
        <v>9735.1334643626597</v>
      </c>
      <c r="BZ734" s="872">
        <v>9735.1334643626597</v>
      </c>
      <c r="CA734" s="872"/>
      <c r="CB734" s="872">
        <v>2.7946506455203832</v>
      </c>
      <c r="CC734" s="872">
        <v>2.7946506455203832</v>
      </c>
      <c r="CD734" s="872">
        <v>2.7946506455203832</v>
      </c>
      <c r="CE734" s="872">
        <v>2.7946506455203832</v>
      </c>
      <c r="CF734" s="872">
        <v>2.7946506455203832</v>
      </c>
      <c r="CG734" s="872">
        <v>2.7946506455203832</v>
      </c>
      <c r="CH734" s="872">
        <v>2.7946506455203832</v>
      </c>
      <c r="CI734" s="872">
        <v>2.7946506455203832</v>
      </c>
      <c r="CJ734" s="872">
        <v>2.7946506455203832</v>
      </c>
      <c r="CK734" s="872">
        <v>2.7946506455203832</v>
      </c>
      <c r="CL734" s="872">
        <v>2.7946506455203832</v>
      </c>
      <c r="CM734" s="872">
        <v>2.7946506455203832</v>
      </c>
      <c r="CN734" s="872">
        <v>2.7946506455203832</v>
      </c>
      <c r="CO734" s="872">
        <v>2.7946506455203832</v>
      </c>
      <c r="CP734" s="872">
        <v>2.7946506455203832</v>
      </c>
      <c r="CQ734" s="872">
        <v>2.7946506455203832</v>
      </c>
      <c r="CR734" s="872">
        <v>2.7946506455203832</v>
      </c>
      <c r="CS734" s="872">
        <v>2.7946506455203832</v>
      </c>
      <c r="CT734" s="872">
        <v>2.7946506455203832</v>
      </c>
      <c r="CU734" s="872">
        <v>2.7946506455203832</v>
      </c>
      <c r="CV734" s="872">
        <v>2.7946506455203832</v>
      </c>
      <c r="CW734" s="872">
        <v>2.7946506455203832</v>
      </c>
      <c r="CX734" s="872">
        <v>2.7946506455203832</v>
      </c>
      <c r="CY734" s="872">
        <v>2.7946506455203832</v>
      </c>
      <c r="CZ734" s="872">
        <v>2.7946506455203832</v>
      </c>
      <c r="DA734" s="872">
        <v>2.7946506455203832</v>
      </c>
    </row>
    <row r="735" spans="2:105">
      <c r="B735" s="872"/>
      <c r="C735" s="873" t="s">
        <v>682</v>
      </c>
      <c r="D735" s="872"/>
      <c r="E735" s="872" t="s">
        <v>22</v>
      </c>
      <c r="F735" s="872" t="s">
        <v>828</v>
      </c>
      <c r="G735" s="872"/>
      <c r="H735" s="872">
        <v>2014</v>
      </c>
      <c r="I735" s="872"/>
      <c r="J735" s="872">
        <v>126663</v>
      </c>
      <c r="K735" s="872"/>
      <c r="L735" s="764" t="s">
        <v>384</v>
      </c>
      <c r="M735" s="872"/>
      <c r="N735" s="872"/>
      <c r="O735" s="872"/>
      <c r="P735" s="872"/>
      <c r="Q735" s="872"/>
      <c r="R735" s="872"/>
      <c r="S735" s="872"/>
      <c r="T735" s="872"/>
      <c r="U735" s="872" t="s">
        <v>764</v>
      </c>
      <c r="V735" s="872"/>
      <c r="W735" s="872">
        <v>41880</v>
      </c>
      <c r="X735" s="872"/>
      <c r="Y735" s="872"/>
      <c r="Z735" s="872"/>
      <c r="AA735" s="872"/>
      <c r="AB735" s="872"/>
      <c r="AC735" s="872"/>
      <c r="AD735" s="872"/>
      <c r="AE735" s="872"/>
      <c r="AF735" s="872"/>
      <c r="AG735" s="872"/>
      <c r="AH735" s="872"/>
      <c r="AI735" s="872"/>
      <c r="AJ735" s="872"/>
      <c r="AK735" s="872"/>
      <c r="AL735" s="872"/>
      <c r="AM735" s="872"/>
      <c r="AN735" s="872"/>
      <c r="AO735" s="872"/>
      <c r="AP735" s="872"/>
      <c r="AQ735" s="872"/>
      <c r="AR735" s="872"/>
      <c r="AS735" s="872"/>
      <c r="AT735" s="872"/>
      <c r="AU735" s="872"/>
      <c r="AV735" s="872"/>
      <c r="AW735" s="872"/>
      <c r="AX735" s="872"/>
      <c r="AY735" s="872"/>
      <c r="AZ735" s="872"/>
      <c r="BA735" s="872">
        <v>3521.2184871098984</v>
      </c>
      <c r="BB735" s="872">
        <v>3521.2184871098984</v>
      </c>
      <c r="BC735" s="872">
        <v>3521.2184871098984</v>
      </c>
      <c r="BD735" s="872">
        <v>3521.2184871098984</v>
      </c>
      <c r="BE735" s="872">
        <v>3521.2184871098984</v>
      </c>
      <c r="BF735" s="872">
        <v>3521.2184871098984</v>
      </c>
      <c r="BG735" s="872">
        <v>3521.2184871098984</v>
      </c>
      <c r="BH735" s="872">
        <v>3521.2184871098984</v>
      </c>
      <c r="BI735" s="872">
        <v>3521.2184871098984</v>
      </c>
      <c r="BJ735" s="872">
        <v>3521.2184871098984</v>
      </c>
      <c r="BK735" s="872">
        <v>3521.2184871098984</v>
      </c>
      <c r="BL735" s="872">
        <v>3521.2184871098984</v>
      </c>
      <c r="BM735" s="872">
        <v>3521.2184871098984</v>
      </c>
      <c r="BN735" s="872">
        <v>3521.2184871098984</v>
      </c>
      <c r="BO735" s="872">
        <v>3521.2184871098984</v>
      </c>
      <c r="BP735" s="872">
        <v>3521.2184871098984</v>
      </c>
      <c r="BQ735" s="872">
        <v>3521.2184871098984</v>
      </c>
      <c r="BR735" s="872">
        <v>3521.2184871098984</v>
      </c>
      <c r="BS735" s="872">
        <v>3521.2184871098984</v>
      </c>
      <c r="BT735" s="872">
        <v>3521.2184871098984</v>
      </c>
      <c r="BU735" s="872">
        <v>3521.2184871098984</v>
      </c>
      <c r="BV735" s="872">
        <v>3521.2184871098984</v>
      </c>
      <c r="BW735" s="872">
        <v>3521.2184871098984</v>
      </c>
      <c r="BX735" s="872">
        <v>3521.2184871098984</v>
      </c>
      <c r="BY735" s="872">
        <v>3521.2184871098984</v>
      </c>
      <c r="BZ735" s="872">
        <v>3521.2184871098984</v>
      </c>
      <c r="CA735" s="872"/>
      <c r="CB735" s="872">
        <v>1.0108310845499258</v>
      </c>
      <c r="CC735" s="872">
        <v>1.0108310845499258</v>
      </c>
      <c r="CD735" s="872">
        <v>1.0108310845499258</v>
      </c>
      <c r="CE735" s="872">
        <v>1.0108310845499258</v>
      </c>
      <c r="CF735" s="872">
        <v>1.0108310845499258</v>
      </c>
      <c r="CG735" s="872">
        <v>1.0108310845499258</v>
      </c>
      <c r="CH735" s="872">
        <v>1.0108310845499258</v>
      </c>
      <c r="CI735" s="872">
        <v>1.0108310845499258</v>
      </c>
      <c r="CJ735" s="872">
        <v>1.0108310845499258</v>
      </c>
      <c r="CK735" s="872">
        <v>1.0108310845499258</v>
      </c>
      <c r="CL735" s="872">
        <v>1.0108310845499258</v>
      </c>
      <c r="CM735" s="872">
        <v>1.0108310845499258</v>
      </c>
      <c r="CN735" s="872">
        <v>1.0108310845499258</v>
      </c>
      <c r="CO735" s="872">
        <v>1.0108310845499258</v>
      </c>
      <c r="CP735" s="872">
        <v>1.0108310845499258</v>
      </c>
      <c r="CQ735" s="872">
        <v>1.0108310845499258</v>
      </c>
      <c r="CR735" s="872">
        <v>1.0108310845499258</v>
      </c>
      <c r="CS735" s="872">
        <v>1.0108310845499258</v>
      </c>
      <c r="CT735" s="872">
        <v>1.0108310845499258</v>
      </c>
      <c r="CU735" s="872">
        <v>1.0108310845499258</v>
      </c>
      <c r="CV735" s="872">
        <v>1.0108310845499258</v>
      </c>
      <c r="CW735" s="872">
        <v>1.0108310845499258</v>
      </c>
      <c r="CX735" s="872">
        <v>1.0108310845499258</v>
      </c>
      <c r="CY735" s="872">
        <v>1.0108310845499258</v>
      </c>
      <c r="CZ735" s="872">
        <v>1.0108310845499258</v>
      </c>
      <c r="DA735" s="872">
        <v>1.0108310845499258</v>
      </c>
    </row>
    <row r="736" spans="2:105">
      <c r="B736" s="872"/>
      <c r="C736" s="873" t="s">
        <v>682</v>
      </c>
      <c r="D736" s="872"/>
      <c r="E736" s="872" t="s">
        <v>22</v>
      </c>
      <c r="F736" s="872" t="s">
        <v>828</v>
      </c>
      <c r="G736" s="872"/>
      <c r="H736" s="872">
        <v>2014</v>
      </c>
      <c r="I736" s="872"/>
      <c r="J736" s="872">
        <v>126916</v>
      </c>
      <c r="K736" s="872"/>
      <c r="L736" s="764" t="s">
        <v>384</v>
      </c>
      <c r="M736" s="872"/>
      <c r="N736" s="872"/>
      <c r="O736" s="872"/>
      <c r="P736" s="872"/>
      <c r="Q736" s="872"/>
      <c r="R736" s="872"/>
      <c r="S736" s="872"/>
      <c r="T736" s="872"/>
      <c r="U736" s="872" t="s">
        <v>763</v>
      </c>
      <c r="V736" s="872"/>
      <c r="W736" s="872">
        <v>41985</v>
      </c>
      <c r="X736" s="872"/>
      <c r="Y736" s="872"/>
      <c r="Z736" s="872"/>
      <c r="AA736" s="872"/>
      <c r="AB736" s="872"/>
      <c r="AC736" s="872"/>
      <c r="AD736" s="872"/>
      <c r="AE736" s="872"/>
      <c r="AF736" s="872"/>
      <c r="AG736" s="872"/>
      <c r="AH736" s="872"/>
      <c r="AI736" s="872"/>
      <c r="AJ736" s="872"/>
      <c r="AK736" s="872"/>
      <c r="AL736" s="872"/>
      <c r="AM736" s="872"/>
      <c r="AN736" s="872"/>
      <c r="AO736" s="872"/>
      <c r="AP736" s="872"/>
      <c r="AQ736" s="872"/>
      <c r="AR736" s="872"/>
      <c r="AS736" s="872"/>
      <c r="AT736" s="872"/>
      <c r="AU736" s="872"/>
      <c r="AV736" s="872"/>
      <c r="AW736" s="872"/>
      <c r="AX736" s="872"/>
      <c r="AY736" s="872"/>
      <c r="AZ736" s="872"/>
      <c r="BA736" s="872">
        <v>5770.1033772131741</v>
      </c>
      <c r="BB736" s="872">
        <v>5770.1033772131741</v>
      </c>
      <c r="BC736" s="872">
        <v>5770.1033772131741</v>
      </c>
      <c r="BD736" s="872">
        <v>5770.1033772131741</v>
      </c>
      <c r="BE736" s="872">
        <v>5770.1033772131741</v>
      </c>
      <c r="BF736" s="872">
        <v>5770.1033772131741</v>
      </c>
      <c r="BG736" s="872">
        <v>5770.1033772131741</v>
      </c>
      <c r="BH736" s="872">
        <v>5770.1033772131741</v>
      </c>
      <c r="BI736" s="872">
        <v>5770.1033772131741</v>
      </c>
      <c r="BJ736" s="872">
        <v>5770.1033772131741</v>
      </c>
      <c r="BK736" s="872">
        <v>5770.1033772131741</v>
      </c>
      <c r="BL736" s="872">
        <v>5770.1033772131741</v>
      </c>
      <c r="BM736" s="872">
        <v>5770.1033772131741</v>
      </c>
      <c r="BN736" s="872">
        <v>5770.1033772131741</v>
      </c>
      <c r="BO736" s="872">
        <v>5770.1033772131741</v>
      </c>
      <c r="BP736" s="872">
        <v>5770.1033772131741</v>
      </c>
      <c r="BQ736" s="872">
        <v>5770.1033772131741</v>
      </c>
      <c r="BR736" s="872">
        <v>5770.1033772131741</v>
      </c>
      <c r="BS736" s="872">
        <v>5770.1033772131741</v>
      </c>
      <c r="BT736" s="872">
        <v>5770.1033772131741</v>
      </c>
      <c r="BU736" s="872">
        <v>5770.1033772131741</v>
      </c>
      <c r="BV736" s="872">
        <v>5770.1033772131741</v>
      </c>
      <c r="BW736" s="872">
        <v>5770.1033772131741</v>
      </c>
      <c r="BX736" s="872">
        <v>5770.1033772131741</v>
      </c>
      <c r="BY736" s="872">
        <v>5770.1033772131741</v>
      </c>
      <c r="BZ736" s="872">
        <v>5770.1033772131741</v>
      </c>
      <c r="CA736" s="872"/>
      <c r="CB736" s="872">
        <v>5.1222994757746179</v>
      </c>
      <c r="CC736" s="872">
        <v>5.1222994757746179</v>
      </c>
      <c r="CD736" s="872">
        <v>5.1222994757746179</v>
      </c>
      <c r="CE736" s="872">
        <v>5.1222994757746179</v>
      </c>
      <c r="CF736" s="872">
        <v>5.1222994757746179</v>
      </c>
      <c r="CG736" s="872">
        <v>5.1222994757746179</v>
      </c>
      <c r="CH736" s="872">
        <v>5.1222994757746179</v>
      </c>
      <c r="CI736" s="872">
        <v>5.1222994757746179</v>
      </c>
      <c r="CJ736" s="872">
        <v>5.1222994757746179</v>
      </c>
      <c r="CK736" s="872">
        <v>5.1222994757746179</v>
      </c>
      <c r="CL736" s="872">
        <v>5.1222994757746179</v>
      </c>
      <c r="CM736" s="872">
        <v>5.1222994757746179</v>
      </c>
      <c r="CN736" s="872">
        <v>5.1222994757746179</v>
      </c>
      <c r="CO736" s="872">
        <v>5.1222994757746179</v>
      </c>
      <c r="CP736" s="872">
        <v>5.1222994757746179</v>
      </c>
      <c r="CQ736" s="872">
        <v>5.1222994757746179</v>
      </c>
      <c r="CR736" s="872">
        <v>5.1222994757746179</v>
      </c>
      <c r="CS736" s="872">
        <v>5.1222994757746179</v>
      </c>
      <c r="CT736" s="872">
        <v>5.1222994757746179</v>
      </c>
      <c r="CU736" s="872">
        <v>5.1222994757746179</v>
      </c>
      <c r="CV736" s="872">
        <v>5.1222994757746179</v>
      </c>
      <c r="CW736" s="872">
        <v>5.1222994757746179</v>
      </c>
      <c r="CX736" s="872">
        <v>5.1222994757746179</v>
      </c>
      <c r="CY736" s="872">
        <v>5.1222994757746179</v>
      </c>
      <c r="CZ736" s="872">
        <v>5.1222994757746179</v>
      </c>
      <c r="DA736" s="872">
        <v>5.1222994757746179</v>
      </c>
    </row>
    <row r="737" spans="2:105">
      <c r="B737" s="872"/>
      <c r="C737" s="873" t="s">
        <v>682</v>
      </c>
      <c r="D737" s="872"/>
      <c r="E737" s="872" t="s">
        <v>22</v>
      </c>
      <c r="F737" s="872" t="s">
        <v>828</v>
      </c>
      <c r="G737" s="872"/>
      <c r="H737" s="872">
        <v>2014</v>
      </c>
      <c r="I737" s="872"/>
      <c r="J737" s="872">
        <v>126916</v>
      </c>
      <c r="K737" s="872"/>
      <c r="L737" s="764" t="s">
        <v>384</v>
      </c>
      <c r="M737" s="872"/>
      <c r="N737" s="872"/>
      <c r="O737" s="872"/>
      <c r="P737" s="872"/>
      <c r="Q737" s="872"/>
      <c r="R737" s="872"/>
      <c r="S737" s="872"/>
      <c r="T737" s="872"/>
      <c r="U737" s="872" t="s">
        <v>763</v>
      </c>
      <c r="V737" s="872"/>
      <c r="W737" s="872">
        <v>41985</v>
      </c>
      <c r="X737" s="872"/>
      <c r="Y737" s="872"/>
      <c r="Z737" s="872"/>
      <c r="AA737" s="872"/>
      <c r="AB737" s="872"/>
      <c r="AC737" s="872"/>
      <c r="AD737" s="872"/>
      <c r="AE737" s="872"/>
      <c r="AF737" s="872"/>
      <c r="AG737" s="872"/>
      <c r="AH737" s="872"/>
      <c r="AI737" s="872"/>
      <c r="AJ737" s="872"/>
      <c r="AK737" s="872"/>
      <c r="AL737" s="872"/>
      <c r="AM737" s="872"/>
      <c r="AN737" s="872"/>
      <c r="AO737" s="872"/>
      <c r="AP737" s="872"/>
      <c r="AQ737" s="872"/>
      <c r="AR737" s="872"/>
      <c r="AS737" s="872"/>
      <c r="AT737" s="872"/>
      <c r="AU737" s="872"/>
      <c r="AV737" s="872"/>
      <c r="AW737" s="872"/>
      <c r="AX737" s="872"/>
      <c r="AY737" s="872"/>
      <c r="AZ737" s="872"/>
      <c r="BA737" s="872">
        <v>66999.174500730733</v>
      </c>
      <c r="BB737" s="872">
        <v>66999.174500730733</v>
      </c>
      <c r="BC737" s="872">
        <v>66999.174500730733</v>
      </c>
      <c r="BD737" s="872">
        <v>66999.174500730733</v>
      </c>
      <c r="BE737" s="872">
        <v>66999.174500730733</v>
      </c>
      <c r="BF737" s="872">
        <v>66999.174500730733</v>
      </c>
      <c r="BG737" s="872">
        <v>66999.174500730733</v>
      </c>
      <c r="BH737" s="872">
        <v>66999.174500730733</v>
      </c>
      <c r="BI737" s="872">
        <v>66999.174500730733</v>
      </c>
      <c r="BJ737" s="872">
        <v>66999.174500730733</v>
      </c>
      <c r="BK737" s="872">
        <v>66999.174500730733</v>
      </c>
      <c r="BL737" s="872">
        <v>66999.174500730733</v>
      </c>
      <c r="BM737" s="872">
        <v>66999.174500730733</v>
      </c>
      <c r="BN737" s="872">
        <v>66999.174500730733</v>
      </c>
      <c r="BO737" s="872">
        <v>66999.174500730733</v>
      </c>
      <c r="BP737" s="872">
        <v>66999.174500730733</v>
      </c>
      <c r="BQ737" s="872">
        <v>66999.174500730733</v>
      </c>
      <c r="BR737" s="872">
        <v>66999.174500730733</v>
      </c>
      <c r="BS737" s="872">
        <v>66999.174500730733</v>
      </c>
      <c r="BT737" s="872">
        <v>66999.174500730733</v>
      </c>
      <c r="BU737" s="872">
        <v>66999.174500730733</v>
      </c>
      <c r="BV737" s="872">
        <v>66999.174500730733</v>
      </c>
      <c r="BW737" s="872">
        <v>66999.174500730733</v>
      </c>
      <c r="BX737" s="872">
        <v>66999.174500730733</v>
      </c>
      <c r="BY737" s="872">
        <v>66999.174500730733</v>
      </c>
      <c r="BZ737" s="872">
        <v>66999.174500730733</v>
      </c>
      <c r="CA737" s="872"/>
      <c r="CB737" s="872">
        <v>12.78666411612889</v>
      </c>
      <c r="CC737" s="872">
        <v>12.78666411612889</v>
      </c>
      <c r="CD737" s="872">
        <v>12.78666411612889</v>
      </c>
      <c r="CE737" s="872">
        <v>12.78666411612889</v>
      </c>
      <c r="CF737" s="872">
        <v>12.78666411612889</v>
      </c>
      <c r="CG737" s="872">
        <v>12.78666411612889</v>
      </c>
      <c r="CH737" s="872">
        <v>12.78666411612889</v>
      </c>
      <c r="CI737" s="872">
        <v>12.78666411612889</v>
      </c>
      <c r="CJ737" s="872">
        <v>12.78666411612889</v>
      </c>
      <c r="CK737" s="872">
        <v>12.78666411612889</v>
      </c>
      <c r="CL737" s="872">
        <v>12.78666411612889</v>
      </c>
      <c r="CM737" s="872">
        <v>12.78666411612889</v>
      </c>
      <c r="CN737" s="872">
        <v>12.78666411612889</v>
      </c>
      <c r="CO737" s="872">
        <v>12.78666411612889</v>
      </c>
      <c r="CP737" s="872">
        <v>12.78666411612889</v>
      </c>
      <c r="CQ737" s="872">
        <v>12.78666411612889</v>
      </c>
      <c r="CR737" s="872">
        <v>12.78666411612889</v>
      </c>
      <c r="CS737" s="872">
        <v>12.78666411612889</v>
      </c>
      <c r="CT737" s="872">
        <v>12.78666411612889</v>
      </c>
      <c r="CU737" s="872">
        <v>12.78666411612889</v>
      </c>
      <c r="CV737" s="872">
        <v>12.78666411612889</v>
      </c>
      <c r="CW737" s="872">
        <v>12.78666411612889</v>
      </c>
      <c r="CX737" s="872">
        <v>12.78666411612889</v>
      </c>
      <c r="CY737" s="872">
        <v>12.78666411612889</v>
      </c>
      <c r="CZ737" s="872">
        <v>12.78666411612889</v>
      </c>
      <c r="DA737" s="872">
        <v>12.78666411612889</v>
      </c>
    </row>
    <row r="738" spans="2:105">
      <c r="B738" s="872"/>
      <c r="C738" s="873" t="s">
        <v>682</v>
      </c>
      <c r="D738" s="872"/>
      <c r="E738" s="872" t="s">
        <v>22</v>
      </c>
      <c r="F738" s="872" t="s">
        <v>828</v>
      </c>
      <c r="G738" s="872"/>
      <c r="H738" s="872">
        <v>2014</v>
      </c>
      <c r="I738" s="872"/>
      <c r="J738" s="872">
        <v>127245</v>
      </c>
      <c r="K738" s="872"/>
      <c r="L738" s="764" t="s">
        <v>384</v>
      </c>
      <c r="M738" s="872"/>
      <c r="N738" s="872"/>
      <c r="O738" s="872"/>
      <c r="P738" s="872"/>
      <c r="Q738" s="872"/>
      <c r="R738" s="872"/>
      <c r="S738" s="872"/>
      <c r="T738" s="872"/>
      <c r="U738" s="872" t="s">
        <v>764</v>
      </c>
      <c r="V738" s="872"/>
      <c r="W738" s="872">
        <v>41886</v>
      </c>
      <c r="X738" s="872"/>
      <c r="Y738" s="872"/>
      <c r="Z738" s="872"/>
      <c r="AA738" s="872"/>
      <c r="AB738" s="872"/>
      <c r="AC738" s="872"/>
      <c r="AD738" s="872"/>
      <c r="AE738" s="872"/>
      <c r="AF738" s="872"/>
      <c r="AG738" s="872"/>
      <c r="AH738" s="872"/>
      <c r="AI738" s="872"/>
      <c r="AJ738" s="872"/>
      <c r="AK738" s="872"/>
      <c r="AL738" s="872"/>
      <c r="AM738" s="872"/>
      <c r="AN738" s="872"/>
      <c r="AO738" s="872"/>
      <c r="AP738" s="872"/>
      <c r="AQ738" s="872"/>
      <c r="AR738" s="872"/>
      <c r="AS738" s="872"/>
      <c r="AT738" s="872"/>
      <c r="AU738" s="872"/>
      <c r="AV738" s="872"/>
      <c r="AW738" s="872"/>
      <c r="AX738" s="872"/>
      <c r="AY738" s="872"/>
      <c r="AZ738" s="872"/>
      <c r="BA738" s="872">
        <v>10970.304107875001</v>
      </c>
      <c r="BB738" s="872">
        <v>10970.304107875001</v>
      </c>
      <c r="BC738" s="872">
        <v>10970.304107875001</v>
      </c>
      <c r="BD738" s="872">
        <v>10970.304107875001</v>
      </c>
      <c r="BE738" s="872">
        <v>10970.304107875001</v>
      </c>
      <c r="BF738" s="872">
        <v>10970.304107875001</v>
      </c>
      <c r="BG738" s="872">
        <v>10970.304107875001</v>
      </c>
      <c r="BH738" s="872">
        <v>10970.304107875001</v>
      </c>
      <c r="BI738" s="872">
        <v>10970.304107875001</v>
      </c>
      <c r="BJ738" s="872">
        <v>10970.304107875001</v>
      </c>
      <c r="BK738" s="872">
        <v>10970.304107875001</v>
      </c>
      <c r="BL738" s="872">
        <v>10970.304107875001</v>
      </c>
      <c r="BM738" s="872">
        <v>10970.304107875001</v>
      </c>
      <c r="BN738" s="872">
        <v>10970.304107875001</v>
      </c>
      <c r="BO738" s="872">
        <v>10970.304107875001</v>
      </c>
      <c r="BP738" s="872">
        <v>10970.304107875001</v>
      </c>
      <c r="BQ738" s="872">
        <v>10970.304107875001</v>
      </c>
      <c r="BR738" s="872">
        <v>10970.304107875001</v>
      </c>
      <c r="BS738" s="872">
        <v>10970.304107875001</v>
      </c>
      <c r="BT738" s="872">
        <v>10970.304107875001</v>
      </c>
      <c r="BU738" s="872">
        <v>10970.304107875001</v>
      </c>
      <c r="BV738" s="872">
        <v>10970.304107875001</v>
      </c>
      <c r="BW738" s="872">
        <v>10970.304107875001</v>
      </c>
      <c r="BX738" s="872">
        <v>10970.304107875001</v>
      </c>
      <c r="BY738" s="872">
        <v>10970.304107875001</v>
      </c>
      <c r="BZ738" s="872">
        <v>10970.304107875001</v>
      </c>
      <c r="CA738" s="872"/>
      <c r="CB738" s="872">
        <v>1.7018959959481104</v>
      </c>
      <c r="CC738" s="872">
        <v>1.7018959959481104</v>
      </c>
      <c r="CD738" s="872">
        <v>1.7018959959481104</v>
      </c>
      <c r="CE738" s="872">
        <v>1.7018959959481104</v>
      </c>
      <c r="CF738" s="872">
        <v>1.7018959959481104</v>
      </c>
      <c r="CG738" s="872">
        <v>1.7018959959481104</v>
      </c>
      <c r="CH738" s="872">
        <v>1.7018959959481104</v>
      </c>
      <c r="CI738" s="872">
        <v>1.7018959959481104</v>
      </c>
      <c r="CJ738" s="872">
        <v>1.7018959959481104</v>
      </c>
      <c r="CK738" s="872">
        <v>1.7018959959481104</v>
      </c>
      <c r="CL738" s="872">
        <v>1.7018959959481104</v>
      </c>
      <c r="CM738" s="872">
        <v>1.7018959959481104</v>
      </c>
      <c r="CN738" s="872">
        <v>1.7018959959481104</v>
      </c>
      <c r="CO738" s="872">
        <v>1.7018959959481104</v>
      </c>
      <c r="CP738" s="872">
        <v>1.7018959959481104</v>
      </c>
      <c r="CQ738" s="872">
        <v>1.7018959959481104</v>
      </c>
      <c r="CR738" s="872">
        <v>1.7018959959481104</v>
      </c>
      <c r="CS738" s="872">
        <v>1.7018959959481104</v>
      </c>
      <c r="CT738" s="872">
        <v>1.7018959959481104</v>
      </c>
      <c r="CU738" s="872">
        <v>1.7018959959481104</v>
      </c>
      <c r="CV738" s="872">
        <v>1.7018959959481104</v>
      </c>
      <c r="CW738" s="872">
        <v>1.7018959959481104</v>
      </c>
      <c r="CX738" s="872">
        <v>1.7018959959481104</v>
      </c>
      <c r="CY738" s="872">
        <v>1.7018959959481104</v>
      </c>
      <c r="CZ738" s="872">
        <v>1.7018959959481104</v>
      </c>
      <c r="DA738" s="872">
        <v>1.7018959959481104</v>
      </c>
    </row>
    <row r="739" spans="2:105">
      <c r="B739" s="872"/>
      <c r="C739" s="873" t="s">
        <v>682</v>
      </c>
      <c r="D739" s="872"/>
      <c r="E739" s="872" t="s">
        <v>22</v>
      </c>
      <c r="F739" s="872" t="s">
        <v>828</v>
      </c>
      <c r="G739" s="872"/>
      <c r="H739" s="872">
        <v>2014</v>
      </c>
      <c r="I739" s="872"/>
      <c r="J739" s="872">
        <v>127365</v>
      </c>
      <c r="K739" s="872"/>
      <c r="L739" s="764" t="s">
        <v>384</v>
      </c>
      <c r="M739" s="872"/>
      <c r="N739" s="872"/>
      <c r="O739" s="872"/>
      <c r="P739" s="872"/>
      <c r="Q739" s="872"/>
      <c r="R739" s="872"/>
      <c r="S739" s="872"/>
      <c r="T739" s="872"/>
      <c r="U739" s="872" t="s">
        <v>764</v>
      </c>
      <c r="V739" s="872"/>
      <c r="W739" s="872">
        <v>41751</v>
      </c>
      <c r="X739" s="872"/>
      <c r="Y739" s="872"/>
      <c r="Z739" s="872"/>
      <c r="AA739" s="872"/>
      <c r="AB739" s="872"/>
      <c r="AC739" s="872"/>
      <c r="AD739" s="872"/>
      <c r="AE739" s="872"/>
      <c r="AF739" s="872"/>
      <c r="AG739" s="872"/>
      <c r="AH739" s="872"/>
      <c r="AI739" s="872"/>
      <c r="AJ739" s="872"/>
      <c r="AK739" s="872"/>
      <c r="AL739" s="872"/>
      <c r="AM739" s="872"/>
      <c r="AN739" s="872"/>
      <c r="AO739" s="872"/>
      <c r="AP739" s="872"/>
      <c r="AQ739" s="872"/>
      <c r="AR739" s="872"/>
      <c r="AS739" s="872"/>
      <c r="AT739" s="872"/>
      <c r="AU739" s="872"/>
      <c r="AV739" s="872"/>
      <c r="AW739" s="872"/>
      <c r="AX739" s="872"/>
      <c r="AY739" s="872"/>
      <c r="AZ739" s="872"/>
      <c r="BA739" s="872">
        <v>184529.82935634194</v>
      </c>
      <c r="BB739" s="872">
        <v>184529.82935634194</v>
      </c>
      <c r="BC739" s="872">
        <v>184529.82935634194</v>
      </c>
      <c r="BD739" s="872">
        <v>184529.82935634194</v>
      </c>
      <c r="BE739" s="872">
        <v>184529.82935634194</v>
      </c>
      <c r="BF739" s="872">
        <v>184529.82935634194</v>
      </c>
      <c r="BG739" s="872">
        <v>184529.82935634194</v>
      </c>
      <c r="BH739" s="872">
        <v>184529.82935634194</v>
      </c>
      <c r="BI739" s="872">
        <v>184529.82935634194</v>
      </c>
      <c r="BJ739" s="872">
        <v>184529.82935634194</v>
      </c>
      <c r="BK739" s="872">
        <v>184529.82935634194</v>
      </c>
      <c r="BL739" s="872">
        <v>184529.82935634194</v>
      </c>
      <c r="BM739" s="872">
        <v>184529.82935634194</v>
      </c>
      <c r="BN739" s="872">
        <v>184529.82935634194</v>
      </c>
      <c r="BO739" s="872">
        <v>184529.82935634194</v>
      </c>
      <c r="BP739" s="872">
        <v>184529.82935634194</v>
      </c>
      <c r="BQ739" s="872">
        <v>184529.82935634194</v>
      </c>
      <c r="BR739" s="872">
        <v>184529.82935634194</v>
      </c>
      <c r="BS739" s="872">
        <v>184529.82935634194</v>
      </c>
      <c r="BT739" s="872">
        <v>184529.82935634194</v>
      </c>
      <c r="BU739" s="872">
        <v>184529.82935634194</v>
      </c>
      <c r="BV739" s="872">
        <v>184529.82935634194</v>
      </c>
      <c r="BW739" s="872">
        <v>184529.82935634194</v>
      </c>
      <c r="BX739" s="872">
        <v>184529.82935634194</v>
      </c>
      <c r="BY739" s="872">
        <v>184529.82935634194</v>
      </c>
      <c r="BZ739" s="872">
        <v>184529.82935634194</v>
      </c>
      <c r="CA739" s="872"/>
      <c r="CB739" s="872">
        <v>28.44186328225344</v>
      </c>
      <c r="CC739" s="872">
        <v>28.44186328225344</v>
      </c>
      <c r="CD739" s="872">
        <v>28.44186328225344</v>
      </c>
      <c r="CE739" s="872">
        <v>28.44186328225344</v>
      </c>
      <c r="CF739" s="872">
        <v>28.44186328225344</v>
      </c>
      <c r="CG739" s="872">
        <v>28.44186328225344</v>
      </c>
      <c r="CH739" s="872">
        <v>28.44186328225344</v>
      </c>
      <c r="CI739" s="872">
        <v>28.44186328225344</v>
      </c>
      <c r="CJ739" s="872">
        <v>28.44186328225344</v>
      </c>
      <c r="CK739" s="872">
        <v>28.44186328225344</v>
      </c>
      <c r="CL739" s="872">
        <v>28.44186328225344</v>
      </c>
      <c r="CM739" s="872">
        <v>28.44186328225344</v>
      </c>
      <c r="CN739" s="872">
        <v>28.44186328225344</v>
      </c>
      <c r="CO739" s="872">
        <v>28.44186328225344</v>
      </c>
      <c r="CP739" s="872">
        <v>28.44186328225344</v>
      </c>
      <c r="CQ739" s="872">
        <v>28.44186328225344</v>
      </c>
      <c r="CR739" s="872">
        <v>28.44186328225344</v>
      </c>
      <c r="CS739" s="872">
        <v>28.44186328225344</v>
      </c>
      <c r="CT739" s="872">
        <v>28.44186328225344</v>
      </c>
      <c r="CU739" s="872">
        <v>28.44186328225344</v>
      </c>
      <c r="CV739" s="872">
        <v>28.44186328225344</v>
      </c>
      <c r="CW739" s="872">
        <v>28.44186328225344</v>
      </c>
      <c r="CX739" s="872">
        <v>28.44186328225344</v>
      </c>
      <c r="CY739" s="872">
        <v>28.44186328225344</v>
      </c>
      <c r="CZ739" s="872">
        <v>28.44186328225344</v>
      </c>
      <c r="DA739" s="872">
        <v>28.44186328225344</v>
      </c>
    </row>
    <row r="740" spans="2:105">
      <c r="B740" s="872"/>
      <c r="C740" s="873" t="s">
        <v>682</v>
      </c>
      <c r="D740" s="872"/>
      <c r="E740" s="872" t="s">
        <v>22</v>
      </c>
      <c r="F740" s="872" t="s">
        <v>828</v>
      </c>
      <c r="G740" s="872"/>
      <c r="H740" s="872">
        <v>2014</v>
      </c>
      <c r="I740" s="872"/>
      <c r="J740" s="872">
        <v>127542</v>
      </c>
      <c r="K740" s="872"/>
      <c r="L740" s="764" t="s">
        <v>384</v>
      </c>
      <c r="M740" s="872"/>
      <c r="N740" s="872"/>
      <c r="O740" s="872"/>
      <c r="P740" s="872"/>
      <c r="Q740" s="872"/>
      <c r="R740" s="872"/>
      <c r="S740" s="872"/>
      <c r="T740" s="872"/>
      <c r="U740" s="872" t="s">
        <v>763</v>
      </c>
      <c r="V740" s="872"/>
      <c r="W740" s="872">
        <v>41823</v>
      </c>
      <c r="X740" s="872"/>
      <c r="Y740" s="872"/>
      <c r="Z740" s="872"/>
      <c r="AA740" s="872"/>
      <c r="AB740" s="872"/>
      <c r="AC740" s="872"/>
      <c r="AD740" s="872"/>
      <c r="AE740" s="872"/>
      <c r="AF740" s="872"/>
      <c r="AG740" s="872"/>
      <c r="AH740" s="872"/>
      <c r="AI740" s="872"/>
      <c r="AJ740" s="872"/>
      <c r="AK740" s="872"/>
      <c r="AL740" s="872"/>
      <c r="AM740" s="872"/>
      <c r="AN740" s="872"/>
      <c r="AO740" s="872"/>
      <c r="AP740" s="872"/>
      <c r="AQ740" s="872"/>
      <c r="AR740" s="872"/>
      <c r="AS740" s="872"/>
      <c r="AT740" s="872"/>
      <c r="AU740" s="872"/>
      <c r="AV740" s="872"/>
      <c r="AW740" s="872"/>
      <c r="AX740" s="872"/>
      <c r="AY740" s="872"/>
      <c r="AZ740" s="872"/>
      <c r="BA740" s="872">
        <v>7900.9221224492121</v>
      </c>
      <c r="BB740" s="872">
        <v>7900.9221224492121</v>
      </c>
      <c r="BC740" s="872">
        <v>7900.9221224492121</v>
      </c>
      <c r="BD740" s="872">
        <v>7900.9221224492121</v>
      </c>
      <c r="BE740" s="872">
        <v>7900.9221224492121</v>
      </c>
      <c r="BF740" s="872">
        <v>7900.9221224492121</v>
      </c>
      <c r="BG740" s="872">
        <v>7900.9221224492121</v>
      </c>
      <c r="BH740" s="872">
        <v>7900.9221224492121</v>
      </c>
      <c r="BI740" s="872">
        <v>7900.9221224492121</v>
      </c>
      <c r="BJ740" s="872">
        <v>7900.9221224492121</v>
      </c>
      <c r="BK740" s="872">
        <v>7900.9221224492121</v>
      </c>
      <c r="BL740" s="872">
        <v>7900.9221224492121</v>
      </c>
      <c r="BM740" s="872">
        <v>7900.9221224492121</v>
      </c>
      <c r="BN740" s="872">
        <v>7900.9221224492121</v>
      </c>
      <c r="BO740" s="872">
        <v>7900.9221224492121</v>
      </c>
      <c r="BP740" s="872">
        <v>7900.9221224492121</v>
      </c>
      <c r="BQ740" s="872">
        <v>7900.9221224492121</v>
      </c>
      <c r="BR740" s="872">
        <v>7900.9221224492121</v>
      </c>
      <c r="BS740" s="872">
        <v>7900.9221224492121</v>
      </c>
      <c r="BT740" s="872">
        <v>7900.9221224492121</v>
      </c>
      <c r="BU740" s="872">
        <v>7900.9221224492121</v>
      </c>
      <c r="BV740" s="872">
        <v>7900.9221224492121</v>
      </c>
      <c r="BW740" s="872">
        <v>7900.9221224492121</v>
      </c>
      <c r="BX740" s="872">
        <v>7900.9221224492121</v>
      </c>
      <c r="BY740" s="872">
        <v>7900.9221224492121</v>
      </c>
      <c r="BZ740" s="872">
        <v>7900.9221224492121</v>
      </c>
      <c r="CA740" s="872"/>
      <c r="CB740" s="872">
        <v>0.44469885158023209</v>
      </c>
      <c r="CC740" s="872">
        <v>0.44469885158023209</v>
      </c>
      <c r="CD740" s="872">
        <v>0.44469885158023209</v>
      </c>
      <c r="CE740" s="872">
        <v>0.44469885158023209</v>
      </c>
      <c r="CF740" s="872">
        <v>0.44469885158023209</v>
      </c>
      <c r="CG740" s="872">
        <v>0.44469885158023209</v>
      </c>
      <c r="CH740" s="872">
        <v>0.44469885158023209</v>
      </c>
      <c r="CI740" s="872">
        <v>0.44469885158023209</v>
      </c>
      <c r="CJ740" s="872">
        <v>0.44469885158023209</v>
      </c>
      <c r="CK740" s="872">
        <v>0.44469885158023209</v>
      </c>
      <c r="CL740" s="872">
        <v>0.44469885158023209</v>
      </c>
      <c r="CM740" s="872">
        <v>0.44469885158023209</v>
      </c>
      <c r="CN740" s="872">
        <v>0.44469885158023209</v>
      </c>
      <c r="CO740" s="872">
        <v>0.44469885158023209</v>
      </c>
      <c r="CP740" s="872">
        <v>0.44469885158023209</v>
      </c>
      <c r="CQ740" s="872">
        <v>0.44469885158023209</v>
      </c>
      <c r="CR740" s="872">
        <v>0.44469885158023209</v>
      </c>
      <c r="CS740" s="872">
        <v>0.44469885158023209</v>
      </c>
      <c r="CT740" s="872">
        <v>0.44469885158023209</v>
      </c>
      <c r="CU740" s="872">
        <v>0.44469885158023209</v>
      </c>
      <c r="CV740" s="872">
        <v>0.44469885158023209</v>
      </c>
      <c r="CW740" s="872">
        <v>0.44469885158023209</v>
      </c>
      <c r="CX740" s="872">
        <v>0.44469885158023209</v>
      </c>
      <c r="CY740" s="872">
        <v>0.44469885158023209</v>
      </c>
      <c r="CZ740" s="872">
        <v>0.44469885158023209</v>
      </c>
      <c r="DA740" s="872">
        <v>0.44469885158023209</v>
      </c>
    </row>
    <row r="741" spans="2:105">
      <c r="B741" s="872"/>
      <c r="C741" s="873" t="s">
        <v>682</v>
      </c>
      <c r="D741" s="872"/>
      <c r="E741" s="872" t="s">
        <v>22</v>
      </c>
      <c r="F741" s="872" t="s">
        <v>828</v>
      </c>
      <c r="G741" s="872"/>
      <c r="H741" s="872">
        <v>2014</v>
      </c>
      <c r="I741" s="872"/>
      <c r="J741" s="872">
        <v>127542</v>
      </c>
      <c r="K741" s="872"/>
      <c r="L741" s="764" t="s">
        <v>384</v>
      </c>
      <c r="M741" s="872"/>
      <c r="N741" s="872"/>
      <c r="O741" s="872"/>
      <c r="P741" s="872"/>
      <c r="Q741" s="872"/>
      <c r="R741" s="872"/>
      <c r="S741" s="872"/>
      <c r="T741" s="872"/>
      <c r="U741" s="872" t="s">
        <v>765</v>
      </c>
      <c r="V741" s="872"/>
      <c r="W741" s="872">
        <v>41823</v>
      </c>
      <c r="X741" s="872"/>
      <c r="Y741" s="872"/>
      <c r="Z741" s="872"/>
      <c r="AA741" s="872"/>
      <c r="AB741" s="872"/>
      <c r="AC741" s="872"/>
      <c r="AD741" s="872"/>
      <c r="AE741" s="872"/>
      <c r="AF741" s="872"/>
      <c r="AG741" s="872"/>
      <c r="AH741" s="872"/>
      <c r="AI741" s="872"/>
      <c r="AJ741" s="872"/>
      <c r="AK741" s="872"/>
      <c r="AL741" s="872"/>
      <c r="AM741" s="872"/>
      <c r="AN741" s="872"/>
      <c r="AO741" s="872"/>
      <c r="AP741" s="872"/>
      <c r="AQ741" s="872"/>
      <c r="AR741" s="872"/>
      <c r="AS741" s="872"/>
      <c r="AT741" s="872"/>
      <c r="AU741" s="872"/>
      <c r="AV741" s="872"/>
      <c r="AW741" s="872"/>
      <c r="AX741" s="872"/>
      <c r="AY741" s="872"/>
      <c r="AZ741" s="872"/>
      <c r="BA741" s="872">
        <v>501.11572230991578</v>
      </c>
      <c r="BB741" s="872">
        <v>501.11572230991578</v>
      </c>
      <c r="BC741" s="872">
        <v>501.11572230991578</v>
      </c>
      <c r="BD741" s="872">
        <v>501.11572230991578</v>
      </c>
      <c r="BE741" s="872">
        <v>501.11572230991578</v>
      </c>
      <c r="BF741" s="872">
        <v>501.11572230991578</v>
      </c>
      <c r="BG741" s="872">
        <v>501.11572230991578</v>
      </c>
      <c r="BH741" s="872">
        <v>501.11572230991578</v>
      </c>
      <c r="BI741" s="872">
        <v>501.11572230991578</v>
      </c>
      <c r="BJ741" s="872">
        <v>501.11572230991578</v>
      </c>
      <c r="BK741" s="872">
        <v>501.11572230991578</v>
      </c>
      <c r="BL741" s="872">
        <v>501.11572230991578</v>
      </c>
      <c r="BM741" s="872">
        <v>501.11572230991578</v>
      </c>
      <c r="BN741" s="872">
        <v>501.11572230991578</v>
      </c>
      <c r="BO741" s="872">
        <v>501.11572230991578</v>
      </c>
      <c r="BP741" s="872">
        <v>501.11572230991578</v>
      </c>
      <c r="BQ741" s="872">
        <v>501.11572230991578</v>
      </c>
      <c r="BR741" s="872">
        <v>501.11572230991578</v>
      </c>
      <c r="BS741" s="872">
        <v>501.11572230991578</v>
      </c>
      <c r="BT741" s="872">
        <v>501.11572230991578</v>
      </c>
      <c r="BU741" s="872">
        <v>501.11572230991578</v>
      </c>
      <c r="BV741" s="872">
        <v>501.11572230991578</v>
      </c>
      <c r="BW741" s="872">
        <v>501.11572230991578</v>
      </c>
      <c r="BX741" s="872">
        <v>501.11572230991578</v>
      </c>
      <c r="BY741" s="872">
        <v>501.11572230991578</v>
      </c>
      <c r="BZ741" s="872">
        <v>501.11572230991578</v>
      </c>
      <c r="CA741" s="872"/>
      <c r="CB741" s="872">
        <v>6.600006599678232E-2</v>
      </c>
      <c r="CC741" s="872">
        <v>6.600006599678232E-2</v>
      </c>
      <c r="CD741" s="872">
        <v>6.600006599678232E-2</v>
      </c>
      <c r="CE741" s="872">
        <v>6.600006599678232E-2</v>
      </c>
      <c r="CF741" s="872">
        <v>6.600006599678232E-2</v>
      </c>
      <c r="CG741" s="872">
        <v>6.600006599678232E-2</v>
      </c>
      <c r="CH741" s="872">
        <v>6.600006599678232E-2</v>
      </c>
      <c r="CI741" s="872">
        <v>6.600006599678232E-2</v>
      </c>
      <c r="CJ741" s="872">
        <v>6.600006599678232E-2</v>
      </c>
      <c r="CK741" s="872">
        <v>6.600006599678232E-2</v>
      </c>
      <c r="CL741" s="872">
        <v>6.600006599678232E-2</v>
      </c>
      <c r="CM741" s="872">
        <v>6.600006599678232E-2</v>
      </c>
      <c r="CN741" s="872">
        <v>6.600006599678232E-2</v>
      </c>
      <c r="CO741" s="872">
        <v>6.600006599678232E-2</v>
      </c>
      <c r="CP741" s="872">
        <v>6.600006599678232E-2</v>
      </c>
      <c r="CQ741" s="872">
        <v>6.600006599678232E-2</v>
      </c>
      <c r="CR741" s="872">
        <v>6.600006599678232E-2</v>
      </c>
      <c r="CS741" s="872">
        <v>6.600006599678232E-2</v>
      </c>
      <c r="CT741" s="872">
        <v>6.600006599678232E-2</v>
      </c>
      <c r="CU741" s="872">
        <v>6.600006599678232E-2</v>
      </c>
      <c r="CV741" s="872">
        <v>6.600006599678232E-2</v>
      </c>
      <c r="CW741" s="872">
        <v>6.600006599678232E-2</v>
      </c>
      <c r="CX741" s="872">
        <v>6.600006599678232E-2</v>
      </c>
      <c r="CY741" s="872">
        <v>6.600006599678232E-2</v>
      </c>
      <c r="CZ741" s="872">
        <v>6.600006599678232E-2</v>
      </c>
      <c r="DA741" s="872">
        <v>6.600006599678232E-2</v>
      </c>
    </row>
    <row r="742" spans="2:105">
      <c r="B742" s="872"/>
      <c r="C742" s="873" t="s">
        <v>682</v>
      </c>
      <c r="D742" s="872"/>
      <c r="E742" s="872" t="s">
        <v>22</v>
      </c>
      <c r="F742" s="872" t="s">
        <v>828</v>
      </c>
      <c r="G742" s="872"/>
      <c r="H742" s="872">
        <v>2014</v>
      </c>
      <c r="I742" s="872"/>
      <c r="J742" s="872">
        <v>127872</v>
      </c>
      <c r="K742" s="872"/>
      <c r="L742" s="764" t="s">
        <v>384</v>
      </c>
      <c r="M742" s="872"/>
      <c r="N742" s="872"/>
      <c r="O742" s="872"/>
      <c r="P742" s="872"/>
      <c r="Q742" s="872"/>
      <c r="R742" s="872"/>
      <c r="S742" s="872"/>
      <c r="T742" s="872"/>
      <c r="U742" s="872" t="s">
        <v>764</v>
      </c>
      <c r="V742" s="872"/>
      <c r="W742" s="872">
        <v>41775</v>
      </c>
      <c r="X742" s="872"/>
      <c r="Y742" s="872"/>
      <c r="Z742" s="872"/>
      <c r="AA742" s="872"/>
      <c r="AB742" s="872"/>
      <c r="AC742" s="872"/>
      <c r="AD742" s="872"/>
      <c r="AE742" s="872"/>
      <c r="AF742" s="872"/>
      <c r="AG742" s="872"/>
      <c r="AH742" s="872"/>
      <c r="AI742" s="872"/>
      <c r="AJ742" s="872"/>
      <c r="AK742" s="872"/>
      <c r="AL742" s="872"/>
      <c r="AM742" s="872"/>
      <c r="AN742" s="872"/>
      <c r="AO742" s="872"/>
      <c r="AP742" s="872"/>
      <c r="AQ742" s="872"/>
      <c r="AR742" s="872"/>
      <c r="AS742" s="872"/>
      <c r="AT742" s="872"/>
      <c r="AU742" s="872"/>
      <c r="AV742" s="872"/>
      <c r="AW742" s="872"/>
      <c r="AX742" s="872"/>
      <c r="AY742" s="872"/>
      <c r="AZ742" s="872"/>
      <c r="BA742" s="872">
        <v>9807.7435705607859</v>
      </c>
      <c r="BB742" s="872">
        <v>9807.7435705607859</v>
      </c>
      <c r="BC742" s="872">
        <v>9807.7435705607859</v>
      </c>
      <c r="BD742" s="872">
        <v>9807.7435705607859</v>
      </c>
      <c r="BE742" s="872">
        <v>9807.7435705607859</v>
      </c>
      <c r="BF742" s="872">
        <v>9807.7435705607859</v>
      </c>
      <c r="BG742" s="872">
        <v>9807.7435705607859</v>
      </c>
      <c r="BH742" s="872">
        <v>9807.7435705607859</v>
      </c>
      <c r="BI742" s="872">
        <v>9807.7435705607859</v>
      </c>
      <c r="BJ742" s="872">
        <v>9807.7435705607859</v>
      </c>
      <c r="BK742" s="872">
        <v>9807.7435705607859</v>
      </c>
      <c r="BL742" s="872">
        <v>9807.7435705607859</v>
      </c>
      <c r="BM742" s="872">
        <v>9807.7435705607859</v>
      </c>
      <c r="BN742" s="872">
        <v>9807.7435705607859</v>
      </c>
      <c r="BO742" s="872">
        <v>9807.7435705607859</v>
      </c>
      <c r="BP742" s="872">
        <v>9807.7435705607859</v>
      </c>
      <c r="BQ742" s="872">
        <v>9807.7435705607859</v>
      </c>
      <c r="BR742" s="872">
        <v>9807.7435705607859</v>
      </c>
      <c r="BS742" s="872">
        <v>9807.7435705607859</v>
      </c>
      <c r="BT742" s="872">
        <v>9807.7435705607859</v>
      </c>
      <c r="BU742" s="872">
        <v>9807.7435705607859</v>
      </c>
      <c r="BV742" s="872">
        <v>9807.7435705607859</v>
      </c>
      <c r="BW742" s="872">
        <v>9807.7435705607859</v>
      </c>
      <c r="BX742" s="872">
        <v>9807.7435705607859</v>
      </c>
      <c r="BY742" s="872">
        <v>9807.7435705607859</v>
      </c>
      <c r="BZ742" s="872">
        <v>9807.7435705607859</v>
      </c>
      <c r="CA742" s="872"/>
      <c r="CB742" s="872">
        <v>2.7925914524806177</v>
      </c>
      <c r="CC742" s="872">
        <v>2.7925914524806177</v>
      </c>
      <c r="CD742" s="872">
        <v>2.7925914524806177</v>
      </c>
      <c r="CE742" s="872">
        <v>2.7925914524806177</v>
      </c>
      <c r="CF742" s="872">
        <v>2.7925914524806177</v>
      </c>
      <c r="CG742" s="872">
        <v>2.7925914524806177</v>
      </c>
      <c r="CH742" s="872">
        <v>2.7925914524806177</v>
      </c>
      <c r="CI742" s="872">
        <v>2.7925914524806177</v>
      </c>
      <c r="CJ742" s="872">
        <v>2.7925914524806177</v>
      </c>
      <c r="CK742" s="872">
        <v>2.7925914524806177</v>
      </c>
      <c r="CL742" s="872">
        <v>2.7925914524806177</v>
      </c>
      <c r="CM742" s="872">
        <v>2.7925914524806177</v>
      </c>
      <c r="CN742" s="872">
        <v>2.7925914524806177</v>
      </c>
      <c r="CO742" s="872">
        <v>2.7925914524806177</v>
      </c>
      <c r="CP742" s="872">
        <v>2.7925914524806177</v>
      </c>
      <c r="CQ742" s="872">
        <v>2.7925914524806177</v>
      </c>
      <c r="CR742" s="872">
        <v>2.7925914524806177</v>
      </c>
      <c r="CS742" s="872">
        <v>2.7925914524806177</v>
      </c>
      <c r="CT742" s="872">
        <v>2.7925914524806177</v>
      </c>
      <c r="CU742" s="872">
        <v>2.7925914524806177</v>
      </c>
      <c r="CV742" s="872">
        <v>2.7925914524806177</v>
      </c>
      <c r="CW742" s="872">
        <v>2.7925914524806177</v>
      </c>
      <c r="CX742" s="872">
        <v>2.7925914524806177</v>
      </c>
      <c r="CY742" s="872">
        <v>2.7925914524806177</v>
      </c>
      <c r="CZ742" s="872">
        <v>2.7925914524806177</v>
      </c>
      <c r="DA742" s="872">
        <v>2.7925914524806177</v>
      </c>
    </row>
    <row r="743" spans="2:105">
      <c r="B743" s="872"/>
      <c r="C743" s="873" t="s">
        <v>682</v>
      </c>
      <c r="D743" s="872"/>
      <c r="E743" s="872" t="s">
        <v>22</v>
      </c>
      <c r="F743" s="872" t="s">
        <v>828</v>
      </c>
      <c r="G743" s="872"/>
      <c r="H743" s="872">
        <v>2014</v>
      </c>
      <c r="I743" s="872"/>
      <c r="J743" s="872">
        <v>127872</v>
      </c>
      <c r="K743" s="872"/>
      <c r="L743" s="764" t="s">
        <v>384</v>
      </c>
      <c r="M743" s="872"/>
      <c r="N743" s="872"/>
      <c r="O743" s="872"/>
      <c r="P743" s="872"/>
      <c r="Q743" s="872"/>
      <c r="R743" s="872"/>
      <c r="S743" s="872"/>
      <c r="T743" s="872"/>
      <c r="U743" s="872" t="s">
        <v>764</v>
      </c>
      <c r="V743" s="872"/>
      <c r="W743" s="872">
        <v>41775</v>
      </c>
      <c r="X743" s="872"/>
      <c r="Y743" s="872"/>
      <c r="Z743" s="872"/>
      <c r="AA743" s="872"/>
      <c r="AB743" s="872"/>
      <c r="AC743" s="872"/>
      <c r="AD743" s="872"/>
      <c r="AE743" s="872"/>
      <c r="AF743" s="872"/>
      <c r="AG743" s="872"/>
      <c r="AH743" s="872"/>
      <c r="AI743" s="872"/>
      <c r="AJ743" s="872"/>
      <c r="AK743" s="872"/>
      <c r="AL743" s="872"/>
      <c r="AM743" s="872"/>
      <c r="AN743" s="872"/>
      <c r="AO743" s="872"/>
      <c r="AP743" s="872"/>
      <c r="AQ743" s="872"/>
      <c r="AR743" s="872"/>
      <c r="AS743" s="872"/>
      <c r="AT743" s="872"/>
      <c r="AU743" s="872"/>
      <c r="AV743" s="872"/>
      <c r="AW743" s="872"/>
      <c r="AX743" s="872"/>
      <c r="AY743" s="872"/>
      <c r="AZ743" s="872"/>
      <c r="BA743" s="872">
        <v>17917.680363510222</v>
      </c>
      <c r="BB743" s="872">
        <v>17917.680363510222</v>
      </c>
      <c r="BC743" s="872">
        <v>17917.680363510222</v>
      </c>
      <c r="BD743" s="872">
        <v>17917.680363510222</v>
      </c>
      <c r="BE743" s="872">
        <v>17917.680363510222</v>
      </c>
      <c r="BF743" s="872">
        <v>17917.680363510222</v>
      </c>
      <c r="BG743" s="872">
        <v>17917.680363510222</v>
      </c>
      <c r="BH743" s="872">
        <v>17917.680363510222</v>
      </c>
      <c r="BI743" s="872">
        <v>17917.680363510222</v>
      </c>
      <c r="BJ743" s="872">
        <v>17917.680363510222</v>
      </c>
      <c r="BK743" s="872">
        <v>17917.680363510222</v>
      </c>
      <c r="BL743" s="872">
        <v>17917.680363510222</v>
      </c>
      <c r="BM743" s="872">
        <v>17917.680363510222</v>
      </c>
      <c r="BN743" s="872">
        <v>17917.680363510222</v>
      </c>
      <c r="BO743" s="872">
        <v>17917.680363510222</v>
      </c>
      <c r="BP743" s="872">
        <v>17917.680363510222</v>
      </c>
      <c r="BQ743" s="872">
        <v>17917.680363510222</v>
      </c>
      <c r="BR743" s="872">
        <v>17917.680363510222</v>
      </c>
      <c r="BS743" s="872">
        <v>17917.680363510222</v>
      </c>
      <c r="BT743" s="872">
        <v>17917.680363510222</v>
      </c>
      <c r="BU743" s="872">
        <v>17917.680363510222</v>
      </c>
      <c r="BV743" s="872">
        <v>17917.680363510222</v>
      </c>
      <c r="BW743" s="872">
        <v>17917.680363510222</v>
      </c>
      <c r="BX743" s="872">
        <v>17917.680363510222</v>
      </c>
      <c r="BY743" s="872">
        <v>17917.680363510222</v>
      </c>
      <c r="BZ743" s="872">
        <v>17917.680363510222</v>
      </c>
      <c r="CA743" s="872"/>
      <c r="CB743" s="872">
        <v>5.101760733387267</v>
      </c>
      <c r="CC743" s="872">
        <v>5.101760733387267</v>
      </c>
      <c r="CD743" s="872">
        <v>5.101760733387267</v>
      </c>
      <c r="CE743" s="872">
        <v>5.101760733387267</v>
      </c>
      <c r="CF743" s="872">
        <v>5.101760733387267</v>
      </c>
      <c r="CG743" s="872">
        <v>5.101760733387267</v>
      </c>
      <c r="CH743" s="872">
        <v>5.101760733387267</v>
      </c>
      <c r="CI743" s="872">
        <v>5.101760733387267</v>
      </c>
      <c r="CJ743" s="872">
        <v>5.101760733387267</v>
      </c>
      <c r="CK743" s="872">
        <v>5.101760733387267</v>
      </c>
      <c r="CL743" s="872">
        <v>5.101760733387267</v>
      </c>
      <c r="CM743" s="872">
        <v>5.101760733387267</v>
      </c>
      <c r="CN743" s="872">
        <v>5.101760733387267</v>
      </c>
      <c r="CO743" s="872">
        <v>5.101760733387267</v>
      </c>
      <c r="CP743" s="872">
        <v>5.101760733387267</v>
      </c>
      <c r="CQ743" s="872">
        <v>5.101760733387267</v>
      </c>
      <c r="CR743" s="872">
        <v>5.101760733387267</v>
      </c>
      <c r="CS743" s="872">
        <v>5.101760733387267</v>
      </c>
      <c r="CT743" s="872">
        <v>5.101760733387267</v>
      </c>
      <c r="CU743" s="872">
        <v>5.101760733387267</v>
      </c>
      <c r="CV743" s="872">
        <v>5.101760733387267</v>
      </c>
      <c r="CW743" s="872">
        <v>5.101760733387267</v>
      </c>
      <c r="CX743" s="872">
        <v>5.101760733387267</v>
      </c>
      <c r="CY743" s="872">
        <v>5.101760733387267</v>
      </c>
      <c r="CZ743" s="872">
        <v>5.101760733387267</v>
      </c>
      <c r="DA743" s="872">
        <v>5.101760733387267</v>
      </c>
    </row>
    <row r="744" spans="2:105">
      <c r="B744" s="872"/>
      <c r="C744" s="873" t="s">
        <v>682</v>
      </c>
      <c r="D744" s="872"/>
      <c r="E744" s="872" t="s">
        <v>22</v>
      </c>
      <c r="F744" s="872" t="s">
        <v>828</v>
      </c>
      <c r="G744" s="872"/>
      <c r="H744" s="872">
        <v>2014</v>
      </c>
      <c r="I744" s="872"/>
      <c r="J744" s="872">
        <v>127872</v>
      </c>
      <c r="K744" s="872"/>
      <c r="L744" s="764" t="s">
        <v>384</v>
      </c>
      <c r="M744" s="872"/>
      <c r="N744" s="872"/>
      <c r="O744" s="872"/>
      <c r="P744" s="872"/>
      <c r="Q744" s="872"/>
      <c r="R744" s="872"/>
      <c r="S744" s="872"/>
      <c r="T744" s="872"/>
      <c r="U744" s="872" t="s">
        <v>764</v>
      </c>
      <c r="V744" s="872"/>
      <c r="W744" s="872">
        <v>41775</v>
      </c>
      <c r="X744" s="872"/>
      <c r="Y744" s="872"/>
      <c r="Z744" s="872"/>
      <c r="AA744" s="872"/>
      <c r="AB744" s="872"/>
      <c r="AC744" s="872"/>
      <c r="AD744" s="872"/>
      <c r="AE744" s="872"/>
      <c r="AF744" s="872"/>
      <c r="AG744" s="872"/>
      <c r="AH744" s="872"/>
      <c r="AI744" s="872"/>
      <c r="AJ744" s="872"/>
      <c r="AK744" s="872"/>
      <c r="AL744" s="872"/>
      <c r="AM744" s="872"/>
      <c r="AN744" s="872"/>
      <c r="AO744" s="872"/>
      <c r="AP744" s="872"/>
      <c r="AQ744" s="872"/>
      <c r="AR744" s="872"/>
      <c r="AS744" s="872"/>
      <c r="AT744" s="872"/>
      <c r="AU744" s="872"/>
      <c r="AV744" s="872"/>
      <c r="AW744" s="872"/>
      <c r="AX744" s="872"/>
      <c r="AY744" s="872"/>
      <c r="AZ744" s="872"/>
      <c r="BA744" s="872">
        <v>33308.5259989185</v>
      </c>
      <c r="BB744" s="872">
        <v>33308.5259989185</v>
      </c>
      <c r="BC744" s="872">
        <v>33308.5259989185</v>
      </c>
      <c r="BD744" s="872">
        <v>33308.5259989185</v>
      </c>
      <c r="BE744" s="872">
        <v>33308.5259989185</v>
      </c>
      <c r="BF744" s="872">
        <v>33308.5259989185</v>
      </c>
      <c r="BG744" s="872">
        <v>33308.5259989185</v>
      </c>
      <c r="BH744" s="872">
        <v>33308.5259989185</v>
      </c>
      <c r="BI744" s="872">
        <v>33308.5259989185</v>
      </c>
      <c r="BJ744" s="872">
        <v>33308.5259989185</v>
      </c>
      <c r="BK744" s="872">
        <v>33308.5259989185</v>
      </c>
      <c r="BL744" s="872">
        <v>33308.5259989185</v>
      </c>
      <c r="BM744" s="872">
        <v>33308.5259989185</v>
      </c>
      <c r="BN744" s="872">
        <v>33308.5259989185</v>
      </c>
      <c r="BO744" s="872">
        <v>33308.5259989185</v>
      </c>
      <c r="BP744" s="872">
        <v>33308.5259989185</v>
      </c>
      <c r="BQ744" s="872">
        <v>33308.5259989185</v>
      </c>
      <c r="BR744" s="872">
        <v>33308.5259989185</v>
      </c>
      <c r="BS744" s="872">
        <v>33308.5259989185</v>
      </c>
      <c r="BT744" s="872">
        <v>33308.5259989185</v>
      </c>
      <c r="BU744" s="872">
        <v>33308.5259989185</v>
      </c>
      <c r="BV744" s="872">
        <v>33308.5259989185</v>
      </c>
      <c r="BW744" s="872">
        <v>33308.5259989185</v>
      </c>
      <c r="BX744" s="872">
        <v>33308.5259989185</v>
      </c>
      <c r="BY744" s="872">
        <v>33308.5259989185</v>
      </c>
      <c r="BZ744" s="872">
        <v>33308.5259989185</v>
      </c>
      <c r="CA744" s="872"/>
      <c r="CB744" s="872">
        <v>9.4840474090810378</v>
      </c>
      <c r="CC744" s="872">
        <v>9.4840474090810378</v>
      </c>
      <c r="CD744" s="872">
        <v>9.4840474090810378</v>
      </c>
      <c r="CE744" s="872">
        <v>9.4840474090810378</v>
      </c>
      <c r="CF744" s="872">
        <v>9.4840474090810378</v>
      </c>
      <c r="CG744" s="872">
        <v>9.4840474090810378</v>
      </c>
      <c r="CH744" s="872">
        <v>9.4840474090810378</v>
      </c>
      <c r="CI744" s="872">
        <v>9.4840474090810378</v>
      </c>
      <c r="CJ744" s="872">
        <v>9.4840474090810378</v>
      </c>
      <c r="CK744" s="872">
        <v>9.4840474090810378</v>
      </c>
      <c r="CL744" s="872">
        <v>9.4840474090810378</v>
      </c>
      <c r="CM744" s="872">
        <v>9.4840474090810378</v>
      </c>
      <c r="CN744" s="872">
        <v>9.4840474090810378</v>
      </c>
      <c r="CO744" s="872">
        <v>9.4840474090810378</v>
      </c>
      <c r="CP744" s="872">
        <v>9.4840474090810378</v>
      </c>
      <c r="CQ744" s="872">
        <v>9.4840474090810378</v>
      </c>
      <c r="CR744" s="872">
        <v>9.4840474090810378</v>
      </c>
      <c r="CS744" s="872">
        <v>9.4840474090810378</v>
      </c>
      <c r="CT744" s="872">
        <v>9.4840474090810378</v>
      </c>
      <c r="CU744" s="872">
        <v>9.4840474090810378</v>
      </c>
      <c r="CV744" s="872">
        <v>9.4840474090810378</v>
      </c>
      <c r="CW744" s="872">
        <v>9.4840474090810378</v>
      </c>
      <c r="CX744" s="872">
        <v>9.4840474090810378</v>
      </c>
      <c r="CY744" s="872">
        <v>9.4840474090810378</v>
      </c>
      <c r="CZ744" s="872">
        <v>9.4840474090810378</v>
      </c>
      <c r="DA744" s="872">
        <v>9.4840474090810378</v>
      </c>
    </row>
    <row r="745" spans="2:105">
      <c r="B745" s="872"/>
      <c r="C745" s="873" t="s">
        <v>682</v>
      </c>
      <c r="D745" s="872"/>
      <c r="E745" s="872" t="s">
        <v>22</v>
      </c>
      <c r="F745" s="872" t="s">
        <v>828</v>
      </c>
      <c r="G745" s="872"/>
      <c r="H745" s="872">
        <v>2014</v>
      </c>
      <c r="I745" s="872"/>
      <c r="J745" s="872">
        <v>127873</v>
      </c>
      <c r="K745" s="872"/>
      <c r="L745" s="764" t="s">
        <v>384</v>
      </c>
      <c r="M745" s="872"/>
      <c r="N745" s="872"/>
      <c r="O745" s="872"/>
      <c r="P745" s="872"/>
      <c r="Q745" s="872"/>
      <c r="R745" s="872"/>
      <c r="S745" s="872"/>
      <c r="T745" s="872"/>
      <c r="U745" s="872" t="s">
        <v>764</v>
      </c>
      <c r="V745" s="872"/>
      <c r="W745" s="872">
        <v>41775</v>
      </c>
      <c r="X745" s="872"/>
      <c r="Y745" s="872"/>
      <c r="Z745" s="872"/>
      <c r="AA745" s="872"/>
      <c r="AB745" s="872"/>
      <c r="AC745" s="872"/>
      <c r="AD745" s="872"/>
      <c r="AE745" s="872"/>
      <c r="AF745" s="872"/>
      <c r="AG745" s="872"/>
      <c r="AH745" s="872"/>
      <c r="AI745" s="872"/>
      <c r="AJ745" s="872"/>
      <c r="AK745" s="872"/>
      <c r="AL745" s="872"/>
      <c r="AM745" s="872"/>
      <c r="AN745" s="872"/>
      <c r="AO745" s="872"/>
      <c r="AP745" s="872"/>
      <c r="AQ745" s="872"/>
      <c r="AR745" s="872"/>
      <c r="AS745" s="872"/>
      <c r="AT745" s="872"/>
      <c r="AU745" s="872"/>
      <c r="AV745" s="872"/>
      <c r="AW745" s="872"/>
      <c r="AX745" s="872"/>
      <c r="AY745" s="872"/>
      <c r="AZ745" s="872"/>
      <c r="BA745" s="872">
        <v>96.660899646154064</v>
      </c>
      <c r="BB745" s="872">
        <v>96.660899646154064</v>
      </c>
      <c r="BC745" s="872">
        <v>96.660899646154064</v>
      </c>
      <c r="BD745" s="872">
        <v>96.660899646154064</v>
      </c>
      <c r="BE745" s="872">
        <v>96.660899646154064</v>
      </c>
      <c r="BF745" s="872">
        <v>96.660899646154064</v>
      </c>
      <c r="BG745" s="872">
        <v>96.660899646154064</v>
      </c>
      <c r="BH745" s="872">
        <v>96.660899646154064</v>
      </c>
      <c r="BI745" s="872">
        <v>96.660899646154064</v>
      </c>
      <c r="BJ745" s="872">
        <v>96.660899646154064</v>
      </c>
      <c r="BK745" s="872">
        <v>96.660899646154064</v>
      </c>
      <c r="BL745" s="872">
        <v>96.660899646154064</v>
      </c>
      <c r="BM745" s="872">
        <v>96.660899646154064</v>
      </c>
      <c r="BN745" s="872">
        <v>96.660899646154064</v>
      </c>
      <c r="BO745" s="872">
        <v>96.660899646154064</v>
      </c>
      <c r="BP745" s="872">
        <v>96.660899646154064</v>
      </c>
      <c r="BQ745" s="872">
        <v>96.660899646154064</v>
      </c>
      <c r="BR745" s="872">
        <v>96.660899646154064</v>
      </c>
      <c r="BS745" s="872">
        <v>96.660899646154064</v>
      </c>
      <c r="BT745" s="872">
        <v>96.660899646154064</v>
      </c>
      <c r="BU745" s="872">
        <v>96.660899646154064</v>
      </c>
      <c r="BV745" s="872">
        <v>96.660899646154064</v>
      </c>
      <c r="BW745" s="872">
        <v>96.660899646154064</v>
      </c>
      <c r="BX745" s="872">
        <v>96.660899646154064</v>
      </c>
      <c r="BY745" s="872">
        <v>96.660899646154064</v>
      </c>
      <c r="BZ745" s="872">
        <v>96.660899646154064</v>
      </c>
      <c r="CA745" s="872"/>
      <c r="CB745" s="872">
        <v>2.774830428176267E-2</v>
      </c>
      <c r="CC745" s="872">
        <v>2.774830428176267E-2</v>
      </c>
      <c r="CD745" s="872">
        <v>2.774830428176267E-2</v>
      </c>
      <c r="CE745" s="872">
        <v>2.774830428176267E-2</v>
      </c>
      <c r="CF745" s="872">
        <v>2.774830428176267E-2</v>
      </c>
      <c r="CG745" s="872">
        <v>2.774830428176267E-2</v>
      </c>
      <c r="CH745" s="872">
        <v>2.774830428176267E-2</v>
      </c>
      <c r="CI745" s="872">
        <v>2.774830428176267E-2</v>
      </c>
      <c r="CJ745" s="872">
        <v>2.774830428176267E-2</v>
      </c>
      <c r="CK745" s="872">
        <v>2.774830428176267E-2</v>
      </c>
      <c r="CL745" s="872">
        <v>2.774830428176267E-2</v>
      </c>
      <c r="CM745" s="872">
        <v>2.774830428176267E-2</v>
      </c>
      <c r="CN745" s="872">
        <v>2.774830428176267E-2</v>
      </c>
      <c r="CO745" s="872">
        <v>2.774830428176267E-2</v>
      </c>
      <c r="CP745" s="872">
        <v>2.774830428176267E-2</v>
      </c>
      <c r="CQ745" s="872">
        <v>2.774830428176267E-2</v>
      </c>
      <c r="CR745" s="872">
        <v>2.774830428176267E-2</v>
      </c>
      <c r="CS745" s="872">
        <v>2.774830428176267E-2</v>
      </c>
      <c r="CT745" s="872">
        <v>2.774830428176267E-2</v>
      </c>
      <c r="CU745" s="872">
        <v>2.774830428176267E-2</v>
      </c>
      <c r="CV745" s="872">
        <v>2.774830428176267E-2</v>
      </c>
      <c r="CW745" s="872">
        <v>2.774830428176267E-2</v>
      </c>
      <c r="CX745" s="872">
        <v>2.774830428176267E-2</v>
      </c>
      <c r="CY745" s="872">
        <v>2.774830428176267E-2</v>
      </c>
      <c r="CZ745" s="872">
        <v>2.774830428176267E-2</v>
      </c>
      <c r="DA745" s="872">
        <v>2.774830428176267E-2</v>
      </c>
    </row>
    <row r="746" spans="2:105">
      <c r="B746" s="872"/>
      <c r="C746" s="873" t="s">
        <v>682</v>
      </c>
      <c r="D746" s="872"/>
      <c r="E746" s="872" t="s">
        <v>22</v>
      </c>
      <c r="F746" s="872" t="s">
        <v>828</v>
      </c>
      <c r="G746" s="872"/>
      <c r="H746" s="872">
        <v>2014</v>
      </c>
      <c r="I746" s="872"/>
      <c r="J746" s="872">
        <v>127873</v>
      </c>
      <c r="K746" s="872"/>
      <c r="L746" s="764" t="s">
        <v>384</v>
      </c>
      <c r="M746" s="872"/>
      <c r="N746" s="872"/>
      <c r="O746" s="872"/>
      <c r="P746" s="872"/>
      <c r="Q746" s="872"/>
      <c r="R746" s="872"/>
      <c r="S746" s="872"/>
      <c r="T746" s="872"/>
      <c r="U746" s="872" t="s">
        <v>764</v>
      </c>
      <c r="V746" s="872"/>
      <c r="W746" s="872">
        <v>41775</v>
      </c>
      <c r="X746" s="872"/>
      <c r="Y746" s="872"/>
      <c r="Z746" s="872"/>
      <c r="AA746" s="872"/>
      <c r="AB746" s="872"/>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v>354.42329870256492</v>
      </c>
      <c r="BB746" s="872">
        <v>354.42329870256492</v>
      </c>
      <c r="BC746" s="872">
        <v>354.42329870256492</v>
      </c>
      <c r="BD746" s="872">
        <v>354.42329870256492</v>
      </c>
      <c r="BE746" s="872">
        <v>354.42329870256492</v>
      </c>
      <c r="BF746" s="872">
        <v>354.42329870256492</v>
      </c>
      <c r="BG746" s="872">
        <v>354.42329870256492</v>
      </c>
      <c r="BH746" s="872">
        <v>354.42329870256492</v>
      </c>
      <c r="BI746" s="872">
        <v>354.42329870256492</v>
      </c>
      <c r="BJ746" s="872">
        <v>354.42329870256492</v>
      </c>
      <c r="BK746" s="872">
        <v>354.42329870256492</v>
      </c>
      <c r="BL746" s="872">
        <v>354.42329870256492</v>
      </c>
      <c r="BM746" s="872">
        <v>354.42329870256492</v>
      </c>
      <c r="BN746" s="872">
        <v>354.42329870256492</v>
      </c>
      <c r="BO746" s="872">
        <v>354.42329870256492</v>
      </c>
      <c r="BP746" s="872">
        <v>354.42329870256492</v>
      </c>
      <c r="BQ746" s="872">
        <v>354.42329870256492</v>
      </c>
      <c r="BR746" s="872">
        <v>354.42329870256492</v>
      </c>
      <c r="BS746" s="872">
        <v>354.42329870256492</v>
      </c>
      <c r="BT746" s="872">
        <v>354.42329870256492</v>
      </c>
      <c r="BU746" s="872">
        <v>354.42329870256492</v>
      </c>
      <c r="BV746" s="872">
        <v>354.42329870256492</v>
      </c>
      <c r="BW746" s="872">
        <v>354.42329870256492</v>
      </c>
      <c r="BX746" s="872">
        <v>354.42329870256492</v>
      </c>
      <c r="BY746" s="872">
        <v>354.42329870256492</v>
      </c>
      <c r="BZ746" s="872">
        <v>354.42329870256492</v>
      </c>
      <c r="CA746" s="872"/>
      <c r="CB746" s="872">
        <v>0.1017437823664631</v>
      </c>
      <c r="CC746" s="872">
        <v>0.1017437823664631</v>
      </c>
      <c r="CD746" s="872">
        <v>0.1017437823664631</v>
      </c>
      <c r="CE746" s="872">
        <v>0.1017437823664631</v>
      </c>
      <c r="CF746" s="872">
        <v>0.1017437823664631</v>
      </c>
      <c r="CG746" s="872">
        <v>0.1017437823664631</v>
      </c>
      <c r="CH746" s="872">
        <v>0.1017437823664631</v>
      </c>
      <c r="CI746" s="872">
        <v>0.1017437823664631</v>
      </c>
      <c r="CJ746" s="872">
        <v>0.1017437823664631</v>
      </c>
      <c r="CK746" s="872">
        <v>0.1017437823664631</v>
      </c>
      <c r="CL746" s="872">
        <v>0.1017437823664631</v>
      </c>
      <c r="CM746" s="872">
        <v>0.1017437823664631</v>
      </c>
      <c r="CN746" s="872">
        <v>0.1017437823664631</v>
      </c>
      <c r="CO746" s="872">
        <v>0.1017437823664631</v>
      </c>
      <c r="CP746" s="872">
        <v>0.1017437823664631</v>
      </c>
      <c r="CQ746" s="872">
        <v>0.1017437823664631</v>
      </c>
      <c r="CR746" s="872">
        <v>0.1017437823664631</v>
      </c>
      <c r="CS746" s="872">
        <v>0.1017437823664631</v>
      </c>
      <c r="CT746" s="872">
        <v>0.1017437823664631</v>
      </c>
      <c r="CU746" s="872">
        <v>0.1017437823664631</v>
      </c>
      <c r="CV746" s="872">
        <v>0.1017437823664631</v>
      </c>
      <c r="CW746" s="872">
        <v>0.1017437823664631</v>
      </c>
      <c r="CX746" s="872">
        <v>0.1017437823664631</v>
      </c>
      <c r="CY746" s="872">
        <v>0.1017437823664631</v>
      </c>
      <c r="CZ746" s="872">
        <v>0.1017437823664631</v>
      </c>
      <c r="DA746" s="872">
        <v>0.1017437823664631</v>
      </c>
    </row>
    <row r="747" spans="2:105">
      <c r="B747" s="872"/>
      <c r="C747" s="873" t="s">
        <v>682</v>
      </c>
      <c r="D747" s="872"/>
      <c r="E747" s="872" t="s">
        <v>22</v>
      </c>
      <c r="F747" s="872" t="s">
        <v>828</v>
      </c>
      <c r="G747" s="872"/>
      <c r="H747" s="872">
        <v>2014</v>
      </c>
      <c r="I747" s="872"/>
      <c r="J747" s="872">
        <v>127873</v>
      </c>
      <c r="K747" s="872"/>
      <c r="L747" s="764" t="s">
        <v>384</v>
      </c>
      <c r="M747" s="872"/>
      <c r="N747" s="872"/>
      <c r="O747" s="872"/>
      <c r="P747" s="872"/>
      <c r="Q747" s="872"/>
      <c r="R747" s="872"/>
      <c r="S747" s="872"/>
      <c r="T747" s="872"/>
      <c r="U747" s="872" t="s">
        <v>764</v>
      </c>
      <c r="V747" s="872"/>
      <c r="W747" s="872">
        <v>41775</v>
      </c>
      <c r="X747" s="872"/>
      <c r="Y747" s="872"/>
      <c r="Z747" s="872"/>
      <c r="AA747" s="872"/>
      <c r="AB747" s="872"/>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v>966.60899646154041</v>
      </c>
      <c r="BB747" s="872">
        <v>966.60899646154041</v>
      </c>
      <c r="BC747" s="872">
        <v>966.60899646154041</v>
      </c>
      <c r="BD747" s="872">
        <v>966.60899646154041</v>
      </c>
      <c r="BE747" s="872">
        <v>966.60899646154041</v>
      </c>
      <c r="BF747" s="872">
        <v>966.60899646154041</v>
      </c>
      <c r="BG747" s="872">
        <v>966.60899646154041</v>
      </c>
      <c r="BH747" s="872">
        <v>966.60899646154041</v>
      </c>
      <c r="BI747" s="872">
        <v>966.60899646154041</v>
      </c>
      <c r="BJ747" s="872">
        <v>966.60899646154041</v>
      </c>
      <c r="BK747" s="872">
        <v>966.60899646154041</v>
      </c>
      <c r="BL747" s="872">
        <v>966.60899646154041</v>
      </c>
      <c r="BM747" s="872">
        <v>966.60899646154041</v>
      </c>
      <c r="BN747" s="872">
        <v>966.60899646154041</v>
      </c>
      <c r="BO747" s="872">
        <v>966.60899646154041</v>
      </c>
      <c r="BP747" s="872">
        <v>966.60899646154041</v>
      </c>
      <c r="BQ747" s="872">
        <v>966.60899646154041</v>
      </c>
      <c r="BR747" s="872">
        <v>966.60899646154041</v>
      </c>
      <c r="BS747" s="872">
        <v>966.60899646154041</v>
      </c>
      <c r="BT747" s="872">
        <v>966.60899646154041</v>
      </c>
      <c r="BU747" s="872">
        <v>966.60899646154041</v>
      </c>
      <c r="BV747" s="872">
        <v>966.60899646154041</v>
      </c>
      <c r="BW747" s="872">
        <v>966.60899646154041</v>
      </c>
      <c r="BX747" s="872">
        <v>966.60899646154041</v>
      </c>
      <c r="BY747" s="872">
        <v>966.60899646154041</v>
      </c>
      <c r="BZ747" s="872">
        <v>966.60899646154041</v>
      </c>
      <c r="CA747" s="872"/>
      <c r="CB747" s="872">
        <v>0.2774830428176267</v>
      </c>
      <c r="CC747" s="872">
        <v>0.2774830428176267</v>
      </c>
      <c r="CD747" s="872">
        <v>0.2774830428176267</v>
      </c>
      <c r="CE747" s="872">
        <v>0.2774830428176267</v>
      </c>
      <c r="CF747" s="872">
        <v>0.2774830428176267</v>
      </c>
      <c r="CG747" s="872">
        <v>0.2774830428176267</v>
      </c>
      <c r="CH747" s="872">
        <v>0.2774830428176267</v>
      </c>
      <c r="CI747" s="872">
        <v>0.2774830428176267</v>
      </c>
      <c r="CJ747" s="872">
        <v>0.2774830428176267</v>
      </c>
      <c r="CK747" s="872">
        <v>0.2774830428176267</v>
      </c>
      <c r="CL747" s="872">
        <v>0.2774830428176267</v>
      </c>
      <c r="CM747" s="872">
        <v>0.2774830428176267</v>
      </c>
      <c r="CN747" s="872">
        <v>0.2774830428176267</v>
      </c>
      <c r="CO747" s="872">
        <v>0.2774830428176267</v>
      </c>
      <c r="CP747" s="872">
        <v>0.2774830428176267</v>
      </c>
      <c r="CQ747" s="872">
        <v>0.2774830428176267</v>
      </c>
      <c r="CR747" s="872">
        <v>0.2774830428176267</v>
      </c>
      <c r="CS747" s="872">
        <v>0.2774830428176267</v>
      </c>
      <c r="CT747" s="872">
        <v>0.2774830428176267</v>
      </c>
      <c r="CU747" s="872">
        <v>0.2774830428176267</v>
      </c>
      <c r="CV747" s="872">
        <v>0.2774830428176267</v>
      </c>
      <c r="CW747" s="872">
        <v>0.2774830428176267</v>
      </c>
      <c r="CX747" s="872">
        <v>0.2774830428176267</v>
      </c>
      <c r="CY747" s="872">
        <v>0.2774830428176267</v>
      </c>
      <c r="CZ747" s="872">
        <v>0.2774830428176267</v>
      </c>
      <c r="DA747" s="872">
        <v>0.2774830428176267</v>
      </c>
    </row>
    <row r="748" spans="2:105">
      <c r="B748" s="872"/>
      <c r="C748" s="873" t="s">
        <v>682</v>
      </c>
      <c r="D748" s="872"/>
      <c r="E748" s="872" t="s">
        <v>22</v>
      </c>
      <c r="F748" s="872" t="s">
        <v>828</v>
      </c>
      <c r="G748" s="872"/>
      <c r="H748" s="872">
        <v>2014</v>
      </c>
      <c r="I748" s="872"/>
      <c r="J748" s="872">
        <v>127873</v>
      </c>
      <c r="K748" s="872"/>
      <c r="L748" s="764" t="s">
        <v>384</v>
      </c>
      <c r="M748" s="872"/>
      <c r="N748" s="872"/>
      <c r="O748" s="872"/>
      <c r="P748" s="872"/>
      <c r="Q748" s="872"/>
      <c r="R748" s="872"/>
      <c r="S748" s="872"/>
      <c r="T748" s="872"/>
      <c r="U748" s="872" t="s">
        <v>764</v>
      </c>
      <c r="V748" s="872"/>
      <c r="W748" s="872">
        <v>41775</v>
      </c>
      <c r="X748" s="872"/>
      <c r="Y748" s="872"/>
      <c r="Z748" s="872"/>
      <c r="AA748" s="872"/>
      <c r="AB748" s="872"/>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v>1189.8496456443247</v>
      </c>
      <c r="BB748" s="872">
        <v>1189.8496456443247</v>
      </c>
      <c r="BC748" s="872">
        <v>1189.8496456443247</v>
      </c>
      <c r="BD748" s="872">
        <v>1189.8496456443247</v>
      </c>
      <c r="BE748" s="872">
        <v>1189.8496456443247</v>
      </c>
      <c r="BF748" s="872">
        <v>1189.8496456443247</v>
      </c>
      <c r="BG748" s="872">
        <v>1189.8496456443247</v>
      </c>
      <c r="BH748" s="872">
        <v>1189.8496456443247</v>
      </c>
      <c r="BI748" s="872">
        <v>1189.8496456443247</v>
      </c>
      <c r="BJ748" s="872">
        <v>1189.8496456443247</v>
      </c>
      <c r="BK748" s="872">
        <v>1189.8496456443247</v>
      </c>
      <c r="BL748" s="872">
        <v>1189.8496456443247</v>
      </c>
      <c r="BM748" s="872">
        <v>1189.8496456443247</v>
      </c>
      <c r="BN748" s="872">
        <v>1189.8496456443247</v>
      </c>
      <c r="BO748" s="872">
        <v>1189.8496456443247</v>
      </c>
      <c r="BP748" s="872">
        <v>1189.8496456443247</v>
      </c>
      <c r="BQ748" s="872">
        <v>1189.8496456443247</v>
      </c>
      <c r="BR748" s="872">
        <v>1189.8496456443247</v>
      </c>
      <c r="BS748" s="872">
        <v>1189.8496456443247</v>
      </c>
      <c r="BT748" s="872">
        <v>1189.8496456443247</v>
      </c>
      <c r="BU748" s="872">
        <v>1189.8496456443247</v>
      </c>
      <c r="BV748" s="872">
        <v>1189.8496456443247</v>
      </c>
      <c r="BW748" s="872">
        <v>1189.8496456443247</v>
      </c>
      <c r="BX748" s="872">
        <v>1189.8496456443247</v>
      </c>
      <c r="BY748" s="872">
        <v>1189.8496456443247</v>
      </c>
      <c r="BZ748" s="872">
        <v>1189.8496456443247</v>
      </c>
      <c r="CA748" s="872"/>
      <c r="CB748" s="872">
        <v>0.34156841223026901</v>
      </c>
      <c r="CC748" s="872">
        <v>0.34156841223026901</v>
      </c>
      <c r="CD748" s="872">
        <v>0.34156841223026901</v>
      </c>
      <c r="CE748" s="872">
        <v>0.34156841223026901</v>
      </c>
      <c r="CF748" s="872">
        <v>0.34156841223026901</v>
      </c>
      <c r="CG748" s="872">
        <v>0.34156841223026901</v>
      </c>
      <c r="CH748" s="872">
        <v>0.34156841223026901</v>
      </c>
      <c r="CI748" s="872">
        <v>0.34156841223026901</v>
      </c>
      <c r="CJ748" s="872">
        <v>0.34156841223026901</v>
      </c>
      <c r="CK748" s="872">
        <v>0.34156841223026901</v>
      </c>
      <c r="CL748" s="872">
        <v>0.34156841223026901</v>
      </c>
      <c r="CM748" s="872">
        <v>0.34156841223026901</v>
      </c>
      <c r="CN748" s="872">
        <v>0.34156841223026901</v>
      </c>
      <c r="CO748" s="872">
        <v>0.34156841223026901</v>
      </c>
      <c r="CP748" s="872">
        <v>0.34156841223026901</v>
      </c>
      <c r="CQ748" s="872">
        <v>0.34156841223026901</v>
      </c>
      <c r="CR748" s="872">
        <v>0.34156841223026901</v>
      </c>
      <c r="CS748" s="872">
        <v>0.34156841223026901</v>
      </c>
      <c r="CT748" s="872">
        <v>0.34156841223026901</v>
      </c>
      <c r="CU748" s="872">
        <v>0.34156841223026901</v>
      </c>
      <c r="CV748" s="872">
        <v>0.34156841223026901</v>
      </c>
      <c r="CW748" s="872">
        <v>0.34156841223026901</v>
      </c>
      <c r="CX748" s="872">
        <v>0.34156841223026901</v>
      </c>
      <c r="CY748" s="872">
        <v>0.34156841223026901</v>
      </c>
      <c r="CZ748" s="872">
        <v>0.34156841223026901</v>
      </c>
      <c r="DA748" s="872">
        <v>0.34156841223026901</v>
      </c>
    </row>
    <row r="749" spans="2:105">
      <c r="B749" s="872"/>
      <c r="C749" s="873" t="s">
        <v>682</v>
      </c>
      <c r="D749" s="872"/>
      <c r="E749" s="872" t="s">
        <v>22</v>
      </c>
      <c r="F749" s="872" t="s">
        <v>828</v>
      </c>
      <c r="G749" s="872"/>
      <c r="H749" s="872">
        <v>2014</v>
      </c>
      <c r="I749" s="872"/>
      <c r="J749" s="872">
        <v>127873</v>
      </c>
      <c r="K749" s="872"/>
      <c r="L749" s="764" t="s">
        <v>384</v>
      </c>
      <c r="M749" s="872"/>
      <c r="N749" s="872"/>
      <c r="O749" s="872"/>
      <c r="P749" s="872"/>
      <c r="Q749" s="872"/>
      <c r="R749" s="872"/>
      <c r="S749" s="872"/>
      <c r="T749" s="872"/>
      <c r="U749" s="872" t="s">
        <v>764</v>
      </c>
      <c r="V749" s="872"/>
      <c r="W749" s="872">
        <v>41775</v>
      </c>
      <c r="X749" s="872"/>
      <c r="Y749" s="872"/>
      <c r="Z749" s="872"/>
      <c r="AA749" s="872"/>
      <c r="AB749" s="872"/>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v>1284.2090952989038</v>
      </c>
      <c r="BB749" s="872">
        <v>1284.2090952989038</v>
      </c>
      <c r="BC749" s="872">
        <v>1284.2090952989038</v>
      </c>
      <c r="BD749" s="872">
        <v>1284.2090952989038</v>
      </c>
      <c r="BE749" s="872">
        <v>1284.2090952989038</v>
      </c>
      <c r="BF749" s="872">
        <v>1284.2090952989038</v>
      </c>
      <c r="BG749" s="872">
        <v>1284.2090952989038</v>
      </c>
      <c r="BH749" s="872">
        <v>1284.2090952989038</v>
      </c>
      <c r="BI749" s="872">
        <v>1284.2090952989038</v>
      </c>
      <c r="BJ749" s="872">
        <v>1284.2090952989038</v>
      </c>
      <c r="BK749" s="872">
        <v>1284.2090952989038</v>
      </c>
      <c r="BL749" s="872">
        <v>1284.2090952989038</v>
      </c>
      <c r="BM749" s="872">
        <v>1284.2090952989038</v>
      </c>
      <c r="BN749" s="872">
        <v>1284.2090952989038</v>
      </c>
      <c r="BO749" s="872">
        <v>1284.2090952989038</v>
      </c>
      <c r="BP749" s="872">
        <v>1284.2090952989038</v>
      </c>
      <c r="BQ749" s="872">
        <v>1284.2090952989038</v>
      </c>
      <c r="BR749" s="872">
        <v>1284.2090952989038</v>
      </c>
      <c r="BS749" s="872">
        <v>1284.2090952989038</v>
      </c>
      <c r="BT749" s="872">
        <v>1284.2090952989038</v>
      </c>
      <c r="BU749" s="872">
        <v>1284.2090952989038</v>
      </c>
      <c r="BV749" s="872">
        <v>1284.2090952989038</v>
      </c>
      <c r="BW749" s="872">
        <v>1284.2090952989038</v>
      </c>
      <c r="BX749" s="872">
        <v>1284.2090952989038</v>
      </c>
      <c r="BY749" s="872">
        <v>1284.2090952989038</v>
      </c>
      <c r="BZ749" s="872">
        <v>1284.2090952989038</v>
      </c>
      <c r="CA749" s="872"/>
      <c r="CB749" s="872">
        <v>0.36865604260056117</v>
      </c>
      <c r="CC749" s="872">
        <v>0.36865604260056117</v>
      </c>
      <c r="CD749" s="872">
        <v>0.36865604260056117</v>
      </c>
      <c r="CE749" s="872">
        <v>0.36865604260056117</v>
      </c>
      <c r="CF749" s="872">
        <v>0.36865604260056117</v>
      </c>
      <c r="CG749" s="872">
        <v>0.36865604260056117</v>
      </c>
      <c r="CH749" s="872">
        <v>0.36865604260056117</v>
      </c>
      <c r="CI749" s="872">
        <v>0.36865604260056117</v>
      </c>
      <c r="CJ749" s="872">
        <v>0.36865604260056117</v>
      </c>
      <c r="CK749" s="872">
        <v>0.36865604260056117</v>
      </c>
      <c r="CL749" s="872">
        <v>0.36865604260056117</v>
      </c>
      <c r="CM749" s="872">
        <v>0.36865604260056117</v>
      </c>
      <c r="CN749" s="872">
        <v>0.36865604260056117</v>
      </c>
      <c r="CO749" s="872">
        <v>0.36865604260056117</v>
      </c>
      <c r="CP749" s="872">
        <v>0.36865604260056117</v>
      </c>
      <c r="CQ749" s="872">
        <v>0.36865604260056117</v>
      </c>
      <c r="CR749" s="872">
        <v>0.36865604260056117</v>
      </c>
      <c r="CS749" s="872">
        <v>0.36865604260056117</v>
      </c>
      <c r="CT749" s="872">
        <v>0.36865604260056117</v>
      </c>
      <c r="CU749" s="872">
        <v>0.36865604260056117</v>
      </c>
      <c r="CV749" s="872">
        <v>0.36865604260056117</v>
      </c>
      <c r="CW749" s="872">
        <v>0.36865604260056117</v>
      </c>
      <c r="CX749" s="872">
        <v>0.36865604260056117</v>
      </c>
      <c r="CY749" s="872">
        <v>0.36865604260056117</v>
      </c>
      <c r="CZ749" s="872">
        <v>0.36865604260056117</v>
      </c>
      <c r="DA749" s="872">
        <v>0.36865604260056117</v>
      </c>
    </row>
    <row r="750" spans="2:105">
      <c r="B750" s="872"/>
      <c r="C750" s="873" t="s">
        <v>682</v>
      </c>
      <c r="D750" s="872"/>
      <c r="E750" s="872" t="s">
        <v>22</v>
      </c>
      <c r="F750" s="872" t="s">
        <v>828</v>
      </c>
      <c r="G750" s="872"/>
      <c r="H750" s="872">
        <v>2014</v>
      </c>
      <c r="I750" s="872"/>
      <c r="J750" s="872">
        <v>127873</v>
      </c>
      <c r="K750" s="872"/>
      <c r="L750" s="764" t="s">
        <v>384</v>
      </c>
      <c r="M750" s="872"/>
      <c r="N750" s="872"/>
      <c r="O750" s="872"/>
      <c r="P750" s="872"/>
      <c r="Q750" s="872"/>
      <c r="R750" s="872"/>
      <c r="S750" s="872"/>
      <c r="T750" s="872"/>
      <c r="U750" s="872" t="s">
        <v>764</v>
      </c>
      <c r="V750" s="872"/>
      <c r="W750" s="872">
        <v>41775</v>
      </c>
      <c r="X750" s="872"/>
      <c r="Y750" s="872"/>
      <c r="Z750" s="872"/>
      <c r="AA750" s="872"/>
      <c r="AB750" s="872"/>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v>7476.7136673100731</v>
      </c>
      <c r="BB750" s="872">
        <v>7476.7136673100731</v>
      </c>
      <c r="BC750" s="872">
        <v>7476.7136673100731</v>
      </c>
      <c r="BD750" s="872">
        <v>7476.7136673100731</v>
      </c>
      <c r="BE750" s="872">
        <v>7476.7136673100731</v>
      </c>
      <c r="BF750" s="872">
        <v>7476.7136673100731</v>
      </c>
      <c r="BG750" s="872">
        <v>7476.7136673100731</v>
      </c>
      <c r="BH750" s="872">
        <v>7476.7136673100731</v>
      </c>
      <c r="BI750" s="872">
        <v>7476.7136673100731</v>
      </c>
      <c r="BJ750" s="872">
        <v>7476.7136673100731</v>
      </c>
      <c r="BK750" s="872">
        <v>7476.7136673100731</v>
      </c>
      <c r="BL750" s="872">
        <v>7476.7136673100731</v>
      </c>
      <c r="BM750" s="872">
        <v>7476.7136673100731</v>
      </c>
      <c r="BN750" s="872">
        <v>7476.7136673100731</v>
      </c>
      <c r="BO750" s="872">
        <v>7476.7136673100731</v>
      </c>
      <c r="BP750" s="872">
        <v>7476.7136673100731</v>
      </c>
      <c r="BQ750" s="872">
        <v>7476.7136673100731</v>
      </c>
      <c r="BR750" s="872">
        <v>7476.7136673100731</v>
      </c>
      <c r="BS750" s="872">
        <v>7476.7136673100731</v>
      </c>
      <c r="BT750" s="872">
        <v>7476.7136673100731</v>
      </c>
      <c r="BU750" s="872">
        <v>7476.7136673100731</v>
      </c>
      <c r="BV750" s="872">
        <v>7476.7136673100731</v>
      </c>
      <c r="BW750" s="872">
        <v>7476.7136673100731</v>
      </c>
      <c r="BX750" s="872">
        <v>7476.7136673100731</v>
      </c>
      <c r="BY750" s="872">
        <v>7476.7136673100731</v>
      </c>
      <c r="BZ750" s="872">
        <v>7476.7136673100731</v>
      </c>
      <c r="CA750" s="872"/>
      <c r="CB750" s="872">
        <v>0.63556830283465915</v>
      </c>
      <c r="CC750" s="872">
        <v>0.63556830283465915</v>
      </c>
      <c r="CD750" s="872">
        <v>0.63556830283465915</v>
      </c>
      <c r="CE750" s="872">
        <v>0.63556830283465915</v>
      </c>
      <c r="CF750" s="872">
        <v>0.63556830283465915</v>
      </c>
      <c r="CG750" s="872">
        <v>0.63556830283465915</v>
      </c>
      <c r="CH750" s="872">
        <v>0.63556830283465915</v>
      </c>
      <c r="CI750" s="872">
        <v>0.63556830283465915</v>
      </c>
      <c r="CJ750" s="872">
        <v>0.63556830283465915</v>
      </c>
      <c r="CK750" s="872">
        <v>0.63556830283465915</v>
      </c>
      <c r="CL750" s="872">
        <v>0.63556830283465915</v>
      </c>
      <c r="CM750" s="872">
        <v>0.63556830283465915</v>
      </c>
      <c r="CN750" s="872">
        <v>0.63556830283465915</v>
      </c>
      <c r="CO750" s="872">
        <v>0.63556830283465915</v>
      </c>
      <c r="CP750" s="872">
        <v>0.63556830283465915</v>
      </c>
      <c r="CQ750" s="872">
        <v>0.63556830283465915</v>
      </c>
      <c r="CR750" s="872">
        <v>0.63556830283465915</v>
      </c>
      <c r="CS750" s="872">
        <v>0.63556830283465915</v>
      </c>
      <c r="CT750" s="872">
        <v>0.63556830283465915</v>
      </c>
      <c r="CU750" s="872">
        <v>0.63556830283465915</v>
      </c>
      <c r="CV750" s="872">
        <v>0.63556830283465915</v>
      </c>
      <c r="CW750" s="872">
        <v>0.63556830283465915</v>
      </c>
      <c r="CX750" s="872">
        <v>0.63556830283465915</v>
      </c>
      <c r="CY750" s="872">
        <v>0.63556830283465915</v>
      </c>
      <c r="CZ750" s="872">
        <v>0.63556830283465915</v>
      </c>
      <c r="DA750" s="872">
        <v>0.63556830283465915</v>
      </c>
    </row>
    <row r="751" spans="2:105">
      <c r="B751" s="872"/>
      <c r="C751" s="873" t="s">
        <v>682</v>
      </c>
      <c r="D751" s="872"/>
      <c r="E751" s="872" t="s">
        <v>22</v>
      </c>
      <c r="F751" s="872" t="s">
        <v>828</v>
      </c>
      <c r="G751" s="872"/>
      <c r="H751" s="872">
        <v>2014</v>
      </c>
      <c r="I751" s="872"/>
      <c r="J751" s="872">
        <v>127873</v>
      </c>
      <c r="K751" s="872"/>
      <c r="L751" s="764" t="s">
        <v>384</v>
      </c>
      <c r="M751" s="872"/>
      <c r="N751" s="872"/>
      <c r="O751" s="872"/>
      <c r="P751" s="872"/>
      <c r="Q751" s="872"/>
      <c r="R751" s="872"/>
      <c r="S751" s="872"/>
      <c r="T751" s="872"/>
      <c r="U751" s="872" t="s">
        <v>764</v>
      </c>
      <c r="V751" s="872"/>
      <c r="W751" s="872">
        <v>41775</v>
      </c>
      <c r="X751" s="872"/>
      <c r="Y751" s="872"/>
      <c r="Z751" s="872"/>
      <c r="AA751" s="872"/>
      <c r="AB751" s="872"/>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v>2713.8610799913836</v>
      </c>
      <c r="BB751" s="872">
        <v>2713.8610799913836</v>
      </c>
      <c r="BC751" s="872">
        <v>2713.8610799913836</v>
      </c>
      <c r="BD751" s="872">
        <v>2713.8610799913836</v>
      </c>
      <c r="BE751" s="872">
        <v>2713.8610799913836</v>
      </c>
      <c r="BF751" s="872">
        <v>2713.8610799913836</v>
      </c>
      <c r="BG751" s="872">
        <v>2713.8610799913836</v>
      </c>
      <c r="BH751" s="872">
        <v>2713.8610799913836</v>
      </c>
      <c r="BI751" s="872">
        <v>2713.8610799913836</v>
      </c>
      <c r="BJ751" s="872">
        <v>2713.8610799913836</v>
      </c>
      <c r="BK751" s="872">
        <v>2713.8610799913836</v>
      </c>
      <c r="BL751" s="872">
        <v>2713.8610799913836</v>
      </c>
      <c r="BM751" s="872">
        <v>2713.8610799913836</v>
      </c>
      <c r="BN751" s="872">
        <v>2713.8610799913836</v>
      </c>
      <c r="BO751" s="872">
        <v>2713.8610799913836</v>
      </c>
      <c r="BP751" s="872">
        <v>2713.8610799913836</v>
      </c>
      <c r="BQ751" s="872">
        <v>2713.8610799913836</v>
      </c>
      <c r="BR751" s="872">
        <v>2713.8610799913836</v>
      </c>
      <c r="BS751" s="872">
        <v>2713.8610799913836</v>
      </c>
      <c r="BT751" s="872">
        <v>2713.8610799913836</v>
      </c>
      <c r="BU751" s="872">
        <v>2713.8610799913836</v>
      </c>
      <c r="BV751" s="872">
        <v>2713.8610799913836</v>
      </c>
      <c r="BW751" s="872">
        <v>2713.8610799913836</v>
      </c>
      <c r="BX751" s="872">
        <v>2713.8610799913836</v>
      </c>
      <c r="BY751" s="872">
        <v>2713.8610799913836</v>
      </c>
      <c r="BZ751" s="872">
        <v>2713.8610799913836</v>
      </c>
      <c r="CA751" s="872"/>
      <c r="CB751" s="872">
        <v>0.77906634481799353</v>
      </c>
      <c r="CC751" s="872">
        <v>0.77906634481799353</v>
      </c>
      <c r="CD751" s="872">
        <v>0.77906634481799353</v>
      </c>
      <c r="CE751" s="872">
        <v>0.77906634481799353</v>
      </c>
      <c r="CF751" s="872">
        <v>0.77906634481799353</v>
      </c>
      <c r="CG751" s="872">
        <v>0.77906634481799353</v>
      </c>
      <c r="CH751" s="872">
        <v>0.77906634481799353</v>
      </c>
      <c r="CI751" s="872">
        <v>0.77906634481799353</v>
      </c>
      <c r="CJ751" s="872">
        <v>0.77906634481799353</v>
      </c>
      <c r="CK751" s="872">
        <v>0.77906634481799353</v>
      </c>
      <c r="CL751" s="872">
        <v>0.77906634481799353</v>
      </c>
      <c r="CM751" s="872">
        <v>0.77906634481799353</v>
      </c>
      <c r="CN751" s="872">
        <v>0.77906634481799353</v>
      </c>
      <c r="CO751" s="872">
        <v>0.77906634481799353</v>
      </c>
      <c r="CP751" s="872">
        <v>0.77906634481799353</v>
      </c>
      <c r="CQ751" s="872">
        <v>0.77906634481799353</v>
      </c>
      <c r="CR751" s="872">
        <v>0.77906634481799353</v>
      </c>
      <c r="CS751" s="872">
        <v>0.77906634481799353</v>
      </c>
      <c r="CT751" s="872">
        <v>0.77906634481799353</v>
      </c>
      <c r="CU751" s="872">
        <v>0.77906634481799353</v>
      </c>
      <c r="CV751" s="872">
        <v>0.77906634481799353</v>
      </c>
      <c r="CW751" s="872">
        <v>0.77906634481799353</v>
      </c>
      <c r="CX751" s="872">
        <v>0.77906634481799353</v>
      </c>
      <c r="CY751" s="872">
        <v>0.77906634481799353</v>
      </c>
      <c r="CZ751" s="872">
        <v>0.77906634481799353</v>
      </c>
      <c r="DA751" s="872">
        <v>0.77906634481799353</v>
      </c>
    </row>
    <row r="752" spans="2:105">
      <c r="B752" s="872"/>
      <c r="C752" s="873" t="s">
        <v>682</v>
      </c>
      <c r="D752" s="872"/>
      <c r="E752" s="872" t="s">
        <v>22</v>
      </c>
      <c r="F752" s="872" t="s">
        <v>828</v>
      </c>
      <c r="G752" s="872"/>
      <c r="H752" s="872">
        <v>2014</v>
      </c>
      <c r="I752" s="872"/>
      <c r="J752" s="872">
        <v>127873</v>
      </c>
      <c r="K752" s="872"/>
      <c r="L752" s="764" t="s">
        <v>384</v>
      </c>
      <c r="M752" s="872"/>
      <c r="N752" s="872"/>
      <c r="O752" s="872"/>
      <c r="P752" s="872"/>
      <c r="Q752" s="872"/>
      <c r="R752" s="872"/>
      <c r="S752" s="872"/>
      <c r="T752" s="872"/>
      <c r="U752" s="872" t="s">
        <v>764</v>
      </c>
      <c r="V752" s="872"/>
      <c r="W752" s="872">
        <v>41775</v>
      </c>
      <c r="X752" s="872"/>
      <c r="Y752" s="872"/>
      <c r="Z752" s="872"/>
      <c r="AA752" s="872"/>
      <c r="AB752" s="872"/>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v>2668.6003458593304</v>
      </c>
      <c r="BB752" s="872">
        <v>2668.6003458593304</v>
      </c>
      <c r="BC752" s="872">
        <v>2668.6003458593304</v>
      </c>
      <c r="BD752" s="872">
        <v>2668.6003458593304</v>
      </c>
      <c r="BE752" s="872">
        <v>2668.6003458593304</v>
      </c>
      <c r="BF752" s="872">
        <v>2668.6003458593304</v>
      </c>
      <c r="BG752" s="872">
        <v>2668.6003458593304</v>
      </c>
      <c r="BH752" s="872">
        <v>2668.6003458593304</v>
      </c>
      <c r="BI752" s="872">
        <v>2668.6003458593304</v>
      </c>
      <c r="BJ752" s="872">
        <v>2668.6003458593304</v>
      </c>
      <c r="BK752" s="872">
        <v>2668.6003458593304</v>
      </c>
      <c r="BL752" s="872">
        <v>2668.6003458593304</v>
      </c>
      <c r="BM752" s="872">
        <v>2668.6003458593304</v>
      </c>
      <c r="BN752" s="872">
        <v>2668.6003458593304</v>
      </c>
      <c r="BO752" s="872">
        <v>2668.6003458593304</v>
      </c>
      <c r="BP752" s="872">
        <v>2668.6003458593304</v>
      </c>
      <c r="BQ752" s="872">
        <v>2668.6003458593304</v>
      </c>
      <c r="BR752" s="872">
        <v>2668.6003458593304</v>
      </c>
      <c r="BS752" s="872">
        <v>2668.6003458593304</v>
      </c>
      <c r="BT752" s="872">
        <v>2668.6003458593304</v>
      </c>
      <c r="BU752" s="872">
        <v>2668.6003458593304</v>
      </c>
      <c r="BV752" s="872">
        <v>2668.6003458593304</v>
      </c>
      <c r="BW752" s="872">
        <v>2668.6003458593304</v>
      </c>
      <c r="BX752" s="872">
        <v>2668.6003458593304</v>
      </c>
      <c r="BY752" s="872">
        <v>2668.6003458593304</v>
      </c>
      <c r="BZ752" s="872">
        <v>2668.6003458593304</v>
      </c>
      <c r="CA752" s="872"/>
      <c r="CB752" s="872">
        <v>0.76607123122579024</v>
      </c>
      <c r="CC752" s="872">
        <v>0.76607123122579024</v>
      </c>
      <c r="CD752" s="872">
        <v>0.76607123122579024</v>
      </c>
      <c r="CE752" s="872">
        <v>0.76607123122579024</v>
      </c>
      <c r="CF752" s="872">
        <v>0.76607123122579024</v>
      </c>
      <c r="CG752" s="872">
        <v>0.76607123122579024</v>
      </c>
      <c r="CH752" s="872">
        <v>0.76607123122579024</v>
      </c>
      <c r="CI752" s="872">
        <v>0.76607123122579024</v>
      </c>
      <c r="CJ752" s="872">
        <v>0.76607123122579024</v>
      </c>
      <c r="CK752" s="872">
        <v>0.76607123122579024</v>
      </c>
      <c r="CL752" s="872">
        <v>0.76607123122579024</v>
      </c>
      <c r="CM752" s="872">
        <v>0.76607123122579024</v>
      </c>
      <c r="CN752" s="872">
        <v>0.76607123122579024</v>
      </c>
      <c r="CO752" s="872">
        <v>0.76607123122579024</v>
      </c>
      <c r="CP752" s="872">
        <v>0.76607123122579024</v>
      </c>
      <c r="CQ752" s="872">
        <v>0.76607123122579024</v>
      </c>
      <c r="CR752" s="872">
        <v>0.76607123122579024</v>
      </c>
      <c r="CS752" s="872">
        <v>0.76607123122579024</v>
      </c>
      <c r="CT752" s="872">
        <v>0.76607123122579024</v>
      </c>
      <c r="CU752" s="872">
        <v>0.76607123122579024</v>
      </c>
      <c r="CV752" s="872">
        <v>0.76607123122579024</v>
      </c>
      <c r="CW752" s="872">
        <v>0.76607123122579024</v>
      </c>
      <c r="CX752" s="872">
        <v>0.76607123122579024</v>
      </c>
      <c r="CY752" s="872">
        <v>0.76607123122579024</v>
      </c>
      <c r="CZ752" s="872">
        <v>0.76607123122579024</v>
      </c>
      <c r="DA752" s="872">
        <v>0.76607123122579024</v>
      </c>
    </row>
    <row r="753" spans="2:105">
      <c r="B753" s="872"/>
      <c r="C753" s="873" t="s">
        <v>682</v>
      </c>
      <c r="D753" s="872"/>
      <c r="E753" s="872" t="s">
        <v>22</v>
      </c>
      <c r="F753" s="872" t="s">
        <v>828</v>
      </c>
      <c r="G753" s="872"/>
      <c r="H753" s="872">
        <v>2014</v>
      </c>
      <c r="I753" s="872"/>
      <c r="J753" s="872">
        <v>127873</v>
      </c>
      <c r="K753" s="872"/>
      <c r="L753" s="764" t="s">
        <v>384</v>
      </c>
      <c r="M753" s="872"/>
      <c r="N753" s="872"/>
      <c r="O753" s="872"/>
      <c r="P753" s="872"/>
      <c r="Q753" s="872"/>
      <c r="R753" s="872"/>
      <c r="S753" s="872"/>
      <c r="T753" s="872"/>
      <c r="U753" s="872" t="s">
        <v>764</v>
      </c>
      <c r="V753" s="872"/>
      <c r="W753" s="872">
        <v>41775</v>
      </c>
      <c r="X753" s="872"/>
      <c r="Y753" s="872"/>
      <c r="Z753" s="872"/>
      <c r="AA753" s="872"/>
      <c r="AB753" s="872"/>
      <c r="AC753" s="872"/>
      <c r="AD753" s="872"/>
      <c r="AE753" s="872"/>
      <c r="AF753" s="872"/>
      <c r="AG753" s="872"/>
      <c r="AH753" s="872"/>
      <c r="AI753" s="872"/>
      <c r="AJ753" s="872"/>
      <c r="AK753" s="872"/>
      <c r="AL753" s="872"/>
      <c r="AM753" s="872"/>
      <c r="AN753" s="872"/>
      <c r="AO753" s="872"/>
      <c r="AP753" s="872"/>
      <c r="AQ753" s="872"/>
      <c r="AR753" s="872"/>
      <c r="AS753" s="872"/>
      <c r="AT753" s="872"/>
      <c r="AU753" s="872"/>
      <c r="AV753" s="872"/>
      <c r="AW753" s="872"/>
      <c r="AX753" s="872"/>
      <c r="AY753" s="872"/>
      <c r="AZ753" s="872"/>
      <c r="BA753" s="872">
        <v>6858.1450043509458</v>
      </c>
      <c r="BB753" s="872">
        <v>6858.1450043509458</v>
      </c>
      <c r="BC753" s="872">
        <v>6858.1450043509458</v>
      </c>
      <c r="BD753" s="872">
        <v>6858.1450043509458</v>
      </c>
      <c r="BE753" s="872">
        <v>6858.1450043509458</v>
      </c>
      <c r="BF753" s="872">
        <v>6858.1450043509458</v>
      </c>
      <c r="BG753" s="872">
        <v>6858.1450043509458</v>
      </c>
      <c r="BH753" s="872">
        <v>6858.1450043509458</v>
      </c>
      <c r="BI753" s="872">
        <v>6858.1450043509458</v>
      </c>
      <c r="BJ753" s="872">
        <v>6858.1450043509458</v>
      </c>
      <c r="BK753" s="872">
        <v>6858.1450043509458</v>
      </c>
      <c r="BL753" s="872">
        <v>6858.1450043509458</v>
      </c>
      <c r="BM753" s="872">
        <v>6858.1450043509458</v>
      </c>
      <c r="BN753" s="872">
        <v>6858.1450043509458</v>
      </c>
      <c r="BO753" s="872">
        <v>6858.1450043509458</v>
      </c>
      <c r="BP753" s="872">
        <v>6858.1450043509458</v>
      </c>
      <c r="BQ753" s="872">
        <v>6858.1450043509458</v>
      </c>
      <c r="BR753" s="872">
        <v>6858.1450043509458</v>
      </c>
      <c r="BS753" s="872">
        <v>6858.1450043509458</v>
      </c>
      <c r="BT753" s="872">
        <v>6858.1450043509458</v>
      </c>
      <c r="BU753" s="872">
        <v>6858.1450043509458</v>
      </c>
      <c r="BV753" s="872">
        <v>6858.1450043509458</v>
      </c>
      <c r="BW753" s="872">
        <v>6858.1450043509458</v>
      </c>
      <c r="BX753" s="872">
        <v>6858.1450043509458</v>
      </c>
      <c r="BY753" s="872">
        <v>6858.1450043509458</v>
      </c>
      <c r="BZ753" s="872">
        <v>6858.1450043509458</v>
      </c>
      <c r="CA753" s="872"/>
      <c r="CB753" s="872">
        <v>1.9687577405736711</v>
      </c>
      <c r="CC753" s="872">
        <v>1.9687577405736711</v>
      </c>
      <c r="CD753" s="872">
        <v>1.9687577405736711</v>
      </c>
      <c r="CE753" s="872">
        <v>1.9687577405736711</v>
      </c>
      <c r="CF753" s="872">
        <v>1.9687577405736711</v>
      </c>
      <c r="CG753" s="872">
        <v>1.9687577405736711</v>
      </c>
      <c r="CH753" s="872">
        <v>1.9687577405736711</v>
      </c>
      <c r="CI753" s="872">
        <v>1.9687577405736711</v>
      </c>
      <c r="CJ753" s="872">
        <v>1.9687577405736711</v>
      </c>
      <c r="CK753" s="872">
        <v>1.9687577405736711</v>
      </c>
      <c r="CL753" s="872">
        <v>1.9687577405736711</v>
      </c>
      <c r="CM753" s="872">
        <v>1.9687577405736711</v>
      </c>
      <c r="CN753" s="872">
        <v>1.9687577405736711</v>
      </c>
      <c r="CO753" s="872">
        <v>1.9687577405736711</v>
      </c>
      <c r="CP753" s="872">
        <v>1.9687577405736711</v>
      </c>
      <c r="CQ753" s="872">
        <v>1.9687577405736711</v>
      </c>
      <c r="CR753" s="872">
        <v>1.9687577405736711</v>
      </c>
      <c r="CS753" s="872">
        <v>1.9687577405736711</v>
      </c>
      <c r="CT753" s="872">
        <v>1.9687577405736711</v>
      </c>
      <c r="CU753" s="872">
        <v>1.9687577405736711</v>
      </c>
      <c r="CV753" s="872">
        <v>1.9687577405736711</v>
      </c>
      <c r="CW753" s="872">
        <v>1.9687577405736711</v>
      </c>
      <c r="CX753" s="872">
        <v>1.9687577405736711</v>
      </c>
      <c r="CY753" s="872">
        <v>1.9687577405736711</v>
      </c>
      <c r="CZ753" s="872">
        <v>1.9687577405736711</v>
      </c>
      <c r="DA753" s="872">
        <v>1.9687577405736711</v>
      </c>
    </row>
    <row r="754" spans="2:105">
      <c r="B754" s="872"/>
      <c r="C754" s="873" t="s">
        <v>682</v>
      </c>
      <c r="D754" s="872"/>
      <c r="E754" s="872" t="s">
        <v>22</v>
      </c>
      <c r="F754" s="872" t="s">
        <v>828</v>
      </c>
      <c r="G754" s="872"/>
      <c r="H754" s="872">
        <v>2014</v>
      </c>
      <c r="I754" s="872"/>
      <c r="J754" s="872">
        <v>127874</v>
      </c>
      <c r="K754" s="872"/>
      <c r="L754" s="764" t="s">
        <v>384</v>
      </c>
      <c r="M754" s="872"/>
      <c r="N754" s="872"/>
      <c r="O754" s="872"/>
      <c r="P754" s="872"/>
      <c r="Q754" s="872"/>
      <c r="R754" s="872"/>
      <c r="S754" s="872"/>
      <c r="T754" s="872"/>
      <c r="U754" s="872" t="s">
        <v>765</v>
      </c>
      <c r="V754" s="872"/>
      <c r="W754" s="872">
        <v>41768</v>
      </c>
      <c r="X754" s="872"/>
      <c r="Y754" s="872"/>
      <c r="Z754" s="872"/>
      <c r="AA754" s="872"/>
      <c r="AB754" s="872"/>
      <c r="AC754" s="872"/>
      <c r="AD754" s="872"/>
      <c r="AE754" s="872"/>
      <c r="AF754" s="872"/>
      <c r="AG754" s="872"/>
      <c r="AH754" s="872"/>
      <c r="AI754" s="872"/>
      <c r="AJ754" s="872"/>
      <c r="AK754" s="872"/>
      <c r="AL754" s="872"/>
      <c r="AM754" s="872"/>
      <c r="AN754" s="872"/>
      <c r="AO754" s="872"/>
      <c r="AP754" s="872"/>
      <c r="AQ754" s="872"/>
      <c r="AR754" s="872"/>
      <c r="AS754" s="872"/>
      <c r="AT754" s="872"/>
      <c r="AU754" s="872"/>
      <c r="AV754" s="872"/>
      <c r="AW754" s="872"/>
      <c r="AX754" s="872"/>
      <c r="AY754" s="872"/>
      <c r="AZ754" s="872"/>
      <c r="BA754" s="872">
        <v>1655.8414852404167</v>
      </c>
      <c r="BB754" s="872">
        <v>1655.8414852404167</v>
      </c>
      <c r="BC754" s="872">
        <v>1655.8414852404167</v>
      </c>
      <c r="BD754" s="872">
        <v>1655.8414852404167</v>
      </c>
      <c r="BE754" s="872">
        <v>1655.8414852404167</v>
      </c>
      <c r="BF754" s="872">
        <v>1655.8414852404167</v>
      </c>
      <c r="BG754" s="872">
        <v>1655.8414852404167</v>
      </c>
      <c r="BH754" s="872">
        <v>1655.8414852404167</v>
      </c>
      <c r="BI754" s="872">
        <v>1655.8414852404167</v>
      </c>
      <c r="BJ754" s="872">
        <v>1655.8414852404167</v>
      </c>
      <c r="BK754" s="872">
        <v>1655.8414852404167</v>
      </c>
      <c r="BL754" s="872">
        <v>1655.8414852404167</v>
      </c>
      <c r="BM754" s="872">
        <v>1655.8414852404167</v>
      </c>
      <c r="BN754" s="872">
        <v>1655.8414852404167</v>
      </c>
      <c r="BO754" s="872">
        <v>1655.8414852404167</v>
      </c>
      <c r="BP754" s="872">
        <v>1655.8414852404167</v>
      </c>
      <c r="BQ754" s="872">
        <v>1655.8414852404167</v>
      </c>
      <c r="BR754" s="872">
        <v>1655.8414852404167</v>
      </c>
      <c r="BS754" s="872">
        <v>1655.8414852404167</v>
      </c>
      <c r="BT754" s="872">
        <v>1655.8414852404167</v>
      </c>
      <c r="BU754" s="872">
        <v>1655.8414852404167</v>
      </c>
      <c r="BV754" s="872">
        <v>1655.8414852404167</v>
      </c>
      <c r="BW754" s="872">
        <v>1655.8414852404167</v>
      </c>
      <c r="BX754" s="872">
        <v>1655.8414852404167</v>
      </c>
      <c r="BY754" s="872">
        <v>1655.8414852404167</v>
      </c>
      <c r="BZ754" s="872">
        <v>1655.8414852404167</v>
      </c>
      <c r="CA754" s="872"/>
      <c r="CB754" s="872">
        <v>0.52800052797425856</v>
      </c>
      <c r="CC754" s="872">
        <v>0.52800052797425856</v>
      </c>
      <c r="CD754" s="872">
        <v>0.52800052797425856</v>
      </c>
      <c r="CE754" s="872">
        <v>0.52800052797425856</v>
      </c>
      <c r="CF754" s="872">
        <v>0.52800052797425856</v>
      </c>
      <c r="CG754" s="872">
        <v>0.52800052797425856</v>
      </c>
      <c r="CH754" s="872">
        <v>0.52800052797425856</v>
      </c>
      <c r="CI754" s="872">
        <v>0.52800052797425856</v>
      </c>
      <c r="CJ754" s="872">
        <v>0.52800052797425856</v>
      </c>
      <c r="CK754" s="872">
        <v>0.52800052797425856</v>
      </c>
      <c r="CL754" s="872">
        <v>0.52800052797425856</v>
      </c>
      <c r="CM754" s="872">
        <v>0.52800052797425856</v>
      </c>
      <c r="CN754" s="872">
        <v>0.52800052797425856</v>
      </c>
      <c r="CO754" s="872">
        <v>0.52800052797425856</v>
      </c>
      <c r="CP754" s="872">
        <v>0.52800052797425856</v>
      </c>
      <c r="CQ754" s="872">
        <v>0.52800052797425856</v>
      </c>
      <c r="CR754" s="872">
        <v>0.52800052797425856</v>
      </c>
      <c r="CS754" s="872">
        <v>0.52800052797425856</v>
      </c>
      <c r="CT754" s="872">
        <v>0.52800052797425856</v>
      </c>
      <c r="CU754" s="872">
        <v>0.52800052797425856</v>
      </c>
      <c r="CV754" s="872">
        <v>0.52800052797425856</v>
      </c>
      <c r="CW754" s="872">
        <v>0.52800052797425856</v>
      </c>
      <c r="CX754" s="872">
        <v>0.52800052797425856</v>
      </c>
      <c r="CY754" s="872">
        <v>0.52800052797425856</v>
      </c>
      <c r="CZ754" s="872">
        <v>0.52800052797425856</v>
      </c>
      <c r="DA754" s="872">
        <v>0.52800052797425856</v>
      </c>
    </row>
    <row r="755" spans="2:105">
      <c r="B755" s="872"/>
      <c r="C755" s="873" t="s">
        <v>682</v>
      </c>
      <c r="D755" s="872"/>
      <c r="E755" s="872" t="s">
        <v>22</v>
      </c>
      <c r="F755" s="872" t="s">
        <v>828</v>
      </c>
      <c r="G755" s="872"/>
      <c r="H755" s="872">
        <v>2014</v>
      </c>
      <c r="I755" s="872"/>
      <c r="J755" s="872">
        <v>128726</v>
      </c>
      <c r="K755" s="872"/>
      <c r="L755" s="764" t="s">
        <v>384</v>
      </c>
      <c r="M755" s="872"/>
      <c r="N755" s="872"/>
      <c r="O755" s="872"/>
      <c r="P755" s="872"/>
      <c r="Q755" s="872"/>
      <c r="R755" s="872"/>
      <c r="S755" s="872"/>
      <c r="T755" s="872"/>
      <c r="U755" s="872" t="s">
        <v>764</v>
      </c>
      <c r="V755" s="872"/>
      <c r="W755" s="872">
        <v>41935</v>
      </c>
      <c r="X755" s="872"/>
      <c r="Y755" s="872"/>
      <c r="Z755" s="872"/>
      <c r="AA755" s="872"/>
      <c r="AB755" s="872"/>
      <c r="AC755" s="872"/>
      <c r="AD755" s="872"/>
      <c r="AE755" s="872"/>
      <c r="AF755" s="872"/>
      <c r="AG755" s="872"/>
      <c r="AH755" s="872"/>
      <c r="AI755" s="872"/>
      <c r="AJ755" s="872"/>
      <c r="AK755" s="872"/>
      <c r="AL755" s="872"/>
      <c r="AM755" s="872"/>
      <c r="AN755" s="872"/>
      <c r="AO755" s="872"/>
      <c r="AP755" s="872"/>
      <c r="AQ755" s="872"/>
      <c r="AR755" s="872"/>
      <c r="AS755" s="872"/>
      <c r="AT755" s="872"/>
      <c r="AU755" s="872"/>
      <c r="AV755" s="872"/>
      <c r="AW755" s="872"/>
      <c r="AX755" s="872"/>
      <c r="AY755" s="872"/>
      <c r="AZ755" s="872"/>
      <c r="BA755" s="872">
        <v>80734.835313359916</v>
      </c>
      <c r="BB755" s="872">
        <v>80734.835313359916</v>
      </c>
      <c r="BC755" s="872">
        <v>80734.835313359916</v>
      </c>
      <c r="BD755" s="872">
        <v>80734.835313359916</v>
      </c>
      <c r="BE755" s="872">
        <v>80734.835313359916</v>
      </c>
      <c r="BF755" s="872">
        <v>80734.835313359916</v>
      </c>
      <c r="BG755" s="872">
        <v>80734.835313359916</v>
      </c>
      <c r="BH755" s="872">
        <v>80734.835313359916</v>
      </c>
      <c r="BI755" s="872">
        <v>80734.835313359916</v>
      </c>
      <c r="BJ755" s="872">
        <v>80734.835313359916</v>
      </c>
      <c r="BK755" s="872">
        <v>80734.835313359916</v>
      </c>
      <c r="BL755" s="872">
        <v>80734.835313359916</v>
      </c>
      <c r="BM755" s="872">
        <v>80734.835313359916</v>
      </c>
      <c r="BN755" s="872">
        <v>80734.835313359916</v>
      </c>
      <c r="BO755" s="872">
        <v>80734.835313359916</v>
      </c>
      <c r="BP755" s="872">
        <v>80734.835313359916</v>
      </c>
      <c r="BQ755" s="872">
        <v>80734.835313359916</v>
      </c>
      <c r="BR755" s="872">
        <v>80734.835313359916</v>
      </c>
      <c r="BS755" s="872">
        <v>80734.835313359916</v>
      </c>
      <c r="BT755" s="872">
        <v>80734.835313359916</v>
      </c>
      <c r="BU755" s="872">
        <v>80734.835313359916</v>
      </c>
      <c r="BV755" s="872">
        <v>80734.835313359916</v>
      </c>
      <c r="BW755" s="872">
        <v>80734.835313359916</v>
      </c>
      <c r="BX755" s="872">
        <v>80734.835313359916</v>
      </c>
      <c r="BY755" s="872">
        <v>80734.835313359916</v>
      </c>
      <c r="BZ755" s="872">
        <v>80734.835313359916</v>
      </c>
      <c r="CA755" s="872"/>
      <c r="CB755" s="872">
        <v>41.783677581711451</v>
      </c>
      <c r="CC755" s="872">
        <v>41.783677581711451</v>
      </c>
      <c r="CD755" s="872">
        <v>41.783677581711451</v>
      </c>
      <c r="CE755" s="872">
        <v>41.783677581711451</v>
      </c>
      <c r="CF755" s="872">
        <v>41.783677581711451</v>
      </c>
      <c r="CG755" s="872">
        <v>41.783677581711451</v>
      </c>
      <c r="CH755" s="872">
        <v>41.783677581711451</v>
      </c>
      <c r="CI755" s="872">
        <v>41.783677581711451</v>
      </c>
      <c r="CJ755" s="872">
        <v>41.783677581711451</v>
      </c>
      <c r="CK755" s="872">
        <v>41.783677581711451</v>
      </c>
      <c r="CL755" s="872">
        <v>41.783677581711451</v>
      </c>
      <c r="CM755" s="872">
        <v>41.783677581711451</v>
      </c>
      <c r="CN755" s="872">
        <v>41.783677581711451</v>
      </c>
      <c r="CO755" s="872">
        <v>41.783677581711451</v>
      </c>
      <c r="CP755" s="872">
        <v>41.783677581711451</v>
      </c>
      <c r="CQ755" s="872">
        <v>41.783677581711451</v>
      </c>
      <c r="CR755" s="872">
        <v>41.783677581711451</v>
      </c>
      <c r="CS755" s="872">
        <v>41.783677581711451</v>
      </c>
      <c r="CT755" s="872">
        <v>41.783677581711451</v>
      </c>
      <c r="CU755" s="872">
        <v>41.783677581711451</v>
      </c>
      <c r="CV755" s="872">
        <v>41.783677581711451</v>
      </c>
      <c r="CW755" s="872">
        <v>41.783677581711451</v>
      </c>
      <c r="CX755" s="872">
        <v>41.783677581711451</v>
      </c>
      <c r="CY755" s="872">
        <v>41.783677581711451</v>
      </c>
      <c r="CZ755" s="872">
        <v>41.783677581711451</v>
      </c>
      <c r="DA755" s="872">
        <v>41.783677581711451</v>
      </c>
    </row>
    <row r="756" spans="2:105">
      <c r="B756" s="872"/>
      <c r="C756" s="873" t="s">
        <v>682</v>
      </c>
      <c r="D756" s="872"/>
      <c r="E756" s="872" t="s">
        <v>22</v>
      </c>
      <c r="F756" s="872" t="s">
        <v>828</v>
      </c>
      <c r="G756" s="872"/>
      <c r="H756" s="872">
        <v>2014</v>
      </c>
      <c r="I756" s="872"/>
      <c r="J756" s="872">
        <v>128768</v>
      </c>
      <c r="K756" s="872"/>
      <c r="L756" s="764" t="s">
        <v>384</v>
      </c>
      <c r="M756" s="872"/>
      <c r="N756" s="872"/>
      <c r="O756" s="872"/>
      <c r="P756" s="872"/>
      <c r="Q756" s="872"/>
      <c r="R756" s="872"/>
      <c r="S756" s="872"/>
      <c r="T756" s="872"/>
      <c r="U756" s="872" t="s">
        <v>764</v>
      </c>
      <c r="V756" s="872"/>
      <c r="W756" s="872">
        <v>41810</v>
      </c>
      <c r="X756" s="872"/>
      <c r="Y756" s="872"/>
      <c r="Z756" s="872"/>
      <c r="AA756" s="872"/>
      <c r="AB756" s="872"/>
      <c r="AC756" s="872"/>
      <c r="AD756" s="872"/>
      <c r="AE756" s="872"/>
      <c r="AF756" s="872"/>
      <c r="AG756" s="872"/>
      <c r="AH756" s="872"/>
      <c r="AI756" s="872"/>
      <c r="AJ756" s="872"/>
      <c r="AK756" s="872"/>
      <c r="AL756" s="872"/>
      <c r="AM756" s="872"/>
      <c r="AN756" s="872"/>
      <c r="AO756" s="872"/>
      <c r="AP756" s="872"/>
      <c r="AQ756" s="872"/>
      <c r="AR756" s="872"/>
      <c r="AS756" s="872"/>
      <c r="AT756" s="872"/>
      <c r="AU756" s="872"/>
      <c r="AV756" s="872"/>
      <c r="AW756" s="872"/>
      <c r="AX756" s="872"/>
      <c r="AY756" s="872"/>
      <c r="AZ756" s="872"/>
      <c r="BA756" s="872">
        <v>27550.11309575503</v>
      </c>
      <c r="BB756" s="872">
        <v>27550.11309575503</v>
      </c>
      <c r="BC756" s="872">
        <v>27550.11309575503</v>
      </c>
      <c r="BD756" s="872">
        <v>27550.11309575503</v>
      </c>
      <c r="BE756" s="872">
        <v>27550.11309575503</v>
      </c>
      <c r="BF756" s="872">
        <v>27550.11309575503</v>
      </c>
      <c r="BG756" s="872">
        <v>27550.11309575503</v>
      </c>
      <c r="BH756" s="872">
        <v>27550.11309575503</v>
      </c>
      <c r="BI756" s="872">
        <v>27550.11309575503</v>
      </c>
      <c r="BJ756" s="872">
        <v>27550.11309575503</v>
      </c>
      <c r="BK756" s="872">
        <v>27550.11309575503</v>
      </c>
      <c r="BL756" s="872">
        <v>27550.11309575503</v>
      </c>
      <c r="BM756" s="872">
        <v>27550.11309575503</v>
      </c>
      <c r="BN756" s="872">
        <v>27550.11309575503</v>
      </c>
      <c r="BO756" s="872">
        <v>27550.11309575503</v>
      </c>
      <c r="BP756" s="872">
        <v>27550.11309575503</v>
      </c>
      <c r="BQ756" s="872">
        <v>27550.11309575503</v>
      </c>
      <c r="BR756" s="872">
        <v>27550.11309575503</v>
      </c>
      <c r="BS756" s="872">
        <v>27550.11309575503</v>
      </c>
      <c r="BT756" s="872">
        <v>27550.11309575503</v>
      </c>
      <c r="BU756" s="872">
        <v>27550.11309575503</v>
      </c>
      <c r="BV756" s="872">
        <v>27550.11309575503</v>
      </c>
      <c r="BW756" s="872">
        <v>27550.11309575503</v>
      </c>
      <c r="BX756" s="872">
        <v>27550.11309575503</v>
      </c>
      <c r="BY756" s="872">
        <v>27550.11309575503</v>
      </c>
      <c r="BZ756" s="872">
        <v>27550.11309575503</v>
      </c>
      <c r="CA756" s="872"/>
      <c r="CB756" s="872">
        <v>4.2811669463290984</v>
      </c>
      <c r="CC756" s="872">
        <v>4.2811669463290984</v>
      </c>
      <c r="CD756" s="872">
        <v>4.2811669463290984</v>
      </c>
      <c r="CE756" s="872">
        <v>4.2811669463290984</v>
      </c>
      <c r="CF756" s="872">
        <v>4.2811669463290984</v>
      </c>
      <c r="CG756" s="872">
        <v>4.2811669463290984</v>
      </c>
      <c r="CH756" s="872">
        <v>4.2811669463290984</v>
      </c>
      <c r="CI756" s="872">
        <v>4.2811669463290984</v>
      </c>
      <c r="CJ756" s="872">
        <v>4.2811669463290984</v>
      </c>
      <c r="CK756" s="872">
        <v>4.2811669463290984</v>
      </c>
      <c r="CL756" s="872">
        <v>4.2811669463290984</v>
      </c>
      <c r="CM756" s="872">
        <v>4.2811669463290984</v>
      </c>
      <c r="CN756" s="872">
        <v>4.2811669463290984</v>
      </c>
      <c r="CO756" s="872">
        <v>4.2811669463290984</v>
      </c>
      <c r="CP756" s="872">
        <v>4.2811669463290984</v>
      </c>
      <c r="CQ756" s="872">
        <v>4.2811669463290984</v>
      </c>
      <c r="CR756" s="872">
        <v>4.2811669463290984</v>
      </c>
      <c r="CS756" s="872">
        <v>4.2811669463290984</v>
      </c>
      <c r="CT756" s="872">
        <v>4.2811669463290984</v>
      </c>
      <c r="CU756" s="872">
        <v>4.2811669463290984</v>
      </c>
      <c r="CV756" s="872">
        <v>4.2811669463290984</v>
      </c>
      <c r="CW756" s="872">
        <v>4.2811669463290984</v>
      </c>
      <c r="CX756" s="872">
        <v>4.2811669463290984</v>
      </c>
      <c r="CY756" s="872">
        <v>4.2811669463290984</v>
      </c>
      <c r="CZ756" s="872">
        <v>4.2811669463290984</v>
      </c>
      <c r="DA756" s="872">
        <v>4.2811669463290984</v>
      </c>
    </row>
    <row r="757" spans="2:105">
      <c r="B757" s="872"/>
      <c r="C757" s="873" t="s">
        <v>682</v>
      </c>
      <c r="D757" s="872"/>
      <c r="E757" s="872" t="s">
        <v>22</v>
      </c>
      <c r="F757" s="872" t="s">
        <v>828</v>
      </c>
      <c r="G757" s="872"/>
      <c r="H757" s="872">
        <v>2014</v>
      </c>
      <c r="I757" s="872"/>
      <c r="J757" s="872">
        <v>129183</v>
      </c>
      <c r="K757" s="872"/>
      <c r="L757" s="764" t="s">
        <v>384</v>
      </c>
      <c r="M757" s="872"/>
      <c r="N757" s="872"/>
      <c r="O757" s="872"/>
      <c r="P757" s="872"/>
      <c r="Q757" s="872"/>
      <c r="R757" s="872"/>
      <c r="S757" s="872"/>
      <c r="T757" s="872"/>
      <c r="U757" s="872" t="s">
        <v>765</v>
      </c>
      <c r="V757" s="872"/>
      <c r="W757" s="872">
        <v>41879</v>
      </c>
      <c r="X757" s="872"/>
      <c r="Y757" s="872"/>
      <c r="Z757" s="872"/>
      <c r="AA757" s="872"/>
      <c r="AB757" s="872"/>
      <c r="AC757" s="872"/>
      <c r="AD757" s="872"/>
      <c r="AE757" s="872"/>
      <c r="AF757" s="872"/>
      <c r="AG757" s="872"/>
      <c r="AH757" s="872"/>
      <c r="AI757" s="872"/>
      <c r="AJ757" s="872"/>
      <c r="AK757" s="872"/>
      <c r="AL757" s="872"/>
      <c r="AM757" s="872"/>
      <c r="AN757" s="872"/>
      <c r="AO757" s="872"/>
      <c r="AP757" s="872"/>
      <c r="AQ757" s="872"/>
      <c r="AR757" s="872"/>
      <c r="AS757" s="872"/>
      <c r="AT757" s="872"/>
      <c r="AU757" s="872"/>
      <c r="AV757" s="872"/>
      <c r="AW757" s="872"/>
      <c r="AX757" s="872"/>
      <c r="AY757" s="872"/>
      <c r="AZ757" s="872"/>
      <c r="BA757" s="872">
        <v>4166.0378941728923</v>
      </c>
      <c r="BB757" s="872">
        <v>4166.0378941728923</v>
      </c>
      <c r="BC757" s="872">
        <v>4166.0378941728923</v>
      </c>
      <c r="BD757" s="872">
        <v>4166.0378941728923</v>
      </c>
      <c r="BE757" s="872">
        <v>4166.0378941728923</v>
      </c>
      <c r="BF757" s="872">
        <v>4166.0378941728923</v>
      </c>
      <c r="BG757" s="872">
        <v>4166.0378941728923</v>
      </c>
      <c r="BH757" s="872">
        <v>4166.0378941728923</v>
      </c>
      <c r="BI757" s="872">
        <v>4166.0378941728923</v>
      </c>
      <c r="BJ757" s="872">
        <v>4166.0378941728923</v>
      </c>
      <c r="BK757" s="872">
        <v>4166.0378941728923</v>
      </c>
      <c r="BL757" s="872">
        <v>4166.0378941728923</v>
      </c>
      <c r="BM757" s="872">
        <v>4166.0378941728923</v>
      </c>
      <c r="BN757" s="872">
        <v>4166.0378941728923</v>
      </c>
      <c r="BO757" s="872">
        <v>4166.0378941728923</v>
      </c>
      <c r="BP757" s="872">
        <v>4166.0378941728923</v>
      </c>
      <c r="BQ757" s="872">
        <v>4166.0378941728923</v>
      </c>
      <c r="BR757" s="872">
        <v>4166.0378941728923</v>
      </c>
      <c r="BS757" s="872">
        <v>4166.0378941728923</v>
      </c>
      <c r="BT757" s="872">
        <v>4166.0378941728923</v>
      </c>
      <c r="BU757" s="872">
        <v>4166.0378941728923</v>
      </c>
      <c r="BV757" s="872">
        <v>4166.0378941728923</v>
      </c>
      <c r="BW757" s="872">
        <v>4166.0378941728923</v>
      </c>
      <c r="BX757" s="872">
        <v>4166.0378941728923</v>
      </c>
      <c r="BY757" s="872">
        <v>4166.0378941728923</v>
      </c>
      <c r="BZ757" s="872">
        <v>4166.0378941728923</v>
      </c>
      <c r="CA757" s="872"/>
      <c r="CB757" s="872">
        <v>0</v>
      </c>
      <c r="CC757" s="872">
        <v>0</v>
      </c>
      <c r="CD757" s="872">
        <v>0</v>
      </c>
      <c r="CE757" s="872">
        <v>0</v>
      </c>
      <c r="CF757" s="872">
        <v>0</v>
      </c>
      <c r="CG757" s="872">
        <v>0</v>
      </c>
      <c r="CH757" s="872">
        <v>0</v>
      </c>
      <c r="CI757" s="872">
        <v>0</v>
      </c>
      <c r="CJ757" s="872">
        <v>0</v>
      </c>
      <c r="CK757" s="872">
        <v>0</v>
      </c>
      <c r="CL757" s="872">
        <v>0</v>
      </c>
      <c r="CM757" s="872">
        <v>0</v>
      </c>
      <c r="CN757" s="872">
        <v>0</v>
      </c>
      <c r="CO757" s="872">
        <v>0</v>
      </c>
      <c r="CP757" s="872">
        <v>0</v>
      </c>
      <c r="CQ757" s="872">
        <v>0</v>
      </c>
      <c r="CR757" s="872">
        <v>0</v>
      </c>
      <c r="CS757" s="872">
        <v>0</v>
      </c>
      <c r="CT757" s="872">
        <v>0</v>
      </c>
      <c r="CU757" s="872">
        <v>0</v>
      </c>
      <c r="CV757" s="872">
        <v>0</v>
      </c>
      <c r="CW757" s="872">
        <v>0</v>
      </c>
      <c r="CX757" s="872">
        <v>0</v>
      </c>
      <c r="CY757" s="872">
        <v>0</v>
      </c>
      <c r="CZ757" s="872">
        <v>0</v>
      </c>
      <c r="DA757" s="872">
        <v>0</v>
      </c>
    </row>
    <row r="758" spans="2:105">
      <c r="B758" s="872"/>
      <c r="C758" s="873" t="s">
        <v>682</v>
      </c>
      <c r="D758" s="872"/>
      <c r="E758" s="872" t="s">
        <v>22</v>
      </c>
      <c r="F758" s="872" t="s">
        <v>828</v>
      </c>
      <c r="G758" s="872"/>
      <c r="H758" s="872">
        <v>2014</v>
      </c>
      <c r="I758" s="872"/>
      <c r="J758" s="872">
        <v>129183</v>
      </c>
      <c r="K758" s="872"/>
      <c r="L758" s="764" t="s">
        <v>384</v>
      </c>
      <c r="M758" s="872"/>
      <c r="N758" s="872"/>
      <c r="O758" s="872"/>
      <c r="P758" s="872"/>
      <c r="Q758" s="872"/>
      <c r="R758" s="872"/>
      <c r="S758" s="872"/>
      <c r="T758" s="872"/>
      <c r="U758" s="872" t="s">
        <v>765</v>
      </c>
      <c r="V758" s="872"/>
      <c r="W758" s="872">
        <v>41879</v>
      </c>
      <c r="X758" s="872"/>
      <c r="Y758" s="872"/>
      <c r="Z758" s="872"/>
      <c r="AA758" s="872"/>
      <c r="AB758" s="872"/>
      <c r="AC758" s="872"/>
      <c r="AD758" s="872"/>
      <c r="AE758" s="872"/>
      <c r="AF758" s="872"/>
      <c r="AG758" s="872"/>
      <c r="AH758" s="872"/>
      <c r="AI758" s="872"/>
      <c r="AJ758" s="872"/>
      <c r="AK758" s="872"/>
      <c r="AL758" s="872"/>
      <c r="AM758" s="872"/>
      <c r="AN758" s="872"/>
      <c r="AO758" s="872"/>
      <c r="AP758" s="872"/>
      <c r="AQ758" s="872"/>
      <c r="AR758" s="872"/>
      <c r="AS758" s="872"/>
      <c r="AT758" s="872"/>
      <c r="AU758" s="872"/>
      <c r="AV758" s="872"/>
      <c r="AW758" s="872"/>
      <c r="AX758" s="872"/>
      <c r="AY758" s="872"/>
      <c r="AZ758" s="872"/>
      <c r="BA758" s="872">
        <v>2897.3243576171549</v>
      </c>
      <c r="BB758" s="872">
        <v>2897.3243576171549</v>
      </c>
      <c r="BC758" s="872">
        <v>2897.3243576171549</v>
      </c>
      <c r="BD758" s="872">
        <v>2897.3243576171549</v>
      </c>
      <c r="BE758" s="872">
        <v>2897.3243576171549</v>
      </c>
      <c r="BF758" s="872">
        <v>2897.3243576171549</v>
      </c>
      <c r="BG758" s="872">
        <v>2897.3243576171549</v>
      </c>
      <c r="BH758" s="872">
        <v>2897.3243576171549</v>
      </c>
      <c r="BI758" s="872">
        <v>2897.3243576171549</v>
      </c>
      <c r="BJ758" s="872">
        <v>2897.3243576171549</v>
      </c>
      <c r="BK758" s="872">
        <v>2897.3243576171549</v>
      </c>
      <c r="BL758" s="872">
        <v>2897.3243576171549</v>
      </c>
      <c r="BM758" s="872">
        <v>2897.3243576171549</v>
      </c>
      <c r="BN758" s="872">
        <v>2897.3243576171549</v>
      </c>
      <c r="BO758" s="872">
        <v>2897.3243576171549</v>
      </c>
      <c r="BP758" s="872">
        <v>2897.3243576171549</v>
      </c>
      <c r="BQ758" s="872">
        <v>2897.3243576171549</v>
      </c>
      <c r="BR758" s="872">
        <v>2897.3243576171549</v>
      </c>
      <c r="BS758" s="872">
        <v>2897.3243576171549</v>
      </c>
      <c r="BT758" s="872">
        <v>2897.3243576171549</v>
      </c>
      <c r="BU758" s="872">
        <v>2897.3243576171549</v>
      </c>
      <c r="BV758" s="872">
        <v>2897.3243576171549</v>
      </c>
      <c r="BW758" s="872">
        <v>2897.3243576171549</v>
      </c>
      <c r="BX758" s="872">
        <v>2897.3243576171549</v>
      </c>
      <c r="BY758" s="872">
        <v>2897.3243576171549</v>
      </c>
      <c r="BZ758" s="872">
        <v>2897.3243576171549</v>
      </c>
      <c r="CA758" s="872"/>
      <c r="CB758" s="872">
        <v>0.4548235633501545</v>
      </c>
      <c r="CC758" s="872">
        <v>0.4548235633501545</v>
      </c>
      <c r="CD758" s="872">
        <v>0.4548235633501545</v>
      </c>
      <c r="CE758" s="872">
        <v>0.4548235633501545</v>
      </c>
      <c r="CF758" s="872">
        <v>0.4548235633501545</v>
      </c>
      <c r="CG758" s="872">
        <v>0.4548235633501545</v>
      </c>
      <c r="CH758" s="872">
        <v>0.4548235633501545</v>
      </c>
      <c r="CI758" s="872">
        <v>0.4548235633501545</v>
      </c>
      <c r="CJ758" s="872">
        <v>0.4548235633501545</v>
      </c>
      <c r="CK758" s="872">
        <v>0.4548235633501545</v>
      </c>
      <c r="CL758" s="872">
        <v>0.4548235633501545</v>
      </c>
      <c r="CM758" s="872">
        <v>0.4548235633501545</v>
      </c>
      <c r="CN758" s="872">
        <v>0.4548235633501545</v>
      </c>
      <c r="CO758" s="872">
        <v>0.4548235633501545</v>
      </c>
      <c r="CP758" s="872">
        <v>0.4548235633501545</v>
      </c>
      <c r="CQ758" s="872">
        <v>0.4548235633501545</v>
      </c>
      <c r="CR758" s="872">
        <v>0.4548235633501545</v>
      </c>
      <c r="CS758" s="872">
        <v>0.4548235633501545</v>
      </c>
      <c r="CT758" s="872">
        <v>0.4548235633501545</v>
      </c>
      <c r="CU758" s="872">
        <v>0.4548235633501545</v>
      </c>
      <c r="CV758" s="872">
        <v>0.4548235633501545</v>
      </c>
      <c r="CW758" s="872">
        <v>0.4548235633501545</v>
      </c>
      <c r="CX758" s="872">
        <v>0.4548235633501545</v>
      </c>
      <c r="CY758" s="872">
        <v>0.4548235633501545</v>
      </c>
      <c r="CZ758" s="872">
        <v>0.4548235633501545</v>
      </c>
      <c r="DA758" s="872">
        <v>0.4548235633501545</v>
      </c>
    </row>
    <row r="759" spans="2:105">
      <c r="B759" s="872"/>
      <c r="C759" s="873" t="s">
        <v>682</v>
      </c>
      <c r="D759" s="872"/>
      <c r="E759" s="872" t="s">
        <v>22</v>
      </c>
      <c r="F759" s="872" t="s">
        <v>828</v>
      </c>
      <c r="G759" s="872"/>
      <c r="H759" s="872">
        <v>2014</v>
      </c>
      <c r="I759" s="872"/>
      <c r="J759" s="872">
        <v>129183</v>
      </c>
      <c r="K759" s="872"/>
      <c r="L759" s="764" t="s">
        <v>384</v>
      </c>
      <c r="M759" s="872"/>
      <c r="N759" s="872"/>
      <c r="O759" s="872"/>
      <c r="P759" s="872"/>
      <c r="Q759" s="872"/>
      <c r="R759" s="872"/>
      <c r="S759" s="872"/>
      <c r="T759" s="872"/>
      <c r="U759" s="872" t="s">
        <v>765</v>
      </c>
      <c r="V759" s="872"/>
      <c r="W759" s="872">
        <v>41879</v>
      </c>
      <c r="X759" s="872"/>
      <c r="Y759" s="872"/>
      <c r="Z759" s="872"/>
      <c r="AA759" s="872"/>
      <c r="AB759" s="872"/>
      <c r="AC759" s="872"/>
      <c r="AD759" s="872"/>
      <c r="AE759" s="872"/>
      <c r="AF759" s="872"/>
      <c r="AG759" s="872"/>
      <c r="AH759" s="872"/>
      <c r="AI759" s="872"/>
      <c r="AJ759" s="872"/>
      <c r="AK759" s="872"/>
      <c r="AL759" s="872"/>
      <c r="AM759" s="872"/>
      <c r="AN759" s="872"/>
      <c r="AO759" s="872"/>
      <c r="AP759" s="872"/>
      <c r="AQ759" s="872"/>
      <c r="AR759" s="872"/>
      <c r="AS759" s="872"/>
      <c r="AT759" s="872"/>
      <c r="AU759" s="872"/>
      <c r="AV759" s="872"/>
      <c r="AW759" s="872"/>
      <c r="AX759" s="872"/>
      <c r="AY759" s="872"/>
      <c r="AZ759" s="872"/>
      <c r="BA759" s="872">
        <v>2428.5505836811853</v>
      </c>
      <c r="BB759" s="872">
        <v>2428.5505836811853</v>
      </c>
      <c r="BC759" s="872">
        <v>2428.5505836811853</v>
      </c>
      <c r="BD759" s="872">
        <v>2428.5505836811853</v>
      </c>
      <c r="BE759" s="872">
        <v>2428.5505836811853</v>
      </c>
      <c r="BF759" s="872">
        <v>2428.5505836811853</v>
      </c>
      <c r="BG759" s="872">
        <v>2428.5505836811853</v>
      </c>
      <c r="BH759" s="872">
        <v>2428.5505836811853</v>
      </c>
      <c r="BI759" s="872">
        <v>2428.5505836811853</v>
      </c>
      <c r="BJ759" s="872">
        <v>2428.5505836811853</v>
      </c>
      <c r="BK759" s="872">
        <v>2428.5505836811853</v>
      </c>
      <c r="BL759" s="872">
        <v>2428.5505836811853</v>
      </c>
      <c r="BM759" s="872">
        <v>2428.5505836811853</v>
      </c>
      <c r="BN759" s="872">
        <v>2428.5505836811853</v>
      </c>
      <c r="BO759" s="872">
        <v>2428.5505836811853</v>
      </c>
      <c r="BP759" s="872">
        <v>2428.5505836811853</v>
      </c>
      <c r="BQ759" s="872">
        <v>2428.5505836811853</v>
      </c>
      <c r="BR759" s="872">
        <v>2428.5505836811853</v>
      </c>
      <c r="BS759" s="872">
        <v>2428.5505836811853</v>
      </c>
      <c r="BT759" s="872">
        <v>2428.5505836811853</v>
      </c>
      <c r="BU759" s="872">
        <v>2428.5505836811853</v>
      </c>
      <c r="BV759" s="872">
        <v>2428.5505836811853</v>
      </c>
      <c r="BW759" s="872">
        <v>2428.5505836811853</v>
      </c>
      <c r="BX759" s="872">
        <v>2428.5505836811853</v>
      </c>
      <c r="BY759" s="872">
        <v>2428.5505836811853</v>
      </c>
      <c r="BZ759" s="872">
        <v>2428.5505836811853</v>
      </c>
      <c r="CA759" s="872"/>
      <c r="CB759" s="872">
        <v>0.71472274240738576</v>
      </c>
      <c r="CC759" s="872">
        <v>0.71472274240738576</v>
      </c>
      <c r="CD759" s="872">
        <v>0.71472274240738576</v>
      </c>
      <c r="CE759" s="872">
        <v>0.71472274240738576</v>
      </c>
      <c r="CF759" s="872">
        <v>0.71472274240738576</v>
      </c>
      <c r="CG759" s="872">
        <v>0.71472274240738576</v>
      </c>
      <c r="CH759" s="872">
        <v>0.71472274240738576</v>
      </c>
      <c r="CI759" s="872">
        <v>0.71472274240738576</v>
      </c>
      <c r="CJ759" s="872">
        <v>0.71472274240738576</v>
      </c>
      <c r="CK759" s="872">
        <v>0.71472274240738576</v>
      </c>
      <c r="CL759" s="872">
        <v>0.71472274240738576</v>
      </c>
      <c r="CM759" s="872">
        <v>0.71472274240738576</v>
      </c>
      <c r="CN759" s="872">
        <v>0.71472274240738576</v>
      </c>
      <c r="CO759" s="872">
        <v>0.71472274240738576</v>
      </c>
      <c r="CP759" s="872">
        <v>0.71472274240738576</v>
      </c>
      <c r="CQ759" s="872">
        <v>0.71472274240738576</v>
      </c>
      <c r="CR759" s="872">
        <v>0.71472274240738576</v>
      </c>
      <c r="CS759" s="872">
        <v>0.71472274240738576</v>
      </c>
      <c r="CT759" s="872">
        <v>0.71472274240738576</v>
      </c>
      <c r="CU759" s="872">
        <v>0.71472274240738576</v>
      </c>
      <c r="CV759" s="872">
        <v>0.71472274240738576</v>
      </c>
      <c r="CW759" s="872">
        <v>0.71472274240738576</v>
      </c>
      <c r="CX759" s="872">
        <v>0.71472274240738576</v>
      </c>
      <c r="CY759" s="872">
        <v>0.71472274240738576</v>
      </c>
      <c r="CZ759" s="872">
        <v>0.71472274240738576</v>
      </c>
      <c r="DA759" s="872">
        <v>0.71472274240738576</v>
      </c>
    </row>
    <row r="760" spans="2:105">
      <c r="B760" s="872"/>
      <c r="C760" s="873" t="s">
        <v>682</v>
      </c>
      <c r="D760" s="872"/>
      <c r="E760" s="872" t="s">
        <v>22</v>
      </c>
      <c r="F760" s="872" t="s">
        <v>828</v>
      </c>
      <c r="G760" s="872"/>
      <c r="H760" s="872">
        <v>2014</v>
      </c>
      <c r="I760" s="872"/>
      <c r="J760" s="872">
        <v>129183</v>
      </c>
      <c r="K760" s="872"/>
      <c r="L760" s="764" t="s">
        <v>384</v>
      </c>
      <c r="M760" s="872"/>
      <c r="N760" s="872"/>
      <c r="O760" s="872"/>
      <c r="P760" s="872"/>
      <c r="Q760" s="872"/>
      <c r="R760" s="872"/>
      <c r="S760" s="872"/>
      <c r="T760" s="872"/>
      <c r="U760" s="872" t="s">
        <v>765</v>
      </c>
      <c r="V760" s="872"/>
      <c r="W760" s="872">
        <v>41879</v>
      </c>
      <c r="X760" s="872"/>
      <c r="Y760" s="872"/>
      <c r="Z760" s="872"/>
      <c r="AA760" s="872"/>
      <c r="AB760" s="872"/>
      <c r="AC760" s="872"/>
      <c r="AD760" s="872"/>
      <c r="AE760" s="872"/>
      <c r="AF760" s="872"/>
      <c r="AG760" s="872"/>
      <c r="AH760" s="872"/>
      <c r="AI760" s="872"/>
      <c r="AJ760" s="872"/>
      <c r="AK760" s="872"/>
      <c r="AL760" s="872"/>
      <c r="AM760" s="872"/>
      <c r="AN760" s="872"/>
      <c r="AO760" s="872"/>
      <c r="AP760" s="872"/>
      <c r="AQ760" s="872"/>
      <c r="AR760" s="872"/>
      <c r="AS760" s="872"/>
      <c r="AT760" s="872"/>
      <c r="AU760" s="872"/>
      <c r="AV760" s="872"/>
      <c r="AW760" s="872"/>
      <c r="AX760" s="872"/>
      <c r="AY760" s="872"/>
      <c r="AZ760" s="872"/>
      <c r="BA760" s="872">
        <v>77456.54918886529</v>
      </c>
      <c r="BB760" s="872">
        <v>77456.54918886529</v>
      </c>
      <c r="BC760" s="872">
        <v>77456.54918886529</v>
      </c>
      <c r="BD760" s="872">
        <v>77456.54918886529</v>
      </c>
      <c r="BE760" s="872">
        <v>77456.54918886529</v>
      </c>
      <c r="BF760" s="872">
        <v>77456.54918886529</v>
      </c>
      <c r="BG760" s="872">
        <v>77456.54918886529</v>
      </c>
      <c r="BH760" s="872">
        <v>77456.54918886529</v>
      </c>
      <c r="BI760" s="872">
        <v>77456.54918886529</v>
      </c>
      <c r="BJ760" s="872">
        <v>77456.54918886529</v>
      </c>
      <c r="BK760" s="872">
        <v>77456.54918886529</v>
      </c>
      <c r="BL760" s="872">
        <v>77456.54918886529</v>
      </c>
      <c r="BM760" s="872">
        <v>77456.54918886529</v>
      </c>
      <c r="BN760" s="872">
        <v>77456.54918886529</v>
      </c>
      <c r="BO760" s="872">
        <v>77456.54918886529</v>
      </c>
      <c r="BP760" s="872">
        <v>77456.54918886529</v>
      </c>
      <c r="BQ760" s="872">
        <v>77456.54918886529</v>
      </c>
      <c r="BR760" s="872">
        <v>77456.54918886529</v>
      </c>
      <c r="BS760" s="872">
        <v>77456.54918886529</v>
      </c>
      <c r="BT760" s="872">
        <v>77456.54918886529</v>
      </c>
      <c r="BU760" s="872">
        <v>77456.54918886529</v>
      </c>
      <c r="BV760" s="872">
        <v>77456.54918886529</v>
      </c>
      <c r="BW760" s="872">
        <v>77456.54918886529</v>
      </c>
      <c r="BX760" s="872">
        <v>77456.54918886529</v>
      </c>
      <c r="BY760" s="872">
        <v>77456.54918886529</v>
      </c>
      <c r="BZ760" s="872">
        <v>77456.54918886529</v>
      </c>
      <c r="CA760" s="872"/>
      <c r="CB760" s="872">
        <v>12.280236210454172</v>
      </c>
      <c r="CC760" s="872">
        <v>12.280236210454172</v>
      </c>
      <c r="CD760" s="872">
        <v>12.280236210454172</v>
      </c>
      <c r="CE760" s="872">
        <v>12.280236210454172</v>
      </c>
      <c r="CF760" s="872">
        <v>12.280236210454172</v>
      </c>
      <c r="CG760" s="872">
        <v>12.280236210454172</v>
      </c>
      <c r="CH760" s="872">
        <v>12.280236210454172</v>
      </c>
      <c r="CI760" s="872">
        <v>12.280236210454172</v>
      </c>
      <c r="CJ760" s="872">
        <v>12.280236210454172</v>
      </c>
      <c r="CK760" s="872">
        <v>12.280236210454172</v>
      </c>
      <c r="CL760" s="872">
        <v>12.280236210454172</v>
      </c>
      <c r="CM760" s="872">
        <v>12.280236210454172</v>
      </c>
      <c r="CN760" s="872">
        <v>12.280236210454172</v>
      </c>
      <c r="CO760" s="872">
        <v>12.280236210454172</v>
      </c>
      <c r="CP760" s="872">
        <v>12.280236210454172</v>
      </c>
      <c r="CQ760" s="872">
        <v>12.280236210454172</v>
      </c>
      <c r="CR760" s="872">
        <v>12.280236210454172</v>
      </c>
      <c r="CS760" s="872">
        <v>12.280236210454172</v>
      </c>
      <c r="CT760" s="872">
        <v>12.280236210454172</v>
      </c>
      <c r="CU760" s="872">
        <v>12.280236210454172</v>
      </c>
      <c r="CV760" s="872">
        <v>12.280236210454172</v>
      </c>
      <c r="CW760" s="872">
        <v>12.280236210454172</v>
      </c>
      <c r="CX760" s="872">
        <v>12.280236210454172</v>
      </c>
      <c r="CY760" s="872">
        <v>12.280236210454172</v>
      </c>
      <c r="CZ760" s="872">
        <v>12.280236210454172</v>
      </c>
      <c r="DA760" s="872">
        <v>12.280236210454172</v>
      </c>
    </row>
    <row r="761" spans="2:105">
      <c r="B761" s="872"/>
      <c r="C761" s="873" t="s">
        <v>682</v>
      </c>
      <c r="D761" s="872"/>
      <c r="E761" s="872" t="s">
        <v>22</v>
      </c>
      <c r="F761" s="872" t="s">
        <v>828</v>
      </c>
      <c r="G761" s="872"/>
      <c r="H761" s="872">
        <v>2014</v>
      </c>
      <c r="I761" s="872"/>
      <c r="J761" s="872">
        <v>129384</v>
      </c>
      <c r="K761" s="872"/>
      <c r="L761" s="764" t="s">
        <v>384</v>
      </c>
      <c r="M761" s="872"/>
      <c r="N761" s="872"/>
      <c r="O761" s="872"/>
      <c r="P761" s="872"/>
      <c r="Q761" s="872"/>
      <c r="R761" s="872"/>
      <c r="S761" s="872"/>
      <c r="T761" s="872"/>
      <c r="U761" s="872" t="s">
        <v>765</v>
      </c>
      <c r="V761" s="872"/>
      <c r="W761" s="872">
        <v>41873</v>
      </c>
      <c r="X761" s="872"/>
      <c r="Y761" s="872"/>
      <c r="Z761" s="872"/>
      <c r="AA761" s="872"/>
      <c r="AB761" s="872"/>
      <c r="AC761" s="872"/>
      <c r="AD761" s="872"/>
      <c r="AE761" s="872"/>
      <c r="AF761" s="872"/>
      <c r="AG761" s="872"/>
      <c r="AH761" s="872"/>
      <c r="AI761" s="872"/>
      <c r="AJ761" s="872"/>
      <c r="AK761" s="872"/>
      <c r="AL761" s="872"/>
      <c r="AM761" s="872"/>
      <c r="AN761" s="872"/>
      <c r="AO761" s="872"/>
      <c r="AP761" s="872"/>
      <c r="AQ761" s="872"/>
      <c r="AR761" s="872"/>
      <c r="AS761" s="872"/>
      <c r="AT761" s="872"/>
      <c r="AU761" s="872"/>
      <c r="AV761" s="872"/>
      <c r="AW761" s="872"/>
      <c r="AX761" s="872"/>
      <c r="AY761" s="872"/>
      <c r="AZ761" s="872"/>
      <c r="BA761" s="872">
        <v>624.79900020559455</v>
      </c>
      <c r="BB761" s="872">
        <v>624.79900020559455</v>
      </c>
      <c r="BC761" s="872">
        <v>624.79900020559455</v>
      </c>
      <c r="BD761" s="872">
        <v>624.79900020559455</v>
      </c>
      <c r="BE761" s="872">
        <v>624.79900020559455</v>
      </c>
      <c r="BF761" s="872">
        <v>624.79900020559455</v>
      </c>
      <c r="BG761" s="872">
        <v>624.79900020559455</v>
      </c>
      <c r="BH761" s="872">
        <v>624.79900020559455</v>
      </c>
      <c r="BI761" s="872">
        <v>624.79900020559455</v>
      </c>
      <c r="BJ761" s="872">
        <v>624.79900020559455</v>
      </c>
      <c r="BK761" s="872">
        <v>624.79900020559455</v>
      </c>
      <c r="BL761" s="872">
        <v>624.79900020559455</v>
      </c>
      <c r="BM761" s="872">
        <v>624.79900020559455</v>
      </c>
      <c r="BN761" s="872">
        <v>624.79900020559455</v>
      </c>
      <c r="BO761" s="872">
        <v>624.79900020559455</v>
      </c>
      <c r="BP761" s="872">
        <v>624.79900020559455</v>
      </c>
      <c r="BQ761" s="872">
        <v>624.79900020559455</v>
      </c>
      <c r="BR761" s="872">
        <v>624.79900020559455</v>
      </c>
      <c r="BS761" s="872">
        <v>624.79900020559455</v>
      </c>
      <c r="BT761" s="872">
        <v>624.79900020559455</v>
      </c>
      <c r="BU761" s="872">
        <v>624.79900020559455</v>
      </c>
      <c r="BV761" s="872">
        <v>624.79900020559455</v>
      </c>
      <c r="BW761" s="872">
        <v>624.79900020559455</v>
      </c>
      <c r="BX761" s="872">
        <v>624.79900020559455</v>
      </c>
      <c r="BY761" s="872">
        <v>624.79900020559455</v>
      </c>
      <c r="BZ761" s="872">
        <v>624.79900020559455</v>
      </c>
      <c r="CA761" s="872"/>
      <c r="CB761" s="872">
        <v>0.54606324665742878</v>
      </c>
      <c r="CC761" s="872">
        <v>0.54606324665742878</v>
      </c>
      <c r="CD761" s="872">
        <v>0.54606324665742878</v>
      </c>
      <c r="CE761" s="872">
        <v>0.54606324665742878</v>
      </c>
      <c r="CF761" s="872">
        <v>0.54606324665742878</v>
      </c>
      <c r="CG761" s="872">
        <v>0.54606324665742878</v>
      </c>
      <c r="CH761" s="872">
        <v>0.54606324665742878</v>
      </c>
      <c r="CI761" s="872">
        <v>0.54606324665742878</v>
      </c>
      <c r="CJ761" s="872">
        <v>0.54606324665742878</v>
      </c>
      <c r="CK761" s="872">
        <v>0.54606324665742878</v>
      </c>
      <c r="CL761" s="872">
        <v>0.54606324665742878</v>
      </c>
      <c r="CM761" s="872">
        <v>0.54606324665742878</v>
      </c>
      <c r="CN761" s="872">
        <v>0.54606324665742878</v>
      </c>
      <c r="CO761" s="872">
        <v>0.54606324665742878</v>
      </c>
      <c r="CP761" s="872">
        <v>0.54606324665742878</v>
      </c>
      <c r="CQ761" s="872">
        <v>0.54606324665742878</v>
      </c>
      <c r="CR761" s="872">
        <v>0.54606324665742878</v>
      </c>
      <c r="CS761" s="872">
        <v>0.54606324665742878</v>
      </c>
      <c r="CT761" s="872">
        <v>0.54606324665742878</v>
      </c>
      <c r="CU761" s="872">
        <v>0.54606324665742878</v>
      </c>
      <c r="CV761" s="872">
        <v>0.54606324665742878</v>
      </c>
      <c r="CW761" s="872">
        <v>0.54606324665742878</v>
      </c>
      <c r="CX761" s="872">
        <v>0.54606324665742878</v>
      </c>
      <c r="CY761" s="872">
        <v>0.54606324665742878</v>
      </c>
      <c r="CZ761" s="872">
        <v>0.54606324665742878</v>
      </c>
      <c r="DA761" s="872">
        <v>0.54606324665742878</v>
      </c>
    </row>
    <row r="762" spans="2:105">
      <c r="B762" s="872"/>
      <c r="C762" s="873" t="s">
        <v>682</v>
      </c>
      <c r="D762" s="872"/>
      <c r="E762" s="872" t="s">
        <v>22</v>
      </c>
      <c r="F762" s="872" t="s">
        <v>828</v>
      </c>
      <c r="G762" s="872"/>
      <c r="H762" s="872">
        <v>2014</v>
      </c>
      <c r="I762" s="872"/>
      <c r="J762" s="872">
        <v>129384</v>
      </c>
      <c r="K762" s="872"/>
      <c r="L762" s="764" t="s">
        <v>384</v>
      </c>
      <c r="M762" s="872"/>
      <c r="N762" s="872"/>
      <c r="O762" s="872"/>
      <c r="P762" s="872"/>
      <c r="Q762" s="872"/>
      <c r="R762" s="872"/>
      <c r="S762" s="872"/>
      <c r="T762" s="872"/>
      <c r="U762" s="872" t="s">
        <v>765</v>
      </c>
      <c r="V762" s="872"/>
      <c r="W762" s="872">
        <v>41873</v>
      </c>
      <c r="X762" s="872"/>
      <c r="Y762" s="872"/>
      <c r="Z762" s="872"/>
      <c r="AA762" s="872"/>
      <c r="AB762" s="872"/>
      <c r="AC762" s="872"/>
      <c r="AD762" s="872"/>
      <c r="AE762" s="872"/>
      <c r="AF762" s="872"/>
      <c r="AG762" s="872"/>
      <c r="AH762" s="872"/>
      <c r="AI762" s="872"/>
      <c r="AJ762" s="872"/>
      <c r="AK762" s="872"/>
      <c r="AL762" s="872"/>
      <c r="AM762" s="872"/>
      <c r="AN762" s="872"/>
      <c r="AO762" s="872"/>
      <c r="AP762" s="872"/>
      <c r="AQ762" s="872"/>
      <c r="AR762" s="872"/>
      <c r="AS762" s="872"/>
      <c r="AT762" s="872"/>
      <c r="AU762" s="872"/>
      <c r="AV762" s="872"/>
      <c r="AW762" s="872"/>
      <c r="AX762" s="872"/>
      <c r="AY762" s="872"/>
      <c r="AZ762" s="872"/>
      <c r="BA762" s="872">
        <v>714.2898613704134</v>
      </c>
      <c r="BB762" s="872">
        <v>714.2898613704134</v>
      </c>
      <c r="BC762" s="872">
        <v>714.2898613704134</v>
      </c>
      <c r="BD762" s="872">
        <v>714.2898613704134</v>
      </c>
      <c r="BE762" s="872">
        <v>714.2898613704134</v>
      </c>
      <c r="BF762" s="872">
        <v>714.2898613704134</v>
      </c>
      <c r="BG762" s="872">
        <v>714.2898613704134</v>
      </c>
      <c r="BH762" s="872">
        <v>714.2898613704134</v>
      </c>
      <c r="BI762" s="872">
        <v>714.2898613704134</v>
      </c>
      <c r="BJ762" s="872">
        <v>714.2898613704134</v>
      </c>
      <c r="BK762" s="872">
        <v>714.2898613704134</v>
      </c>
      <c r="BL762" s="872">
        <v>714.2898613704134</v>
      </c>
      <c r="BM762" s="872">
        <v>714.2898613704134</v>
      </c>
      <c r="BN762" s="872">
        <v>714.2898613704134</v>
      </c>
      <c r="BO762" s="872">
        <v>714.2898613704134</v>
      </c>
      <c r="BP762" s="872">
        <v>714.2898613704134</v>
      </c>
      <c r="BQ762" s="872">
        <v>714.2898613704134</v>
      </c>
      <c r="BR762" s="872">
        <v>714.2898613704134</v>
      </c>
      <c r="BS762" s="872">
        <v>714.2898613704134</v>
      </c>
      <c r="BT762" s="872">
        <v>714.2898613704134</v>
      </c>
      <c r="BU762" s="872">
        <v>714.2898613704134</v>
      </c>
      <c r="BV762" s="872">
        <v>714.2898613704134</v>
      </c>
      <c r="BW762" s="872">
        <v>714.2898613704134</v>
      </c>
      <c r="BX762" s="872">
        <v>714.2898613704134</v>
      </c>
      <c r="BY762" s="872">
        <v>714.2898613704134</v>
      </c>
      <c r="BZ762" s="872">
        <v>714.2898613704134</v>
      </c>
      <c r="CA762" s="872"/>
      <c r="CB762" s="872">
        <v>0.92148172873441114</v>
      </c>
      <c r="CC762" s="872">
        <v>0.92148172873441114</v>
      </c>
      <c r="CD762" s="872">
        <v>0.92148172873441114</v>
      </c>
      <c r="CE762" s="872">
        <v>0.92148172873441114</v>
      </c>
      <c r="CF762" s="872">
        <v>0.92148172873441114</v>
      </c>
      <c r="CG762" s="872">
        <v>0.92148172873441114</v>
      </c>
      <c r="CH762" s="872">
        <v>0.92148172873441114</v>
      </c>
      <c r="CI762" s="872">
        <v>0.92148172873441114</v>
      </c>
      <c r="CJ762" s="872">
        <v>0.92148172873441114</v>
      </c>
      <c r="CK762" s="872">
        <v>0.92148172873441114</v>
      </c>
      <c r="CL762" s="872">
        <v>0.92148172873441114</v>
      </c>
      <c r="CM762" s="872">
        <v>0.92148172873441114</v>
      </c>
      <c r="CN762" s="872">
        <v>0.92148172873441114</v>
      </c>
      <c r="CO762" s="872">
        <v>0.92148172873441114</v>
      </c>
      <c r="CP762" s="872">
        <v>0.92148172873441114</v>
      </c>
      <c r="CQ762" s="872">
        <v>0.92148172873441114</v>
      </c>
      <c r="CR762" s="872">
        <v>0.92148172873441114</v>
      </c>
      <c r="CS762" s="872">
        <v>0.92148172873441114</v>
      </c>
      <c r="CT762" s="872">
        <v>0.92148172873441114</v>
      </c>
      <c r="CU762" s="872">
        <v>0.92148172873441114</v>
      </c>
      <c r="CV762" s="872">
        <v>0.92148172873441114</v>
      </c>
      <c r="CW762" s="872">
        <v>0.92148172873441114</v>
      </c>
      <c r="CX762" s="872">
        <v>0.92148172873441114</v>
      </c>
      <c r="CY762" s="872">
        <v>0.92148172873441114</v>
      </c>
      <c r="CZ762" s="872">
        <v>0.92148172873441114</v>
      </c>
      <c r="DA762" s="872">
        <v>0.92148172873441114</v>
      </c>
    </row>
    <row r="763" spans="2:105">
      <c r="B763" s="872"/>
      <c r="C763" s="873" t="s">
        <v>682</v>
      </c>
      <c r="D763" s="872"/>
      <c r="E763" s="872" t="s">
        <v>22</v>
      </c>
      <c r="F763" s="872" t="s">
        <v>828</v>
      </c>
      <c r="G763" s="872"/>
      <c r="H763" s="872">
        <v>2014</v>
      </c>
      <c r="I763" s="872"/>
      <c r="J763" s="872">
        <v>129688</v>
      </c>
      <c r="K763" s="872"/>
      <c r="L763" s="764" t="s">
        <v>384</v>
      </c>
      <c r="M763" s="872"/>
      <c r="N763" s="872"/>
      <c r="O763" s="872"/>
      <c r="P763" s="872"/>
      <c r="Q763" s="872"/>
      <c r="R763" s="872"/>
      <c r="S763" s="872"/>
      <c r="T763" s="872"/>
      <c r="U763" s="872" t="s">
        <v>763</v>
      </c>
      <c r="V763" s="872"/>
      <c r="W763" s="872">
        <v>41879</v>
      </c>
      <c r="X763" s="872"/>
      <c r="Y763" s="872"/>
      <c r="Z763" s="872"/>
      <c r="AA763" s="872"/>
      <c r="AB763" s="872"/>
      <c r="AC763" s="872"/>
      <c r="AD763" s="872"/>
      <c r="AE763" s="872"/>
      <c r="AF763" s="872"/>
      <c r="AG763" s="872"/>
      <c r="AH763" s="872"/>
      <c r="AI763" s="872"/>
      <c r="AJ763" s="872"/>
      <c r="AK763" s="872"/>
      <c r="AL763" s="872"/>
      <c r="AM763" s="872"/>
      <c r="AN763" s="872"/>
      <c r="AO763" s="872"/>
      <c r="AP763" s="872"/>
      <c r="AQ763" s="872"/>
      <c r="AR763" s="872"/>
      <c r="AS763" s="872"/>
      <c r="AT763" s="872"/>
      <c r="AU763" s="872"/>
      <c r="AV763" s="872"/>
      <c r="AW763" s="872"/>
      <c r="AX763" s="872"/>
      <c r="AY763" s="872"/>
      <c r="AZ763" s="872"/>
      <c r="BA763" s="872">
        <v>12489.570560357362</v>
      </c>
      <c r="BB763" s="872">
        <v>12489.570560357362</v>
      </c>
      <c r="BC763" s="872">
        <v>12489.570560357362</v>
      </c>
      <c r="BD763" s="872">
        <v>12489.570560357362</v>
      </c>
      <c r="BE763" s="872">
        <v>12489.570560357362</v>
      </c>
      <c r="BF763" s="872">
        <v>12489.570560357362</v>
      </c>
      <c r="BG763" s="872">
        <v>12489.570560357362</v>
      </c>
      <c r="BH763" s="872">
        <v>12489.570560357362</v>
      </c>
      <c r="BI763" s="872">
        <v>12489.570560357362</v>
      </c>
      <c r="BJ763" s="872">
        <v>12489.570560357362</v>
      </c>
      <c r="BK763" s="872">
        <v>12489.570560357362</v>
      </c>
      <c r="BL763" s="872">
        <v>12489.570560357362</v>
      </c>
      <c r="BM763" s="872">
        <v>12489.570560357362</v>
      </c>
      <c r="BN763" s="872">
        <v>12489.570560357362</v>
      </c>
      <c r="BO763" s="872">
        <v>12489.570560357362</v>
      </c>
      <c r="BP763" s="872">
        <v>12489.570560357362</v>
      </c>
      <c r="BQ763" s="872">
        <v>12489.570560357362</v>
      </c>
      <c r="BR763" s="872">
        <v>12489.570560357362</v>
      </c>
      <c r="BS763" s="872">
        <v>12489.570560357362</v>
      </c>
      <c r="BT763" s="872">
        <v>12489.570560357362</v>
      </c>
      <c r="BU763" s="872">
        <v>12489.570560357362</v>
      </c>
      <c r="BV763" s="872">
        <v>12489.570560357362</v>
      </c>
      <c r="BW763" s="872">
        <v>12489.570560357362</v>
      </c>
      <c r="BX763" s="872">
        <v>12489.570560357362</v>
      </c>
      <c r="BY763" s="872">
        <v>12489.570560357362</v>
      </c>
      <c r="BZ763" s="872">
        <v>12489.570560357362</v>
      </c>
      <c r="CA763" s="872"/>
      <c r="CB763" s="872">
        <v>0</v>
      </c>
      <c r="CC763" s="872">
        <v>0</v>
      </c>
      <c r="CD763" s="872">
        <v>0</v>
      </c>
      <c r="CE763" s="872">
        <v>0</v>
      </c>
      <c r="CF763" s="872">
        <v>0</v>
      </c>
      <c r="CG763" s="872">
        <v>0</v>
      </c>
      <c r="CH763" s="872">
        <v>0</v>
      </c>
      <c r="CI763" s="872">
        <v>0</v>
      </c>
      <c r="CJ763" s="872">
        <v>0</v>
      </c>
      <c r="CK763" s="872">
        <v>0</v>
      </c>
      <c r="CL763" s="872">
        <v>0</v>
      </c>
      <c r="CM763" s="872">
        <v>0</v>
      </c>
      <c r="CN763" s="872">
        <v>0</v>
      </c>
      <c r="CO763" s="872">
        <v>0</v>
      </c>
      <c r="CP763" s="872">
        <v>0</v>
      </c>
      <c r="CQ763" s="872">
        <v>0</v>
      </c>
      <c r="CR763" s="872">
        <v>0</v>
      </c>
      <c r="CS763" s="872">
        <v>0</v>
      </c>
      <c r="CT763" s="872">
        <v>0</v>
      </c>
      <c r="CU763" s="872">
        <v>0</v>
      </c>
      <c r="CV763" s="872">
        <v>0</v>
      </c>
      <c r="CW763" s="872">
        <v>0</v>
      </c>
      <c r="CX763" s="872">
        <v>0</v>
      </c>
      <c r="CY763" s="872">
        <v>0</v>
      </c>
      <c r="CZ763" s="872">
        <v>0</v>
      </c>
      <c r="DA763" s="872">
        <v>0</v>
      </c>
    </row>
    <row r="764" spans="2:105">
      <c r="B764" s="872"/>
      <c r="C764" s="873" t="s">
        <v>682</v>
      </c>
      <c r="D764" s="872"/>
      <c r="E764" s="872" t="s">
        <v>22</v>
      </c>
      <c r="F764" s="872" t="s">
        <v>828</v>
      </c>
      <c r="G764" s="872"/>
      <c r="H764" s="872">
        <v>2014</v>
      </c>
      <c r="I764" s="872"/>
      <c r="J764" s="872">
        <v>129688</v>
      </c>
      <c r="K764" s="872"/>
      <c r="L764" s="764" t="s">
        <v>384</v>
      </c>
      <c r="M764" s="872"/>
      <c r="N764" s="872"/>
      <c r="O764" s="872"/>
      <c r="P764" s="872"/>
      <c r="Q764" s="872"/>
      <c r="R764" s="872"/>
      <c r="S764" s="872"/>
      <c r="T764" s="872"/>
      <c r="U764" s="872" t="s">
        <v>765</v>
      </c>
      <c r="V764" s="872"/>
      <c r="W764" s="872">
        <v>41879</v>
      </c>
      <c r="X764" s="872"/>
      <c r="Y764" s="872"/>
      <c r="Z764" s="872"/>
      <c r="AA764" s="872"/>
      <c r="AB764" s="872"/>
      <c r="AC764" s="872"/>
      <c r="AD764" s="872"/>
      <c r="AE764" s="872"/>
      <c r="AF764" s="872"/>
      <c r="AG764" s="872"/>
      <c r="AH764" s="872"/>
      <c r="AI764" s="872"/>
      <c r="AJ764" s="872"/>
      <c r="AK764" s="872"/>
      <c r="AL764" s="872"/>
      <c r="AM764" s="872"/>
      <c r="AN764" s="872"/>
      <c r="AO764" s="872"/>
      <c r="AP764" s="872"/>
      <c r="AQ764" s="872"/>
      <c r="AR764" s="872"/>
      <c r="AS764" s="872"/>
      <c r="AT764" s="872"/>
      <c r="AU764" s="872"/>
      <c r="AV764" s="872"/>
      <c r="AW764" s="872"/>
      <c r="AX764" s="872"/>
      <c r="AY764" s="872"/>
      <c r="AZ764" s="872"/>
      <c r="BA764" s="872">
        <v>0</v>
      </c>
      <c r="BB764" s="872">
        <v>0</v>
      </c>
      <c r="BC764" s="872">
        <v>0</v>
      </c>
      <c r="BD764" s="872">
        <v>0</v>
      </c>
      <c r="BE764" s="872">
        <v>0</v>
      </c>
      <c r="BF764" s="872">
        <v>0</v>
      </c>
      <c r="BG764" s="872">
        <v>0</v>
      </c>
      <c r="BH764" s="872">
        <v>0</v>
      </c>
      <c r="BI764" s="872">
        <v>0</v>
      </c>
      <c r="BJ764" s="872">
        <v>0</v>
      </c>
      <c r="BK764" s="872">
        <v>0</v>
      </c>
      <c r="BL764" s="872">
        <v>0</v>
      </c>
      <c r="BM764" s="872">
        <v>0</v>
      </c>
      <c r="BN764" s="872">
        <v>0</v>
      </c>
      <c r="BO764" s="872">
        <v>0</v>
      </c>
      <c r="BP764" s="872">
        <v>0</v>
      </c>
      <c r="BQ764" s="872">
        <v>0</v>
      </c>
      <c r="BR764" s="872">
        <v>0</v>
      </c>
      <c r="BS764" s="872">
        <v>0</v>
      </c>
      <c r="BT764" s="872">
        <v>0</v>
      </c>
      <c r="BU764" s="872">
        <v>0</v>
      </c>
      <c r="BV764" s="872">
        <v>0</v>
      </c>
      <c r="BW764" s="872">
        <v>0</v>
      </c>
      <c r="BX764" s="872">
        <v>0</v>
      </c>
      <c r="BY764" s="872">
        <v>0</v>
      </c>
      <c r="BZ764" s="872">
        <v>0</v>
      </c>
      <c r="CA764" s="872"/>
      <c r="CB764" s="872">
        <v>0</v>
      </c>
      <c r="CC764" s="872">
        <v>0</v>
      </c>
      <c r="CD764" s="872">
        <v>0</v>
      </c>
      <c r="CE764" s="872">
        <v>0</v>
      </c>
      <c r="CF764" s="872">
        <v>0</v>
      </c>
      <c r="CG764" s="872">
        <v>0</v>
      </c>
      <c r="CH764" s="872">
        <v>0</v>
      </c>
      <c r="CI764" s="872">
        <v>0</v>
      </c>
      <c r="CJ764" s="872">
        <v>0</v>
      </c>
      <c r="CK764" s="872">
        <v>0</v>
      </c>
      <c r="CL764" s="872">
        <v>0</v>
      </c>
      <c r="CM764" s="872">
        <v>0</v>
      </c>
      <c r="CN764" s="872">
        <v>0</v>
      </c>
      <c r="CO764" s="872">
        <v>0</v>
      </c>
      <c r="CP764" s="872">
        <v>0</v>
      </c>
      <c r="CQ764" s="872">
        <v>0</v>
      </c>
      <c r="CR764" s="872">
        <v>0</v>
      </c>
      <c r="CS764" s="872">
        <v>0</v>
      </c>
      <c r="CT764" s="872">
        <v>0</v>
      </c>
      <c r="CU764" s="872">
        <v>0</v>
      </c>
      <c r="CV764" s="872">
        <v>0</v>
      </c>
      <c r="CW764" s="872">
        <v>0</v>
      </c>
      <c r="CX764" s="872">
        <v>0</v>
      </c>
      <c r="CY764" s="872">
        <v>0</v>
      </c>
      <c r="CZ764" s="872">
        <v>0</v>
      </c>
      <c r="DA764" s="872">
        <v>0</v>
      </c>
    </row>
    <row r="765" spans="2:105">
      <c r="B765" s="872"/>
      <c r="C765" s="873" t="s">
        <v>682</v>
      </c>
      <c r="D765" s="872"/>
      <c r="E765" s="872" t="s">
        <v>22</v>
      </c>
      <c r="F765" s="872" t="s">
        <v>828</v>
      </c>
      <c r="G765" s="872"/>
      <c r="H765" s="872">
        <v>2014</v>
      </c>
      <c r="I765" s="872"/>
      <c r="J765" s="872">
        <v>129688</v>
      </c>
      <c r="K765" s="872"/>
      <c r="L765" s="764" t="s">
        <v>384</v>
      </c>
      <c r="M765" s="872"/>
      <c r="N765" s="872"/>
      <c r="O765" s="872"/>
      <c r="P765" s="872"/>
      <c r="Q765" s="872"/>
      <c r="R765" s="872"/>
      <c r="S765" s="872"/>
      <c r="T765" s="872"/>
      <c r="U765" s="872" t="s">
        <v>765</v>
      </c>
      <c r="V765" s="872"/>
      <c r="W765" s="872">
        <v>41879</v>
      </c>
      <c r="X765" s="872"/>
      <c r="Y765" s="872"/>
      <c r="Z765" s="872"/>
      <c r="AA765" s="872"/>
      <c r="AB765" s="872"/>
      <c r="AC765" s="872"/>
      <c r="AD765" s="872"/>
      <c r="AE765" s="872"/>
      <c r="AF765" s="872"/>
      <c r="AG765" s="872"/>
      <c r="AH765" s="872"/>
      <c r="AI765" s="872"/>
      <c r="AJ765" s="872"/>
      <c r="AK765" s="872"/>
      <c r="AL765" s="872"/>
      <c r="AM765" s="872"/>
      <c r="AN765" s="872"/>
      <c r="AO765" s="872"/>
      <c r="AP765" s="872"/>
      <c r="AQ765" s="872"/>
      <c r="AR765" s="872"/>
      <c r="AS765" s="872"/>
      <c r="AT765" s="872"/>
      <c r="AU765" s="872"/>
      <c r="AV765" s="872"/>
      <c r="AW765" s="872"/>
      <c r="AX765" s="872"/>
      <c r="AY765" s="872"/>
      <c r="AZ765" s="872"/>
      <c r="BA765" s="872">
        <v>4706.1685864778192</v>
      </c>
      <c r="BB765" s="872">
        <v>4706.1685864778192</v>
      </c>
      <c r="BC765" s="872">
        <v>4706.1685864778192</v>
      </c>
      <c r="BD765" s="872">
        <v>4706.1685864778192</v>
      </c>
      <c r="BE765" s="872">
        <v>4706.1685864778192</v>
      </c>
      <c r="BF765" s="872">
        <v>4706.1685864778192</v>
      </c>
      <c r="BG765" s="872">
        <v>4706.1685864778192</v>
      </c>
      <c r="BH765" s="872">
        <v>4706.1685864778192</v>
      </c>
      <c r="BI765" s="872">
        <v>4706.1685864778192</v>
      </c>
      <c r="BJ765" s="872">
        <v>4706.1685864778192</v>
      </c>
      <c r="BK765" s="872">
        <v>4706.1685864778192</v>
      </c>
      <c r="BL765" s="872">
        <v>4706.1685864778192</v>
      </c>
      <c r="BM765" s="872">
        <v>4706.1685864778192</v>
      </c>
      <c r="BN765" s="872">
        <v>4706.1685864778192</v>
      </c>
      <c r="BO765" s="872">
        <v>4706.1685864778192</v>
      </c>
      <c r="BP765" s="872">
        <v>4706.1685864778192</v>
      </c>
      <c r="BQ765" s="872">
        <v>4706.1685864778192</v>
      </c>
      <c r="BR765" s="872">
        <v>4706.1685864778192</v>
      </c>
      <c r="BS765" s="872">
        <v>4706.1685864778192</v>
      </c>
      <c r="BT765" s="872">
        <v>4706.1685864778192</v>
      </c>
      <c r="BU765" s="872">
        <v>4706.1685864778192</v>
      </c>
      <c r="BV765" s="872">
        <v>4706.1685864778192</v>
      </c>
      <c r="BW765" s="872">
        <v>4706.1685864778192</v>
      </c>
      <c r="BX765" s="872">
        <v>4706.1685864778192</v>
      </c>
      <c r="BY765" s="872">
        <v>4706.1685864778192</v>
      </c>
      <c r="BZ765" s="872">
        <v>4706.1685864778192</v>
      </c>
      <c r="CA765" s="872"/>
      <c r="CB765" s="872">
        <v>0</v>
      </c>
      <c r="CC765" s="872">
        <v>0</v>
      </c>
      <c r="CD765" s="872">
        <v>0</v>
      </c>
      <c r="CE765" s="872">
        <v>0</v>
      </c>
      <c r="CF765" s="872">
        <v>0</v>
      </c>
      <c r="CG765" s="872">
        <v>0</v>
      </c>
      <c r="CH765" s="872">
        <v>0</v>
      </c>
      <c r="CI765" s="872">
        <v>0</v>
      </c>
      <c r="CJ765" s="872">
        <v>0</v>
      </c>
      <c r="CK765" s="872">
        <v>0</v>
      </c>
      <c r="CL765" s="872">
        <v>0</v>
      </c>
      <c r="CM765" s="872">
        <v>0</v>
      </c>
      <c r="CN765" s="872">
        <v>0</v>
      </c>
      <c r="CO765" s="872">
        <v>0</v>
      </c>
      <c r="CP765" s="872">
        <v>0</v>
      </c>
      <c r="CQ765" s="872">
        <v>0</v>
      </c>
      <c r="CR765" s="872">
        <v>0</v>
      </c>
      <c r="CS765" s="872">
        <v>0</v>
      </c>
      <c r="CT765" s="872">
        <v>0</v>
      </c>
      <c r="CU765" s="872">
        <v>0</v>
      </c>
      <c r="CV765" s="872">
        <v>0</v>
      </c>
      <c r="CW765" s="872">
        <v>0</v>
      </c>
      <c r="CX765" s="872">
        <v>0</v>
      </c>
      <c r="CY765" s="872">
        <v>0</v>
      </c>
      <c r="CZ765" s="872">
        <v>0</v>
      </c>
      <c r="DA765" s="872">
        <v>0</v>
      </c>
    </row>
    <row r="766" spans="2:105">
      <c r="B766" s="872"/>
      <c r="C766" s="873" t="s">
        <v>682</v>
      </c>
      <c r="D766" s="872"/>
      <c r="E766" s="872" t="s">
        <v>22</v>
      </c>
      <c r="F766" s="872" t="s">
        <v>828</v>
      </c>
      <c r="G766" s="872"/>
      <c r="H766" s="872">
        <v>2014</v>
      </c>
      <c r="I766" s="872"/>
      <c r="J766" s="872">
        <v>130636</v>
      </c>
      <c r="K766" s="872"/>
      <c r="L766" s="764" t="s">
        <v>384</v>
      </c>
      <c r="M766" s="872"/>
      <c r="N766" s="872"/>
      <c r="O766" s="872"/>
      <c r="P766" s="872"/>
      <c r="Q766" s="872"/>
      <c r="R766" s="872"/>
      <c r="S766" s="872"/>
      <c r="T766" s="872"/>
      <c r="U766" s="872" t="s">
        <v>765</v>
      </c>
      <c r="V766" s="872"/>
      <c r="W766" s="872">
        <v>41988</v>
      </c>
      <c r="X766" s="872"/>
      <c r="Y766" s="872"/>
      <c r="Z766" s="872"/>
      <c r="AA766" s="872"/>
      <c r="AB766" s="872"/>
      <c r="AC766" s="872"/>
      <c r="AD766" s="872"/>
      <c r="AE766" s="872"/>
      <c r="AF766" s="872"/>
      <c r="AG766" s="872"/>
      <c r="AH766" s="872"/>
      <c r="AI766" s="872"/>
      <c r="AJ766" s="872"/>
      <c r="AK766" s="872"/>
      <c r="AL766" s="872"/>
      <c r="AM766" s="872"/>
      <c r="AN766" s="872"/>
      <c r="AO766" s="872"/>
      <c r="AP766" s="872"/>
      <c r="AQ766" s="872"/>
      <c r="AR766" s="872"/>
      <c r="AS766" s="872"/>
      <c r="AT766" s="872"/>
      <c r="AU766" s="872"/>
      <c r="AV766" s="872"/>
      <c r="AW766" s="872"/>
      <c r="AX766" s="872"/>
      <c r="AY766" s="872"/>
      <c r="AZ766" s="872"/>
      <c r="BA766" s="872">
        <v>12668.989283985658</v>
      </c>
      <c r="BB766" s="872">
        <v>12668.989283985658</v>
      </c>
      <c r="BC766" s="872">
        <v>12668.989283985658</v>
      </c>
      <c r="BD766" s="872">
        <v>12668.989283985658</v>
      </c>
      <c r="BE766" s="872">
        <v>12668.989283985658</v>
      </c>
      <c r="BF766" s="872">
        <v>12668.989283985658</v>
      </c>
      <c r="BG766" s="872">
        <v>12668.989283985658</v>
      </c>
      <c r="BH766" s="872">
        <v>12668.989283985658</v>
      </c>
      <c r="BI766" s="872">
        <v>12668.989283985658</v>
      </c>
      <c r="BJ766" s="872">
        <v>12668.989283985658</v>
      </c>
      <c r="BK766" s="872">
        <v>12668.989283985658</v>
      </c>
      <c r="BL766" s="872">
        <v>12668.989283985658</v>
      </c>
      <c r="BM766" s="872">
        <v>12668.989283985658</v>
      </c>
      <c r="BN766" s="872">
        <v>12668.989283985658</v>
      </c>
      <c r="BO766" s="872">
        <v>12668.989283985658</v>
      </c>
      <c r="BP766" s="872">
        <v>12668.989283985658</v>
      </c>
      <c r="BQ766" s="872">
        <v>12668.989283985658</v>
      </c>
      <c r="BR766" s="872">
        <v>12668.989283985658</v>
      </c>
      <c r="BS766" s="872">
        <v>12668.989283985658</v>
      </c>
      <c r="BT766" s="872">
        <v>12668.989283985658</v>
      </c>
      <c r="BU766" s="872">
        <v>12668.989283985658</v>
      </c>
      <c r="BV766" s="872">
        <v>12668.989283985658</v>
      </c>
      <c r="BW766" s="872">
        <v>12668.989283985658</v>
      </c>
      <c r="BX766" s="872">
        <v>12668.989283985658</v>
      </c>
      <c r="BY766" s="872">
        <v>12668.989283985658</v>
      </c>
      <c r="BZ766" s="872">
        <v>12668.989283985658</v>
      </c>
      <c r="CA766" s="872"/>
      <c r="CB766" s="872">
        <v>3.83351289109416</v>
      </c>
      <c r="CC766" s="872">
        <v>3.83351289109416</v>
      </c>
      <c r="CD766" s="872">
        <v>3.83351289109416</v>
      </c>
      <c r="CE766" s="872">
        <v>3.83351289109416</v>
      </c>
      <c r="CF766" s="872">
        <v>3.83351289109416</v>
      </c>
      <c r="CG766" s="872">
        <v>3.83351289109416</v>
      </c>
      <c r="CH766" s="872">
        <v>3.83351289109416</v>
      </c>
      <c r="CI766" s="872">
        <v>3.83351289109416</v>
      </c>
      <c r="CJ766" s="872">
        <v>3.83351289109416</v>
      </c>
      <c r="CK766" s="872">
        <v>3.83351289109416</v>
      </c>
      <c r="CL766" s="872">
        <v>3.83351289109416</v>
      </c>
      <c r="CM766" s="872">
        <v>3.83351289109416</v>
      </c>
      <c r="CN766" s="872">
        <v>3.83351289109416</v>
      </c>
      <c r="CO766" s="872">
        <v>3.83351289109416</v>
      </c>
      <c r="CP766" s="872">
        <v>3.83351289109416</v>
      </c>
      <c r="CQ766" s="872">
        <v>3.83351289109416</v>
      </c>
      <c r="CR766" s="872">
        <v>3.83351289109416</v>
      </c>
      <c r="CS766" s="872">
        <v>3.83351289109416</v>
      </c>
      <c r="CT766" s="872">
        <v>3.83351289109416</v>
      </c>
      <c r="CU766" s="872">
        <v>3.83351289109416</v>
      </c>
      <c r="CV766" s="872">
        <v>3.83351289109416</v>
      </c>
      <c r="CW766" s="872">
        <v>3.83351289109416</v>
      </c>
      <c r="CX766" s="872">
        <v>3.83351289109416</v>
      </c>
      <c r="CY766" s="872">
        <v>3.83351289109416</v>
      </c>
      <c r="CZ766" s="872">
        <v>3.83351289109416</v>
      </c>
      <c r="DA766" s="872">
        <v>3.83351289109416</v>
      </c>
    </row>
    <row r="767" spans="2:105">
      <c r="B767" s="872"/>
      <c r="C767" s="873" t="s">
        <v>682</v>
      </c>
      <c r="D767" s="872"/>
      <c r="E767" s="872" t="s">
        <v>22</v>
      </c>
      <c r="F767" s="872" t="s">
        <v>828</v>
      </c>
      <c r="G767" s="872"/>
      <c r="H767" s="872">
        <v>2014</v>
      </c>
      <c r="I767" s="872"/>
      <c r="J767" s="872">
        <v>130636</v>
      </c>
      <c r="K767" s="872"/>
      <c r="L767" s="764" t="s">
        <v>384</v>
      </c>
      <c r="M767" s="872"/>
      <c r="N767" s="872"/>
      <c r="O767" s="872"/>
      <c r="P767" s="872"/>
      <c r="Q767" s="872"/>
      <c r="R767" s="872"/>
      <c r="S767" s="872"/>
      <c r="T767" s="872"/>
      <c r="U767" s="872" t="s">
        <v>765</v>
      </c>
      <c r="V767" s="872"/>
      <c r="W767" s="872">
        <v>41988</v>
      </c>
      <c r="X767" s="872"/>
      <c r="Y767" s="872"/>
      <c r="Z767" s="872"/>
      <c r="AA767" s="872"/>
      <c r="AB767" s="872"/>
      <c r="AC767" s="872"/>
      <c r="AD767" s="872"/>
      <c r="AE767" s="872"/>
      <c r="AF767" s="872"/>
      <c r="AG767" s="872"/>
      <c r="AH767" s="872"/>
      <c r="AI767" s="872"/>
      <c r="AJ767" s="872"/>
      <c r="AK767" s="872"/>
      <c r="AL767" s="872"/>
      <c r="AM767" s="872"/>
      <c r="AN767" s="872"/>
      <c r="AO767" s="872"/>
      <c r="AP767" s="872"/>
      <c r="AQ767" s="872"/>
      <c r="AR767" s="872"/>
      <c r="AS767" s="872"/>
      <c r="AT767" s="872"/>
      <c r="AU767" s="872"/>
      <c r="AV767" s="872"/>
      <c r="AW767" s="872"/>
      <c r="AX767" s="872"/>
      <c r="AY767" s="872"/>
      <c r="AZ767" s="872"/>
      <c r="BA767" s="872">
        <v>73492.386452177743</v>
      </c>
      <c r="BB767" s="872">
        <v>73492.386452177743</v>
      </c>
      <c r="BC767" s="872">
        <v>73492.386452177743</v>
      </c>
      <c r="BD767" s="872">
        <v>73492.386452177743</v>
      </c>
      <c r="BE767" s="872">
        <v>73492.386452177743</v>
      </c>
      <c r="BF767" s="872">
        <v>73492.386452177743</v>
      </c>
      <c r="BG767" s="872">
        <v>73492.386452177743</v>
      </c>
      <c r="BH767" s="872">
        <v>73492.386452177743</v>
      </c>
      <c r="BI767" s="872">
        <v>73492.386452177743</v>
      </c>
      <c r="BJ767" s="872">
        <v>73492.386452177743</v>
      </c>
      <c r="BK767" s="872">
        <v>73492.386452177743</v>
      </c>
      <c r="BL767" s="872">
        <v>73492.386452177743</v>
      </c>
      <c r="BM767" s="872">
        <v>73492.386452177743</v>
      </c>
      <c r="BN767" s="872">
        <v>73492.386452177743</v>
      </c>
      <c r="BO767" s="872">
        <v>73492.386452177743</v>
      </c>
      <c r="BP767" s="872">
        <v>73492.386452177743</v>
      </c>
      <c r="BQ767" s="872">
        <v>73492.386452177743</v>
      </c>
      <c r="BR767" s="872">
        <v>73492.386452177743</v>
      </c>
      <c r="BS767" s="872">
        <v>73492.386452177743</v>
      </c>
      <c r="BT767" s="872">
        <v>73492.386452177743</v>
      </c>
      <c r="BU767" s="872">
        <v>73492.386452177743</v>
      </c>
      <c r="BV767" s="872">
        <v>73492.386452177743</v>
      </c>
      <c r="BW767" s="872">
        <v>73492.386452177743</v>
      </c>
      <c r="BX767" s="872">
        <v>73492.386452177743</v>
      </c>
      <c r="BY767" s="872">
        <v>73492.386452177743</v>
      </c>
      <c r="BZ767" s="872">
        <v>73492.386452177743</v>
      </c>
      <c r="CA767" s="872"/>
      <c r="CB767" s="872">
        <v>7.212202218838164</v>
      </c>
      <c r="CC767" s="872">
        <v>7.212202218838164</v>
      </c>
      <c r="CD767" s="872">
        <v>7.212202218838164</v>
      </c>
      <c r="CE767" s="872">
        <v>7.212202218838164</v>
      </c>
      <c r="CF767" s="872">
        <v>7.212202218838164</v>
      </c>
      <c r="CG767" s="872">
        <v>7.212202218838164</v>
      </c>
      <c r="CH767" s="872">
        <v>7.212202218838164</v>
      </c>
      <c r="CI767" s="872">
        <v>7.212202218838164</v>
      </c>
      <c r="CJ767" s="872">
        <v>7.212202218838164</v>
      </c>
      <c r="CK767" s="872">
        <v>7.212202218838164</v>
      </c>
      <c r="CL767" s="872">
        <v>7.212202218838164</v>
      </c>
      <c r="CM767" s="872">
        <v>7.212202218838164</v>
      </c>
      <c r="CN767" s="872">
        <v>7.212202218838164</v>
      </c>
      <c r="CO767" s="872">
        <v>7.212202218838164</v>
      </c>
      <c r="CP767" s="872">
        <v>7.212202218838164</v>
      </c>
      <c r="CQ767" s="872">
        <v>7.212202218838164</v>
      </c>
      <c r="CR767" s="872">
        <v>7.212202218838164</v>
      </c>
      <c r="CS767" s="872">
        <v>7.212202218838164</v>
      </c>
      <c r="CT767" s="872">
        <v>7.212202218838164</v>
      </c>
      <c r="CU767" s="872">
        <v>7.212202218838164</v>
      </c>
      <c r="CV767" s="872">
        <v>7.212202218838164</v>
      </c>
      <c r="CW767" s="872">
        <v>7.212202218838164</v>
      </c>
      <c r="CX767" s="872">
        <v>7.212202218838164</v>
      </c>
      <c r="CY767" s="872">
        <v>7.212202218838164</v>
      </c>
      <c r="CZ767" s="872">
        <v>7.212202218838164</v>
      </c>
      <c r="DA767" s="872">
        <v>7.212202218838164</v>
      </c>
    </row>
    <row r="768" spans="2:105">
      <c r="B768" s="872"/>
      <c r="C768" s="873" t="s">
        <v>682</v>
      </c>
      <c r="D768" s="872"/>
      <c r="E768" s="872" t="s">
        <v>22</v>
      </c>
      <c r="F768" s="872" t="s">
        <v>828</v>
      </c>
      <c r="G768" s="872"/>
      <c r="H768" s="872">
        <v>2014</v>
      </c>
      <c r="I768" s="872"/>
      <c r="J768" s="872">
        <v>130703</v>
      </c>
      <c r="K768" s="872"/>
      <c r="L768" s="764" t="s">
        <v>384</v>
      </c>
      <c r="M768" s="872"/>
      <c r="N768" s="872"/>
      <c r="O768" s="872"/>
      <c r="P768" s="872"/>
      <c r="Q768" s="872"/>
      <c r="R768" s="872"/>
      <c r="S768" s="872"/>
      <c r="T768" s="872"/>
      <c r="U768" s="872" t="s">
        <v>765</v>
      </c>
      <c r="V768" s="872"/>
      <c r="W768" s="872">
        <v>41866</v>
      </c>
      <c r="X768" s="872"/>
      <c r="Y768" s="872"/>
      <c r="Z768" s="872"/>
      <c r="AA768" s="872"/>
      <c r="AB768" s="872"/>
      <c r="AC768" s="872"/>
      <c r="AD768" s="872"/>
      <c r="AE768" s="872"/>
      <c r="AF768" s="872"/>
      <c r="AG768" s="872"/>
      <c r="AH768" s="872"/>
      <c r="AI768" s="872"/>
      <c r="AJ768" s="872"/>
      <c r="AK768" s="872"/>
      <c r="AL768" s="872"/>
      <c r="AM768" s="872"/>
      <c r="AN768" s="872"/>
      <c r="AO768" s="872"/>
      <c r="AP768" s="872"/>
      <c r="AQ768" s="872"/>
      <c r="AR768" s="872"/>
      <c r="AS768" s="872"/>
      <c r="AT768" s="872"/>
      <c r="AU768" s="872"/>
      <c r="AV768" s="872"/>
      <c r="AW768" s="872"/>
      <c r="AX768" s="872"/>
      <c r="AY768" s="872"/>
      <c r="AZ768" s="872"/>
      <c r="BA768" s="872">
        <v>251.01095204766247</v>
      </c>
      <c r="BB768" s="872">
        <v>251.01095204766247</v>
      </c>
      <c r="BC768" s="872">
        <v>251.01095204766247</v>
      </c>
      <c r="BD768" s="872">
        <v>251.01095204766247</v>
      </c>
      <c r="BE768" s="872">
        <v>251.01095204766247</v>
      </c>
      <c r="BF768" s="872">
        <v>251.01095204766247</v>
      </c>
      <c r="BG768" s="872">
        <v>251.01095204766247</v>
      </c>
      <c r="BH768" s="872">
        <v>251.01095204766247</v>
      </c>
      <c r="BI768" s="872">
        <v>251.01095204766247</v>
      </c>
      <c r="BJ768" s="872">
        <v>251.01095204766247</v>
      </c>
      <c r="BK768" s="872">
        <v>251.01095204766247</v>
      </c>
      <c r="BL768" s="872">
        <v>251.01095204766247</v>
      </c>
      <c r="BM768" s="872">
        <v>251.01095204766247</v>
      </c>
      <c r="BN768" s="872">
        <v>251.01095204766247</v>
      </c>
      <c r="BO768" s="872">
        <v>251.01095204766247</v>
      </c>
      <c r="BP768" s="872">
        <v>251.01095204766247</v>
      </c>
      <c r="BQ768" s="872">
        <v>251.01095204766247</v>
      </c>
      <c r="BR768" s="872">
        <v>251.01095204766247</v>
      </c>
      <c r="BS768" s="872">
        <v>251.01095204766247</v>
      </c>
      <c r="BT768" s="872">
        <v>251.01095204766247</v>
      </c>
      <c r="BU768" s="872">
        <v>251.01095204766247</v>
      </c>
      <c r="BV768" s="872">
        <v>251.01095204766247</v>
      </c>
      <c r="BW768" s="872">
        <v>251.01095204766247</v>
      </c>
      <c r="BX768" s="872">
        <v>251.01095204766247</v>
      </c>
      <c r="BY768" s="872">
        <v>251.01095204766247</v>
      </c>
      <c r="BZ768" s="872">
        <v>251.01095204766247</v>
      </c>
      <c r="CA768" s="872"/>
      <c r="CB768" s="872">
        <v>0.34128952916089295</v>
      </c>
      <c r="CC768" s="872">
        <v>0.34128952916089295</v>
      </c>
      <c r="CD768" s="872">
        <v>0.34128952916089295</v>
      </c>
      <c r="CE768" s="872">
        <v>0.34128952916089295</v>
      </c>
      <c r="CF768" s="872">
        <v>0.34128952916089295</v>
      </c>
      <c r="CG768" s="872">
        <v>0.34128952916089295</v>
      </c>
      <c r="CH768" s="872">
        <v>0.34128952916089295</v>
      </c>
      <c r="CI768" s="872">
        <v>0.34128952916089295</v>
      </c>
      <c r="CJ768" s="872">
        <v>0.34128952916089295</v>
      </c>
      <c r="CK768" s="872">
        <v>0.34128952916089295</v>
      </c>
      <c r="CL768" s="872">
        <v>0.34128952916089295</v>
      </c>
      <c r="CM768" s="872">
        <v>0.34128952916089295</v>
      </c>
      <c r="CN768" s="872">
        <v>0.34128952916089295</v>
      </c>
      <c r="CO768" s="872">
        <v>0.34128952916089295</v>
      </c>
      <c r="CP768" s="872">
        <v>0.34128952916089295</v>
      </c>
      <c r="CQ768" s="872">
        <v>0.34128952916089295</v>
      </c>
      <c r="CR768" s="872">
        <v>0.34128952916089295</v>
      </c>
      <c r="CS768" s="872">
        <v>0.34128952916089295</v>
      </c>
      <c r="CT768" s="872">
        <v>0.34128952916089295</v>
      </c>
      <c r="CU768" s="872">
        <v>0.34128952916089295</v>
      </c>
      <c r="CV768" s="872">
        <v>0.34128952916089295</v>
      </c>
      <c r="CW768" s="872">
        <v>0.34128952916089295</v>
      </c>
      <c r="CX768" s="872">
        <v>0.34128952916089295</v>
      </c>
      <c r="CY768" s="872">
        <v>0.34128952916089295</v>
      </c>
      <c r="CZ768" s="872">
        <v>0.34128952916089295</v>
      </c>
      <c r="DA768" s="872">
        <v>0.34128952916089295</v>
      </c>
    </row>
    <row r="769" spans="2:105">
      <c r="B769" s="872"/>
      <c r="C769" s="873" t="s">
        <v>682</v>
      </c>
      <c r="D769" s="872"/>
      <c r="E769" s="872" t="s">
        <v>22</v>
      </c>
      <c r="F769" s="872" t="s">
        <v>828</v>
      </c>
      <c r="G769" s="872"/>
      <c r="H769" s="872">
        <v>2014</v>
      </c>
      <c r="I769" s="872"/>
      <c r="J769" s="872">
        <v>131448</v>
      </c>
      <c r="K769" s="872"/>
      <c r="L769" s="764" t="s">
        <v>384</v>
      </c>
      <c r="M769" s="872"/>
      <c r="N769" s="872"/>
      <c r="O769" s="872"/>
      <c r="P769" s="872"/>
      <c r="Q769" s="872"/>
      <c r="R769" s="872"/>
      <c r="S769" s="872"/>
      <c r="T769" s="872"/>
      <c r="U769" s="872" t="s">
        <v>763</v>
      </c>
      <c r="V769" s="872"/>
      <c r="W769" s="872">
        <v>41988</v>
      </c>
      <c r="X769" s="872"/>
      <c r="Y769" s="872"/>
      <c r="Z769" s="872"/>
      <c r="AA769" s="872"/>
      <c r="AB769" s="872"/>
      <c r="AC769" s="872"/>
      <c r="AD769" s="872"/>
      <c r="AE769" s="872"/>
      <c r="AF769" s="872"/>
      <c r="AG769" s="872"/>
      <c r="AH769" s="872"/>
      <c r="AI769" s="872"/>
      <c r="AJ769" s="872"/>
      <c r="AK769" s="872"/>
      <c r="AL769" s="872"/>
      <c r="AM769" s="872"/>
      <c r="AN769" s="872"/>
      <c r="AO769" s="872"/>
      <c r="AP769" s="872"/>
      <c r="AQ769" s="872"/>
      <c r="AR769" s="872"/>
      <c r="AS769" s="872"/>
      <c r="AT769" s="872"/>
      <c r="AU769" s="872"/>
      <c r="AV769" s="872"/>
      <c r="AW769" s="872"/>
      <c r="AX769" s="872"/>
      <c r="AY769" s="872"/>
      <c r="AZ769" s="872"/>
      <c r="BA769" s="872">
        <v>42930.499898686743</v>
      </c>
      <c r="BB769" s="872">
        <v>42930.499898686743</v>
      </c>
      <c r="BC769" s="872">
        <v>42930.499898686743</v>
      </c>
      <c r="BD769" s="872">
        <v>42930.499898686743</v>
      </c>
      <c r="BE769" s="872">
        <v>42930.499898686743</v>
      </c>
      <c r="BF769" s="872">
        <v>42930.499898686743</v>
      </c>
      <c r="BG769" s="872">
        <v>42930.499898686743</v>
      </c>
      <c r="BH769" s="872">
        <v>42930.499898686743</v>
      </c>
      <c r="BI769" s="872">
        <v>42930.499898686743</v>
      </c>
      <c r="BJ769" s="872">
        <v>42930.499898686743</v>
      </c>
      <c r="BK769" s="872">
        <v>42930.499898686743</v>
      </c>
      <c r="BL769" s="872">
        <v>42930.499898686743</v>
      </c>
      <c r="BM769" s="872">
        <v>42930.499898686743</v>
      </c>
      <c r="BN769" s="872">
        <v>42930.499898686743</v>
      </c>
      <c r="BO769" s="872">
        <v>42930.499898686743</v>
      </c>
      <c r="BP769" s="872">
        <v>42930.499898686743</v>
      </c>
      <c r="BQ769" s="872">
        <v>42930.499898686743</v>
      </c>
      <c r="BR769" s="872">
        <v>42930.499898686743</v>
      </c>
      <c r="BS769" s="872">
        <v>42930.499898686743</v>
      </c>
      <c r="BT769" s="872">
        <v>42930.499898686743</v>
      </c>
      <c r="BU769" s="872">
        <v>42930.499898686743</v>
      </c>
      <c r="BV769" s="872">
        <v>42930.499898686743</v>
      </c>
      <c r="BW769" s="872">
        <v>42930.499898686743</v>
      </c>
      <c r="BX769" s="872">
        <v>42930.499898686743</v>
      </c>
      <c r="BY769" s="872">
        <v>42930.499898686743</v>
      </c>
      <c r="BZ769" s="872">
        <v>42930.499898686743</v>
      </c>
      <c r="CA769" s="872"/>
      <c r="CB769" s="872">
        <v>5.4620048806508779</v>
      </c>
      <c r="CC769" s="872">
        <v>5.4620048806508779</v>
      </c>
      <c r="CD769" s="872">
        <v>5.4620048806508779</v>
      </c>
      <c r="CE769" s="872">
        <v>5.4620048806508779</v>
      </c>
      <c r="CF769" s="872">
        <v>5.4620048806508779</v>
      </c>
      <c r="CG769" s="872">
        <v>5.4620048806508779</v>
      </c>
      <c r="CH769" s="872">
        <v>5.4620048806508779</v>
      </c>
      <c r="CI769" s="872">
        <v>5.4620048806508779</v>
      </c>
      <c r="CJ769" s="872">
        <v>5.4620048806508779</v>
      </c>
      <c r="CK769" s="872">
        <v>5.4620048806508779</v>
      </c>
      <c r="CL769" s="872">
        <v>5.4620048806508779</v>
      </c>
      <c r="CM769" s="872">
        <v>5.4620048806508779</v>
      </c>
      <c r="CN769" s="872">
        <v>5.4620048806508779</v>
      </c>
      <c r="CO769" s="872">
        <v>5.4620048806508779</v>
      </c>
      <c r="CP769" s="872">
        <v>5.4620048806508779</v>
      </c>
      <c r="CQ769" s="872">
        <v>5.4620048806508779</v>
      </c>
      <c r="CR769" s="872">
        <v>5.4620048806508779</v>
      </c>
      <c r="CS769" s="872">
        <v>5.4620048806508779</v>
      </c>
      <c r="CT769" s="872">
        <v>5.4620048806508779</v>
      </c>
      <c r="CU769" s="872">
        <v>5.4620048806508779</v>
      </c>
      <c r="CV769" s="872">
        <v>5.4620048806508779</v>
      </c>
      <c r="CW769" s="872">
        <v>5.4620048806508779</v>
      </c>
      <c r="CX769" s="872">
        <v>5.4620048806508779</v>
      </c>
      <c r="CY769" s="872">
        <v>5.4620048806508779</v>
      </c>
      <c r="CZ769" s="872">
        <v>5.4620048806508779</v>
      </c>
      <c r="DA769" s="872">
        <v>5.4620048806508779</v>
      </c>
    </row>
    <row r="770" spans="2:105">
      <c r="B770" s="872"/>
      <c r="C770" s="873" t="s">
        <v>682</v>
      </c>
      <c r="D770" s="872"/>
      <c r="E770" s="872" t="s">
        <v>22</v>
      </c>
      <c r="F770" s="872" t="s">
        <v>828</v>
      </c>
      <c r="G770" s="872"/>
      <c r="H770" s="872">
        <v>2014</v>
      </c>
      <c r="I770" s="872"/>
      <c r="J770" s="872">
        <v>131453</v>
      </c>
      <c r="K770" s="872"/>
      <c r="L770" s="764" t="s">
        <v>384</v>
      </c>
      <c r="M770" s="872"/>
      <c r="N770" s="872"/>
      <c r="O770" s="872"/>
      <c r="P770" s="872"/>
      <c r="Q770" s="872"/>
      <c r="R770" s="872"/>
      <c r="S770" s="872"/>
      <c r="T770" s="872"/>
      <c r="U770" s="872" t="s">
        <v>763</v>
      </c>
      <c r="V770" s="872"/>
      <c r="W770" s="872">
        <v>41865</v>
      </c>
      <c r="X770" s="872"/>
      <c r="Y770" s="872"/>
      <c r="Z770" s="872"/>
      <c r="AA770" s="872"/>
      <c r="AB770" s="872"/>
      <c r="AC770" s="872"/>
      <c r="AD770" s="872"/>
      <c r="AE770" s="872"/>
      <c r="AF770" s="872"/>
      <c r="AG770" s="872"/>
      <c r="AH770" s="872"/>
      <c r="AI770" s="872"/>
      <c r="AJ770" s="872"/>
      <c r="AK770" s="872"/>
      <c r="AL770" s="872"/>
      <c r="AM770" s="872"/>
      <c r="AN770" s="872"/>
      <c r="AO770" s="872"/>
      <c r="AP770" s="872"/>
      <c r="AQ770" s="872"/>
      <c r="AR770" s="872"/>
      <c r="AS770" s="872"/>
      <c r="AT770" s="872"/>
      <c r="AU770" s="872"/>
      <c r="AV770" s="872"/>
      <c r="AW770" s="872"/>
      <c r="AX770" s="872"/>
      <c r="AY770" s="872"/>
      <c r="AZ770" s="872"/>
      <c r="BA770" s="872">
        <v>64638.024381956522</v>
      </c>
      <c r="BB770" s="872">
        <v>64638.024381956522</v>
      </c>
      <c r="BC770" s="872">
        <v>64638.024381956522</v>
      </c>
      <c r="BD770" s="872">
        <v>64638.024381956522</v>
      </c>
      <c r="BE770" s="872">
        <v>64638.024381956522</v>
      </c>
      <c r="BF770" s="872">
        <v>64638.024381956522</v>
      </c>
      <c r="BG770" s="872">
        <v>64638.024381956522</v>
      </c>
      <c r="BH770" s="872">
        <v>64638.024381956522</v>
      </c>
      <c r="BI770" s="872">
        <v>64638.024381956522</v>
      </c>
      <c r="BJ770" s="872">
        <v>64638.024381956522</v>
      </c>
      <c r="BK770" s="872">
        <v>64638.024381956522</v>
      </c>
      <c r="BL770" s="872">
        <v>64638.024381956522</v>
      </c>
      <c r="BM770" s="872">
        <v>64638.024381956522</v>
      </c>
      <c r="BN770" s="872">
        <v>64638.024381956522</v>
      </c>
      <c r="BO770" s="872">
        <v>64638.024381956522</v>
      </c>
      <c r="BP770" s="872">
        <v>64638.024381956522</v>
      </c>
      <c r="BQ770" s="872">
        <v>64638.024381956522</v>
      </c>
      <c r="BR770" s="872">
        <v>64638.024381956522</v>
      </c>
      <c r="BS770" s="872">
        <v>64638.024381956522</v>
      </c>
      <c r="BT770" s="872">
        <v>64638.024381956522</v>
      </c>
      <c r="BU770" s="872">
        <v>64638.024381956522</v>
      </c>
      <c r="BV770" s="872">
        <v>64638.024381956522</v>
      </c>
      <c r="BW770" s="872">
        <v>64638.024381956522</v>
      </c>
      <c r="BX770" s="872">
        <v>64638.024381956522</v>
      </c>
      <c r="BY770" s="872">
        <v>64638.024381956522</v>
      </c>
      <c r="BZ770" s="872">
        <v>64638.024381956522</v>
      </c>
      <c r="CA770" s="872"/>
      <c r="CB770" s="872">
        <v>7.8475765441077607</v>
      </c>
      <c r="CC770" s="872">
        <v>7.8475765441077607</v>
      </c>
      <c r="CD770" s="872">
        <v>7.8475765441077607</v>
      </c>
      <c r="CE770" s="872">
        <v>7.8475765441077607</v>
      </c>
      <c r="CF770" s="872">
        <v>7.8475765441077607</v>
      </c>
      <c r="CG770" s="872">
        <v>7.8475765441077607</v>
      </c>
      <c r="CH770" s="872">
        <v>7.8475765441077607</v>
      </c>
      <c r="CI770" s="872">
        <v>7.8475765441077607</v>
      </c>
      <c r="CJ770" s="872">
        <v>7.8475765441077607</v>
      </c>
      <c r="CK770" s="872">
        <v>7.8475765441077607</v>
      </c>
      <c r="CL770" s="872">
        <v>7.8475765441077607</v>
      </c>
      <c r="CM770" s="872">
        <v>7.8475765441077607</v>
      </c>
      <c r="CN770" s="872">
        <v>7.8475765441077607</v>
      </c>
      <c r="CO770" s="872">
        <v>7.8475765441077607</v>
      </c>
      <c r="CP770" s="872">
        <v>7.8475765441077607</v>
      </c>
      <c r="CQ770" s="872">
        <v>7.8475765441077607</v>
      </c>
      <c r="CR770" s="872">
        <v>7.8475765441077607</v>
      </c>
      <c r="CS770" s="872">
        <v>7.8475765441077607</v>
      </c>
      <c r="CT770" s="872">
        <v>7.8475765441077607</v>
      </c>
      <c r="CU770" s="872">
        <v>7.8475765441077607</v>
      </c>
      <c r="CV770" s="872">
        <v>7.8475765441077607</v>
      </c>
      <c r="CW770" s="872">
        <v>7.8475765441077607</v>
      </c>
      <c r="CX770" s="872">
        <v>7.8475765441077607</v>
      </c>
      <c r="CY770" s="872">
        <v>7.8475765441077607</v>
      </c>
      <c r="CZ770" s="872">
        <v>7.8475765441077607</v>
      </c>
      <c r="DA770" s="872">
        <v>7.8475765441077607</v>
      </c>
    </row>
    <row r="771" spans="2:105">
      <c r="B771" s="872"/>
      <c r="C771" s="873" t="s">
        <v>682</v>
      </c>
      <c r="D771" s="872"/>
      <c r="E771" s="872" t="s">
        <v>22</v>
      </c>
      <c r="F771" s="872" t="s">
        <v>828</v>
      </c>
      <c r="G771" s="872"/>
      <c r="H771" s="872">
        <v>2014</v>
      </c>
      <c r="I771" s="872"/>
      <c r="J771" s="872">
        <v>131527</v>
      </c>
      <c r="K771" s="872"/>
      <c r="L771" s="764" t="s">
        <v>384</v>
      </c>
      <c r="M771" s="872"/>
      <c r="N771" s="872"/>
      <c r="O771" s="872"/>
      <c r="P771" s="872"/>
      <c r="Q771" s="872"/>
      <c r="R771" s="872"/>
      <c r="S771" s="872"/>
      <c r="T771" s="872"/>
      <c r="U771" s="872" t="s">
        <v>763</v>
      </c>
      <c r="V771" s="872"/>
      <c r="W771" s="872">
        <v>41992</v>
      </c>
      <c r="X771" s="872"/>
      <c r="Y771" s="872"/>
      <c r="Z771" s="872"/>
      <c r="AA771" s="872"/>
      <c r="AB771" s="872"/>
      <c r="AC771" s="872"/>
      <c r="AD771" s="872"/>
      <c r="AE771" s="872"/>
      <c r="AF771" s="872"/>
      <c r="AG771" s="872"/>
      <c r="AH771" s="872"/>
      <c r="AI771" s="872"/>
      <c r="AJ771" s="872"/>
      <c r="AK771" s="872"/>
      <c r="AL771" s="872"/>
      <c r="AM771" s="872"/>
      <c r="AN771" s="872"/>
      <c r="AO771" s="872"/>
      <c r="AP771" s="872"/>
      <c r="AQ771" s="872"/>
      <c r="AR771" s="872"/>
      <c r="AS771" s="872"/>
      <c r="AT771" s="872"/>
      <c r="AU771" s="872"/>
      <c r="AV771" s="872"/>
      <c r="AW771" s="872"/>
      <c r="AX771" s="872"/>
      <c r="AY771" s="872"/>
      <c r="AZ771" s="872"/>
      <c r="BA771" s="872">
        <v>55906.149047060062</v>
      </c>
      <c r="BB771" s="872">
        <v>55906.149047060062</v>
      </c>
      <c r="BC771" s="872">
        <v>55906.149047060062</v>
      </c>
      <c r="BD771" s="872">
        <v>55906.149047060062</v>
      </c>
      <c r="BE771" s="872">
        <v>55906.149047060062</v>
      </c>
      <c r="BF771" s="872">
        <v>55906.149047060062</v>
      </c>
      <c r="BG771" s="872">
        <v>55906.149047060062</v>
      </c>
      <c r="BH771" s="872">
        <v>55906.149047060062</v>
      </c>
      <c r="BI771" s="872">
        <v>55906.149047060062</v>
      </c>
      <c r="BJ771" s="872">
        <v>55906.149047060062</v>
      </c>
      <c r="BK771" s="872">
        <v>55906.149047060062</v>
      </c>
      <c r="BL771" s="872">
        <v>55906.149047060062</v>
      </c>
      <c r="BM771" s="872">
        <v>55906.149047060062</v>
      </c>
      <c r="BN771" s="872">
        <v>55906.149047060062</v>
      </c>
      <c r="BO771" s="872">
        <v>55906.149047060062</v>
      </c>
      <c r="BP771" s="872">
        <v>55906.149047060062</v>
      </c>
      <c r="BQ771" s="872">
        <v>55906.149047060062</v>
      </c>
      <c r="BR771" s="872">
        <v>55906.149047060062</v>
      </c>
      <c r="BS771" s="872">
        <v>55906.149047060062</v>
      </c>
      <c r="BT771" s="872">
        <v>55906.149047060062</v>
      </c>
      <c r="BU771" s="872">
        <v>55906.149047060062</v>
      </c>
      <c r="BV771" s="872">
        <v>55906.149047060062</v>
      </c>
      <c r="BW771" s="872">
        <v>55906.149047060062</v>
      </c>
      <c r="BX771" s="872">
        <v>55906.149047060062</v>
      </c>
      <c r="BY771" s="872">
        <v>55906.149047060062</v>
      </c>
      <c r="BZ771" s="872">
        <v>55906.149047060062</v>
      </c>
      <c r="CA771" s="872"/>
      <c r="CB771" s="872">
        <v>0</v>
      </c>
      <c r="CC771" s="872">
        <v>0</v>
      </c>
      <c r="CD771" s="872">
        <v>0</v>
      </c>
      <c r="CE771" s="872">
        <v>0</v>
      </c>
      <c r="CF771" s="872">
        <v>0</v>
      </c>
      <c r="CG771" s="872">
        <v>0</v>
      </c>
      <c r="CH771" s="872">
        <v>0</v>
      </c>
      <c r="CI771" s="872">
        <v>0</v>
      </c>
      <c r="CJ771" s="872">
        <v>0</v>
      </c>
      <c r="CK771" s="872">
        <v>0</v>
      </c>
      <c r="CL771" s="872">
        <v>0</v>
      </c>
      <c r="CM771" s="872">
        <v>0</v>
      </c>
      <c r="CN771" s="872">
        <v>0</v>
      </c>
      <c r="CO771" s="872">
        <v>0</v>
      </c>
      <c r="CP771" s="872">
        <v>0</v>
      </c>
      <c r="CQ771" s="872">
        <v>0</v>
      </c>
      <c r="CR771" s="872">
        <v>0</v>
      </c>
      <c r="CS771" s="872">
        <v>0</v>
      </c>
      <c r="CT771" s="872">
        <v>0</v>
      </c>
      <c r="CU771" s="872">
        <v>0</v>
      </c>
      <c r="CV771" s="872">
        <v>0</v>
      </c>
      <c r="CW771" s="872">
        <v>0</v>
      </c>
      <c r="CX771" s="872">
        <v>0</v>
      </c>
      <c r="CY771" s="872">
        <v>0</v>
      </c>
      <c r="CZ771" s="872">
        <v>0</v>
      </c>
      <c r="DA771" s="872">
        <v>0</v>
      </c>
    </row>
    <row r="772" spans="2:105">
      <c r="B772" s="872"/>
      <c r="C772" s="873" t="s">
        <v>682</v>
      </c>
      <c r="D772" s="872"/>
      <c r="E772" s="872" t="s">
        <v>22</v>
      </c>
      <c r="F772" s="872" t="s">
        <v>828</v>
      </c>
      <c r="G772" s="872"/>
      <c r="H772" s="872">
        <v>2014</v>
      </c>
      <c r="I772" s="872"/>
      <c r="J772" s="872">
        <v>131529</v>
      </c>
      <c r="K772" s="872"/>
      <c r="L772" s="764" t="s">
        <v>384</v>
      </c>
      <c r="M772" s="872"/>
      <c r="N772" s="872"/>
      <c r="O772" s="872"/>
      <c r="P772" s="872"/>
      <c r="Q772" s="872"/>
      <c r="R772" s="872"/>
      <c r="S772" s="872"/>
      <c r="T772" s="872"/>
      <c r="U772" s="872" t="s">
        <v>763</v>
      </c>
      <c r="V772" s="872"/>
      <c r="W772" s="872">
        <v>42004</v>
      </c>
      <c r="X772" s="872"/>
      <c r="Y772" s="872"/>
      <c r="Z772" s="872"/>
      <c r="AA772" s="872"/>
      <c r="AB772" s="872"/>
      <c r="AC772" s="872"/>
      <c r="AD772" s="872"/>
      <c r="AE772" s="872"/>
      <c r="AF772" s="872"/>
      <c r="AG772" s="872"/>
      <c r="AH772" s="872"/>
      <c r="AI772" s="872"/>
      <c r="AJ772" s="872"/>
      <c r="AK772" s="872"/>
      <c r="AL772" s="872"/>
      <c r="AM772" s="872"/>
      <c r="AN772" s="872"/>
      <c r="AO772" s="872"/>
      <c r="AP772" s="872"/>
      <c r="AQ772" s="872"/>
      <c r="AR772" s="872"/>
      <c r="AS772" s="872"/>
      <c r="AT772" s="872"/>
      <c r="AU772" s="872"/>
      <c r="AV772" s="872"/>
      <c r="AW772" s="872"/>
      <c r="AX772" s="872"/>
      <c r="AY772" s="872"/>
      <c r="AZ772" s="872"/>
      <c r="BA772" s="872">
        <v>63379.565588216792</v>
      </c>
      <c r="BB772" s="872">
        <v>63379.565588216792</v>
      </c>
      <c r="BC772" s="872">
        <v>63379.565588216792</v>
      </c>
      <c r="BD772" s="872">
        <v>63379.565588216792</v>
      </c>
      <c r="BE772" s="872">
        <v>63379.565588216792</v>
      </c>
      <c r="BF772" s="872">
        <v>63379.565588216792</v>
      </c>
      <c r="BG772" s="872">
        <v>63379.565588216792</v>
      </c>
      <c r="BH772" s="872">
        <v>63379.565588216792</v>
      </c>
      <c r="BI772" s="872">
        <v>63379.565588216792</v>
      </c>
      <c r="BJ772" s="872">
        <v>63379.565588216792</v>
      </c>
      <c r="BK772" s="872">
        <v>63379.565588216792</v>
      </c>
      <c r="BL772" s="872">
        <v>63379.565588216792</v>
      </c>
      <c r="BM772" s="872">
        <v>63379.565588216792</v>
      </c>
      <c r="BN772" s="872">
        <v>63379.565588216792</v>
      </c>
      <c r="BO772" s="872">
        <v>63379.565588216792</v>
      </c>
      <c r="BP772" s="872">
        <v>63379.565588216792</v>
      </c>
      <c r="BQ772" s="872">
        <v>63379.565588216792</v>
      </c>
      <c r="BR772" s="872">
        <v>63379.565588216792</v>
      </c>
      <c r="BS772" s="872">
        <v>63379.565588216792</v>
      </c>
      <c r="BT772" s="872">
        <v>63379.565588216792</v>
      </c>
      <c r="BU772" s="872">
        <v>63379.565588216792</v>
      </c>
      <c r="BV772" s="872">
        <v>63379.565588216792</v>
      </c>
      <c r="BW772" s="872">
        <v>63379.565588216792</v>
      </c>
      <c r="BX772" s="872">
        <v>63379.565588216792</v>
      </c>
      <c r="BY772" s="872">
        <v>63379.565588216792</v>
      </c>
      <c r="BZ772" s="872">
        <v>63379.565588216792</v>
      </c>
      <c r="CA772" s="872"/>
      <c r="CB772" s="872">
        <v>0</v>
      </c>
      <c r="CC772" s="872">
        <v>0</v>
      </c>
      <c r="CD772" s="872">
        <v>0</v>
      </c>
      <c r="CE772" s="872">
        <v>0</v>
      </c>
      <c r="CF772" s="872">
        <v>0</v>
      </c>
      <c r="CG772" s="872">
        <v>0</v>
      </c>
      <c r="CH772" s="872">
        <v>0</v>
      </c>
      <c r="CI772" s="872">
        <v>0</v>
      </c>
      <c r="CJ772" s="872">
        <v>0</v>
      </c>
      <c r="CK772" s="872">
        <v>0</v>
      </c>
      <c r="CL772" s="872">
        <v>0</v>
      </c>
      <c r="CM772" s="872">
        <v>0</v>
      </c>
      <c r="CN772" s="872">
        <v>0</v>
      </c>
      <c r="CO772" s="872">
        <v>0</v>
      </c>
      <c r="CP772" s="872">
        <v>0</v>
      </c>
      <c r="CQ772" s="872">
        <v>0</v>
      </c>
      <c r="CR772" s="872">
        <v>0</v>
      </c>
      <c r="CS772" s="872">
        <v>0</v>
      </c>
      <c r="CT772" s="872">
        <v>0</v>
      </c>
      <c r="CU772" s="872">
        <v>0</v>
      </c>
      <c r="CV772" s="872">
        <v>0</v>
      </c>
      <c r="CW772" s="872">
        <v>0</v>
      </c>
      <c r="CX772" s="872">
        <v>0</v>
      </c>
      <c r="CY772" s="872">
        <v>0</v>
      </c>
      <c r="CZ772" s="872">
        <v>0</v>
      </c>
      <c r="DA772" s="872">
        <v>0</v>
      </c>
    </row>
    <row r="773" spans="2:105">
      <c r="B773" s="872"/>
      <c r="C773" s="873" t="s">
        <v>682</v>
      </c>
      <c r="D773" s="872"/>
      <c r="E773" s="872" t="s">
        <v>22</v>
      </c>
      <c r="F773" s="872" t="s">
        <v>828</v>
      </c>
      <c r="G773" s="872"/>
      <c r="H773" s="872">
        <v>2014</v>
      </c>
      <c r="I773" s="872"/>
      <c r="J773" s="872">
        <v>132722</v>
      </c>
      <c r="K773" s="872"/>
      <c r="L773" s="764" t="s">
        <v>384</v>
      </c>
      <c r="M773" s="872"/>
      <c r="N773" s="872"/>
      <c r="O773" s="872"/>
      <c r="P773" s="872"/>
      <c r="Q773" s="872"/>
      <c r="R773" s="872"/>
      <c r="S773" s="872"/>
      <c r="T773" s="872"/>
      <c r="U773" s="872" t="s">
        <v>765</v>
      </c>
      <c r="V773" s="872"/>
      <c r="W773" s="872">
        <v>41879</v>
      </c>
      <c r="X773" s="872"/>
      <c r="Y773" s="872"/>
      <c r="Z773" s="872"/>
      <c r="AA773" s="872"/>
      <c r="AB773" s="872"/>
      <c r="AC773" s="872"/>
      <c r="AD773" s="872"/>
      <c r="AE773" s="872"/>
      <c r="AF773" s="872"/>
      <c r="AG773" s="872"/>
      <c r="AH773" s="872"/>
      <c r="AI773" s="872"/>
      <c r="AJ773" s="872"/>
      <c r="AK773" s="872"/>
      <c r="AL773" s="872"/>
      <c r="AM773" s="872"/>
      <c r="AN773" s="872"/>
      <c r="AO773" s="872"/>
      <c r="AP773" s="872"/>
      <c r="AQ773" s="872"/>
      <c r="AR773" s="872"/>
      <c r="AS773" s="872"/>
      <c r="AT773" s="872"/>
      <c r="AU773" s="872"/>
      <c r="AV773" s="872"/>
      <c r="AW773" s="872"/>
      <c r="AX773" s="872"/>
      <c r="AY773" s="872"/>
      <c r="AZ773" s="872"/>
      <c r="BA773" s="872">
        <v>20540.455794418314</v>
      </c>
      <c r="BB773" s="872">
        <v>20540.455794418314</v>
      </c>
      <c r="BC773" s="872">
        <v>20540.455794418314</v>
      </c>
      <c r="BD773" s="872">
        <v>20540.455794418314</v>
      </c>
      <c r="BE773" s="872">
        <v>20540.455794418314</v>
      </c>
      <c r="BF773" s="872">
        <v>20540.455794418314</v>
      </c>
      <c r="BG773" s="872">
        <v>20540.455794418314</v>
      </c>
      <c r="BH773" s="872">
        <v>20540.455794418314</v>
      </c>
      <c r="BI773" s="872">
        <v>20540.455794418314</v>
      </c>
      <c r="BJ773" s="872">
        <v>20540.455794418314</v>
      </c>
      <c r="BK773" s="872">
        <v>20540.455794418314</v>
      </c>
      <c r="BL773" s="872">
        <v>20540.455794418314</v>
      </c>
      <c r="BM773" s="872">
        <v>20540.455794418314</v>
      </c>
      <c r="BN773" s="872">
        <v>20540.455794418314</v>
      </c>
      <c r="BO773" s="872">
        <v>20540.455794418314</v>
      </c>
      <c r="BP773" s="872">
        <v>20540.455794418314</v>
      </c>
      <c r="BQ773" s="872">
        <v>20540.455794418314</v>
      </c>
      <c r="BR773" s="872">
        <v>20540.455794418314</v>
      </c>
      <c r="BS773" s="872">
        <v>20540.455794418314</v>
      </c>
      <c r="BT773" s="872">
        <v>20540.455794418314</v>
      </c>
      <c r="BU773" s="872">
        <v>20540.455794418314</v>
      </c>
      <c r="BV773" s="872">
        <v>20540.455794418314</v>
      </c>
      <c r="BW773" s="872">
        <v>20540.455794418314</v>
      </c>
      <c r="BX773" s="872">
        <v>20540.455794418314</v>
      </c>
      <c r="BY773" s="872">
        <v>20540.455794418314</v>
      </c>
      <c r="BZ773" s="872">
        <v>20540.455794418314</v>
      </c>
      <c r="CA773" s="872"/>
      <c r="CB773" s="872">
        <v>2.1120021118970342</v>
      </c>
      <c r="CC773" s="872">
        <v>2.1120021118970342</v>
      </c>
      <c r="CD773" s="872">
        <v>2.1120021118970342</v>
      </c>
      <c r="CE773" s="872">
        <v>2.1120021118970342</v>
      </c>
      <c r="CF773" s="872">
        <v>2.1120021118970342</v>
      </c>
      <c r="CG773" s="872">
        <v>2.1120021118970342</v>
      </c>
      <c r="CH773" s="872">
        <v>2.1120021118970342</v>
      </c>
      <c r="CI773" s="872">
        <v>2.1120021118970342</v>
      </c>
      <c r="CJ773" s="872">
        <v>2.1120021118970342</v>
      </c>
      <c r="CK773" s="872">
        <v>2.1120021118970342</v>
      </c>
      <c r="CL773" s="872">
        <v>2.1120021118970342</v>
      </c>
      <c r="CM773" s="872">
        <v>2.1120021118970342</v>
      </c>
      <c r="CN773" s="872">
        <v>2.1120021118970342</v>
      </c>
      <c r="CO773" s="872">
        <v>2.1120021118970342</v>
      </c>
      <c r="CP773" s="872">
        <v>2.1120021118970342</v>
      </c>
      <c r="CQ773" s="872">
        <v>2.1120021118970342</v>
      </c>
      <c r="CR773" s="872">
        <v>2.1120021118970342</v>
      </c>
      <c r="CS773" s="872">
        <v>2.1120021118970342</v>
      </c>
      <c r="CT773" s="872">
        <v>2.1120021118970342</v>
      </c>
      <c r="CU773" s="872">
        <v>2.1120021118970342</v>
      </c>
      <c r="CV773" s="872">
        <v>2.1120021118970342</v>
      </c>
      <c r="CW773" s="872">
        <v>2.1120021118970342</v>
      </c>
      <c r="CX773" s="872">
        <v>2.1120021118970342</v>
      </c>
      <c r="CY773" s="872">
        <v>2.1120021118970342</v>
      </c>
      <c r="CZ773" s="872">
        <v>2.1120021118970342</v>
      </c>
      <c r="DA773" s="872">
        <v>2.1120021118970342</v>
      </c>
    </row>
    <row r="774" spans="2:105">
      <c r="B774" s="872"/>
      <c r="C774" s="873" t="s">
        <v>682</v>
      </c>
      <c r="D774" s="872"/>
      <c r="E774" s="872" t="s">
        <v>22</v>
      </c>
      <c r="F774" s="872" t="s">
        <v>828</v>
      </c>
      <c r="G774" s="872"/>
      <c r="H774" s="872">
        <v>2014</v>
      </c>
      <c r="I774" s="872"/>
      <c r="J774" s="872">
        <v>133150</v>
      </c>
      <c r="K774" s="872"/>
      <c r="L774" s="764" t="s">
        <v>384</v>
      </c>
      <c r="M774" s="872"/>
      <c r="N774" s="872"/>
      <c r="O774" s="872"/>
      <c r="P774" s="872"/>
      <c r="Q774" s="872"/>
      <c r="R774" s="872"/>
      <c r="S774" s="872"/>
      <c r="T774" s="872"/>
      <c r="U774" s="872" t="s">
        <v>765</v>
      </c>
      <c r="V774" s="872"/>
      <c r="W774" s="872">
        <v>41963</v>
      </c>
      <c r="X774" s="872"/>
      <c r="Y774" s="872"/>
      <c r="Z774" s="872"/>
      <c r="AA774" s="872"/>
      <c r="AB774" s="872"/>
      <c r="AC774" s="872"/>
      <c r="AD774" s="872"/>
      <c r="AE774" s="872"/>
      <c r="AF774" s="872"/>
      <c r="AG774" s="872"/>
      <c r="AH774" s="872"/>
      <c r="AI774" s="872"/>
      <c r="AJ774" s="872"/>
      <c r="AK774" s="872"/>
      <c r="AL774" s="872"/>
      <c r="AM774" s="872"/>
      <c r="AN774" s="872"/>
      <c r="AO774" s="872"/>
      <c r="AP774" s="872"/>
      <c r="AQ774" s="872"/>
      <c r="AR774" s="872"/>
      <c r="AS774" s="872"/>
      <c r="AT774" s="872"/>
      <c r="AU774" s="872"/>
      <c r="AV774" s="872"/>
      <c r="AW774" s="872"/>
      <c r="AX774" s="872"/>
      <c r="AY774" s="872"/>
      <c r="AZ774" s="872"/>
      <c r="BA774" s="872">
        <v>60351.599047327487</v>
      </c>
      <c r="BB774" s="872">
        <v>60351.599047327487</v>
      </c>
      <c r="BC774" s="872">
        <v>60351.599047327487</v>
      </c>
      <c r="BD774" s="872">
        <v>60351.599047327487</v>
      </c>
      <c r="BE774" s="872">
        <v>60351.599047327487</v>
      </c>
      <c r="BF774" s="872">
        <v>60351.599047327487</v>
      </c>
      <c r="BG774" s="872">
        <v>60351.599047327487</v>
      </c>
      <c r="BH774" s="872">
        <v>60351.599047327487</v>
      </c>
      <c r="BI774" s="872">
        <v>60351.599047327487</v>
      </c>
      <c r="BJ774" s="872">
        <v>60351.599047327487</v>
      </c>
      <c r="BK774" s="872">
        <v>60351.599047327487</v>
      </c>
      <c r="BL774" s="872">
        <v>60351.599047327487</v>
      </c>
      <c r="BM774" s="872">
        <v>60351.599047327487</v>
      </c>
      <c r="BN774" s="872">
        <v>60351.599047327487</v>
      </c>
      <c r="BO774" s="872">
        <v>60351.599047327487</v>
      </c>
      <c r="BP774" s="872">
        <v>60351.599047327487</v>
      </c>
      <c r="BQ774" s="872">
        <v>60351.599047327487</v>
      </c>
      <c r="BR774" s="872">
        <v>60351.599047327487</v>
      </c>
      <c r="BS774" s="872">
        <v>60351.599047327487</v>
      </c>
      <c r="BT774" s="872">
        <v>60351.599047327487</v>
      </c>
      <c r="BU774" s="872">
        <v>60351.599047327487</v>
      </c>
      <c r="BV774" s="872">
        <v>60351.599047327487</v>
      </c>
      <c r="BW774" s="872">
        <v>60351.599047327487</v>
      </c>
      <c r="BX774" s="872">
        <v>60351.599047327487</v>
      </c>
      <c r="BY774" s="872">
        <v>60351.599047327487</v>
      </c>
      <c r="BZ774" s="872">
        <v>60351.599047327487</v>
      </c>
      <c r="CA774" s="872"/>
      <c r="CB774" s="872">
        <v>5.9127063235520092</v>
      </c>
      <c r="CC774" s="872">
        <v>5.9127063235520092</v>
      </c>
      <c r="CD774" s="872">
        <v>5.9127063235520092</v>
      </c>
      <c r="CE774" s="872">
        <v>5.9127063235520092</v>
      </c>
      <c r="CF774" s="872">
        <v>5.9127063235520092</v>
      </c>
      <c r="CG774" s="872">
        <v>5.9127063235520092</v>
      </c>
      <c r="CH774" s="872">
        <v>5.9127063235520092</v>
      </c>
      <c r="CI774" s="872">
        <v>5.9127063235520092</v>
      </c>
      <c r="CJ774" s="872">
        <v>5.9127063235520092</v>
      </c>
      <c r="CK774" s="872">
        <v>5.9127063235520092</v>
      </c>
      <c r="CL774" s="872">
        <v>5.9127063235520092</v>
      </c>
      <c r="CM774" s="872">
        <v>5.9127063235520092</v>
      </c>
      <c r="CN774" s="872">
        <v>5.9127063235520092</v>
      </c>
      <c r="CO774" s="872">
        <v>5.9127063235520092</v>
      </c>
      <c r="CP774" s="872">
        <v>5.9127063235520092</v>
      </c>
      <c r="CQ774" s="872">
        <v>5.9127063235520092</v>
      </c>
      <c r="CR774" s="872">
        <v>5.9127063235520092</v>
      </c>
      <c r="CS774" s="872">
        <v>5.9127063235520092</v>
      </c>
      <c r="CT774" s="872">
        <v>5.9127063235520092</v>
      </c>
      <c r="CU774" s="872">
        <v>5.9127063235520092</v>
      </c>
      <c r="CV774" s="872">
        <v>5.9127063235520092</v>
      </c>
      <c r="CW774" s="872">
        <v>5.9127063235520092</v>
      </c>
      <c r="CX774" s="872">
        <v>5.9127063235520092</v>
      </c>
      <c r="CY774" s="872">
        <v>5.9127063235520092</v>
      </c>
      <c r="CZ774" s="872">
        <v>5.9127063235520092</v>
      </c>
      <c r="DA774" s="872">
        <v>5.9127063235520092</v>
      </c>
    </row>
    <row r="775" spans="2:105">
      <c r="B775" s="872"/>
      <c r="C775" s="873" t="s">
        <v>682</v>
      </c>
      <c r="D775" s="872"/>
      <c r="E775" s="872" t="s">
        <v>22</v>
      </c>
      <c r="F775" s="872" t="s">
        <v>828</v>
      </c>
      <c r="G775" s="872"/>
      <c r="H775" s="872">
        <v>2014</v>
      </c>
      <c r="I775" s="872"/>
      <c r="J775" s="872">
        <v>133527</v>
      </c>
      <c r="K775" s="872"/>
      <c r="L775" s="764" t="s">
        <v>384</v>
      </c>
      <c r="M775" s="872"/>
      <c r="N775" s="872"/>
      <c r="O775" s="872"/>
      <c r="P775" s="872"/>
      <c r="Q775" s="872"/>
      <c r="R775" s="872"/>
      <c r="S775" s="872"/>
      <c r="T775" s="872"/>
      <c r="U775" s="872" t="s">
        <v>764</v>
      </c>
      <c r="V775" s="872"/>
      <c r="W775" s="872">
        <v>41897</v>
      </c>
      <c r="X775" s="872"/>
      <c r="Y775" s="872"/>
      <c r="Z775" s="872"/>
      <c r="AA775" s="872"/>
      <c r="AB775" s="872"/>
      <c r="AC775" s="872"/>
      <c r="AD775" s="872"/>
      <c r="AE775" s="872"/>
      <c r="AF775" s="872"/>
      <c r="AG775" s="872"/>
      <c r="AH775" s="872"/>
      <c r="AI775" s="872"/>
      <c r="AJ775" s="872"/>
      <c r="AK775" s="872"/>
      <c r="AL775" s="872"/>
      <c r="AM775" s="872"/>
      <c r="AN775" s="872"/>
      <c r="AO775" s="872"/>
      <c r="AP775" s="872"/>
      <c r="AQ775" s="872"/>
      <c r="AR775" s="872"/>
      <c r="AS775" s="872"/>
      <c r="AT775" s="872"/>
      <c r="AU775" s="872"/>
      <c r="AV775" s="872"/>
      <c r="AW775" s="872"/>
      <c r="AX775" s="872"/>
      <c r="AY775" s="872"/>
      <c r="AZ775" s="872"/>
      <c r="BA775" s="872">
        <v>193.6475069511813</v>
      </c>
      <c r="BB775" s="872">
        <v>193.6475069511813</v>
      </c>
      <c r="BC775" s="872">
        <v>193.6475069511813</v>
      </c>
      <c r="BD775" s="872">
        <v>193.6475069511813</v>
      </c>
      <c r="BE775" s="872">
        <v>193.6475069511813</v>
      </c>
      <c r="BF775" s="872">
        <v>193.6475069511813</v>
      </c>
      <c r="BG775" s="872">
        <v>193.6475069511813</v>
      </c>
      <c r="BH775" s="872">
        <v>193.6475069511813</v>
      </c>
      <c r="BI775" s="872">
        <v>193.6475069511813</v>
      </c>
      <c r="BJ775" s="872">
        <v>193.6475069511813</v>
      </c>
      <c r="BK775" s="872">
        <v>193.6475069511813</v>
      </c>
      <c r="BL775" s="872">
        <v>193.6475069511813</v>
      </c>
      <c r="BM775" s="872">
        <v>193.6475069511813</v>
      </c>
      <c r="BN775" s="872">
        <v>193.6475069511813</v>
      </c>
      <c r="BO775" s="872">
        <v>193.6475069511813</v>
      </c>
      <c r="BP775" s="872">
        <v>193.6475069511813</v>
      </c>
      <c r="BQ775" s="872">
        <v>193.6475069511813</v>
      </c>
      <c r="BR775" s="872">
        <v>193.6475069511813</v>
      </c>
      <c r="BS775" s="872">
        <v>193.6475069511813</v>
      </c>
      <c r="BT775" s="872">
        <v>193.6475069511813</v>
      </c>
      <c r="BU775" s="872">
        <v>193.6475069511813</v>
      </c>
      <c r="BV775" s="872">
        <v>193.6475069511813</v>
      </c>
      <c r="BW775" s="872">
        <v>193.6475069511813</v>
      </c>
      <c r="BX775" s="872">
        <v>193.6475069511813</v>
      </c>
      <c r="BY775" s="872">
        <v>193.6475069511813</v>
      </c>
      <c r="BZ775" s="872">
        <v>193.6475069511813</v>
      </c>
      <c r="CA775" s="872"/>
      <c r="CB775" s="872">
        <v>0.28988719426261012</v>
      </c>
      <c r="CC775" s="872">
        <v>0.28988719426261012</v>
      </c>
      <c r="CD775" s="872">
        <v>0.28988719426261012</v>
      </c>
      <c r="CE775" s="872">
        <v>0.28988719426261012</v>
      </c>
      <c r="CF775" s="872">
        <v>0.28988719426261012</v>
      </c>
      <c r="CG775" s="872">
        <v>0.28988719426261012</v>
      </c>
      <c r="CH775" s="872">
        <v>0.28988719426261012</v>
      </c>
      <c r="CI775" s="872">
        <v>0.28988719426261012</v>
      </c>
      <c r="CJ775" s="872">
        <v>0.28988719426261012</v>
      </c>
      <c r="CK775" s="872">
        <v>0.28988719426261012</v>
      </c>
      <c r="CL775" s="872">
        <v>0.28988719426261012</v>
      </c>
      <c r="CM775" s="872">
        <v>0.28988719426261012</v>
      </c>
      <c r="CN775" s="872">
        <v>0.28988719426261012</v>
      </c>
      <c r="CO775" s="872">
        <v>0.28988719426261012</v>
      </c>
      <c r="CP775" s="872">
        <v>0.28988719426261012</v>
      </c>
      <c r="CQ775" s="872">
        <v>0.28988719426261012</v>
      </c>
      <c r="CR775" s="872">
        <v>0.28988719426261012</v>
      </c>
      <c r="CS775" s="872">
        <v>0.28988719426261012</v>
      </c>
      <c r="CT775" s="872">
        <v>0.28988719426261012</v>
      </c>
      <c r="CU775" s="872">
        <v>0.28988719426261012</v>
      </c>
      <c r="CV775" s="872">
        <v>0.28988719426261012</v>
      </c>
      <c r="CW775" s="872">
        <v>0.28988719426261012</v>
      </c>
      <c r="CX775" s="872">
        <v>0.28988719426261012</v>
      </c>
      <c r="CY775" s="872">
        <v>0.28988719426261012</v>
      </c>
      <c r="CZ775" s="872">
        <v>0.28988719426261012</v>
      </c>
      <c r="DA775" s="872">
        <v>0.28988719426261012</v>
      </c>
    </row>
    <row r="776" spans="2:105">
      <c r="B776" s="872"/>
      <c r="C776" s="873" t="s">
        <v>682</v>
      </c>
      <c r="D776" s="872"/>
      <c r="E776" s="872" t="s">
        <v>22</v>
      </c>
      <c r="F776" s="872" t="s">
        <v>828</v>
      </c>
      <c r="G776" s="872"/>
      <c r="H776" s="872">
        <v>2014</v>
      </c>
      <c r="I776" s="872"/>
      <c r="J776" s="872">
        <v>133527</v>
      </c>
      <c r="K776" s="872"/>
      <c r="L776" s="764" t="s">
        <v>384</v>
      </c>
      <c r="M776" s="872"/>
      <c r="N776" s="872"/>
      <c r="O776" s="872"/>
      <c r="P776" s="872"/>
      <c r="Q776" s="872"/>
      <c r="R776" s="872"/>
      <c r="S776" s="872"/>
      <c r="T776" s="872"/>
      <c r="U776" s="872" t="s">
        <v>764</v>
      </c>
      <c r="V776" s="872"/>
      <c r="W776" s="872">
        <v>41897</v>
      </c>
      <c r="X776" s="872"/>
      <c r="Y776" s="872"/>
      <c r="Z776" s="872"/>
      <c r="AA776" s="872"/>
      <c r="AB776" s="872"/>
      <c r="AC776" s="872"/>
      <c r="AD776" s="872"/>
      <c r="AE776" s="872"/>
      <c r="AF776" s="872"/>
      <c r="AG776" s="872"/>
      <c r="AH776" s="872"/>
      <c r="AI776" s="872"/>
      <c r="AJ776" s="872"/>
      <c r="AK776" s="872"/>
      <c r="AL776" s="872"/>
      <c r="AM776" s="872"/>
      <c r="AN776" s="872"/>
      <c r="AO776" s="872"/>
      <c r="AP776" s="872"/>
      <c r="AQ776" s="872"/>
      <c r="AR776" s="872"/>
      <c r="AS776" s="872"/>
      <c r="AT776" s="872"/>
      <c r="AU776" s="872"/>
      <c r="AV776" s="872"/>
      <c r="AW776" s="872"/>
      <c r="AX776" s="872"/>
      <c r="AY776" s="872"/>
      <c r="AZ776" s="872"/>
      <c r="BA776" s="872">
        <v>456.0248285456575</v>
      </c>
      <c r="BB776" s="872">
        <v>456.0248285456575</v>
      </c>
      <c r="BC776" s="872">
        <v>456.0248285456575</v>
      </c>
      <c r="BD776" s="872">
        <v>456.0248285456575</v>
      </c>
      <c r="BE776" s="872">
        <v>456.0248285456575</v>
      </c>
      <c r="BF776" s="872">
        <v>456.0248285456575</v>
      </c>
      <c r="BG776" s="872">
        <v>456.0248285456575</v>
      </c>
      <c r="BH776" s="872">
        <v>456.0248285456575</v>
      </c>
      <c r="BI776" s="872">
        <v>456.0248285456575</v>
      </c>
      <c r="BJ776" s="872">
        <v>456.0248285456575</v>
      </c>
      <c r="BK776" s="872">
        <v>456.0248285456575</v>
      </c>
      <c r="BL776" s="872">
        <v>456.0248285456575</v>
      </c>
      <c r="BM776" s="872">
        <v>456.0248285456575</v>
      </c>
      <c r="BN776" s="872">
        <v>456.0248285456575</v>
      </c>
      <c r="BO776" s="872">
        <v>456.0248285456575</v>
      </c>
      <c r="BP776" s="872">
        <v>456.0248285456575</v>
      </c>
      <c r="BQ776" s="872">
        <v>456.0248285456575</v>
      </c>
      <c r="BR776" s="872">
        <v>456.0248285456575</v>
      </c>
      <c r="BS776" s="872">
        <v>456.0248285456575</v>
      </c>
      <c r="BT776" s="872">
        <v>456.0248285456575</v>
      </c>
      <c r="BU776" s="872">
        <v>456.0248285456575</v>
      </c>
      <c r="BV776" s="872">
        <v>456.0248285456575</v>
      </c>
      <c r="BW776" s="872">
        <v>456.0248285456575</v>
      </c>
      <c r="BX776" s="872">
        <v>456.0248285456575</v>
      </c>
      <c r="BY776" s="872">
        <v>456.0248285456575</v>
      </c>
      <c r="BZ776" s="872">
        <v>456.0248285456575</v>
      </c>
      <c r="CA776" s="872"/>
      <c r="CB776" s="872">
        <v>0.68518791371162391</v>
      </c>
      <c r="CC776" s="872">
        <v>0.68518791371162391</v>
      </c>
      <c r="CD776" s="872">
        <v>0.68518791371162391</v>
      </c>
      <c r="CE776" s="872">
        <v>0.68518791371162391</v>
      </c>
      <c r="CF776" s="872">
        <v>0.68518791371162391</v>
      </c>
      <c r="CG776" s="872">
        <v>0.68518791371162391</v>
      </c>
      <c r="CH776" s="872">
        <v>0.68518791371162391</v>
      </c>
      <c r="CI776" s="872">
        <v>0.68518791371162391</v>
      </c>
      <c r="CJ776" s="872">
        <v>0.68518791371162391</v>
      </c>
      <c r="CK776" s="872">
        <v>0.68518791371162391</v>
      </c>
      <c r="CL776" s="872">
        <v>0.68518791371162391</v>
      </c>
      <c r="CM776" s="872">
        <v>0.68518791371162391</v>
      </c>
      <c r="CN776" s="872">
        <v>0.68518791371162391</v>
      </c>
      <c r="CO776" s="872">
        <v>0.68518791371162391</v>
      </c>
      <c r="CP776" s="872">
        <v>0.68518791371162391</v>
      </c>
      <c r="CQ776" s="872">
        <v>0.68518791371162391</v>
      </c>
      <c r="CR776" s="872">
        <v>0.68518791371162391</v>
      </c>
      <c r="CS776" s="872">
        <v>0.68518791371162391</v>
      </c>
      <c r="CT776" s="872">
        <v>0.68518791371162391</v>
      </c>
      <c r="CU776" s="872">
        <v>0.68518791371162391</v>
      </c>
      <c r="CV776" s="872">
        <v>0.68518791371162391</v>
      </c>
      <c r="CW776" s="872">
        <v>0.68518791371162391</v>
      </c>
      <c r="CX776" s="872">
        <v>0.68518791371162391</v>
      </c>
      <c r="CY776" s="872">
        <v>0.68518791371162391</v>
      </c>
      <c r="CZ776" s="872">
        <v>0.68518791371162391</v>
      </c>
      <c r="DA776" s="872">
        <v>0.68518791371162391</v>
      </c>
    </row>
    <row r="777" spans="2:105">
      <c r="B777" s="872"/>
      <c r="C777" s="873" t="s">
        <v>682</v>
      </c>
      <c r="D777" s="872"/>
      <c r="E777" s="872" t="s">
        <v>22</v>
      </c>
      <c r="F777" s="872" t="s">
        <v>828</v>
      </c>
      <c r="G777" s="872"/>
      <c r="H777" s="872">
        <v>2014</v>
      </c>
      <c r="I777" s="872"/>
      <c r="J777" s="872">
        <v>134589</v>
      </c>
      <c r="K777" s="872"/>
      <c r="L777" s="764" t="s">
        <v>384</v>
      </c>
      <c r="M777" s="872"/>
      <c r="N777" s="872"/>
      <c r="O777" s="872"/>
      <c r="P777" s="872"/>
      <c r="Q777" s="872"/>
      <c r="R777" s="872"/>
      <c r="S777" s="872"/>
      <c r="T777" s="872"/>
      <c r="U777" s="872" t="s">
        <v>765</v>
      </c>
      <c r="V777" s="872"/>
      <c r="W777" s="872">
        <v>41900</v>
      </c>
      <c r="X777" s="872"/>
      <c r="Y777" s="872"/>
      <c r="Z777" s="872"/>
      <c r="AA777" s="872"/>
      <c r="AB777" s="872"/>
      <c r="AC777" s="872"/>
      <c r="AD777" s="872"/>
      <c r="AE777" s="872"/>
      <c r="AF777" s="872"/>
      <c r="AG777" s="872"/>
      <c r="AH777" s="872"/>
      <c r="AI777" s="872"/>
      <c r="AJ777" s="872"/>
      <c r="AK777" s="872"/>
      <c r="AL777" s="872"/>
      <c r="AM777" s="872"/>
      <c r="AN777" s="872"/>
      <c r="AO777" s="872"/>
      <c r="AP777" s="872"/>
      <c r="AQ777" s="872"/>
      <c r="AR777" s="872"/>
      <c r="AS777" s="872"/>
      <c r="AT777" s="872"/>
      <c r="AU777" s="872"/>
      <c r="AV777" s="872"/>
      <c r="AW777" s="872"/>
      <c r="AX777" s="872"/>
      <c r="AY777" s="872"/>
      <c r="AZ777" s="872"/>
      <c r="BA777" s="872">
        <v>10253.700333808436</v>
      </c>
      <c r="BB777" s="872">
        <v>10253.700333808436</v>
      </c>
      <c r="BC777" s="872">
        <v>10253.700333808436</v>
      </c>
      <c r="BD777" s="872">
        <v>10253.700333808436</v>
      </c>
      <c r="BE777" s="872">
        <v>10253.700333808436</v>
      </c>
      <c r="BF777" s="872">
        <v>10253.700333808436</v>
      </c>
      <c r="BG777" s="872">
        <v>10253.700333808436</v>
      </c>
      <c r="BH777" s="872">
        <v>10253.700333808436</v>
      </c>
      <c r="BI777" s="872">
        <v>10253.700333808436</v>
      </c>
      <c r="BJ777" s="872">
        <v>10253.700333808436</v>
      </c>
      <c r="BK777" s="872">
        <v>10253.700333808436</v>
      </c>
      <c r="BL777" s="872">
        <v>10253.700333808436</v>
      </c>
      <c r="BM777" s="872">
        <v>10253.700333808436</v>
      </c>
      <c r="BN777" s="872">
        <v>10253.700333808436</v>
      </c>
      <c r="BO777" s="872">
        <v>10253.700333808436</v>
      </c>
      <c r="BP777" s="872">
        <v>10253.700333808436</v>
      </c>
      <c r="BQ777" s="872">
        <v>10253.700333808436</v>
      </c>
      <c r="BR777" s="872">
        <v>10253.700333808436</v>
      </c>
      <c r="BS777" s="872">
        <v>10253.700333808436</v>
      </c>
      <c r="BT777" s="872">
        <v>10253.700333808436</v>
      </c>
      <c r="BU777" s="872">
        <v>10253.700333808436</v>
      </c>
      <c r="BV777" s="872">
        <v>10253.700333808436</v>
      </c>
      <c r="BW777" s="872">
        <v>10253.700333808436</v>
      </c>
      <c r="BX777" s="872">
        <v>10253.700333808436</v>
      </c>
      <c r="BY777" s="872">
        <v>10253.700333808436</v>
      </c>
      <c r="BZ777" s="872">
        <v>10253.700333808436</v>
      </c>
      <c r="CA777" s="872"/>
      <c r="CB777" s="872">
        <v>2.2110022108922074</v>
      </c>
      <c r="CC777" s="872">
        <v>2.2110022108922074</v>
      </c>
      <c r="CD777" s="872">
        <v>2.2110022108922074</v>
      </c>
      <c r="CE777" s="872">
        <v>2.2110022108922074</v>
      </c>
      <c r="CF777" s="872">
        <v>2.2110022108922074</v>
      </c>
      <c r="CG777" s="872">
        <v>2.2110022108922074</v>
      </c>
      <c r="CH777" s="872">
        <v>2.2110022108922074</v>
      </c>
      <c r="CI777" s="872">
        <v>2.2110022108922074</v>
      </c>
      <c r="CJ777" s="872">
        <v>2.2110022108922074</v>
      </c>
      <c r="CK777" s="872">
        <v>2.2110022108922074</v>
      </c>
      <c r="CL777" s="872">
        <v>2.2110022108922074</v>
      </c>
      <c r="CM777" s="872">
        <v>2.2110022108922074</v>
      </c>
      <c r="CN777" s="872">
        <v>2.2110022108922074</v>
      </c>
      <c r="CO777" s="872">
        <v>2.2110022108922074</v>
      </c>
      <c r="CP777" s="872">
        <v>2.2110022108922074</v>
      </c>
      <c r="CQ777" s="872">
        <v>2.2110022108922074</v>
      </c>
      <c r="CR777" s="872">
        <v>2.2110022108922074</v>
      </c>
      <c r="CS777" s="872">
        <v>2.2110022108922074</v>
      </c>
      <c r="CT777" s="872">
        <v>2.2110022108922074</v>
      </c>
      <c r="CU777" s="872">
        <v>2.2110022108922074</v>
      </c>
      <c r="CV777" s="872">
        <v>2.2110022108922074</v>
      </c>
      <c r="CW777" s="872">
        <v>2.2110022108922074</v>
      </c>
      <c r="CX777" s="872">
        <v>2.2110022108922074</v>
      </c>
      <c r="CY777" s="872">
        <v>2.2110022108922074</v>
      </c>
      <c r="CZ777" s="872">
        <v>2.2110022108922074</v>
      </c>
      <c r="DA777" s="872">
        <v>2.2110022108922074</v>
      </c>
    </row>
    <row r="778" spans="2:105">
      <c r="B778" s="872"/>
      <c r="C778" s="873" t="s">
        <v>682</v>
      </c>
      <c r="D778" s="872"/>
      <c r="E778" s="872" t="s">
        <v>22</v>
      </c>
      <c r="F778" s="872" t="s">
        <v>828</v>
      </c>
      <c r="G778" s="872"/>
      <c r="H778" s="872">
        <v>2014</v>
      </c>
      <c r="I778" s="872"/>
      <c r="J778" s="872">
        <v>134589</v>
      </c>
      <c r="K778" s="872"/>
      <c r="L778" s="764" t="s">
        <v>384</v>
      </c>
      <c r="M778" s="872"/>
      <c r="N778" s="872"/>
      <c r="O778" s="872"/>
      <c r="P778" s="872"/>
      <c r="Q778" s="872"/>
      <c r="R778" s="872"/>
      <c r="S778" s="872"/>
      <c r="T778" s="872"/>
      <c r="U778" s="872" t="s">
        <v>765</v>
      </c>
      <c r="V778" s="872"/>
      <c r="W778" s="872">
        <v>41900</v>
      </c>
      <c r="X778" s="872"/>
      <c r="Y778" s="872"/>
      <c r="Z778" s="872"/>
      <c r="AA778" s="872"/>
      <c r="AB778" s="872"/>
      <c r="AC778" s="872"/>
      <c r="AD778" s="872"/>
      <c r="AE778" s="872"/>
      <c r="AF778" s="872"/>
      <c r="AG778" s="872"/>
      <c r="AH778" s="872"/>
      <c r="AI778" s="872"/>
      <c r="AJ778" s="872"/>
      <c r="AK778" s="872"/>
      <c r="AL778" s="872"/>
      <c r="AM778" s="872"/>
      <c r="AN778" s="872"/>
      <c r="AO778" s="872"/>
      <c r="AP778" s="872"/>
      <c r="AQ778" s="872"/>
      <c r="AR778" s="872"/>
      <c r="AS778" s="872"/>
      <c r="AT778" s="872"/>
      <c r="AU778" s="872"/>
      <c r="AV778" s="872"/>
      <c r="AW778" s="872"/>
      <c r="AX778" s="872"/>
      <c r="AY778" s="872"/>
      <c r="AZ778" s="872"/>
      <c r="BA778" s="872">
        <v>1851.478609342867</v>
      </c>
      <c r="BB778" s="872">
        <v>1851.478609342867</v>
      </c>
      <c r="BC778" s="872">
        <v>1851.478609342867</v>
      </c>
      <c r="BD778" s="872">
        <v>1851.478609342867</v>
      </c>
      <c r="BE778" s="872">
        <v>1851.478609342867</v>
      </c>
      <c r="BF778" s="872">
        <v>1851.478609342867</v>
      </c>
      <c r="BG778" s="872">
        <v>1851.478609342867</v>
      </c>
      <c r="BH778" s="872">
        <v>1851.478609342867</v>
      </c>
      <c r="BI778" s="872">
        <v>1851.478609342867</v>
      </c>
      <c r="BJ778" s="872">
        <v>1851.478609342867</v>
      </c>
      <c r="BK778" s="872">
        <v>1851.478609342867</v>
      </c>
      <c r="BL778" s="872">
        <v>1851.478609342867</v>
      </c>
      <c r="BM778" s="872">
        <v>1851.478609342867</v>
      </c>
      <c r="BN778" s="872">
        <v>1851.478609342867</v>
      </c>
      <c r="BO778" s="872">
        <v>1851.478609342867</v>
      </c>
      <c r="BP778" s="872">
        <v>1851.478609342867</v>
      </c>
      <c r="BQ778" s="872">
        <v>1851.478609342867</v>
      </c>
      <c r="BR778" s="872">
        <v>1851.478609342867</v>
      </c>
      <c r="BS778" s="872">
        <v>1851.478609342867</v>
      </c>
      <c r="BT778" s="872">
        <v>1851.478609342867</v>
      </c>
      <c r="BU778" s="872">
        <v>1851.478609342867</v>
      </c>
      <c r="BV778" s="872">
        <v>1851.478609342867</v>
      </c>
      <c r="BW778" s="872">
        <v>1851.478609342867</v>
      </c>
      <c r="BX778" s="872">
        <v>1851.478609342867</v>
      </c>
      <c r="BY778" s="872">
        <v>1851.478609342867</v>
      </c>
      <c r="BZ778" s="872">
        <v>1851.478609342867</v>
      </c>
      <c r="CA778" s="872"/>
      <c r="CB778" s="872">
        <v>2.1159950807975365</v>
      </c>
      <c r="CC778" s="872">
        <v>2.1159950807975365</v>
      </c>
      <c r="CD778" s="872">
        <v>2.1159950807975365</v>
      </c>
      <c r="CE778" s="872">
        <v>2.1159950807975365</v>
      </c>
      <c r="CF778" s="872">
        <v>2.1159950807975365</v>
      </c>
      <c r="CG778" s="872">
        <v>2.1159950807975365</v>
      </c>
      <c r="CH778" s="872">
        <v>2.1159950807975365</v>
      </c>
      <c r="CI778" s="872">
        <v>2.1159950807975365</v>
      </c>
      <c r="CJ778" s="872">
        <v>2.1159950807975365</v>
      </c>
      <c r="CK778" s="872">
        <v>2.1159950807975365</v>
      </c>
      <c r="CL778" s="872">
        <v>2.1159950807975365</v>
      </c>
      <c r="CM778" s="872">
        <v>2.1159950807975365</v>
      </c>
      <c r="CN778" s="872">
        <v>2.1159950807975365</v>
      </c>
      <c r="CO778" s="872">
        <v>2.1159950807975365</v>
      </c>
      <c r="CP778" s="872">
        <v>2.1159950807975365</v>
      </c>
      <c r="CQ778" s="872">
        <v>2.1159950807975365</v>
      </c>
      <c r="CR778" s="872">
        <v>2.1159950807975365</v>
      </c>
      <c r="CS778" s="872">
        <v>2.1159950807975365</v>
      </c>
      <c r="CT778" s="872">
        <v>2.1159950807975365</v>
      </c>
      <c r="CU778" s="872">
        <v>2.1159950807975365</v>
      </c>
      <c r="CV778" s="872">
        <v>2.1159950807975365</v>
      </c>
      <c r="CW778" s="872">
        <v>2.1159950807975365</v>
      </c>
      <c r="CX778" s="872">
        <v>2.1159950807975365</v>
      </c>
      <c r="CY778" s="872">
        <v>2.1159950807975365</v>
      </c>
      <c r="CZ778" s="872">
        <v>2.1159950807975365</v>
      </c>
      <c r="DA778" s="872">
        <v>2.1159950807975365</v>
      </c>
    </row>
    <row r="779" spans="2:105">
      <c r="B779" s="872"/>
      <c r="C779" s="873" t="s">
        <v>682</v>
      </c>
      <c r="D779" s="872"/>
      <c r="E779" s="872" t="s">
        <v>22</v>
      </c>
      <c r="F779" s="872" t="s">
        <v>828</v>
      </c>
      <c r="G779" s="872"/>
      <c r="H779" s="872">
        <v>2014</v>
      </c>
      <c r="I779" s="872"/>
      <c r="J779" s="872">
        <v>135938</v>
      </c>
      <c r="K779" s="872"/>
      <c r="L779" s="764" t="s">
        <v>384</v>
      </c>
      <c r="M779" s="872"/>
      <c r="N779" s="872"/>
      <c r="O779" s="872"/>
      <c r="P779" s="872"/>
      <c r="Q779" s="872"/>
      <c r="R779" s="872"/>
      <c r="S779" s="872"/>
      <c r="T779" s="872"/>
      <c r="U779" s="872" t="s">
        <v>764</v>
      </c>
      <c r="V779" s="872"/>
      <c r="W779" s="872">
        <v>41988</v>
      </c>
      <c r="X779" s="872"/>
      <c r="Y779" s="872"/>
      <c r="Z779" s="872"/>
      <c r="AA779" s="872"/>
      <c r="AB779" s="872"/>
      <c r="AC779" s="872"/>
      <c r="AD779" s="872"/>
      <c r="AE779" s="872"/>
      <c r="AF779" s="872"/>
      <c r="AG779" s="872"/>
      <c r="AH779" s="872"/>
      <c r="AI779" s="872"/>
      <c r="AJ779" s="872"/>
      <c r="AK779" s="872"/>
      <c r="AL779" s="872"/>
      <c r="AM779" s="872"/>
      <c r="AN779" s="872"/>
      <c r="AO779" s="872"/>
      <c r="AP779" s="872"/>
      <c r="AQ779" s="872"/>
      <c r="AR779" s="872"/>
      <c r="AS779" s="872"/>
      <c r="AT779" s="872"/>
      <c r="AU779" s="872"/>
      <c r="AV779" s="872"/>
      <c r="AW779" s="872"/>
      <c r="AX779" s="872"/>
      <c r="AY779" s="872"/>
      <c r="AZ779" s="872"/>
      <c r="BA779" s="872">
        <v>456.0248285456575</v>
      </c>
      <c r="BB779" s="872">
        <v>456.0248285456575</v>
      </c>
      <c r="BC779" s="872">
        <v>456.0248285456575</v>
      </c>
      <c r="BD779" s="872">
        <v>456.0248285456575</v>
      </c>
      <c r="BE779" s="872">
        <v>456.0248285456575</v>
      </c>
      <c r="BF779" s="872">
        <v>456.0248285456575</v>
      </c>
      <c r="BG779" s="872">
        <v>456.0248285456575</v>
      </c>
      <c r="BH779" s="872">
        <v>456.0248285456575</v>
      </c>
      <c r="BI779" s="872">
        <v>456.0248285456575</v>
      </c>
      <c r="BJ779" s="872">
        <v>456.0248285456575</v>
      </c>
      <c r="BK779" s="872">
        <v>456.0248285456575</v>
      </c>
      <c r="BL779" s="872">
        <v>456.0248285456575</v>
      </c>
      <c r="BM779" s="872">
        <v>456.0248285456575</v>
      </c>
      <c r="BN779" s="872">
        <v>456.0248285456575</v>
      </c>
      <c r="BO779" s="872">
        <v>456.0248285456575</v>
      </c>
      <c r="BP779" s="872">
        <v>456.0248285456575</v>
      </c>
      <c r="BQ779" s="872">
        <v>456.0248285456575</v>
      </c>
      <c r="BR779" s="872">
        <v>456.0248285456575</v>
      </c>
      <c r="BS779" s="872">
        <v>456.0248285456575</v>
      </c>
      <c r="BT779" s="872">
        <v>456.0248285456575</v>
      </c>
      <c r="BU779" s="872">
        <v>456.0248285456575</v>
      </c>
      <c r="BV779" s="872">
        <v>456.0248285456575</v>
      </c>
      <c r="BW779" s="872">
        <v>456.0248285456575</v>
      </c>
      <c r="BX779" s="872">
        <v>456.0248285456575</v>
      </c>
      <c r="BY779" s="872">
        <v>456.0248285456575</v>
      </c>
      <c r="BZ779" s="872">
        <v>456.0248285456575</v>
      </c>
      <c r="CA779" s="872"/>
      <c r="CB779" s="872">
        <v>0.68518791371162391</v>
      </c>
      <c r="CC779" s="872">
        <v>0.68518791371162391</v>
      </c>
      <c r="CD779" s="872">
        <v>0.68518791371162391</v>
      </c>
      <c r="CE779" s="872">
        <v>0.68518791371162391</v>
      </c>
      <c r="CF779" s="872">
        <v>0.68518791371162391</v>
      </c>
      <c r="CG779" s="872">
        <v>0.68518791371162391</v>
      </c>
      <c r="CH779" s="872">
        <v>0.68518791371162391</v>
      </c>
      <c r="CI779" s="872">
        <v>0.68518791371162391</v>
      </c>
      <c r="CJ779" s="872">
        <v>0.68518791371162391</v>
      </c>
      <c r="CK779" s="872">
        <v>0.68518791371162391</v>
      </c>
      <c r="CL779" s="872">
        <v>0.68518791371162391</v>
      </c>
      <c r="CM779" s="872">
        <v>0.68518791371162391</v>
      </c>
      <c r="CN779" s="872">
        <v>0.68518791371162391</v>
      </c>
      <c r="CO779" s="872">
        <v>0.68518791371162391</v>
      </c>
      <c r="CP779" s="872">
        <v>0.68518791371162391</v>
      </c>
      <c r="CQ779" s="872">
        <v>0.68518791371162391</v>
      </c>
      <c r="CR779" s="872">
        <v>0.68518791371162391</v>
      </c>
      <c r="CS779" s="872">
        <v>0.68518791371162391</v>
      </c>
      <c r="CT779" s="872">
        <v>0.68518791371162391</v>
      </c>
      <c r="CU779" s="872">
        <v>0.68518791371162391</v>
      </c>
      <c r="CV779" s="872">
        <v>0.68518791371162391</v>
      </c>
      <c r="CW779" s="872">
        <v>0.68518791371162391</v>
      </c>
      <c r="CX779" s="872">
        <v>0.68518791371162391</v>
      </c>
      <c r="CY779" s="872">
        <v>0.68518791371162391</v>
      </c>
      <c r="CZ779" s="872">
        <v>0.68518791371162391</v>
      </c>
      <c r="DA779" s="872">
        <v>0.68518791371162391</v>
      </c>
    </row>
    <row r="780" spans="2:105">
      <c r="B780" s="872"/>
      <c r="C780" s="873" t="s">
        <v>682</v>
      </c>
      <c r="D780" s="872"/>
      <c r="E780" s="872" t="s">
        <v>22</v>
      </c>
      <c r="F780" s="872" t="s">
        <v>828</v>
      </c>
      <c r="G780" s="872"/>
      <c r="H780" s="872">
        <v>2014</v>
      </c>
      <c r="I780" s="872"/>
      <c r="J780" s="872">
        <v>136065</v>
      </c>
      <c r="K780" s="872"/>
      <c r="L780" s="764" t="s">
        <v>384</v>
      </c>
      <c r="M780" s="872"/>
      <c r="N780" s="872"/>
      <c r="O780" s="872"/>
      <c r="P780" s="872"/>
      <c r="Q780" s="872"/>
      <c r="R780" s="872"/>
      <c r="S780" s="872"/>
      <c r="T780" s="872"/>
      <c r="U780" s="872" t="s">
        <v>763</v>
      </c>
      <c r="V780" s="872"/>
      <c r="W780" s="872">
        <v>41997</v>
      </c>
      <c r="X780" s="872"/>
      <c r="Y780" s="872"/>
      <c r="Z780" s="872"/>
      <c r="AA780" s="872"/>
      <c r="AB780" s="872"/>
      <c r="AC780" s="872"/>
      <c r="AD780" s="872"/>
      <c r="AE780" s="872"/>
      <c r="AF780" s="872"/>
      <c r="AG780" s="872"/>
      <c r="AH780" s="872"/>
      <c r="AI780" s="872"/>
      <c r="AJ780" s="872"/>
      <c r="AK780" s="872"/>
      <c r="AL780" s="872"/>
      <c r="AM780" s="872"/>
      <c r="AN780" s="872"/>
      <c r="AO780" s="872"/>
      <c r="AP780" s="872"/>
      <c r="AQ780" s="872"/>
      <c r="AR780" s="872"/>
      <c r="AS780" s="872"/>
      <c r="AT780" s="872"/>
      <c r="AU780" s="872"/>
      <c r="AV780" s="872"/>
      <c r="AW780" s="872"/>
      <c r="AX780" s="872"/>
      <c r="AY780" s="872"/>
      <c r="AZ780" s="872"/>
      <c r="BA780" s="872">
        <v>3128.3528095411475</v>
      </c>
      <c r="BB780" s="872">
        <v>3128.3528095411475</v>
      </c>
      <c r="BC780" s="872">
        <v>3128.3528095411475</v>
      </c>
      <c r="BD780" s="872">
        <v>3128.3528095411475</v>
      </c>
      <c r="BE780" s="872">
        <v>3128.3528095411475</v>
      </c>
      <c r="BF780" s="872">
        <v>3128.3528095411475</v>
      </c>
      <c r="BG780" s="872">
        <v>3128.3528095411475</v>
      </c>
      <c r="BH780" s="872">
        <v>3128.3528095411475</v>
      </c>
      <c r="BI780" s="872">
        <v>3128.3528095411475</v>
      </c>
      <c r="BJ780" s="872">
        <v>3128.3528095411475</v>
      </c>
      <c r="BK780" s="872">
        <v>3128.3528095411475</v>
      </c>
      <c r="BL780" s="872">
        <v>3128.3528095411475</v>
      </c>
      <c r="BM780" s="872">
        <v>3128.3528095411475</v>
      </c>
      <c r="BN780" s="872">
        <v>3128.3528095411475</v>
      </c>
      <c r="BO780" s="872">
        <v>3128.3528095411475</v>
      </c>
      <c r="BP780" s="872">
        <v>3128.3528095411475</v>
      </c>
      <c r="BQ780" s="872">
        <v>3128.3528095411475</v>
      </c>
      <c r="BR780" s="872">
        <v>3128.3528095411475</v>
      </c>
      <c r="BS780" s="872">
        <v>3128.3528095411475</v>
      </c>
      <c r="BT780" s="872">
        <v>3128.3528095411475</v>
      </c>
      <c r="BU780" s="872">
        <v>3128.3528095411475</v>
      </c>
      <c r="BV780" s="872">
        <v>3128.3528095411475</v>
      </c>
      <c r="BW780" s="872">
        <v>3128.3528095411475</v>
      </c>
      <c r="BX780" s="872">
        <v>3128.3528095411475</v>
      </c>
      <c r="BY780" s="872">
        <v>3128.3528095411475</v>
      </c>
      <c r="BZ780" s="872">
        <v>3128.3528095411475</v>
      </c>
      <c r="CA780" s="872"/>
      <c r="CB780" s="872">
        <v>9.6186249470581497</v>
      </c>
      <c r="CC780" s="872">
        <v>9.6186249470581497</v>
      </c>
      <c r="CD780" s="872">
        <v>9.6186249470581497</v>
      </c>
      <c r="CE780" s="872">
        <v>9.6186249470581497</v>
      </c>
      <c r="CF780" s="872">
        <v>9.6186249470581497</v>
      </c>
      <c r="CG780" s="872">
        <v>9.6186249470581497</v>
      </c>
      <c r="CH780" s="872">
        <v>9.6186249470581497</v>
      </c>
      <c r="CI780" s="872">
        <v>9.6186249470581497</v>
      </c>
      <c r="CJ780" s="872">
        <v>9.6186249470581497</v>
      </c>
      <c r="CK780" s="872">
        <v>9.6186249470581497</v>
      </c>
      <c r="CL780" s="872">
        <v>9.6186249470581497</v>
      </c>
      <c r="CM780" s="872">
        <v>9.6186249470581497</v>
      </c>
      <c r="CN780" s="872">
        <v>9.6186249470581497</v>
      </c>
      <c r="CO780" s="872">
        <v>9.6186249470581497</v>
      </c>
      <c r="CP780" s="872">
        <v>9.6186249470581497</v>
      </c>
      <c r="CQ780" s="872">
        <v>9.6186249470581497</v>
      </c>
      <c r="CR780" s="872">
        <v>9.6186249470581497</v>
      </c>
      <c r="CS780" s="872">
        <v>9.6186249470581497</v>
      </c>
      <c r="CT780" s="872">
        <v>9.6186249470581497</v>
      </c>
      <c r="CU780" s="872">
        <v>9.6186249470581497</v>
      </c>
      <c r="CV780" s="872">
        <v>9.6186249470581497</v>
      </c>
      <c r="CW780" s="872">
        <v>9.6186249470581497</v>
      </c>
      <c r="CX780" s="872">
        <v>9.6186249470581497</v>
      </c>
      <c r="CY780" s="872">
        <v>9.6186249470581497</v>
      </c>
      <c r="CZ780" s="872">
        <v>9.6186249470581497</v>
      </c>
      <c r="DA780" s="872">
        <v>9.6186249470581497</v>
      </c>
    </row>
    <row r="781" spans="2:105">
      <c r="B781" s="872"/>
      <c r="C781" s="873" t="s">
        <v>682</v>
      </c>
      <c r="D781" s="872"/>
      <c r="E781" s="872" t="s">
        <v>22</v>
      </c>
      <c r="F781" s="872" t="s">
        <v>828</v>
      </c>
      <c r="G781" s="872"/>
      <c r="H781" s="872">
        <v>2014</v>
      </c>
      <c r="I781" s="872"/>
      <c r="J781" s="872">
        <v>140677</v>
      </c>
      <c r="K781" s="872"/>
      <c r="L781" s="764" t="s">
        <v>384</v>
      </c>
      <c r="M781" s="872"/>
      <c r="N781" s="872"/>
      <c r="O781" s="872"/>
      <c r="P781" s="872"/>
      <c r="Q781" s="872"/>
      <c r="R781" s="872"/>
      <c r="S781" s="872"/>
      <c r="T781" s="872"/>
      <c r="U781" s="872" t="s">
        <v>763</v>
      </c>
      <c r="V781" s="872"/>
      <c r="W781" s="872">
        <v>41912</v>
      </c>
      <c r="X781" s="872"/>
      <c r="Y781" s="872"/>
      <c r="Z781" s="872"/>
      <c r="AA781" s="872"/>
      <c r="AB781" s="872"/>
      <c r="AC781" s="872"/>
      <c r="AD781" s="872"/>
      <c r="AE781" s="872"/>
      <c r="AF781" s="872"/>
      <c r="AG781" s="872"/>
      <c r="AH781" s="872"/>
      <c r="AI781" s="872"/>
      <c r="AJ781" s="872"/>
      <c r="AK781" s="872"/>
      <c r="AL781" s="872"/>
      <c r="AM781" s="872"/>
      <c r="AN781" s="872"/>
      <c r="AO781" s="872"/>
      <c r="AP781" s="872"/>
      <c r="AQ781" s="872"/>
      <c r="AR781" s="872"/>
      <c r="AS781" s="872"/>
      <c r="AT781" s="872"/>
      <c r="AU781" s="872"/>
      <c r="AV781" s="872"/>
      <c r="AW781" s="872"/>
      <c r="AX781" s="872"/>
      <c r="AY781" s="872"/>
      <c r="AZ781" s="872"/>
      <c r="BA781" s="872">
        <v>0</v>
      </c>
      <c r="BB781" s="872">
        <v>0</v>
      </c>
      <c r="BC781" s="872">
        <v>0</v>
      </c>
      <c r="BD781" s="872">
        <v>0</v>
      </c>
      <c r="BE781" s="872">
        <v>0</v>
      </c>
      <c r="BF781" s="872">
        <v>0</v>
      </c>
      <c r="BG781" s="872">
        <v>0</v>
      </c>
      <c r="BH781" s="872">
        <v>0</v>
      </c>
      <c r="BI781" s="872">
        <v>0</v>
      </c>
      <c r="BJ781" s="872">
        <v>0</v>
      </c>
      <c r="BK781" s="872">
        <v>0</v>
      </c>
      <c r="BL781" s="872">
        <v>0</v>
      </c>
      <c r="BM781" s="872">
        <v>0</v>
      </c>
      <c r="BN781" s="872">
        <v>0</v>
      </c>
      <c r="BO781" s="872">
        <v>0</v>
      </c>
      <c r="BP781" s="872">
        <v>0</v>
      </c>
      <c r="BQ781" s="872">
        <v>0</v>
      </c>
      <c r="BR781" s="872">
        <v>0</v>
      </c>
      <c r="BS781" s="872">
        <v>0</v>
      </c>
      <c r="BT781" s="872">
        <v>0</v>
      </c>
      <c r="BU781" s="872">
        <v>0</v>
      </c>
      <c r="BV781" s="872">
        <v>0</v>
      </c>
      <c r="BW781" s="872">
        <v>0</v>
      </c>
      <c r="BX781" s="872">
        <v>0</v>
      </c>
      <c r="BY781" s="872">
        <v>0</v>
      </c>
      <c r="BZ781" s="872">
        <v>0</v>
      </c>
      <c r="CA781" s="872"/>
      <c r="CB781" s="872">
        <v>144.58472737879472</v>
      </c>
      <c r="CC781" s="872">
        <v>144.58472737879472</v>
      </c>
      <c r="CD781" s="872">
        <v>144.58472737879472</v>
      </c>
      <c r="CE781" s="872">
        <v>144.58472737879472</v>
      </c>
      <c r="CF781" s="872">
        <v>144.58472737879472</v>
      </c>
      <c r="CG781" s="872">
        <v>144.58472737879472</v>
      </c>
      <c r="CH781" s="872">
        <v>144.58472737879472</v>
      </c>
      <c r="CI781" s="872">
        <v>144.58472737879472</v>
      </c>
      <c r="CJ781" s="872">
        <v>144.58472737879472</v>
      </c>
      <c r="CK781" s="872">
        <v>144.58472737879472</v>
      </c>
      <c r="CL781" s="872">
        <v>144.58472737879472</v>
      </c>
      <c r="CM781" s="872">
        <v>144.58472737879472</v>
      </c>
      <c r="CN781" s="872">
        <v>144.58472737879472</v>
      </c>
      <c r="CO781" s="872">
        <v>144.58472737879472</v>
      </c>
      <c r="CP781" s="872">
        <v>144.58472737879472</v>
      </c>
      <c r="CQ781" s="872">
        <v>144.58472737879472</v>
      </c>
      <c r="CR781" s="872">
        <v>144.58472737879472</v>
      </c>
      <c r="CS781" s="872">
        <v>144.58472737879472</v>
      </c>
      <c r="CT781" s="872">
        <v>144.58472737879472</v>
      </c>
      <c r="CU781" s="872">
        <v>144.58472737879472</v>
      </c>
      <c r="CV781" s="872">
        <v>144.58472737879472</v>
      </c>
      <c r="CW781" s="872">
        <v>144.58472737879472</v>
      </c>
      <c r="CX781" s="872">
        <v>144.58472737879472</v>
      </c>
      <c r="CY781" s="872">
        <v>144.58472737879472</v>
      </c>
      <c r="CZ781" s="872">
        <v>144.58472737879472</v>
      </c>
      <c r="DA781" s="872">
        <v>144.58472737879472</v>
      </c>
    </row>
    <row r="782" spans="2:105">
      <c r="B782" s="872"/>
      <c r="C782" s="873" t="s">
        <v>682</v>
      </c>
      <c r="D782" s="872"/>
      <c r="E782" s="872" t="s">
        <v>22</v>
      </c>
      <c r="F782" s="872" t="s">
        <v>828</v>
      </c>
      <c r="G782" s="872"/>
      <c r="H782" s="872">
        <v>2014</v>
      </c>
      <c r="I782" s="872"/>
      <c r="J782" s="872">
        <v>118799</v>
      </c>
      <c r="K782" s="872"/>
      <c r="L782" s="764" t="s">
        <v>384</v>
      </c>
      <c r="M782" s="872"/>
      <c r="N782" s="872"/>
      <c r="O782" s="872"/>
      <c r="P782" s="872"/>
      <c r="Q782" s="872"/>
      <c r="R782" s="872"/>
      <c r="S782" s="872"/>
      <c r="T782" s="872"/>
      <c r="U782" s="872" t="s">
        <v>763</v>
      </c>
      <c r="V782" s="872"/>
      <c r="W782" s="872">
        <v>41682</v>
      </c>
      <c r="X782" s="872"/>
      <c r="Y782" s="872"/>
      <c r="Z782" s="872"/>
      <c r="AA782" s="872"/>
      <c r="AB782" s="872"/>
      <c r="AC782" s="872"/>
      <c r="AD782" s="872"/>
      <c r="AE782" s="872"/>
      <c r="AF782" s="872"/>
      <c r="AG782" s="872"/>
      <c r="AH782" s="872"/>
      <c r="AI782" s="872"/>
      <c r="AJ782" s="872"/>
      <c r="AK782" s="872"/>
      <c r="AL782" s="872"/>
      <c r="AM782" s="872"/>
      <c r="AN782" s="872"/>
      <c r="AO782" s="872"/>
      <c r="AP782" s="872"/>
      <c r="AQ782" s="872"/>
      <c r="AR782" s="872"/>
      <c r="AS782" s="872"/>
      <c r="AT782" s="872"/>
      <c r="AU782" s="872"/>
      <c r="AV782" s="872"/>
      <c r="AW782" s="872"/>
      <c r="AX782" s="872"/>
      <c r="AY782" s="872"/>
      <c r="AZ782" s="872"/>
      <c r="BA782" s="872">
        <v>8678.7665670075021</v>
      </c>
      <c r="BB782" s="872">
        <v>8678.7665670075021</v>
      </c>
      <c r="BC782" s="872">
        <v>8678.7665670075021</v>
      </c>
      <c r="BD782" s="872">
        <v>8678.7665670075021</v>
      </c>
      <c r="BE782" s="872">
        <v>8678.7665670075021</v>
      </c>
      <c r="BF782" s="872">
        <v>8678.7665670075021</v>
      </c>
      <c r="BG782" s="872">
        <v>8678.7665670075021</v>
      </c>
      <c r="BH782" s="872">
        <v>8678.7665670075021</v>
      </c>
      <c r="BI782" s="872">
        <v>8678.7665670075021</v>
      </c>
      <c r="BJ782" s="872">
        <v>8678.7665670075021</v>
      </c>
      <c r="BK782" s="872">
        <v>8678.7665670075021</v>
      </c>
      <c r="BL782" s="872">
        <v>8678.7665670075021</v>
      </c>
      <c r="BM782" s="872">
        <v>8678.7665670075021</v>
      </c>
      <c r="BN782" s="872">
        <v>8678.7665670075021</v>
      </c>
      <c r="BO782" s="872">
        <v>8678.7665670075021</v>
      </c>
      <c r="BP782" s="872">
        <v>8678.7665670075021</v>
      </c>
      <c r="BQ782" s="872">
        <v>8678.7665670075021</v>
      </c>
      <c r="BR782" s="872">
        <v>8678.7665670075021</v>
      </c>
      <c r="BS782" s="872">
        <v>8678.7665670075021</v>
      </c>
      <c r="BT782" s="872">
        <v>8678.7665670075021</v>
      </c>
      <c r="BU782" s="872">
        <v>8678.7665670075021</v>
      </c>
      <c r="BV782" s="872">
        <v>8678.7665670075021</v>
      </c>
      <c r="BW782" s="872">
        <v>8678.7665670075021</v>
      </c>
      <c r="BX782" s="872">
        <v>8678.7665670075021</v>
      </c>
      <c r="BY782" s="872">
        <v>8678.7665670075021</v>
      </c>
      <c r="BZ782" s="872">
        <v>8678.7665670075021</v>
      </c>
      <c r="CA782" s="872"/>
      <c r="CB782" s="872">
        <v>18.244852082118236</v>
      </c>
      <c r="CC782" s="872">
        <v>18.244852082118236</v>
      </c>
      <c r="CD782" s="872">
        <v>18.244852082118236</v>
      </c>
      <c r="CE782" s="872">
        <v>18.244852082118236</v>
      </c>
      <c r="CF782" s="872">
        <v>18.244852082118236</v>
      </c>
      <c r="CG782" s="872">
        <v>18.244852082118236</v>
      </c>
      <c r="CH782" s="872">
        <v>18.244852082118236</v>
      </c>
      <c r="CI782" s="872">
        <v>18.244852082118236</v>
      </c>
      <c r="CJ782" s="872">
        <v>18.244852082118236</v>
      </c>
      <c r="CK782" s="872">
        <v>18.244852082118236</v>
      </c>
      <c r="CL782" s="872">
        <v>18.244852082118236</v>
      </c>
      <c r="CM782" s="872">
        <v>18.244852082118236</v>
      </c>
      <c r="CN782" s="872">
        <v>18.244852082118236</v>
      </c>
      <c r="CO782" s="872">
        <v>18.244852082118236</v>
      </c>
      <c r="CP782" s="872">
        <v>18.244852082118236</v>
      </c>
      <c r="CQ782" s="872">
        <v>18.244852082118236</v>
      </c>
      <c r="CR782" s="872">
        <v>18.244852082118236</v>
      </c>
      <c r="CS782" s="872">
        <v>18.244852082118236</v>
      </c>
      <c r="CT782" s="872">
        <v>18.244852082118236</v>
      </c>
      <c r="CU782" s="872">
        <v>18.244852082118236</v>
      </c>
      <c r="CV782" s="872">
        <v>18.244852082118236</v>
      </c>
      <c r="CW782" s="872">
        <v>18.244852082118236</v>
      </c>
      <c r="CX782" s="872">
        <v>18.244852082118236</v>
      </c>
      <c r="CY782" s="872">
        <v>18.244852082118236</v>
      </c>
      <c r="CZ782" s="872">
        <v>18.244852082118236</v>
      </c>
      <c r="DA782" s="872">
        <v>18.244852082118236</v>
      </c>
    </row>
    <row r="783" spans="2:105">
      <c r="B783" s="872"/>
      <c r="C783" s="873" t="s">
        <v>682</v>
      </c>
      <c r="D783" s="872"/>
      <c r="E783" s="872" t="s">
        <v>22</v>
      </c>
      <c r="F783" s="872" t="s">
        <v>828</v>
      </c>
      <c r="G783" s="872"/>
      <c r="H783" s="872">
        <v>2014</v>
      </c>
      <c r="I783" s="872"/>
      <c r="J783" s="872">
        <v>141746</v>
      </c>
      <c r="K783" s="872"/>
      <c r="L783" s="764" t="s">
        <v>384</v>
      </c>
      <c r="M783" s="872"/>
      <c r="N783" s="872"/>
      <c r="O783" s="872"/>
      <c r="P783" s="872"/>
      <c r="Q783" s="872"/>
      <c r="R783" s="872"/>
      <c r="S783" s="872"/>
      <c r="T783" s="872"/>
      <c r="U783" s="872" t="s">
        <v>763</v>
      </c>
      <c r="V783" s="872"/>
      <c r="W783" s="872">
        <v>41985</v>
      </c>
      <c r="X783" s="872"/>
      <c r="Y783" s="872"/>
      <c r="Z783" s="872"/>
      <c r="AA783" s="872"/>
      <c r="AB783" s="872"/>
      <c r="AC783" s="872"/>
      <c r="AD783" s="872"/>
      <c r="AE783" s="872"/>
      <c r="AF783" s="872"/>
      <c r="AG783" s="872"/>
      <c r="AH783" s="872"/>
      <c r="AI783" s="872"/>
      <c r="AJ783" s="872"/>
      <c r="AK783" s="872"/>
      <c r="AL783" s="872"/>
      <c r="AM783" s="872"/>
      <c r="AN783" s="872"/>
      <c r="AO783" s="872"/>
      <c r="AP783" s="872"/>
      <c r="AQ783" s="872"/>
      <c r="AR783" s="872"/>
      <c r="AS783" s="872"/>
      <c r="AT783" s="872"/>
      <c r="AU783" s="872"/>
      <c r="AV783" s="872"/>
      <c r="AW783" s="872"/>
      <c r="AX783" s="872"/>
      <c r="AY783" s="872"/>
      <c r="AZ783" s="872"/>
      <c r="BA783" s="872">
        <v>167556.10951562272</v>
      </c>
      <c r="BB783" s="872">
        <v>167556.10951562272</v>
      </c>
      <c r="BC783" s="872">
        <v>167556.10951562272</v>
      </c>
      <c r="BD783" s="872">
        <v>167556.10951562272</v>
      </c>
      <c r="BE783" s="872">
        <v>167556.10951562272</v>
      </c>
      <c r="BF783" s="872">
        <v>167556.10951562272</v>
      </c>
      <c r="BG783" s="872">
        <v>167556.10951562272</v>
      </c>
      <c r="BH783" s="872">
        <v>167556.10951562272</v>
      </c>
      <c r="BI783" s="872">
        <v>167556.10951562272</v>
      </c>
      <c r="BJ783" s="872">
        <v>167556.10951562272</v>
      </c>
      <c r="BK783" s="872">
        <v>167556.10951562272</v>
      </c>
      <c r="BL783" s="872">
        <v>167556.10951562272</v>
      </c>
      <c r="BM783" s="872">
        <v>167556.10951562272</v>
      </c>
      <c r="BN783" s="872">
        <v>167556.10951562272</v>
      </c>
      <c r="BO783" s="872">
        <v>167556.10951562272</v>
      </c>
      <c r="BP783" s="872">
        <v>167556.10951562272</v>
      </c>
      <c r="BQ783" s="872">
        <v>167556.10951562272</v>
      </c>
      <c r="BR783" s="872">
        <v>167556.10951562272</v>
      </c>
      <c r="BS783" s="872">
        <v>167556.10951562272</v>
      </c>
      <c r="BT783" s="872">
        <v>167556.10951562272</v>
      </c>
      <c r="BU783" s="872">
        <v>167556.10951562272</v>
      </c>
      <c r="BV783" s="872">
        <v>167556.10951562272</v>
      </c>
      <c r="BW783" s="872">
        <v>167556.10951562272</v>
      </c>
      <c r="BX783" s="872">
        <v>167556.10951562272</v>
      </c>
      <c r="BY783" s="872">
        <v>167556.10951562272</v>
      </c>
      <c r="BZ783" s="872">
        <v>167556.10951562272</v>
      </c>
      <c r="CA783" s="872"/>
      <c r="CB783" s="872">
        <v>31.489545957630849</v>
      </c>
      <c r="CC783" s="872">
        <v>31.489545957630849</v>
      </c>
      <c r="CD783" s="872">
        <v>31.489545957630849</v>
      </c>
      <c r="CE783" s="872">
        <v>31.489545957630849</v>
      </c>
      <c r="CF783" s="872">
        <v>31.489545957630849</v>
      </c>
      <c r="CG783" s="872">
        <v>31.489545957630849</v>
      </c>
      <c r="CH783" s="872">
        <v>31.489545957630849</v>
      </c>
      <c r="CI783" s="872">
        <v>31.489545957630849</v>
      </c>
      <c r="CJ783" s="872">
        <v>31.489545957630849</v>
      </c>
      <c r="CK783" s="872">
        <v>31.489545957630849</v>
      </c>
      <c r="CL783" s="872">
        <v>31.489545957630849</v>
      </c>
      <c r="CM783" s="872">
        <v>31.489545957630849</v>
      </c>
      <c r="CN783" s="872">
        <v>31.489545957630849</v>
      </c>
      <c r="CO783" s="872">
        <v>31.489545957630849</v>
      </c>
      <c r="CP783" s="872">
        <v>31.489545957630849</v>
      </c>
      <c r="CQ783" s="872">
        <v>31.489545957630849</v>
      </c>
      <c r="CR783" s="872">
        <v>31.489545957630849</v>
      </c>
      <c r="CS783" s="872">
        <v>31.489545957630849</v>
      </c>
      <c r="CT783" s="872">
        <v>31.489545957630849</v>
      </c>
      <c r="CU783" s="872">
        <v>31.489545957630849</v>
      </c>
      <c r="CV783" s="872">
        <v>31.489545957630849</v>
      </c>
      <c r="CW783" s="872">
        <v>31.489545957630849</v>
      </c>
      <c r="CX783" s="872">
        <v>31.489545957630849</v>
      </c>
      <c r="CY783" s="872">
        <v>31.489545957630849</v>
      </c>
      <c r="CZ783" s="872">
        <v>31.489545957630849</v>
      </c>
      <c r="DA783" s="872">
        <v>31.489545957630849</v>
      </c>
    </row>
    <row r="784" spans="2:105">
      <c r="B784" s="872"/>
      <c r="C784" s="873" t="s">
        <v>682</v>
      </c>
      <c r="D784" s="872"/>
      <c r="E784" s="872" t="s">
        <v>22</v>
      </c>
      <c r="F784" s="872" t="s">
        <v>828</v>
      </c>
      <c r="G784" s="872"/>
      <c r="H784" s="872">
        <v>2014</v>
      </c>
      <c r="I784" s="872"/>
      <c r="J784" s="872">
        <v>112992</v>
      </c>
      <c r="K784" s="872"/>
      <c r="L784" s="764" t="s">
        <v>741</v>
      </c>
      <c r="M784" s="872"/>
      <c r="N784" s="872"/>
      <c r="O784" s="872"/>
      <c r="P784" s="872"/>
      <c r="Q784" s="872"/>
      <c r="R784" s="872"/>
      <c r="S784" s="872"/>
      <c r="T784" s="872"/>
      <c r="U784" s="872" t="s">
        <v>763</v>
      </c>
      <c r="V784" s="872"/>
      <c r="W784" s="872">
        <v>41880</v>
      </c>
      <c r="X784" s="872"/>
      <c r="Y784" s="872"/>
      <c r="Z784" s="872"/>
      <c r="AA784" s="872"/>
      <c r="AB784" s="872"/>
      <c r="AC784" s="872"/>
      <c r="AD784" s="872"/>
      <c r="AE784" s="872"/>
      <c r="AF784" s="872"/>
      <c r="AG784" s="872"/>
      <c r="AH784" s="872"/>
      <c r="AI784" s="872"/>
      <c r="AJ784" s="872"/>
      <c r="AK784" s="872"/>
      <c r="AL784" s="872"/>
      <c r="AM784" s="872"/>
      <c r="AN784" s="872"/>
      <c r="AO784" s="872"/>
      <c r="AP784" s="872"/>
      <c r="AQ784" s="872"/>
      <c r="AR784" s="872"/>
      <c r="AS784" s="872"/>
      <c r="AT784" s="872"/>
      <c r="AU784" s="872"/>
      <c r="AV784" s="872"/>
      <c r="AW784" s="872"/>
      <c r="AX784" s="872"/>
      <c r="AY784" s="872"/>
      <c r="AZ784" s="872"/>
      <c r="BA784" s="872">
        <v>0</v>
      </c>
      <c r="BB784" s="872">
        <v>0</v>
      </c>
      <c r="BC784" s="872">
        <v>0</v>
      </c>
      <c r="BD784" s="872">
        <v>0</v>
      </c>
      <c r="BE784" s="872">
        <v>0</v>
      </c>
      <c r="BF784" s="872">
        <v>0</v>
      </c>
      <c r="BG784" s="872">
        <v>0</v>
      </c>
      <c r="BH784" s="872">
        <v>0</v>
      </c>
      <c r="BI784" s="872">
        <v>0</v>
      </c>
      <c r="BJ784" s="872">
        <v>0</v>
      </c>
      <c r="BK784" s="872">
        <v>0</v>
      </c>
      <c r="BL784" s="872">
        <v>0</v>
      </c>
      <c r="BM784" s="872">
        <v>0</v>
      </c>
      <c r="BN784" s="872">
        <v>0</v>
      </c>
      <c r="BO784" s="872">
        <v>0</v>
      </c>
      <c r="BP784" s="872">
        <v>0</v>
      </c>
      <c r="BQ784" s="872">
        <v>0</v>
      </c>
      <c r="BR784" s="872">
        <v>0</v>
      </c>
      <c r="BS784" s="872">
        <v>0</v>
      </c>
      <c r="BT784" s="872">
        <v>0</v>
      </c>
      <c r="BU784" s="872">
        <v>0</v>
      </c>
      <c r="BV784" s="872">
        <v>0</v>
      </c>
      <c r="BW784" s="872">
        <v>0</v>
      </c>
      <c r="BX784" s="872">
        <v>0</v>
      </c>
      <c r="BY784" s="872">
        <v>0</v>
      </c>
      <c r="BZ784" s="872">
        <v>0</v>
      </c>
      <c r="CA784" s="872"/>
      <c r="CB784" s="872">
        <v>0</v>
      </c>
      <c r="CC784" s="872">
        <v>0</v>
      </c>
      <c r="CD784" s="872">
        <v>0</v>
      </c>
      <c r="CE784" s="872">
        <v>0</v>
      </c>
      <c r="CF784" s="872">
        <v>0</v>
      </c>
      <c r="CG784" s="872">
        <v>0</v>
      </c>
      <c r="CH784" s="872">
        <v>0</v>
      </c>
      <c r="CI784" s="872">
        <v>0</v>
      </c>
      <c r="CJ784" s="872">
        <v>0</v>
      </c>
      <c r="CK784" s="872">
        <v>0</v>
      </c>
      <c r="CL784" s="872">
        <v>0</v>
      </c>
      <c r="CM784" s="872">
        <v>0</v>
      </c>
      <c r="CN784" s="872">
        <v>0</v>
      </c>
      <c r="CO784" s="872">
        <v>0</v>
      </c>
      <c r="CP784" s="872">
        <v>0</v>
      </c>
      <c r="CQ784" s="872">
        <v>0</v>
      </c>
      <c r="CR784" s="872">
        <v>0</v>
      </c>
      <c r="CS784" s="872">
        <v>0</v>
      </c>
      <c r="CT784" s="872">
        <v>0</v>
      </c>
      <c r="CU784" s="872">
        <v>0</v>
      </c>
      <c r="CV784" s="872">
        <v>0</v>
      </c>
      <c r="CW784" s="872">
        <v>0</v>
      </c>
      <c r="CX784" s="872">
        <v>0</v>
      </c>
      <c r="CY784" s="872">
        <v>0</v>
      </c>
      <c r="CZ784" s="872">
        <v>0</v>
      </c>
      <c r="DA784" s="872">
        <v>0</v>
      </c>
    </row>
    <row r="785" spans="2:105">
      <c r="B785" s="872"/>
      <c r="C785" s="873" t="s">
        <v>682</v>
      </c>
      <c r="D785" s="872"/>
      <c r="E785" s="872" t="s">
        <v>22</v>
      </c>
      <c r="F785" s="872" t="s">
        <v>828</v>
      </c>
      <c r="G785" s="872"/>
      <c r="H785" s="872">
        <v>2014</v>
      </c>
      <c r="I785" s="872"/>
      <c r="J785" s="872">
        <v>112992</v>
      </c>
      <c r="K785" s="872"/>
      <c r="L785" s="764" t="s">
        <v>741</v>
      </c>
      <c r="M785" s="872"/>
      <c r="N785" s="872"/>
      <c r="O785" s="872"/>
      <c r="P785" s="872"/>
      <c r="Q785" s="872"/>
      <c r="R785" s="872"/>
      <c r="S785" s="872"/>
      <c r="T785" s="872"/>
      <c r="U785" s="872" t="s">
        <v>764</v>
      </c>
      <c r="V785" s="872"/>
      <c r="W785" s="872">
        <v>41880</v>
      </c>
      <c r="X785" s="872"/>
      <c r="Y785" s="872"/>
      <c r="Z785" s="872"/>
      <c r="AA785" s="872"/>
      <c r="AB785" s="872"/>
      <c r="AC785" s="872"/>
      <c r="AD785" s="872"/>
      <c r="AE785" s="872"/>
      <c r="AF785" s="872"/>
      <c r="AG785" s="872"/>
      <c r="AH785" s="872"/>
      <c r="AI785" s="872"/>
      <c r="AJ785" s="872"/>
      <c r="AK785" s="872"/>
      <c r="AL785" s="872"/>
      <c r="AM785" s="872"/>
      <c r="AN785" s="872"/>
      <c r="AO785" s="872"/>
      <c r="AP785" s="872"/>
      <c r="AQ785" s="872"/>
      <c r="AR785" s="872"/>
      <c r="AS785" s="872"/>
      <c r="AT785" s="872"/>
      <c r="AU785" s="872"/>
      <c r="AV785" s="872"/>
      <c r="AW785" s="872"/>
      <c r="AX785" s="872"/>
      <c r="AY785" s="872"/>
      <c r="AZ785" s="872"/>
      <c r="BA785" s="872">
        <v>0</v>
      </c>
      <c r="BB785" s="872">
        <v>0</v>
      </c>
      <c r="BC785" s="872">
        <v>0</v>
      </c>
      <c r="BD785" s="872">
        <v>0</v>
      </c>
      <c r="BE785" s="872">
        <v>0</v>
      </c>
      <c r="BF785" s="872">
        <v>0</v>
      </c>
      <c r="BG785" s="872">
        <v>0</v>
      </c>
      <c r="BH785" s="872">
        <v>0</v>
      </c>
      <c r="BI785" s="872">
        <v>0</v>
      </c>
      <c r="BJ785" s="872">
        <v>0</v>
      </c>
      <c r="BK785" s="872">
        <v>0</v>
      </c>
      <c r="BL785" s="872">
        <v>0</v>
      </c>
      <c r="BM785" s="872">
        <v>0</v>
      </c>
      <c r="BN785" s="872">
        <v>0</v>
      </c>
      <c r="BO785" s="872">
        <v>0</v>
      </c>
      <c r="BP785" s="872">
        <v>0</v>
      </c>
      <c r="BQ785" s="872">
        <v>0</v>
      </c>
      <c r="BR785" s="872">
        <v>0</v>
      </c>
      <c r="BS785" s="872">
        <v>0</v>
      </c>
      <c r="BT785" s="872">
        <v>0</v>
      </c>
      <c r="BU785" s="872">
        <v>0</v>
      </c>
      <c r="BV785" s="872">
        <v>0</v>
      </c>
      <c r="BW785" s="872">
        <v>0</v>
      </c>
      <c r="BX785" s="872">
        <v>0</v>
      </c>
      <c r="BY785" s="872">
        <v>0</v>
      </c>
      <c r="BZ785" s="872">
        <v>0</v>
      </c>
      <c r="CA785" s="872"/>
      <c r="CB785" s="872">
        <v>0</v>
      </c>
      <c r="CC785" s="872">
        <v>0</v>
      </c>
      <c r="CD785" s="872">
        <v>0</v>
      </c>
      <c r="CE785" s="872">
        <v>0</v>
      </c>
      <c r="CF785" s="872">
        <v>0</v>
      </c>
      <c r="CG785" s="872">
        <v>0</v>
      </c>
      <c r="CH785" s="872">
        <v>0</v>
      </c>
      <c r="CI785" s="872">
        <v>0</v>
      </c>
      <c r="CJ785" s="872">
        <v>0</v>
      </c>
      <c r="CK785" s="872">
        <v>0</v>
      </c>
      <c r="CL785" s="872">
        <v>0</v>
      </c>
      <c r="CM785" s="872">
        <v>0</v>
      </c>
      <c r="CN785" s="872">
        <v>0</v>
      </c>
      <c r="CO785" s="872">
        <v>0</v>
      </c>
      <c r="CP785" s="872">
        <v>0</v>
      </c>
      <c r="CQ785" s="872">
        <v>0</v>
      </c>
      <c r="CR785" s="872">
        <v>0</v>
      </c>
      <c r="CS785" s="872">
        <v>0</v>
      </c>
      <c r="CT785" s="872">
        <v>0</v>
      </c>
      <c r="CU785" s="872">
        <v>0</v>
      </c>
      <c r="CV785" s="872">
        <v>0</v>
      </c>
      <c r="CW785" s="872">
        <v>0</v>
      </c>
      <c r="CX785" s="872">
        <v>0</v>
      </c>
      <c r="CY785" s="872">
        <v>0</v>
      </c>
      <c r="CZ785" s="872">
        <v>0</v>
      </c>
      <c r="DA785" s="872">
        <v>0</v>
      </c>
    </row>
    <row r="786" spans="2:105">
      <c r="B786" s="872"/>
      <c r="C786" s="873" t="s">
        <v>682</v>
      </c>
      <c r="D786" s="872"/>
      <c r="E786" s="872" t="s">
        <v>22</v>
      </c>
      <c r="F786" s="872" t="s">
        <v>828</v>
      </c>
      <c r="G786" s="872"/>
      <c r="H786" s="872">
        <v>2014</v>
      </c>
      <c r="I786" s="872"/>
      <c r="J786" s="872">
        <v>112992</v>
      </c>
      <c r="K786" s="872"/>
      <c r="L786" s="764" t="s">
        <v>741</v>
      </c>
      <c r="M786" s="872"/>
      <c r="N786" s="872"/>
      <c r="O786" s="872"/>
      <c r="P786" s="872"/>
      <c r="Q786" s="872"/>
      <c r="R786" s="872"/>
      <c r="S786" s="872"/>
      <c r="T786" s="872"/>
      <c r="U786" s="872" t="s">
        <v>764</v>
      </c>
      <c r="V786" s="872"/>
      <c r="W786" s="872">
        <v>41880</v>
      </c>
      <c r="X786" s="872"/>
      <c r="Y786" s="872"/>
      <c r="Z786" s="872"/>
      <c r="AA786" s="872"/>
      <c r="AB786" s="872"/>
      <c r="AC786" s="872"/>
      <c r="AD786" s="872"/>
      <c r="AE786" s="872"/>
      <c r="AF786" s="872"/>
      <c r="AG786" s="872"/>
      <c r="AH786" s="872"/>
      <c r="AI786" s="872"/>
      <c r="AJ786" s="872"/>
      <c r="AK786" s="872"/>
      <c r="AL786" s="872"/>
      <c r="AM786" s="872"/>
      <c r="AN786" s="872"/>
      <c r="AO786" s="872"/>
      <c r="AP786" s="872"/>
      <c r="AQ786" s="872"/>
      <c r="AR786" s="872"/>
      <c r="AS786" s="872"/>
      <c r="AT786" s="872"/>
      <c r="AU786" s="872"/>
      <c r="AV786" s="872"/>
      <c r="AW786" s="872"/>
      <c r="AX786" s="872"/>
      <c r="AY786" s="872"/>
      <c r="AZ786" s="872"/>
      <c r="BA786" s="872">
        <v>0</v>
      </c>
      <c r="BB786" s="872">
        <v>0</v>
      </c>
      <c r="BC786" s="872">
        <v>0</v>
      </c>
      <c r="BD786" s="872">
        <v>0</v>
      </c>
      <c r="BE786" s="872">
        <v>0</v>
      </c>
      <c r="BF786" s="872">
        <v>0</v>
      </c>
      <c r="BG786" s="872">
        <v>0</v>
      </c>
      <c r="BH786" s="872">
        <v>0</v>
      </c>
      <c r="BI786" s="872">
        <v>0</v>
      </c>
      <c r="BJ786" s="872">
        <v>0</v>
      </c>
      <c r="BK786" s="872">
        <v>0</v>
      </c>
      <c r="BL786" s="872">
        <v>0</v>
      </c>
      <c r="BM786" s="872">
        <v>0</v>
      </c>
      <c r="BN786" s="872">
        <v>0</v>
      </c>
      <c r="BO786" s="872">
        <v>0</v>
      </c>
      <c r="BP786" s="872">
        <v>0</v>
      </c>
      <c r="BQ786" s="872">
        <v>0</v>
      </c>
      <c r="BR786" s="872">
        <v>0</v>
      </c>
      <c r="BS786" s="872">
        <v>0</v>
      </c>
      <c r="BT786" s="872">
        <v>0</v>
      </c>
      <c r="BU786" s="872">
        <v>0</v>
      </c>
      <c r="BV786" s="872">
        <v>0</v>
      </c>
      <c r="BW786" s="872">
        <v>0</v>
      </c>
      <c r="BX786" s="872">
        <v>0</v>
      </c>
      <c r="BY786" s="872">
        <v>0</v>
      </c>
      <c r="BZ786" s="872">
        <v>0</v>
      </c>
      <c r="CA786" s="872"/>
      <c r="CB786" s="872">
        <v>0</v>
      </c>
      <c r="CC786" s="872">
        <v>0</v>
      </c>
      <c r="CD786" s="872">
        <v>0</v>
      </c>
      <c r="CE786" s="872">
        <v>0</v>
      </c>
      <c r="CF786" s="872">
        <v>0</v>
      </c>
      <c r="CG786" s="872">
        <v>0</v>
      </c>
      <c r="CH786" s="872">
        <v>0</v>
      </c>
      <c r="CI786" s="872">
        <v>0</v>
      </c>
      <c r="CJ786" s="872">
        <v>0</v>
      </c>
      <c r="CK786" s="872">
        <v>0</v>
      </c>
      <c r="CL786" s="872">
        <v>0</v>
      </c>
      <c r="CM786" s="872">
        <v>0</v>
      </c>
      <c r="CN786" s="872">
        <v>0</v>
      </c>
      <c r="CO786" s="872">
        <v>0</v>
      </c>
      <c r="CP786" s="872">
        <v>0</v>
      </c>
      <c r="CQ786" s="872">
        <v>0</v>
      </c>
      <c r="CR786" s="872">
        <v>0</v>
      </c>
      <c r="CS786" s="872">
        <v>0</v>
      </c>
      <c r="CT786" s="872">
        <v>0</v>
      </c>
      <c r="CU786" s="872">
        <v>0</v>
      </c>
      <c r="CV786" s="872">
        <v>0</v>
      </c>
      <c r="CW786" s="872">
        <v>0</v>
      </c>
      <c r="CX786" s="872">
        <v>0</v>
      </c>
      <c r="CY786" s="872">
        <v>0</v>
      </c>
      <c r="CZ786" s="872">
        <v>0</v>
      </c>
      <c r="DA786" s="872">
        <v>0</v>
      </c>
    </row>
    <row r="787" spans="2:105">
      <c r="B787" s="872"/>
      <c r="C787" s="873" t="s">
        <v>682</v>
      </c>
      <c r="D787" s="872"/>
      <c r="E787" s="872" t="s">
        <v>22</v>
      </c>
      <c r="F787" s="872" t="s">
        <v>828</v>
      </c>
      <c r="G787" s="872"/>
      <c r="H787" s="872">
        <v>2014</v>
      </c>
      <c r="I787" s="872"/>
      <c r="J787" s="872">
        <v>112992</v>
      </c>
      <c r="K787" s="872"/>
      <c r="L787" s="764" t="s">
        <v>741</v>
      </c>
      <c r="M787" s="872"/>
      <c r="N787" s="872"/>
      <c r="O787" s="872"/>
      <c r="P787" s="872"/>
      <c r="Q787" s="872"/>
      <c r="R787" s="872"/>
      <c r="S787" s="872"/>
      <c r="T787" s="872"/>
      <c r="U787" s="872" t="s">
        <v>764</v>
      </c>
      <c r="V787" s="872"/>
      <c r="W787" s="872">
        <v>41880</v>
      </c>
      <c r="X787" s="872"/>
      <c r="Y787" s="872"/>
      <c r="Z787" s="872"/>
      <c r="AA787" s="872"/>
      <c r="AB787" s="872"/>
      <c r="AC787" s="872"/>
      <c r="AD787" s="872"/>
      <c r="AE787" s="872"/>
      <c r="AF787" s="872"/>
      <c r="AG787" s="872"/>
      <c r="AH787" s="872"/>
      <c r="AI787" s="872"/>
      <c r="AJ787" s="872"/>
      <c r="AK787" s="872"/>
      <c r="AL787" s="872"/>
      <c r="AM787" s="872"/>
      <c r="AN787" s="872"/>
      <c r="AO787" s="872"/>
      <c r="AP787" s="872"/>
      <c r="AQ787" s="872"/>
      <c r="AR787" s="872"/>
      <c r="AS787" s="872"/>
      <c r="AT787" s="872"/>
      <c r="AU787" s="872"/>
      <c r="AV787" s="872"/>
      <c r="AW787" s="872"/>
      <c r="AX787" s="872"/>
      <c r="AY787" s="872"/>
      <c r="AZ787" s="872"/>
      <c r="BA787" s="872">
        <v>0</v>
      </c>
      <c r="BB787" s="872">
        <v>0</v>
      </c>
      <c r="BC787" s="872">
        <v>0</v>
      </c>
      <c r="BD787" s="872">
        <v>0</v>
      </c>
      <c r="BE787" s="872">
        <v>0</v>
      </c>
      <c r="BF787" s="872">
        <v>0</v>
      </c>
      <c r="BG787" s="872">
        <v>0</v>
      </c>
      <c r="BH787" s="872">
        <v>0</v>
      </c>
      <c r="BI787" s="872">
        <v>0</v>
      </c>
      <c r="BJ787" s="872">
        <v>0</v>
      </c>
      <c r="BK787" s="872">
        <v>0</v>
      </c>
      <c r="BL787" s="872">
        <v>0</v>
      </c>
      <c r="BM787" s="872">
        <v>0</v>
      </c>
      <c r="BN787" s="872">
        <v>0</v>
      </c>
      <c r="BO787" s="872">
        <v>0</v>
      </c>
      <c r="BP787" s="872">
        <v>0</v>
      </c>
      <c r="BQ787" s="872">
        <v>0</v>
      </c>
      <c r="BR787" s="872">
        <v>0</v>
      </c>
      <c r="BS787" s="872">
        <v>0</v>
      </c>
      <c r="BT787" s="872">
        <v>0</v>
      </c>
      <c r="BU787" s="872">
        <v>0</v>
      </c>
      <c r="BV787" s="872">
        <v>0</v>
      </c>
      <c r="BW787" s="872">
        <v>0</v>
      </c>
      <c r="BX787" s="872">
        <v>0</v>
      </c>
      <c r="BY787" s="872">
        <v>0</v>
      </c>
      <c r="BZ787" s="872">
        <v>0</v>
      </c>
      <c r="CA787" s="872"/>
      <c r="CB787" s="872">
        <v>0</v>
      </c>
      <c r="CC787" s="872">
        <v>0</v>
      </c>
      <c r="CD787" s="872">
        <v>0</v>
      </c>
      <c r="CE787" s="872">
        <v>0</v>
      </c>
      <c r="CF787" s="872">
        <v>0</v>
      </c>
      <c r="CG787" s="872">
        <v>0</v>
      </c>
      <c r="CH787" s="872">
        <v>0</v>
      </c>
      <c r="CI787" s="872">
        <v>0</v>
      </c>
      <c r="CJ787" s="872">
        <v>0</v>
      </c>
      <c r="CK787" s="872">
        <v>0</v>
      </c>
      <c r="CL787" s="872">
        <v>0</v>
      </c>
      <c r="CM787" s="872">
        <v>0</v>
      </c>
      <c r="CN787" s="872">
        <v>0</v>
      </c>
      <c r="CO787" s="872">
        <v>0</v>
      </c>
      <c r="CP787" s="872">
        <v>0</v>
      </c>
      <c r="CQ787" s="872">
        <v>0</v>
      </c>
      <c r="CR787" s="872">
        <v>0</v>
      </c>
      <c r="CS787" s="872">
        <v>0</v>
      </c>
      <c r="CT787" s="872">
        <v>0</v>
      </c>
      <c r="CU787" s="872">
        <v>0</v>
      </c>
      <c r="CV787" s="872">
        <v>0</v>
      </c>
      <c r="CW787" s="872">
        <v>0</v>
      </c>
      <c r="CX787" s="872">
        <v>0</v>
      </c>
      <c r="CY787" s="872">
        <v>0</v>
      </c>
      <c r="CZ787" s="872">
        <v>0</v>
      </c>
      <c r="DA787" s="872">
        <v>0</v>
      </c>
    </row>
    <row r="788" spans="2:105">
      <c r="B788" s="872"/>
      <c r="C788" s="873" t="s">
        <v>682</v>
      </c>
      <c r="D788" s="872"/>
      <c r="E788" s="872" t="s">
        <v>22</v>
      </c>
      <c r="F788" s="872" t="s">
        <v>828</v>
      </c>
      <c r="G788" s="872"/>
      <c r="H788" s="872">
        <v>2014</v>
      </c>
      <c r="I788" s="872"/>
      <c r="J788" s="872">
        <v>112992</v>
      </c>
      <c r="K788" s="872"/>
      <c r="L788" s="764" t="s">
        <v>741</v>
      </c>
      <c r="M788" s="872"/>
      <c r="N788" s="872"/>
      <c r="O788" s="872"/>
      <c r="P788" s="872"/>
      <c r="Q788" s="872"/>
      <c r="R788" s="872"/>
      <c r="S788" s="872"/>
      <c r="T788" s="872"/>
      <c r="U788" s="872" t="s">
        <v>764</v>
      </c>
      <c r="V788" s="872"/>
      <c r="W788" s="872">
        <v>41880</v>
      </c>
      <c r="X788" s="872"/>
      <c r="Y788" s="872"/>
      <c r="Z788" s="872"/>
      <c r="AA788" s="872"/>
      <c r="AB788" s="872"/>
      <c r="AC788" s="872"/>
      <c r="AD788" s="872"/>
      <c r="AE788" s="872"/>
      <c r="AF788" s="872"/>
      <c r="AG788" s="872"/>
      <c r="AH788" s="872"/>
      <c r="AI788" s="872"/>
      <c r="AJ788" s="872"/>
      <c r="AK788" s="872"/>
      <c r="AL788" s="872"/>
      <c r="AM788" s="872"/>
      <c r="AN788" s="872"/>
      <c r="AO788" s="872"/>
      <c r="AP788" s="872"/>
      <c r="AQ788" s="872"/>
      <c r="AR788" s="872"/>
      <c r="AS788" s="872"/>
      <c r="AT788" s="872"/>
      <c r="AU788" s="872"/>
      <c r="AV788" s="872"/>
      <c r="AW788" s="872"/>
      <c r="AX788" s="872"/>
      <c r="AY788" s="872"/>
      <c r="AZ788" s="872"/>
      <c r="BA788" s="872">
        <v>0</v>
      </c>
      <c r="BB788" s="872">
        <v>0</v>
      </c>
      <c r="BC788" s="872">
        <v>0</v>
      </c>
      <c r="BD788" s="872">
        <v>0</v>
      </c>
      <c r="BE788" s="872">
        <v>0</v>
      </c>
      <c r="BF788" s="872">
        <v>0</v>
      </c>
      <c r="BG788" s="872">
        <v>0</v>
      </c>
      <c r="BH788" s="872">
        <v>0</v>
      </c>
      <c r="BI788" s="872">
        <v>0</v>
      </c>
      <c r="BJ788" s="872">
        <v>0</v>
      </c>
      <c r="BK788" s="872">
        <v>0</v>
      </c>
      <c r="BL788" s="872">
        <v>0</v>
      </c>
      <c r="BM788" s="872">
        <v>0</v>
      </c>
      <c r="BN788" s="872">
        <v>0</v>
      </c>
      <c r="BO788" s="872">
        <v>0</v>
      </c>
      <c r="BP788" s="872">
        <v>0</v>
      </c>
      <c r="BQ788" s="872">
        <v>0</v>
      </c>
      <c r="BR788" s="872">
        <v>0</v>
      </c>
      <c r="BS788" s="872">
        <v>0</v>
      </c>
      <c r="BT788" s="872">
        <v>0</v>
      </c>
      <c r="BU788" s="872">
        <v>0</v>
      </c>
      <c r="BV788" s="872">
        <v>0</v>
      </c>
      <c r="BW788" s="872">
        <v>0</v>
      </c>
      <c r="BX788" s="872">
        <v>0</v>
      </c>
      <c r="BY788" s="872">
        <v>0</v>
      </c>
      <c r="BZ788" s="872">
        <v>0</v>
      </c>
      <c r="CA788" s="872"/>
      <c r="CB788" s="872">
        <v>0</v>
      </c>
      <c r="CC788" s="872">
        <v>0</v>
      </c>
      <c r="CD788" s="872">
        <v>0</v>
      </c>
      <c r="CE788" s="872">
        <v>0</v>
      </c>
      <c r="CF788" s="872">
        <v>0</v>
      </c>
      <c r="CG788" s="872">
        <v>0</v>
      </c>
      <c r="CH788" s="872">
        <v>0</v>
      </c>
      <c r="CI788" s="872">
        <v>0</v>
      </c>
      <c r="CJ788" s="872">
        <v>0</v>
      </c>
      <c r="CK788" s="872">
        <v>0</v>
      </c>
      <c r="CL788" s="872">
        <v>0</v>
      </c>
      <c r="CM788" s="872">
        <v>0</v>
      </c>
      <c r="CN788" s="872">
        <v>0</v>
      </c>
      <c r="CO788" s="872">
        <v>0</v>
      </c>
      <c r="CP788" s="872">
        <v>0</v>
      </c>
      <c r="CQ788" s="872">
        <v>0</v>
      </c>
      <c r="CR788" s="872">
        <v>0</v>
      </c>
      <c r="CS788" s="872">
        <v>0</v>
      </c>
      <c r="CT788" s="872">
        <v>0</v>
      </c>
      <c r="CU788" s="872">
        <v>0</v>
      </c>
      <c r="CV788" s="872">
        <v>0</v>
      </c>
      <c r="CW788" s="872">
        <v>0</v>
      </c>
      <c r="CX788" s="872">
        <v>0</v>
      </c>
      <c r="CY788" s="872">
        <v>0</v>
      </c>
      <c r="CZ788" s="872">
        <v>0</v>
      </c>
      <c r="DA788" s="872">
        <v>0</v>
      </c>
    </row>
    <row r="789" spans="2:105">
      <c r="B789" s="872"/>
      <c r="C789" s="873" t="s">
        <v>682</v>
      </c>
      <c r="D789" s="872"/>
      <c r="E789" s="872" t="s">
        <v>22</v>
      </c>
      <c r="F789" s="872" t="s">
        <v>828</v>
      </c>
      <c r="G789" s="872"/>
      <c r="H789" s="872">
        <v>2014</v>
      </c>
      <c r="I789" s="872"/>
      <c r="J789" s="872">
        <v>112992</v>
      </c>
      <c r="K789" s="872"/>
      <c r="L789" s="764" t="s">
        <v>741</v>
      </c>
      <c r="M789" s="872"/>
      <c r="N789" s="872"/>
      <c r="O789" s="872"/>
      <c r="P789" s="872"/>
      <c r="Q789" s="872"/>
      <c r="R789" s="872"/>
      <c r="S789" s="872"/>
      <c r="T789" s="872"/>
      <c r="U789" s="872" t="s">
        <v>764</v>
      </c>
      <c r="V789" s="872"/>
      <c r="W789" s="872">
        <v>41880</v>
      </c>
      <c r="X789" s="872"/>
      <c r="Y789" s="872"/>
      <c r="Z789" s="872"/>
      <c r="AA789" s="872"/>
      <c r="AB789" s="872"/>
      <c r="AC789" s="872"/>
      <c r="AD789" s="872"/>
      <c r="AE789" s="872"/>
      <c r="AF789" s="872"/>
      <c r="AG789" s="872"/>
      <c r="AH789" s="872"/>
      <c r="AI789" s="872"/>
      <c r="AJ789" s="872"/>
      <c r="AK789" s="872"/>
      <c r="AL789" s="872"/>
      <c r="AM789" s="872"/>
      <c r="AN789" s="872"/>
      <c r="AO789" s="872"/>
      <c r="AP789" s="872"/>
      <c r="AQ789" s="872"/>
      <c r="AR789" s="872"/>
      <c r="AS789" s="872"/>
      <c r="AT789" s="872"/>
      <c r="AU789" s="872"/>
      <c r="AV789" s="872"/>
      <c r="AW789" s="872"/>
      <c r="AX789" s="872"/>
      <c r="AY789" s="872"/>
      <c r="AZ789" s="872"/>
      <c r="BA789" s="872">
        <v>2140.3484921648396</v>
      </c>
      <c r="BB789" s="872">
        <v>2140.3484921648396</v>
      </c>
      <c r="BC789" s="872">
        <v>2140.3484921648396</v>
      </c>
      <c r="BD789" s="872">
        <v>2140.3484921648396</v>
      </c>
      <c r="BE789" s="872">
        <v>2140.3484921648396</v>
      </c>
      <c r="BF789" s="872">
        <v>2140.3484921648396</v>
      </c>
      <c r="BG789" s="872">
        <v>2140.3484921648396</v>
      </c>
      <c r="BH789" s="872">
        <v>2140.3484921648396</v>
      </c>
      <c r="BI789" s="872">
        <v>2140.3484921648396</v>
      </c>
      <c r="BJ789" s="872">
        <v>2140.3484921648396</v>
      </c>
      <c r="BK789" s="872">
        <v>2140.3484921648396</v>
      </c>
      <c r="BL789" s="872">
        <v>2140.3484921648396</v>
      </c>
      <c r="BM789" s="872">
        <v>2140.3484921648396</v>
      </c>
      <c r="BN789" s="872">
        <v>2140.3484921648396</v>
      </c>
      <c r="BO789" s="872">
        <v>2140.3484921648396</v>
      </c>
      <c r="BP789" s="872">
        <v>2140.3484921648396</v>
      </c>
      <c r="BQ789" s="872">
        <v>2140.3484921648396</v>
      </c>
      <c r="BR789" s="872">
        <v>2140.3484921648396</v>
      </c>
      <c r="BS789" s="872">
        <v>2140.3484921648396</v>
      </c>
      <c r="BT789" s="872">
        <v>2140.3484921648396</v>
      </c>
      <c r="BU789" s="872">
        <v>2140.3484921648396</v>
      </c>
      <c r="BV789" s="872">
        <v>2140.3484921648396</v>
      </c>
      <c r="BW789" s="872">
        <v>2140.3484921648396</v>
      </c>
      <c r="BX789" s="872">
        <v>2140.3484921648396</v>
      </c>
      <c r="BY789" s="872">
        <v>2140.3484921648396</v>
      </c>
      <c r="BZ789" s="872">
        <v>2140.3484921648396</v>
      </c>
      <c r="CA789" s="872"/>
      <c r="CB789" s="872">
        <v>0.61442673766760203</v>
      </c>
      <c r="CC789" s="872">
        <v>0.61442673766760203</v>
      </c>
      <c r="CD789" s="872">
        <v>0.61442673766760203</v>
      </c>
      <c r="CE789" s="872">
        <v>0.61442673766760203</v>
      </c>
      <c r="CF789" s="872">
        <v>0.61442673766760203</v>
      </c>
      <c r="CG789" s="872">
        <v>0.61442673766760203</v>
      </c>
      <c r="CH789" s="872">
        <v>0.61442673766760203</v>
      </c>
      <c r="CI789" s="872">
        <v>0.61442673766760203</v>
      </c>
      <c r="CJ789" s="872">
        <v>0.61442673766760203</v>
      </c>
      <c r="CK789" s="872">
        <v>0.61442673766760203</v>
      </c>
      <c r="CL789" s="872">
        <v>0.61442673766760203</v>
      </c>
      <c r="CM789" s="872">
        <v>0.61442673766760203</v>
      </c>
      <c r="CN789" s="872">
        <v>0.61442673766760203</v>
      </c>
      <c r="CO789" s="872">
        <v>0.61442673766760203</v>
      </c>
      <c r="CP789" s="872">
        <v>0.61442673766760203</v>
      </c>
      <c r="CQ789" s="872">
        <v>0.61442673766760203</v>
      </c>
      <c r="CR789" s="872">
        <v>0.61442673766760203</v>
      </c>
      <c r="CS789" s="872">
        <v>0.61442673766760203</v>
      </c>
      <c r="CT789" s="872">
        <v>0.61442673766760203</v>
      </c>
      <c r="CU789" s="872">
        <v>0.61442673766760203</v>
      </c>
      <c r="CV789" s="872">
        <v>0.61442673766760203</v>
      </c>
      <c r="CW789" s="872">
        <v>0.61442673766760203</v>
      </c>
      <c r="CX789" s="872">
        <v>0.61442673766760203</v>
      </c>
      <c r="CY789" s="872">
        <v>0.61442673766760203</v>
      </c>
      <c r="CZ789" s="872">
        <v>0.61442673766760203</v>
      </c>
      <c r="DA789" s="872">
        <v>0.61442673766760203</v>
      </c>
    </row>
    <row r="790" spans="2:105">
      <c r="B790" s="872"/>
      <c r="C790" s="873" t="s">
        <v>682</v>
      </c>
      <c r="D790" s="872"/>
      <c r="E790" s="872" t="s">
        <v>22</v>
      </c>
      <c r="F790" s="872" t="s">
        <v>828</v>
      </c>
      <c r="G790" s="872"/>
      <c r="H790" s="872">
        <v>2014</v>
      </c>
      <c r="I790" s="872"/>
      <c r="J790" s="872">
        <v>112992</v>
      </c>
      <c r="K790" s="872"/>
      <c r="L790" s="764" t="s">
        <v>741</v>
      </c>
      <c r="M790" s="872"/>
      <c r="N790" s="872"/>
      <c r="O790" s="872"/>
      <c r="P790" s="872"/>
      <c r="Q790" s="872"/>
      <c r="R790" s="872"/>
      <c r="S790" s="872"/>
      <c r="T790" s="872"/>
      <c r="U790" s="872" t="s">
        <v>764</v>
      </c>
      <c r="V790" s="872"/>
      <c r="W790" s="872">
        <v>41880</v>
      </c>
      <c r="X790" s="872"/>
      <c r="Y790" s="872"/>
      <c r="Z790" s="872"/>
      <c r="AA790" s="872"/>
      <c r="AB790" s="872"/>
      <c r="AC790" s="872"/>
      <c r="AD790" s="872"/>
      <c r="AE790" s="872"/>
      <c r="AF790" s="872"/>
      <c r="AG790" s="872"/>
      <c r="AH790" s="872"/>
      <c r="AI790" s="872"/>
      <c r="AJ790" s="872"/>
      <c r="AK790" s="872"/>
      <c r="AL790" s="872"/>
      <c r="AM790" s="872"/>
      <c r="AN790" s="872"/>
      <c r="AO790" s="872"/>
      <c r="AP790" s="872"/>
      <c r="AQ790" s="872"/>
      <c r="AR790" s="872"/>
      <c r="AS790" s="872"/>
      <c r="AT790" s="872"/>
      <c r="AU790" s="872"/>
      <c r="AV790" s="872"/>
      <c r="AW790" s="872"/>
      <c r="AX790" s="872"/>
      <c r="AY790" s="872"/>
      <c r="AZ790" s="872"/>
      <c r="BA790" s="872">
        <v>8111.9777448612031</v>
      </c>
      <c r="BB790" s="872">
        <v>8111.9777448612031</v>
      </c>
      <c r="BC790" s="872">
        <v>8111.9777448612031</v>
      </c>
      <c r="BD790" s="872">
        <v>8111.9777448612031</v>
      </c>
      <c r="BE790" s="872">
        <v>8111.9777448612031</v>
      </c>
      <c r="BF790" s="872">
        <v>8111.9777448612031</v>
      </c>
      <c r="BG790" s="872">
        <v>8111.9777448612031</v>
      </c>
      <c r="BH790" s="872">
        <v>8111.9777448612031</v>
      </c>
      <c r="BI790" s="872">
        <v>8111.9777448612031</v>
      </c>
      <c r="BJ790" s="872">
        <v>8111.9777448612031</v>
      </c>
      <c r="BK790" s="872">
        <v>8111.9777448612031</v>
      </c>
      <c r="BL790" s="872">
        <v>8111.9777448612031</v>
      </c>
      <c r="BM790" s="872">
        <v>8111.9777448612031</v>
      </c>
      <c r="BN790" s="872">
        <v>8111.9777448612031</v>
      </c>
      <c r="BO790" s="872">
        <v>8111.9777448612031</v>
      </c>
      <c r="BP790" s="872">
        <v>8111.9777448612031</v>
      </c>
      <c r="BQ790" s="872">
        <v>8111.9777448612031</v>
      </c>
      <c r="BR790" s="872">
        <v>8111.9777448612031</v>
      </c>
      <c r="BS790" s="872">
        <v>8111.9777448612031</v>
      </c>
      <c r="BT790" s="872">
        <v>8111.9777448612031</v>
      </c>
      <c r="BU790" s="872">
        <v>8111.9777448612031</v>
      </c>
      <c r="BV790" s="872">
        <v>8111.9777448612031</v>
      </c>
      <c r="BW790" s="872">
        <v>8111.9777448612031</v>
      </c>
      <c r="BX790" s="872">
        <v>8111.9777448612031</v>
      </c>
      <c r="BY790" s="872">
        <v>8111.9777448612031</v>
      </c>
      <c r="BZ790" s="872">
        <v>8111.9777448612031</v>
      </c>
      <c r="CA790" s="872"/>
      <c r="CB790" s="872">
        <v>1.2605658230857897</v>
      </c>
      <c r="CC790" s="872">
        <v>1.2605658230857897</v>
      </c>
      <c r="CD790" s="872">
        <v>1.2605658230857897</v>
      </c>
      <c r="CE790" s="872">
        <v>1.2605658230857897</v>
      </c>
      <c r="CF790" s="872">
        <v>1.2605658230857897</v>
      </c>
      <c r="CG790" s="872">
        <v>1.2605658230857897</v>
      </c>
      <c r="CH790" s="872">
        <v>1.2605658230857897</v>
      </c>
      <c r="CI790" s="872">
        <v>1.2605658230857897</v>
      </c>
      <c r="CJ790" s="872">
        <v>1.2605658230857897</v>
      </c>
      <c r="CK790" s="872">
        <v>1.2605658230857897</v>
      </c>
      <c r="CL790" s="872">
        <v>1.2605658230857897</v>
      </c>
      <c r="CM790" s="872">
        <v>1.2605658230857897</v>
      </c>
      <c r="CN790" s="872">
        <v>1.2605658230857897</v>
      </c>
      <c r="CO790" s="872">
        <v>1.2605658230857897</v>
      </c>
      <c r="CP790" s="872">
        <v>1.2605658230857897</v>
      </c>
      <c r="CQ790" s="872">
        <v>1.2605658230857897</v>
      </c>
      <c r="CR790" s="872">
        <v>1.2605658230857897</v>
      </c>
      <c r="CS790" s="872">
        <v>1.2605658230857897</v>
      </c>
      <c r="CT790" s="872">
        <v>1.2605658230857897</v>
      </c>
      <c r="CU790" s="872">
        <v>1.2605658230857897</v>
      </c>
      <c r="CV790" s="872">
        <v>1.2605658230857897</v>
      </c>
      <c r="CW790" s="872">
        <v>1.2605658230857897</v>
      </c>
      <c r="CX790" s="872">
        <v>1.2605658230857897</v>
      </c>
      <c r="CY790" s="872">
        <v>1.2605658230857897</v>
      </c>
      <c r="CZ790" s="872">
        <v>1.2605658230857897</v>
      </c>
      <c r="DA790" s="872">
        <v>1.2605658230857897</v>
      </c>
    </row>
    <row r="791" spans="2:105">
      <c r="B791" s="872"/>
      <c r="C791" s="873" t="s">
        <v>682</v>
      </c>
      <c r="D791" s="872"/>
      <c r="E791" s="872" t="s">
        <v>22</v>
      </c>
      <c r="F791" s="872" t="s">
        <v>828</v>
      </c>
      <c r="G791" s="872"/>
      <c r="H791" s="872">
        <v>2014</v>
      </c>
      <c r="I791" s="872"/>
      <c r="J791" s="872">
        <v>112992</v>
      </c>
      <c r="K791" s="872"/>
      <c r="L791" s="764" t="s">
        <v>741</v>
      </c>
      <c r="M791" s="872"/>
      <c r="N791" s="872"/>
      <c r="O791" s="872"/>
      <c r="P791" s="872"/>
      <c r="Q791" s="872"/>
      <c r="R791" s="872"/>
      <c r="S791" s="872"/>
      <c r="T791" s="872"/>
      <c r="U791" s="872" t="s">
        <v>764</v>
      </c>
      <c r="V791" s="872"/>
      <c r="W791" s="872">
        <v>41880</v>
      </c>
      <c r="X791" s="872"/>
      <c r="Y791" s="872"/>
      <c r="Z791" s="872"/>
      <c r="AA791" s="872"/>
      <c r="AB791" s="872"/>
      <c r="AC791" s="872"/>
      <c r="AD791" s="872"/>
      <c r="AE791" s="872"/>
      <c r="AF791" s="872"/>
      <c r="AG791" s="872"/>
      <c r="AH791" s="872"/>
      <c r="AI791" s="872"/>
      <c r="AJ791" s="872"/>
      <c r="AK791" s="872"/>
      <c r="AL791" s="872"/>
      <c r="AM791" s="872"/>
      <c r="AN791" s="872"/>
      <c r="AO791" s="872"/>
      <c r="AP791" s="872"/>
      <c r="AQ791" s="872"/>
      <c r="AR791" s="872"/>
      <c r="AS791" s="872"/>
      <c r="AT791" s="872"/>
      <c r="AU791" s="872"/>
      <c r="AV791" s="872"/>
      <c r="AW791" s="872"/>
      <c r="AX791" s="872"/>
      <c r="AY791" s="872"/>
      <c r="AZ791" s="872"/>
      <c r="BA791" s="872">
        <v>18978.966799297912</v>
      </c>
      <c r="BB791" s="872">
        <v>18978.966799297912</v>
      </c>
      <c r="BC791" s="872">
        <v>18978.966799297912</v>
      </c>
      <c r="BD791" s="872">
        <v>18978.966799297912</v>
      </c>
      <c r="BE791" s="872">
        <v>18978.966799297912</v>
      </c>
      <c r="BF791" s="872">
        <v>18978.966799297912</v>
      </c>
      <c r="BG791" s="872">
        <v>18978.966799297912</v>
      </c>
      <c r="BH791" s="872">
        <v>18978.966799297912</v>
      </c>
      <c r="BI791" s="872">
        <v>18978.966799297912</v>
      </c>
      <c r="BJ791" s="872">
        <v>18978.966799297912</v>
      </c>
      <c r="BK791" s="872">
        <v>18978.966799297912</v>
      </c>
      <c r="BL791" s="872">
        <v>18978.966799297912</v>
      </c>
      <c r="BM791" s="872">
        <v>18978.966799297912</v>
      </c>
      <c r="BN791" s="872">
        <v>18978.966799297912</v>
      </c>
      <c r="BO791" s="872">
        <v>18978.966799297912</v>
      </c>
      <c r="BP791" s="872">
        <v>18978.966799297912</v>
      </c>
      <c r="BQ791" s="872">
        <v>18978.966799297912</v>
      </c>
      <c r="BR791" s="872">
        <v>18978.966799297912</v>
      </c>
      <c r="BS791" s="872">
        <v>18978.966799297912</v>
      </c>
      <c r="BT791" s="872">
        <v>18978.966799297912</v>
      </c>
      <c r="BU791" s="872">
        <v>18978.966799297912</v>
      </c>
      <c r="BV791" s="872">
        <v>18978.966799297912</v>
      </c>
      <c r="BW791" s="872">
        <v>18978.966799297912</v>
      </c>
      <c r="BX791" s="872">
        <v>18978.966799297912</v>
      </c>
      <c r="BY791" s="872">
        <v>18978.966799297912</v>
      </c>
      <c r="BZ791" s="872">
        <v>18978.966799297912</v>
      </c>
      <c r="CA791" s="872"/>
      <c r="CB791" s="872">
        <v>2.9492483408044894</v>
      </c>
      <c r="CC791" s="872">
        <v>2.9492483408044894</v>
      </c>
      <c r="CD791" s="872">
        <v>2.9492483408044894</v>
      </c>
      <c r="CE791" s="872">
        <v>2.9492483408044894</v>
      </c>
      <c r="CF791" s="872">
        <v>2.9492483408044894</v>
      </c>
      <c r="CG791" s="872">
        <v>2.9492483408044894</v>
      </c>
      <c r="CH791" s="872">
        <v>2.9492483408044894</v>
      </c>
      <c r="CI791" s="872">
        <v>2.9492483408044894</v>
      </c>
      <c r="CJ791" s="872">
        <v>2.9492483408044894</v>
      </c>
      <c r="CK791" s="872">
        <v>2.9492483408044894</v>
      </c>
      <c r="CL791" s="872">
        <v>2.9492483408044894</v>
      </c>
      <c r="CM791" s="872">
        <v>2.9492483408044894</v>
      </c>
      <c r="CN791" s="872">
        <v>2.9492483408044894</v>
      </c>
      <c r="CO791" s="872">
        <v>2.9492483408044894</v>
      </c>
      <c r="CP791" s="872">
        <v>2.9492483408044894</v>
      </c>
      <c r="CQ791" s="872">
        <v>2.9492483408044894</v>
      </c>
      <c r="CR791" s="872">
        <v>2.9492483408044894</v>
      </c>
      <c r="CS791" s="872">
        <v>2.9492483408044894</v>
      </c>
      <c r="CT791" s="872">
        <v>2.9492483408044894</v>
      </c>
      <c r="CU791" s="872">
        <v>2.9492483408044894</v>
      </c>
      <c r="CV791" s="872">
        <v>2.9492483408044894</v>
      </c>
      <c r="CW791" s="872">
        <v>2.9492483408044894</v>
      </c>
      <c r="CX791" s="872">
        <v>2.9492483408044894</v>
      </c>
      <c r="CY791" s="872">
        <v>2.9492483408044894</v>
      </c>
      <c r="CZ791" s="872">
        <v>2.9492483408044894</v>
      </c>
      <c r="DA791" s="872">
        <v>2.9492483408044894</v>
      </c>
    </row>
    <row r="792" spans="2:105">
      <c r="B792" s="872"/>
      <c r="C792" s="873" t="s">
        <v>682</v>
      </c>
      <c r="D792" s="872"/>
      <c r="E792" s="872" t="s">
        <v>22</v>
      </c>
      <c r="F792" s="872" t="s">
        <v>828</v>
      </c>
      <c r="G792" s="872"/>
      <c r="H792" s="872">
        <v>2014</v>
      </c>
      <c r="I792" s="872"/>
      <c r="J792" s="872">
        <v>122379</v>
      </c>
      <c r="K792" s="872"/>
      <c r="L792" s="764" t="s">
        <v>741</v>
      </c>
      <c r="M792" s="872"/>
      <c r="N792" s="872"/>
      <c r="O792" s="872"/>
      <c r="P792" s="872"/>
      <c r="Q792" s="872"/>
      <c r="R792" s="872"/>
      <c r="S792" s="872"/>
      <c r="T792" s="872"/>
      <c r="U792" s="872" t="s">
        <v>765</v>
      </c>
      <c r="V792" s="872"/>
      <c r="W792" s="872">
        <v>41641</v>
      </c>
      <c r="X792" s="872"/>
      <c r="Y792" s="872"/>
      <c r="Z792" s="872"/>
      <c r="AA792" s="872"/>
      <c r="AB792" s="872"/>
      <c r="AC792" s="872"/>
      <c r="AD792" s="872"/>
      <c r="AE792" s="872"/>
      <c r="AF792" s="872"/>
      <c r="AG792" s="872"/>
      <c r="AH792" s="872"/>
      <c r="AI792" s="872"/>
      <c r="AJ792" s="872"/>
      <c r="AK792" s="872"/>
      <c r="AL792" s="872"/>
      <c r="AM792" s="872"/>
      <c r="AN792" s="872"/>
      <c r="AO792" s="872"/>
      <c r="AP792" s="872"/>
      <c r="AQ792" s="872"/>
      <c r="AR792" s="872"/>
      <c r="AS792" s="872"/>
      <c r="AT792" s="872"/>
      <c r="AU792" s="872"/>
      <c r="AV792" s="872"/>
      <c r="AW792" s="872"/>
      <c r="AX792" s="872"/>
      <c r="AY792" s="872"/>
      <c r="AZ792" s="872"/>
      <c r="BA792" s="872">
        <v>6570.4777380793521</v>
      </c>
      <c r="BB792" s="872">
        <v>6570.4777380793521</v>
      </c>
      <c r="BC792" s="872">
        <v>6570.4777380793521</v>
      </c>
      <c r="BD792" s="872">
        <v>6570.4777380793521</v>
      </c>
      <c r="BE792" s="872">
        <v>6570.4777380793521</v>
      </c>
      <c r="BF792" s="872">
        <v>6570.4777380793521</v>
      </c>
      <c r="BG792" s="872">
        <v>6570.4777380793521</v>
      </c>
      <c r="BH792" s="872">
        <v>6570.4777380793521</v>
      </c>
      <c r="BI792" s="872">
        <v>6570.4777380793521</v>
      </c>
      <c r="BJ792" s="872">
        <v>6570.4777380793521</v>
      </c>
      <c r="BK792" s="872">
        <v>6570.4777380793521</v>
      </c>
      <c r="BL792" s="872">
        <v>6570.4777380793521</v>
      </c>
      <c r="BM792" s="872">
        <v>6570.4777380793521</v>
      </c>
      <c r="BN792" s="872">
        <v>6570.4777380793521</v>
      </c>
      <c r="BO792" s="872">
        <v>6570.4777380793521</v>
      </c>
      <c r="BP792" s="872">
        <v>6570.4777380793521</v>
      </c>
      <c r="BQ792" s="872">
        <v>6570.4777380793521</v>
      </c>
      <c r="BR792" s="872">
        <v>6570.4777380793521</v>
      </c>
      <c r="BS792" s="872">
        <v>6570.4777380793521</v>
      </c>
      <c r="BT792" s="872">
        <v>6570.4777380793521</v>
      </c>
      <c r="BU792" s="872">
        <v>6570.4777380793521</v>
      </c>
      <c r="BV792" s="872">
        <v>6570.4777380793521</v>
      </c>
      <c r="BW792" s="872">
        <v>6570.4777380793521</v>
      </c>
      <c r="BX792" s="872">
        <v>6570.4777380793521</v>
      </c>
      <c r="BY792" s="872">
        <v>6570.4777380793521</v>
      </c>
      <c r="BZ792" s="872">
        <v>6570.4777380793521</v>
      </c>
      <c r="CA792" s="872"/>
      <c r="CB792" s="872">
        <v>1.5180015179259931</v>
      </c>
      <c r="CC792" s="872">
        <v>1.5180015179259931</v>
      </c>
      <c r="CD792" s="872">
        <v>1.5180015179259931</v>
      </c>
      <c r="CE792" s="872">
        <v>1.5180015179259931</v>
      </c>
      <c r="CF792" s="872">
        <v>1.5180015179259931</v>
      </c>
      <c r="CG792" s="872">
        <v>1.5180015179259931</v>
      </c>
      <c r="CH792" s="872">
        <v>1.5180015179259931</v>
      </c>
      <c r="CI792" s="872">
        <v>1.5180015179259931</v>
      </c>
      <c r="CJ792" s="872">
        <v>1.5180015179259931</v>
      </c>
      <c r="CK792" s="872">
        <v>1.5180015179259931</v>
      </c>
      <c r="CL792" s="872">
        <v>1.5180015179259931</v>
      </c>
      <c r="CM792" s="872">
        <v>1.5180015179259931</v>
      </c>
      <c r="CN792" s="872">
        <v>1.5180015179259931</v>
      </c>
      <c r="CO792" s="872">
        <v>1.5180015179259931</v>
      </c>
      <c r="CP792" s="872">
        <v>1.5180015179259931</v>
      </c>
      <c r="CQ792" s="872">
        <v>1.5180015179259931</v>
      </c>
      <c r="CR792" s="872">
        <v>1.5180015179259931</v>
      </c>
      <c r="CS792" s="872">
        <v>1.5180015179259931</v>
      </c>
      <c r="CT792" s="872">
        <v>1.5180015179259931</v>
      </c>
      <c r="CU792" s="872">
        <v>1.5180015179259931</v>
      </c>
      <c r="CV792" s="872">
        <v>1.5180015179259931</v>
      </c>
      <c r="CW792" s="872">
        <v>1.5180015179259931</v>
      </c>
      <c r="CX792" s="872">
        <v>1.5180015179259931</v>
      </c>
      <c r="CY792" s="872">
        <v>1.5180015179259931</v>
      </c>
      <c r="CZ792" s="872">
        <v>1.5180015179259931</v>
      </c>
      <c r="DA792" s="872">
        <v>1.5180015179259931</v>
      </c>
    </row>
    <row r="793" spans="2:105">
      <c r="B793" s="872"/>
      <c r="C793" s="873" t="s">
        <v>682</v>
      </c>
      <c r="D793" s="872"/>
      <c r="E793" s="872" t="s">
        <v>22</v>
      </c>
      <c r="F793" s="872" t="s">
        <v>828</v>
      </c>
      <c r="G793" s="872"/>
      <c r="H793" s="872">
        <v>2014</v>
      </c>
      <c r="I793" s="872"/>
      <c r="J793" s="872">
        <v>123034</v>
      </c>
      <c r="K793" s="872"/>
      <c r="L793" s="764" t="s">
        <v>741</v>
      </c>
      <c r="M793" s="872"/>
      <c r="N793" s="872"/>
      <c r="O793" s="872"/>
      <c r="P793" s="872"/>
      <c r="Q793" s="872"/>
      <c r="R793" s="872"/>
      <c r="S793" s="872"/>
      <c r="T793" s="872"/>
      <c r="U793" s="872" t="s">
        <v>764</v>
      </c>
      <c r="V793" s="872"/>
      <c r="W793" s="872">
        <v>41654</v>
      </c>
      <c r="X793" s="872"/>
      <c r="Y793" s="872"/>
      <c r="Z793" s="872"/>
      <c r="AA793" s="872"/>
      <c r="AB793" s="872"/>
      <c r="AC793" s="872"/>
      <c r="AD793" s="872"/>
      <c r="AE793" s="872"/>
      <c r="AF793" s="872"/>
      <c r="AG793" s="872"/>
      <c r="AH793" s="872"/>
      <c r="AI793" s="872"/>
      <c r="AJ793" s="872"/>
      <c r="AK793" s="872"/>
      <c r="AL793" s="872"/>
      <c r="AM793" s="872"/>
      <c r="AN793" s="872"/>
      <c r="AO793" s="872"/>
      <c r="AP793" s="872"/>
      <c r="AQ793" s="872"/>
      <c r="AR793" s="872"/>
      <c r="AS793" s="872"/>
      <c r="AT793" s="872"/>
      <c r="AU793" s="872"/>
      <c r="AV793" s="872"/>
      <c r="AW793" s="872"/>
      <c r="AX793" s="872"/>
      <c r="AY793" s="872"/>
      <c r="AZ793" s="872"/>
      <c r="BA793" s="872">
        <v>1150.7249957875483</v>
      </c>
      <c r="BB793" s="872">
        <v>1150.7249957875483</v>
      </c>
      <c r="BC793" s="872">
        <v>1150.7249957875483</v>
      </c>
      <c r="BD793" s="872">
        <v>1150.7249957875483</v>
      </c>
      <c r="BE793" s="872">
        <v>1150.7249957875483</v>
      </c>
      <c r="BF793" s="872">
        <v>1150.7249957875483</v>
      </c>
      <c r="BG793" s="872">
        <v>1150.7249957875483</v>
      </c>
      <c r="BH793" s="872">
        <v>1150.7249957875483</v>
      </c>
      <c r="BI793" s="872">
        <v>1150.7249957875483</v>
      </c>
      <c r="BJ793" s="872">
        <v>1150.7249957875483</v>
      </c>
      <c r="BK793" s="872">
        <v>1150.7249957875483</v>
      </c>
      <c r="BL793" s="872">
        <v>1150.7249957875483</v>
      </c>
      <c r="BM793" s="872">
        <v>1150.7249957875483</v>
      </c>
      <c r="BN793" s="872">
        <v>1150.7249957875483</v>
      </c>
      <c r="BO793" s="872">
        <v>1150.7249957875483</v>
      </c>
      <c r="BP793" s="872">
        <v>1150.7249957875483</v>
      </c>
      <c r="BQ793" s="872">
        <v>1150.7249957875483</v>
      </c>
      <c r="BR793" s="872">
        <v>1150.7249957875483</v>
      </c>
      <c r="BS793" s="872">
        <v>1150.7249957875483</v>
      </c>
      <c r="BT793" s="872">
        <v>1150.7249957875483</v>
      </c>
      <c r="BU793" s="872">
        <v>1150.7249957875483</v>
      </c>
      <c r="BV793" s="872">
        <v>1150.7249957875483</v>
      </c>
      <c r="BW793" s="872">
        <v>1150.7249957875483</v>
      </c>
      <c r="BX793" s="872">
        <v>1150.7249957875483</v>
      </c>
      <c r="BY793" s="872">
        <v>1150.7249957875483</v>
      </c>
      <c r="BZ793" s="872">
        <v>1150.7249957875483</v>
      </c>
      <c r="CA793" s="872"/>
      <c r="CB793" s="872">
        <v>0.33033695573526989</v>
      </c>
      <c r="CC793" s="872">
        <v>0.33033695573526989</v>
      </c>
      <c r="CD793" s="872">
        <v>0.33033695573526989</v>
      </c>
      <c r="CE793" s="872">
        <v>0.33033695573526989</v>
      </c>
      <c r="CF793" s="872">
        <v>0.33033695573526989</v>
      </c>
      <c r="CG793" s="872">
        <v>0.33033695573526989</v>
      </c>
      <c r="CH793" s="872">
        <v>0.33033695573526989</v>
      </c>
      <c r="CI793" s="872">
        <v>0.33033695573526989</v>
      </c>
      <c r="CJ793" s="872">
        <v>0.33033695573526989</v>
      </c>
      <c r="CK793" s="872">
        <v>0.33033695573526989</v>
      </c>
      <c r="CL793" s="872">
        <v>0.33033695573526989</v>
      </c>
      <c r="CM793" s="872">
        <v>0.33033695573526989</v>
      </c>
      <c r="CN793" s="872">
        <v>0.33033695573526989</v>
      </c>
      <c r="CO793" s="872">
        <v>0.33033695573526989</v>
      </c>
      <c r="CP793" s="872">
        <v>0.33033695573526989</v>
      </c>
      <c r="CQ793" s="872">
        <v>0.33033695573526989</v>
      </c>
      <c r="CR793" s="872">
        <v>0.33033695573526989</v>
      </c>
      <c r="CS793" s="872">
        <v>0.33033695573526989</v>
      </c>
      <c r="CT793" s="872">
        <v>0.33033695573526989</v>
      </c>
      <c r="CU793" s="872">
        <v>0.33033695573526989</v>
      </c>
      <c r="CV793" s="872">
        <v>0.33033695573526989</v>
      </c>
      <c r="CW793" s="872">
        <v>0.33033695573526989</v>
      </c>
      <c r="CX793" s="872">
        <v>0.33033695573526989</v>
      </c>
      <c r="CY793" s="872">
        <v>0.33033695573526989</v>
      </c>
      <c r="CZ793" s="872">
        <v>0.33033695573526989</v>
      </c>
      <c r="DA793" s="872">
        <v>0.33033695573526989</v>
      </c>
    </row>
    <row r="794" spans="2:105">
      <c r="B794" s="872"/>
      <c r="C794" s="873" t="s">
        <v>682</v>
      </c>
      <c r="D794" s="872"/>
      <c r="E794" s="872" t="s">
        <v>22</v>
      </c>
      <c r="F794" s="872" t="s">
        <v>828</v>
      </c>
      <c r="G794" s="872"/>
      <c r="H794" s="872">
        <v>2014</v>
      </c>
      <c r="I794" s="872"/>
      <c r="J794" s="872">
        <v>123082</v>
      </c>
      <c r="K794" s="872"/>
      <c r="L794" s="764" t="s">
        <v>741</v>
      </c>
      <c r="M794" s="872"/>
      <c r="N794" s="872"/>
      <c r="O794" s="872"/>
      <c r="P794" s="872"/>
      <c r="Q794" s="872"/>
      <c r="R794" s="872"/>
      <c r="S794" s="872"/>
      <c r="T794" s="872"/>
      <c r="U794" s="872" t="s">
        <v>763</v>
      </c>
      <c r="V794" s="872"/>
      <c r="W794" s="872">
        <v>41712</v>
      </c>
      <c r="X794" s="872"/>
      <c r="Y794" s="872"/>
      <c r="Z794" s="872"/>
      <c r="AA794" s="872"/>
      <c r="AB794" s="872"/>
      <c r="AC794" s="872"/>
      <c r="AD794" s="872"/>
      <c r="AE794" s="872"/>
      <c r="AF794" s="872"/>
      <c r="AG794" s="872"/>
      <c r="AH794" s="872"/>
      <c r="AI794" s="872"/>
      <c r="AJ794" s="872"/>
      <c r="AK794" s="872"/>
      <c r="AL794" s="872"/>
      <c r="AM794" s="872"/>
      <c r="AN794" s="872"/>
      <c r="AO794" s="872"/>
      <c r="AP794" s="872"/>
      <c r="AQ794" s="872"/>
      <c r="AR794" s="872"/>
      <c r="AS794" s="872"/>
      <c r="AT794" s="872"/>
      <c r="AU794" s="872"/>
      <c r="AV794" s="872"/>
      <c r="AW794" s="872"/>
      <c r="AX794" s="872"/>
      <c r="AY794" s="872"/>
      <c r="AZ794" s="872"/>
      <c r="BA794" s="872">
        <v>9753.9453602232425</v>
      </c>
      <c r="BB794" s="872">
        <v>9753.9453602232425</v>
      </c>
      <c r="BC794" s="872">
        <v>9753.9453602232425</v>
      </c>
      <c r="BD794" s="872">
        <v>9753.9453602232425</v>
      </c>
      <c r="BE794" s="872">
        <v>9753.9453602232425</v>
      </c>
      <c r="BF794" s="872">
        <v>9753.9453602232425</v>
      </c>
      <c r="BG794" s="872">
        <v>9753.9453602232425</v>
      </c>
      <c r="BH794" s="872">
        <v>9753.9453602232425</v>
      </c>
      <c r="BI794" s="872">
        <v>9753.9453602232425</v>
      </c>
      <c r="BJ794" s="872">
        <v>9753.9453602232425</v>
      </c>
      <c r="BK794" s="872">
        <v>9753.9453602232425</v>
      </c>
      <c r="BL794" s="872">
        <v>9753.9453602232425</v>
      </c>
      <c r="BM794" s="872">
        <v>9753.9453602232425</v>
      </c>
      <c r="BN794" s="872">
        <v>9753.9453602232425</v>
      </c>
      <c r="BO794" s="872">
        <v>9753.9453602232425</v>
      </c>
      <c r="BP794" s="872">
        <v>9753.9453602232425</v>
      </c>
      <c r="BQ794" s="872">
        <v>9753.9453602232425</v>
      </c>
      <c r="BR794" s="872">
        <v>9753.9453602232425</v>
      </c>
      <c r="BS794" s="872">
        <v>9753.9453602232425</v>
      </c>
      <c r="BT794" s="872">
        <v>9753.9453602232425</v>
      </c>
      <c r="BU794" s="872">
        <v>9753.9453602232425</v>
      </c>
      <c r="BV794" s="872">
        <v>9753.9453602232425</v>
      </c>
      <c r="BW794" s="872">
        <v>9753.9453602232425</v>
      </c>
      <c r="BX794" s="872">
        <v>9753.9453602232425</v>
      </c>
      <c r="BY794" s="872">
        <v>9753.9453602232425</v>
      </c>
      <c r="BZ794" s="872">
        <v>9753.9453602232425</v>
      </c>
      <c r="CA794" s="872"/>
      <c r="CB794" s="872">
        <v>0.40611971998689972</v>
      </c>
      <c r="CC794" s="872">
        <v>0.40611971998689972</v>
      </c>
      <c r="CD794" s="872">
        <v>0.40611971998689972</v>
      </c>
      <c r="CE794" s="872">
        <v>0.40611971998689972</v>
      </c>
      <c r="CF794" s="872">
        <v>0.40611971998689972</v>
      </c>
      <c r="CG794" s="872">
        <v>0.40611971998689972</v>
      </c>
      <c r="CH794" s="872">
        <v>0.40611971998689972</v>
      </c>
      <c r="CI794" s="872">
        <v>0.40611971998689972</v>
      </c>
      <c r="CJ794" s="872">
        <v>0.40611971998689972</v>
      </c>
      <c r="CK794" s="872">
        <v>0.40611971998689972</v>
      </c>
      <c r="CL794" s="872">
        <v>0.40611971998689972</v>
      </c>
      <c r="CM794" s="872">
        <v>0.40611971998689972</v>
      </c>
      <c r="CN794" s="872">
        <v>0.40611971998689972</v>
      </c>
      <c r="CO794" s="872">
        <v>0.40611971998689972</v>
      </c>
      <c r="CP794" s="872">
        <v>0.40611971998689972</v>
      </c>
      <c r="CQ794" s="872">
        <v>0.40611971998689972</v>
      </c>
      <c r="CR794" s="872">
        <v>0.40611971998689972</v>
      </c>
      <c r="CS794" s="872">
        <v>0.40611971998689972</v>
      </c>
      <c r="CT794" s="872">
        <v>0.40611971998689972</v>
      </c>
      <c r="CU794" s="872">
        <v>0.40611971998689972</v>
      </c>
      <c r="CV794" s="872">
        <v>0.40611971998689972</v>
      </c>
      <c r="CW794" s="872">
        <v>0.40611971998689972</v>
      </c>
      <c r="CX794" s="872">
        <v>0.40611971998689972</v>
      </c>
      <c r="CY794" s="872">
        <v>0.40611971998689972</v>
      </c>
      <c r="CZ794" s="872">
        <v>0.40611971998689972</v>
      </c>
      <c r="DA794" s="872">
        <v>0.40611971998689972</v>
      </c>
    </row>
    <row r="795" spans="2:105">
      <c r="B795" s="872"/>
      <c r="C795" s="873" t="s">
        <v>682</v>
      </c>
      <c r="D795" s="872"/>
      <c r="E795" s="872" t="s">
        <v>22</v>
      </c>
      <c r="F795" s="872" t="s">
        <v>828</v>
      </c>
      <c r="G795" s="872"/>
      <c r="H795" s="872">
        <v>2014</v>
      </c>
      <c r="I795" s="872"/>
      <c r="J795" s="872">
        <v>126057</v>
      </c>
      <c r="K795" s="872"/>
      <c r="L795" s="764" t="s">
        <v>741</v>
      </c>
      <c r="M795" s="872"/>
      <c r="N795" s="872"/>
      <c r="O795" s="872"/>
      <c r="P795" s="872"/>
      <c r="Q795" s="872"/>
      <c r="R795" s="872"/>
      <c r="S795" s="872"/>
      <c r="T795" s="872"/>
      <c r="U795" s="872" t="s">
        <v>765</v>
      </c>
      <c r="V795" s="872"/>
      <c r="W795" s="872">
        <v>41781</v>
      </c>
      <c r="X795" s="872"/>
      <c r="Y795" s="872"/>
      <c r="Z795" s="872"/>
      <c r="AA795" s="872"/>
      <c r="AB795" s="872"/>
      <c r="AC795" s="872"/>
      <c r="AD795" s="872"/>
      <c r="AE795" s="872"/>
      <c r="AF795" s="872"/>
      <c r="AG795" s="872"/>
      <c r="AH795" s="872"/>
      <c r="AI795" s="872"/>
      <c r="AJ795" s="872"/>
      <c r="AK795" s="872"/>
      <c r="AL795" s="872"/>
      <c r="AM795" s="872"/>
      <c r="AN795" s="872"/>
      <c r="AO795" s="872"/>
      <c r="AP795" s="872"/>
      <c r="AQ795" s="872"/>
      <c r="AR795" s="872"/>
      <c r="AS795" s="872"/>
      <c r="AT795" s="872"/>
      <c r="AU795" s="872"/>
      <c r="AV795" s="872"/>
      <c r="AW795" s="872"/>
      <c r="AX795" s="872"/>
      <c r="AY795" s="872"/>
      <c r="AZ795" s="872"/>
      <c r="BA795" s="872">
        <v>4023.0292992479426</v>
      </c>
      <c r="BB795" s="872">
        <v>4023.0292992479426</v>
      </c>
      <c r="BC795" s="872">
        <v>4023.0292992479426</v>
      </c>
      <c r="BD795" s="872">
        <v>4023.0292992479426</v>
      </c>
      <c r="BE795" s="872">
        <v>4023.0292992479426</v>
      </c>
      <c r="BF795" s="872">
        <v>4023.0292992479426</v>
      </c>
      <c r="BG795" s="872">
        <v>4023.0292992479426</v>
      </c>
      <c r="BH795" s="872">
        <v>4023.0292992479426</v>
      </c>
      <c r="BI795" s="872">
        <v>4023.0292992479426</v>
      </c>
      <c r="BJ795" s="872">
        <v>4023.0292992479426</v>
      </c>
      <c r="BK795" s="872">
        <v>4023.0292992479426</v>
      </c>
      <c r="BL795" s="872">
        <v>4023.0292992479426</v>
      </c>
      <c r="BM795" s="872">
        <v>4023.0292992479426</v>
      </c>
      <c r="BN795" s="872">
        <v>4023.0292992479426</v>
      </c>
      <c r="BO795" s="872">
        <v>4023.0292992479426</v>
      </c>
      <c r="BP795" s="872">
        <v>4023.0292992479426</v>
      </c>
      <c r="BQ795" s="872">
        <v>4023.0292992479426</v>
      </c>
      <c r="BR795" s="872">
        <v>4023.0292992479426</v>
      </c>
      <c r="BS795" s="872">
        <v>4023.0292992479426</v>
      </c>
      <c r="BT795" s="872">
        <v>4023.0292992479426</v>
      </c>
      <c r="BU795" s="872">
        <v>4023.0292992479426</v>
      </c>
      <c r="BV795" s="872">
        <v>4023.0292992479426</v>
      </c>
      <c r="BW795" s="872">
        <v>4023.0292992479426</v>
      </c>
      <c r="BX795" s="872">
        <v>4023.0292992479426</v>
      </c>
      <c r="BY795" s="872">
        <v>4023.0292992479426</v>
      </c>
      <c r="BZ795" s="872">
        <v>4023.0292992479426</v>
      </c>
      <c r="CA795" s="872"/>
      <c r="CB795" s="872">
        <v>0.72600072596460552</v>
      </c>
      <c r="CC795" s="872">
        <v>0.72600072596460552</v>
      </c>
      <c r="CD795" s="872">
        <v>0.72600072596460552</v>
      </c>
      <c r="CE795" s="872">
        <v>0.72600072596460552</v>
      </c>
      <c r="CF795" s="872">
        <v>0.72600072596460552</v>
      </c>
      <c r="CG795" s="872">
        <v>0.72600072596460552</v>
      </c>
      <c r="CH795" s="872">
        <v>0.72600072596460552</v>
      </c>
      <c r="CI795" s="872">
        <v>0.72600072596460552</v>
      </c>
      <c r="CJ795" s="872">
        <v>0.72600072596460552</v>
      </c>
      <c r="CK795" s="872">
        <v>0.72600072596460552</v>
      </c>
      <c r="CL795" s="872">
        <v>0.72600072596460552</v>
      </c>
      <c r="CM795" s="872">
        <v>0.72600072596460552</v>
      </c>
      <c r="CN795" s="872">
        <v>0.72600072596460552</v>
      </c>
      <c r="CO795" s="872">
        <v>0.72600072596460552</v>
      </c>
      <c r="CP795" s="872">
        <v>0.72600072596460552</v>
      </c>
      <c r="CQ795" s="872">
        <v>0.72600072596460552</v>
      </c>
      <c r="CR795" s="872">
        <v>0.72600072596460552</v>
      </c>
      <c r="CS795" s="872">
        <v>0.72600072596460552</v>
      </c>
      <c r="CT795" s="872">
        <v>0.72600072596460552</v>
      </c>
      <c r="CU795" s="872">
        <v>0.72600072596460552</v>
      </c>
      <c r="CV795" s="872">
        <v>0.72600072596460552</v>
      </c>
      <c r="CW795" s="872">
        <v>0.72600072596460552</v>
      </c>
      <c r="CX795" s="872">
        <v>0.72600072596460552</v>
      </c>
      <c r="CY795" s="872">
        <v>0.72600072596460552</v>
      </c>
      <c r="CZ795" s="872">
        <v>0.72600072596460552</v>
      </c>
      <c r="DA795" s="872">
        <v>0.72600072596460552</v>
      </c>
    </row>
    <row r="796" spans="2:105">
      <c r="B796" s="872"/>
      <c r="C796" s="873" t="s">
        <v>682</v>
      </c>
      <c r="D796" s="872"/>
      <c r="E796" s="872" t="s">
        <v>22</v>
      </c>
      <c r="F796" s="872" t="s">
        <v>828</v>
      </c>
      <c r="G796" s="872"/>
      <c r="H796" s="872">
        <v>2014</v>
      </c>
      <c r="I796" s="872"/>
      <c r="J796" s="872">
        <v>127055</v>
      </c>
      <c r="K796" s="872"/>
      <c r="L796" s="764" t="s">
        <v>741</v>
      </c>
      <c r="M796" s="872"/>
      <c r="N796" s="872"/>
      <c r="O796" s="872"/>
      <c r="P796" s="872"/>
      <c r="Q796" s="872"/>
      <c r="R796" s="872"/>
      <c r="S796" s="872"/>
      <c r="T796" s="872"/>
      <c r="U796" s="872" t="s">
        <v>765</v>
      </c>
      <c r="V796" s="872"/>
      <c r="W796" s="872">
        <v>41754</v>
      </c>
      <c r="X796" s="872"/>
      <c r="Y796" s="872"/>
      <c r="Z796" s="872"/>
      <c r="AA796" s="872"/>
      <c r="AB796" s="872"/>
      <c r="AC796" s="872"/>
      <c r="AD796" s="872"/>
      <c r="AE796" s="872"/>
      <c r="AF796" s="872"/>
      <c r="AG796" s="872"/>
      <c r="AH796" s="872"/>
      <c r="AI796" s="872"/>
      <c r="AJ796" s="872"/>
      <c r="AK796" s="872"/>
      <c r="AL796" s="872"/>
      <c r="AM796" s="872"/>
      <c r="AN796" s="872"/>
      <c r="AO796" s="872"/>
      <c r="AP796" s="872"/>
      <c r="AQ796" s="872"/>
      <c r="AR796" s="872"/>
      <c r="AS796" s="872"/>
      <c r="AT796" s="872"/>
      <c r="AU796" s="872"/>
      <c r="AV796" s="872"/>
      <c r="AW796" s="872"/>
      <c r="AX796" s="872"/>
      <c r="AY796" s="872"/>
      <c r="AZ796" s="872"/>
      <c r="BA796" s="872">
        <v>2252.1559727384956</v>
      </c>
      <c r="BB796" s="872">
        <v>2252.1559727384956</v>
      </c>
      <c r="BC796" s="872">
        <v>2252.1559727384956</v>
      </c>
      <c r="BD796" s="872">
        <v>2252.1559727384956</v>
      </c>
      <c r="BE796" s="872">
        <v>2252.1559727384956</v>
      </c>
      <c r="BF796" s="872">
        <v>2252.1559727384956</v>
      </c>
      <c r="BG796" s="872">
        <v>2252.1559727384956</v>
      </c>
      <c r="BH796" s="872">
        <v>2252.1559727384956</v>
      </c>
      <c r="BI796" s="872">
        <v>2252.1559727384956</v>
      </c>
      <c r="BJ796" s="872">
        <v>2252.1559727384956</v>
      </c>
      <c r="BK796" s="872">
        <v>2252.1559727384956</v>
      </c>
      <c r="BL796" s="872">
        <v>2252.1559727384956</v>
      </c>
      <c r="BM796" s="872">
        <v>2252.1559727384956</v>
      </c>
      <c r="BN796" s="872">
        <v>2252.1559727384956</v>
      </c>
      <c r="BO796" s="872">
        <v>2252.1559727384956</v>
      </c>
      <c r="BP796" s="872">
        <v>2252.1559727384956</v>
      </c>
      <c r="BQ796" s="872">
        <v>2252.1559727384956</v>
      </c>
      <c r="BR796" s="872">
        <v>2252.1559727384956</v>
      </c>
      <c r="BS796" s="872">
        <v>2252.1559727384956</v>
      </c>
      <c r="BT796" s="872">
        <v>2252.1559727384956</v>
      </c>
      <c r="BU796" s="872">
        <v>2252.1559727384956</v>
      </c>
      <c r="BV796" s="872">
        <v>2252.1559727384956</v>
      </c>
      <c r="BW796" s="872">
        <v>2252.1559727384956</v>
      </c>
      <c r="BX796" s="872">
        <v>2252.1559727384956</v>
      </c>
      <c r="BY796" s="872">
        <v>2252.1559727384956</v>
      </c>
      <c r="BZ796" s="872">
        <v>2252.1559727384956</v>
      </c>
      <c r="CA796" s="872"/>
      <c r="CB796" s="872">
        <v>0.79200079196138762</v>
      </c>
      <c r="CC796" s="872">
        <v>0.79200079196138762</v>
      </c>
      <c r="CD796" s="872">
        <v>0.79200079196138762</v>
      </c>
      <c r="CE796" s="872">
        <v>0.79200079196138762</v>
      </c>
      <c r="CF796" s="872">
        <v>0.79200079196138762</v>
      </c>
      <c r="CG796" s="872">
        <v>0.79200079196138762</v>
      </c>
      <c r="CH796" s="872">
        <v>0.79200079196138762</v>
      </c>
      <c r="CI796" s="872">
        <v>0.79200079196138762</v>
      </c>
      <c r="CJ796" s="872">
        <v>0.79200079196138762</v>
      </c>
      <c r="CK796" s="872">
        <v>0.79200079196138762</v>
      </c>
      <c r="CL796" s="872">
        <v>0.79200079196138762</v>
      </c>
      <c r="CM796" s="872">
        <v>0.79200079196138762</v>
      </c>
      <c r="CN796" s="872">
        <v>0.79200079196138762</v>
      </c>
      <c r="CO796" s="872">
        <v>0.79200079196138762</v>
      </c>
      <c r="CP796" s="872">
        <v>0.79200079196138762</v>
      </c>
      <c r="CQ796" s="872">
        <v>0.79200079196138762</v>
      </c>
      <c r="CR796" s="872">
        <v>0.79200079196138762</v>
      </c>
      <c r="CS796" s="872">
        <v>0.79200079196138762</v>
      </c>
      <c r="CT796" s="872">
        <v>0.79200079196138762</v>
      </c>
      <c r="CU796" s="872">
        <v>0.79200079196138762</v>
      </c>
      <c r="CV796" s="872">
        <v>0.79200079196138762</v>
      </c>
      <c r="CW796" s="872">
        <v>0.79200079196138762</v>
      </c>
      <c r="CX796" s="872">
        <v>0.79200079196138762</v>
      </c>
      <c r="CY796" s="872">
        <v>0.79200079196138762</v>
      </c>
      <c r="CZ796" s="872">
        <v>0.79200079196138762</v>
      </c>
      <c r="DA796" s="872">
        <v>0.79200079196138762</v>
      </c>
    </row>
    <row r="797" spans="2:105">
      <c r="B797" s="872"/>
      <c r="C797" s="873" t="s">
        <v>682</v>
      </c>
      <c r="D797" s="872"/>
      <c r="E797" s="872" t="s">
        <v>22</v>
      </c>
      <c r="F797" s="872" t="s">
        <v>828</v>
      </c>
      <c r="G797" s="872"/>
      <c r="H797" s="872">
        <v>2014</v>
      </c>
      <c r="I797" s="872"/>
      <c r="J797" s="872">
        <v>127375</v>
      </c>
      <c r="K797" s="872"/>
      <c r="L797" s="764" t="s">
        <v>741</v>
      </c>
      <c r="M797" s="872"/>
      <c r="N797" s="872"/>
      <c r="O797" s="872"/>
      <c r="P797" s="872"/>
      <c r="Q797" s="872"/>
      <c r="R797" s="872"/>
      <c r="S797" s="872"/>
      <c r="T797" s="872"/>
      <c r="U797" s="872" t="s">
        <v>765</v>
      </c>
      <c r="V797" s="872"/>
      <c r="W797" s="872">
        <v>41836</v>
      </c>
      <c r="X797" s="872"/>
      <c r="Y797" s="872"/>
      <c r="Z797" s="872"/>
      <c r="AA797" s="872"/>
      <c r="AB797" s="872"/>
      <c r="AC797" s="872"/>
      <c r="AD797" s="872"/>
      <c r="AE797" s="872"/>
      <c r="AF797" s="872"/>
      <c r="AG797" s="872"/>
      <c r="AH797" s="872"/>
      <c r="AI797" s="872"/>
      <c r="AJ797" s="872"/>
      <c r="AK797" s="872"/>
      <c r="AL797" s="872"/>
      <c r="AM797" s="872"/>
      <c r="AN797" s="872"/>
      <c r="AO797" s="872"/>
      <c r="AP797" s="872"/>
      <c r="AQ797" s="872"/>
      <c r="AR797" s="872"/>
      <c r="AS797" s="872"/>
      <c r="AT797" s="872"/>
      <c r="AU797" s="872"/>
      <c r="AV797" s="872"/>
      <c r="AW797" s="872"/>
      <c r="AX797" s="872"/>
      <c r="AY797" s="872"/>
      <c r="AZ797" s="872"/>
      <c r="BA797" s="872">
        <v>1943.152174438535</v>
      </c>
      <c r="BB797" s="872">
        <v>1943.152174438535</v>
      </c>
      <c r="BC797" s="872">
        <v>1943.152174438535</v>
      </c>
      <c r="BD797" s="872">
        <v>1943.152174438535</v>
      </c>
      <c r="BE797" s="872">
        <v>1943.152174438535</v>
      </c>
      <c r="BF797" s="872">
        <v>1943.152174438535</v>
      </c>
      <c r="BG797" s="872">
        <v>1943.152174438535</v>
      </c>
      <c r="BH797" s="872">
        <v>1943.152174438535</v>
      </c>
      <c r="BI797" s="872">
        <v>1943.152174438535</v>
      </c>
      <c r="BJ797" s="872">
        <v>1943.152174438535</v>
      </c>
      <c r="BK797" s="872">
        <v>1943.152174438535</v>
      </c>
      <c r="BL797" s="872">
        <v>1943.152174438535</v>
      </c>
      <c r="BM797" s="872">
        <v>1943.152174438535</v>
      </c>
      <c r="BN797" s="872">
        <v>1943.152174438535</v>
      </c>
      <c r="BO797" s="872">
        <v>1943.152174438535</v>
      </c>
      <c r="BP797" s="872">
        <v>1943.152174438535</v>
      </c>
      <c r="BQ797" s="872">
        <v>1943.152174438535</v>
      </c>
      <c r="BR797" s="872">
        <v>1943.152174438535</v>
      </c>
      <c r="BS797" s="872">
        <v>1943.152174438535</v>
      </c>
      <c r="BT797" s="872">
        <v>1943.152174438535</v>
      </c>
      <c r="BU797" s="872">
        <v>1943.152174438535</v>
      </c>
      <c r="BV797" s="872">
        <v>1943.152174438535</v>
      </c>
      <c r="BW797" s="872">
        <v>1943.152174438535</v>
      </c>
      <c r="BX797" s="872">
        <v>1943.152174438535</v>
      </c>
      <c r="BY797" s="872">
        <v>1943.152174438535</v>
      </c>
      <c r="BZ797" s="872">
        <v>1943.152174438535</v>
      </c>
      <c r="CA797" s="872"/>
      <c r="CB797" s="872">
        <v>2.6748566847984989</v>
      </c>
      <c r="CC797" s="872">
        <v>2.6748566847984989</v>
      </c>
      <c r="CD797" s="872">
        <v>2.6748566847984989</v>
      </c>
      <c r="CE797" s="872">
        <v>2.6748566847984989</v>
      </c>
      <c r="CF797" s="872">
        <v>2.6748566847984989</v>
      </c>
      <c r="CG797" s="872">
        <v>2.6748566847984989</v>
      </c>
      <c r="CH797" s="872">
        <v>2.6748566847984989</v>
      </c>
      <c r="CI797" s="872">
        <v>2.6748566847984989</v>
      </c>
      <c r="CJ797" s="872">
        <v>2.6748566847984989</v>
      </c>
      <c r="CK797" s="872">
        <v>2.6748566847984989</v>
      </c>
      <c r="CL797" s="872">
        <v>2.6748566847984989</v>
      </c>
      <c r="CM797" s="872">
        <v>2.6748566847984989</v>
      </c>
      <c r="CN797" s="872">
        <v>2.6748566847984989</v>
      </c>
      <c r="CO797" s="872">
        <v>2.6748566847984989</v>
      </c>
      <c r="CP797" s="872">
        <v>2.6748566847984989</v>
      </c>
      <c r="CQ797" s="872">
        <v>2.6748566847984989</v>
      </c>
      <c r="CR797" s="872">
        <v>2.6748566847984989</v>
      </c>
      <c r="CS797" s="872">
        <v>2.6748566847984989</v>
      </c>
      <c r="CT797" s="872">
        <v>2.6748566847984989</v>
      </c>
      <c r="CU797" s="872">
        <v>2.6748566847984989</v>
      </c>
      <c r="CV797" s="872">
        <v>2.6748566847984989</v>
      </c>
      <c r="CW797" s="872">
        <v>2.6748566847984989</v>
      </c>
      <c r="CX797" s="872">
        <v>2.6748566847984989</v>
      </c>
      <c r="CY797" s="872">
        <v>2.6748566847984989</v>
      </c>
      <c r="CZ797" s="872">
        <v>2.6748566847984989</v>
      </c>
      <c r="DA797" s="872">
        <v>2.6748566847984989</v>
      </c>
    </row>
    <row r="798" spans="2:105">
      <c r="B798" s="872"/>
      <c r="C798" s="873" t="s">
        <v>682</v>
      </c>
      <c r="D798" s="872"/>
      <c r="E798" s="872" t="s">
        <v>22</v>
      </c>
      <c r="F798" s="872" t="s">
        <v>828</v>
      </c>
      <c r="G798" s="872"/>
      <c r="H798" s="872">
        <v>2014</v>
      </c>
      <c r="I798" s="872"/>
      <c r="J798" s="872">
        <v>127537</v>
      </c>
      <c r="K798" s="872"/>
      <c r="L798" s="764" t="s">
        <v>741</v>
      </c>
      <c r="M798" s="872"/>
      <c r="N798" s="872"/>
      <c r="O798" s="872"/>
      <c r="P798" s="872"/>
      <c r="Q798" s="872"/>
      <c r="R798" s="872"/>
      <c r="S798" s="872"/>
      <c r="T798" s="872"/>
      <c r="U798" s="872" t="s">
        <v>764</v>
      </c>
      <c r="V798" s="872"/>
      <c r="W798" s="872">
        <v>41754</v>
      </c>
      <c r="X798" s="872"/>
      <c r="Y798" s="872"/>
      <c r="Z798" s="872"/>
      <c r="AA798" s="872"/>
      <c r="AB798" s="872"/>
      <c r="AC798" s="872"/>
      <c r="AD798" s="872"/>
      <c r="AE798" s="872"/>
      <c r="AF798" s="872"/>
      <c r="AG798" s="872"/>
      <c r="AH798" s="872"/>
      <c r="AI798" s="872"/>
      <c r="AJ798" s="872"/>
      <c r="AK798" s="872"/>
      <c r="AL798" s="872"/>
      <c r="AM798" s="872"/>
      <c r="AN798" s="872"/>
      <c r="AO798" s="872"/>
      <c r="AP798" s="872"/>
      <c r="AQ798" s="872"/>
      <c r="AR798" s="872"/>
      <c r="AS798" s="872"/>
      <c r="AT798" s="872"/>
      <c r="AU798" s="872"/>
      <c r="AV798" s="872"/>
      <c r="AW798" s="872"/>
      <c r="AX798" s="872"/>
      <c r="AY798" s="872"/>
      <c r="AZ798" s="872"/>
      <c r="BA798" s="872">
        <v>704.2436974219795</v>
      </c>
      <c r="BB798" s="872">
        <v>704.2436974219795</v>
      </c>
      <c r="BC798" s="872">
        <v>704.2436974219795</v>
      </c>
      <c r="BD798" s="872">
        <v>704.2436974219795</v>
      </c>
      <c r="BE798" s="872">
        <v>704.2436974219795</v>
      </c>
      <c r="BF798" s="872">
        <v>704.2436974219795</v>
      </c>
      <c r="BG798" s="872">
        <v>704.2436974219795</v>
      </c>
      <c r="BH798" s="872">
        <v>704.2436974219795</v>
      </c>
      <c r="BI798" s="872">
        <v>704.2436974219795</v>
      </c>
      <c r="BJ798" s="872">
        <v>704.2436974219795</v>
      </c>
      <c r="BK798" s="872">
        <v>704.2436974219795</v>
      </c>
      <c r="BL798" s="872">
        <v>704.2436974219795</v>
      </c>
      <c r="BM798" s="872">
        <v>704.2436974219795</v>
      </c>
      <c r="BN798" s="872">
        <v>704.2436974219795</v>
      </c>
      <c r="BO798" s="872">
        <v>704.2436974219795</v>
      </c>
      <c r="BP798" s="872">
        <v>704.2436974219795</v>
      </c>
      <c r="BQ798" s="872">
        <v>704.2436974219795</v>
      </c>
      <c r="BR798" s="872">
        <v>704.2436974219795</v>
      </c>
      <c r="BS798" s="872">
        <v>704.2436974219795</v>
      </c>
      <c r="BT798" s="872">
        <v>704.2436974219795</v>
      </c>
      <c r="BU798" s="872">
        <v>704.2436974219795</v>
      </c>
      <c r="BV798" s="872">
        <v>704.2436974219795</v>
      </c>
      <c r="BW798" s="872">
        <v>704.2436974219795</v>
      </c>
      <c r="BX798" s="872">
        <v>704.2436974219795</v>
      </c>
      <c r="BY798" s="872">
        <v>704.2436974219795</v>
      </c>
      <c r="BZ798" s="872">
        <v>704.2436974219795</v>
      </c>
      <c r="CA798" s="872"/>
      <c r="CB798" s="872">
        <v>0.20216621690998518</v>
      </c>
      <c r="CC798" s="872">
        <v>0.20216621690998518</v>
      </c>
      <c r="CD798" s="872">
        <v>0.20216621690998518</v>
      </c>
      <c r="CE798" s="872">
        <v>0.20216621690998518</v>
      </c>
      <c r="CF798" s="872">
        <v>0.20216621690998518</v>
      </c>
      <c r="CG798" s="872">
        <v>0.20216621690998518</v>
      </c>
      <c r="CH798" s="872">
        <v>0.20216621690998518</v>
      </c>
      <c r="CI798" s="872">
        <v>0.20216621690998518</v>
      </c>
      <c r="CJ798" s="872">
        <v>0.20216621690998518</v>
      </c>
      <c r="CK798" s="872">
        <v>0.20216621690998518</v>
      </c>
      <c r="CL798" s="872">
        <v>0.20216621690998518</v>
      </c>
      <c r="CM798" s="872">
        <v>0.20216621690998518</v>
      </c>
      <c r="CN798" s="872">
        <v>0.20216621690998518</v>
      </c>
      <c r="CO798" s="872">
        <v>0.20216621690998518</v>
      </c>
      <c r="CP798" s="872">
        <v>0.20216621690998518</v>
      </c>
      <c r="CQ798" s="872">
        <v>0.20216621690998518</v>
      </c>
      <c r="CR798" s="872">
        <v>0.20216621690998518</v>
      </c>
      <c r="CS798" s="872">
        <v>0.20216621690998518</v>
      </c>
      <c r="CT798" s="872">
        <v>0.20216621690998518</v>
      </c>
      <c r="CU798" s="872">
        <v>0.20216621690998518</v>
      </c>
      <c r="CV798" s="872">
        <v>0.20216621690998518</v>
      </c>
      <c r="CW798" s="872">
        <v>0.20216621690998518</v>
      </c>
      <c r="CX798" s="872">
        <v>0.20216621690998518</v>
      </c>
      <c r="CY798" s="872">
        <v>0.20216621690998518</v>
      </c>
      <c r="CZ798" s="872">
        <v>0.20216621690998518</v>
      </c>
      <c r="DA798" s="872">
        <v>0.20216621690998518</v>
      </c>
    </row>
    <row r="799" spans="2:105">
      <c r="B799" s="872"/>
      <c r="C799" s="873" t="s">
        <v>682</v>
      </c>
      <c r="D799" s="872"/>
      <c r="E799" s="872" t="s">
        <v>22</v>
      </c>
      <c r="F799" s="872" t="s">
        <v>828</v>
      </c>
      <c r="G799" s="872"/>
      <c r="H799" s="872">
        <v>2014</v>
      </c>
      <c r="I799" s="872"/>
      <c r="J799" s="872">
        <v>127603</v>
      </c>
      <c r="K799" s="872"/>
      <c r="L799" s="764" t="s">
        <v>741</v>
      </c>
      <c r="M799" s="872"/>
      <c r="N799" s="872"/>
      <c r="O799" s="872"/>
      <c r="P799" s="872"/>
      <c r="Q799" s="872"/>
      <c r="R799" s="872"/>
      <c r="S799" s="872"/>
      <c r="T799" s="872"/>
      <c r="U799" s="872" t="s">
        <v>764</v>
      </c>
      <c r="V799" s="872"/>
      <c r="W799" s="872">
        <v>41815</v>
      </c>
      <c r="X799" s="872"/>
      <c r="Y799" s="872"/>
      <c r="Z799" s="872"/>
      <c r="AA799" s="872"/>
      <c r="AB799" s="872"/>
      <c r="AC799" s="872"/>
      <c r="AD799" s="872"/>
      <c r="AE799" s="872"/>
      <c r="AF799" s="872"/>
      <c r="AG799" s="872"/>
      <c r="AH799" s="872"/>
      <c r="AI799" s="872"/>
      <c r="AJ799" s="872"/>
      <c r="AK799" s="872"/>
      <c r="AL799" s="872"/>
      <c r="AM799" s="872"/>
      <c r="AN799" s="872"/>
      <c r="AO799" s="872"/>
      <c r="AP799" s="872"/>
      <c r="AQ799" s="872"/>
      <c r="AR799" s="872"/>
      <c r="AS799" s="872"/>
      <c r="AT799" s="872"/>
      <c r="AU799" s="872"/>
      <c r="AV799" s="872"/>
      <c r="AW799" s="872"/>
      <c r="AX799" s="872"/>
      <c r="AY799" s="872"/>
      <c r="AZ799" s="872"/>
      <c r="BA799" s="872">
        <v>690.43499747252906</v>
      </c>
      <c r="BB799" s="872">
        <v>690.43499747252906</v>
      </c>
      <c r="BC799" s="872">
        <v>690.43499747252906</v>
      </c>
      <c r="BD799" s="872">
        <v>690.43499747252906</v>
      </c>
      <c r="BE799" s="872">
        <v>690.43499747252906</v>
      </c>
      <c r="BF799" s="872">
        <v>690.43499747252906</v>
      </c>
      <c r="BG799" s="872">
        <v>690.43499747252906</v>
      </c>
      <c r="BH799" s="872">
        <v>690.43499747252906</v>
      </c>
      <c r="BI799" s="872">
        <v>690.43499747252906</v>
      </c>
      <c r="BJ799" s="872">
        <v>690.43499747252906</v>
      </c>
      <c r="BK799" s="872">
        <v>690.43499747252906</v>
      </c>
      <c r="BL799" s="872">
        <v>690.43499747252906</v>
      </c>
      <c r="BM799" s="872">
        <v>690.43499747252906</v>
      </c>
      <c r="BN799" s="872">
        <v>690.43499747252906</v>
      </c>
      <c r="BO799" s="872">
        <v>690.43499747252906</v>
      </c>
      <c r="BP799" s="872">
        <v>690.43499747252906</v>
      </c>
      <c r="BQ799" s="872">
        <v>690.43499747252906</v>
      </c>
      <c r="BR799" s="872">
        <v>690.43499747252906</v>
      </c>
      <c r="BS799" s="872">
        <v>690.43499747252906</v>
      </c>
      <c r="BT799" s="872">
        <v>690.43499747252906</v>
      </c>
      <c r="BU799" s="872">
        <v>690.43499747252906</v>
      </c>
      <c r="BV799" s="872">
        <v>690.43499747252906</v>
      </c>
      <c r="BW799" s="872">
        <v>690.43499747252906</v>
      </c>
      <c r="BX799" s="872">
        <v>690.43499747252906</v>
      </c>
      <c r="BY799" s="872">
        <v>690.43499747252906</v>
      </c>
      <c r="BZ799" s="872">
        <v>690.43499747252906</v>
      </c>
      <c r="CA799" s="872"/>
      <c r="CB799" s="872">
        <v>0.19820217344116192</v>
      </c>
      <c r="CC799" s="872">
        <v>0.19820217344116192</v>
      </c>
      <c r="CD799" s="872">
        <v>0.19820217344116192</v>
      </c>
      <c r="CE799" s="872">
        <v>0.19820217344116192</v>
      </c>
      <c r="CF799" s="872">
        <v>0.19820217344116192</v>
      </c>
      <c r="CG799" s="872">
        <v>0.19820217344116192</v>
      </c>
      <c r="CH799" s="872">
        <v>0.19820217344116192</v>
      </c>
      <c r="CI799" s="872">
        <v>0.19820217344116192</v>
      </c>
      <c r="CJ799" s="872">
        <v>0.19820217344116192</v>
      </c>
      <c r="CK799" s="872">
        <v>0.19820217344116192</v>
      </c>
      <c r="CL799" s="872">
        <v>0.19820217344116192</v>
      </c>
      <c r="CM799" s="872">
        <v>0.19820217344116192</v>
      </c>
      <c r="CN799" s="872">
        <v>0.19820217344116192</v>
      </c>
      <c r="CO799" s="872">
        <v>0.19820217344116192</v>
      </c>
      <c r="CP799" s="872">
        <v>0.19820217344116192</v>
      </c>
      <c r="CQ799" s="872">
        <v>0.19820217344116192</v>
      </c>
      <c r="CR799" s="872">
        <v>0.19820217344116192</v>
      </c>
      <c r="CS799" s="872">
        <v>0.19820217344116192</v>
      </c>
      <c r="CT799" s="872">
        <v>0.19820217344116192</v>
      </c>
      <c r="CU799" s="872">
        <v>0.19820217344116192</v>
      </c>
      <c r="CV799" s="872">
        <v>0.19820217344116192</v>
      </c>
      <c r="CW799" s="872">
        <v>0.19820217344116192</v>
      </c>
      <c r="CX799" s="872">
        <v>0.19820217344116192</v>
      </c>
      <c r="CY799" s="872">
        <v>0.19820217344116192</v>
      </c>
      <c r="CZ799" s="872">
        <v>0.19820217344116192</v>
      </c>
      <c r="DA799" s="872">
        <v>0.19820217344116192</v>
      </c>
    </row>
    <row r="800" spans="2:105">
      <c r="B800" s="872"/>
      <c r="C800" s="873" t="s">
        <v>682</v>
      </c>
      <c r="D800" s="872"/>
      <c r="E800" s="872" t="s">
        <v>22</v>
      </c>
      <c r="F800" s="872" t="s">
        <v>828</v>
      </c>
      <c r="G800" s="872"/>
      <c r="H800" s="872">
        <v>2014</v>
      </c>
      <c r="I800" s="872"/>
      <c r="J800" s="872">
        <v>127603</v>
      </c>
      <c r="K800" s="872"/>
      <c r="L800" s="764" t="s">
        <v>741</v>
      </c>
      <c r="M800" s="872"/>
      <c r="N800" s="872"/>
      <c r="O800" s="872"/>
      <c r="P800" s="872"/>
      <c r="Q800" s="872"/>
      <c r="R800" s="872"/>
      <c r="S800" s="872"/>
      <c r="T800" s="872"/>
      <c r="U800" s="872" t="s">
        <v>764</v>
      </c>
      <c r="V800" s="872"/>
      <c r="W800" s="872">
        <v>41815</v>
      </c>
      <c r="X800" s="872"/>
      <c r="Y800" s="872"/>
      <c r="Z800" s="872"/>
      <c r="AA800" s="872"/>
      <c r="AB800" s="872"/>
      <c r="AC800" s="872"/>
      <c r="AD800" s="872"/>
      <c r="AE800" s="872"/>
      <c r="AF800" s="872"/>
      <c r="AG800" s="872"/>
      <c r="AH800" s="872"/>
      <c r="AI800" s="872"/>
      <c r="AJ800" s="872"/>
      <c r="AK800" s="872"/>
      <c r="AL800" s="872"/>
      <c r="AM800" s="872"/>
      <c r="AN800" s="872"/>
      <c r="AO800" s="872"/>
      <c r="AP800" s="872"/>
      <c r="AQ800" s="872"/>
      <c r="AR800" s="872"/>
      <c r="AS800" s="872"/>
      <c r="AT800" s="872"/>
      <c r="AU800" s="872"/>
      <c r="AV800" s="872"/>
      <c r="AW800" s="872"/>
      <c r="AX800" s="872"/>
      <c r="AY800" s="872"/>
      <c r="AZ800" s="872"/>
      <c r="BA800" s="872">
        <v>2271.5311416846203</v>
      </c>
      <c r="BB800" s="872">
        <v>2271.5311416846203</v>
      </c>
      <c r="BC800" s="872">
        <v>2271.5311416846203</v>
      </c>
      <c r="BD800" s="872">
        <v>2271.5311416846203</v>
      </c>
      <c r="BE800" s="872">
        <v>2271.5311416846203</v>
      </c>
      <c r="BF800" s="872">
        <v>2271.5311416846203</v>
      </c>
      <c r="BG800" s="872">
        <v>2271.5311416846203</v>
      </c>
      <c r="BH800" s="872">
        <v>2271.5311416846203</v>
      </c>
      <c r="BI800" s="872">
        <v>2271.5311416846203</v>
      </c>
      <c r="BJ800" s="872">
        <v>2271.5311416846203</v>
      </c>
      <c r="BK800" s="872">
        <v>2271.5311416846203</v>
      </c>
      <c r="BL800" s="872">
        <v>2271.5311416846203</v>
      </c>
      <c r="BM800" s="872">
        <v>2271.5311416846203</v>
      </c>
      <c r="BN800" s="872">
        <v>2271.5311416846203</v>
      </c>
      <c r="BO800" s="872">
        <v>2271.5311416846203</v>
      </c>
      <c r="BP800" s="872">
        <v>2271.5311416846203</v>
      </c>
      <c r="BQ800" s="872">
        <v>2271.5311416846203</v>
      </c>
      <c r="BR800" s="872">
        <v>2271.5311416846203</v>
      </c>
      <c r="BS800" s="872">
        <v>2271.5311416846203</v>
      </c>
      <c r="BT800" s="872">
        <v>2271.5311416846203</v>
      </c>
      <c r="BU800" s="872">
        <v>2271.5311416846203</v>
      </c>
      <c r="BV800" s="872">
        <v>2271.5311416846203</v>
      </c>
      <c r="BW800" s="872">
        <v>2271.5311416846203</v>
      </c>
      <c r="BX800" s="872">
        <v>2271.5311416846203</v>
      </c>
      <c r="BY800" s="872">
        <v>2271.5311416846203</v>
      </c>
      <c r="BZ800" s="872">
        <v>2271.5311416846203</v>
      </c>
      <c r="CA800" s="872"/>
      <c r="CB800" s="872">
        <v>0.65208515062142269</v>
      </c>
      <c r="CC800" s="872">
        <v>0.65208515062142269</v>
      </c>
      <c r="CD800" s="872">
        <v>0.65208515062142269</v>
      </c>
      <c r="CE800" s="872">
        <v>0.65208515062142269</v>
      </c>
      <c r="CF800" s="872">
        <v>0.65208515062142269</v>
      </c>
      <c r="CG800" s="872">
        <v>0.65208515062142269</v>
      </c>
      <c r="CH800" s="872">
        <v>0.65208515062142269</v>
      </c>
      <c r="CI800" s="872">
        <v>0.65208515062142269</v>
      </c>
      <c r="CJ800" s="872">
        <v>0.65208515062142269</v>
      </c>
      <c r="CK800" s="872">
        <v>0.65208515062142269</v>
      </c>
      <c r="CL800" s="872">
        <v>0.65208515062142269</v>
      </c>
      <c r="CM800" s="872">
        <v>0.65208515062142269</v>
      </c>
      <c r="CN800" s="872">
        <v>0.65208515062142269</v>
      </c>
      <c r="CO800" s="872">
        <v>0.65208515062142269</v>
      </c>
      <c r="CP800" s="872">
        <v>0.65208515062142269</v>
      </c>
      <c r="CQ800" s="872">
        <v>0.65208515062142269</v>
      </c>
      <c r="CR800" s="872">
        <v>0.65208515062142269</v>
      </c>
      <c r="CS800" s="872">
        <v>0.65208515062142269</v>
      </c>
      <c r="CT800" s="872">
        <v>0.65208515062142269</v>
      </c>
      <c r="CU800" s="872">
        <v>0.65208515062142269</v>
      </c>
      <c r="CV800" s="872">
        <v>0.65208515062142269</v>
      </c>
      <c r="CW800" s="872">
        <v>0.65208515062142269</v>
      </c>
      <c r="CX800" s="872">
        <v>0.65208515062142269</v>
      </c>
      <c r="CY800" s="872">
        <v>0.65208515062142269</v>
      </c>
      <c r="CZ800" s="872">
        <v>0.65208515062142269</v>
      </c>
      <c r="DA800" s="872">
        <v>0.65208515062142269</v>
      </c>
    </row>
    <row r="801" spans="2:105">
      <c r="B801" s="872"/>
      <c r="C801" s="873" t="s">
        <v>682</v>
      </c>
      <c r="D801" s="872"/>
      <c r="E801" s="872" t="s">
        <v>22</v>
      </c>
      <c r="F801" s="872" t="s">
        <v>828</v>
      </c>
      <c r="G801" s="872"/>
      <c r="H801" s="872">
        <v>2014</v>
      </c>
      <c r="I801" s="872"/>
      <c r="J801" s="872">
        <v>128515</v>
      </c>
      <c r="K801" s="872"/>
      <c r="L801" s="764" t="s">
        <v>741</v>
      </c>
      <c r="M801" s="872"/>
      <c r="N801" s="872"/>
      <c r="O801" s="872"/>
      <c r="P801" s="872"/>
      <c r="Q801" s="872"/>
      <c r="R801" s="872"/>
      <c r="S801" s="872"/>
      <c r="T801" s="872"/>
      <c r="U801" s="872" t="s">
        <v>764</v>
      </c>
      <c r="V801" s="872"/>
      <c r="W801" s="872">
        <v>41768</v>
      </c>
      <c r="X801" s="872"/>
      <c r="Y801" s="872"/>
      <c r="Z801" s="872"/>
      <c r="AA801" s="872"/>
      <c r="AB801" s="872"/>
      <c r="AC801" s="872"/>
      <c r="AD801" s="872"/>
      <c r="AE801" s="872"/>
      <c r="AF801" s="872"/>
      <c r="AG801" s="872"/>
      <c r="AH801" s="872"/>
      <c r="AI801" s="872"/>
      <c r="AJ801" s="872"/>
      <c r="AK801" s="872"/>
      <c r="AL801" s="872"/>
      <c r="AM801" s="872"/>
      <c r="AN801" s="872"/>
      <c r="AO801" s="872"/>
      <c r="AP801" s="872"/>
      <c r="AQ801" s="872"/>
      <c r="AR801" s="872"/>
      <c r="AS801" s="872"/>
      <c r="AT801" s="872"/>
      <c r="AU801" s="872"/>
      <c r="AV801" s="872"/>
      <c r="AW801" s="872"/>
      <c r="AX801" s="872"/>
      <c r="AY801" s="872"/>
      <c r="AZ801" s="872"/>
      <c r="BA801" s="872">
        <v>2596.0355904967091</v>
      </c>
      <c r="BB801" s="872">
        <v>2596.0355904967091</v>
      </c>
      <c r="BC801" s="872">
        <v>2596.0355904967091</v>
      </c>
      <c r="BD801" s="872">
        <v>2596.0355904967091</v>
      </c>
      <c r="BE801" s="872">
        <v>2596.0355904967091</v>
      </c>
      <c r="BF801" s="872">
        <v>2596.0355904967091</v>
      </c>
      <c r="BG801" s="872">
        <v>2596.0355904967091</v>
      </c>
      <c r="BH801" s="872">
        <v>2596.0355904967091</v>
      </c>
      <c r="BI801" s="872">
        <v>2596.0355904967091</v>
      </c>
      <c r="BJ801" s="872">
        <v>2596.0355904967091</v>
      </c>
      <c r="BK801" s="872">
        <v>2596.0355904967091</v>
      </c>
      <c r="BL801" s="872">
        <v>2596.0355904967091</v>
      </c>
      <c r="BM801" s="872">
        <v>2596.0355904967091</v>
      </c>
      <c r="BN801" s="872">
        <v>2596.0355904967091</v>
      </c>
      <c r="BO801" s="872">
        <v>2596.0355904967091</v>
      </c>
      <c r="BP801" s="872">
        <v>2596.0355904967091</v>
      </c>
      <c r="BQ801" s="872">
        <v>2596.0355904967091</v>
      </c>
      <c r="BR801" s="872">
        <v>2596.0355904967091</v>
      </c>
      <c r="BS801" s="872">
        <v>2596.0355904967091</v>
      </c>
      <c r="BT801" s="872">
        <v>2596.0355904967091</v>
      </c>
      <c r="BU801" s="872">
        <v>2596.0355904967091</v>
      </c>
      <c r="BV801" s="872">
        <v>2596.0355904967091</v>
      </c>
      <c r="BW801" s="872">
        <v>2596.0355904967091</v>
      </c>
      <c r="BX801" s="872">
        <v>2596.0355904967091</v>
      </c>
      <c r="BY801" s="872">
        <v>2596.0355904967091</v>
      </c>
      <c r="BZ801" s="872">
        <v>2596.0355904967091</v>
      </c>
      <c r="CA801" s="872"/>
      <c r="CB801" s="872">
        <v>0.7452401721387687</v>
      </c>
      <c r="CC801" s="872">
        <v>0.7452401721387687</v>
      </c>
      <c r="CD801" s="872">
        <v>0.7452401721387687</v>
      </c>
      <c r="CE801" s="872">
        <v>0.7452401721387687</v>
      </c>
      <c r="CF801" s="872">
        <v>0.7452401721387687</v>
      </c>
      <c r="CG801" s="872">
        <v>0.7452401721387687</v>
      </c>
      <c r="CH801" s="872">
        <v>0.7452401721387687</v>
      </c>
      <c r="CI801" s="872">
        <v>0.7452401721387687</v>
      </c>
      <c r="CJ801" s="872">
        <v>0.7452401721387687</v>
      </c>
      <c r="CK801" s="872">
        <v>0.7452401721387687</v>
      </c>
      <c r="CL801" s="872">
        <v>0.7452401721387687</v>
      </c>
      <c r="CM801" s="872">
        <v>0.7452401721387687</v>
      </c>
      <c r="CN801" s="872">
        <v>0.7452401721387687</v>
      </c>
      <c r="CO801" s="872">
        <v>0.7452401721387687</v>
      </c>
      <c r="CP801" s="872">
        <v>0.7452401721387687</v>
      </c>
      <c r="CQ801" s="872">
        <v>0.7452401721387687</v>
      </c>
      <c r="CR801" s="872">
        <v>0.7452401721387687</v>
      </c>
      <c r="CS801" s="872">
        <v>0.7452401721387687</v>
      </c>
      <c r="CT801" s="872">
        <v>0.7452401721387687</v>
      </c>
      <c r="CU801" s="872">
        <v>0.7452401721387687</v>
      </c>
      <c r="CV801" s="872">
        <v>0.7452401721387687</v>
      </c>
      <c r="CW801" s="872">
        <v>0.7452401721387687</v>
      </c>
      <c r="CX801" s="872">
        <v>0.7452401721387687</v>
      </c>
      <c r="CY801" s="872">
        <v>0.7452401721387687</v>
      </c>
      <c r="CZ801" s="872">
        <v>0.7452401721387687</v>
      </c>
      <c r="DA801" s="872">
        <v>0.7452401721387687</v>
      </c>
    </row>
    <row r="802" spans="2:105">
      <c r="B802" s="872"/>
      <c r="C802" s="873" t="s">
        <v>682</v>
      </c>
      <c r="D802" s="872"/>
      <c r="E802" s="872" t="s">
        <v>22</v>
      </c>
      <c r="F802" s="872" t="s">
        <v>828</v>
      </c>
      <c r="G802" s="872"/>
      <c r="H802" s="872">
        <v>2014</v>
      </c>
      <c r="I802" s="872"/>
      <c r="J802" s="872">
        <v>128636</v>
      </c>
      <c r="K802" s="872"/>
      <c r="L802" s="764" t="s">
        <v>741</v>
      </c>
      <c r="M802" s="872"/>
      <c r="N802" s="872"/>
      <c r="O802" s="872"/>
      <c r="P802" s="872"/>
      <c r="Q802" s="872"/>
      <c r="R802" s="872"/>
      <c r="S802" s="872"/>
      <c r="T802" s="872"/>
      <c r="U802" s="872" t="s">
        <v>764</v>
      </c>
      <c r="V802" s="872"/>
      <c r="W802" s="872">
        <v>41880</v>
      </c>
      <c r="X802" s="872"/>
      <c r="Y802" s="872"/>
      <c r="Z802" s="872"/>
      <c r="AA802" s="872"/>
      <c r="AB802" s="872"/>
      <c r="AC802" s="872"/>
      <c r="AD802" s="872"/>
      <c r="AE802" s="872"/>
      <c r="AF802" s="872"/>
      <c r="AG802" s="872"/>
      <c r="AH802" s="872"/>
      <c r="AI802" s="872"/>
      <c r="AJ802" s="872"/>
      <c r="AK802" s="872"/>
      <c r="AL802" s="872"/>
      <c r="AM802" s="872"/>
      <c r="AN802" s="872"/>
      <c r="AO802" s="872"/>
      <c r="AP802" s="872"/>
      <c r="AQ802" s="872"/>
      <c r="AR802" s="872"/>
      <c r="AS802" s="872"/>
      <c r="AT802" s="872"/>
      <c r="AU802" s="872"/>
      <c r="AV802" s="872"/>
      <c r="AW802" s="872"/>
      <c r="AX802" s="872"/>
      <c r="AY802" s="872"/>
      <c r="AZ802" s="872"/>
      <c r="BA802" s="872">
        <v>529.33349806227216</v>
      </c>
      <c r="BB802" s="872">
        <v>529.33349806227216</v>
      </c>
      <c r="BC802" s="872">
        <v>529.33349806227216</v>
      </c>
      <c r="BD802" s="872">
        <v>529.33349806227216</v>
      </c>
      <c r="BE802" s="872">
        <v>529.33349806227216</v>
      </c>
      <c r="BF802" s="872">
        <v>529.33349806227216</v>
      </c>
      <c r="BG802" s="872">
        <v>529.33349806227216</v>
      </c>
      <c r="BH802" s="872">
        <v>529.33349806227216</v>
      </c>
      <c r="BI802" s="872">
        <v>529.33349806227216</v>
      </c>
      <c r="BJ802" s="872">
        <v>529.33349806227216</v>
      </c>
      <c r="BK802" s="872">
        <v>529.33349806227216</v>
      </c>
      <c r="BL802" s="872">
        <v>529.33349806227216</v>
      </c>
      <c r="BM802" s="872">
        <v>529.33349806227216</v>
      </c>
      <c r="BN802" s="872">
        <v>529.33349806227216</v>
      </c>
      <c r="BO802" s="872">
        <v>529.33349806227216</v>
      </c>
      <c r="BP802" s="872">
        <v>529.33349806227216</v>
      </c>
      <c r="BQ802" s="872">
        <v>529.33349806227216</v>
      </c>
      <c r="BR802" s="872">
        <v>529.33349806227216</v>
      </c>
      <c r="BS802" s="872">
        <v>529.33349806227216</v>
      </c>
      <c r="BT802" s="872">
        <v>529.33349806227216</v>
      </c>
      <c r="BU802" s="872">
        <v>529.33349806227216</v>
      </c>
      <c r="BV802" s="872">
        <v>529.33349806227216</v>
      </c>
      <c r="BW802" s="872">
        <v>529.33349806227216</v>
      </c>
      <c r="BX802" s="872">
        <v>529.33349806227216</v>
      </c>
      <c r="BY802" s="872">
        <v>529.33349806227216</v>
      </c>
      <c r="BZ802" s="872">
        <v>529.33349806227216</v>
      </c>
      <c r="CA802" s="872"/>
      <c r="CB802" s="872">
        <v>0.15195499963822415</v>
      </c>
      <c r="CC802" s="872">
        <v>0.15195499963822415</v>
      </c>
      <c r="CD802" s="872">
        <v>0.15195499963822415</v>
      </c>
      <c r="CE802" s="872">
        <v>0.15195499963822415</v>
      </c>
      <c r="CF802" s="872">
        <v>0.15195499963822415</v>
      </c>
      <c r="CG802" s="872">
        <v>0.15195499963822415</v>
      </c>
      <c r="CH802" s="872">
        <v>0.15195499963822415</v>
      </c>
      <c r="CI802" s="872">
        <v>0.15195499963822415</v>
      </c>
      <c r="CJ802" s="872">
        <v>0.15195499963822415</v>
      </c>
      <c r="CK802" s="872">
        <v>0.15195499963822415</v>
      </c>
      <c r="CL802" s="872">
        <v>0.15195499963822415</v>
      </c>
      <c r="CM802" s="872">
        <v>0.15195499963822415</v>
      </c>
      <c r="CN802" s="872">
        <v>0.15195499963822415</v>
      </c>
      <c r="CO802" s="872">
        <v>0.15195499963822415</v>
      </c>
      <c r="CP802" s="872">
        <v>0.15195499963822415</v>
      </c>
      <c r="CQ802" s="872">
        <v>0.15195499963822415</v>
      </c>
      <c r="CR802" s="872">
        <v>0.15195499963822415</v>
      </c>
      <c r="CS802" s="872">
        <v>0.15195499963822415</v>
      </c>
      <c r="CT802" s="872">
        <v>0.15195499963822415</v>
      </c>
      <c r="CU802" s="872">
        <v>0.15195499963822415</v>
      </c>
      <c r="CV802" s="872">
        <v>0.15195499963822415</v>
      </c>
      <c r="CW802" s="872">
        <v>0.15195499963822415</v>
      </c>
      <c r="CX802" s="872">
        <v>0.15195499963822415</v>
      </c>
      <c r="CY802" s="872">
        <v>0.15195499963822415</v>
      </c>
      <c r="CZ802" s="872">
        <v>0.15195499963822415</v>
      </c>
      <c r="DA802" s="872">
        <v>0.15195499963822415</v>
      </c>
    </row>
    <row r="803" spans="2:105">
      <c r="B803" s="872"/>
      <c r="C803" s="873" t="s">
        <v>682</v>
      </c>
      <c r="D803" s="872"/>
      <c r="E803" s="872" t="s">
        <v>22</v>
      </c>
      <c r="F803" s="872" t="s">
        <v>828</v>
      </c>
      <c r="G803" s="872"/>
      <c r="H803" s="872">
        <v>2014</v>
      </c>
      <c r="I803" s="872"/>
      <c r="J803" s="872">
        <v>128636</v>
      </c>
      <c r="K803" s="872"/>
      <c r="L803" s="764" t="s">
        <v>741</v>
      </c>
      <c r="M803" s="872"/>
      <c r="N803" s="872"/>
      <c r="O803" s="872"/>
      <c r="P803" s="872"/>
      <c r="Q803" s="872"/>
      <c r="R803" s="872"/>
      <c r="S803" s="872"/>
      <c r="T803" s="872"/>
      <c r="U803" s="872" t="s">
        <v>764</v>
      </c>
      <c r="V803" s="872"/>
      <c r="W803" s="872">
        <v>41880</v>
      </c>
      <c r="X803" s="872"/>
      <c r="Y803" s="872"/>
      <c r="Z803" s="872"/>
      <c r="AA803" s="872"/>
      <c r="AB803" s="872"/>
      <c r="AC803" s="872"/>
      <c r="AD803" s="872"/>
      <c r="AE803" s="872"/>
      <c r="AF803" s="872"/>
      <c r="AG803" s="872"/>
      <c r="AH803" s="872"/>
      <c r="AI803" s="872"/>
      <c r="AJ803" s="872"/>
      <c r="AK803" s="872"/>
      <c r="AL803" s="872"/>
      <c r="AM803" s="872"/>
      <c r="AN803" s="872"/>
      <c r="AO803" s="872"/>
      <c r="AP803" s="872"/>
      <c r="AQ803" s="872"/>
      <c r="AR803" s="872"/>
      <c r="AS803" s="872"/>
      <c r="AT803" s="872"/>
      <c r="AU803" s="872"/>
      <c r="AV803" s="872"/>
      <c r="AW803" s="872"/>
      <c r="AX803" s="872"/>
      <c r="AY803" s="872"/>
      <c r="AZ803" s="872"/>
      <c r="BA803" s="872">
        <v>10745.470010664128</v>
      </c>
      <c r="BB803" s="872">
        <v>10745.470010664128</v>
      </c>
      <c r="BC803" s="872">
        <v>10745.470010664128</v>
      </c>
      <c r="BD803" s="872">
        <v>10745.470010664128</v>
      </c>
      <c r="BE803" s="872">
        <v>10745.470010664128</v>
      </c>
      <c r="BF803" s="872">
        <v>10745.470010664128</v>
      </c>
      <c r="BG803" s="872">
        <v>10745.470010664128</v>
      </c>
      <c r="BH803" s="872">
        <v>10745.470010664128</v>
      </c>
      <c r="BI803" s="872">
        <v>10745.470010664128</v>
      </c>
      <c r="BJ803" s="872">
        <v>10745.470010664128</v>
      </c>
      <c r="BK803" s="872">
        <v>10745.470010664128</v>
      </c>
      <c r="BL803" s="872">
        <v>10745.470010664128</v>
      </c>
      <c r="BM803" s="872">
        <v>10745.470010664128</v>
      </c>
      <c r="BN803" s="872">
        <v>10745.470010664128</v>
      </c>
      <c r="BO803" s="872">
        <v>10745.470010664128</v>
      </c>
      <c r="BP803" s="872">
        <v>10745.470010664128</v>
      </c>
      <c r="BQ803" s="872">
        <v>10745.470010664128</v>
      </c>
      <c r="BR803" s="872">
        <v>10745.470010664128</v>
      </c>
      <c r="BS803" s="872">
        <v>10745.470010664128</v>
      </c>
      <c r="BT803" s="872">
        <v>10745.470010664128</v>
      </c>
      <c r="BU803" s="872">
        <v>10745.470010664128</v>
      </c>
      <c r="BV803" s="872">
        <v>10745.470010664128</v>
      </c>
      <c r="BW803" s="872">
        <v>10745.470010664128</v>
      </c>
      <c r="BX803" s="872">
        <v>10745.470010664128</v>
      </c>
      <c r="BY803" s="872">
        <v>10745.470010664128</v>
      </c>
      <c r="BZ803" s="872">
        <v>10745.470010664128</v>
      </c>
      <c r="CA803" s="872"/>
      <c r="CB803" s="872">
        <v>3.0846864926559494</v>
      </c>
      <c r="CC803" s="872">
        <v>3.0846864926559494</v>
      </c>
      <c r="CD803" s="872">
        <v>3.0846864926559494</v>
      </c>
      <c r="CE803" s="872">
        <v>3.0846864926559494</v>
      </c>
      <c r="CF803" s="872">
        <v>3.0846864926559494</v>
      </c>
      <c r="CG803" s="872">
        <v>3.0846864926559494</v>
      </c>
      <c r="CH803" s="872">
        <v>3.0846864926559494</v>
      </c>
      <c r="CI803" s="872">
        <v>3.0846864926559494</v>
      </c>
      <c r="CJ803" s="872">
        <v>3.0846864926559494</v>
      </c>
      <c r="CK803" s="872">
        <v>3.0846864926559494</v>
      </c>
      <c r="CL803" s="872">
        <v>3.0846864926559494</v>
      </c>
      <c r="CM803" s="872">
        <v>3.0846864926559494</v>
      </c>
      <c r="CN803" s="872">
        <v>3.0846864926559494</v>
      </c>
      <c r="CO803" s="872">
        <v>3.0846864926559494</v>
      </c>
      <c r="CP803" s="872">
        <v>3.0846864926559494</v>
      </c>
      <c r="CQ803" s="872">
        <v>3.0846864926559494</v>
      </c>
      <c r="CR803" s="872">
        <v>3.0846864926559494</v>
      </c>
      <c r="CS803" s="872">
        <v>3.0846864926559494</v>
      </c>
      <c r="CT803" s="872">
        <v>3.0846864926559494</v>
      </c>
      <c r="CU803" s="872">
        <v>3.0846864926559494</v>
      </c>
      <c r="CV803" s="872">
        <v>3.0846864926559494</v>
      </c>
      <c r="CW803" s="872">
        <v>3.0846864926559494</v>
      </c>
      <c r="CX803" s="872">
        <v>3.0846864926559494</v>
      </c>
      <c r="CY803" s="872">
        <v>3.0846864926559494</v>
      </c>
      <c r="CZ803" s="872">
        <v>3.0846864926559494</v>
      </c>
      <c r="DA803" s="872">
        <v>3.0846864926559494</v>
      </c>
    </row>
    <row r="804" spans="2:105">
      <c r="B804" s="872"/>
      <c r="C804" s="873" t="s">
        <v>682</v>
      </c>
      <c r="D804" s="872"/>
      <c r="E804" s="872" t="s">
        <v>22</v>
      </c>
      <c r="F804" s="872" t="s">
        <v>828</v>
      </c>
      <c r="G804" s="872"/>
      <c r="H804" s="872">
        <v>2014</v>
      </c>
      <c r="I804" s="872"/>
      <c r="J804" s="872">
        <v>128638</v>
      </c>
      <c r="K804" s="872"/>
      <c r="L804" s="764" t="s">
        <v>741</v>
      </c>
      <c r="M804" s="872"/>
      <c r="N804" s="872"/>
      <c r="O804" s="872"/>
      <c r="P804" s="872"/>
      <c r="Q804" s="872"/>
      <c r="R804" s="872"/>
      <c r="S804" s="872"/>
      <c r="T804" s="872"/>
      <c r="U804" s="872" t="s">
        <v>765</v>
      </c>
      <c r="V804" s="872"/>
      <c r="W804" s="872">
        <v>41796</v>
      </c>
      <c r="X804" s="872"/>
      <c r="Y804" s="872"/>
      <c r="Z804" s="872"/>
      <c r="AA804" s="872"/>
      <c r="AB804" s="872"/>
      <c r="AC804" s="872"/>
      <c r="AD804" s="872"/>
      <c r="AE804" s="872"/>
      <c r="AF804" s="872"/>
      <c r="AG804" s="872"/>
      <c r="AH804" s="872"/>
      <c r="AI804" s="872"/>
      <c r="AJ804" s="872"/>
      <c r="AK804" s="872"/>
      <c r="AL804" s="872"/>
      <c r="AM804" s="872"/>
      <c r="AN804" s="872"/>
      <c r="AO804" s="872"/>
      <c r="AP804" s="872"/>
      <c r="AQ804" s="872"/>
      <c r="AR804" s="872"/>
      <c r="AS804" s="872"/>
      <c r="AT804" s="872"/>
      <c r="AU804" s="872"/>
      <c r="AV804" s="872"/>
      <c r="AW804" s="872"/>
      <c r="AX804" s="872"/>
      <c r="AY804" s="872"/>
      <c r="AZ804" s="872"/>
      <c r="BA804" s="872">
        <v>3063.9898869820008</v>
      </c>
      <c r="BB804" s="872">
        <v>3063.9898869820008</v>
      </c>
      <c r="BC804" s="872">
        <v>3063.9898869820008</v>
      </c>
      <c r="BD804" s="872">
        <v>3063.9898869820008</v>
      </c>
      <c r="BE804" s="872">
        <v>3063.9898869820008</v>
      </c>
      <c r="BF804" s="872">
        <v>3063.9898869820008</v>
      </c>
      <c r="BG804" s="872">
        <v>3063.9898869820008</v>
      </c>
      <c r="BH804" s="872">
        <v>3063.9898869820008</v>
      </c>
      <c r="BI804" s="872">
        <v>3063.9898869820008</v>
      </c>
      <c r="BJ804" s="872">
        <v>3063.9898869820008</v>
      </c>
      <c r="BK804" s="872">
        <v>3063.9898869820008</v>
      </c>
      <c r="BL804" s="872">
        <v>3063.9898869820008</v>
      </c>
      <c r="BM804" s="872">
        <v>3063.9898869820008</v>
      </c>
      <c r="BN804" s="872">
        <v>3063.9898869820008</v>
      </c>
      <c r="BO804" s="872">
        <v>3063.9898869820008</v>
      </c>
      <c r="BP804" s="872">
        <v>3063.9898869820008</v>
      </c>
      <c r="BQ804" s="872">
        <v>3063.9898869820008</v>
      </c>
      <c r="BR804" s="872">
        <v>3063.9898869820008</v>
      </c>
      <c r="BS804" s="872">
        <v>3063.9898869820008</v>
      </c>
      <c r="BT804" s="872">
        <v>3063.9898869820008</v>
      </c>
      <c r="BU804" s="872">
        <v>3063.9898869820008</v>
      </c>
      <c r="BV804" s="872">
        <v>3063.9898869820008</v>
      </c>
      <c r="BW804" s="872">
        <v>3063.9898869820008</v>
      </c>
      <c r="BX804" s="872">
        <v>3063.9898869820008</v>
      </c>
      <c r="BY804" s="872">
        <v>3063.9898869820008</v>
      </c>
      <c r="BZ804" s="872">
        <v>3063.9898869820008</v>
      </c>
      <c r="CA804" s="872"/>
      <c r="CB804" s="872">
        <v>0.92400092395495237</v>
      </c>
      <c r="CC804" s="872">
        <v>0.92400092395495237</v>
      </c>
      <c r="CD804" s="872">
        <v>0.92400092395495237</v>
      </c>
      <c r="CE804" s="872">
        <v>0.92400092395495237</v>
      </c>
      <c r="CF804" s="872">
        <v>0.92400092395495237</v>
      </c>
      <c r="CG804" s="872">
        <v>0.92400092395495237</v>
      </c>
      <c r="CH804" s="872">
        <v>0.92400092395495237</v>
      </c>
      <c r="CI804" s="872">
        <v>0.92400092395495237</v>
      </c>
      <c r="CJ804" s="872">
        <v>0.92400092395495237</v>
      </c>
      <c r="CK804" s="872">
        <v>0.92400092395495237</v>
      </c>
      <c r="CL804" s="872">
        <v>0.92400092395495237</v>
      </c>
      <c r="CM804" s="872">
        <v>0.92400092395495237</v>
      </c>
      <c r="CN804" s="872">
        <v>0.92400092395495237</v>
      </c>
      <c r="CO804" s="872">
        <v>0.92400092395495237</v>
      </c>
      <c r="CP804" s="872">
        <v>0.92400092395495237</v>
      </c>
      <c r="CQ804" s="872">
        <v>0.92400092395495237</v>
      </c>
      <c r="CR804" s="872">
        <v>0.92400092395495237</v>
      </c>
      <c r="CS804" s="872">
        <v>0.92400092395495237</v>
      </c>
      <c r="CT804" s="872">
        <v>0.92400092395495237</v>
      </c>
      <c r="CU804" s="872">
        <v>0.92400092395495237</v>
      </c>
      <c r="CV804" s="872">
        <v>0.92400092395495237</v>
      </c>
      <c r="CW804" s="872">
        <v>0.92400092395495237</v>
      </c>
      <c r="CX804" s="872">
        <v>0.92400092395495237</v>
      </c>
      <c r="CY804" s="872">
        <v>0.92400092395495237</v>
      </c>
      <c r="CZ804" s="872">
        <v>0.92400092395495237</v>
      </c>
      <c r="DA804" s="872">
        <v>0.92400092395495237</v>
      </c>
    </row>
    <row r="805" spans="2:105">
      <c r="B805" s="872"/>
      <c r="C805" s="873" t="s">
        <v>682</v>
      </c>
      <c r="D805" s="872"/>
      <c r="E805" s="872" t="s">
        <v>22</v>
      </c>
      <c r="F805" s="872" t="s">
        <v>828</v>
      </c>
      <c r="G805" s="872"/>
      <c r="H805" s="872">
        <v>2014</v>
      </c>
      <c r="I805" s="872"/>
      <c r="J805" s="872">
        <v>128648</v>
      </c>
      <c r="K805" s="872"/>
      <c r="L805" s="764" t="s">
        <v>741</v>
      </c>
      <c r="M805" s="872"/>
      <c r="N805" s="872"/>
      <c r="O805" s="872"/>
      <c r="P805" s="872"/>
      <c r="Q805" s="872"/>
      <c r="R805" s="872"/>
      <c r="S805" s="872"/>
      <c r="T805" s="872"/>
      <c r="U805" s="872" t="s">
        <v>764</v>
      </c>
      <c r="V805" s="872"/>
      <c r="W805" s="872">
        <v>41796</v>
      </c>
      <c r="X805" s="872"/>
      <c r="Y805" s="872"/>
      <c r="Z805" s="872"/>
      <c r="AA805" s="872"/>
      <c r="AB805" s="872"/>
      <c r="AC805" s="872"/>
      <c r="AD805" s="872"/>
      <c r="AE805" s="872"/>
      <c r="AF805" s="872"/>
      <c r="AG805" s="872"/>
      <c r="AH805" s="872"/>
      <c r="AI805" s="872"/>
      <c r="AJ805" s="872"/>
      <c r="AK805" s="872"/>
      <c r="AL805" s="872"/>
      <c r="AM805" s="872"/>
      <c r="AN805" s="872"/>
      <c r="AO805" s="872"/>
      <c r="AP805" s="872"/>
      <c r="AQ805" s="872"/>
      <c r="AR805" s="872"/>
      <c r="AS805" s="872"/>
      <c r="AT805" s="872"/>
      <c r="AU805" s="872"/>
      <c r="AV805" s="872"/>
      <c r="AW805" s="872"/>
      <c r="AX805" s="872"/>
      <c r="AY805" s="872"/>
      <c r="AZ805" s="872"/>
      <c r="BA805" s="872">
        <v>3521.2184871098984</v>
      </c>
      <c r="BB805" s="872">
        <v>3521.2184871098984</v>
      </c>
      <c r="BC805" s="872">
        <v>3521.2184871098984</v>
      </c>
      <c r="BD805" s="872">
        <v>3521.2184871098984</v>
      </c>
      <c r="BE805" s="872">
        <v>3521.2184871098984</v>
      </c>
      <c r="BF805" s="872">
        <v>3521.2184871098984</v>
      </c>
      <c r="BG805" s="872">
        <v>3521.2184871098984</v>
      </c>
      <c r="BH805" s="872">
        <v>3521.2184871098984</v>
      </c>
      <c r="BI805" s="872">
        <v>3521.2184871098984</v>
      </c>
      <c r="BJ805" s="872">
        <v>3521.2184871098984</v>
      </c>
      <c r="BK805" s="872">
        <v>3521.2184871098984</v>
      </c>
      <c r="BL805" s="872">
        <v>3521.2184871098984</v>
      </c>
      <c r="BM805" s="872">
        <v>3521.2184871098984</v>
      </c>
      <c r="BN805" s="872">
        <v>3521.2184871098984</v>
      </c>
      <c r="BO805" s="872">
        <v>3521.2184871098984</v>
      </c>
      <c r="BP805" s="872">
        <v>3521.2184871098984</v>
      </c>
      <c r="BQ805" s="872">
        <v>3521.2184871098984</v>
      </c>
      <c r="BR805" s="872">
        <v>3521.2184871098984</v>
      </c>
      <c r="BS805" s="872">
        <v>3521.2184871098984</v>
      </c>
      <c r="BT805" s="872">
        <v>3521.2184871098984</v>
      </c>
      <c r="BU805" s="872">
        <v>3521.2184871098984</v>
      </c>
      <c r="BV805" s="872">
        <v>3521.2184871098984</v>
      </c>
      <c r="BW805" s="872">
        <v>3521.2184871098984</v>
      </c>
      <c r="BX805" s="872">
        <v>3521.2184871098984</v>
      </c>
      <c r="BY805" s="872">
        <v>3521.2184871098984</v>
      </c>
      <c r="BZ805" s="872">
        <v>3521.2184871098984</v>
      </c>
      <c r="CA805" s="872"/>
      <c r="CB805" s="872">
        <v>1.0108310845499258</v>
      </c>
      <c r="CC805" s="872">
        <v>1.0108310845499258</v>
      </c>
      <c r="CD805" s="872">
        <v>1.0108310845499258</v>
      </c>
      <c r="CE805" s="872">
        <v>1.0108310845499258</v>
      </c>
      <c r="CF805" s="872">
        <v>1.0108310845499258</v>
      </c>
      <c r="CG805" s="872">
        <v>1.0108310845499258</v>
      </c>
      <c r="CH805" s="872">
        <v>1.0108310845499258</v>
      </c>
      <c r="CI805" s="872">
        <v>1.0108310845499258</v>
      </c>
      <c r="CJ805" s="872">
        <v>1.0108310845499258</v>
      </c>
      <c r="CK805" s="872">
        <v>1.0108310845499258</v>
      </c>
      <c r="CL805" s="872">
        <v>1.0108310845499258</v>
      </c>
      <c r="CM805" s="872">
        <v>1.0108310845499258</v>
      </c>
      <c r="CN805" s="872">
        <v>1.0108310845499258</v>
      </c>
      <c r="CO805" s="872">
        <v>1.0108310845499258</v>
      </c>
      <c r="CP805" s="872">
        <v>1.0108310845499258</v>
      </c>
      <c r="CQ805" s="872">
        <v>1.0108310845499258</v>
      </c>
      <c r="CR805" s="872">
        <v>1.0108310845499258</v>
      </c>
      <c r="CS805" s="872">
        <v>1.0108310845499258</v>
      </c>
      <c r="CT805" s="872">
        <v>1.0108310845499258</v>
      </c>
      <c r="CU805" s="872">
        <v>1.0108310845499258</v>
      </c>
      <c r="CV805" s="872">
        <v>1.0108310845499258</v>
      </c>
      <c r="CW805" s="872">
        <v>1.0108310845499258</v>
      </c>
      <c r="CX805" s="872">
        <v>1.0108310845499258</v>
      </c>
      <c r="CY805" s="872">
        <v>1.0108310845499258</v>
      </c>
      <c r="CZ805" s="872">
        <v>1.0108310845499258</v>
      </c>
      <c r="DA805" s="872">
        <v>1.0108310845499258</v>
      </c>
    </row>
    <row r="806" spans="2:105">
      <c r="B806" s="872"/>
      <c r="C806" s="873" t="s">
        <v>682</v>
      </c>
      <c r="D806" s="872"/>
      <c r="E806" s="872" t="s">
        <v>22</v>
      </c>
      <c r="F806" s="872" t="s">
        <v>828</v>
      </c>
      <c r="G806" s="872"/>
      <c r="H806" s="872">
        <v>2014</v>
      </c>
      <c r="I806" s="872"/>
      <c r="J806" s="872">
        <v>129619</v>
      </c>
      <c r="K806" s="872"/>
      <c r="L806" s="764" t="s">
        <v>741</v>
      </c>
      <c r="M806" s="872"/>
      <c r="N806" s="872"/>
      <c r="O806" s="872"/>
      <c r="P806" s="872"/>
      <c r="Q806" s="872"/>
      <c r="R806" s="872"/>
      <c r="S806" s="872"/>
      <c r="T806" s="872"/>
      <c r="U806" s="872" t="s">
        <v>765</v>
      </c>
      <c r="V806" s="872"/>
      <c r="W806" s="872">
        <v>41823</v>
      </c>
      <c r="X806" s="872"/>
      <c r="Y806" s="872"/>
      <c r="Z806" s="872"/>
      <c r="AA806" s="872"/>
      <c r="AB806" s="872"/>
      <c r="AC806" s="872"/>
      <c r="AD806" s="872"/>
      <c r="AE806" s="872"/>
      <c r="AF806" s="872"/>
      <c r="AG806" s="872"/>
      <c r="AH806" s="872"/>
      <c r="AI806" s="872"/>
      <c r="AJ806" s="872"/>
      <c r="AK806" s="872"/>
      <c r="AL806" s="872"/>
      <c r="AM806" s="872"/>
      <c r="AN806" s="872"/>
      <c r="AO806" s="872"/>
      <c r="AP806" s="872"/>
      <c r="AQ806" s="872"/>
      <c r="AR806" s="872"/>
      <c r="AS806" s="872"/>
      <c r="AT806" s="872"/>
      <c r="AU806" s="872"/>
      <c r="AV806" s="872"/>
      <c r="AW806" s="872"/>
      <c r="AX806" s="872"/>
      <c r="AY806" s="872"/>
      <c r="AZ806" s="872"/>
      <c r="BA806" s="872">
        <v>3458.8884685032708</v>
      </c>
      <c r="BB806" s="872">
        <v>3458.8884685032708</v>
      </c>
      <c r="BC806" s="872">
        <v>3458.8884685032708</v>
      </c>
      <c r="BD806" s="872">
        <v>3458.8884685032708</v>
      </c>
      <c r="BE806" s="872">
        <v>3458.8884685032708</v>
      </c>
      <c r="BF806" s="872">
        <v>3458.8884685032708</v>
      </c>
      <c r="BG806" s="872">
        <v>3458.8884685032708</v>
      </c>
      <c r="BH806" s="872">
        <v>3458.8884685032708</v>
      </c>
      <c r="BI806" s="872">
        <v>3458.8884685032708</v>
      </c>
      <c r="BJ806" s="872">
        <v>3458.8884685032708</v>
      </c>
      <c r="BK806" s="872">
        <v>3458.8884685032708</v>
      </c>
      <c r="BL806" s="872">
        <v>3458.8884685032708</v>
      </c>
      <c r="BM806" s="872">
        <v>3458.8884685032708</v>
      </c>
      <c r="BN806" s="872">
        <v>3458.8884685032708</v>
      </c>
      <c r="BO806" s="872">
        <v>3458.8884685032708</v>
      </c>
      <c r="BP806" s="872">
        <v>3458.8884685032708</v>
      </c>
      <c r="BQ806" s="872">
        <v>3458.8884685032708</v>
      </c>
      <c r="BR806" s="872">
        <v>3458.8884685032708</v>
      </c>
      <c r="BS806" s="872">
        <v>3458.8884685032708</v>
      </c>
      <c r="BT806" s="872">
        <v>3458.8884685032708</v>
      </c>
      <c r="BU806" s="872">
        <v>3458.8884685032708</v>
      </c>
      <c r="BV806" s="872">
        <v>3458.8884685032708</v>
      </c>
      <c r="BW806" s="872">
        <v>3458.8884685032708</v>
      </c>
      <c r="BX806" s="872">
        <v>3458.8884685032708</v>
      </c>
      <c r="BY806" s="872">
        <v>3458.8884685032708</v>
      </c>
      <c r="BZ806" s="872">
        <v>3458.8884685032708</v>
      </c>
      <c r="CA806" s="872"/>
      <c r="CB806" s="872">
        <v>0.92400092395495237</v>
      </c>
      <c r="CC806" s="872">
        <v>0.92400092395495237</v>
      </c>
      <c r="CD806" s="872">
        <v>0.92400092395495237</v>
      </c>
      <c r="CE806" s="872">
        <v>0.92400092395495237</v>
      </c>
      <c r="CF806" s="872">
        <v>0.92400092395495237</v>
      </c>
      <c r="CG806" s="872">
        <v>0.92400092395495237</v>
      </c>
      <c r="CH806" s="872">
        <v>0.92400092395495237</v>
      </c>
      <c r="CI806" s="872">
        <v>0.92400092395495237</v>
      </c>
      <c r="CJ806" s="872">
        <v>0.92400092395495237</v>
      </c>
      <c r="CK806" s="872">
        <v>0.92400092395495237</v>
      </c>
      <c r="CL806" s="872">
        <v>0.92400092395495237</v>
      </c>
      <c r="CM806" s="872">
        <v>0.92400092395495237</v>
      </c>
      <c r="CN806" s="872">
        <v>0.92400092395495237</v>
      </c>
      <c r="CO806" s="872">
        <v>0.92400092395495237</v>
      </c>
      <c r="CP806" s="872">
        <v>0.92400092395495237</v>
      </c>
      <c r="CQ806" s="872">
        <v>0.92400092395495237</v>
      </c>
      <c r="CR806" s="872">
        <v>0.92400092395495237</v>
      </c>
      <c r="CS806" s="872">
        <v>0.92400092395495237</v>
      </c>
      <c r="CT806" s="872">
        <v>0.92400092395495237</v>
      </c>
      <c r="CU806" s="872">
        <v>0.92400092395495237</v>
      </c>
      <c r="CV806" s="872">
        <v>0.92400092395495237</v>
      </c>
      <c r="CW806" s="872">
        <v>0.92400092395495237</v>
      </c>
      <c r="CX806" s="872">
        <v>0.92400092395495237</v>
      </c>
      <c r="CY806" s="872">
        <v>0.92400092395495237</v>
      </c>
      <c r="CZ806" s="872">
        <v>0.92400092395495237</v>
      </c>
      <c r="DA806" s="872">
        <v>0.92400092395495237</v>
      </c>
    </row>
    <row r="807" spans="2:105">
      <c r="B807" s="872"/>
      <c r="C807" s="873" t="s">
        <v>682</v>
      </c>
      <c r="D807" s="872"/>
      <c r="E807" s="872" t="s">
        <v>22</v>
      </c>
      <c r="F807" s="872" t="s">
        <v>828</v>
      </c>
      <c r="G807" s="872"/>
      <c r="H807" s="872">
        <v>2014</v>
      </c>
      <c r="I807" s="872"/>
      <c r="J807" s="872">
        <v>130880</v>
      </c>
      <c r="K807" s="872"/>
      <c r="L807" s="764" t="s">
        <v>741</v>
      </c>
      <c r="M807" s="872"/>
      <c r="N807" s="872"/>
      <c r="O807" s="872"/>
      <c r="P807" s="872"/>
      <c r="Q807" s="872"/>
      <c r="R807" s="872"/>
      <c r="S807" s="872"/>
      <c r="T807" s="872"/>
      <c r="U807" s="872" t="s">
        <v>764</v>
      </c>
      <c r="V807" s="872"/>
      <c r="W807" s="872">
        <v>41869</v>
      </c>
      <c r="X807" s="872"/>
      <c r="Y807" s="872"/>
      <c r="Z807" s="872"/>
      <c r="AA807" s="872"/>
      <c r="AB807" s="872"/>
      <c r="AC807" s="872"/>
      <c r="AD807" s="872"/>
      <c r="AE807" s="872"/>
      <c r="AF807" s="872"/>
      <c r="AG807" s="872"/>
      <c r="AH807" s="872"/>
      <c r="AI807" s="872"/>
      <c r="AJ807" s="872"/>
      <c r="AK807" s="872"/>
      <c r="AL807" s="872"/>
      <c r="AM807" s="872"/>
      <c r="AN807" s="872"/>
      <c r="AO807" s="872"/>
      <c r="AP807" s="872"/>
      <c r="AQ807" s="872"/>
      <c r="AR807" s="872"/>
      <c r="AS807" s="872"/>
      <c r="AT807" s="872"/>
      <c r="AU807" s="872"/>
      <c r="AV807" s="872"/>
      <c r="AW807" s="872"/>
      <c r="AX807" s="872"/>
      <c r="AY807" s="872"/>
      <c r="AZ807" s="872"/>
      <c r="BA807" s="872">
        <v>202.52759925860849</v>
      </c>
      <c r="BB807" s="872">
        <v>202.52759925860849</v>
      </c>
      <c r="BC807" s="872">
        <v>202.52759925860849</v>
      </c>
      <c r="BD807" s="872">
        <v>202.52759925860849</v>
      </c>
      <c r="BE807" s="872">
        <v>202.52759925860849</v>
      </c>
      <c r="BF807" s="872">
        <v>202.52759925860849</v>
      </c>
      <c r="BG807" s="872">
        <v>202.52759925860849</v>
      </c>
      <c r="BH807" s="872">
        <v>202.52759925860849</v>
      </c>
      <c r="BI807" s="872">
        <v>202.52759925860849</v>
      </c>
      <c r="BJ807" s="872">
        <v>202.52759925860849</v>
      </c>
      <c r="BK807" s="872">
        <v>202.52759925860849</v>
      </c>
      <c r="BL807" s="872">
        <v>202.52759925860849</v>
      </c>
      <c r="BM807" s="872">
        <v>202.52759925860849</v>
      </c>
      <c r="BN807" s="872">
        <v>202.52759925860849</v>
      </c>
      <c r="BO807" s="872">
        <v>202.52759925860849</v>
      </c>
      <c r="BP807" s="872">
        <v>202.52759925860849</v>
      </c>
      <c r="BQ807" s="872">
        <v>202.52759925860849</v>
      </c>
      <c r="BR807" s="872">
        <v>202.52759925860849</v>
      </c>
      <c r="BS807" s="872">
        <v>202.52759925860849</v>
      </c>
      <c r="BT807" s="872">
        <v>202.52759925860849</v>
      </c>
      <c r="BU807" s="872">
        <v>202.52759925860849</v>
      </c>
      <c r="BV807" s="872">
        <v>202.52759925860849</v>
      </c>
      <c r="BW807" s="872">
        <v>202.52759925860849</v>
      </c>
      <c r="BX807" s="872">
        <v>202.52759925860849</v>
      </c>
      <c r="BY807" s="872">
        <v>202.52759925860849</v>
      </c>
      <c r="BZ807" s="872">
        <v>202.52759925860849</v>
      </c>
      <c r="CA807" s="872"/>
      <c r="CB807" s="872">
        <v>5.8139304209407487E-2</v>
      </c>
      <c r="CC807" s="872">
        <v>5.8139304209407487E-2</v>
      </c>
      <c r="CD807" s="872">
        <v>5.8139304209407487E-2</v>
      </c>
      <c r="CE807" s="872">
        <v>5.8139304209407487E-2</v>
      </c>
      <c r="CF807" s="872">
        <v>5.8139304209407487E-2</v>
      </c>
      <c r="CG807" s="872">
        <v>5.8139304209407487E-2</v>
      </c>
      <c r="CH807" s="872">
        <v>5.8139304209407487E-2</v>
      </c>
      <c r="CI807" s="872">
        <v>5.8139304209407487E-2</v>
      </c>
      <c r="CJ807" s="872">
        <v>5.8139304209407487E-2</v>
      </c>
      <c r="CK807" s="872">
        <v>5.8139304209407487E-2</v>
      </c>
      <c r="CL807" s="872">
        <v>5.8139304209407487E-2</v>
      </c>
      <c r="CM807" s="872">
        <v>5.8139304209407487E-2</v>
      </c>
      <c r="CN807" s="872">
        <v>5.8139304209407487E-2</v>
      </c>
      <c r="CO807" s="872">
        <v>5.8139304209407487E-2</v>
      </c>
      <c r="CP807" s="872">
        <v>5.8139304209407487E-2</v>
      </c>
      <c r="CQ807" s="872">
        <v>5.8139304209407487E-2</v>
      </c>
      <c r="CR807" s="872">
        <v>5.8139304209407487E-2</v>
      </c>
      <c r="CS807" s="872">
        <v>5.8139304209407487E-2</v>
      </c>
      <c r="CT807" s="872">
        <v>5.8139304209407487E-2</v>
      </c>
      <c r="CU807" s="872">
        <v>5.8139304209407487E-2</v>
      </c>
      <c r="CV807" s="872">
        <v>5.8139304209407487E-2</v>
      </c>
      <c r="CW807" s="872">
        <v>5.8139304209407487E-2</v>
      </c>
      <c r="CX807" s="872">
        <v>5.8139304209407487E-2</v>
      </c>
      <c r="CY807" s="872">
        <v>5.8139304209407487E-2</v>
      </c>
      <c r="CZ807" s="872">
        <v>5.8139304209407487E-2</v>
      </c>
      <c r="DA807" s="872">
        <v>5.8139304209407487E-2</v>
      </c>
    </row>
    <row r="808" spans="2:105">
      <c r="B808" s="872"/>
      <c r="C808" s="873" t="s">
        <v>682</v>
      </c>
      <c r="D808" s="872"/>
      <c r="E808" s="872" t="s">
        <v>22</v>
      </c>
      <c r="F808" s="872" t="s">
        <v>828</v>
      </c>
      <c r="G808" s="872"/>
      <c r="H808" s="872">
        <v>2014</v>
      </c>
      <c r="I808" s="872"/>
      <c r="J808" s="872">
        <v>130880</v>
      </c>
      <c r="K808" s="872"/>
      <c r="L808" s="764" t="s">
        <v>741</v>
      </c>
      <c r="M808" s="872"/>
      <c r="N808" s="872"/>
      <c r="O808" s="872"/>
      <c r="P808" s="872"/>
      <c r="Q808" s="872"/>
      <c r="R808" s="872"/>
      <c r="S808" s="872"/>
      <c r="T808" s="872"/>
      <c r="U808" s="872" t="s">
        <v>764</v>
      </c>
      <c r="V808" s="872"/>
      <c r="W808" s="872">
        <v>41869</v>
      </c>
      <c r="X808" s="872"/>
      <c r="Y808" s="872"/>
      <c r="Z808" s="872"/>
      <c r="AA808" s="872"/>
      <c r="AB808" s="872"/>
      <c r="AC808" s="872"/>
      <c r="AD808" s="872"/>
      <c r="AE808" s="872"/>
      <c r="AF808" s="872"/>
      <c r="AG808" s="872"/>
      <c r="AH808" s="872"/>
      <c r="AI808" s="872"/>
      <c r="AJ808" s="872"/>
      <c r="AK808" s="872"/>
      <c r="AL808" s="872"/>
      <c r="AM808" s="872"/>
      <c r="AN808" s="872"/>
      <c r="AO808" s="872"/>
      <c r="AP808" s="872"/>
      <c r="AQ808" s="872"/>
      <c r="AR808" s="872"/>
      <c r="AS808" s="872"/>
      <c r="AT808" s="872"/>
      <c r="AU808" s="872"/>
      <c r="AV808" s="872"/>
      <c r="AW808" s="872"/>
      <c r="AX808" s="872"/>
      <c r="AY808" s="872"/>
      <c r="AZ808" s="872"/>
      <c r="BA808" s="872">
        <v>8111.9777448612031</v>
      </c>
      <c r="BB808" s="872">
        <v>8111.9777448612031</v>
      </c>
      <c r="BC808" s="872">
        <v>8111.9777448612031</v>
      </c>
      <c r="BD808" s="872">
        <v>8111.9777448612031</v>
      </c>
      <c r="BE808" s="872">
        <v>8111.9777448612031</v>
      </c>
      <c r="BF808" s="872">
        <v>8111.9777448612031</v>
      </c>
      <c r="BG808" s="872">
        <v>8111.9777448612031</v>
      </c>
      <c r="BH808" s="872">
        <v>8111.9777448612031</v>
      </c>
      <c r="BI808" s="872">
        <v>8111.9777448612031</v>
      </c>
      <c r="BJ808" s="872">
        <v>8111.9777448612031</v>
      </c>
      <c r="BK808" s="872">
        <v>8111.9777448612031</v>
      </c>
      <c r="BL808" s="872">
        <v>8111.9777448612031</v>
      </c>
      <c r="BM808" s="872">
        <v>8111.9777448612031</v>
      </c>
      <c r="BN808" s="872">
        <v>8111.9777448612031</v>
      </c>
      <c r="BO808" s="872">
        <v>8111.9777448612031</v>
      </c>
      <c r="BP808" s="872">
        <v>8111.9777448612031</v>
      </c>
      <c r="BQ808" s="872">
        <v>8111.9777448612031</v>
      </c>
      <c r="BR808" s="872">
        <v>8111.9777448612031</v>
      </c>
      <c r="BS808" s="872">
        <v>8111.9777448612031</v>
      </c>
      <c r="BT808" s="872">
        <v>8111.9777448612031</v>
      </c>
      <c r="BU808" s="872">
        <v>8111.9777448612031</v>
      </c>
      <c r="BV808" s="872">
        <v>8111.9777448612031</v>
      </c>
      <c r="BW808" s="872">
        <v>8111.9777448612031</v>
      </c>
      <c r="BX808" s="872">
        <v>8111.9777448612031</v>
      </c>
      <c r="BY808" s="872">
        <v>8111.9777448612031</v>
      </c>
      <c r="BZ808" s="872">
        <v>8111.9777448612031</v>
      </c>
      <c r="CA808" s="872"/>
      <c r="CB808" s="872">
        <v>1.2605658230857897</v>
      </c>
      <c r="CC808" s="872">
        <v>1.2605658230857897</v>
      </c>
      <c r="CD808" s="872">
        <v>1.2605658230857897</v>
      </c>
      <c r="CE808" s="872">
        <v>1.2605658230857897</v>
      </c>
      <c r="CF808" s="872">
        <v>1.2605658230857897</v>
      </c>
      <c r="CG808" s="872">
        <v>1.2605658230857897</v>
      </c>
      <c r="CH808" s="872">
        <v>1.2605658230857897</v>
      </c>
      <c r="CI808" s="872">
        <v>1.2605658230857897</v>
      </c>
      <c r="CJ808" s="872">
        <v>1.2605658230857897</v>
      </c>
      <c r="CK808" s="872">
        <v>1.2605658230857897</v>
      </c>
      <c r="CL808" s="872">
        <v>1.2605658230857897</v>
      </c>
      <c r="CM808" s="872">
        <v>1.2605658230857897</v>
      </c>
      <c r="CN808" s="872">
        <v>1.2605658230857897</v>
      </c>
      <c r="CO808" s="872">
        <v>1.2605658230857897</v>
      </c>
      <c r="CP808" s="872">
        <v>1.2605658230857897</v>
      </c>
      <c r="CQ808" s="872">
        <v>1.2605658230857897</v>
      </c>
      <c r="CR808" s="872">
        <v>1.2605658230857897</v>
      </c>
      <c r="CS808" s="872">
        <v>1.2605658230857897</v>
      </c>
      <c r="CT808" s="872">
        <v>1.2605658230857897</v>
      </c>
      <c r="CU808" s="872">
        <v>1.2605658230857897</v>
      </c>
      <c r="CV808" s="872">
        <v>1.2605658230857897</v>
      </c>
      <c r="CW808" s="872">
        <v>1.2605658230857897</v>
      </c>
      <c r="CX808" s="872">
        <v>1.2605658230857897</v>
      </c>
      <c r="CY808" s="872">
        <v>1.2605658230857897</v>
      </c>
      <c r="CZ808" s="872">
        <v>1.2605658230857897</v>
      </c>
      <c r="DA808" s="872">
        <v>1.2605658230857897</v>
      </c>
    </row>
    <row r="809" spans="2:105">
      <c r="B809" s="872"/>
      <c r="C809" s="873" t="s">
        <v>682</v>
      </c>
      <c r="D809" s="872"/>
      <c r="E809" s="872" t="s">
        <v>22</v>
      </c>
      <c r="F809" s="872" t="s">
        <v>828</v>
      </c>
      <c r="G809" s="872"/>
      <c r="H809" s="872">
        <v>2014</v>
      </c>
      <c r="I809" s="872"/>
      <c r="J809" s="872">
        <v>134742</v>
      </c>
      <c r="K809" s="872"/>
      <c r="L809" s="764" t="s">
        <v>741</v>
      </c>
      <c r="M809" s="872"/>
      <c r="N809" s="872"/>
      <c r="O809" s="872"/>
      <c r="P809" s="872"/>
      <c r="Q809" s="872"/>
      <c r="R809" s="872"/>
      <c r="S809" s="872"/>
      <c r="T809" s="872"/>
      <c r="U809" s="872" t="s">
        <v>764</v>
      </c>
      <c r="V809" s="872"/>
      <c r="W809" s="872">
        <v>41957</v>
      </c>
      <c r="X809" s="872"/>
      <c r="Y809" s="872"/>
      <c r="Z809" s="872"/>
      <c r="AA809" s="872"/>
      <c r="AB809" s="872"/>
      <c r="AC809" s="872"/>
      <c r="AD809" s="872"/>
      <c r="AE809" s="872"/>
      <c r="AF809" s="872"/>
      <c r="AG809" s="872"/>
      <c r="AH809" s="872"/>
      <c r="AI809" s="872"/>
      <c r="AJ809" s="872"/>
      <c r="AK809" s="872"/>
      <c r="AL809" s="872"/>
      <c r="AM809" s="872"/>
      <c r="AN809" s="872"/>
      <c r="AO809" s="872"/>
      <c r="AP809" s="872"/>
      <c r="AQ809" s="872"/>
      <c r="AR809" s="872"/>
      <c r="AS809" s="872"/>
      <c r="AT809" s="872"/>
      <c r="AU809" s="872"/>
      <c r="AV809" s="872"/>
      <c r="AW809" s="872"/>
      <c r="AX809" s="872"/>
      <c r="AY809" s="872"/>
      <c r="AZ809" s="872"/>
      <c r="BA809" s="872">
        <v>9183.3710319183429</v>
      </c>
      <c r="BB809" s="872">
        <v>9183.3710319183429</v>
      </c>
      <c r="BC809" s="872">
        <v>9183.3710319183429</v>
      </c>
      <c r="BD809" s="872">
        <v>9183.3710319183429</v>
      </c>
      <c r="BE809" s="872">
        <v>9183.3710319183429</v>
      </c>
      <c r="BF809" s="872">
        <v>9183.3710319183429</v>
      </c>
      <c r="BG809" s="872">
        <v>9183.3710319183429</v>
      </c>
      <c r="BH809" s="872">
        <v>9183.3710319183429</v>
      </c>
      <c r="BI809" s="872">
        <v>9183.3710319183429</v>
      </c>
      <c r="BJ809" s="872">
        <v>9183.3710319183429</v>
      </c>
      <c r="BK809" s="872">
        <v>9183.3710319183429</v>
      </c>
      <c r="BL809" s="872">
        <v>9183.3710319183429</v>
      </c>
      <c r="BM809" s="872">
        <v>9183.3710319183429</v>
      </c>
      <c r="BN809" s="872">
        <v>9183.3710319183429</v>
      </c>
      <c r="BO809" s="872">
        <v>9183.3710319183429</v>
      </c>
      <c r="BP809" s="872">
        <v>9183.3710319183429</v>
      </c>
      <c r="BQ809" s="872">
        <v>9183.3710319183429</v>
      </c>
      <c r="BR809" s="872">
        <v>9183.3710319183429</v>
      </c>
      <c r="BS809" s="872">
        <v>9183.3710319183429</v>
      </c>
      <c r="BT809" s="872">
        <v>9183.3710319183429</v>
      </c>
      <c r="BU809" s="872">
        <v>9183.3710319183429</v>
      </c>
      <c r="BV809" s="872">
        <v>9183.3710319183429</v>
      </c>
      <c r="BW809" s="872">
        <v>9183.3710319183429</v>
      </c>
      <c r="BX809" s="872">
        <v>9183.3710319183429</v>
      </c>
      <c r="BY809" s="872">
        <v>9183.3710319183429</v>
      </c>
      <c r="BZ809" s="872">
        <v>9183.3710319183429</v>
      </c>
      <c r="CA809" s="872"/>
      <c r="CB809" s="872">
        <v>1.4270556487763657</v>
      </c>
      <c r="CC809" s="872">
        <v>1.4270556487763657</v>
      </c>
      <c r="CD809" s="872">
        <v>1.4270556487763657</v>
      </c>
      <c r="CE809" s="872">
        <v>1.4270556487763657</v>
      </c>
      <c r="CF809" s="872">
        <v>1.4270556487763657</v>
      </c>
      <c r="CG809" s="872">
        <v>1.4270556487763657</v>
      </c>
      <c r="CH809" s="872">
        <v>1.4270556487763657</v>
      </c>
      <c r="CI809" s="872">
        <v>1.4270556487763657</v>
      </c>
      <c r="CJ809" s="872">
        <v>1.4270556487763657</v>
      </c>
      <c r="CK809" s="872">
        <v>1.4270556487763657</v>
      </c>
      <c r="CL809" s="872">
        <v>1.4270556487763657</v>
      </c>
      <c r="CM809" s="872">
        <v>1.4270556487763657</v>
      </c>
      <c r="CN809" s="872">
        <v>1.4270556487763657</v>
      </c>
      <c r="CO809" s="872">
        <v>1.4270556487763657</v>
      </c>
      <c r="CP809" s="872">
        <v>1.4270556487763657</v>
      </c>
      <c r="CQ809" s="872">
        <v>1.4270556487763657</v>
      </c>
      <c r="CR809" s="872">
        <v>1.4270556487763657</v>
      </c>
      <c r="CS809" s="872">
        <v>1.4270556487763657</v>
      </c>
      <c r="CT809" s="872">
        <v>1.4270556487763657</v>
      </c>
      <c r="CU809" s="872">
        <v>1.4270556487763657</v>
      </c>
      <c r="CV809" s="872">
        <v>1.4270556487763657</v>
      </c>
      <c r="CW809" s="872">
        <v>1.4270556487763657</v>
      </c>
      <c r="CX809" s="872">
        <v>1.4270556487763657</v>
      </c>
      <c r="CY809" s="872">
        <v>1.4270556487763657</v>
      </c>
      <c r="CZ809" s="872">
        <v>1.4270556487763657</v>
      </c>
      <c r="DA809" s="872">
        <v>1.4270556487763657</v>
      </c>
    </row>
    <row r="810" spans="2:105">
      <c r="B810" s="872"/>
      <c r="C810" s="873" t="s">
        <v>682</v>
      </c>
      <c r="D810" s="872"/>
      <c r="E810" s="872" t="s">
        <v>22</v>
      </c>
      <c r="F810" s="872" t="s">
        <v>828</v>
      </c>
      <c r="G810" s="872"/>
      <c r="H810" s="872">
        <v>2014</v>
      </c>
      <c r="I810" s="872"/>
      <c r="J810" s="872">
        <v>134841</v>
      </c>
      <c r="K810" s="872"/>
      <c r="L810" s="764" t="s">
        <v>741</v>
      </c>
      <c r="M810" s="872"/>
      <c r="N810" s="872"/>
      <c r="O810" s="872"/>
      <c r="P810" s="872"/>
      <c r="Q810" s="872"/>
      <c r="R810" s="872"/>
      <c r="S810" s="872"/>
      <c r="T810" s="872"/>
      <c r="U810" s="872" t="s">
        <v>765</v>
      </c>
      <c r="V810" s="872"/>
      <c r="W810" s="872">
        <v>41963</v>
      </c>
      <c r="X810" s="872"/>
      <c r="Y810" s="872"/>
      <c r="Z810" s="872"/>
      <c r="AA810" s="872"/>
      <c r="AB810" s="872"/>
      <c r="AC810" s="872"/>
      <c r="AD810" s="872"/>
      <c r="AE810" s="872"/>
      <c r="AF810" s="872"/>
      <c r="AG810" s="872"/>
      <c r="AH810" s="872"/>
      <c r="AI810" s="872"/>
      <c r="AJ810" s="872"/>
      <c r="AK810" s="872"/>
      <c r="AL810" s="872"/>
      <c r="AM810" s="872"/>
      <c r="AN810" s="872"/>
      <c r="AO810" s="872"/>
      <c r="AP810" s="872"/>
      <c r="AQ810" s="872"/>
      <c r="AR810" s="872"/>
      <c r="AS810" s="872"/>
      <c r="AT810" s="872"/>
      <c r="AU810" s="872"/>
      <c r="AV810" s="872"/>
      <c r="AW810" s="872"/>
      <c r="AX810" s="872"/>
      <c r="AY810" s="872"/>
      <c r="AZ810" s="872"/>
      <c r="BA810" s="872">
        <v>9337.4122188723613</v>
      </c>
      <c r="BB810" s="872">
        <v>9337.4122188723613</v>
      </c>
      <c r="BC810" s="872">
        <v>9337.4122188723613</v>
      </c>
      <c r="BD810" s="872">
        <v>9337.4122188723613</v>
      </c>
      <c r="BE810" s="872">
        <v>9337.4122188723613</v>
      </c>
      <c r="BF810" s="872">
        <v>9337.4122188723613</v>
      </c>
      <c r="BG810" s="872">
        <v>9337.4122188723613</v>
      </c>
      <c r="BH810" s="872">
        <v>9337.4122188723613</v>
      </c>
      <c r="BI810" s="872">
        <v>9337.4122188723613</v>
      </c>
      <c r="BJ810" s="872">
        <v>9337.4122188723613</v>
      </c>
      <c r="BK810" s="872">
        <v>9337.4122188723613</v>
      </c>
      <c r="BL810" s="872">
        <v>9337.4122188723613</v>
      </c>
      <c r="BM810" s="872">
        <v>9337.4122188723613</v>
      </c>
      <c r="BN810" s="872">
        <v>9337.4122188723613</v>
      </c>
      <c r="BO810" s="872">
        <v>9337.4122188723613</v>
      </c>
      <c r="BP810" s="872">
        <v>9337.4122188723613</v>
      </c>
      <c r="BQ810" s="872">
        <v>9337.4122188723613</v>
      </c>
      <c r="BR810" s="872">
        <v>9337.4122188723613</v>
      </c>
      <c r="BS810" s="872">
        <v>9337.4122188723613</v>
      </c>
      <c r="BT810" s="872">
        <v>9337.4122188723613</v>
      </c>
      <c r="BU810" s="872">
        <v>9337.4122188723613</v>
      </c>
      <c r="BV810" s="872">
        <v>9337.4122188723613</v>
      </c>
      <c r="BW810" s="872">
        <v>9337.4122188723613</v>
      </c>
      <c r="BX810" s="872">
        <v>9337.4122188723613</v>
      </c>
      <c r="BY810" s="872">
        <v>9337.4122188723613</v>
      </c>
      <c r="BZ810" s="872">
        <v>9337.4122188723613</v>
      </c>
      <c r="CA810" s="872"/>
      <c r="CB810" s="872">
        <v>2.5410025408761192</v>
      </c>
      <c r="CC810" s="872">
        <v>2.5410025408761192</v>
      </c>
      <c r="CD810" s="872">
        <v>2.5410025408761192</v>
      </c>
      <c r="CE810" s="872">
        <v>2.5410025408761192</v>
      </c>
      <c r="CF810" s="872">
        <v>2.5410025408761192</v>
      </c>
      <c r="CG810" s="872">
        <v>2.5410025408761192</v>
      </c>
      <c r="CH810" s="872">
        <v>2.5410025408761192</v>
      </c>
      <c r="CI810" s="872">
        <v>2.5410025408761192</v>
      </c>
      <c r="CJ810" s="872">
        <v>2.5410025408761192</v>
      </c>
      <c r="CK810" s="872">
        <v>2.5410025408761192</v>
      </c>
      <c r="CL810" s="872">
        <v>2.5410025408761192</v>
      </c>
      <c r="CM810" s="872">
        <v>2.5410025408761192</v>
      </c>
      <c r="CN810" s="872">
        <v>2.5410025408761192</v>
      </c>
      <c r="CO810" s="872">
        <v>2.5410025408761192</v>
      </c>
      <c r="CP810" s="872">
        <v>2.5410025408761192</v>
      </c>
      <c r="CQ810" s="872">
        <v>2.5410025408761192</v>
      </c>
      <c r="CR810" s="872">
        <v>2.5410025408761192</v>
      </c>
      <c r="CS810" s="872">
        <v>2.5410025408761192</v>
      </c>
      <c r="CT810" s="872">
        <v>2.5410025408761192</v>
      </c>
      <c r="CU810" s="872">
        <v>2.5410025408761192</v>
      </c>
      <c r="CV810" s="872">
        <v>2.5410025408761192</v>
      </c>
      <c r="CW810" s="872">
        <v>2.5410025408761192</v>
      </c>
      <c r="CX810" s="872">
        <v>2.5410025408761192</v>
      </c>
      <c r="CY810" s="872">
        <v>2.5410025408761192</v>
      </c>
      <c r="CZ810" s="872">
        <v>2.5410025408761192</v>
      </c>
      <c r="DA810" s="872">
        <v>2.5410025408761192</v>
      </c>
    </row>
    <row r="811" spans="2:105">
      <c r="B811" s="872"/>
      <c r="C811" s="873" t="s">
        <v>682</v>
      </c>
      <c r="D811" s="872"/>
      <c r="E811" s="872" t="s">
        <v>22</v>
      </c>
      <c r="F811" s="872" t="s">
        <v>828</v>
      </c>
      <c r="G811" s="872"/>
      <c r="H811" s="872">
        <v>2014</v>
      </c>
      <c r="I811" s="872"/>
      <c r="J811" s="872">
        <v>134841</v>
      </c>
      <c r="K811" s="872"/>
      <c r="L811" s="764" t="s">
        <v>741</v>
      </c>
      <c r="M811" s="872"/>
      <c r="N811" s="872"/>
      <c r="O811" s="872"/>
      <c r="P811" s="872"/>
      <c r="Q811" s="872"/>
      <c r="R811" s="872"/>
      <c r="S811" s="872"/>
      <c r="T811" s="872"/>
      <c r="U811" s="872" t="s">
        <v>764</v>
      </c>
      <c r="V811" s="872"/>
      <c r="W811" s="872">
        <v>41963</v>
      </c>
      <c r="X811" s="872"/>
      <c r="Y811" s="872"/>
      <c r="Z811" s="872"/>
      <c r="AA811" s="872"/>
      <c r="AB811" s="872"/>
      <c r="AC811" s="872"/>
      <c r="AD811" s="872"/>
      <c r="AE811" s="872"/>
      <c r="AF811" s="872"/>
      <c r="AG811" s="872"/>
      <c r="AH811" s="872"/>
      <c r="AI811" s="872"/>
      <c r="AJ811" s="872"/>
      <c r="AK811" s="872"/>
      <c r="AL811" s="872"/>
      <c r="AM811" s="872"/>
      <c r="AN811" s="872"/>
      <c r="AO811" s="872"/>
      <c r="AP811" s="872"/>
      <c r="AQ811" s="872"/>
      <c r="AR811" s="872"/>
      <c r="AS811" s="872"/>
      <c r="AT811" s="872"/>
      <c r="AU811" s="872"/>
      <c r="AV811" s="872"/>
      <c r="AW811" s="872"/>
      <c r="AX811" s="872"/>
      <c r="AY811" s="872"/>
      <c r="AZ811" s="872"/>
      <c r="BA811" s="872">
        <v>3513.3932022503395</v>
      </c>
      <c r="BB811" s="872">
        <v>3513.3932022503395</v>
      </c>
      <c r="BC811" s="872">
        <v>3513.3932022503395</v>
      </c>
      <c r="BD811" s="872">
        <v>3513.3932022503395</v>
      </c>
      <c r="BE811" s="872">
        <v>3513.3932022503395</v>
      </c>
      <c r="BF811" s="872">
        <v>3513.3932022503395</v>
      </c>
      <c r="BG811" s="872">
        <v>3513.3932022503395</v>
      </c>
      <c r="BH811" s="872">
        <v>3513.3932022503395</v>
      </c>
      <c r="BI811" s="872">
        <v>3513.3932022503395</v>
      </c>
      <c r="BJ811" s="872">
        <v>3513.3932022503395</v>
      </c>
      <c r="BK811" s="872">
        <v>3513.3932022503395</v>
      </c>
      <c r="BL811" s="872">
        <v>3513.3932022503395</v>
      </c>
      <c r="BM811" s="872">
        <v>3513.3932022503395</v>
      </c>
      <c r="BN811" s="872">
        <v>3513.3932022503395</v>
      </c>
      <c r="BO811" s="872">
        <v>3513.3932022503395</v>
      </c>
      <c r="BP811" s="872">
        <v>3513.3932022503395</v>
      </c>
      <c r="BQ811" s="872">
        <v>3513.3932022503395</v>
      </c>
      <c r="BR811" s="872">
        <v>3513.3932022503395</v>
      </c>
      <c r="BS811" s="872">
        <v>3513.3932022503395</v>
      </c>
      <c r="BT811" s="872">
        <v>3513.3932022503395</v>
      </c>
      <c r="BU811" s="872">
        <v>3513.3932022503395</v>
      </c>
      <c r="BV811" s="872">
        <v>3513.3932022503395</v>
      </c>
      <c r="BW811" s="872">
        <v>3513.3932022503395</v>
      </c>
      <c r="BX811" s="872">
        <v>3513.3932022503395</v>
      </c>
      <c r="BY811" s="872">
        <v>3513.3932022503395</v>
      </c>
      <c r="BZ811" s="872">
        <v>3513.3932022503395</v>
      </c>
      <c r="CA811" s="872"/>
      <c r="CB811" s="872">
        <v>0.99101086720580944</v>
      </c>
      <c r="CC811" s="872">
        <v>0.99101086720580944</v>
      </c>
      <c r="CD811" s="872">
        <v>0.99101086720580944</v>
      </c>
      <c r="CE811" s="872">
        <v>0.99101086720580944</v>
      </c>
      <c r="CF811" s="872">
        <v>0.99101086720580944</v>
      </c>
      <c r="CG811" s="872">
        <v>0.99101086720580944</v>
      </c>
      <c r="CH811" s="872">
        <v>0.99101086720580944</v>
      </c>
      <c r="CI811" s="872">
        <v>0.99101086720580944</v>
      </c>
      <c r="CJ811" s="872">
        <v>0.99101086720580944</v>
      </c>
      <c r="CK811" s="872">
        <v>0.99101086720580944</v>
      </c>
      <c r="CL811" s="872">
        <v>0.99101086720580944</v>
      </c>
      <c r="CM811" s="872">
        <v>0.99101086720580944</v>
      </c>
      <c r="CN811" s="872">
        <v>0.99101086720580944</v>
      </c>
      <c r="CO811" s="872">
        <v>0.99101086720580944</v>
      </c>
      <c r="CP811" s="872">
        <v>0.99101086720580944</v>
      </c>
      <c r="CQ811" s="872">
        <v>0.99101086720580944</v>
      </c>
      <c r="CR811" s="872">
        <v>0.99101086720580944</v>
      </c>
      <c r="CS811" s="872">
        <v>0.99101086720580944</v>
      </c>
      <c r="CT811" s="872">
        <v>0.99101086720580944</v>
      </c>
      <c r="CU811" s="872">
        <v>0.99101086720580944</v>
      </c>
      <c r="CV811" s="872">
        <v>0.99101086720580944</v>
      </c>
      <c r="CW811" s="872">
        <v>0.99101086720580944</v>
      </c>
      <c r="CX811" s="872">
        <v>0.99101086720580944</v>
      </c>
      <c r="CY811" s="872">
        <v>0.99101086720580944</v>
      </c>
      <c r="CZ811" s="872">
        <v>0.99101086720580944</v>
      </c>
      <c r="DA811" s="872">
        <v>0.99101086720580944</v>
      </c>
    </row>
    <row r="812" spans="2:105">
      <c r="B812" s="872"/>
      <c r="C812" s="873" t="s">
        <v>682</v>
      </c>
      <c r="D812" s="872"/>
      <c r="E812" s="872" t="s">
        <v>22</v>
      </c>
      <c r="F812" s="872" t="s">
        <v>828</v>
      </c>
      <c r="G812" s="872"/>
      <c r="H812" s="872">
        <v>2014</v>
      </c>
      <c r="I812" s="872"/>
      <c r="J812" s="872">
        <v>134883</v>
      </c>
      <c r="K812" s="872"/>
      <c r="L812" s="764" t="s">
        <v>741</v>
      </c>
      <c r="M812" s="872"/>
      <c r="N812" s="872"/>
      <c r="O812" s="872"/>
      <c r="P812" s="872"/>
      <c r="Q812" s="872"/>
      <c r="R812" s="872"/>
      <c r="S812" s="872"/>
      <c r="T812" s="872"/>
      <c r="U812" s="872" t="s">
        <v>764</v>
      </c>
      <c r="V812" s="872"/>
      <c r="W812" s="872">
        <v>41904</v>
      </c>
      <c r="X812" s="872"/>
      <c r="Y812" s="872"/>
      <c r="Z812" s="872"/>
      <c r="AA812" s="872"/>
      <c r="AB812" s="872"/>
      <c r="AC812" s="872"/>
      <c r="AD812" s="872"/>
      <c r="AE812" s="872"/>
      <c r="AF812" s="872"/>
      <c r="AG812" s="872"/>
      <c r="AH812" s="872"/>
      <c r="AI812" s="872"/>
      <c r="AJ812" s="872"/>
      <c r="AK812" s="872"/>
      <c r="AL812" s="872"/>
      <c r="AM812" s="872"/>
      <c r="AN812" s="872"/>
      <c r="AO812" s="872"/>
      <c r="AP812" s="872"/>
      <c r="AQ812" s="872"/>
      <c r="AR812" s="872"/>
      <c r="AS812" s="872"/>
      <c r="AT812" s="872"/>
      <c r="AU812" s="872"/>
      <c r="AV812" s="872"/>
      <c r="AW812" s="872"/>
      <c r="AX812" s="872"/>
      <c r="AY812" s="872"/>
      <c r="AZ812" s="872"/>
      <c r="BA812" s="872">
        <v>13519.962908102003</v>
      </c>
      <c r="BB812" s="872">
        <v>13519.962908102003</v>
      </c>
      <c r="BC812" s="872">
        <v>13519.962908102003</v>
      </c>
      <c r="BD812" s="872">
        <v>13519.962908102003</v>
      </c>
      <c r="BE812" s="872">
        <v>13519.962908102003</v>
      </c>
      <c r="BF812" s="872">
        <v>13519.962908102003</v>
      </c>
      <c r="BG812" s="872">
        <v>13519.962908102003</v>
      </c>
      <c r="BH812" s="872">
        <v>13519.962908102003</v>
      </c>
      <c r="BI812" s="872">
        <v>13519.962908102003</v>
      </c>
      <c r="BJ812" s="872">
        <v>13519.962908102003</v>
      </c>
      <c r="BK812" s="872">
        <v>13519.962908102003</v>
      </c>
      <c r="BL812" s="872">
        <v>13519.962908102003</v>
      </c>
      <c r="BM812" s="872">
        <v>13519.962908102003</v>
      </c>
      <c r="BN812" s="872">
        <v>13519.962908102003</v>
      </c>
      <c r="BO812" s="872">
        <v>13519.962908102003</v>
      </c>
      <c r="BP812" s="872">
        <v>13519.962908102003</v>
      </c>
      <c r="BQ812" s="872">
        <v>13519.962908102003</v>
      </c>
      <c r="BR812" s="872">
        <v>13519.962908102003</v>
      </c>
      <c r="BS812" s="872">
        <v>13519.962908102003</v>
      </c>
      <c r="BT812" s="872">
        <v>13519.962908102003</v>
      </c>
      <c r="BU812" s="872">
        <v>13519.962908102003</v>
      </c>
      <c r="BV812" s="872">
        <v>13519.962908102003</v>
      </c>
      <c r="BW812" s="872">
        <v>13519.962908102003</v>
      </c>
      <c r="BX812" s="872">
        <v>13519.962908102003</v>
      </c>
      <c r="BY812" s="872">
        <v>13519.962908102003</v>
      </c>
      <c r="BZ812" s="872">
        <v>13519.962908102003</v>
      </c>
      <c r="CA812" s="872"/>
      <c r="CB812" s="872">
        <v>2.1009430384763164</v>
      </c>
      <c r="CC812" s="872">
        <v>2.1009430384763164</v>
      </c>
      <c r="CD812" s="872">
        <v>2.1009430384763164</v>
      </c>
      <c r="CE812" s="872">
        <v>2.1009430384763164</v>
      </c>
      <c r="CF812" s="872">
        <v>2.1009430384763164</v>
      </c>
      <c r="CG812" s="872">
        <v>2.1009430384763164</v>
      </c>
      <c r="CH812" s="872">
        <v>2.1009430384763164</v>
      </c>
      <c r="CI812" s="872">
        <v>2.1009430384763164</v>
      </c>
      <c r="CJ812" s="872">
        <v>2.1009430384763164</v>
      </c>
      <c r="CK812" s="872">
        <v>2.1009430384763164</v>
      </c>
      <c r="CL812" s="872">
        <v>2.1009430384763164</v>
      </c>
      <c r="CM812" s="872">
        <v>2.1009430384763164</v>
      </c>
      <c r="CN812" s="872">
        <v>2.1009430384763164</v>
      </c>
      <c r="CO812" s="872">
        <v>2.1009430384763164</v>
      </c>
      <c r="CP812" s="872">
        <v>2.1009430384763164</v>
      </c>
      <c r="CQ812" s="872">
        <v>2.1009430384763164</v>
      </c>
      <c r="CR812" s="872">
        <v>2.1009430384763164</v>
      </c>
      <c r="CS812" s="872">
        <v>2.1009430384763164</v>
      </c>
      <c r="CT812" s="872">
        <v>2.1009430384763164</v>
      </c>
      <c r="CU812" s="872">
        <v>2.1009430384763164</v>
      </c>
      <c r="CV812" s="872">
        <v>2.1009430384763164</v>
      </c>
      <c r="CW812" s="872">
        <v>2.1009430384763164</v>
      </c>
      <c r="CX812" s="872">
        <v>2.1009430384763164</v>
      </c>
      <c r="CY812" s="872">
        <v>2.1009430384763164</v>
      </c>
      <c r="CZ812" s="872">
        <v>2.1009430384763164</v>
      </c>
      <c r="DA812" s="872">
        <v>2.1009430384763164</v>
      </c>
    </row>
    <row r="813" spans="2:105">
      <c r="B813" s="872"/>
      <c r="C813" s="873" t="s">
        <v>682</v>
      </c>
      <c r="D813" s="872"/>
      <c r="E813" s="872" t="s">
        <v>22</v>
      </c>
      <c r="F813" s="872" t="s">
        <v>828</v>
      </c>
      <c r="G813" s="872"/>
      <c r="H813" s="872">
        <v>2014</v>
      </c>
      <c r="I813" s="872"/>
      <c r="J813" s="872">
        <v>135598</v>
      </c>
      <c r="K813" s="872"/>
      <c r="L813" s="764" t="s">
        <v>741</v>
      </c>
      <c r="M813" s="872"/>
      <c r="N813" s="872"/>
      <c r="O813" s="872"/>
      <c r="P813" s="872"/>
      <c r="Q813" s="872"/>
      <c r="R813" s="872"/>
      <c r="S813" s="872"/>
      <c r="T813" s="872"/>
      <c r="U813" s="872" t="s">
        <v>764</v>
      </c>
      <c r="V813" s="872"/>
      <c r="W813" s="872">
        <v>41911</v>
      </c>
      <c r="X813" s="872"/>
      <c r="Y813" s="872"/>
      <c r="Z813" s="872"/>
      <c r="AA813" s="872"/>
      <c r="AB813" s="872"/>
      <c r="AC813" s="872"/>
      <c r="AD813" s="872"/>
      <c r="AE813" s="872"/>
      <c r="AF813" s="872"/>
      <c r="AG813" s="872"/>
      <c r="AH813" s="872"/>
      <c r="AI813" s="872"/>
      <c r="AJ813" s="872"/>
      <c r="AK813" s="872"/>
      <c r="AL813" s="872"/>
      <c r="AM813" s="872"/>
      <c r="AN813" s="872"/>
      <c r="AO813" s="872"/>
      <c r="AP813" s="872"/>
      <c r="AQ813" s="872"/>
      <c r="AR813" s="872"/>
      <c r="AS813" s="872"/>
      <c r="AT813" s="872"/>
      <c r="AU813" s="872"/>
      <c r="AV813" s="872"/>
      <c r="AW813" s="872"/>
      <c r="AX813" s="872"/>
      <c r="AY813" s="872"/>
      <c r="AZ813" s="872"/>
      <c r="BA813" s="872">
        <v>1393.4091983339536</v>
      </c>
      <c r="BB813" s="872">
        <v>1393.4091983339536</v>
      </c>
      <c r="BC813" s="872">
        <v>1393.4091983339536</v>
      </c>
      <c r="BD813" s="872">
        <v>1393.4091983339536</v>
      </c>
      <c r="BE813" s="872">
        <v>1393.4091983339536</v>
      </c>
      <c r="BF813" s="872">
        <v>1393.4091983339536</v>
      </c>
      <c r="BG813" s="872">
        <v>1393.4091983339536</v>
      </c>
      <c r="BH813" s="872">
        <v>1393.4091983339536</v>
      </c>
      <c r="BI813" s="872">
        <v>1393.4091983339536</v>
      </c>
      <c r="BJ813" s="872">
        <v>1393.4091983339536</v>
      </c>
      <c r="BK813" s="872">
        <v>1393.4091983339536</v>
      </c>
      <c r="BL813" s="872">
        <v>1393.4091983339536</v>
      </c>
      <c r="BM813" s="872">
        <v>1393.4091983339536</v>
      </c>
      <c r="BN813" s="872">
        <v>1393.4091983339536</v>
      </c>
      <c r="BO813" s="872">
        <v>1393.4091983339536</v>
      </c>
      <c r="BP813" s="872">
        <v>1393.4091983339536</v>
      </c>
      <c r="BQ813" s="872">
        <v>1393.4091983339536</v>
      </c>
      <c r="BR813" s="872">
        <v>1393.4091983339536</v>
      </c>
      <c r="BS813" s="872">
        <v>1393.4091983339536</v>
      </c>
      <c r="BT813" s="872">
        <v>1393.4091983339536</v>
      </c>
      <c r="BU813" s="872">
        <v>1393.4091983339536</v>
      </c>
      <c r="BV813" s="872">
        <v>1393.4091983339536</v>
      </c>
      <c r="BW813" s="872">
        <v>1393.4091983339536</v>
      </c>
      <c r="BX813" s="872">
        <v>1393.4091983339536</v>
      </c>
      <c r="BY813" s="872">
        <v>1393.4091983339536</v>
      </c>
      <c r="BZ813" s="872">
        <v>1393.4091983339536</v>
      </c>
      <c r="CA813" s="872"/>
      <c r="CB813" s="872">
        <v>2.089446659944787</v>
      </c>
      <c r="CC813" s="872">
        <v>2.089446659944787</v>
      </c>
      <c r="CD813" s="872">
        <v>2.089446659944787</v>
      </c>
      <c r="CE813" s="872">
        <v>2.089446659944787</v>
      </c>
      <c r="CF813" s="872">
        <v>2.089446659944787</v>
      </c>
      <c r="CG813" s="872">
        <v>2.089446659944787</v>
      </c>
      <c r="CH813" s="872">
        <v>2.089446659944787</v>
      </c>
      <c r="CI813" s="872">
        <v>2.089446659944787</v>
      </c>
      <c r="CJ813" s="872">
        <v>2.089446659944787</v>
      </c>
      <c r="CK813" s="872">
        <v>2.089446659944787</v>
      </c>
      <c r="CL813" s="872">
        <v>2.089446659944787</v>
      </c>
      <c r="CM813" s="872">
        <v>2.089446659944787</v>
      </c>
      <c r="CN813" s="872">
        <v>2.089446659944787</v>
      </c>
      <c r="CO813" s="872">
        <v>2.089446659944787</v>
      </c>
      <c r="CP813" s="872">
        <v>2.089446659944787</v>
      </c>
      <c r="CQ813" s="872">
        <v>2.089446659944787</v>
      </c>
      <c r="CR813" s="872">
        <v>2.089446659944787</v>
      </c>
      <c r="CS813" s="872">
        <v>2.089446659944787</v>
      </c>
      <c r="CT813" s="872">
        <v>2.089446659944787</v>
      </c>
      <c r="CU813" s="872">
        <v>2.089446659944787</v>
      </c>
      <c r="CV813" s="872">
        <v>2.089446659944787</v>
      </c>
      <c r="CW813" s="872">
        <v>2.089446659944787</v>
      </c>
      <c r="CX813" s="872">
        <v>2.089446659944787</v>
      </c>
      <c r="CY813" s="872">
        <v>2.089446659944787</v>
      </c>
      <c r="CZ813" s="872">
        <v>2.089446659944787</v>
      </c>
      <c r="DA813" s="872">
        <v>2.089446659944787</v>
      </c>
    </row>
    <row r="814" spans="2:105">
      <c r="B814" s="872"/>
      <c r="C814" s="873" t="s">
        <v>682</v>
      </c>
      <c r="D814" s="872"/>
      <c r="E814" s="872" t="s">
        <v>100</v>
      </c>
      <c r="F814" s="872" t="s">
        <v>820</v>
      </c>
      <c r="G814" s="872"/>
      <c r="H814" s="872">
        <v>2015</v>
      </c>
      <c r="I814" s="872"/>
      <c r="J814" s="872" t="s">
        <v>767</v>
      </c>
      <c r="K814" s="872"/>
      <c r="L814" s="764" t="s">
        <v>384</v>
      </c>
      <c r="M814" s="872"/>
      <c r="N814" s="872"/>
      <c r="O814" s="872"/>
      <c r="P814" s="872"/>
      <c r="Q814" s="872"/>
      <c r="R814" s="872"/>
      <c r="S814" s="872"/>
      <c r="T814" s="872"/>
      <c r="U814" s="872"/>
      <c r="V814" s="872"/>
      <c r="W814" s="872">
        <v>42282</v>
      </c>
      <c r="X814" s="872"/>
      <c r="Y814" s="872"/>
      <c r="Z814" s="872"/>
      <c r="AA814" s="872"/>
      <c r="AB814" s="872"/>
      <c r="AC814" s="872"/>
      <c r="AD814" s="872"/>
      <c r="AE814" s="872"/>
      <c r="AF814" s="872"/>
      <c r="AG814" s="872"/>
      <c r="AH814" s="872"/>
      <c r="AI814" s="872"/>
      <c r="AJ814" s="872"/>
      <c r="AK814" s="872"/>
      <c r="AL814" s="872"/>
      <c r="AM814" s="872"/>
      <c r="AN814" s="872"/>
      <c r="AO814" s="872"/>
      <c r="AP814" s="872"/>
      <c r="AQ814" s="872"/>
      <c r="AR814" s="872"/>
      <c r="AS814" s="872"/>
      <c r="AT814" s="872"/>
      <c r="AU814" s="872"/>
      <c r="AV814" s="872"/>
      <c r="AW814" s="872"/>
      <c r="AX814" s="872"/>
      <c r="AY814" s="872"/>
      <c r="AZ814" s="872"/>
      <c r="BA814" s="872">
        <v>1</v>
      </c>
      <c r="BB814" s="872">
        <v>1</v>
      </c>
      <c r="BC814" s="872">
        <v>1</v>
      </c>
      <c r="BD814" s="872">
        <v>1</v>
      </c>
      <c r="BE814" s="872">
        <v>1</v>
      </c>
      <c r="BF814" s="872">
        <v>1</v>
      </c>
      <c r="BG814" s="872">
        <v>1</v>
      </c>
      <c r="BH814" s="872">
        <v>1</v>
      </c>
      <c r="BI814" s="872">
        <v>1</v>
      </c>
      <c r="BJ814" s="872">
        <v>1</v>
      </c>
      <c r="BK814" s="872">
        <v>1</v>
      </c>
      <c r="BL814" s="872">
        <v>1</v>
      </c>
      <c r="BM814" s="872">
        <v>1</v>
      </c>
      <c r="BN814" s="872">
        <v>1</v>
      </c>
      <c r="BO814" s="872">
        <v>1</v>
      </c>
      <c r="BP814" s="872">
        <v>1</v>
      </c>
      <c r="BQ814" s="872">
        <v>1</v>
      </c>
      <c r="BR814" s="872">
        <v>1</v>
      </c>
      <c r="BS814" s="872">
        <v>1</v>
      </c>
      <c r="BT814" s="872">
        <v>1</v>
      </c>
      <c r="BU814" s="872">
        <v>1</v>
      </c>
      <c r="BV814" s="872">
        <v>1</v>
      </c>
      <c r="BW814" s="872">
        <v>1</v>
      </c>
      <c r="BX814" s="872">
        <v>1</v>
      </c>
      <c r="BY814" s="872">
        <v>1</v>
      </c>
      <c r="BZ814" s="872">
        <v>1</v>
      </c>
      <c r="CA814" s="872"/>
      <c r="CB814" s="872">
        <v>1</v>
      </c>
      <c r="CC814" s="872">
        <v>1</v>
      </c>
      <c r="CD814" s="872">
        <v>1</v>
      </c>
      <c r="CE814" s="872">
        <v>1</v>
      </c>
      <c r="CF814" s="872">
        <v>1</v>
      </c>
      <c r="CG814" s="872">
        <v>1</v>
      </c>
      <c r="CH814" s="872">
        <v>1</v>
      </c>
      <c r="CI814" s="872">
        <v>1</v>
      </c>
      <c r="CJ814" s="872">
        <v>1</v>
      </c>
      <c r="CK814" s="872">
        <v>1</v>
      </c>
      <c r="CL814" s="872">
        <v>1</v>
      </c>
      <c r="CM814" s="872">
        <v>1</v>
      </c>
      <c r="CN814" s="872">
        <v>1</v>
      </c>
      <c r="CO814" s="872">
        <v>1</v>
      </c>
      <c r="CP814" s="872">
        <v>1</v>
      </c>
      <c r="CQ814" s="872">
        <v>1</v>
      </c>
      <c r="CR814" s="872">
        <v>1</v>
      </c>
      <c r="CS814" s="872">
        <v>1</v>
      </c>
      <c r="CT814" s="872">
        <v>1</v>
      </c>
      <c r="CU814" s="872">
        <v>1</v>
      </c>
      <c r="CV814" s="872">
        <v>1</v>
      </c>
      <c r="CW814" s="872">
        <v>1</v>
      </c>
      <c r="CX814" s="872">
        <v>1</v>
      </c>
      <c r="CY814" s="872">
        <v>1</v>
      </c>
      <c r="CZ814" s="872">
        <v>1</v>
      </c>
      <c r="DA814" s="872">
        <v>1</v>
      </c>
    </row>
    <row r="815" spans="2:105">
      <c r="B815" s="872"/>
      <c r="C815" s="873" t="s">
        <v>682</v>
      </c>
      <c r="D815" s="872"/>
      <c r="E815" s="872" t="s">
        <v>100</v>
      </c>
      <c r="F815" s="872" t="s">
        <v>820</v>
      </c>
      <c r="G815" s="872"/>
      <c r="H815" s="872">
        <v>2015</v>
      </c>
      <c r="I815" s="872"/>
      <c r="J815" s="872" t="s">
        <v>772</v>
      </c>
      <c r="K815" s="872"/>
      <c r="L815" s="764" t="s">
        <v>384</v>
      </c>
      <c r="M815" s="872"/>
      <c r="N815" s="872"/>
      <c r="O815" s="872"/>
      <c r="P815" s="872"/>
      <c r="Q815" s="872"/>
      <c r="R815" s="872"/>
      <c r="S815" s="872"/>
      <c r="T815" s="872"/>
      <c r="U815" s="872"/>
      <c r="V815" s="872"/>
      <c r="W815" s="872">
        <v>42286</v>
      </c>
      <c r="X815" s="872"/>
      <c r="Y815" s="872"/>
      <c r="Z815" s="872"/>
      <c r="AA815" s="872"/>
      <c r="AB815" s="872"/>
      <c r="AC815" s="872"/>
      <c r="AD815" s="872"/>
      <c r="AE815" s="872"/>
      <c r="AF815" s="872"/>
      <c r="AG815" s="872"/>
      <c r="AH815" s="872"/>
      <c r="AI815" s="872"/>
      <c r="AJ815" s="872"/>
      <c r="AK815" s="872"/>
      <c r="AL815" s="872"/>
      <c r="AM815" s="872"/>
      <c r="AN815" s="872"/>
      <c r="AO815" s="872"/>
      <c r="AP815" s="872"/>
      <c r="AQ815" s="872"/>
      <c r="AR815" s="872"/>
      <c r="AS815" s="872"/>
      <c r="AT815" s="872"/>
      <c r="AU815" s="872"/>
      <c r="AV815" s="872"/>
      <c r="AW815" s="872"/>
      <c r="AX815" s="872"/>
      <c r="AY815" s="872"/>
      <c r="AZ815" s="872"/>
      <c r="BA815" s="872">
        <v>1</v>
      </c>
      <c r="BB815" s="872">
        <v>1</v>
      </c>
      <c r="BC815" s="872">
        <v>1</v>
      </c>
      <c r="BD815" s="872">
        <v>1</v>
      </c>
      <c r="BE815" s="872">
        <v>1</v>
      </c>
      <c r="BF815" s="872">
        <v>1</v>
      </c>
      <c r="BG815" s="872">
        <v>1</v>
      </c>
      <c r="BH815" s="872">
        <v>1</v>
      </c>
      <c r="BI815" s="872">
        <v>1</v>
      </c>
      <c r="BJ815" s="872">
        <v>1</v>
      </c>
      <c r="BK815" s="872">
        <v>1</v>
      </c>
      <c r="BL815" s="872">
        <v>1</v>
      </c>
      <c r="BM815" s="872">
        <v>1</v>
      </c>
      <c r="BN815" s="872">
        <v>1</v>
      </c>
      <c r="BO815" s="872">
        <v>1</v>
      </c>
      <c r="BP815" s="872">
        <v>1</v>
      </c>
      <c r="BQ815" s="872">
        <v>1</v>
      </c>
      <c r="BR815" s="872">
        <v>1</v>
      </c>
      <c r="BS815" s="872">
        <v>1</v>
      </c>
      <c r="BT815" s="872">
        <v>1</v>
      </c>
      <c r="BU815" s="872">
        <v>1</v>
      </c>
      <c r="BV815" s="872">
        <v>1</v>
      </c>
      <c r="BW815" s="872">
        <v>1</v>
      </c>
      <c r="BX815" s="872">
        <v>1</v>
      </c>
      <c r="BY815" s="872">
        <v>1</v>
      </c>
      <c r="BZ815" s="872">
        <v>1</v>
      </c>
      <c r="CA815" s="872"/>
      <c r="CB815" s="872">
        <v>1</v>
      </c>
      <c r="CC815" s="872">
        <v>1</v>
      </c>
      <c r="CD815" s="872">
        <v>1</v>
      </c>
      <c r="CE815" s="872">
        <v>1</v>
      </c>
      <c r="CF815" s="872">
        <v>1</v>
      </c>
      <c r="CG815" s="872">
        <v>1</v>
      </c>
      <c r="CH815" s="872">
        <v>1</v>
      </c>
      <c r="CI815" s="872">
        <v>1</v>
      </c>
      <c r="CJ815" s="872">
        <v>1</v>
      </c>
      <c r="CK815" s="872">
        <v>1</v>
      </c>
      <c r="CL815" s="872">
        <v>1</v>
      </c>
      <c r="CM815" s="872">
        <v>1</v>
      </c>
      <c r="CN815" s="872">
        <v>1</v>
      </c>
      <c r="CO815" s="872">
        <v>1</v>
      </c>
      <c r="CP815" s="872">
        <v>1</v>
      </c>
      <c r="CQ815" s="872">
        <v>1</v>
      </c>
      <c r="CR815" s="872">
        <v>1</v>
      </c>
      <c r="CS815" s="872">
        <v>1</v>
      </c>
      <c r="CT815" s="872">
        <v>1</v>
      </c>
      <c r="CU815" s="872">
        <v>1</v>
      </c>
      <c r="CV815" s="872">
        <v>1</v>
      </c>
      <c r="CW815" s="872">
        <v>1</v>
      </c>
      <c r="CX815" s="872">
        <v>1</v>
      </c>
      <c r="CY815" s="872">
        <v>1</v>
      </c>
      <c r="CZ815" s="872">
        <v>1</v>
      </c>
      <c r="DA815" s="872">
        <v>1</v>
      </c>
    </row>
    <row r="816" spans="2:105">
      <c r="B816" s="872"/>
      <c r="C816" s="873" t="s">
        <v>682</v>
      </c>
      <c r="D816" s="872"/>
      <c r="E816" s="872" t="s">
        <v>100</v>
      </c>
      <c r="F816" s="872" t="s">
        <v>820</v>
      </c>
      <c r="G816" s="872"/>
      <c r="H816" s="872">
        <v>2015</v>
      </c>
      <c r="I816" s="872"/>
      <c r="J816" s="872" t="s">
        <v>773</v>
      </c>
      <c r="K816" s="872"/>
      <c r="L816" s="764" t="s">
        <v>384</v>
      </c>
      <c r="M816" s="872"/>
      <c r="N816" s="872"/>
      <c r="O816" s="872"/>
      <c r="P816" s="872"/>
      <c r="Q816" s="872"/>
      <c r="R816" s="872"/>
      <c r="S816" s="872"/>
      <c r="T816" s="872"/>
      <c r="U816" s="872"/>
      <c r="V816" s="872"/>
      <c r="W816" s="872">
        <v>42284</v>
      </c>
      <c r="X816" s="872"/>
      <c r="Y816" s="872"/>
      <c r="Z816" s="872"/>
      <c r="AA816" s="872"/>
      <c r="AB816" s="872"/>
      <c r="AC816" s="872"/>
      <c r="AD816" s="872"/>
      <c r="AE816" s="872"/>
      <c r="AF816" s="872"/>
      <c r="AG816" s="872"/>
      <c r="AH816" s="872"/>
      <c r="AI816" s="872"/>
      <c r="AJ816" s="872"/>
      <c r="AK816" s="872"/>
      <c r="AL816" s="872"/>
      <c r="AM816" s="872"/>
      <c r="AN816" s="872"/>
      <c r="AO816" s="872"/>
      <c r="AP816" s="872"/>
      <c r="AQ816" s="872"/>
      <c r="AR816" s="872"/>
      <c r="AS816" s="872"/>
      <c r="AT816" s="872"/>
      <c r="AU816" s="872"/>
      <c r="AV816" s="872"/>
      <c r="AW816" s="872"/>
      <c r="AX816" s="872"/>
      <c r="AY816" s="872"/>
      <c r="AZ816" s="872"/>
      <c r="BA816" s="872">
        <v>1</v>
      </c>
      <c r="BB816" s="872">
        <v>1</v>
      </c>
      <c r="BC816" s="872">
        <v>1</v>
      </c>
      <c r="BD816" s="872">
        <v>1</v>
      </c>
      <c r="BE816" s="872">
        <v>1</v>
      </c>
      <c r="BF816" s="872">
        <v>1</v>
      </c>
      <c r="BG816" s="872">
        <v>1</v>
      </c>
      <c r="BH816" s="872">
        <v>1</v>
      </c>
      <c r="BI816" s="872">
        <v>1</v>
      </c>
      <c r="BJ816" s="872">
        <v>1</v>
      </c>
      <c r="BK816" s="872">
        <v>1</v>
      </c>
      <c r="BL816" s="872">
        <v>1</v>
      </c>
      <c r="BM816" s="872">
        <v>1</v>
      </c>
      <c r="BN816" s="872">
        <v>1</v>
      </c>
      <c r="BO816" s="872">
        <v>1</v>
      </c>
      <c r="BP816" s="872">
        <v>1</v>
      </c>
      <c r="BQ816" s="872">
        <v>1</v>
      </c>
      <c r="BR816" s="872">
        <v>1</v>
      </c>
      <c r="BS816" s="872">
        <v>1</v>
      </c>
      <c r="BT816" s="872">
        <v>1</v>
      </c>
      <c r="BU816" s="872">
        <v>1</v>
      </c>
      <c r="BV816" s="872">
        <v>1</v>
      </c>
      <c r="BW816" s="872">
        <v>1</v>
      </c>
      <c r="BX816" s="872">
        <v>1</v>
      </c>
      <c r="BY816" s="872">
        <v>1</v>
      </c>
      <c r="BZ816" s="872">
        <v>1</v>
      </c>
      <c r="CA816" s="872"/>
      <c r="CB816" s="872">
        <v>1</v>
      </c>
      <c r="CC816" s="872">
        <v>1</v>
      </c>
      <c r="CD816" s="872">
        <v>1</v>
      </c>
      <c r="CE816" s="872">
        <v>1</v>
      </c>
      <c r="CF816" s="872">
        <v>1</v>
      </c>
      <c r="CG816" s="872">
        <v>1</v>
      </c>
      <c r="CH816" s="872">
        <v>1</v>
      </c>
      <c r="CI816" s="872">
        <v>1</v>
      </c>
      <c r="CJ816" s="872">
        <v>1</v>
      </c>
      <c r="CK816" s="872">
        <v>1</v>
      </c>
      <c r="CL816" s="872">
        <v>1</v>
      </c>
      <c r="CM816" s="872">
        <v>1</v>
      </c>
      <c r="CN816" s="872">
        <v>1</v>
      </c>
      <c r="CO816" s="872">
        <v>1</v>
      </c>
      <c r="CP816" s="872">
        <v>1</v>
      </c>
      <c r="CQ816" s="872">
        <v>1</v>
      </c>
      <c r="CR816" s="872">
        <v>1</v>
      </c>
      <c r="CS816" s="872">
        <v>1</v>
      </c>
      <c r="CT816" s="872">
        <v>1</v>
      </c>
      <c r="CU816" s="872">
        <v>1</v>
      </c>
      <c r="CV816" s="872">
        <v>1</v>
      </c>
      <c r="CW816" s="872">
        <v>1</v>
      </c>
      <c r="CX816" s="872">
        <v>1</v>
      </c>
      <c r="CY816" s="872">
        <v>1</v>
      </c>
      <c r="CZ816" s="872">
        <v>1</v>
      </c>
      <c r="DA816" s="872">
        <v>1</v>
      </c>
    </row>
    <row r="817" spans="2:105">
      <c r="B817" s="872"/>
      <c r="C817" s="873" t="s">
        <v>682</v>
      </c>
      <c r="D817" s="872"/>
      <c r="E817" s="872" t="s">
        <v>100</v>
      </c>
      <c r="F817" s="872" t="s">
        <v>820</v>
      </c>
      <c r="G817" s="872"/>
      <c r="H817" s="872">
        <v>2015</v>
      </c>
      <c r="I817" s="872"/>
      <c r="J817" s="872" t="s">
        <v>774</v>
      </c>
      <c r="K817" s="872"/>
      <c r="L817" s="764" t="s">
        <v>384</v>
      </c>
      <c r="M817" s="872"/>
      <c r="N817" s="872"/>
      <c r="O817" s="872"/>
      <c r="P817" s="872"/>
      <c r="Q817" s="872"/>
      <c r="R817" s="872"/>
      <c r="S817" s="872"/>
      <c r="T817" s="872"/>
      <c r="U817" s="872"/>
      <c r="V817" s="872"/>
      <c r="W817" s="872">
        <v>42299</v>
      </c>
      <c r="X817" s="872"/>
      <c r="Y817" s="872"/>
      <c r="Z817" s="872"/>
      <c r="AA817" s="872"/>
      <c r="AB817" s="872"/>
      <c r="AC817" s="872"/>
      <c r="AD817" s="872"/>
      <c r="AE817" s="872"/>
      <c r="AF817" s="872"/>
      <c r="AG817" s="872"/>
      <c r="AH817" s="872"/>
      <c r="AI817" s="872"/>
      <c r="AJ817" s="872"/>
      <c r="AK817" s="872"/>
      <c r="AL817" s="872"/>
      <c r="AM817" s="872"/>
      <c r="AN817" s="872"/>
      <c r="AO817" s="872"/>
      <c r="AP817" s="872"/>
      <c r="AQ817" s="872"/>
      <c r="AR817" s="872"/>
      <c r="AS817" s="872"/>
      <c r="AT817" s="872"/>
      <c r="AU817" s="872"/>
      <c r="AV817" s="872"/>
      <c r="AW817" s="872"/>
      <c r="AX817" s="872"/>
      <c r="AY817" s="872"/>
      <c r="AZ817" s="872"/>
      <c r="BA817" s="872">
        <v>1</v>
      </c>
      <c r="BB817" s="872">
        <v>1</v>
      </c>
      <c r="BC817" s="872">
        <v>1</v>
      </c>
      <c r="BD817" s="872">
        <v>1</v>
      </c>
      <c r="BE817" s="872">
        <v>1</v>
      </c>
      <c r="BF817" s="872">
        <v>1</v>
      </c>
      <c r="BG817" s="872">
        <v>1</v>
      </c>
      <c r="BH817" s="872">
        <v>1</v>
      </c>
      <c r="BI817" s="872">
        <v>1</v>
      </c>
      <c r="BJ817" s="872">
        <v>1</v>
      </c>
      <c r="BK817" s="872">
        <v>1</v>
      </c>
      <c r="BL817" s="872">
        <v>1</v>
      </c>
      <c r="BM817" s="872">
        <v>1</v>
      </c>
      <c r="BN817" s="872">
        <v>1</v>
      </c>
      <c r="BO817" s="872">
        <v>1</v>
      </c>
      <c r="BP817" s="872">
        <v>1</v>
      </c>
      <c r="BQ817" s="872">
        <v>1</v>
      </c>
      <c r="BR817" s="872">
        <v>1</v>
      </c>
      <c r="BS817" s="872">
        <v>1</v>
      </c>
      <c r="BT817" s="872">
        <v>1</v>
      </c>
      <c r="BU817" s="872">
        <v>1</v>
      </c>
      <c r="BV817" s="872">
        <v>1</v>
      </c>
      <c r="BW817" s="872">
        <v>1</v>
      </c>
      <c r="BX817" s="872">
        <v>1</v>
      </c>
      <c r="BY817" s="872">
        <v>1</v>
      </c>
      <c r="BZ817" s="872">
        <v>1</v>
      </c>
      <c r="CA817" s="872"/>
      <c r="CB817" s="872">
        <v>1</v>
      </c>
      <c r="CC817" s="872">
        <v>1</v>
      </c>
      <c r="CD817" s="872">
        <v>1</v>
      </c>
      <c r="CE817" s="872">
        <v>1</v>
      </c>
      <c r="CF817" s="872">
        <v>1</v>
      </c>
      <c r="CG817" s="872">
        <v>1</v>
      </c>
      <c r="CH817" s="872">
        <v>1</v>
      </c>
      <c r="CI817" s="872">
        <v>1</v>
      </c>
      <c r="CJ817" s="872">
        <v>1</v>
      </c>
      <c r="CK817" s="872">
        <v>1</v>
      </c>
      <c r="CL817" s="872">
        <v>1</v>
      </c>
      <c r="CM817" s="872">
        <v>1</v>
      </c>
      <c r="CN817" s="872">
        <v>1</v>
      </c>
      <c r="CO817" s="872">
        <v>1</v>
      </c>
      <c r="CP817" s="872">
        <v>1</v>
      </c>
      <c r="CQ817" s="872">
        <v>1</v>
      </c>
      <c r="CR817" s="872">
        <v>1</v>
      </c>
      <c r="CS817" s="872">
        <v>1</v>
      </c>
      <c r="CT817" s="872">
        <v>1</v>
      </c>
      <c r="CU817" s="872">
        <v>1</v>
      </c>
      <c r="CV817" s="872">
        <v>1</v>
      </c>
      <c r="CW817" s="872">
        <v>1</v>
      </c>
      <c r="CX817" s="872">
        <v>1</v>
      </c>
      <c r="CY817" s="872">
        <v>1</v>
      </c>
      <c r="CZ817" s="872">
        <v>1</v>
      </c>
      <c r="DA817" s="872">
        <v>1</v>
      </c>
    </row>
    <row r="818" spans="2:105">
      <c r="B818" s="872"/>
      <c r="C818" s="873" t="s">
        <v>682</v>
      </c>
      <c r="D818" s="872"/>
      <c r="E818" s="872" t="s">
        <v>100</v>
      </c>
      <c r="F818" s="872" t="s">
        <v>820</v>
      </c>
      <c r="G818" s="872"/>
      <c r="H818" s="872">
        <v>2015</v>
      </c>
      <c r="I818" s="872"/>
      <c r="J818" s="872" t="s">
        <v>775</v>
      </c>
      <c r="K818" s="872"/>
      <c r="L818" s="764" t="s">
        <v>384</v>
      </c>
      <c r="M818" s="872"/>
      <c r="N818" s="872"/>
      <c r="O818" s="872"/>
      <c r="P818" s="872"/>
      <c r="Q818" s="872"/>
      <c r="R818" s="872"/>
      <c r="S818" s="872"/>
      <c r="T818" s="872"/>
      <c r="U818" s="872"/>
      <c r="V818" s="872"/>
      <c r="W818" s="872">
        <v>42089</v>
      </c>
      <c r="X818" s="872"/>
      <c r="Y818" s="872"/>
      <c r="Z818" s="872"/>
      <c r="AA818" s="872"/>
      <c r="AB818" s="872"/>
      <c r="AC818" s="872"/>
      <c r="AD818" s="872"/>
      <c r="AE818" s="872"/>
      <c r="AF818" s="872"/>
      <c r="AG818" s="872"/>
      <c r="AH818" s="872"/>
      <c r="AI818" s="872"/>
      <c r="AJ818" s="872"/>
      <c r="AK818" s="872"/>
      <c r="AL818" s="872"/>
      <c r="AM818" s="872"/>
      <c r="AN818" s="872"/>
      <c r="AO818" s="872"/>
      <c r="AP818" s="872"/>
      <c r="AQ818" s="872"/>
      <c r="AR818" s="872"/>
      <c r="AS818" s="872"/>
      <c r="AT818" s="872"/>
      <c r="AU818" s="872"/>
      <c r="AV818" s="872"/>
      <c r="AW818" s="872"/>
      <c r="AX818" s="872"/>
      <c r="AY818" s="872"/>
      <c r="AZ818" s="872"/>
      <c r="BA818" s="872">
        <v>1</v>
      </c>
      <c r="BB818" s="872">
        <v>1</v>
      </c>
      <c r="BC818" s="872">
        <v>1</v>
      </c>
      <c r="BD818" s="872">
        <v>1</v>
      </c>
      <c r="BE818" s="872">
        <v>1</v>
      </c>
      <c r="BF818" s="872">
        <v>1</v>
      </c>
      <c r="BG818" s="872">
        <v>1</v>
      </c>
      <c r="BH818" s="872">
        <v>1</v>
      </c>
      <c r="BI818" s="872">
        <v>1</v>
      </c>
      <c r="BJ818" s="872">
        <v>1</v>
      </c>
      <c r="BK818" s="872">
        <v>1</v>
      </c>
      <c r="BL818" s="872">
        <v>1</v>
      </c>
      <c r="BM818" s="872">
        <v>1</v>
      </c>
      <c r="BN818" s="872">
        <v>1</v>
      </c>
      <c r="BO818" s="872">
        <v>1</v>
      </c>
      <c r="BP818" s="872">
        <v>1</v>
      </c>
      <c r="BQ818" s="872">
        <v>1</v>
      </c>
      <c r="BR818" s="872">
        <v>1</v>
      </c>
      <c r="BS818" s="872">
        <v>1</v>
      </c>
      <c r="BT818" s="872">
        <v>1</v>
      </c>
      <c r="BU818" s="872">
        <v>1</v>
      </c>
      <c r="BV818" s="872">
        <v>1</v>
      </c>
      <c r="BW818" s="872">
        <v>1</v>
      </c>
      <c r="BX818" s="872">
        <v>1</v>
      </c>
      <c r="BY818" s="872">
        <v>1</v>
      </c>
      <c r="BZ818" s="872">
        <v>1</v>
      </c>
      <c r="CA818" s="872"/>
      <c r="CB818" s="872">
        <v>1</v>
      </c>
      <c r="CC818" s="872">
        <v>1</v>
      </c>
      <c r="CD818" s="872">
        <v>1</v>
      </c>
      <c r="CE818" s="872">
        <v>1</v>
      </c>
      <c r="CF818" s="872">
        <v>1</v>
      </c>
      <c r="CG818" s="872">
        <v>1</v>
      </c>
      <c r="CH818" s="872">
        <v>1</v>
      </c>
      <c r="CI818" s="872">
        <v>1</v>
      </c>
      <c r="CJ818" s="872">
        <v>1</v>
      </c>
      <c r="CK818" s="872">
        <v>1</v>
      </c>
      <c r="CL818" s="872">
        <v>1</v>
      </c>
      <c r="CM818" s="872">
        <v>1</v>
      </c>
      <c r="CN818" s="872">
        <v>1</v>
      </c>
      <c r="CO818" s="872">
        <v>1</v>
      </c>
      <c r="CP818" s="872">
        <v>1</v>
      </c>
      <c r="CQ818" s="872">
        <v>1</v>
      </c>
      <c r="CR818" s="872">
        <v>1</v>
      </c>
      <c r="CS818" s="872">
        <v>1</v>
      </c>
      <c r="CT818" s="872">
        <v>1</v>
      </c>
      <c r="CU818" s="872">
        <v>1</v>
      </c>
      <c r="CV818" s="872">
        <v>1</v>
      </c>
      <c r="CW818" s="872">
        <v>1</v>
      </c>
      <c r="CX818" s="872">
        <v>1</v>
      </c>
      <c r="CY818" s="872">
        <v>1</v>
      </c>
      <c r="CZ818" s="872">
        <v>1</v>
      </c>
      <c r="DA818" s="872">
        <v>1</v>
      </c>
    </row>
    <row r="819" spans="2:105">
      <c r="B819" s="872"/>
      <c r="C819" s="873" t="s">
        <v>682</v>
      </c>
      <c r="D819" s="872"/>
      <c r="E819" s="872" t="s">
        <v>100</v>
      </c>
      <c r="F819" s="872" t="s">
        <v>820</v>
      </c>
      <c r="G819" s="872"/>
      <c r="H819" s="872">
        <v>2015</v>
      </c>
      <c r="I819" s="872"/>
      <c r="J819" s="872" t="s">
        <v>776</v>
      </c>
      <c r="K819" s="872"/>
      <c r="L819" s="764" t="s">
        <v>384</v>
      </c>
      <c r="M819" s="872"/>
      <c r="N819" s="872"/>
      <c r="O819" s="872"/>
      <c r="P819" s="872"/>
      <c r="Q819" s="872"/>
      <c r="R819" s="872"/>
      <c r="S819" s="872"/>
      <c r="T819" s="872"/>
      <c r="U819" s="872"/>
      <c r="V819" s="872"/>
      <c r="W819" s="872">
        <v>42055</v>
      </c>
      <c r="X819" s="872"/>
      <c r="Y819" s="872"/>
      <c r="Z819" s="872"/>
      <c r="AA819" s="872"/>
      <c r="AB819" s="872"/>
      <c r="AC819" s="872"/>
      <c r="AD819" s="872"/>
      <c r="AE819" s="872"/>
      <c r="AF819" s="872"/>
      <c r="AG819" s="872"/>
      <c r="AH819" s="872"/>
      <c r="AI819" s="872"/>
      <c r="AJ819" s="872"/>
      <c r="AK819" s="872"/>
      <c r="AL819" s="872"/>
      <c r="AM819" s="872"/>
      <c r="AN819" s="872"/>
      <c r="AO819" s="872"/>
      <c r="AP819" s="872"/>
      <c r="AQ819" s="872"/>
      <c r="AR819" s="872"/>
      <c r="AS819" s="872"/>
      <c r="AT819" s="872"/>
      <c r="AU819" s="872"/>
      <c r="AV819" s="872"/>
      <c r="AW819" s="872"/>
      <c r="AX819" s="872"/>
      <c r="AY819" s="872"/>
      <c r="AZ819" s="872"/>
      <c r="BA819" s="872">
        <v>1</v>
      </c>
      <c r="BB819" s="872">
        <v>1</v>
      </c>
      <c r="BC819" s="872">
        <v>1</v>
      </c>
      <c r="BD819" s="872">
        <v>1</v>
      </c>
      <c r="BE819" s="872">
        <v>1</v>
      </c>
      <c r="BF819" s="872">
        <v>1</v>
      </c>
      <c r="BG819" s="872">
        <v>1</v>
      </c>
      <c r="BH819" s="872">
        <v>1</v>
      </c>
      <c r="BI819" s="872">
        <v>1</v>
      </c>
      <c r="BJ819" s="872">
        <v>1</v>
      </c>
      <c r="BK819" s="872">
        <v>1</v>
      </c>
      <c r="BL819" s="872">
        <v>1</v>
      </c>
      <c r="BM819" s="872">
        <v>1</v>
      </c>
      <c r="BN819" s="872">
        <v>1</v>
      </c>
      <c r="BO819" s="872">
        <v>1</v>
      </c>
      <c r="BP819" s="872">
        <v>1</v>
      </c>
      <c r="BQ819" s="872">
        <v>1</v>
      </c>
      <c r="BR819" s="872">
        <v>1</v>
      </c>
      <c r="BS819" s="872">
        <v>1</v>
      </c>
      <c r="BT819" s="872">
        <v>1</v>
      </c>
      <c r="BU819" s="872">
        <v>1</v>
      </c>
      <c r="BV819" s="872">
        <v>1</v>
      </c>
      <c r="BW819" s="872">
        <v>1</v>
      </c>
      <c r="BX819" s="872">
        <v>1</v>
      </c>
      <c r="BY819" s="872">
        <v>1</v>
      </c>
      <c r="BZ819" s="872">
        <v>1</v>
      </c>
      <c r="CA819" s="872"/>
      <c r="CB819" s="872">
        <v>1</v>
      </c>
      <c r="CC819" s="872">
        <v>1</v>
      </c>
      <c r="CD819" s="872">
        <v>1</v>
      </c>
      <c r="CE819" s="872">
        <v>1</v>
      </c>
      <c r="CF819" s="872">
        <v>1</v>
      </c>
      <c r="CG819" s="872">
        <v>1</v>
      </c>
      <c r="CH819" s="872">
        <v>1</v>
      </c>
      <c r="CI819" s="872">
        <v>1</v>
      </c>
      <c r="CJ819" s="872">
        <v>1</v>
      </c>
      <c r="CK819" s="872">
        <v>1</v>
      </c>
      <c r="CL819" s="872">
        <v>1</v>
      </c>
      <c r="CM819" s="872">
        <v>1</v>
      </c>
      <c r="CN819" s="872">
        <v>1</v>
      </c>
      <c r="CO819" s="872">
        <v>1</v>
      </c>
      <c r="CP819" s="872">
        <v>1</v>
      </c>
      <c r="CQ819" s="872">
        <v>1</v>
      </c>
      <c r="CR819" s="872">
        <v>1</v>
      </c>
      <c r="CS819" s="872">
        <v>1</v>
      </c>
      <c r="CT819" s="872">
        <v>1</v>
      </c>
      <c r="CU819" s="872">
        <v>1</v>
      </c>
      <c r="CV819" s="872">
        <v>1</v>
      </c>
      <c r="CW819" s="872">
        <v>1</v>
      </c>
      <c r="CX819" s="872">
        <v>1</v>
      </c>
      <c r="CY819" s="872">
        <v>1</v>
      </c>
      <c r="CZ819" s="872">
        <v>1</v>
      </c>
      <c r="DA819" s="872">
        <v>1</v>
      </c>
    </row>
    <row r="820" spans="2:105">
      <c r="B820" s="872"/>
      <c r="C820" s="873" t="s">
        <v>682</v>
      </c>
      <c r="D820" s="872"/>
      <c r="E820" s="872" t="s">
        <v>100</v>
      </c>
      <c r="F820" s="872" t="s">
        <v>820</v>
      </c>
      <c r="G820" s="872"/>
      <c r="H820" s="872">
        <v>2015</v>
      </c>
      <c r="I820" s="872"/>
      <c r="J820" s="872" t="s">
        <v>777</v>
      </c>
      <c r="K820" s="872"/>
      <c r="L820" s="764" t="s">
        <v>384</v>
      </c>
      <c r="M820" s="872"/>
      <c r="N820" s="872"/>
      <c r="O820" s="872"/>
      <c r="P820" s="872"/>
      <c r="Q820" s="872"/>
      <c r="R820" s="872"/>
      <c r="S820" s="872"/>
      <c r="T820" s="872"/>
      <c r="U820" s="872"/>
      <c r="V820" s="872"/>
      <c r="W820" s="872">
        <v>42083</v>
      </c>
      <c r="X820" s="872"/>
      <c r="Y820" s="872"/>
      <c r="Z820" s="872"/>
      <c r="AA820" s="872"/>
      <c r="AB820" s="872"/>
      <c r="AC820" s="872"/>
      <c r="AD820" s="872"/>
      <c r="AE820" s="872"/>
      <c r="AF820" s="872"/>
      <c r="AG820" s="872"/>
      <c r="AH820" s="872"/>
      <c r="AI820" s="872"/>
      <c r="AJ820" s="872"/>
      <c r="AK820" s="872"/>
      <c r="AL820" s="872"/>
      <c r="AM820" s="872"/>
      <c r="AN820" s="872"/>
      <c r="AO820" s="872"/>
      <c r="AP820" s="872"/>
      <c r="AQ820" s="872"/>
      <c r="AR820" s="872"/>
      <c r="AS820" s="872"/>
      <c r="AT820" s="872"/>
      <c r="AU820" s="872"/>
      <c r="AV820" s="872"/>
      <c r="AW820" s="872"/>
      <c r="AX820" s="872"/>
      <c r="AY820" s="872"/>
      <c r="AZ820" s="872"/>
      <c r="BA820" s="872">
        <v>1</v>
      </c>
      <c r="BB820" s="872">
        <v>1</v>
      </c>
      <c r="BC820" s="872">
        <v>1</v>
      </c>
      <c r="BD820" s="872">
        <v>1</v>
      </c>
      <c r="BE820" s="872">
        <v>1</v>
      </c>
      <c r="BF820" s="872">
        <v>1</v>
      </c>
      <c r="BG820" s="872">
        <v>1</v>
      </c>
      <c r="BH820" s="872">
        <v>1</v>
      </c>
      <c r="BI820" s="872">
        <v>1</v>
      </c>
      <c r="BJ820" s="872">
        <v>1</v>
      </c>
      <c r="BK820" s="872">
        <v>1</v>
      </c>
      <c r="BL820" s="872">
        <v>1</v>
      </c>
      <c r="BM820" s="872">
        <v>1</v>
      </c>
      <c r="BN820" s="872">
        <v>1</v>
      </c>
      <c r="BO820" s="872">
        <v>1</v>
      </c>
      <c r="BP820" s="872">
        <v>1</v>
      </c>
      <c r="BQ820" s="872">
        <v>1</v>
      </c>
      <c r="BR820" s="872">
        <v>1</v>
      </c>
      <c r="BS820" s="872">
        <v>1</v>
      </c>
      <c r="BT820" s="872">
        <v>1</v>
      </c>
      <c r="BU820" s="872">
        <v>1</v>
      </c>
      <c r="BV820" s="872">
        <v>1</v>
      </c>
      <c r="BW820" s="872">
        <v>1</v>
      </c>
      <c r="BX820" s="872">
        <v>1</v>
      </c>
      <c r="BY820" s="872">
        <v>1</v>
      </c>
      <c r="BZ820" s="872">
        <v>1</v>
      </c>
      <c r="CA820" s="872"/>
      <c r="CB820" s="872">
        <v>1</v>
      </c>
      <c r="CC820" s="872">
        <v>1</v>
      </c>
      <c r="CD820" s="872">
        <v>1</v>
      </c>
      <c r="CE820" s="872">
        <v>1</v>
      </c>
      <c r="CF820" s="872">
        <v>1</v>
      </c>
      <c r="CG820" s="872">
        <v>1</v>
      </c>
      <c r="CH820" s="872">
        <v>1</v>
      </c>
      <c r="CI820" s="872">
        <v>1</v>
      </c>
      <c r="CJ820" s="872">
        <v>1</v>
      </c>
      <c r="CK820" s="872">
        <v>1</v>
      </c>
      <c r="CL820" s="872">
        <v>1</v>
      </c>
      <c r="CM820" s="872">
        <v>1</v>
      </c>
      <c r="CN820" s="872">
        <v>1</v>
      </c>
      <c r="CO820" s="872">
        <v>1</v>
      </c>
      <c r="CP820" s="872">
        <v>1</v>
      </c>
      <c r="CQ820" s="872">
        <v>1</v>
      </c>
      <c r="CR820" s="872">
        <v>1</v>
      </c>
      <c r="CS820" s="872">
        <v>1</v>
      </c>
      <c r="CT820" s="872">
        <v>1</v>
      </c>
      <c r="CU820" s="872">
        <v>1</v>
      </c>
      <c r="CV820" s="872">
        <v>1</v>
      </c>
      <c r="CW820" s="872">
        <v>1</v>
      </c>
      <c r="CX820" s="872">
        <v>1</v>
      </c>
      <c r="CY820" s="872">
        <v>1</v>
      </c>
      <c r="CZ820" s="872">
        <v>1</v>
      </c>
      <c r="DA820" s="872">
        <v>1</v>
      </c>
    </row>
    <row r="821" spans="2:105">
      <c r="B821" s="872"/>
      <c r="C821" s="873" t="s">
        <v>682</v>
      </c>
      <c r="D821" s="872"/>
      <c r="E821" s="872" t="s">
        <v>100</v>
      </c>
      <c r="F821" s="872" t="s">
        <v>820</v>
      </c>
      <c r="G821" s="872"/>
      <c r="H821" s="872">
        <v>2015</v>
      </c>
      <c r="I821" s="872"/>
      <c r="J821" s="872" t="s">
        <v>768</v>
      </c>
      <c r="K821" s="872"/>
      <c r="L821" s="764" t="s">
        <v>741</v>
      </c>
      <c r="M821" s="872"/>
      <c r="N821" s="872"/>
      <c r="O821" s="872"/>
      <c r="P821" s="872"/>
      <c r="Q821" s="872"/>
      <c r="R821" s="872"/>
      <c r="S821" s="872"/>
      <c r="T821" s="872"/>
      <c r="U821" s="872"/>
      <c r="V821" s="872"/>
      <c r="W821" s="872">
        <v>42292</v>
      </c>
      <c r="X821" s="872"/>
      <c r="Y821" s="872"/>
      <c r="Z821" s="872"/>
      <c r="AA821" s="872"/>
      <c r="AB821" s="872"/>
      <c r="AC821" s="872"/>
      <c r="AD821" s="872"/>
      <c r="AE821" s="872"/>
      <c r="AF821" s="872"/>
      <c r="AG821" s="872"/>
      <c r="AH821" s="872"/>
      <c r="AI821" s="872"/>
      <c r="AJ821" s="872"/>
      <c r="AK821" s="872"/>
      <c r="AL821" s="872"/>
      <c r="AM821" s="872"/>
      <c r="AN821" s="872"/>
      <c r="AO821" s="872"/>
      <c r="AP821" s="872"/>
      <c r="AQ821" s="872"/>
      <c r="AR821" s="872"/>
      <c r="AS821" s="872"/>
      <c r="AT821" s="872"/>
      <c r="AU821" s="872"/>
      <c r="AV821" s="872"/>
      <c r="AW821" s="872"/>
      <c r="AX821" s="872"/>
      <c r="AY821" s="872"/>
      <c r="AZ821" s="872"/>
      <c r="BA821" s="872">
        <v>1</v>
      </c>
      <c r="BB821" s="872">
        <v>1</v>
      </c>
      <c r="BC821" s="872">
        <v>1</v>
      </c>
      <c r="BD821" s="872">
        <v>1</v>
      </c>
      <c r="BE821" s="872">
        <v>1</v>
      </c>
      <c r="BF821" s="872">
        <v>1</v>
      </c>
      <c r="BG821" s="872">
        <v>1</v>
      </c>
      <c r="BH821" s="872">
        <v>1</v>
      </c>
      <c r="BI821" s="872">
        <v>1</v>
      </c>
      <c r="BJ821" s="872">
        <v>1</v>
      </c>
      <c r="BK821" s="872">
        <v>1</v>
      </c>
      <c r="BL821" s="872">
        <v>1</v>
      </c>
      <c r="BM821" s="872">
        <v>1</v>
      </c>
      <c r="BN821" s="872">
        <v>1</v>
      </c>
      <c r="BO821" s="872">
        <v>1</v>
      </c>
      <c r="BP821" s="872">
        <v>1</v>
      </c>
      <c r="BQ821" s="872">
        <v>1</v>
      </c>
      <c r="BR821" s="872">
        <v>1</v>
      </c>
      <c r="BS821" s="872">
        <v>1</v>
      </c>
      <c r="BT821" s="872">
        <v>1</v>
      </c>
      <c r="BU821" s="872">
        <v>1</v>
      </c>
      <c r="BV821" s="872">
        <v>1</v>
      </c>
      <c r="BW821" s="872">
        <v>1</v>
      </c>
      <c r="BX821" s="872">
        <v>1</v>
      </c>
      <c r="BY821" s="872">
        <v>1</v>
      </c>
      <c r="BZ821" s="872">
        <v>1</v>
      </c>
      <c r="CA821" s="872"/>
      <c r="CB821" s="872">
        <v>1</v>
      </c>
      <c r="CC821" s="872">
        <v>1</v>
      </c>
      <c r="CD821" s="872">
        <v>1</v>
      </c>
      <c r="CE821" s="872">
        <v>1</v>
      </c>
      <c r="CF821" s="872">
        <v>1</v>
      </c>
      <c r="CG821" s="872">
        <v>1</v>
      </c>
      <c r="CH821" s="872">
        <v>1</v>
      </c>
      <c r="CI821" s="872">
        <v>1</v>
      </c>
      <c r="CJ821" s="872">
        <v>1</v>
      </c>
      <c r="CK821" s="872">
        <v>1</v>
      </c>
      <c r="CL821" s="872">
        <v>1</v>
      </c>
      <c r="CM821" s="872">
        <v>1</v>
      </c>
      <c r="CN821" s="872">
        <v>1</v>
      </c>
      <c r="CO821" s="872">
        <v>1</v>
      </c>
      <c r="CP821" s="872">
        <v>1</v>
      </c>
      <c r="CQ821" s="872">
        <v>1</v>
      </c>
      <c r="CR821" s="872">
        <v>1</v>
      </c>
      <c r="CS821" s="872">
        <v>1</v>
      </c>
      <c r="CT821" s="872">
        <v>1</v>
      </c>
      <c r="CU821" s="872">
        <v>1</v>
      </c>
      <c r="CV821" s="872">
        <v>1</v>
      </c>
      <c r="CW821" s="872">
        <v>1</v>
      </c>
      <c r="CX821" s="872">
        <v>1</v>
      </c>
      <c r="CY821" s="872">
        <v>1</v>
      </c>
      <c r="CZ821" s="872">
        <v>1</v>
      </c>
      <c r="DA821" s="872">
        <v>1</v>
      </c>
    </row>
    <row r="822" spans="2:105">
      <c r="B822" s="872"/>
      <c r="C822" s="873" t="s">
        <v>682</v>
      </c>
      <c r="D822" s="872"/>
      <c r="E822" s="872" t="s">
        <v>100</v>
      </c>
      <c r="F822" s="872" t="s">
        <v>820</v>
      </c>
      <c r="G822" s="872"/>
      <c r="H822" s="872">
        <v>2015</v>
      </c>
      <c r="I822" s="872"/>
      <c r="J822" s="872" t="s">
        <v>769</v>
      </c>
      <c r="K822" s="872"/>
      <c r="L822" s="764" t="s">
        <v>741</v>
      </c>
      <c r="M822" s="872"/>
      <c r="N822" s="872"/>
      <c r="O822" s="872"/>
      <c r="P822" s="872"/>
      <c r="Q822" s="872"/>
      <c r="R822" s="872"/>
      <c r="S822" s="872"/>
      <c r="T822" s="872"/>
      <c r="U822" s="872"/>
      <c r="V822" s="872"/>
      <c r="W822" s="872">
        <v>42303</v>
      </c>
      <c r="X822" s="872"/>
      <c r="Y822" s="872"/>
      <c r="Z822" s="872"/>
      <c r="AA822" s="872"/>
      <c r="AB822" s="872"/>
      <c r="AC822" s="872"/>
      <c r="AD822" s="872"/>
      <c r="AE822" s="872"/>
      <c r="AF822" s="872"/>
      <c r="AG822" s="872"/>
      <c r="AH822" s="872"/>
      <c r="AI822" s="872"/>
      <c r="AJ822" s="872"/>
      <c r="AK822" s="872"/>
      <c r="AL822" s="872"/>
      <c r="AM822" s="872"/>
      <c r="AN822" s="872"/>
      <c r="AO822" s="872"/>
      <c r="AP822" s="872"/>
      <c r="AQ822" s="872"/>
      <c r="AR822" s="872"/>
      <c r="AS822" s="872"/>
      <c r="AT822" s="872"/>
      <c r="AU822" s="872"/>
      <c r="AV822" s="872"/>
      <c r="AW822" s="872"/>
      <c r="AX822" s="872"/>
      <c r="AY822" s="872"/>
      <c r="AZ822" s="872"/>
      <c r="BA822" s="872">
        <v>1</v>
      </c>
      <c r="BB822" s="872">
        <v>1</v>
      </c>
      <c r="BC822" s="872">
        <v>1</v>
      </c>
      <c r="BD822" s="872">
        <v>1</v>
      </c>
      <c r="BE822" s="872">
        <v>1</v>
      </c>
      <c r="BF822" s="872">
        <v>1</v>
      </c>
      <c r="BG822" s="872">
        <v>1</v>
      </c>
      <c r="BH822" s="872">
        <v>1</v>
      </c>
      <c r="BI822" s="872">
        <v>1</v>
      </c>
      <c r="BJ822" s="872">
        <v>1</v>
      </c>
      <c r="BK822" s="872">
        <v>1</v>
      </c>
      <c r="BL822" s="872">
        <v>1</v>
      </c>
      <c r="BM822" s="872">
        <v>1</v>
      </c>
      <c r="BN822" s="872">
        <v>1</v>
      </c>
      <c r="BO822" s="872">
        <v>1</v>
      </c>
      <c r="BP822" s="872">
        <v>1</v>
      </c>
      <c r="BQ822" s="872">
        <v>1</v>
      </c>
      <c r="BR822" s="872">
        <v>1</v>
      </c>
      <c r="BS822" s="872">
        <v>1</v>
      </c>
      <c r="BT822" s="872">
        <v>1</v>
      </c>
      <c r="BU822" s="872">
        <v>1</v>
      </c>
      <c r="BV822" s="872">
        <v>1</v>
      </c>
      <c r="BW822" s="872">
        <v>1</v>
      </c>
      <c r="BX822" s="872">
        <v>1</v>
      </c>
      <c r="BY822" s="872">
        <v>1</v>
      </c>
      <c r="BZ822" s="872">
        <v>1</v>
      </c>
      <c r="CA822" s="872"/>
      <c r="CB822" s="872">
        <v>1</v>
      </c>
      <c r="CC822" s="872">
        <v>1</v>
      </c>
      <c r="CD822" s="872">
        <v>1</v>
      </c>
      <c r="CE822" s="872">
        <v>1</v>
      </c>
      <c r="CF822" s="872">
        <v>1</v>
      </c>
      <c r="CG822" s="872">
        <v>1</v>
      </c>
      <c r="CH822" s="872">
        <v>1</v>
      </c>
      <c r="CI822" s="872">
        <v>1</v>
      </c>
      <c r="CJ822" s="872">
        <v>1</v>
      </c>
      <c r="CK822" s="872">
        <v>1</v>
      </c>
      <c r="CL822" s="872">
        <v>1</v>
      </c>
      <c r="CM822" s="872">
        <v>1</v>
      </c>
      <c r="CN822" s="872">
        <v>1</v>
      </c>
      <c r="CO822" s="872">
        <v>1</v>
      </c>
      <c r="CP822" s="872">
        <v>1</v>
      </c>
      <c r="CQ822" s="872">
        <v>1</v>
      </c>
      <c r="CR822" s="872">
        <v>1</v>
      </c>
      <c r="CS822" s="872">
        <v>1</v>
      </c>
      <c r="CT822" s="872">
        <v>1</v>
      </c>
      <c r="CU822" s="872">
        <v>1</v>
      </c>
      <c r="CV822" s="872">
        <v>1</v>
      </c>
      <c r="CW822" s="872">
        <v>1</v>
      </c>
      <c r="CX822" s="872">
        <v>1</v>
      </c>
      <c r="CY822" s="872">
        <v>1</v>
      </c>
      <c r="CZ822" s="872">
        <v>1</v>
      </c>
      <c r="DA822" s="872">
        <v>1</v>
      </c>
    </row>
    <row r="823" spans="2:105">
      <c r="B823" s="872"/>
      <c r="C823" s="873" t="s">
        <v>682</v>
      </c>
      <c r="D823" s="872"/>
      <c r="E823" s="872" t="s">
        <v>100</v>
      </c>
      <c r="F823" s="872" t="s">
        <v>820</v>
      </c>
      <c r="G823" s="872"/>
      <c r="H823" s="872">
        <v>2015</v>
      </c>
      <c r="I823" s="872"/>
      <c r="J823" s="872" t="s">
        <v>770</v>
      </c>
      <c r="K823" s="872"/>
      <c r="L823" s="764" t="s">
        <v>741</v>
      </c>
      <c r="M823" s="872"/>
      <c r="N823" s="872"/>
      <c r="O823" s="872"/>
      <c r="P823" s="872"/>
      <c r="Q823" s="872"/>
      <c r="R823" s="872"/>
      <c r="S823" s="872"/>
      <c r="T823" s="872"/>
      <c r="U823" s="872"/>
      <c r="V823" s="872"/>
      <c r="W823" s="872">
        <v>42306</v>
      </c>
      <c r="X823" s="872"/>
      <c r="Y823" s="872"/>
      <c r="Z823" s="872"/>
      <c r="AA823" s="872"/>
      <c r="AB823" s="872"/>
      <c r="AC823" s="872"/>
      <c r="AD823" s="872"/>
      <c r="AE823" s="872"/>
      <c r="AF823" s="872"/>
      <c r="AG823" s="872"/>
      <c r="AH823" s="872"/>
      <c r="AI823" s="872"/>
      <c r="AJ823" s="872"/>
      <c r="AK823" s="872"/>
      <c r="AL823" s="872"/>
      <c r="AM823" s="872"/>
      <c r="AN823" s="872"/>
      <c r="AO823" s="872"/>
      <c r="AP823" s="872"/>
      <c r="AQ823" s="872"/>
      <c r="AR823" s="872"/>
      <c r="AS823" s="872"/>
      <c r="AT823" s="872"/>
      <c r="AU823" s="872"/>
      <c r="AV823" s="872"/>
      <c r="AW823" s="872"/>
      <c r="AX823" s="872"/>
      <c r="AY823" s="872"/>
      <c r="AZ823" s="872"/>
      <c r="BA823" s="872">
        <v>1</v>
      </c>
      <c r="BB823" s="872">
        <v>1</v>
      </c>
      <c r="BC823" s="872">
        <v>1</v>
      </c>
      <c r="BD823" s="872">
        <v>1</v>
      </c>
      <c r="BE823" s="872">
        <v>1</v>
      </c>
      <c r="BF823" s="872">
        <v>1</v>
      </c>
      <c r="BG823" s="872">
        <v>1</v>
      </c>
      <c r="BH823" s="872">
        <v>1</v>
      </c>
      <c r="BI823" s="872">
        <v>1</v>
      </c>
      <c r="BJ823" s="872">
        <v>1</v>
      </c>
      <c r="BK823" s="872">
        <v>1</v>
      </c>
      <c r="BL823" s="872">
        <v>1</v>
      </c>
      <c r="BM823" s="872">
        <v>1</v>
      </c>
      <c r="BN823" s="872">
        <v>1</v>
      </c>
      <c r="BO823" s="872">
        <v>1</v>
      </c>
      <c r="BP823" s="872">
        <v>1</v>
      </c>
      <c r="BQ823" s="872">
        <v>1</v>
      </c>
      <c r="BR823" s="872">
        <v>1</v>
      </c>
      <c r="BS823" s="872">
        <v>1</v>
      </c>
      <c r="BT823" s="872">
        <v>1</v>
      </c>
      <c r="BU823" s="872">
        <v>1</v>
      </c>
      <c r="BV823" s="872">
        <v>1</v>
      </c>
      <c r="BW823" s="872">
        <v>1</v>
      </c>
      <c r="BX823" s="872">
        <v>1</v>
      </c>
      <c r="BY823" s="872">
        <v>1</v>
      </c>
      <c r="BZ823" s="872">
        <v>1</v>
      </c>
      <c r="CA823" s="872"/>
      <c r="CB823" s="872">
        <v>1</v>
      </c>
      <c r="CC823" s="872">
        <v>1</v>
      </c>
      <c r="CD823" s="872">
        <v>1</v>
      </c>
      <c r="CE823" s="872">
        <v>1</v>
      </c>
      <c r="CF823" s="872">
        <v>1</v>
      </c>
      <c r="CG823" s="872">
        <v>1</v>
      </c>
      <c r="CH823" s="872">
        <v>1</v>
      </c>
      <c r="CI823" s="872">
        <v>1</v>
      </c>
      <c r="CJ823" s="872">
        <v>1</v>
      </c>
      <c r="CK823" s="872">
        <v>1</v>
      </c>
      <c r="CL823" s="872">
        <v>1</v>
      </c>
      <c r="CM823" s="872">
        <v>1</v>
      </c>
      <c r="CN823" s="872">
        <v>1</v>
      </c>
      <c r="CO823" s="872">
        <v>1</v>
      </c>
      <c r="CP823" s="872">
        <v>1</v>
      </c>
      <c r="CQ823" s="872">
        <v>1</v>
      </c>
      <c r="CR823" s="872">
        <v>1</v>
      </c>
      <c r="CS823" s="872">
        <v>1</v>
      </c>
      <c r="CT823" s="872">
        <v>1</v>
      </c>
      <c r="CU823" s="872">
        <v>1</v>
      </c>
      <c r="CV823" s="872">
        <v>1</v>
      </c>
      <c r="CW823" s="872">
        <v>1</v>
      </c>
      <c r="CX823" s="872">
        <v>1</v>
      </c>
      <c r="CY823" s="872">
        <v>1</v>
      </c>
      <c r="CZ823" s="872">
        <v>1</v>
      </c>
      <c r="DA823" s="872">
        <v>1</v>
      </c>
    </row>
    <row r="824" spans="2:105">
      <c r="B824" s="872"/>
      <c r="C824" s="873" t="s">
        <v>682</v>
      </c>
      <c r="D824" s="872"/>
      <c r="E824" s="872" t="s">
        <v>100</v>
      </c>
      <c r="F824" s="872" t="s">
        <v>820</v>
      </c>
      <c r="G824" s="872"/>
      <c r="H824" s="872">
        <v>2015</v>
      </c>
      <c r="I824" s="872"/>
      <c r="J824" s="872" t="s">
        <v>771</v>
      </c>
      <c r="K824" s="872"/>
      <c r="L824" s="764" t="s">
        <v>741</v>
      </c>
      <c r="M824" s="872"/>
      <c r="N824" s="872"/>
      <c r="O824" s="872"/>
      <c r="P824" s="872"/>
      <c r="Q824" s="872"/>
      <c r="R824" s="872"/>
      <c r="S824" s="872"/>
      <c r="T824" s="872"/>
      <c r="U824" s="872"/>
      <c r="V824" s="872"/>
      <c r="W824" s="872">
        <v>42285</v>
      </c>
      <c r="X824" s="872"/>
      <c r="Y824" s="872"/>
      <c r="Z824" s="872"/>
      <c r="AA824" s="872"/>
      <c r="AB824" s="872"/>
      <c r="AC824" s="872"/>
      <c r="AD824" s="872"/>
      <c r="AE824" s="872"/>
      <c r="AF824" s="872"/>
      <c r="AG824" s="872"/>
      <c r="AH824" s="872"/>
      <c r="AI824" s="872"/>
      <c r="AJ824" s="872"/>
      <c r="AK824" s="872"/>
      <c r="AL824" s="872"/>
      <c r="AM824" s="872"/>
      <c r="AN824" s="872"/>
      <c r="AO824" s="872"/>
      <c r="AP824" s="872"/>
      <c r="AQ824" s="872"/>
      <c r="AR824" s="872"/>
      <c r="AS824" s="872"/>
      <c r="AT824" s="872"/>
      <c r="AU824" s="872"/>
      <c r="AV824" s="872"/>
      <c r="AW824" s="872"/>
      <c r="AX824" s="872"/>
      <c r="AY824" s="872"/>
      <c r="AZ824" s="872"/>
      <c r="BA824" s="872">
        <v>1</v>
      </c>
      <c r="BB824" s="872">
        <v>1</v>
      </c>
      <c r="BC824" s="872">
        <v>1</v>
      </c>
      <c r="BD824" s="872">
        <v>1</v>
      </c>
      <c r="BE824" s="872">
        <v>1</v>
      </c>
      <c r="BF824" s="872">
        <v>1</v>
      </c>
      <c r="BG824" s="872">
        <v>1</v>
      </c>
      <c r="BH824" s="872">
        <v>1</v>
      </c>
      <c r="BI824" s="872">
        <v>1</v>
      </c>
      <c r="BJ824" s="872">
        <v>1</v>
      </c>
      <c r="BK824" s="872">
        <v>1</v>
      </c>
      <c r="BL824" s="872">
        <v>1</v>
      </c>
      <c r="BM824" s="872">
        <v>1</v>
      </c>
      <c r="BN824" s="872">
        <v>1</v>
      </c>
      <c r="BO824" s="872">
        <v>1</v>
      </c>
      <c r="BP824" s="872">
        <v>1</v>
      </c>
      <c r="BQ824" s="872">
        <v>1</v>
      </c>
      <c r="BR824" s="872">
        <v>1</v>
      </c>
      <c r="BS824" s="872">
        <v>1</v>
      </c>
      <c r="BT824" s="872">
        <v>1</v>
      </c>
      <c r="BU824" s="872">
        <v>1</v>
      </c>
      <c r="BV824" s="872">
        <v>1</v>
      </c>
      <c r="BW824" s="872">
        <v>1</v>
      </c>
      <c r="BX824" s="872">
        <v>1</v>
      </c>
      <c r="BY824" s="872">
        <v>1</v>
      </c>
      <c r="BZ824" s="872">
        <v>1</v>
      </c>
      <c r="CA824" s="872"/>
      <c r="CB824" s="872">
        <v>1</v>
      </c>
      <c r="CC824" s="872">
        <v>1</v>
      </c>
      <c r="CD824" s="872">
        <v>1</v>
      </c>
      <c r="CE824" s="872">
        <v>1</v>
      </c>
      <c r="CF824" s="872">
        <v>1</v>
      </c>
      <c r="CG824" s="872">
        <v>1</v>
      </c>
      <c r="CH824" s="872">
        <v>1</v>
      </c>
      <c r="CI824" s="872">
        <v>1</v>
      </c>
      <c r="CJ824" s="872">
        <v>1</v>
      </c>
      <c r="CK824" s="872">
        <v>1</v>
      </c>
      <c r="CL824" s="872">
        <v>1</v>
      </c>
      <c r="CM824" s="872">
        <v>1</v>
      </c>
      <c r="CN824" s="872">
        <v>1</v>
      </c>
      <c r="CO824" s="872">
        <v>1</v>
      </c>
      <c r="CP824" s="872">
        <v>1</v>
      </c>
      <c r="CQ824" s="872">
        <v>1</v>
      </c>
      <c r="CR824" s="872">
        <v>1</v>
      </c>
      <c r="CS824" s="872">
        <v>1</v>
      </c>
      <c r="CT824" s="872">
        <v>1</v>
      </c>
      <c r="CU824" s="872">
        <v>1</v>
      </c>
      <c r="CV824" s="872">
        <v>1</v>
      </c>
      <c r="CW824" s="872">
        <v>1</v>
      </c>
      <c r="CX824" s="872">
        <v>1</v>
      </c>
      <c r="CY824" s="872">
        <v>1</v>
      </c>
      <c r="CZ824" s="872">
        <v>1</v>
      </c>
      <c r="DA824" s="872">
        <v>1</v>
      </c>
    </row>
    <row r="825" spans="2:105">
      <c r="B825" s="872"/>
      <c r="C825" s="873" t="s">
        <v>682</v>
      </c>
      <c r="D825" s="872"/>
      <c r="E825" s="872" t="s">
        <v>121</v>
      </c>
      <c r="F825" s="872" t="s">
        <v>820</v>
      </c>
      <c r="G825" s="872"/>
      <c r="H825" s="872">
        <v>2015</v>
      </c>
      <c r="I825" s="872"/>
      <c r="J825" s="872" t="s">
        <v>766</v>
      </c>
      <c r="K825" s="872"/>
      <c r="L825" s="764" t="s">
        <v>398</v>
      </c>
      <c r="M825" s="872"/>
      <c r="N825" s="872"/>
      <c r="O825" s="872"/>
      <c r="P825" s="872"/>
      <c r="Q825" s="872"/>
      <c r="R825" s="872"/>
      <c r="S825" s="872"/>
      <c r="T825" s="872"/>
      <c r="U825" s="872"/>
      <c r="V825" s="872"/>
      <c r="W825" s="872"/>
      <c r="X825" s="872"/>
      <c r="Y825" s="872"/>
      <c r="Z825" s="872"/>
      <c r="AA825" s="872"/>
      <c r="AB825" s="872"/>
      <c r="AC825" s="872"/>
      <c r="AD825" s="872"/>
      <c r="AE825" s="872"/>
      <c r="AF825" s="872"/>
      <c r="AG825" s="872"/>
      <c r="AH825" s="872"/>
      <c r="AI825" s="872"/>
      <c r="AJ825" s="872"/>
      <c r="AK825" s="872"/>
      <c r="AL825" s="872"/>
      <c r="AM825" s="872"/>
      <c r="AN825" s="872"/>
      <c r="AO825" s="872"/>
      <c r="AP825" s="872"/>
      <c r="AQ825" s="872"/>
      <c r="AR825" s="872"/>
      <c r="AS825" s="872"/>
      <c r="AT825" s="872"/>
      <c r="AU825" s="872"/>
      <c r="AV825" s="872"/>
      <c r="AW825" s="872"/>
      <c r="AX825" s="872"/>
      <c r="AY825" s="872"/>
      <c r="AZ825" s="872"/>
      <c r="BA825" s="872">
        <v>1</v>
      </c>
      <c r="BB825" s="872">
        <v>1</v>
      </c>
      <c r="BC825" s="872">
        <v>1</v>
      </c>
      <c r="BD825" s="872">
        <v>1</v>
      </c>
      <c r="BE825" s="872">
        <v>1</v>
      </c>
      <c r="BF825" s="872">
        <v>1</v>
      </c>
      <c r="BG825" s="872">
        <v>1</v>
      </c>
      <c r="BH825" s="872">
        <v>1</v>
      </c>
      <c r="BI825" s="872">
        <v>1</v>
      </c>
      <c r="BJ825" s="872">
        <v>1</v>
      </c>
      <c r="BK825" s="872">
        <v>1</v>
      </c>
      <c r="BL825" s="872">
        <v>1</v>
      </c>
      <c r="BM825" s="872">
        <v>1</v>
      </c>
      <c r="BN825" s="872">
        <v>1</v>
      </c>
      <c r="BO825" s="872">
        <v>1</v>
      </c>
      <c r="BP825" s="872">
        <v>1</v>
      </c>
      <c r="BQ825" s="872">
        <v>1</v>
      </c>
      <c r="BR825" s="872">
        <v>1</v>
      </c>
      <c r="BS825" s="872">
        <v>1</v>
      </c>
      <c r="BT825" s="872">
        <v>1</v>
      </c>
      <c r="BU825" s="872">
        <v>1</v>
      </c>
      <c r="BV825" s="872">
        <v>1</v>
      </c>
      <c r="BW825" s="872">
        <v>1</v>
      </c>
      <c r="BX825" s="872">
        <v>1</v>
      </c>
      <c r="BY825" s="872">
        <v>1</v>
      </c>
      <c r="BZ825" s="872">
        <v>1</v>
      </c>
      <c r="CA825" s="872"/>
      <c r="CB825" s="872">
        <v>1</v>
      </c>
      <c r="CC825" s="872">
        <v>1</v>
      </c>
      <c r="CD825" s="872">
        <v>1</v>
      </c>
      <c r="CE825" s="872">
        <v>1</v>
      </c>
      <c r="CF825" s="872">
        <v>1</v>
      </c>
      <c r="CG825" s="872">
        <v>1</v>
      </c>
      <c r="CH825" s="872">
        <v>1</v>
      </c>
      <c r="CI825" s="872">
        <v>1</v>
      </c>
      <c r="CJ825" s="872">
        <v>1</v>
      </c>
      <c r="CK825" s="872">
        <v>1</v>
      </c>
      <c r="CL825" s="872">
        <v>1</v>
      </c>
      <c r="CM825" s="872">
        <v>1</v>
      </c>
      <c r="CN825" s="872">
        <v>1</v>
      </c>
      <c r="CO825" s="872">
        <v>1</v>
      </c>
      <c r="CP825" s="872">
        <v>1</v>
      </c>
      <c r="CQ825" s="872">
        <v>1</v>
      </c>
      <c r="CR825" s="872">
        <v>1</v>
      </c>
      <c r="CS825" s="872">
        <v>1</v>
      </c>
      <c r="CT825" s="872">
        <v>1</v>
      </c>
      <c r="CU825" s="872">
        <v>1</v>
      </c>
      <c r="CV825" s="872">
        <v>1</v>
      </c>
      <c r="CW825" s="872">
        <v>1</v>
      </c>
      <c r="CX825" s="872">
        <v>1</v>
      </c>
      <c r="CY825" s="872">
        <v>1</v>
      </c>
      <c r="CZ825" s="872">
        <v>1</v>
      </c>
      <c r="DA825" s="872">
        <v>1</v>
      </c>
    </row>
    <row r="826" spans="2:105">
      <c r="B826" s="872"/>
      <c r="C826" s="873" t="s">
        <v>682</v>
      </c>
      <c r="D826" s="872"/>
      <c r="E826" s="872" t="s">
        <v>119</v>
      </c>
      <c r="F826" s="872" t="s">
        <v>820</v>
      </c>
      <c r="G826" s="872"/>
      <c r="H826" s="872">
        <v>2015</v>
      </c>
      <c r="I826" s="872"/>
      <c r="J826" s="872">
        <v>134418</v>
      </c>
      <c r="K826" s="872"/>
      <c r="L826" s="764" t="s">
        <v>384</v>
      </c>
      <c r="M826" s="872"/>
      <c r="N826" s="872"/>
      <c r="O826" s="872"/>
      <c r="P826" s="872"/>
      <c r="Q826" s="872"/>
      <c r="R826" s="872"/>
      <c r="S826" s="872"/>
      <c r="T826" s="872"/>
      <c r="U826" s="872" t="s">
        <v>765</v>
      </c>
      <c r="V826" s="872"/>
      <c r="W826" s="872">
        <v>41264</v>
      </c>
      <c r="X826" s="872"/>
      <c r="Y826" s="872"/>
      <c r="Z826" s="872"/>
      <c r="AA826" s="872"/>
      <c r="AB826" s="872"/>
      <c r="AC826" s="872"/>
      <c r="AD826" s="872"/>
      <c r="AE826" s="872"/>
      <c r="AF826" s="872"/>
      <c r="AG826" s="872"/>
      <c r="AH826" s="872"/>
      <c r="AI826" s="872"/>
      <c r="AJ826" s="872"/>
      <c r="AK826" s="872"/>
      <c r="AL826" s="872"/>
      <c r="AM826" s="872"/>
      <c r="AN826" s="872"/>
      <c r="AO826" s="872"/>
      <c r="AP826" s="872"/>
      <c r="AQ826" s="872"/>
      <c r="AR826" s="872"/>
      <c r="AS826" s="872"/>
      <c r="AT826" s="872"/>
      <c r="AU826" s="872"/>
      <c r="AV826" s="872"/>
      <c r="AW826" s="872"/>
      <c r="AX826" s="872"/>
      <c r="AY826" s="872"/>
      <c r="AZ826" s="872"/>
      <c r="BA826" s="872">
        <v>148378</v>
      </c>
      <c r="BB826" s="872">
        <v>148378</v>
      </c>
      <c r="BC826" s="872">
        <v>148378</v>
      </c>
      <c r="BD826" s="872">
        <v>148378</v>
      </c>
      <c r="BE826" s="872">
        <v>148378</v>
      </c>
      <c r="BF826" s="872">
        <v>148378</v>
      </c>
      <c r="BG826" s="872">
        <v>148378</v>
      </c>
      <c r="BH826" s="872">
        <v>148378</v>
      </c>
      <c r="BI826" s="872">
        <v>148378</v>
      </c>
      <c r="BJ826" s="872">
        <v>148378</v>
      </c>
      <c r="BK826" s="872">
        <v>148378</v>
      </c>
      <c r="BL826" s="872">
        <v>148378</v>
      </c>
      <c r="BM826" s="872">
        <v>148378</v>
      </c>
      <c r="BN826" s="872">
        <v>148378</v>
      </c>
      <c r="BO826" s="872">
        <v>148378</v>
      </c>
      <c r="BP826" s="872">
        <v>148378</v>
      </c>
      <c r="BQ826" s="872">
        <v>148378</v>
      </c>
      <c r="BR826" s="872">
        <v>148378</v>
      </c>
      <c r="BS826" s="872">
        <v>148378</v>
      </c>
      <c r="BT826" s="872">
        <v>148378</v>
      </c>
      <c r="BU826" s="872">
        <v>148378</v>
      </c>
      <c r="BV826" s="872">
        <v>148378</v>
      </c>
      <c r="BW826" s="872">
        <v>148378</v>
      </c>
      <c r="BX826" s="872">
        <v>148378</v>
      </c>
      <c r="BY826" s="872">
        <v>148378</v>
      </c>
      <c r="BZ826" s="872">
        <v>148378</v>
      </c>
      <c r="CA826" s="872"/>
      <c r="CB826" s="872">
        <v>17.5</v>
      </c>
      <c r="CC826" s="872">
        <v>17.5</v>
      </c>
      <c r="CD826" s="872">
        <v>17.5</v>
      </c>
      <c r="CE826" s="872">
        <v>17.5</v>
      </c>
      <c r="CF826" s="872">
        <v>17.5</v>
      </c>
      <c r="CG826" s="872">
        <v>17.5</v>
      </c>
      <c r="CH826" s="872">
        <v>17.5</v>
      </c>
      <c r="CI826" s="872">
        <v>17.5</v>
      </c>
      <c r="CJ826" s="872">
        <v>17.5</v>
      </c>
      <c r="CK826" s="872">
        <v>17.5</v>
      </c>
      <c r="CL826" s="872">
        <v>17.5</v>
      </c>
      <c r="CM826" s="872">
        <v>17.5</v>
      </c>
      <c r="CN826" s="872">
        <v>17.5</v>
      </c>
      <c r="CO826" s="872">
        <v>17.5</v>
      </c>
      <c r="CP826" s="872">
        <v>17.5</v>
      </c>
      <c r="CQ826" s="872">
        <v>17.5</v>
      </c>
      <c r="CR826" s="872">
        <v>17.5</v>
      </c>
      <c r="CS826" s="872">
        <v>17.5</v>
      </c>
      <c r="CT826" s="872">
        <v>17.5</v>
      </c>
      <c r="CU826" s="872">
        <v>17.5</v>
      </c>
      <c r="CV826" s="872">
        <v>17.5</v>
      </c>
      <c r="CW826" s="872">
        <v>17.5</v>
      </c>
      <c r="CX826" s="872">
        <v>17.5</v>
      </c>
      <c r="CY826" s="872">
        <v>17.5</v>
      </c>
      <c r="CZ826" s="872">
        <v>17.5</v>
      </c>
      <c r="DA826" s="872">
        <v>17.5</v>
      </c>
    </row>
    <row r="827" spans="2:105">
      <c r="B827" s="872"/>
      <c r="C827" s="873" t="s">
        <v>682</v>
      </c>
      <c r="D827" s="872"/>
      <c r="E827" s="872" t="s">
        <v>119</v>
      </c>
      <c r="F827" s="872" t="s">
        <v>820</v>
      </c>
      <c r="G827" s="872"/>
      <c r="H827" s="872">
        <v>2015</v>
      </c>
      <c r="I827" s="872"/>
      <c r="J827" s="872">
        <v>138742</v>
      </c>
      <c r="K827" s="872"/>
      <c r="L827" s="764" t="s">
        <v>384</v>
      </c>
      <c r="M827" s="872"/>
      <c r="N827" s="872"/>
      <c r="O827" s="872"/>
      <c r="P827" s="872"/>
      <c r="Q827" s="872"/>
      <c r="R827" s="872"/>
      <c r="S827" s="872"/>
      <c r="T827" s="872"/>
      <c r="U827" s="872" t="s">
        <v>763</v>
      </c>
      <c r="V827" s="872"/>
      <c r="W827" s="872">
        <v>42030</v>
      </c>
      <c r="X827" s="872"/>
      <c r="Y827" s="872"/>
      <c r="Z827" s="872"/>
      <c r="AA827" s="872"/>
      <c r="AB827" s="872"/>
      <c r="AC827" s="872"/>
      <c r="AD827" s="872"/>
      <c r="AE827" s="872"/>
      <c r="AF827" s="872"/>
      <c r="AG827" s="872"/>
      <c r="AH827" s="872"/>
      <c r="AI827" s="872"/>
      <c r="AJ827" s="872"/>
      <c r="AK827" s="872"/>
      <c r="AL827" s="872"/>
      <c r="AM827" s="872"/>
      <c r="AN827" s="872"/>
      <c r="AO827" s="872"/>
      <c r="AP827" s="872"/>
      <c r="AQ827" s="872"/>
      <c r="AR827" s="872"/>
      <c r="AS827" s="872"/>
      <c r="AT827" s="872"/>
      <c r="AU827" s="872"/>
      <c r="AV827" s="872"/>
      <c r="AW827" s="872"/>
      <c r="AX827" s="872"/>
      <c r="AY827" s="872"/>
      <c r="AZ827" s="872"/>
      <c r="BA827" s="872">
        <v>2672.76</v>
      </c>
      <c r="BB827" s="872">
        <v>2672.76</v>
      </c>
      <c r="BC827" s="872">
        <v>2672.76</v>
      </c>
      <c r="BD827" s="872">
        <v>2672.76</v>
      </c>
      <c r="BE827" s="872">
        <v>2672.76</v>
      </c>
      <c r="BF827" s="872">
        <v>2672.76</v>
      </c>
      <c r="BG827" s="872">
        <v>2672.76</v>
      </c>
      <c r="BH827" s="872">
        <v>2672.76</v>
      </c>
      <c r="BI827" s="872">
        <v>2672.76</v>
      </c>
      <c r="BJ827" s="872">
        <v>2672.76</v>
      </c>
      <c r="BK827" s="872">
        <v>2672.76</v>
      </c>
      <c r="BL827" s="872">
        <v>2672.76</v>
      </c>
      <c r="BM827" s="872">
        <v>2672.76</v>
      </c>
      <c r="BN827" s="872">
        <v>2672.76</v>
      </c>
      <c r="BO827" s="872">
        <v>2672.76</v>
      </c>
      <c r="BP827" s="872">
        <v>2672.76</v>
      </c>
      <c r="BQ827" s="872">
        <v>2672.76</v>
      </c>
      <c r="BR827" s="872">
        <v>2672.76</v>
      </c>
      <c r="BS827" s="872">
        <v>2672.76</v>
      </c>
      <c r="BT827" s="872">
        <v>2672.76</v>
      </c>
      <c r="BU827" s="872">
        <v>2672.76</v>
      </c>
      <c r="BV827" s="872">
        <v>2672.76</v>
      </c>
      <c r="BW827" s="872">
        <v>2672.76</v>
      </c>
      <c r="BX827" s="872">
        <v>2672.76</v>
      </c>
      <c r="BY827" s="872">
        <v>2672.76</v>
      </c>
      <c r="BZ827" s="872">
        <v>2672.76</v>
      </c>
      <c r="CA827" s="872"/>
      <c r="CB827" s="872">
        <v>0</v>
      </c>
      <c r="CC827" s="872">
        <v>0</v>
      </c>
      <c r="CD827" s="872">
        <v>0</v>
      </c>
      <c r="CE827" s="872">
        <v>0</v>
      </c>
      <c r="CF827" s="872">
        <v>0</v>
      </c>
      <c r="CG827" s="872">
        <v>0</v>
      </c>
      <c r="CH827" s="872">
        <v>0</v>
      </c>
      <c r="CI827" s="872">
        <v>0</v>
      </c>
      <c r="CJ827" s="872">
        <v>0</v>
      </c>
      <c r="CK827" s="872">
        <v>0</v>
      </c>
      <c r="CL827" s="872">
        <v>0</v>
      </c>
      <c r="CM827" s="872">
        <v>0</v>
      </c>
      <c r="CN827" s="872">
        <v>0</v>
      </c>
      <c r="CO827" s="872">
        <v>0</v>
      </c>
      <c r="CP827" s="872">
        <v>0</v>
      </c>
      <c r="CQ827" s="872">
        <v>0</v>
      </c>
      <c r="CR827" s="872">
        <v>0</v>
      </c>
      <c r="CS827" s="872">
        <v>0</v>
      </c>
      <c r="CT827" s="872">
        <v>0</v>
      </c>
      <c r="CU827" s="872">
        <v>0</v>
      </c>
      <c r="CV827" s="872">
        <v>0</v>
      </c>
      <c r="CW827" s="872">
        <v>0</v>
      </c>
      <c r="CX827" s="872">
        <v>0</v>
      </c>
      <c r="CY827" s="872">
        <v>0</v>
      </c>
      <c r="CZ827" s="872">
        <v>0</v>
      </c>
      <c r="DA827" s="872">
        <v>0</v>
      </c>
    </row>
    <row r="828" spans="2:105">
      <c r="B828" s="872"/>
      <c r="C828" s="873" t="s">
        <v>682</v>
      </c>
      <c r="D828" s="872"/>
      <c r="E828" s="872" t="s">
        <v>119</v>
      </c>
      <c r="F828" s="872" t="s">
        <v>820</v>
      </c>
      <c r="G828" s="872"/>
      <c r="H828" s="872">
        <v>2015</v>
      </c>
      <c r="I828" s="872"/>
      <c r="J828" s="872">
        <v>145009</v>
      </c>
      <c r="K828" s="872"/>
      <c r="L828" s="764" t="s">
        <v>384</v>
      </c>
      <c r="M828" s="872"/>
      <c r="N828" s="872"/>
      <c r="O828" s="872"/>
      <c r="P828" s="872"/>
      <c r="Q828" s="872"/>
      <c r="R828" s="872"/>
      <c r="S828" s="872"/>
      <c r="T828" s="872"/>
      <c r="U828" s="872" t="s">
        <v>765</v>
      </c>
      <c r="V828" s="872"/>
      <c r="W828" s="872">
        <v>42200</v>
      </c>
      <c r="X828" s="872"/>
      <c r="Y828" s="872"/>
      <c r="Z828" s="872"/>
      <c r="AA828" s="872"/>
      <c r="AB828" s="872"/>
      <c r="AC828" s="872"/>
      <c r="AD828" s="872"/>
      <c r="AE828" s="872"/>
      <c r="AF828" s="872"/>
      <c r="AG828" s="872"/>
      <c r="AH828" s="872"/>
      <c r="AI828" s="872"/>
      <c r="AJ828" s="872"/>
      <c r="AK828" s="872"/>
      <c r="AL828" s="872"/>
      <c r="AM828" s="872"/>
      <c r="AN828" s="872"/>
      <c r="AO828" s="872"/>
      <c r="AP828" s="872"/>
      <c r="AQ828" s="872"/>
      <c r="AR828" s="872"/>
      <c r="AS828" s="872"/>
      <c r="AT828" s="872"/>
      <c r="AU828" s="872"/>
      <c r="AV828" s="872"/>
      <c r="AW828" s="872"/>
      <c r="AX828" s="872"/>
      <c r="AY828" s="872"/>
      <c r="AZ828" s="872"/>
      <c r="BA828" s="872">
        <v>45955</v>
      </c>
      <c r="BB828" s="872">
        <v>45955</v>
      </c>
      <c r="BC828" s="872">
        <v>45955</v>
      </c>
      <c r="BD828" s="872">
        <v>45955</v>
      </c>
      <c r="BE828" s="872">
        <v>45955</v>
      </c>
      <c r="BF828" s="872">
        <v>45955</v>
      </c>
      <c r="BG828" s="872">
        <v>45955</v>
      </c>
      <c r="BH828" s="872">
        <v>45955</v>
      </c>
      <c r="BI828" s="872">
        <v>45955</v>
      </c>
      <c r="BJ828" s="872">
        <v>45955</v>
      </c>
      <c r="BK828" s="872">
        <v>45955</v>
      </c>
      <c r="BL828" s="872">
        <v>45955</v>
      </c>
      <c r="BM828" s="872">
        <v>45955</v>
      </c>
      <c r="BN828" s="872">
        <v>45955</v>
      </c>
      <c r="BO828" s="872">
        <v>45955</v>
      </c>
      <c r="BP828" s="872">
        <v>45955</v>
      </c>
      <c r="BQ828" s="872">
        <v>45955</v>
      </c>
      <c r="BR828" s="872">
        <v>45955</v>
      </c>
      <c r="BS828" s="872">
        <v>45955</v>
      </c>
      <c r="BT828" s="872">
        <v>45955</v>
      </c>
      <c r="BU828" s="872">
        <v>45955</v>
      </c>
      <c r="BV828" s="872">
        <v>45955</v>
      </c>
      <c r="BW828" s="872">
        <v>45955</v>
      </c>
      <c r="BX828" s="872">
        <v>45955</v>
      </c>
      <c r="BY828" s="872">
        <v>45955</v>
      </c>
      <c r="BZ828" s="872">
        <v>45955</v>
      </c>
      <c r="CA828" s="872"/>
      <c r="CB828" s="872">
        <v>7.2</v>
      </c>
      <c r="CC828" s="872">
        <v>7.2</v>
      </c>
      <c r="CD828" s="872">
        <v>7.2</v>
      </c>
      <c r="CE828" s="872">
        <v>7.2</v>
      </c>
      <c r="CF828" s="872">
        <v>7.2</v>
      </c>
      <c r="CG828" s="872">
        <v>7.2</v>
      </c>
      <c r="CH828" s="872">
        <v>7.2</v>
      </c>
      <c r="CI828" s="872">
        <v>7.2</v>
      </c>
      <c r="CJ828" s="872">
        <v>7.2</v>
      </c>
      <c r="CK828" s="872">
        <v>7.2</v>
      </c>
      <c r="CL828" s="872">
        <v>7.2</v>
      </c>
      <c r="CM828" s="872">
        <v>7.2</v>
      </c>
      <c r="CN828" s="872">
        <v>7.2</v>
      </c>
      <c r="CO828" s="872">
        <v>7.2</v>
      </c>
      <c r="CP828" s="872">
        <v>7.2</v>
      </c>
      <c r="CQ828" s="872">
        <v>7.2</v>
      </c>
      <c r="CR828" s="872">
        <v>7.2</v>
      </c>
      <c r="CS828" s="872">
        <v>7.2</v>
      </c>
      <c r="CT828" s="872">
        <v>7.2</v>
      </c>
      <c r="CU828" s="872">
        <v>7.2</v>
      </c>
      <c r="CV828" s="872">
        <v>7.2</v>
      </c>
      <c r="CW828" s="872">
        <v>7.2</v>
      </c>
      <c r="CX828" s="872">
        <v>7.2</v>
      </c>
      <c r="CY828" s="872">
        <v>7.2</v>
      </c>
      <c r="CZ828" s="872">
        <v>7.2</v>
      </c>
      <c r="DA828" s="872">
        <v>7.2</v>
      </c>
    </row>
    <row r="829" spans="2:105">
      <c r="B829" s="872"/>
      <c r="C829" s="873" t="s">
        <v>682</v>
      </c>
      <c r="D829" s="872"/>
      <c r="E829" s="872" t="s">
        <v>119</v>
      </c>
      <c r="F829" s="872" t="s">
        <v>820</v>
      </c>
      <c r="G829" s="872"/>
      <c r="H829" s="872">
        <v>2015</v>
      </c>
      <c r="I829" s="872"/>
      <c r="J829" s="872">
        <v>152890</v>
      </c>
      <c r="K829" s="872"/>
      <c r="L829" s="764" t="s">
        <v>384</v>
      </c>
      <c r="M829" s="872"/>
      <c r="N829" s="872"/>
      <c r="O829" s="872"/>
      <c r="P829" s="872"/>
      <c r="Q829" s="872"/>
      <c r="R829" s="872"/>
      <c r="S829" s="872"/>
      <c r="T829" s="872"/>
      <c r="U829" s="872" t="s">
        <v>765</v>
      </c>
      <c r="V829" s="872"/>
      <c r="W829" s="872">
        <v>42369</v>
      </c>
      <c r="X829" s="872"/>
      <c r="Y829" s="872"/>
      <c r="Z829" s="872"/>
      <c r="AA829" s="872"/>
      <c r="AB829" s="872"/>
      <c r="AC829" s="872"/>
      <c r="AD829" s="872"/>
      <c r="AE829" s="872"/>
      <c r="AF829" s="872"/>
      <c r="AG829" s="872"/>
      <c r="AH829" s="872"/>
      <c r="AI829" s="872"/>
      <c r="AJ829" s="872"/>
      <c r="AK829" s="872"/>
      <c r="AL829" s="872"/>
      <c r="AM829" s="872"/>
      <c r="AN829" s="872"/>
      <c r="AO829" s="872"/>
      <c r="AP829" s="872"/>
      <c r="AQ829" s="872"/>
      <c r="AR829" s="872"/>
      <c r="AS829" s="872"/>
      <c r="AT829" s="872"/>
      <c r="AU829" s="872"/>
      <c r="AV829" s="872"/>
      <c r="AW829" s="872"/>
      <c r="AX829" s="872"/>
      <c r="AY829" s="872"/>
      <c r="AZ829" s="872"/>
      <c r="BA829" s="872">
        <v>238400.9</v>
      </c>
      <c r="BB829" s="872">
        <v>238400.9</v>
      </c>
      <c r="BC829" s="872">
        <v>238400.9</v>
      </c>
      <c r="BD829" s="872">
        <v>238400.9</v>
      </c>
      <c r="BE829" s="872">
        <v>238400.9</v>
      </c>
      <c r="BF829" s="872">
        <v>238400.9</v>
      </c>
      <c r="BG829" s="872">
        <v>238400.9</v>
      </c>
      <c r="BH829" s="872">
        <v>238400.9</v>
      </c>
      <c r="BI829" s="872">
        <v>238400.9</v>
      </c>
      <c r="BJ829" s="872">
        <v>238400.9</v>
      </c>
      <c r="BK829" s="872">
        <v>238400.9</v>
      </c>
      <c r="BL829" s="872">
        <v>238400.9</v>
      </c>
      <c r="BM829" s="872">
        <v>238400.9</v>
      </c>
      <c r="BN829" s="872">
        <v>238400.9</v>
      </c>
      <c r="BO829" s="872">
        <v>238400.9</v>
      </c>
      <c r="BP829" s="872">
        <v>238400.9</v>
      </c>
      <c r="BQ829" s="872">
        <v>238400.9</v>
      </c>
      <c r="BR829" s="872">
        <v>238400.9</v>
      </c>
      <c r="BS829" s="872">
        <v>238400.9</v>
      </c>
      <c r="BT829" s="872">
        <v>238400.9</v>
      </c>
      <c r="BU829" s="872">
        <v>238400.9</v>
      </c>
      <c r="BV829" s="872">
        <v>238400.9</v>
      </c>
      <c r="BW829" s="872">
        <v>238400.9</v>
      </c>
      <c r="BX829" s="872">
        <v>238400.9</v>
      </c>
      <c r="BY829" s="872">
        <v>238400.9</v>
      </c>
      <c r="BZ829" s="872">
        <v>238400.9</v>
      </c>
      <c r="CA829" s="872"/>
      <c r="CB829" s="872">
        <v>27.474399999999999</v>
      </c>
      <c r="CC829" s="872">
        <v>27.474399999999999</v>
      </c>
      <c r="CD829" s="872">
        <v>27.474399999999999</v>
      </c>
      <c r="CE829" s="872">
        <v>27.474399999999999</v>
      </c>
      <c r="CF829" s="872">
        <v>27.474399999999999</v>
      </c>
      <c r="CG829" s="872">
        <v>27.474399999999999</v>
      </c>
      <c r="CH829" s="872">
        <v>27.474399999999999</v>
      </c>
      <c r="CI829" s="872">
        <v>27.474399999999999</v>
      </c>
      <c r="CJ829" s="872">
        <v>27.474399999999999</v>
      </c>
      <c r="CK829" s="872">
        <v>27.474399999999999</v>
      </c>
      <c r="CL829" s="872">
        <v>27.474399999999999</v>
      </c>
      <c r="CM829" s="872">
        <v>27.474399999999999</v>
      </c>
      <c r="CN829" s="872">
        <v>27.474399999999999</v>
      </c>
      <c r="CO829" s="872">
        <v>27.474399999999999</v>
      </c>
      <c r="CP829" s="872">
        <v>27.474399999999999</v>
      </c>
      <c r="CQ829" s="872">
        <v>27.474399999999999</v>
      </c>
      <c r="CR829" s="872">
        <v>27.474399999999999</v>
      </c>
      <c r="CS829" s="872">
        <v>27.474399999999999</v>
      </c>
      <c r="CT829" s="872">
        <v>27.474399999999999</v>
      </c>
      <c r="CU829" s="872">
        <v>27.474399999999999</v>
      </c>
      <c r="CV829" s="872">
        <v>27.474399999999999</v>
      </c>
      <c r="CW829" s="872">
        <v>27.474399999999999</v>
      </c>
      <c r="CX829" s="872">
        <v>27.474399999999999</v>
      </c>
      <c r="CY829" s="872">
        <v>27.474399999999999</v>
      </c>
      <c r="CZ829" s="872">
        <v>27.474399999999999</v>
      </c>
      <c r="DA829" s="872">
        <v>27.474399999999999</v>
      </c>
    </row>
    <row r="830" spans="2:105">
      <c r="B830" s="872"/>
      <c r="C830" s="873" t="s">
        <v>682</v>
      </c>
      <c r="D830" s="872"/>
      <c r="E830" s="872" t="s">
        <v>119</v>
      </c>
      <c r="F830" s="872" t="s">
        <v>820</v>
      </c>
      <c r="G830" s="872"/>
      <c r="H830" s="872">
        <v>2015</v>
      </c>
      <c r="I830" s="872"/>
      <c r="J830" s="872">
        <v>144597</v>
      </c>
      <c r="K830" s="872"/>
      <c r="L830" s="764" t="s">
        <v>384</v>
      </c>
      <c r="M830" s="872"/>
      <c r="N830" s="872"/>
      <c r="O830" s="872"/>
      <c r="P830" s="872"/>
      <c r="Q830" s="872"/>
      <c r="R830" s="872"/>
      <c r="S830" s="872"/>
      <c r="T830" s="872"/>
      <c r="U830" s="872" t="s">
        <v>764</v>
      </c>
      <c r="V830" s="872"/>
      <c r="W830" s="872">
        <v>42235</v>
      </c>
      <c r="X830" s="872"/>
      <c r="Y830" s="872"/>
      <c r="Z830" s="872"/>
      <c r="AA830" s="872"/>
      <c r="AB830" s="872"/>
      <c r="AC830" s="872"/>
      <c r="AD830" s="872"/>
      <c r="AE830" s="872"/>
      <c r="AF830" s="872"/>
      <c r="AG830" s="872"/>
      <c r="AH830" s="872"/>
      <c r="AI830" s="872"/>
      <c r="AJ830" s="872"/>
      <c r="AK830" s="872"/>
      <c r="AL830" s="872"/>
      <c r="AM830" s="872"/>
      <c r="AN830" s="872"/>
      <c r="AO830" s="872"/>
      <c r="AP830" s="872"/>
      <c r="AQ830" s="872"/>
      <c r="AR830" s="872"/>
      <c r="AS830" s="872"/>
      <c r="AT830" s="872"/>
      <c r="AU830" s="872"/>
      <c r="AV830" s="872"/>
      <c r="AW830" s="872"/>
      <c r="AX830" s="872"/>
      <c r="AY830" s="872"/>
      <c r="AZ830" s="872"/>
      <c r="BA830" s="872">
        <v>681.75</v>
      </c>
      <c r="BB830" s="872">
        <v>681.75</v>
      </c>
      <c r="BC830" s="872">
        <v>681.75</v>
      </c>
      <c r="BD830" s="872">
        <v>681.75</v>
      </c>
      <c r="BE830" s="872">
        <v>681.75</v>
      </c>
      <c r="BF830" s="872">
        <v>681.75</v>
      </c>
      <c r="BG830" s="872">
        <v>681.75</v>
      </c>
      <c r="BH830" s="872">
        <v>681.75</v>
      </c>
      <c r="BI830" s="872">
        <v>681.75</v>
      </c>
      <c r="BJ830" s="872">
        <v>681.75</v>
      </c>
      <c r="BK830" s="872">
        <v>681.75</v>
      </c>
      <c r="BL830" s="872">
        <v>681.75</v>
      </c>
      <c r="BM830" s="872">
        <v>681.75</v>
      </c>
      <c r="BN830" s="872">
        <v>681.75</v>
      </c>
      <c r="BO830" s="872">
        <v>681.75</v>
      </c>
      <c r="BP830" s="872">
        <v>681.75</v>
      </c>
      <c r="BQ830" s="872">
        <v>681.75</v>
      </c>
      <c r="BR830" s="872">
        <v>681.75</v>
      </c>
      <c r="BS830" s="872">
        <v>681.75</v>
      </c>
      <c r="BT830" s="872">
        <v>681.75</v>
      </c>
      <c r="BU830" s="872">
        <v>681.75</v>
      </c>
      <c r="BV830" s="872">
        <v>681.75</v>
      </c>
      <c r="BW830" s="872">
        <v>681.75</v>
      </c>
      <c r="BX830" s="872">
        <v>681.75</v>
      </c>
      <c r="BY830" s="872">
        <v>681.75</v>
      </c>
      <c r="BZ830" s="872">
        <v>681.75</v>
      </c>
      <c r="CA830" s="872"/>
      <c r="CB830" s="872">
        <v>0.6825</v>
      </c>
      <c r="CC830" s="872">
        <v>0.6825</v>
      </c>
      <c r="CD830" s="872">
        <v>0.6825</v>
      </c>
      <c r="CE830" s="872">
        <v>0.6825</v>
      </c>
      <c r="CF830" s="872">
        <v>0.6825</v>
      </c>
      <c r="CG830" s="872">
        <v>0.6825</v>
      </c>
      <c r="CH830" s="872">
        <v>0.6825</v>
      </c>
      <c r="CI830" s="872">
        <v>0.6825</v>
      </c>
      <c r="CJ830" s="872">
        <v>0.6825</v>
      </c>
      <c r="CK830" s="872">
        <v>0.6825</v>
      </c>
      <c r="CL830" s="872">
        <v>0.6825</v>
      </c>
      <c r="CM830" s="872">
        <v>0.6825</v>
      </c>
      <c r="CN830" s="872">
        <v>0.6825</v>
      </c>
      <c r="CO830" s="872">
        <v>0.6825</v>
      </c>
      <c r="CP830" s="872">
        <v>0.6825</v>
      </c>
      <c r="CQ830" s="872">
        <v>0.6825</v>
      </c>
      <c r="CR830" s="872">
        <v>0.6825</v>
      </c>
      <c r="CS830" s="872">
        <v>0.6825</v>
      </c>
      <c r="CT830" s="872">
        <v>0.6825</v>
      </c>
      <c r="CU830" s="872">
        <v>0.6825</v>
      </c>
      <c r="CV830" s="872">
        <v>0.6825</v>
      </c>
      <c r="CW830" s="872">
        <v>0.6825</v>
      </c>
      <c r="CX830" s="872">
        <v>0.6825</v>
      </c>
      <c r="CY830" s="872">
        <v>0.6825</v>
      </c>
      <c r="CZ830" s="872">
        <v>0.6825</v>
      </c>
      <c r="DA830" s="872">
        <v>0.6825</v>
      </c>
    </row>
    <row r="831" spans="2:105">
      <c r="B831" s="872"/>
      <c r="C831" s="873" t="s">
        <v>682</v>
      </c>
      <c r="D831" s="872"/>
      <c r="E831" s="872" t="s">
        <v>119</v>
      </c>
      <c r="F831" s="872" t="s">
        <v>820</v>
      </c>
      <c r="G831" s="872"/>
      <c r="H831" s="872">
        <v>2015</v>
      </c>
      <c r="I831" s="872"/>
      <c r="J831" s="872">
        <v>147316</v>
      </c>
      <c r="K831" s="872"/>
      <c r="L831" s="764" t="s">
        <v>384</v>
      </c>
      <c r="M831" s="872"/>
      <c r="N831" s="872"/>
      <c r="O831" s="872"/>
      <c r="P831" s="872"/>
      <c r="Q831" s="872"/>
      <c r="R831" s="872"/>
      <c r="S831" s="872"/>
      <c r="T831" s="872"/>
      <c r="U831" s="872" t="s">
        <v>763</v>
      </c>
      <c r="V831" s="872"/>
      <c r="W831" s="872">
        <v>42291</v>
      </c>
      <c r="X831" s="872"/>
      <c r="Y831" s="872"/>
      <c r="Z831" s="872"/>
      <c r="AA831" s="872"/>
      <c r="AB831" s="872"/>
      <c r="AC831" s="872"/>
      <c r="AD831" s="872"/>
      <c r="AE831" s="872"/>
      <c r="AF831" s="872"/>
      <c r="AG831" s="872"/>
      <c r="AH831" s="872"/>
      <c r="AI831" s="872"/>
      <c r="AJ831" s="872"/>
      <c r="AK831" s="872"/>
      <c r="AL831" s="872"/>
      <c r="AM831" s="872"/>
      <c r="AN831" s="872"/>
      <c r="AO831" s="872"/>
      <c r="AP831" s="872"/>
      <c r="AQ831" s="872"/>
      <c r="AR831" s="872"/>
      <c r="AS831" s="872"/>
      <c r="AT831" s="872"/>
      <c r="AU831" s="872"/>
      <c r="AV831" s="872"/>
      <c r="AW831" s="872"/>
      <c r="AX831" s="872"/>
      <c r="AY831" s="872"/>
      <c r="AZ831" s="872"/>
      <c r="BA831" s="872">
        <v>83989.933999999994</v>
      </c>
      <c r="BB831" s="872">
        <v>83989.933999999994</v>
      </c>
      <c r="BC831" s="872">
        <v>83989.933999999994</v>
      </c>
      <c r="BD831" s="872">
        <v>83989.933999999994</v>
      </c>
      <c r="BE831" s="872">
        <v>83989.933999999994</v>
      </c>
      <c r="BF831" s="872">
        <v>83989.933999999994</v>
      </c>
      <c r="BG831" s="872">
        <v>83989.933999999994</v>
      </c>
      <c r="BH831" s="872">
        <v>83989.933999999994</v>
      </c>
      <c r="BI831" s="872">
        <v>83989.933999999994</v>
      </c>
      <c r="BJ831" s="872">
        <v>83989.933999999994</v>
      </c>
      <c r="BK831" s="872">
        <v>83989.933999999994</v>
      </c>
      <c r="BL831" s="872">
        <v>83989.933999999994</v>
      </c>
      <c r="BM831" s="872">
        <v>83989.933999999994</v>
      </c>
      <c r="BN831" s="872">
        <v>83989.933999999994</v>
      </c>
      <c r="BO831" s="872">
        <v>83989.933999999994</v>
      </c>
      <c r="BP831" s="872">
        <v>83989.933999999994</v>
      </c>
      <c r="BQ831" s="872">
        <v>83989.933999999994</v>
      </c>
      <c r="BR831" s="872">
        <v>83989.933999999994</v>
      </c>
      <c r="BS831" s="872">
        <v>83989.933999999994</v>
      </c>
      <c r="BT831" s="872">
        <v>83989.933999999994</v>
      </c>
      <c r="BU831" s="872">
        <v>83989.933999999994</v>
      </c>
      <c r="BV831" s="872">
        <v>83989.933999999994</v>
      </c>
      <c r="BW831" s="872">
        <v>83989.933999999994</v>
      </c>
      <c r="BX831" s="872">
        <v>83989.933999999994</v>
      </c>
      <c r="BY831" s="872">
        <v>83989.933999999994</v>
      </c>
      <c r="BZ831" s="872">
        <v>83989.933999999994</v>
      </c>
      <c r="CA831" s="872"/>
      <c r="CB831" s="872">
        <v>15.775342</v>
      </c>
      <c r="CC831" s="872">
        <v>15.775342</v>
      </c>
      <c r="CD831" s="872">
        <v>15.775342</v>
      </c>
      <c r="CE831" s="872">
        <v>15.775342</v>
      </c>
      <c r="CF831" s="872">
        <v>15.775342</v>
      </c>
      <c r="CG831" s="872">
        <v>15.775342</v>
      </c>
      <c r="CH831" s="872">
        <v>15.775342</v>
      </c>
      <c r="CI831" s="872">
        <v>15.775342</v>
      </c>
      <c r="CJ831" s="872">
        <v>15.775342</v>
      </c>
      <c r="CK831" s="872">
        <v>15.775342</v>
      </c>
      <c r="CL831" s="872">
        <v>15.775342</v>
      </c>
      <c r="CM831" s="872">
        <v>15.775342</v>
      </c>
      <c r="CN831" s="872">
        <v>15.775342</v>
      </c>
      <c r="CO831" s="872">
        <v>15.775342</v>
      </c>
      <c r="CP831" s="872">
        <v>15.775342</v>
      </c>
      <c r="CQ831" s="872">
        <v>15.775342</v>
      </c>
      <c r="CR831" s="872">
        <v>15.775342</v>
      </c>
      <c r="CS831" s="872">
        <v>15.775342</v>
      </c>
      <c r="CT831" s="872">
        <v>15.775342</v>
      </c>
      <c r="CU831" s="872">
        <v>15.775342</v>
      </c>
      <c r="CV831" s="872">
        <v>15.775342</v>
      </c>
      <c r="CW831" s="872">
        <v>15.775342</v>
      </c>
      <c r="CX831" s="872">
        <v>15.775342</v>
      </c>
      <c r="CY831" s="872">
        <v>15.775342</v>
      </c>
      <c r="CZ831" s="872">
        <v>15.775342</v>
      </c>
      <c r="DA831" s="872">
        <v>15.775342</v>
      </c>
    </row>
    <row r="832" spans="2:105">
      <c r="B832" s="872"/>
      <c r="C832" s="873" t="s">
        <v>682</v>
      </c>
      <c r="D832" s="872"/>
      <c r="E832" s="872" t="s">
        <v>119</v>
      </c>
      <c r="F832" s="872" t="s">
        <v>820</v>
      </c>
      <c r="G832" s="872"/>
      <c r="H832" s="872">
        <v>2015</v>
      </c>
      <c r="I832" s="872"/>
      <c r="J832" s="872">
        <v>154045</v>
      </c>
      <c r="K832" s="872"/>
      <c r="L832" s="764" t="s">
        <v>384</v>
      </c>
      <c r="M832" s="872"/>
      <c r="N832" s="872"/>
      <c r="O832" s="872"/>
      <c r="P832" s="872"/>
      <c r="Q832" s="872"/>
      <c r="R832" s="872"/>
      <c r="S832" s="872"/>
      <c r="T832" s="872"/>
      <c r="U832" s="872" t="s">
        <v>764</v>
      </c>
      <c r="V832" s="872"/>
      <c r="W832" s="872">
        <v>42369</v>
      </c>
      <c r="X832" s="872"/>
      <c r="Y832" s="872"/>
      <c r="Z832" s="872"/>
      <c r="AA832" s="872"/>
      <c r="AB832" s="872"/>
      <c r="AC832" s="872"/>
      <c r="AD832" s="872"/>
      <c r="AE832" s="872"/>
      <c r="AF832" s="872"/>
      <c r="AG832" s="872"/>
      <c r="AH832" s="872"/>
      <c r="AI832" s="872"/>
      <c r="AJ832" s="872"/>
      <c r="AK832" s="872"/>
      <c r="AL832" s="872"/>
      <c r="AM832" s="872"/>
      <c r="AN832" s="872"/>
      <c r="AO832" s="872"/>
      <c r="AP832" s="872"/>
      <c r="AQ832" s="872"/>
      <c r="AR832" s="872"/>
      <c r="AS832" s="872"/>
      <c r="AT832" s="872"/>
      <c r="AU832" s="872"/>
      <c r="AV832" s="872"/>
      <c r="AW832" s="872"/>
      <c r="AX832" s="872"/>
      <c r="AY832" s="872"/>
      <c r="AZ832" s="872"/>
      <c r="BA832" s="872">
        <v>7298</v>
      </c>
      <c r="BB832" s="872">
        <v>7298</v>
      </c>
      <c r="BC832" s="872">
        <v>7298</v>
      </c>
      <c r="BD832" s="872">
        <v>7298</v>
      </c>
      <c r="BE832" s="872">
        <v>7298</v>
      </c>
      <c r="BF832" s="872">
        <v>7298</v>
      </c>
      <c r="BG832" s="872">
        <v>7298</v>
      </c>
      <c r="BH832" s="872">
        <v>7298</v>
      </c>
      <c r="BI832" s="872">
        <v>7298</v>
      </c>
      <c r="BJ832" s="872">
        <v>7298</v>
      </c>
      <c r="BK832" s="872">
        <v>7298</v>
      </c>
      <c r="BL832" s="872">
        <v>7298</v>
      </c>
      <c r="BM832" s="872">
        <v>7298</v>
      </c>
      <c r="BN832" s="872">
        <v>7298</v>
      </c>
      <c r="BO832" s="872">
        <v>7298</v>
      </c>
      <c r="BP832" s="872">
        <v>7298</v>
      </c>
      <c r="BQ832" s="872">
        <v>7298</v>
      </c>
      <c r="BR832" s="872">
        <v>7298</v>
      </c>
      <c r="BS832" s="872">
        <v>7298</v>
      </c>
      <c r="BT832" s="872">
        <v>7298</v>
      </c>
      <c r="BU832" s="872">
        <v>7298</v>
      </c>
      <c r="BV832" s="872">
        <v>7298</v>
      </c>
      <c r="BW832" s="872">
        <v>7298</v>
      </c>
      <c r="BX832" s="872">
        <v>7298</v>
      </c>
      <c r="BY832" s="872">
        <v>7298</v>
      </c>
      <c r="BZ832" s="872">
        <v>7298</v>
      </c>
      <c r="CA832" s="872"/>
      <c r="CB832" s="872">
        <v>2.75</v>
      </c>
      <c r="CC832" s="872">
        <v>2.75</v>
      </c>
      <c r="CD832" s="872">
        <v>2.75</v>
      </c>
      <c r="CE832" s="872">
        <v>2.75</v>
      </c>
      <c r="CF832" s="872">
        <v>2.75</v>
      </c>
      <c r="CG832" s="872">
        <v>2.75</v>
      </c>
      <c r="CH832" s="872">
        <v>2.75</v>
      </c>
      <c r="CI832" s="872">
        <v>2.75</v>
      </c>
      <c r="CJ832" s="872">
        <v>2.75</v>
      </c>
      <c r="CK832" s="872">
        <v>2.75</v>
      </c>
      <c r="CL832" s="872">
        <v>2.75</v>
      </c>
      <c r="CM832" s="872">
        <v>2.75</v>
      </c>
      <c r="CN832" s="872">
        <v>2.75</v>
      </c>
      <c r="CO832" s="872">
        <v>2.75</v>
      </c>
      <c r="CP832" s="872">
        <v>2.75</v>
      </c>
      <c r="CQ832" s="872">
        <v>2.75</v>
      </c>
      <c r="CR832" s="872">
        <v>2.75</v>
      </c>
      <c r="CS832" s="872">
        <v>2.75</v>
      </c>
      <c r="CT832" s="872">
        <v>2.75</v>
      </c>
      <c r="CU832" s="872">
        <v>2.75</v>
      </c>
      <c r="CV832" s="872">
        <v>2.75</v>
      </c>
      <c r="CW832" s="872">
        <v>2.75</v>
      </c>
      <c r="CX832" s="872">
        <v>2.75</v>
      </c>
      <c r="CY832" s="872">
        <v>2.75</v>
      </c>
      <c r="CZ832" s="872">
        <v>2.75</v>
      </c>
      <c r="DA832" s="872">
        <v>2.75</v>
      </c>
    </row>
    <row r="833" spans="2:105">
      <c r="B833" s="872"/>
      <c r="C833" s="873" t="s">
        <v>682</v>
      </c>
      <c r="D833" s="872"/>
      <c r="E833" s="872" t="s">
        <v>119</v>
      </c>
      <c r="F833" s="872" t="s">
        <v>820</v>
      </c>
      <c r="G833" s="872"/>
      <c r="H833" s="872">
        <v>2015</v>
      </c>
      <c r="I833" s="872"/>
      <c r="J833" s="872">
        <v>138639</v>
      </c>
      <c r="K833" s="872"/>
      <c r="L833" s="764" t="s">
        <v>384</v>
      </c>
      <c r="M833" s="872"/>
      <c r="N833" s="872"/>
      <c r="O833" s="872"/>
      <c r="P833" s="872"/>
      <c r="Q833" s="872"/>
      <c r="R833" s="872"/>
      <c r="S833" s="872"/>
      <c r="T833" s="872"/>
      <c r="U833" s="872" t="s">
        <v>764</v>
      </c>
      <c r="V833" s="872"/>
      <c r="W833" s="872">
        <v>42083</v>
      </c>
      <c r="X833" s="872"/>
      <c r="Y833" s="872"/>
      <c r="Z833" s="872"/>
      <c r="AA833" s="872"/>
      <c r="AB833" s="872"/>
      <c r="AC833" s="872"/>
      <c r="AD833" s="872"/>
      <c r="AE833" s="872"/>
      <c r="AF833" s="872"/>
      <c r="AG833" s="872"/>
      <c r="AH833" s="872"/>
      <c r="AI833" s="872"/>
      <c r="AJ833" s="872"/>
      <c r="AK833" s="872"/>
      <c r="AL833" s="872"/>
      <c r="AM833" s="872"/>
      <c r="AN833" s="872"/>
      <c r="AO833" s="872"/>
      <c r="AP833" s="872"/>
      <c r="AQ833" s="872"/>
      <c r="AR833" s="872"/>
      <c r="AS833" s="872"/>
      <c r="AT833" s="872"/>
      <c r="AU833" s="872"/>
      <c r="AV833" s="872"/>
      <c r="AW833" s="872"/>
      <c r="AX833" s="872"/>
      <c r="AY833" s="872"/>
      <c r="AZ833" s="872"/>
      <c r="BA833" s="872">
        <v>25630.58</v>
      </c>
      <c r="BB833" s="872">
        <v>25630.58</v>
      </c>
      <c r="BC833" s="872">
        <v>25630.58</v>
      </c>
      <c r="BD833" s="872">
        <v>25630.58</v>
      </c>
      <c r="BE833" s="872">
        <v>25630.58</v>
      </c>
      <c r="BF833" s="872">
        <v>25630.58</v>
      </c>
      <c r="BG833" s="872">
        <v>25630.58</v>
      </c>
      <c r="BH833" s="872">
        <v>25630.58</v>
      </c>
      <c r="BI833" s="872">
        <v>25630.58</v>
      </c>
      <c r="BJ833" s="872">
        <v>25630.58</v>
      </c>
      <c r="BK833" s="872">
        <v>25630.58</v>
      </c>
      <c r="BL833" s="872">
        <v>25630.58</v>
      </c>
      <c r="BM833" s="872">
        <v>25630.58</v>
      </c>
      <c r="BN833" s="872">
        <v>25630.58</v>
      </c>
      <c r="BO833" s="872">
        <v>25630.58</v>
      </c>
      <c r="BP833" s="872">
        <v>25630.58</v>
      </c>
      <c r="BQ833" s="872">
        <v>25630.58</v>
      </c>
      <c r="BR833" s="872">
        <v>25630.58</v>
      </c>
      <c r="BS833" s="872">
        <v>25630.58</v>
      </c>
      <c r="BT833" s="872">
        <v>25630.58</v>
      </c>
      <c r="BU833" s="872">
        <v>25630.58</v>
      </c>
      <c r="BV833" s="872">
        <v>25630.58</v>
      </c>
      <c r="BW833" s="872">
        <v>25630.58</v>
      </c>
      <c r="BX833" s="872">
        <v>25630.58</v>
      </c>
      <c r="BY833" s="872">
        <v>25630.58</v>
      </c>
      <c r="BZ833" s="872">
        <v>25630.58</v>
      </c>
      <c r="CA833" s="872"/>
      <c r="CB833" s="872">
        <v>5.9020000000000001</v>
      </c>
      <c r="CC833" s="872">
        <v>5.9020000000000001</v>
      </c>
      <c r="CD833" s="872">
        <v>5.9020000000000001</v>
      </c>
      <c r="CE833" s="872">
        <v>5.9020000000000001</v>
      </c>
      <c r="CF833" s="872">
        <v>5.9020000000000001</v>
      </c>
      <c r="CG833" s="872">
        <v>5.9020000000000001</v>
      </c>
      <c r="CH833" s="872">
        <v>5.9020000000000001</v>
      </c>
      <c r="CI833" s="872">
        <v>5.9020000000000001</v>
      </c>
      <c r="CJ833" s="872">
        <v>5.9020000000000001</v>
      </c>
      <c r="CK833" s="872">
        <v>5.9020000000000001</v>
      </c>
      <c r="CL833" s="872">
        <v>5.9020000000000001</v>
      </c>
      <c r="CM833" s="872">
        <v>5.9020000000000001</v>
      </c>
      <c r="CN833" s="872">
        <v>5.9020000000000001</v>
      </c>
      <c r="CO833" s="872">
        <v>5.9020000000000001</v>
      </c>
      <c r="CP833" s="872">
        <v>5.9020000000000001</v>
      </c>
      <c r="CQ833" s="872">
        <v>5.9020000000000001</v>
      </c>
      <c r="CR833" s="872">
        <v>5.9020000000000001</v>
      </c>
      <c r="CS833" s="872">
        <v>5.9020000000000001</v>
      </c>
      <c r="CT833" s="872">
        <v>5.9020000000000001</v>
      </c>
      <c r="CU833" s="872">
        <v>5.9020000000000001</v>
      </c>
      <c r="CV833" s="872">
        <v>5.9020000000000001</v>
      </c>
      <c r="CW833" s="872">
        <v>5.9020000000000001</v>
      </c>
      <c r="CX833" s="872">
        <v>5.9020000000000001</v>
      </c>
      <c r="CY833" s="872">
        <v>5.9020000000000001</v>
      </c>
      <c r="CZ833" s="872">
        <v>5.9020000000000001</v>
      </c>
      <c r="DA833" s="872">
        <v>5.9020000000000001</v>
      </c>
    </row>
    <row r="834" spans="2:105">
      <c r="B834" s="872"/>
      <c r="C834" s="873" t="s">
        <v>682</v>
      </c>
      <c r="D834" s="872"/>
      <c r="E834" s="872" t="s">
        <v>119</v>
      </c>
      <c r="F834" s="872" t="s">
        <v>820</v>
      </c>
      <c r="G834" s="872"/>
      <c r="H834" s="872">
        <v>2015</v>
      </c>
      <c r="I834" s="872"/>
      <c r="J834" s="872">
        <v>154063</v>
      </c>
      <c r="K834" s="872"/>
      <c r="L834" s="764" t="s">
        <v>384</v>
      </c>
      <c r="M834" s="872"/>
      <c r="N834" s="872"/>
      <c r="O834" s="872"/>
      <c r="P834" s="872"/>
      <c r="Q834" s="872"/>
      <c r="R834" s="872"/>
      <c r="S834" s="872"/>
      <c r="T834" s="872"/>
      <c r="U834" s="872" t="s">
        <v>764</v>
      </c>
      <c r="V834" s="872"/>
      <c r="W834" s="872">
        <v>42368</v>
      </c>
      <c r="X834" s="872"/>
      <c r="Y834" s="872"/>
      <c r="Z834" s="872"/>
      <c r="AA834" s="872"/>
      <c r="AB834" s="872"/>
      <c r="AC834" s="872"/>
      <c r="AD834" s="872"/>
      <c r="AE834" s="872"/>
      <c r="AF834" s="872"/>
      <c r="AG834" s="872"/>
      <c r="AH834" s="872"/>
      <c r="AI834" s="872"/>
      <c r="AJ834" s="872"/>
      <c r="AK834" s="872"/>
      <c r="AL834" s="872"/>
      <c r="AM834" s="872"/>
      <c r="AN834" s="872"/>
      <c r="AO834" s="872"/>
      <c r="AP834" s="872"/>
      <c r="AQ834" s="872"/>
      <c r="AR834" s="872"/>
      <c r="AS834" s="872"/>
      <c r="AT834" s="872"/>
      <c r="AU834" s="872"/>
      <c r="AV834" s="872"/>
      <c r="AW834" s="872"/>
      <c r="AX834" s="872"/>
      <c r="AY834" s="872"/>
      <c r="AZ834" s="872"/>
      <c r="BA834" s="872">
        <v>9944.0566720000006</v>
      </c>
      <c r="BB834" s="872">
        <v>9944.0566720000006</v>
      </c>
      <c r="BC834" s="872">
        <v>9944.0566720000006</v>
      </c>
      <c r="BD834" s="872">
        <v>9944.0566720000006</v>
      </c>
      <c r="BE834" s="872">
        <v>9944.0566720000006</v>
      </c>
      <c r="BF834" s="872">
        <v>9944.0566720000006</v>
      </c>
      <c r="BG834" s="872">
        <v>9944.0566720000006</v>
      </c>
      <c r="BH834" s="872">
        <v>9944.0566720000006</v>
      </c>
      <c r="BI834" s="872">
        <v>9944.0566720000006</v>
      </c>
      <c r="BJ834" s="872">
        <v>9944.0566720000006</v>
      </c>
      <c r="BK834" s="872">
        <v>9944.0566720000006</v>
      </c>
      <c r="BL834" s="872">
        <v>9944.0566720000006</v>
      </c>
      <c r="BM834" s="872">
        <v>9944.0566720000006</v>
      </c>
      <c r="BN834" s="872">
        <v>9944.0566720000006</v>
      </c>
      <c r="BO834" s="872">
        <v>9944.0566720000006</v>
      </c>
      <c r="BP834" s="872">
        <v>9944.0566720000006</v>
      </c>
      <c r="BQ834" s="872">
        <v>9944.0566720000006</v>
      </c>
      <c r="BR834" s="872">
        <v>9944.0566720000006</v>
      </c>
      <c r="BS834" s="872">
        <v>9944.0566720000006</v>
      </c>
      <c r="BT834" s="872">
        <v>9944.0566720000006</v>
      </c>
      <c r="BU834" s="872">
        <v>9944.0566720000006</v>
      </c>
      <c r="BV834" s="872">
        <v>9944.0566720000006</v>
      </c>
      <c r="BW834" s="872">
        <v>9944.0566720000006</v>
      </c>
      <c r="BX834" s="872">
        <v>9944.0566720000006</v>
      </c>
      <c r="BY834" s="872">
        <v>9944.0566720000006</v>
      </c>
      <c r="BZ834" s="872">
        <v>9944.0566720000006</v>
      </c>
      <c r="CA834" s="872"/>
      <c r="CB834" s="872">
        <v>9.9440620000000006</v>
      </c>
      <c r="CC834" s="872">
        <v>9.9440620000000006</v>
      </c>
      <c r="CD834" s="872">
        <v>9.9440620000000006</v>
      </c>
      <c r="CE834" s="872">
        <v>9.9440620000000006</v>
      </c>
      <c r="CF834" s="872">
        <v>9.9440620000000006</v>
      </c>
      <c r="CG834" s="872">
        <v>9.9440620000000006</v>
      </c>
      <c r="CH834" s="872">
        <v>9.9440620000000006</v>
      </c>
      <c r="CI834" s="872">
        <v>9.9440620000000006</v>
      </c>
      <c r="CJ834" s="872">
        <v>9.9440620000000006</v>
      </c>
      <c r="CK834" s="872">
        <v>9.9440620000000006</v>
      </c>
      <c r="CL834" s="872">
        <v>9.9440620000000006</v>
      </c>
      <c r="CM834" s="872">
        <v>9.9440620000000006</v>
      </c>
      <c r="CN834" s="872">
        <v>9.9440620000000006</v>
      </c>
      <c r="CO834" s="872">
        <v>9.9440620000000006</v>
      </c>
      <c r="CP834" s="872">
        <v>9.9440620000000006</v>
      </c>
      <c r="CQ834" s="872">
        <v>9.9440620000000006</v>
      </c>
      <c r="CR834" s="872">
        <v>9.9440620000000006</v>
      </c>
      <c r="CS834" s="872">
        <v>9.9440620000000006</v>
      </c>
      <c r="CT834" s="872">
        <v>9.9440620000000006</v>
      </c>
      <c r="CU834" s="872">
        <v>9.9440620000000006</v>
      </c>
      <c r="CV834" s="872">
        <v>9.9440620000000006</v>
      </c>
      <c r="CW834" s="872">
        <v>9.9440620000000006</v>
      </c>
      <c r="CX834" s="872">
        <v>9.9440620000000006</v>
      </c>
      <c r="CY834" s="872">
        <v>9.9440620000000006</v>
      </c>
      <c r="CZ834" s="872">
        <v>9.9440620000000006</v>
      </c>
      <c r="DA834" s="872">
        <v>9.9440620000000006</v>
      </c>
    </row>
    <row r="835" spans="2:105">
      <c r="B835" s="872"/>
      <c r="C835" s="873" t="s">
        <v>682</v>
      </c>
      <c r="D835" s="872"/>
      <c r="E835" s="872" t="s">
        <v>119</v>
      </c>
      <c r="F835" s="872" t="s">
        <v>820</v>
      </c>
      <c r="G835" s="872"/>
      <c r="H835" s="872">
        <v>2015</v>
      </c>
      <c r="I835" s="872"/>
      <c r="J835" s="872">
        <v>150805</v>
      </c>
      <c r="K835" s="872"/>
      <c r="L835" s="764" t="s">
        <v>384</v>
      </c>
      <c r="M835" s="872"/>
      <c r="N835" s="872"/>
      <c r="O835" s="872"/>
      <c r="P835" s="872"/>
      <c r="Q835" s="872"/>
      <c r="R835" s="872"/>
      <c r="S835" s="872"/>
      <c r="T835" s="872"/>
      <c r="U835" s="872" t="s">
        <v>763</v>
      </c>
      <c r="V835" s="872"/>
      <c r="W835" s="872">
        <v>42314</v>
      </c>
      <c r="X835" s="872"/>
      <c r="Y835" s="872"/>
      <c r="Z835" s="872"/>
      <c r="AA835" s="872"/>
      <c r="AB835" s="872"/>
      <c r="AC835" s="872"/>
      <c r="AD835" s="872"/>
      <c r="AE835" s="872"/>
      <c r="AF835" s="872"/>
      <c r="AG835" s="872"/>
      <c r="AH835" s="872"/>
      <c r="AI835" s="872"/>
      <c r="AJ835" s="872"/>
      <c r="AK835" s="872"/>
      <c r="AL835" s="872"/>
      <c r="AM835" s="872"/>
      <c r="AN835" s="872"/>
      <c r="AO835" s="872"/>
      <c r="AP835" s="872"/>
      <c r="AQ835" s="872"/>
      <c r="AR835" s="872"/>
      <c r="AS835" s="872"/>
      <c r="AT835" s="872"/>
      <c r="AU835" s="872"/>
      <c r="AV835" s="872"/>
      <c r="AW835" s="872"/>
      <c r="AX835" s="872"/>
      <c r="AY835" s="872"/>
      <c r="AZ835" s="872"/>
      <c r="BA835" s="872">
        <v>7744</v>
      </c>
      <c r="BB835" s="872">
        <v>7744</v>
      </c>
      <c r="BC835" s="872">
        <v>7744</v>
      </c>
      <c r="BD835" s="872">
        <v>7744</v>
      </c>
      <c r="BE835" s="872">
        <v>7744</v>
      </c>
      <c r="BF835" s="872">
        <v>7744</v>
      </c>
      <c r="BG835" s="872">
        <v>7744</v>
      </c>
      <c r="BH835" s="872">
        <v>7744</v>
      </c>
      <c r="BI835" s="872">
        <v>7744</v>
      </c>
      <c r="BJ835" s="872">
        <v>7744</v>
      </c>
      <c r="BK835" s="872">
        <v>7744</v>
      </c>
      <c r="BL835" s="872">
        <v>7744</v>
      </c>
      <c r="BM835" s="872">
        <v>7744</v>
      </c>
      <c r="BN835" s="872">
        <v>7744</v>
      </c>
      <c r="BO835" s="872">
        <v>7744</v>
      </c>
      <c r="BP835" s="872">
        <v>7744</v>
      </c>
      <c r="BQ835" s="872">
        <v>7744</v>
      </c>
      <c r="BR835" s="872">
        <v>7744</v>
      </c>
      <c r="BS835" s="872">
        <v>7744</v>
      </c>
      <c r="BT835" s="872">
        <v>7744</v>
      </c>
      <c r="BU835" s="872">
        <v>7744</v>
      </c>
      <c r="BV835" s="872">
        <v>7744</v>
      </c>
      <c r="BW835" s="872">
        <v>7744</v>
      </c>
      <c r="BX835" s="872">
        <v>7744</v>
      </c>
      <c r="BY835" s="872">
        <v>7744</v>
      </c>
      <c r="BZ835" s="872">
        <v>7744</v>
      </c>
      <c r="CA835" s="872"/>
      <c r="CB835" s="872">
        <v>0</v>
      </c>
      <c r="CC835" s="872">
        <v>0</v>
      </c>
      <c r="CD835" s="872">
        <v>0</v>
      </c>
      <c r="CE835" s="872">
        <v>0</v>
      </c>
      <c r="CF835" s="872">
        <v>0</v>
      </c>
      <c r="CG835" s="872">
        <v>0</v>
      </c>
      <c r="CH835" s="872">
        <v>0</v>
      </c>
      <c r="CI835" s="872">
        <v>0</v>
      </c>
      <c r="CJ835" s="872">
        <v>0</v>
      </c>
      <c r="CK835" s="872">
        <v>0</v>
      </c>
      <c r="CL835" s="872">
        <v>0</v>
      </c>
      <c r="CM835" s="872">
        <v>0</v>
      </c>
      <c r="CN835" s="872">
        <v>0</v>
      </c>
      <c r="CO835" s="872">
        <v>0</v>
      </c>
      <c r="CP835" s="872">
        <v>0</v>
      </c>
      <c r="CQ835" s="872">
        <v>0</v>
      </c>
      <c r="CR835" s="872">
        <v>0</v>
      </c>
      <c r="CS835" s="872">
        <v>0</v>
      </c>
      <c r="CT835" s="872">
        <v>0</v>
      </c>
      <c r="CU835" s="872">
        <v>0</v>
      </c>
      <c r="CV835" s="872">
        <v>0</v>
      </c>
      <c r="CW835" s="872">
        <v>0</v>
      </c>
      <c r="CX835" s="872">
        <v>0</v>
      </c>
      <c r="CY835" s="872">
        <v>0</v>
      </c>
      <c r="CZ835" s="872">
        <v>0</v>
      </c>
      <c r="DA835" s="872">
        <v>0</v>
      </c>
    </row>
    <row r="836" spans="2:105">
      <c r="B836" s="872"/>
      <c r="C836" s="873" t="s">
        <v>682</v>
      </c>
      <c r="D836" s="872"/>
      <c r="E836" s="872" t="s">
        <v>119</v>
      </c>
      <c r="F836" s="872" t="s">
        <v>820</v>
      </c>
      <c r="G836" s="872"/>
      <c r="H836" s="872">
        <v>2015</v>
      </c>
      <c r="I836" s="872"/>
      <c r="J836" s="872">
        <v>145289</v>
      </c>
      <c r="K836" s="872"/>
      <c r="L836" s="764" t="s">
        <v>384</v>
      </c>
      <c r="M836" s="872"/>
      <c r="N836" s="872"/>
      <c r="O836" s="872"/>
      <c r="P836" s="872"/>
      <c r="Q836" s="872"/>
      <c r="R836" s="872"/>
      <c r="S836" s="872"/>
      <c r="T836" s="872"/>
      <c r="U836" s="872" t="s">
        <v>765</v>
      </c>
      <c r="V836" s="872"/>
      <c r="W836" s="872">
        <v>42181</v>
      </c>
      <c r="X836" s="872"/>
      <c r="Y836" s="872"/>
      <c r="Z836" s="872"/>
      <c r="AA836" s="872"/>
      <c r="AB836" s="872"/>
      <c r="AC836" s="872"/>
      <c r="AD836" s="872"/>
      <c r="AE836" s="872"/>
      <c r="AF836" s="872"/>
      <c r="AG836" s="872"/>
      <c r="AH836" s="872"/>
      <c r="AI836" s="872"/>
      <c r="AJ836" s="872"/>
      <c r="AK836" s="872"/>
      <c r="AL836" s="872"/>
      <c r="AM836" s="872"/>
      <c r="AN836" s="872"/>
      <c r="AO836" s="872"/>
      <c r="AP836" s="872"/>
      <c r="AQ836" s="872"/>
      <c r="AR836" s="872"/>
      <c r="AS836" s="872"/>
      <c r="AT836" s="872"/>
      <c r="AU836" s="872"/>
      <c r="AV836" s="872"/>
      <c r="AW836" s="872"/>
      <c r="AX836" s="872"/>
      <c r="AY836" s="872"/>
      <c r="AZ836" s="872"/>
      <c r="BA836" s="872">
        <v>56839</v>
      </c>
      <c r="BB836" s="872">
        <v>56839</v>
      </c>
      <c r="BC836" s="872">
        <v>56839</v>
      </c>
      <c r="BD836" s="872">
        <v>56839</v>
      </c>
      <c r="BE836" s="872">
        <v>56839</v>
      </c>
      <c r="BF836" s="872">
        <v>56839</v>
      </c>
      <c r="BG836" s="872">
        <v>56839</v>
      </c>
      <c r="BH836" s="872">
        <v>56839</v>
      </c>
      <c r="BI836" s="872">
        <v>56839</v>
      </c>
      <c r="BJ836" s="872">
        <v>56839</v>
      </c>
      <c r="BK836" s="872">
        <v>56839</v>
      </c>
      <c r="BL836" s="872">
        <v>56839</v>
      </c>
      <c r="BM836" s="872">
        <v>56839</v>
      </c>
      <c r="BN836" s="872">
        <v>56839</v>
      </c>
      <c r="BO836" s="872">
        <v>56839</v>
      </c>
      <c r="BP836" s="872">
        <v>56839</v>
      </c>
      <c r="BQ836" s="872">
        <v>56839</v>
      </c>
      <c r="BR836" s="872">
        <v>56839</v>
      </c>
      <c r="BS836" s="872">
        <v>56839</v>
      </c>
      <c r="BT836" s="872">
        <v>56839</v>
      </c>
      <c r="BU836" s="872">
        <v>56839</v>
      </c>
      <c r="BV836" s="872">
        <v>56839</v>
      </c>
      <c r="BW836" s="872">
        <v>56839</v>
      </c>
      <c r="BX836" s="872">
        <v>56839</v>
      </c>
      <c r="BY836" s="872">
        <v>56839</v>
      </c>
      <c r="BZ836" s="872">
        <v>56839</v>
      </c>
      <c r="CA836" s="872"/>
      <c r="CB836" s="872">
        <v>7.8</v>
      </c>
      <c r="CC836" s="872">
        <v>7.8</v>
      </c>
      <c r="CD836" s="872">
        <v>7.8</v>
      </c>
      <c r="CE836" s="872">
        <v>7.8</v>
      </c>
      <c r="CF836" s="872">
        <v>7.8</v>
      </c>
      <c r="CG836" s="872">
        <v>7.8</v>
      </c>
      <c r="CH836" s="872">
        <v>7.8</v>
      </c>
      <c r="CI836" s="872">
        <v>7.8</v>
      </c>
      <c r="CJ836" s="872">
        <v>7.8</v>
      </c>
      <c r="CK836" s="872">
        <v>7.8</v>
      </c>
      <c r="CL836" s="872">
        <v>7.8</v>
      </c>
      <c r="CM836" s="872">
        <v>7.8</v>
      </c>
      <c r="CN836" s="872">
        <v>7.8</v>
      </c>
      <c r="CO836" s="872">
        <v>7.8</v>
      </c>
      <c r="CP836" s="872">
        <v>7.8</v>
      </c>
      <c r="CQ836" s="872">
        <v>7.8</v>
      </c>
      <c r="CR836" s="872">
        <v>7.8</v>
      </c>
      <c r="CS836" s="872">
        <v>7.8</v>
      </c>
      <c r="CT836" s="872">
        <v>7.8</v>
      </c>
      <c r="CU836" s="872">
        <v>7.8</v>
      </c>
      <c r="CV836" s="872">
        <v>7.8</v>
      </c>
      <c r="CW836" s="872">
        <v>7.8</v>
      </c>
      <c r="CX836" s="872">
        <v>7.8</v>
      </c>
      <c r="CY836" s="872">
        <v>7.8</v>
      </c>
      <c r="CZ836" s="872">
        <v>7.8</v>
      </c>
      <c r="DA836" s="872">
        <v>7.8</v>
      </c>
    </row>
    <row r="837" spans="2:105">
      <c r="B837" s="872"/>
      <c r="C837" s="873" t="s">
        <v>682</v>
      </c>
      <c r="D837" s="872"/>
      <c r="E837" s="872" t="s">
        <v>119</v>
      </c>
      <c r="F837" s="872" t="s">
        <v>820</v>
      </c>
      <c r="G837" s="872"/>
      <c r="H837" s="872">
        <v>2015</v>
      </c>
      <c r="I837" s="872"/>
      <c r="J837" s="872">
        <v>147687</v>
      </c>
      <c r="K837" s="872"/>
      <c r="L837" s="764" t="s">
        <v>384</v>
      </c>
      <c r="M837" s="872"/>
      <c r="N837" s="872"/>
      <c r="O837" s="872"/>
      <c r="P837" s="872"/>
      <c r="Q837" s="872"/>
      <c r="R837" s="872"/>
      <c r="S837" s="872"/>
      <c r="T837" s="872"/>
      <c r="U837" s="872" t="s">
        <v>763</v>
      </c>
      <c r="V837" s="872"/>
      <c r="W837" s="872">
        <v>42356</v>
      </c>
      <c r="X837" s="872"/>
      <c r="Y837" s="872"/>
      <c r="Z837" s="872"/>
      <c r="AA837" s="872"/>
      <c r="AB837" s="872"/>
      <c r="AC837" s="872"/>
      <c r="AD837" s="872"/>
      <c r="AE837" s="872"/>
      <c r="AF837" s="872"/>
      <c r="AG837" s="872"/>
      <c r="AH837" s="872"/>
      <c r="AI837" s="872"/>
      <c r="AJ837" s="872"/>
      <c r="AK837" s="872"/>
      <c r="AL837" s="872"/>
      <c r="AM837" s="872"/>
      <c r="AN837" s="872"/>
      <c r="AO837" s="872"/>
      <c r="AP837" s="872"/>
      <c r="AQ837" s="872"/>
      <c r="AR837" s="872"/>
      <c r="AS837" s="872"/>
      <c r="AT837" s="872"/>
      <c r="AU837" s="872"/>
      <c r="AV837" s="872"/>
      <c r="AW837" s="872"/>
      <c r="AX837" s="872"/>
      <c r="AY837" s="872"/>
      <c r="AZ837" s="872"/>
      <c r="BA837" s="872">
        <v>33350.69</v>
      </c>
      <c r="BB837" s="872">
        <v>33350.69</v>
      </c>
      <c r="BC837" s="872">
        <v>33350.69</v>
      </c>
      <c r="BD837" s="872">
        <v>33350.69</v>
      </c>
      <c r="BE837" s="872">
        <v>33350.69</v>
      </c>
      <c r="BF837" s="872">
        <v>33350.69</v>
      </c>
      <c r="BG837" s="872">
        <v>33350.69</v>
      </c>
      <c r="BH837" s="872">
        <v>33350.69</v>
      </c>
      <c r="BI837" s="872">
        <v>33350.69</v>
      </c>
      <c r="BJ837" s="872">
        <v>33350.69</v>
      </c>
      <c r="BK837" s="872">
        <v>33350.69</v>
      </c>
      <c r="BL837" s="872">
        <v>33350.69</v>
      </c>
      <c r="BM837" s="872">
        <v>33350.69</v>
      </c>
      <c r="BN837" s="872">
        <v>33350.69</v>
      </c>
      <c r="BO837" s="872">
        <v>33350.69</v>
      </c>
      <c r="BP837" s="872">
        <v>33350.69</v>
      </c>
      <c r="BQ837" s="872">
        <v>33350.69</v>
      </c>
      <c r="BR837" s="872">
        <v>33350.69</v>
      </c>
      <c r="BS837" s="872">
        <v>33350.69</v>
      </c>
      <c r="BT837" s="872">
        <v>33350.69</v>
      </c>
      <c r="BU837" s="872">
        <v>33350.69</v>
      </c>
      <c r="BV837" s="872">
        <v>33350.69</v>
      </c>
      <c r="BW837" s="872">
        <v>33350.69</v>
      </c>
      <c r="BX837" s="872">
        <v>33350.69</v>
      </c>
      <c r="BY837" s="872">
        <v>33350.69</v>
      </c>
      <c r="BZ837" s="872">
        <v>33350.69</v>
      </c>
      <c r="CA837" s="872"/>
      <c r="CB837" s="872">
        <v>4.0599999999999996</v>
      </c>
      <c r="CC837" s="872">
        <v>4.0599999999999996</v>
      </c>
      <c r="CD837" s="872">
        <v>4.0599999999999996</v>
      </c>
      <c r="CE837" s="872">
        <v>4.0599999999999996</v>
      </c>
      <c r="CF837" s="872">
        <v>4.0599999999999996</v>
      </c>
      <c r="CG837" s="872">
        <v>4.0599999999999996</v>
      </c>
      <c r="CH837" s="872">
        <v>4.0599999999999996</v>
      </c>
      <c r="CI837" s="872">
        <v>4.0599999999999996</v>
      </c>
      <c r="CJ837" s="872">
        <v>4.0599999999999996</v>
      </c>
      <c r="CK837" s="872">
        <v>4.0599999999999996</v>
      </c>
      <c r="CL837" s="872">
        <v>4.0599999999999996</v>
      </c>
      <c r="CM837" s="872">
        <v>4.0599999999999996</v>
      </c>
      <c r="CN837" s="872">
        <v>4.0599999999999996</v>
      </c>
      <c r="CO837" s="872">
        <v>4.0599999999999996</v>
      </c>
      <c r="CP837" s="872">
        <v>4.0599999999999996</v>
      </c>
      <c r="CQ837" s="872">
        <v>4.0599999999999996</v>
      </c>
      <c r="CR837" s="872">
        <v>4.0599999999999996</v>
      </c>
      <c r="CS837" s="872">
        <v>4.0599999999999996</v>
      </c>
      <c r="CT837" s="872">
        <v>4.0599999999999996</v>
      </c>
      <c r="CU837" s="872">
        <v>4.0599999999999996</v>
      </c>
      <c r="CV837" s="872">
        <v>4.0599999999999996</v>
      </c>
      <c r="CW837" s="872">
        <v>4.0599999999999996</v>
      </c>
      <c r="CX837" s="872">
        <v>4.0599999999999996</v>
      </c>
      <c r="CY837" s="872">
        <v>4.0599999999999996</v>
      </c>
      <c r="CZ837" s="872">
        <v>4.0599999999999996</v>
      </c>
      <c r="DA837" s="872">
        <v>4.0599999999999996</v>
      </c>
    </row>
    <row r="838" spans="2:105">
      <c r="B838" s="872"/>
      <c r="C838" s="873" t="s">
        <v>682</v>
      </c>
      <c r="D838" s="872"/>
      <c r="E838" s="872" t="s">
        <v>119</v>
      </c>
      <c r="F838" s="872" t="s">
        <v>820</v>
      </c>
      <c r="G838" s="872"/>
      <c r="H838" s="872">
        <v>2015</v>
      </c>
      <c r="I838" s="872"/>
      <c r="J838" s="872">
        <v>153956</v>
      </c>
      <c r="K838" s="872"/>
      <c r="L838" s="764" t="s">
        <v>384</v>
      </c>
      <c r="M838" s="872"/>
      <c r="N838" s="872"/>
      <c r="O838" s="872"/>
      <c r="P838" s="872"/>
      <c r="Q838" s="872"/>
      <c r="R838" s="872"/>
      <c r="S838" s="872"/>
      <c r="T838" s="872"/>
      <c r="U838" s="872" t="s">
        <v>765</v>
      </c>
      <c r="V838" s="872"/>
      <c r="W838" s="872">
        <v>42368</v>
      </c>
      <c r="X838" s="872"/>
      <c r="Y838" s="872"/>
      <c r="Z838" s="872"/>
      <c r="AA838" s="872"/>
      <c r="AB838" s="872"/>
      <c r="AC838" s="872"/>
      <c r="AD838" s="872"/>
      <c r="AE838" s="872"/>
      <c r="AF838" s="872"/>
      <c r="AG838" s="872"/>
      <c r="AH838" s="872"/>
      <c r="AI838" s="872"/>
      <c r="AJ838" s="872"/>
      <c r="AK838" s="872"/>
      <c r="AL838" s="872"/>
      <c r="AM838" s="872"/>
      <c r="AN838" s="872"/>
      <c r="AO838" s="872"/>
      <c r="AP838" s="872"/>
      <c r="AQ838" s="872"/>
      <c r="AR838" s="872"/>
      <c r="AS838" s="872"/>
      <c r="AT838" s="872"/>
      <c r="AU838" s="872"/>
      <c r="AV838" s="872"/>
      <c r="AW838" s="872"/>
      <c r="AX838" s="872"/>
      <c r="AY838" s="872"/>
      <c r="AZ838" s="872"/>
      <c r="BA838" s="872">
        <v>106867</v>
      </c>
      <c r="BB838" s="872">
        <v>106867</v>
      </c>
      <c r="BC838" s="872">
        <v>106867</v>
      </c>
      <c r="BD838" s="872">
        <v>106867</v>
      </c>
      <c r="BE838" s="872">
        <v>106867</v>
      </c>
      <c r="BF838" s="872">
        <v>106867</v>
      </c>
      <c r="BG838" s="872">
        <v>106867</v>
      </c>
      <c r="BH838" s="872">
        <v>106867</v>
      </c>
      <c r="BI838" s="872">
        <v>106867</v>
      </c>
      <c r="BJ838" s="872">
        <v>106867</v>
      </c>
      <c r="BK838" s="872">
        <v>106867</v>
      </c>
      <c r="BL838" s="872">
        <v>106867</v>
      </c>
      <c r="BM838" s="872">
        <v>106867</v>
      </c>
      <c r="BN838" s="872">
        <v>106867</v>
      </c>
      <c r="BO838" s="872">
        <v>106867</v>
      </c>
      <c r="BP838" s="872">
        <v>106867</v>
      </c>
      <c r="BQ838" s="872">
        <v>106867</v>
      </c>
      <c r="BR838" s="872">
        <v>106867</v>
      </c>
      <c r="BS838" s="872">
        <v>106867</v>
      </c>
      <c r="BT838" s="872">
        <v>106867</v>
      </c>
      <c r="BU838" s="872">
        <v>106867</v>
      </c>
      <c r="BV838" s="872">
        <v>106867</v>
      </c>
      <c r="BW838" s="872">
        <v>106867</v>
      </c>
      <c r="BX838" s="872">
        <v>106867</v>
      </c>
      <c r="BY838" s="872">
        <v>106867</v>
      </c>
      <c r="BZ838" s="872">
        <v>106867</v>
      </c>
      <c r="CA838" s="872"/>
      <c r="CB838" s="872">
        <v>14.7</v>
      </c>
      <c r="CC838" s="872">
        <v>14.7</v>
      </c>
      <c r="CD838" s="872">
        <v>14.7</v>
      </c>
      <c r="CE838" s="872">
        <v>14.7</v>
      </c>
      <c r="CF838" s="872">
        <v>14.7</v>
      </c>
      <c r="CG838" s="872">
        <v>14.7</v>
      </c>
      <c r="CH838" s="872">
        <v>14.7</v>
      </c>
      <c r="CI838" s="872">
        <v>14.7</v>
      </c>
      <c r="CJ838" s="872">
        <v>14.7</v>
      </c>
      <c r="CK838" s="872">
        <v>14.7</v>
      </c>
      <c r="CL838" s="872">
        <v>14.7</v>
      </c>
      <c r="CM838" s="872">
        <v>14.7</v>
      </c>
      <c r="CN838" s="872">
        <v>14.7</v>
      </c>
      <c r="CO838" s="872">
        <v>14.7</v>
      </c>
      <c r="CP838" s="872">
        <v>14.7</v>
      </c>
      <c r="CQ838" s="872">
        <v>14.7</v>
      </c>
      <c r="CR838" s="872">
        <v>14.7</v>
      </c>
      <c r="CS838" s="872">
        <v>14.7</v>
      </c>
      <c r="CT838" s="872">
        <v>14.7</v>
      </c>
      <c r="CU838" s="872">
        <v>14.7</v>
      </c>
      <c r="CV838" s="872">
        <v>14.7</v>
      </c>
      <c r="CW838" s="872">
        <v>14.7</v>
      </c>
      <c r="CX838" s="872">
        <v>14.7</v>
      </c>
      <c r="CY838" s="872">
        <v>14.7</v>
      </c>
      <c r="CZ838" s="872">
        <v>14.7</v>
      </c>
      <c r="DA838" s="872">
        <v>14.7</v>
      </c>
    </row>
    <row r="839" spans="2:105">
      <c r="B839" s="872"/>
      <c r="C839" s="873" t="s">
        <v>682</v>
      </c>
      <c r="D839" s="872"/>
      <c r="E839" s="872" t="s">
        <v>119</v>
      </c>
      <c r="F839" s="872" t="s">
        <v>820</v>
      </c>
      <c r="G839" s="872"/>
      <c r="H839" s="872">
        <v>2015</v>
      </c>
      <c r="I839" s="872"/>
      <c r="J839" s="872">
        <v>131657</v>
      </c>
      <c r="K839" s="872"/>
      <c r="L839" s="764" t="s">
        <v>384</v>
      </c>
      <c r="M839" s="872"/>
      <c r="N839" s="872"/>
      <c r="O839" s="872"/>
      <c r="P839" s="872"/>
      <c r="Q839" s="872"/>
      <c r="R839" s="872"/>
      <c r="S839" s="872"/>
      <c r="T839" s="872"/>
      <c r="U839" s="872" t="s">
        <v>763</v>
      </c>
      <c r="V839" s="872"/>
      <c r="W839" s="872">
        <v>42080</v>
      </c>
      <c r="X839" s="872"/>
      <c r="Y839" s="872"/>
      <c r="Z839" s="872"/>
      <c r="AA839" s="872"/>
      <c r="AB839" s="872"/>
      <c r="AC839" s="872"/>
      <c r="AD839" s="872"/>
      <c r="AE839" s="872"/>
      <c r="AF839" s="872"/>
      <c r="AG839" s="872"/>
      <c r="AH839" s="872"/>
      <c r="AI839" s="872"/>
      <c r="AJ839" s="872"/>
      <c r="AK839" s="872"/>
      <c r="AL839" s="872"/>
      <c r="AM839" s="872"/>
      <c r="AN839" s="872"/>
      <c r="AO839" s="872"/>
      <c r="AP839" s="872"/>
      <c r="AQ839" s="872"/>
      <c r="AR839" s="872"/>
      <c r="AS839" s="872"/>
      <c r="AT839" s="872"/>
      <c r="AU839" s="872"/>
      <c r="AV839" s="872"/>
      <c r="AW839" s="872"/>
      <c r="AX839" s="872"/>
      <c r="AY839" s="872"/>
      <c r="AZ839" s="872"/>
      <c r="BA839" s="872">
        <v>303428</v>
      </c>
      <c r="BB839" s="872">
        <v>303428</v>
      </c>
      <c r="BC839" s="872">
        <v>303428</v>
      </c>
      <c r="BD839" s="872">
        <v>303428</v>
      </c>
      <c r="BE839" s="872">
        <v>303428</v>
      </c>
      <c r="BF839" s="872">
        <v>303428</v>
      </c>
      <c r="BG839" s="872">
        <v>303428</v>
      </c>
      <c r="BH839" s="872">
        <v>303428</v>
      </c>
      <c r="BI839" s="872">
        <v>303428</v>
      </c>
      <c r="BJ839" s="872">
        <v>303428</v>
      </c>
      <c r="BK839" s="872">
        <v>303428</v>
      </c>
      <c r="BL839" s="872">
        <v>303428</v>
      </c>
      <c r="BM839" s="872">
        <v>303428</v>
      </c>
      <c r="BN839" s="872">
        <v>303428</v>
      </c>
      <c r="BO839" s="872">
        <v>303428</v>
      </c>
      <c r="BP839" s="872">
        <v>303428</v>
      </c>
      <c r="BQ839" s="872">
        <v>303428</v>
      </c>
      <c r="BR839" s="872">
        <v>303428</v>
      </c>
      <c r="BS839" s="872">
        <v>303428</v>
      </c>
      <c r="BT839" s="872">
        <v>303428</v>
      </c>
      <c r="BU839" s="872">
        <v>303428</v>
      </c>
      <c r="BV839" s="872">
        <v>303428</v>
      </c>
      <c r="BW839" s="872">
        <v>303428</v>
      </c>
      <c r="BX839" s="872">
        <v>303428</v>
      </c>
      <c r="BY839" s="872">
        <v>303428</v>
      </c>
      <c r="BZ839" s="872">
        <v>303428</v>
      </c>
      <c r="CA839" s="872"/>
      <c r="CB839" s="872">
        <v>0</v>
      </c>
      <c r="CC839" s="872">
        <v>0</v>
      </c>
      <c r="CD839" s="872">
        <v>0</v>
      </c>
      <c r="CE839" s="872">
        <v>0</v>
      </c>
      <c r="CF839" s="872">
        <v>0</v>
      </c>
      <c r="CG839" s="872">
        <v>0</v>
      </c>
      <c r="CH839" s="872">
        <v>0</v>
      </c>
      <c r="CI839" s="872">
        <v>0</v>
      </c>
      <c r="CJ839" s="872">
        <v>0</v>
      </c>
      <c r="CK839" s="872">
        <v>0</v>
      </c>
      <c r="CL839" s="872">
        <v>0</v>
      </c>
      <c r="CM839" s="872">
        <v>0</v>
      </c>
      <c r="CN839" s="872">
        <v>0</v>
      </c>
      <c r="CO839" s="872">
        <v>0</v>
      </c>
      <c r="CP839" s="872">
        <v>0</v>
      </c>
      <c r="CQ839" s="872">
        <v>0</v>
      </c>
      <c r="CR839" s="872">
        <v>0</v>
      </c>
      <c r="CS839" s="872">
        <v>0</v>
      </c>
      <c r="CT839" s="872">
        <v>0</v>
      </c>
      <c r="CU839" s="872">
        <v>0</v>
      </c>
      <c r="CV839" s="872">
        <v>0</v>
      </c>
      <c r="CW839" s="872">
        <v>0</v>
      </c>
      <c r="CX839" s="872">
        <v>0</v>
      </c>
      <c r="CY839" s="872">
        <v>0</v>
      </c>
      <c r="CZ839" s="872">
        <v>0</v>
      </c>
      <c r="DA839" s="872">
        <v>0</v>
      </c>
    </row>
    <row r="840" spans="2:105">
      <c r="B840" s="872"/>
      <c r="C840" s="873" t="s">
        <v>682</v>
      </c>
      <c r="D840" s="872"/>
      <c r="E840" s="872" t="s">
        <v>119</v>
      </c>
      <c r="F840" s="872" t="s">
        <v>820</v>
      </c>
      <c r="G840" s="872"/>
      <c r="H840" s="872">
        <v>2015</v>
      </c>
      <c r="I840" s="872"/>
      <c r="J840" s="872">
        <v>136091</v>
      </c>
      <c r="K840" s="872"/>
      <c r="L840" s="764" t="s">
        <v>384</v>
      </c>
      <c r="M840" s="872"/>
      <c r="N840" s="872"/>
      <c r="O840" s="872"/>
      <c r="P840" s="872"/>
      <c r="Q840" s="872"/>
      <c r="R840" s="872"/>
      <c r="S840" s="872"/>
      <c r="T840" s="872"/>
      <c r="U840" s="872" t="s">
        <v>763</v>
      </c>
      <c r="V840" s="872"/>
      <c r="W840" s="872">
        <v>42139</v>
      </c>
      <c r="X840" s="872"/>
      <c r="Y840" s="872"/>
      <c r="Z840" s="872"/>
      <c r="AA840" s="872"/>
      <c r="AB840" s="872"/>
      <c r="AC840" s="872"/>
      <c r="AD840" s="872"/>
      <c r="AE840" s="872"/>
      <c r="AF840" s="872"/>
      <c r="AG840" s="872"/>
      <c r="AH840" s="872"/>
      <c r="AI840" s="872"/>
      <c r="AJ840" s="872"/>
      <c r="AK840" s="872"/>
      <c r="AL840" s="872"/>
      <c r="AM840" s="872"/>
      <c r="AN840" s="872"/>
      <c r="AO840" s="872"/>
      <c r="AP840" s="872"/>
      <c r="AQ840" s="872"/>
      <c r="AR840" s="872"/>
      <c r="AS840" s="872"/>
      <c r="AT840" s="872"/>
      <c r="AU840" s="872"/>
      <c r="AV840" s="872"/>
      <c r="AW840" s="872"/>
      <c r="AX840" s="872"/>
      <c r="AY840" s="872"/>
      <c r="AZ840" s="872"/>
      <c r="BA840" s="872">
        <v>74333.399999999994</v>
      </c>
      <c r="BB840" s="872">
        <v>74333.399999999994</v>
      </c>
      <c r="BC840" s="872">
        <v>74333.399999999994</v>
      </c>
      <c r="BD840" s="872">
        <v>74333.399999999994</v>
      </c>
      <c r="BE840" s="872">
        <v>74333.399999999994</v>
      </c>
      <c r="BF840" s="872">
        <v>74333.399999999994</v>
      </c>
      <c r="BG840" s="872">
        <v>74333.399999999994</v>
      </c>
      <c r="BH840" s="872">
        <v>74333.399999999994</v>
      </c>
      <c r="BI840" s="872">
        <v>74333.399999999994</v>
      </c>
      <c r="BJ840" s="872">
        <v>74333.399999999994</v>
      </c>
      <c r="BK840" s="872">
        <v>74333.399999999994</v>
      </c>
      <c r="BL840" s="872">
        <v>74333.399999999994</v>
      </c>
      <c r="BM840" s="872">
        <v>74333.399999999994</v>
      </c>
      <c r="BN840" s="872">
        <v>74333.399999999994</v>
      </c>
      <c r="BO840" s="872">
        <v>74333.399999999994</v>
      </c>
      <c r="BP840" s="872">
        <v>74333.399999999994</v>
      </c>
      <c r="BQ840" s="872">
        <v>74333.399999999994</v>
      </c>
      <c r="BR840" s="872">
        <v>74333.399999999994</v>
      </c>
      <c r="BS840" s="872">
        <v>74333.399999999994</v>
      </c>
      <c r="BT840" s="872">
        <v>74333.399999999994</v>
      </c>
      <c r="BU840" s="872">
        <v>74333.399999999994</v>
      </c>
      <c r="BV840" s="872">
        <v>74333.399999999994</v>
      </c>
      <c r="BW840" s="872">
        <v>74333.399999999994</v>
      </c>
      <c r="BX840" s="872">
        <v>74333.399999999994</v>
      </c>
      <c r="BY840" s="872">
        <v>74333.399999999994</v>
      </c>
      <c r="BZ840" s="872">
        <v>74333.399999999994</v>
      </c>
      <c r="CA840" s="872"/>
      <c r="CB840" s="872">
        <v>0</v>
      </c>
      <c r="CC840" s="872">
        <v>0</v>
      </c>
      <c r="CD840" s="872">
        <v>0</v>
      </c>
      <c r="CE840" s="872">
        <v>0</v>
      </c>
      <c r="CF840" s="872">
        <v>0</v>
      </c>
      <c r="CG840" s="872">
        <v>0</v>
      </c>
      <c r="CH840" s="872">
        <v>0</v>
      </c>
      <c r="CI840" s="872">
        <v>0</v>
      </c>
      <c r="CJ840" s="872">
        <v>0</v>
      </c>
      <c r="CK840" s="872">
        <v>0</v>
      </c>
      <c r="CL840" s="872">
        <v>0</v>
      </c>
      <c r="CM840" s="872">
        <v>0</v>
      </c>
      <c r="CN840" s="872">
        <v>0</v>
      </c>
      <c r="CO840" s="872">
        <v>0</v>
      </c>
      <c r="CP840" s="872">
        <v>0</v>
      </c>
      <c r="CQ840" s="872">
        <v>0</v>
      </c>
      <c r="CR840" s="872">
        <v>0</v>
      </c>
      <c r="CS840" s="872">
        <v>0</v>
      </c>
      <c r="CT840" s="872">
        <v>0</v>
      </c>
      <c r="CU840" s="872">
        <v>0</v>
      </c>
      <c r="CV840" s="872">
        <v>0</v>
      </c>
      <c r="CW840" s="872">
        <v>0</v>
      </c>
      <c r="CX840" s="872">
        <v>0</v>
      </c>
      <c r="CY840" s="872">
        <v>0</v>
      </c>
      <c r="CZ840" s="872">
        <v>0</v>
      </c>
      <c r="DA840" s="872">
        <v>0</v>
      </c>
    </row>
    <row r="841" spans="2:105">
      <c r="B841" s="872"/>
      <c r="C841" s="873" t="s">
        <v>682</v>
      </c>
      <c r="D841" s="872"/>
      <c r="E841" s="872" t="s">
        <v>119</v>
      </c>
      <c r="F841" s="872" t="s">
        <v>820</v>
      </c>
      <c r="G841" s="872"/>
      <c r="H841" s="872">
        <v>2015</v>
      </c>
      <c r="I841" s="872"/>
      <c r="J841" s="872">
        <v>147146</v>
      </c>
      <c r="K841" s="872"/>
      <c r="L841" s="764" t="s">
        <v>384</v>
      </c>
      <c r="M841" s="872"/>
      <c r="N841" s="872"/>
      <c r="O841" s="872"/>
      <c r="P841" s="872"/>
      <c r="Q841" s="872"/>
      <c r="R841" s="872"/>
      <c r="S841" s="872"/>
      <c r="T841" s="872"/>
      <c r="U841" s="872" t="s">
        <v>764</v>
      </c>
      <c r="V841" s="872"/>
      <c r="W841" s="872">
        <v>42272</v>
      </c>
      <c r="X841" s="872"/>
      <c r="Y841" s="872"/>
      <c r="Z841" s="872"/>
      <c r="AA841" s="872"/>
      <c r="AB841" s="872"/>
      <c r="AC841" s="872"/>
      <c r="AD841" s="872"/>
      <c r="AE841" s="872"/>
      <c r="AF841" s="872"/>
      <c r="AG841" s="872"/>
      <c r="AH841" s="872"/>
      <c r="AI841" s="872"/>
      <c r="AJ841" s="872"/>
      <c r="AK841" s="872"/>
      <c r="AL841" s="872"/>
      <c r="AM841" s="872"/>
      <c r="AN841" s="872"/>
      <c r="AO841" s="872"/>
      <c r="AP841" s="872"/>
      <c r="AQ841" s="872"/>
      <c r="AR841" s="872"/>
      <c r="AS841" s="872"/>
      <c r="AT841" s="872"/>
      <c r="AU841" s="872"/>
      <c r="AV841" s="872"/>
      <c r="AW841" s="872"/>
      <c r="AX841" s="872"/>
      <c r="AY841" s="872"/>
      <c r="AZ841" s="872"/>
      <c r="BA841" s="872">
        <v>10269</v>
      </c>
      <c r="BB841" s="872">
        <v>10269</v>
      </c>
      <c r="BC841" s="872">
        <v>10269</v>
      </c>
      <c r="BD841" s="872">
        <v>10269</v>
      </c>
      <c r="BE841" s="872">
        <v>10269</v>
      </c>
      <c r="BF841" s="872">
        <v>10269</v>
      </c>
      <c r="BG841" s="872">
        <v>10269</v>
      </c>
      <c r="BH841" s="872">
        <v>10269</v>
      </c>
      <c r="BI841" s="872">
        <v>10269</v>
      </c>
      <c r="BJ841" s="872">
        <v>10269</v>
      </c>
      <c r="BK841" s="872">
        <v>10269</v>
      </c>
      <c r="BL841" s="872">
        <v>10269</v>
      </c>
      <c r="BM841" s="872">
        <v>10269</v>
      </c>
      <c r="BN841" s="872">
        <v>10269</v>
      </c>
      <c r="BO841" s="872">
        <v>10269</v>
      </c>
      <c r="BP841" s="872">
        <v>10269</v>
      </c>
      <c r="BQ841" s="872">
        <v>10269</v>
      </c>
      <c r="BR841" s="872">
        <v>10269</v>
      </c>
      <c r="BS841" s="872">
        <v>10269</v>
      </c>
      <c r="BT841" s="872">
        <v>10269</v>
      </c>
      <c r="BU841" s="872">
        <v>10269</v>
      </c>
      <c r="BV841" s="872">
        <v>10269</v>
      </c>
      <c r="BW841" s="872">
        <v>10269</v>
      </c>
      <c r="BX841" s="872">
        <v>10269</v>
      </c>
      <c r="BY841" s="872">
        <v>10269</v>
      </c>
      <c r="BZ841" s="872">
        <v>10269</v>
      </c>
      <c r="CA841" s="872"/>
      <c r="CB841" s="872">
        <v>0</v>
      </c>
      <c r="CC841" s="872">
        <v>0</v>
      </c>
      <c r="CD841" s="872">
        <v>0</v>
      </c>
      <c r="CE841" s="872">
        <v>0</v>
      </c>
      <c r="CF841" s="872">
        <v>0</v>
      </c>
      <c r="CG841" s="872">
        <v>0</v>
      </c>
      <c r="CH841" s="872">
        <v>0</v>
      </c>
      <c r="CI841" s="872">
        <v>0</v>
      </c>
      <c r="CJ841" s="872">
        <v>0</v>
      </c>
      <c r="CK841" s="872">
        <v>0</v>
      </c>
      <c r="CL841" s="872">
        <v>0</v>
      </c>
      <c r="CM841" s="872">
        <v>0</v>
      </c>
      <c r="CN841" s="872">
        <v>0</v>
      </c>
      <c r="CO841" s="872">
        <v>0</v>
      </c>
      <c r="CP841" s="872">
        <v>0</v>
      </c>
      <c r="CQ841" s="872">
        <v>0</v>
      </c>
      <c r="CR841" s="872">
        <v>0</v>
      </c>
      <c r="CS841" s="872">
        <v>0</v>
      </c>
      <c r="CT841" s="872">
        <v>0</v>
      </c>
      <c r="CU841" s="872">
        <v>0</v>
      </c>
      <c r="CV841" s="872">
        <v>0</v>
      </c>
      <c r="CW841" s="872">
        <v>0</v>
      </c>
      <c r="CX841" s="872">
        <v>0</v>
      </c>
      <c r="CY841" s="872">
        <v>0</v>
      </c>
      <c r="CZ841" s="872">
        <v>0</v>
      </c>
      <c r="DA841" s="872">
        <v>0</v>
      </c>
    </row>
    <row r="842" spans="2:105">
      <c r="B842" s="872"/>
      <c r="C842" s="873" t="s">
        <v>682</v>
      </c>
      <c r="D842" s="872"/>
      <c r="E842" s="872" t="s">
        <v>119</v>
      </c>
      <c r="F842" s="872" t="s">
        <v>820</v>
      </c>
      <c r="G842" s="872"/>
      <c r="H842" s="872">
        <v>2015</v>
      </c>
      <c r="I842" s="872"/>
      <c r="J842" s="872">
        <v>133635</v>
      </c>
      <c r="K842" s="872"/>
      <c r="L842" s="764" t="s">
        <v>384</v>
      </c>
      <c r="M842" s="872"/>
      <c r="N842" s="872"/>
      <c r="O842" s="872"/>
      <c r="P842" s="872"/>
      <c r="Q842" s="872"/>
      <c r="R842" s="872"/>
      <c r="S842" s="872"/>
      <c r="T842" s="872"/>
      <c r="U842" s="872" t="s">
        <v>763</v>
      </c>
      <c r="V842" s="872"/>
      <c r="W842" s="872">
        <v>42060</v>
      </c>
      <c r="X842" s="872"/>
      <c r="Y842" s="872"/>
      <c r="Z842" s="872"/>
      <c r="AA842" s="872"/>
      <c r="AB842" s="872"/>
      <c r="AC842" s="872"/>
      <c r="AD842" s="872"/>
      <c r="AE842" s="872"/>
      <c r="AF842" s="872"/>
      <c r="AG842" s="872"/>
      <c r="AH842" s="872"/>
      <c r="AI842" s="872"/>
      <c r="AJ842" s="872"/>
      <c r="AK842" s="872"/>
      <c r="AL842" s="872"/>
      <c r="AM842" s="872"/>
      <c r="AN842" s="872"/>
      <c r="AO842" s="872"/>
      <c r="AP842" s="872"/>
      <c r="AQ842" s="872"/>
      <c r="AR842" s="872"/>
      <c r="AS842" s="872"/>
      <c r="AT842" s="872"/>
      <c r="AU842" s="872"/>
      <c r="AV842" s="872"/>
      <c r="AW842" s="872"/>
      <c r="AX842" s="872"/>
      <c r="AY842" s="872"/>
      <c r="AZ842" s="872"/>
      <c r="BA842" s="872">
        <v>37774</v>
      </c>
      <c r="BB842" s="872">
        <v>37774</v>
      </c>
      <c r="BC842" s="872">
        <v>37774</v>
      </c>
      <c r="BD842" s="872">
        <v>37774</v>
      </c>
      <c r="BE842" s="872">
        <v>37774</v>
      </c>
      <c r="BF842" s="872">
        <v>37774</v>
      </c>
      <c r="BG842" s="872">
        <v>37774</v>
      </c>
      <c r="BH842" s="872">
        <v>37774</v>
      </c>
      <c r="BI842" s="872">
        <v>37774</v>
      </c>
      <c r="BJ842" s="872">
        <v>37774</v>
      </c>
      <c r="BK842" s="872">
        <v>37774</v>
      </c>
      <c r="BL842" s="872">
        <v>37774</v>
      </c>
      <c r="BM842" s="872">
        <v>37774</v>
      </c>
      <c r="BN842" s="872">
        <v>37774</v>
      </c>
      <c r="BO842" s="872">
        <v>37774</v>
      </c>
      <c r="BP842" s="872">
        <v>37774</v>
      </c>
      <c r="BQ842" s="872">
        <v>37774</v>
      </c>
      <c r="BR842" s="872">
        <v>37774</v>
      </c>
      <c r="BS842" s="872">
        <v>37774</v>
      </c>
      <c r="BT842" s="872">
        <v>37774</v>
      </c>
      <c r="BU842" s="872">
        <v>37774</v>
      </c>
      <c r="BV842" s="872">
        <v>37774</v>
      </c>
      <c r="BW842" s="872">
        <v>37774</v>
      </c>
      <c r="BX842" s="872">
        <v>37774</v>
      </c>
      <c r="BY842" s="872">
        <v>37774</v>
      </c>
      <c r="BZ842" s="872">
        <v>37774</v>
      </c>
      <c r="CA842" s="872"/>
      <c r="CB842" s="872">
        <v>4.3120000000000003</v>
      </c>
      <c r="CC842" s="872">
        <v>4.3120000000000003</v>
      </c>
      <c r="CD842" s="872">
        <v>4.3120000000000003</v>
      </c>
      <c r="CE842" s="872">
        <v>4.3120000000000003</v>
      </c>
      <c r="CF842" s="872">
        <v>4.3120000000000003</v>
      </c>
      <c r="CG842" s="872">
        <v>4.3120000000000003</v>
      </c>
      <c r="CH842" s="872">
        <v>4.3120000000000003</v>
      </c>
      <c r="CI842" s="872">
        <v>4.3120000000000003</v>
      </c>
      <c r="CJ842" s="872">
        <v>4.3120000000000003</v>
      </c>
      <c r="CK842" s="872">
        <v>4.3120000000000003</v>
      </c>
      <c r="CL842" s="872">
        <v>4.3120000000000003</v>
      </c>
      <c r="CM842" s="872">
        <v>4.3120000000000003</v>
      </c>
      <c r="CN842" s="872">
        <v>4.3120000000000003</v>
      </c>
      <c r="CO842" s="872">
        <v>4.3120000000000003</v>
      </c>
      <c r="CP842" s="872">
        <v>4.3120000000000003</v>
      </c>
      <c r="CQ842" s="872">
        <v>4.3120000000000003</v>
      </c>
      <c r="CR842" s="872">
        <v>4.3120000000000003</v>
      </c>
      <c r="CS842" s="872">
        <v>4.3120000000000003</v>
      </c>
      <c r="CT842" s="872">
        <v>4.3120000000000003</v>
      </c>
      <c r="CU842" s="872">
        <v>4.3120000000000003</v>
      </c>
      <c r="CV842" s="872">
        <v>4.3120000000000003</v>
      </c>
      <c r="CW842" s="872">
        <v>4.3120000000000003</v>
      </c>
      <c r="CX842" s="872">
        <v>4.3120000000000003</v>
      </c>
      <c r="CY842" s="872">
        <v>4.3120000000000003</v>
      </c>
      <c r="CZ842" s="872">
        <v>4.3120000000000003</v>
      </c>
      <c r="DA842" s="872">
        <v>4.3120000000000003</v>
      </c>
    </row>
    <row r="843" spans="2:105">
      <c r="B843" s="872"/>
      <c r="C843" s="873" t="s">
        <v>682</v>
      </c>
      <c r="D843" s="872"/>
      <c r="E843" s="872" t="s">
        <v>119</v>
      </c>
      <c r="F843" s="872" t="s">
        <v>820</v>
      </c>
      <c r="G843" s="872"/>
      <c r="H843" s="872">
        <v>2015</v>
      </c>
      <c r="I843" s="872"/>
      <c r="J843" s="872">
        <v>141841</v>
      </c>
      <c r="K843" s="872"/>
      <c r="L843" s="764" t="s">
        <v>384</v>
      </c>
      <c r="M843" s="872"/>
      <c r="N843" s="872"/>
      <c r="O843" s="872"/>
      <c r="P843" s="872"/>
      <c r="Q843" s="872"/>
      <c r="R843" s="872"/>
      <c r="S843" s="872"/>
      <c r="T843" s="872"/>
      <c r="U843" s="872" t="s">
        <v>765</v>
      </c>
      <c r="V843" s="872"/>
      <c r="W843" s="872">
        <v>42100</v>
      </c>
      <c r="X843" s="872"/>
      <c r="Y843" s="872"/>
      <c r="Z843" s="872"/>
      <c r="AA843" s="872"/>
      <c r="AB843" s="872"/>
      <c r="AC843" s="872"/>
      <c r="AD843" s="872"/>
      <c r="AE843" s="872"/>
      <c r="AF843" s="872"/>
      <c r="AG843" s="872"/>
      <c r="AH843" s="872"/>
      <c r="AI843" s="872"/>
      <c r="AJ843" s="872"/>
      <c r="AK843" s="872"/>
      <c r="AL843" s="872"/>
      <c r="AM843" s="872"/>
      <c r="AN843" s="872"/>
      <c r="AO843" s="872"/>
      <c r="AP843" s="872"/>
      <c r="AQ843" s="872"/>
      <c r="AR843" s="872"/>
      <c r="AS843" s="872"/>
      <c r="AT843" s="872"/>
      <c r="AU843" s="872"/>
      <c r="AV843" s="872"/>
      <c r="AW843" s="872"/>
      <c r="AX843" s="872"/>
      <c r="AY843" s="872"/>
      <c r="AZ843" s="872"/>
      <c r="BA843" s="872">
        <v>556685</v>
      </c>
      <c r="BB843" s="872">
        <v>556685</v>
      </c>
      <c r="BC843" s="872">
        <v>556685</v>
      </c>
      <c r="BD843" s="872">
        <v>556685</v>
      </c>
      <c r="BE843" s="872">
        <v>556685</v>
      </c>
      <c r="BF843" s="872">
        <v>556685</v>
      </c>
      <c r="BG843" s="872">
        <v>556685</v>
      </c>
      <c r="BH843" s="872">
        <v>556685</v>
      </c>
      <c r="BI843" s="872">
        <v>556685</v>
      </c>
      <c r="BJ843" s="872">
        <v>556685</v>
      </c>
      <c r="BK843" s="872">
        <v>556685</v>
      </c>
      <c r="BL843" s="872">
        <v>556685</v>
      </c>
      <c r="BM843" s="872">
        <v>556685</v>
      </c>
      <c r="BN843" s="872">
        <v>556685</v>
      </c>
      <c r="BO843" s="872">
        <v>556685</v>
      </c>
      <c r="BP843" s="872">
        <v>556685</v>
      </c>
      <c r="BQ843" s="872">
        <v>556685</v>
      </c>
      <c r="BR843" s="872">
        <v>556685</v>
      </c>
      <c r="BS843" s="872">
        <v>556685</v>
      </c>
      <c r="BT843" s="872">
        <v>556685</v>
      </c>
      <c r="BU843" s="872">
        <v>556685</v>
      </c>
      <c r="BV843" s="872">
        <v>556685</v>
      </c>
      <c r="BW843" s="872">
        <v>556685</v>
      </c>
      <c r="BX843" s="872">
        <v>556685</v>
      </c>
      <c r="BY843" s="872">
        <v>556685</v>
      </c>
      <c r="BZ843" s="872">
        <v>556685</v>
      </c>
      <c r="CA843" s="872"/>
      <c r="CB843" s="872">
        <v>98</v>
      </c>
      <c r="CC843" s="872">
        <v>98</v>
      </c>
      <c r="CD843" s="872">
        <v>98</v>
      </c>
      <c r="CE843" s="872">
        <v>98</v>
      </c>
      <c r="CF843" s="872">
        <v>98</v>
      </c>
      <c r="CG843" s="872">
        <v>98</v>
      </c>
      <c r="CH843" s="872">
        <v>98</v>
      </c>
      <c r="CI843" s="872">
        <v>98</v>
      </c>
      <c r="CJ843" s="872">
        <v>98</v>
      </c>
      <c r="CK843" s="872">
        <v>98</v>
      </c>
      <c r="CL843" s="872">
        <v>98</v>
      </c>
      <c r="CM843" s="872">
        <v>98</v>
      </c>
      <c r="CN843" s="872">
        <v>98</v>
      </c>
      <c r="CO843" s="872">
        <v>98</v>
      </c>
      <c r="CP843" s="872">
        <v>98</v>
      </c>
      <c r="CQ843" s="872">
        <v>98</v>
      </c>
      <c r="CR843" s="872">
        <v>98</v>
      </c>
      <c r="CS843" s="872">
        <v>98</v>
      </c>
      <c r="CT843" s="872">
        <v>98</v>
      </c>
      <c r="CU843" s="872">
        <v>98</v>
      </c>
      <c r="CV843" s="872">
        <v>98</v>
      </c>
      <c r="CW843" s="872">
        <v>98</v>
      </c>
      <c r="CX843" s="872">
        <v>98</v>
      </c>
      <c r="CY843" s="872">
        <v>98</v>
      </c>
      <c r="CZ843" s="872">
        <v>98</v>
      </c>
      <c r="DA843" s="872">
        <v>98</v>
      </c>
    </row>
    <row r="844" spans="2:105">
      <c r="B844" s="872"/>
      <c r="C844" s="873" t="s">
        <v>682</v>
      </c>
      <c r="D844" s="872"/>
      <c r="E844" s="872" t="s">
        <v>119</v>
      </c>
      <c r="F844" s="872" t="s">
        <v>820</v>
      </c>
      <c r="G844" s="872"/>
      <c r="H844" s="872">
        <v>2015</v>
      </c>
      <c r="I844" s="872"/>
      <c r="J844" s="872">
        <v>143018</v>
      </c>
      <c r="K844" s="872"/>
      <c r="L844" s="764" t="s">
        <v>384</v>
      </c>
      <c r="M844" s="872"/>
      <c r="N844" s="872"/>
      <c r="O844" s="872"/>
      <c r="P844" s="872"/>
      <c r="Q844" s="872"/>
      <c r="R844" s="872"/>
      <c r="S844" s="872"/>
      <c r="T844" s="872"/>
      <c r="U844" s="872" t="s">
        <v>764</v>
      </c>
      <c r="V844" s="872"/>
      <c r="W844" s="872">
        <v>42223</v>
      </c>
      <c r="X844" s="872"/>
      <c r="Y844" s="872"/>
      <c r="Z844" s="872"/>
      <c r="AA844" s="872"/>
      <c r="AB844" s="872"/>
      <c r="AC844" s="872"/>
      <c r="AD844" s="872"/>
      <c r="AE844" s="872"/>
      <c r="AF844" s="872"/>
      <c r="AG844" s="872"/>
      <c r="AH844" s="872"/>
      <c r="AI844" s="872"/>
      <c r="AJ844" s="872"/>
      <c r="AK844" s="872"/>
      <c r="AL844" s="872"/>
      <c r="AM844" s="872"/>
      <c r="AN844" s="872"/>
      <c r="AO844" s="872"/>
      <c r="AP844" s="872"/>
      <c r="AQ844" s="872"/>
      <c r="AR844" s="872"/>
      <c r="AS844" s="872"/>
      <c r="AT844" s="872"/>
      <c r="AU844" s="872"/>
      <c r="AV844" s="872"/>
      <c r="AW844" s="872"/>
      <c r="AX844" s="872"/>
      <c r="AY844" s="872"/>
      <c r="AZ844" s="872"/>
      <c r="BA844" s="872">
        <v>6600</v>
      </c>
      <c r="BB844" s="872">
        <v>6600</v>
      </c>
      <c r="BC844" s="872">
        <v>6600</v>
      </c>
      <c r="BD844" s="872">
        <v>6600</v>
      </c>
      <c r="BE844" s="872">
        <v>6600</v>
      </c>
      <c r="BF844" s="872">
        <v>6600</v>
      </c>
      <c r="BG844" s="872">
        <v>6600</v>
      </c>
      <c r="BH844" s="872">
        <v>6600</v>
      </c>
      <c r="BI844" s="872">
        <v>6600</v>
      </c>
      <c r="BJ844" s="872">
        <v>6600</v>
      </c>
      <c r="BK844" s="872">
        <v>6600</v>
      </c>
      <c r="BL844" s="872">
        <v>6600</v>
      </c>
      <c r="BM844" s="872">
        <v>6600</v>
      </c>
      <c r="BN844" s="872">
        <v>6600</v>
      </c>
      <c r="BO844" s="872">
        <v>6600</v>
      </c>
      <c r="BP844" s="872">
        <v>6600</v>
      </c>
      <c r="BQ844" s="872">
        <v>6600</v>
      </c>
      <c r="BR844" s="872">
        <v>6600</v>
      </c>
      <c r="BS844" s="872">
        <v>6600</v>
      </c>
      <c r="BT844" s="872">
        <v>6600</v>
      </c>
      <c r="BU844" s="872">
        <v>6600</v>
      </c>
      <c r="BV844" s="872">
        <v>6600</v>
      </c>
      <c r="BW844" s="872">
        <v>6600</v>
      </c>
      <c r="BX844" s="872">
        <v>6600</v>
      </c>
      <c r="BY844" s="872">
        <v>6600</v>
      </c>
      <c r="BZ844" s="872">
        <v>6600</v>
      </c>
      <c r="CA844" s="872"/>
      <c r="CB844" s="872">
        <v>2.5</v>
      </c>
      <c r="CC844" s="872">
        <v>2.5</v>
      </c>
      <c r="CD844" s="872">
        <v>2.5</v>
      </c>
      <c r="CE844" s="872">
        <v>2.5</v>
      </c>
      <c r="CF844" s="872">
        <v>2.5</v>
      </c>
      <c r="CG844" s="872">
        <v>2.5</v>
      </c>
      <c r="CH844" s="872">
        <v>2.5</v>
      </c>
      <c r="CI844" s="872">
        <v>2.5</v>
      </c>
      <c r="CJ844" s="872">
        <v>2.5</v>
      </c>
      <c r="CK844" s="872">
        <v>2.5</v>
      </c>
      <c r="CL844" s="872">
        <v>2.5</v>
      </c>
      <c r="CM844" s="872">
        <v>2.5</v>
      </c>
      <c r="CN844" s="872">
        <v>2.5</v>
      </c>
      <c r="CO844" s="872">
        <v>2.5</v>
      </c>
      <c r="CP844" s="872">
        <v>2.5</v>
      </c>
      <c r="CQ844" s="872">
        <v>2.5</v>
      </c>
      <c r="CR844" s="872">
        <v>2.5</v>
      </c>
      <c r="CS844" s="872">
        <v>2.5</v>
      </c>
      <c r="CT844" s="872">
        <v>2.5</v>
      </c>
      <c r="CU844" s="872">
        <v>2.5</v>
      </c>
      <c r="CV844" s="872">
        <v>2.5</v>
      </c>
      <c r="CW844" s="872">
        <v>2.5</v>
      </c>
      <c r="CX844" s="872">
        <v>2.5</v>
      </c>
      <c r="CY844" s="872">
        <v>2.5</v>
      </c>
      <c r="CZ844" s="872">
        <v>2.5</v>
      </c>
      <c r="DA844" s="872">
        <v>2.5</v>
      </c>
    </row>
    <row r="845" spans="2:105">
      <c r="B845" s="872"/>
      <c r="C845" s="873" t="s">
        <v>682</v>
      </c>
      <c r="D845" s="872"/>
      <c r="E845" s="872" t="s">
        <v>119</v>
      </c>
      <c r="F845" s="872" t="s">
        <v>820</v>
      </c>
      <c r="G845" s="872"/>
      <c r="H845" s="872">
        <v>2015</v>
      </c>
      <c r="I845" s="872"/>
      <c r="J845" s="872">
        <v>143049</v>
      </c>
      <c r="K845" s="872"/>
      <c r="L845" s="764" t="s">
        <v>384</v>
      </c>
      <c r="M845" s="872"/>
      <c r="N845" s="872"/>
      <c r="O845" s="872"/>
      <c r="P845" s="872"/>
      <c r="Q845" s="872"/>
      <c r="R845" s="872"/>
      <c r="S845" s="872"/>
      <c r="T845" s="872"/>
      <c r="U845" s="872" t="s">
        <v>765</v>
      </c>
      <c r="V845" s="872"/>
      <c r="W845" s="872">
        <v>42223</v>
      </c>
      <c r="X845" s="872"/>
      <c r="Y845" s="872"/>
      <c r="Z845" s="872"/>
      <c r="AA845" s="872"/>
      <c r="AB845" s="872"/>
      <c r="AC845" s="872"/>
      <c r="AD845" s="872"/>
      <c r="AE845" s="872"/>
      <c r="AF845" s="872"/>
      <c r="AG845" s="872"/>
      <c r="AH845" s="872"/>
      <c r="AI845" s="872"/>
      <c r="AJ845" s="872"/>
      <c r="AK845" s="872"/>
      <c r="AL845" s="872"/>
      <c r="AM845" s="872"/>
      <c r="AN845" s="872"/>
      <c r="AO845" s="872"/>
      <c r="AP845" s="872"/>
      <c r="AQ845" s="872"/>
      <c r="AR845" s="872"/>
      <c r="AS845" s="872"/>
      <c r="AT845" s="872"/>
      <c r="AU845" s="872"/>
      <c r="AV845" s="872"/>
      <c r="AW845" s="872"/>
      <c r="AX845" s="872"/>
      <c r="AY845" s="872"/>
      <c r="AZ845" s="872"/>
      <c r="BA845" s="872">
        <v>18195</v>
      </c>
      <c r="BB845" s="872">
        <v>18195</v>
      </c>
      <c r="BC845" s="872">
        <v>18195</v>
      </c>
      <c r="BD845" s="872">
        <v>18195</v>
      </c>
      <c r="BE845" s="872">
        <v>18195</v>
      </c>
      <c r="BF845" s="872">
        <v>18195</v>
      </c>
      <c r="BG845" s="872">
        <v>18195</v>
      </c>
      <c r="BH845" s="872">
        <v>18195</v>
      </c>
      <c r="BI845" s="872">
        <v>18195</v>
      </c>
      <c r="BJ845" s="872">
        <v>18195</v>
      </c>
      <c r="BK845" s="872">
        <v>18195</v>
      </c>
      <c r="BL845" s="872">
        <v>18195</v>
      </c>
      <c r="BM845" s="872">
        <v>18195</v>
      </c>
      <c r="BN845" s="872">
        <v>18195</v>
      </c>
      <c r="BO845" s="872">
        <v>18195</v>
      </c>
      <c r="BP845" s="872">
        <v>18195</v>
      </c>
      <c r="BQ845" s="872">
        <v>18195</v>
      </c>
      <c r="BR845" s="872">
        <v>18195</v>
      </c>
      <c r="BS845" s="872">
        <v>18195</v>
      </c>
      <c r="BT845" s="872">
        <v>18195</v>
      </c>
      <c r="BU845" s="872">
        <v>18195</v>
      </c>
      <c r="BV845" s="872">
        <v>18195</v>
      </c>
      <c r="BW845" s="872">
        <v>18195</v>
      </c>
      <c r="BX845" s="872">
        <v>18195</v>
      </c>
      <c r="BY845" s="872">
        <v>18195</v>
      </c>
      <c r="BZ845" s="872">
        <v>18195</v>
      </c>
      <c r="CA845" s="872"/>
      <c r="CB845" s="872">
        <v>0</v>
      </c>
      <c r="CC845" s="872">
        <v>0</v>
      </c>
      <c r="CD845" s="872">
        <v>0</v>
      </c>
      <c r="CE845" s="872">
        <v>0</v>
      </c>
      <c r="CF845" s="872">
        <v>0</v>
      </c>
      <c r="CG845" s="872">
        <v>0</v>
      </c>
      <c r="CH845" s="872">
        <v>0</v>
      </c>
      <c r="CI845" s="872">
        <v>0</v>
      </c>
      <c r="CJ845" s="872">
        <v>0</v>
      </c>
      <c r="CK845" s="872">
        <v>0</v>
      </c>
      <c r="CL845" s="872">
        <v>0</v>
      </c>
      <c r="CM845" s="872">
        <v>0</v>
      </c>
      <c r="CN845" s="872">
        <v>0</v>
      </c>
      <c r="CO845" s="872">
        <v>0</v>
      </c>
      <c r="CP845" s="872">
        <v>0</v>
      </c>
      <c r="CQ845" s="872">
        <v>0</v>
      </c>
      <c r="CR845" s="872">
        <v>0</v>
      </c>
      <c r="CS845" s="872">
        <v>0</v>
      </c>
      <c r="CT845" s="872">
        <v>0</v>
      </c>
      <c r="CU845" s="872">
        <v>0</v>
      </c>
      <c r="CV845" s="872">
        <v>0</v>
      </c>
      <c r="CW845" s="872">
        <v>0</v>
      </c>
      <c r="CX845" s="872">
        <v>0</v>
      </c>
      <c r="CY845" s="872">
        <v>0</v>
      </c>
      <c r="CZ845" s="872">
        <v>0</v>
      </c>
      <c r="DA845" s="872">
        <v>0</v>
      </c>
    </row>
    <row r="846" spans="2:105">
      <c r="B846" s="872"/>
      <c r="C846" s="873" t="s">
        <v>682</v>
      </c>
      <c r="D846" s="872"/>
      <c r="E846" s="872" t="s">
        <v>119</v>
      </c>
      <c r="F846" s="872" t="s">
        <v>820</v>
      </c>
      <c r="G846" s="872"/>
      <c r="H846" s="872">
        <v>2015</v>
      </c>
      <c r="I846" s="872"/>
      <c r="J846" s="872">
        <v>151224</v>
      </c>
      <c r="K846" s="872"/>
      <c r="L846" s="764" t="s">
        <v>384</v>
      </c>
      <c r="M846" s="872"/>
      <c r="N846" s="872"/>
      <c r="O846" s="872"/>
      <c r="P846" s="872"/>
      <c r="Q846" s="872"/>
      <c r="R846" s="872"/>
      <c r="S846" s="872"/>
      <c r="T846" s="872"/>
      <c r="U846" s="872" t="s">
        <v>765</v>
      </c>
      <c r="V846" s="872"/>
      <c r="W846" s="872">
        <v>42339</v>
      </c>
      <c r="X846" s="872"/>
      <c r="Y846" s="872"/>
      <c r="Z846" s="872"/>
      <c r="AA846" s="872"/>
      <c r="AB846" s="872"/>
      <c r="AC846" s="872"/>
      <c r="AD846" s="872"/>
      <c r="AE846" s="872"/>
      <c r="AF846" s="872"/>
      <c r="AG846" s="872"/>
      <c r="AH846" s="872"/>
      <c r="AI846" s="872"/>
      <c r="AJ846" s="872"/>
      <c r="AK846" s="872"/>
      <c r="AL846" s="872"/>
      <c r="AM846" s="872"/>
      <c r="AN846" s="872"/>
      <c r="AO846" s="872"/>
      <c r="AP846" s="872"/>
      <c r="AQ846" s="872"/>
      <c r="AR846" s="872"/>
      <c r="AS846" s="872"/>
      <c r="AT846" s="872"/>
      <c r="AU846" s="872"/>
      <c r="AV846" s="872"/>
      <c r="AW846" s="872"/>
      <c r="AX846" s="872"/>
      <c r="AY846" s="872"/>
      <c r="AZ846" s="872"/>
      <c r="BA846" s="872">
        <v>11191</v>
      </c>
      <c r="BB846" s="872">
        <v>11191</v>
      </c>
      <c r="BC846" s="872">
        <v>11191</v>
      </c>
      <c r="BD846" s="872">
        <v>11191</v>
      </c>
      <c r="BE846" s="872">
        <v>11191</v>
      </c>
      <c r="BF846" s="872">
        <v>11191</v>
      </c>
      <c r="BG846" s="872">
        <v>11191</v>
      </c>
      <c r="BH846" s="872">
        <v>11191</v>
      </c>
      <c r="BI846" s="872">
        <v>11191</v>
      </c>
      <c r="BJ846" s="872">
        <v>11191</v>
      </c>
      <c r="BK846" s="872">
        <v>11191</v>
      </c>
      <c r="BL846" s="872">
        <v>11191</v>
      </c>
      <c r="BM846" s="872">
        <v>11191</v>
      </c>
      <c r="BN846" s="872">
        <v>11191</v>
      </c>
      <c r="BO846" s="872">
        <v>11191</v>
      </c>
      <c r="BP846" s="872">
        <v>11191</v>
      </c>
      <c r="BQ846" s="872">
        <v>11191</v>
      </c>
      <c r="BR846" s="872">
        <v>11191</v>
      </c>
      <c r="BS846" s="872">
        <v>11191</v>
      </c>
      <c r="BT846" s="872">
        <v>11191</v>
      </c>
      <c r="BU846" s="872">
        <v>11191</v>
      </c>
      <c r="BV846" s="872">
        <v>11191</v>
      </c>
      <c r="BW846" s="872">
        <v>11191</v>
      </c>
      <c r="BX846" s="872">
        <v>11191</v>
      </c>
      <c r="BY846" s="872">
        <v>11191</v>
      </c>
      <c r="BZ846" s="872">
        <v>11191</v>
      </c>
      <c r="CA846" s="872"/>
      <c r="CB846" s="872">
        <v>2.6</v>
      </c>
      <c r="CC846" s="872">
        <v>2.6</v>
      </c>
      <c r="CD846" s="872">
        <v>2.6</v>
      </c>
      <c r="CE846" s="872">
        <v>2.6</v>
      </c>
      <c r="CF846" s="872">
        <v>2.6</v>
      </c>
      <c r="CG846" s="872">
        <v>2.6</v>
      </c>
      <c r="CH846" s="872">
        <v>2.6</v>
      </c>
      <c r="CI846" s="872">
        <v>2.6</v>
      </c>
      <c r="CJ846" s="872">
        <v>2.6</v>
      </c>
      <c r="CK846" s="872">
        <v>2.6</v>
      </c>
      <c r="CL846" s="872">
        <v>2.6</v>
      </c>
      <c r="CM846" s="872">
        <v>2.6</v>
      </c>
      <c r="CN846" s="872">
        <v>2.6</v>
      </c>
      <c r="CO846" s="872">
        <v>2.6</v>
      </c>
      <c r="CP846" s="872">
        <v>2.6</v>
      </c>
      <c r="CQ846" s="872">
        <v>2.6</v>
      </c>
      <c r="CR846" s="872">
        <v>2.6</v>
      </c>
      <c r="CS846" s="872">
        <v>2.6</v>
      </c>
      <c r="CT846" s="872">
        <v>2.6</v>
      </c>
      <c r="CU846" s="872">
        <v>2.6</v>
      </c>
      <c r="CV846" s="872">
        <v>2.6</v>
      </c>
      <c r="CW846" s="872">
        <v>2.6</v>
      </c>
      <c r="CX846" s="872">
        <v>2.6</v>
      </c>
      <c r="CY846" s="872">
        <v>2.6</v>
      </c>
      <c r="CZ846" s="872">
        <v>2.6</v>
      </c>
      <c r="DA846" s="872">
        <v>2.6</v>
      </c>
    </row>
    <row r="847" spans="2:105">
      <c r="B847" s="872"/>
      <c r="C847" s="873" t="s">
        <v>682</v>
      </c>
      <c r="D847" s="872"/>
      <c r="E847" s="872" t="s">
        <v>119</v>
      </c>
      <c r="F847" s="872" t="s">
        <v>820</v>
      </c>
      <c r="G847" s="872"/>
      <c r="H847" s="872">
        <v>2015</v>
      </c>
      <c r="I847" s="872"/>
      <c r="J847" s="872">
        <v>150297</v>
      </c>
      <c r="K847" s="872"/>
      <c r="L847" s="764" t="s">
        <v>384</v>
      </c>
      <c r="M847" s="872"/>
      <c r="N847" s="872"/>
      <c r="O847" s="872"/>
      <c r="P847" s="872"/>
      <c r="Q847" s="872"/>
      <c r="R847" s="872"/>
      <c r="S847" s="872"/>
      <c r="T847" s="872"/>
      <c r="U847" s="872" t="s">
        <v>763</v>
      </c>
      <c r="V847" s="872"/>
      <c r="W847" s="872">
        <v>42338</v>
      </c>
      <c r="X847" s="872"/>
      <c r="Y847" s="872"/>
      <c r="Z847" s="872"/>
      <c r="AA847" s="872"/>
      <c r="AB847" s="872"/>
      <c r="AC847" s="872"/>
      <c r="AD847" s="872"/>
      <c r="AE847" s="872"/>
      <c r="AF847" s="872"/>
      <c r="AG847" s="872"/>
      <c r="AH847" s="872"/>
      <c r="AI847" s="872"/>
      <c r="AJ847" s="872"/>
      <c r="AK847" s="872"/>
      <c r="AL847" s="872"/>
      <c r="AM847" s="872"/>
      <c r="AN847" s="872"/>
      <c r="AO847" s="872"/>
      <c r="AP847" s="872"/>
      <c r="AQ847" s="872"/>
      <c r="AR847" s="872"/>
      <c r="AS847" s="872"/>
      <c r="AT847" s="872"/>
      <c r="AU847" s="872"/>
      <c r="AV847" s="872"/>
      <c r="AW847" s="872"/>
      <c r="AX847" s="872"/>
      <c r="AY847" s="872"/>
      <c r="AZ847" s="872"/>
      <c r="BA847" s="872">
        <v>20554</v>
      </c>
      <c r="BB847" s="872">
        <v>20554</v>
      </c>
      <c r="BC847" s="872">
        <v>20554</v>
      </c>
      <c r="BD847" s="872">
        <v>20554</v>
      </c>
      <c r="BE847" s="872">
        <v>20554</v>
      </c>
      <c r="BF847" s="872">
        <v>20554</v>
      </c>
      <c r="BG847" s="872">
        <v>20554</v>
      </c>
      <c r="BH847" s="872">
        <v>20554</v>
      </c>
      <c r="BI847" s="872">
        <v>20554</v>
      </c>
      <c r="BJ847" s="872">
        <v>20554</v>
      </c>
      <c r="BK847" s="872">
        <v>20554</v>
      </c>
      <c r="BL847" s="872">
        <v>20554</v>
      </c>
      <c r="BM847" s="872">
        <v>20554</v>
      </c>
      <c r="BN847" s="872">
        <v>20554</v>
      </c>
      <c r="BO847" s="872">
        <v>20554</v>
      </c>
      <c r="BP847" s="872">
        <v>20554</v>
      </c>
      <c r="BQ847" s="872">
        <v>20554</v>
      </c>
      <c r="BR847" s="872">
        <v>20554</v>
      </c>
      <c r="BS847" s="872">
        <v>20554</v>
      </c>
      <c r="BT847" s="872">
        <v>20554</v>
      </c>
      <c r="BU847" s="872">
        <v>20554</v>
      </c>
      <c r="BV847" s="872">
        <v>20554</v>
      </c>
      <c r="BW847" s="872">
        <v>20554</v>
      </c>
      <c r="BX847" s="872">
        <v>20554</v>
      </c>
      <c r="BY847" s="872">
        <v>20554</v>
      </c>
      <c r="BZ847" s="872">
        <v>20554</v>
      </c>
      <c r="CA847" s="872"/>
      <c r="CB847" s="872">
        <v>2.39</v>
      </c>
      <c r="CC847" s="872">
        <v>2.39</v>
      </c>
      <c r="CD847" s="872">
        <v>2.39</v>
      </c>
      <c r="CE847" s="872">
        <v>2.39</v>
      </c>
      <c r="CF847" s="872">
        <v>2.39</v>
      </c>
      <c r="CG847" s="872">
        <v>2.39</v>
      </c>
      <c r="CH847" s="872">
        <v>2.39</v>
      </c>
      <c r="CI847" s="872">
        <v>2.39</v>
      </c>
      <c r="CJ847" s="872">
        <v>2.39</v>
      </c>
      <c r="CK847" s="872">
        <v>2.39</v>
      </c>
      <c r="CL847" s="872">
        <v>2.39</v>
      </c>
      <c r="CM847" s="872">
        <v>2.39</v>
      </c>
      <c r="CN847" s="872">
        <v>2.39</v>
      </c>
      <c r="CO847" s="872">
        <v>2.39</v>
      </c>
      <c r="CP847" s="872">
        <v>2.39</v>
      </c>
      <c r="CQ847" s="872">
        <v>2.39</v>
      </c>
      <c r="CR847" s="872">
        <v>2.39</v>
      </c>
      <c r="CS847" s="872">
        <v>2.39</v>
      </c>
      <c r="CT847" s="872">
        <v>2.39</v>
      </c>
      <c r="CU847" s="872">
        <v>2.39</v>
      </c>
      <c r="CV847" s="872">
        <v>2.39</v>
      </c>
      <c r="CW847" s="872">
        <v>2.39</v>
      </c>
      <c r="CX847" s="872">
        <v>2.39</v>
      </c>
      <c r="CY847" s="872">
        <v>2.39</v>
      </c>
      <c r="CZ847" s="872">
        <v>2.39</v>
      </c>
      <c r="DA847" s="872">
        <v>2.39</v>
      </c>
    </row>
    <row r="848" spans="2:105">
      <c r="B848" s="872"/>
      <c r="C848" s="873" t="s">
        <v>682</v>
      </c>
      <c r="D848" s="872"/>
      <c r="E848" s="872" t="s">
        <v>119</v>
      </c>
      <c r="F848" s="872" t="s">
        <v>820</v>
      </c>
      <c r="G848" s="872"/>
      <c r="H848" s="872">
        <v>2015</v>
      </c>
      <c r="I848" s="872"/>
      <c r="J848" s="872">
        <v>153491</v>
      </c>
      <c r="K848" s="872"/>
      <c r="L848" s="764" t="s">
        <v>384</v>
      </c>
      <c r="M848" s="872"/>
      <c r="N848" s="872"/>
      <c r="O848" s="872"/>
      <c r="P848" s="872"/>
      <c r="Q848" s="872"/>
      <c r="R848" s="872"/>
      <c r="S848" s="872"/>
      <c r="T848" s="872"/>
      <c r="U848" s="872" t="s">
        <v>763</v>
      </c>
      <c r="V848" s="872"/>
      <c r="W848" s="872">
        <v>42368</v>
      </c>
      <c r="X848" s="872"/>
      <c r="Y848" s="872"/>
      <c r="Z848" s="872"/>
      <c r="AA848" s="872"/>
      <c r="AB848" s="872"/>
      <c r="AC848" s="872"/>
      <c r="AD848" s="872"/>
      <c r="AE848" s="872"/>
      <c r="AF848" s="872"/>
      <c r="AG848" s="872"/>
      <c r="AH848" s="872"/>
      <c r="AI848" s="872"/>
      <c r="AJ848" s="872"/>
      <c r="AK848" s="872"/>
      <c r="AL848" s="872"/>
      <c r="AM848" s="872"/>
      <c r="AN848" s="872"/>
      <c r="AO848" s="872"/>
      <c r="AP848" s="872"/>
      <c r="AQ848" s="872"/>
      <c r="AR848" s="872"/>
      <c r="AS848" s="872"/>
      <c r="AT848" s="872"/>
      <c r="AU848" s="872"/>
      <c r="AV848" s="872"/>
      <c r="AW848" s="872"/>
      <c r="AX848" s="872"/>
      <c r="AY848" s="872"/>
      <c r="AZ848" s="872"/>
      <c r="BA848" s="872">
        <v>17876.18</v>
      </c>
      <c r="BB848" s="872">
        <v>17876.18</v>
      </c>
      <c r="BC848" s="872">
        <v>17876.18</v>
      </c>
      <c r="BD848" s="872">
        <v>17876.18</v>
      </c>
      <c r="BE848" s="872">
        <v>17876.18</v>
      </c>
      <c r="BF848" s="872">
        <v>17876.18</v>
      </c>
      <c r="BG848" s="872">
        <v>17876.18</v>
      </c>
      <c r="BH848" s="872">
        <v>17876.18</v>
      </c>
      <c r="BI848" s="872">
        <v>17876.18</v>
      </c>
      <c r="BJ848" s="872">
        <v>17876.18</v>
      </c>
      <c r="BK848" s="872">
        <v>17876.18</v>
      </c>
      <c r="BL848" s="872">
        <v>17876.18</v>
      </c>
      <c r="BM848" s="872">
        <v>17876.18</v>
      </c>
      <c r="BN848" s="872">
        <v>17876.18</v>
      </c>
      <c r="BO848" s="872">
        <v>17876.18</v>
      </c>
      <c r="BP848" s="872">
        <v>17876.18</v>
      </c>
      <c r="BQ848" s="872">
        <v>17876.18</v>
      </c>
      <c r="BR848" s="872">
        <v>17876.18</v>
      </c>
      <c r="BS848" s="872">
        <v>17876.18</v>
      </c>
      <c r="BT848" s="872">
        <v>17876.18</v>
      </c>
      <c r="BU848" s="872">
        <v>17876.18</v>
      </c>
      <c r="BV848" s="872">
        <v>17876.18</v>
      </c>
      <c r="BW848" s="872">
        <v>17876.18</v>
      </c>
      <c r="BX848" s="872">
        <v>17876.18</v>
      </c>
      <c r="BY848" s="872">
        <v>17876.18</v>
      </c>
      <c r="BZ848" s="872">
        <v>17876.18</v>
      </c>
      <c r="CA848" s="872"/>
      <c r="CB848" s="872">
        <v>0</v>
      </c>
      <c r="CC848" s="872">
        <v>0</v>
      </c>
      <c r="CD848" s="872">
        <v>0</v>
      </c>
      <c r="CE848" s="872">
        <v>0</v>
      </c>
      <c r="CF848" s="872">
        <v>0</v>
      </c>
      <c r="CG848" s="872">
        <v>0</v>
      </c>
      <c r="CH848" s="872">
        <v>0</v>
      </c>
      <c r="CI848" s="872">
        <v>0</v>
      </c>
      <c r="CJ848" s="872">
        <v>0</v>
      </c>
      <c r="CK848" s="872">
        <v>0</v>
      </c>
      <c r="CL848" s="872">
        <v>0</v>
      </c>
      <c r="CM848" s="872">
        <v>0</v>
      </c>
      <c r="CN848" s="872">
        <v>0</v>
      </c>
      <c r="CO848" s="872">
        <v>0</v>
      </c>
      <c r="CP848" s="872">
        <v>0</v>
      </c>
      <c r="CQ848" s="872">
        <v>0</v>
      </c>
      <c r="CR848" s="872">
        <v>0</v>
      </c>
      <c r="CS848" s="872">
        <v>0</v>
      </c>
      <c r="CT848" s="872">
        <v>0</v>
      </c>
      <c r="CU848" s="872">
        <v>0</v>
      </c>
      <c r="CV848" s="872">
        <v>0</v>
      </c>
      <c r="CW848" s="872">
        <v>0</v>
      </c>
      <c r="CX848" s="872">
        <v>0</v>
      </c>
      <c r="CY848" s="872">
        <v>0</v>
      </c>
      <c r="CZ848" s="872">
        <v>0</v>
      </c>
      <c r="DA848" s="872">
        <v>0</v>
      </c>
    </row>
    <row r="849" spans="2:105">
      <c r="B849" s="872"/>
      <c r="C849" s="873" t="s">
        <v>682</v>
      </c>
      <c r="D849" s="872"/>
      <c r="E849" s="872" t="s">
        <v>119</v>
      </c>
      <c r="F849" s="872" t="s">
        <v>820</v>
      </c>
      <c r="G849" s="872"/>
      <c r="H849" s="872">
        <v>2015</v>
      </c>
      <c r="I849" s="872"/>
      <c r="J849" s="872">
        <v>153798</v>
      </c>
      <c r="K849" s="872"/>
      <c r="L849" s="764" t="s">
        <v>384</v>
      </c>
      <c r="M849" s="872"/>
      <c r="N849" s="872"/>
      <c r="O849" s="872"/>
      <c r="P849" s="872"/>
      <c r="Q849" s="872"/>
      <c r="R849" s="872"/>
      <c r="S849" s="872"/>
      <c r="T849" s="872"/>
      <c r="U849" s="872" t="s">
        <v>763</v>
      </c>
      <c r="V849" s="872"/>
      <c r="W849" s="872">
        <v>42368</v>
      </c>
      <c r="X849" s="872"/>
      <c r="Y849" s="872"/>
      <c r="Z849" s="872"/>
      <c r="AA849" s="872"/>
      <c r="AB849" s="872"/>
      <c r="AC849" s="872"/>
      <c r="AD849" s="872"/>
      <c r="AE849" s="872"/>
      <c r="AF849" s="872"/>
      <c r="AG849" s="872"/>
      <c r="AH849" s="872"/>
      <c r="AI849" s="872"/>
      <c r="AJ849" s="872"/>
      <c r="AK849" s="872"/>
      <c r="AL849" s="872"/>
      <c r="AM849" s="872"/>
      <c r="AN849" s="872"/>
      <c r="AO849" s="872"/>
      <c r="AP849" s="872"/>
      <c r="AQ849" s="872"/>
      <c r="AR849" s="872"/>
      <c r="AS849" s="872"/>
      <c r="AT849" s="872"/>
      <c r="AU849" s="872"/>
      <c r="AV849" s="872"/>
      <c r="AW849" s="872"/>
      <c r="AX849" s="872"/>
      <c r="AY849" s="872"/>
      <c r="AZ849" s="872"/>
      <c r="BA849" s="872">
        <v>18204.400000000001</v>
      </c>
      <c r="BB849" s="872">
        <v>18204.400000000001</v>
      </c>
      <c r="BC849" s="872">
        <v>18204.400000000001</v>
      </c>
      <c r="BD849" s="872">
        <v>18204.400000000001</v>
      </c>
      <c r="BE849" s="872">
        <v>18204.400000000001</v>
      </c>
      <c r="BF849" s="872">
        <v>18204.400000000001</v>
      </c>
      <c r="BG849" s="872">
        <v>18204.400000000001</v>
      </c>
      <c r="BH849" s="872">
        <v>18204.400000000001</v>
      </c>
      <c r="BI849" s="872">
        <v>18204.400000000001</v>
      </c>
      <c r="BJ849" s="872">
        <v>18204.400000000001</v>
      </c>
      <c r="BK849" s="872">
        <v>18204.400000000001</v>
      </c>
      <c r="BL849" s="872">
        <v>18204.400000000001</v>
      </c>
      <c r="BM849" s="872">
        <v>18204.400000000001</v>
      </c>
      <c r="BN849" s="872">
        <v>18204.400000000001</v>
      </c>
      <c r="BO849" s="872">
        <v>18204.400000000001</v>
      </c>
      <c r="BP849" s="872">
        <v>18204.400000000001</v>
      </c>
      <c r="BQ849" s="872">
        <v>18204.400000000001</v>
      </c>
      <c r="BR849" s="872">
        <v>18204.400000000001</v>
      </c>
      <c r="BS849" s="872">
        <v>18204.400000000001</v>
      </c>
      <c r="BT849" s="872">
        <v>18204.400000000001</v>
      </c>
      <c r="BU849" s="872">
        <v>18204.400000000001</v>
      </c>
      <c r="BV849" s="872">
        <v>18204.400000000001</v>
      </c>
      <c r="BW849" s="872">
        <v>18204.400000000001</v>
      </c>
      <c r="BX849" s="872">
        <v>18204.400000000001</v>
      </c>
      <c r="BY849" s="872">
        <v>18204.400000000001</v>
      </c>
      <c r="BZ849" s="872">
        <v>18204.400000000001</v>
      </c>
      <c r="CA849" s="872"/>
      <c r="CB849" s="872">
        <v>2.14</v>
      </c>
      <c r="CC849" s="872">
        <v>2.14</v>
      </c>
      <c r="CD849" s="872">
        <v>2.14</v>
      </c>
      <c r="CE849" s="872">
        <v>2.14</v>
      </c>
      <c r="CF849" s="872">
        <v>2.14</v>
      </c>
      <c r="CG849" s="872">
        <v>2.14</v>
      </c>
      <c r="CH849" s="872">
        <v>2.14</v>
      </c>
      <c r="CI849" s="872">
        <v>2.14</v>
      </c>
      <c r="CJ849" s="872">
        <v>2.14</v>
      </c>
      <c r="CK849" s="872">
        <v>2.14</v>
      </c>
      <c r="CL849" s="872">
        <v>2.14</v>
      </c>
      <c r="CM849" s="872">
        <v>2.14</v>
      </c>
      <c r="CN849" s="872">
        <v>2.14</v>
      </c>
      <c r="CO849" s="872">
        <v>2.14</v>
      </c>
      <c r="CP849" s="872">
        <v>2.14</v>
      </c>
      <c r="CQ849" s="872">
        <v>2.14</v>
      </c>
      <c r="CR849" s="872">
        <v>2.14</v>
      </c>
      <c r="CS849" s="872">
        <v>2.14</v>
      </c>
      <c r="CT849" s="872">
        <v>2.14</v>
      </c>
      <c r="CU849" s="872">
        <v>2.14</v>
      </c>
      <c r="CV849" s="872">
        <v>2.14</v>
      </c>
      <c r="CW849" s="872">
        <v>2.14</v>
      </c>
      <c r="CX849" s="872">
        <v>2.14</v>
      </c>
      <c r="CY849" s="872">
        <v>2.14</v>
      </c>
      <c r="CZ849" s="872">
        <v>2.14</v>
      </c>
      <c r="DA849" s="872">
        <v>2.14</v>
      </c>
    </row>
    <row r="850" spans="2:105">
      <c r="B850" s="872"/>
      <c r="C850" s="873" t="s">
        <v>682</v>
      </c>
      <c r="D850" s="872"/>
      <c r="E850" s="872" t="s">
        <v>119</v>
      </c>
      <c r="F850" s="872" t="s">
        <v>820</v>
      </c>
      <c r="G850" s="872"/>
      <c r="H850" s="872">
        <v>2015</v>
      </c>
      <c r="I850" s="872"/>
      <c r="J850" s="872">
        <v>145050</v>
      </c>
      <c r="K850" s="872"/>
      <c r="L850" s="764" t="s">
        <v>384</v>
      </c>
      <c r="M850" s="872"/>
      <c r="N850" s="872"/>
      <c r="O850" s="872"/>
      <c r="P850" s="872"/>
      <c r="Q850" s="872"/>
      <c r="R850" s="872"/>
      <c r="S850" s="872"/>
      <c r="T850" s="872"/>
      <c r="U850" s="872" t="s">
        <v>765</v>
      </c>
      <c r="V850" s="872"/>
      <c r="W850" s="872">
        <v>42298</v>
      </c>
      <c r="X850" s="872"/>
      <c r="Y850" s="872"/>
      <c r="Z850" s="872"/>
      <c r="AA850" s="872"/>
      <c r="AB850" s="872"/>
      <c r="AC850" s="872"/>
      <c r="AD850" s="872"/>
      <c r="AE850" s="872"/>
      <c r="AF850" s="872"/>
      <c r="AG850" s="872"/>
      <c r="AH850" s="872"/>
      <c r="AI850" s="872"/>
      <c r="AJ850" s="872"/>
      <c r="AK850" s="872"/>
      <c r="AL850" s="872"/>
      <c r="AM850" s="872"/>
      <c r="AN850" s="872"/>
      <c r="AO850" s="872"/>
      <c r="AP850" s="872"/>
      <c r="AQ850" s="872"/>
      <c r="AR850" s="872"/>
      <c r="AS850" s="872"/>
      <c r="AT850" s="872"/>
      <c r="AU850" s="872"/>
      <c r="AV850" s="872"/>
      <c r="AW850" s="872"/>
      <c r="AX850" s="872"/>
      <c r="AY850" s="872"/>
      <c r="AZ850" s="872"/>
      <c r="BA850" s="872">
        <v>10923</v>
      </c>
      <c r="BB850" s="872">
        <v>10923</v>
      </c>
      <c r="BC850" s="872">
        <v>10923</v>
      </c>
      <c r="BD850" s="872">
        <v>10923</v>
      </c>
      <c r="BE850" s="872">
        <v>10923</v>
      </c>
      <c r="BF850" s="872">
        <v>10923</v>
      </c>
      <c r="BG850" s="872">
        <v>10923</v>
      </c>
      <c r="BH850" s="872">
        <v>10923</v>
      </c>
      <c r="BI850" s="872">
        <v>10923</v>
      </c>
      <c r="BJ850" s="872">
        <v>10923</v>
      </c>
      <c r="BK850" s="872">
        <v>10923</v>
      </c>
      <c r="BL850" s="872">
        <v>10923</v>
      </c>
      <c r="BM850" s="872">
        <v>10923</v>
      </c>
      <c r="BN850" s="872">
        <v>10923</v>
      </c>
      <c r="BO850" s="872">
        <v>10923</v>
      </c>
      <c r="BP850" s="872">
        <v>10923</v>
      </c>
      <c r="BQ850" s="872">
        <v>10923</v>
      </c>
      <c r="BR850" s="872">
        <v>10923</v>
      </c>
      <c r="BS850" s="872">
        <v>10923</v>
      </c>
      <c r="BT850" s="872">
        <v>10923</v>
      </c>
      <c r="BU850" s="872">
        <v>10923</v>
      </c>
      <c r="BV850" s="872">
        <v>10923</v>
      </c>
      <c r="BW850" s="872">
        <v>10923</v>
      </c>
      <c r="BX850" s="872">
        <v>10923</v>
      </c>
      <c r="BY850" s="872">
        <v>10923</v>
      </c>
      <c r="BZ850" s="872">
        <v>10923</v>
      </c>
      <c r="CA850" s="872"/>
      <c r="CB850" s="872">
        <v>3.2</v>
      </c>
      <c r="CC850" s="872">
        <v>3.2</v>
      </c>
      <c r="CD850" s="872">
        <v>3.2</v>
      </c>
      <c r="CE850" s="872">
        <v>3.2</v>
      </c>
      <c r="CF850" s="872">
        <v>3.2</v>
      </c>
      <c r="CG850" s="872">
        <v>3.2</v>
      </c>
      <c r="CH850" s="872">
        <v>3.2</v>
      </c>
      <c r="CI850" s="872">
        <v>3.2</v>
      </c>
      <c r="CJ850" s="872">
        <v>3.2</v>
      </c>
      <c r="CK850" s="872">
        <v>3.2</v>
      </c>
      <c r="CL850" s="872">
        <v>3.2</v>
      </c>
      <c r="CM850" s="872">
        <v>3.2</v>
      </c>
      <c r="CN850" s="872">
        <v>3.2</v>
      </c>
      <c r="CO850" s="872">
        <v>3.2</v>
      </c>
      <c r="CP850" s="872">
        <v>3.2</v>
      </c>
      <c r="CQ850" s="872">
        <v>3.2</v>
      </c>
      <c r="CR850" s="872">
        <v>3.2</v>
      </c>
      <c r="CS850" s="872">
        <v>3.2</v>
      </c>
      <c r="CT850" s="872">
        <v>3.2</v>
      </c>
      <c r="CU850" s="872">
        <v>3.2</v>
      </c>
      <c r="CV850" s="872">
        <v>3.2</v>
      </c>
      <c r="CW850" s="872">
        <v>3.2</v>
      </c>
      <c r="CX850" s="872">
        <v>3.2</v>
      </c>
      <c r="CY850" s="872">
        <v>3.2</v>
      </c>
      <c r="CZ850" s="872">
        <v>3.2</v>
      </c>
      <c r="DA850" s="872">
        <v>3.2</v>
      </c>
    </row>
    <row r="851" spans="2:105">
      <c r="B851" s="872"/>
      <c r="C851" s="873" t="s">
        <v>682</v>
      </c>
      <c r="D851" s="872"/>
      <c r="E851" s="872" t="s">
        <v>119</v>
      </c>
      <c r="F851" s="872" t="s">
        <v>820</v>
      </c>
      <c r="G851" s="872"/>
      <c r="H851" s="872">
        <v>2015</v>
      </c>
      <c r="I851" s="872"/>
      <c r="J851" s="872">
        <v>152698</v>
      </c>
      <c r="K851" s="872"/>
      <c r="L851" s="764" t="s">
        <v>384</v>
      </c>
      <c r="M851" s="872"/>
      <c r="N851" s="872"/>
      <c r="O851" s="872"/>
      <c r="P851" s="872"/>
      <c r="Q851" s="872"/>
      <c r="R851" s="872"/>
      <c r="S851" s="872"/>
      <c r="T851" s="872"/>
      <c r="U851" s="872" t="s">
        <v>764</v>
      </c>
      <c r="V851" s="872"/>
      <c r="W851" s="872">
        <v>42360</v>
      </c>
      <c r="X851" s="872"/>
      <c r="Y851" s="872"/>
      <c r="Z851" s="872"/>
      <c r="AA851" s="872"/>
      <c r="AB851" s="872"/>
      <c r="AC851" s="872"/>
      <c r="AD851" s="872"/>
      <c r="AE851" s="872"/>
      <c r="AF851" s="872"/>
      <c r="AG851" s="872"/>
      <c r="AH851" s="872"/>
      <c r="AI851" s="872"/>
      <c r="AJ851" s="872"/>
      <c r="AK851" s="872"/>
      <c r="AL851" s="872"/>
      <c r="AM851" s="872"/>
      <c r="AN851" s="872"/>
      <c r="AO851" s="872"/>
      <c r="AP851" s="872"/>
      <c r="AQ851" s="872"/>
      <c r="AR851" s="872"/>
      <c r="AS851" s="872"/>
      <c r="AT851" s="872"/>
      <c r="AU851" s="872"/>
      <c r="AV851" s="872"/>
      <c r="AW851" s="872"/>
      <c r="AX851" s="872"/>
      <c r="AY851" s="872"/>
      <c r="AZ851" s="872"/>
      <c r="BA851" s="872">
        <v>2554.5479999999998</v>
      </c>
      <c r="BB851" s="872">
        <v>2554.5479999999998</v>
      </c>
      <c r="BC851" s="872">
        <v>2554.5479999999998</v>
      </c>
      <c r="BD851" s="872">
        <v>2554.5479999999998</v>
      </c>
      <c r="BE851" s="872">
        <v>2554.5479999999998</v>
      </c>
      <c r="BF851" s="872">
        <v>2554.5479999999998</v>
      </c>
      <c r="BG851" s="872">
        <v>2554.5479999999998</v>
      </c>
      <c r="BH851" s="872">
        <v>2554.5479999999998</v>
      </c>
      <c r="BI851" s="872">
        <v>2554.5479999999998</v>
      </c>
      <c r="BJ851" s="872">
        <v>2554.5479999999998</v>
      </c>
      <c r="BK851" s="872">
        <v>2554.5479999999998</v>
      </c>
      <c r="BL851" s="872">
        <v>2554.5479999999998</v>
      </c>
      <c r="BM851" s="872">
        <v>2554.5479999999998</v>
      </c>
      <c r="BN851" s="872">
        <v>2554.5479999999998</v>
      </c>
      <c r="BO851" s="872">
        <v>2554.5479999999998</v>
      </c>
      <c r="BP851" s="872">
        <v>2554.5479999999998</v>
      </c>
      <c r="BQ851" s="872">
        <v>2554.5479999999998</v>
      </c>
      <c r="BR851" s="872">
        <v>2554.5479999999998</v>
      </c>
      <c r="BS851" s="872">
        <v>2554.5479999999998</v>
      </c>
      <c r="BT851" s="872">
        <v>2554.5479999999998</v>
      </c>
      <c r="BU851" s="872">
        <v>2554.5479999999998</v>
      </c>
      <c r="BV851" s="872">
        <v>2554.5479999999998</v>
      </c>
      <c r="BW851" s="872">
        <v>2554.5479999999998</v>
      </c>
      <c r="BX851" s="872">
        <v>2554.5479999999998</v>
      </c>
      <c r="BY851" s="872">
        <v>2554.5479999999998</v>
      </c>
      <c r="BZ851" s="872">
        <v>2554.5479999999998</v>
      </c>
      <c r="CA851" s="872"/>
      <c r="CB851" s="872">
        <v>1.002</v>
      </c>
      <c r="CC851" s="872">
        <v>1.002</v>
      </c>
      <c r="CD851" s="872">
        <v>1.002</v>
      </c>
      <c r="CE851" s="872">
        <v>1.002</v>
      </c>
      <c r="CF851" s="872">
        <v>1.002</v>
      </c>
      <c r="CG851" s="872">
        <v>1.002</v>
      </c>
      <c r="CH851" s="872">
        <v>1.002</v>
      </c>
      <c r="CI851" s="872">
        <v>1.002</v>
      </c>
      <c r="CJ851" s="872">
        <v>1.002</v>
      </c>
      <c r="CK851" s="872">
        <v>1.002</v>
      </c>
      <c r="CL851" s="872">
        <v>1.002</v>
      </c>
      <c r="CM851" s="872">
        <v>1.002</v>
      </c>
      <c r="CN851" s="872">
        <v>1.002</v>
      </c>
      <c r="CO851" s="872">
        <v>1.002</v>
      </c>
      <c r="CP851" s="872">
        <v>1.002</v>
      </c>
      <c r="CQ851" s="872">
        <v>1.002</v>
      </c>
      <c r="CR851" s="872">
        <v>1.002</v>
      </c>
      <c r="CS851" s="872">
        <v>1.002</v>
      </c>
      <c r="CT851" s="872">
        <v>1.002</v>
      </c>
      <c r="CU851" s="872">
        <v>1.002</v>
      </c>
      <c r="CV851" s="872">
        <v>1.002</v>
      </c>
      <c r="CW851" s="872">
        <v>1.002</v>
      </c>
      <c r="CX851" s="872">
        <v>1.002</v>
      </c>
      <c r="CY851" s="872">
        <v>1.002</v>
      </c>
      <c r="CZ851" s="872">
        <v>1.002</v>
      </c>
      <c r="DA851" s="872">
        <v>1.002</v>
      </c>
    </row>
    <row r="852" spans="2:105">
      <c r="B852" s="872"/>
      <c r="C852" s="873" t="s">
        <v>682</v>
      </c>
      <c r="D852" s="872"/>
      <c r="E852" s="872" t="s">
        <v>119</v>
      </c>
      <c r="F852" s="872" t="s">
        <v>820</v>
      </c>
      <c r="G852" s="872"/>
      <c r="H852" s="872">
        <v>2015</v>
      </c>
      <c r="I852" s="872"/>
      <c r="J852" s="872">
        <v>152801</v>
      </c>
      <c r="K852" s="872"/>
      <c r="L852" s="764" t="s">
        <v>384</v>
      </c>
      <c r="M852" s="872"/>
      <c r="N852" s="872"/>
      <c r="O852" s="872"/>
      <c r="P852" s="872"/>
      <c r="Q852" s="872"/>
      <c r="R852" s="872"/>
      <c r="S852" s="872"/>
      <c r="T852" s="872"/>
      <c r="U852" s="872" t="s">
        <v>764</v>
      </c>
      <c r="V852" s="872"/>
      <c r="W852" s="872">
        <v>42359</v>
      </c>
      <c r="X852" s="872"/>
      <c r="Y852" s="872"/>
      <c r="Z852" s="872"/>
      <c r="AA852" s="872"/>
      <c r="AB852" s="872"/>
      <c r="AC852" s="872"/>
      <c r="AD852" s="872"/>
      <c r="AE852" s="872"/>
      <c r="AF852" s="872"/>
      <c r="AG852" s="872"/>
      <c r="AH852" s="872"/>
      <c r="AI852" s="872"/>
      <c r="AJ852" s="872"/>
      <c r="AK852" s="872"/>
      <c r="AL852" s="872"/>
      <c r="AM852" s="872"/>
      <c r="AN852" s="872"/>
      <c r="AO852" s="872"/>
      <c r="AP852" s="872"/>
      <c r="AQ852" s="872"/>
      <c r="AR852" s="872"/>
      <c r="AS852" s="872"/>
      <c r="AT852" s="872"/>
      <c r="AU852" s="872"/>
      <c r="AV852" s="872"/>
      <c r="AW852" s="872"/>
      <c r="AX852" s="872"/>
      <c r="AY852" s="872"/>
      <c r="AZ852" s="872"/>
      <c r="BA852" s="872">
        <v>2225.652</v>
      </c>
      <c r="BB852" s="872">
        <v>2225.652</v>
      </c>
      <c r="BC852" s="872">
        <v>2225.652</v>
      </c>
      <c r="BD852" s="872">
        <v>2225.652</v>
      </c>
      <c r="BE852" s="872">
        <v>2225.652</v>
      </c>
      <c r="BF852" s="872">
        <v>2225.652</v>
      </c>
      <c r="BG852" s="872">
        <v>2225.652</v>
      </c>
      <c r="BH852" s="872">
        <v>2225.652</v>
      </c>
      <c r="BI852" s="872">
        <v>2225.652</v>
      </c>
      <c r="BJ852" s="872">
        <v>2225.652</v>
      </c>
      <c r="BK852" s="872">
        <v>2225.652</v>
      </c>
      <c r="BL852" s="872">
        <v>2225.652</v>
      </c>
      <c r="BM852" s="872">
        <v>2225.652</v>
      </c>
      <c r="BN852" s="872">
        <v>2225.652</v>
      </c>
      <c r="BO852" s="872">
        <v>2225.652</v>
      </c>
      <c r="BP852" s="872">
        <v>2225.652</v>
      </c>
      <c r="BQ852" s="872">
        <v>2225.652</v>
      </c>
      <c r="BR852" s="872">
        <v>2225.652</v>
      </c>
      <c r="BS852" s="872">
        <v>2225.652</v>
      </c>
      <c r="BT852" s="872">
        <v>2225.652</v>
      </c>
      <c r="BU852" s="872">
        <v>2225.652</v>
      </c>
      <c r="BV852" s="872">
        <v>2225.652</v>
      </c>
      <c r="BW852" s="872">
        <v>2225.652</v>
      </c>
      <c r="BX852" s="872">
        <v>2225.652</v>
      </c>
      <c r="BY852" s="872">
        <v>2225.652</v>
      </c>
      <c r="BZ852" s="872">
        <v>2225.652</v>
      </c>
      <c r="CA852" s="872"/>
      <c r="CB852" s="872">
        <v>0.85799999999999998</v>
      </c>
      <c r="CC852" s="872">
        <v>0.85799999999999998</v>
      </c>
      <c r="CD852" s="872">
        <v>0.85799999999999998</v>
      </c>
      <c r="CE852" s="872">
        <v>0.85799999999999998</v>
      </c>
      <c r="CF852" s="872">
        <v>0.85799999999999998</v>
      </c>
      <c r="CG852" s="872">
        <v>0.85799999999999998</v>
      </c>
      <c r="CH852" s="872">
        <v>0.85799999999999998</v>
      </c>
      <c r="CI852" s="872">
        <v>0.85799999999999998</v>
      </c>
      <c r="CJ852" s="872">
        <v>0.85799999999999998</v>
      </c>
      <c r="CK852" s="872">
        <v>0.85799999999999998</v>
      </c>
      <c r="CL852" s="872">
        <v>0.85799999999999998</v>
      </c>
      <c r="CM852" s="872">
        <v>0.85799999999999998</v>
      </c>
      <c r="CN852" s="872">
        <v>0.85799999999999998</v>
      </c>
      <c r="CO852" s="872">
        <v>0.85799999999999998</v>
      </c>
      <c r="CP852" s="872">
        <v>0.85799999999999998</v>
      </c>
      <c r="CQ852" s="872">
        <v>0.85799999999999998</v>
      </c>
      <c r="CR852" s="872">
        <v>0.85799999999999998</v>
      </c>
      <c r="CS852" s="872">
        <v>0.85799999999999998</v>
      </c>
      <c r="CT852" s="872">
        <v>0.85799999999999998</v>
      </c>
      <c r="CU852" s="872">
        <v>0.85799999999999998</v>
      </c>
      <c r="CV852" s="872">
        <v>0.85799999999999998</v>
      </c>
      <c r="CW852" s="872">
        <v>0.85799999999999998</v>
      </c>
      <c r="CX852" s="872">
        <v>0.85799999999999998</v>
      </c>
      <c r="CY852" s="872">
        <v>0.85799999999999998</v>
      </c>
      <c r="CZ852" s="872">
        <v>0.85799999999999998</v>
      </c>
      <c r="DA852" s="872">
        <v>0.85799999999999998</v>
      </c>
    </row>
    <row r="853" spans="2:105">
      <c r="B853" s="872"/>
      <c r="C853" s="873" t="s">
        <v>682</v>
      </c>
      <c r="D853" s="872"/>
      <c r="E853" s="872" t="s">
        <v>119</v>
      </c>
      <c r="F853" s="872" t="s">
        <v>820</v>
      </c>
      <c r="G853" s="872"/>
      <c r="H853" s="872">
        <v>2015</v>
      </c>
      <c r="I853" s="872"/>
      <c r="J853" s="872">
        <v>145391</v>
      </c>
      <c r="K853" s="872"/>
      <c r="L853" s="764" t="s">
        <v>384</v>
      </c>
      <c r="M853" s="872"/>
      <c r="N853" s="872"/>
      <c r="O853" s="872"/>
      <c r="P853" s="872"/>
      <c r="Q853" s="872"/>
      <c r="R853" s="872"/>
      <c r="S853" s="872"/>
      <c r="T853" s="872"/>
      <c r="U853" s="872" t="s">
        <v>765</v>
      </c>
      <c r="V853" s="872"/>
      <c r="W853" s="872">
        <v>42319</v>
      </c>
      <c r="X853" s="872"/>
      <c r="Y853" s="872"/>
      <c r="Z853" s="872"/>
      <c r="AA853" s="872"/>
      <c r="AB853" s="872"/>
      <c r="AC853" s="872"/>
      <c r="AD853" s="872"/>
      <c r="AE853" s="872"/>
      <c r="AF853" s="872"/>
      <c r="AG853" s="872"/>
      <c r="AH853" s="872"/>
      <c r="AI853" s="872"/>
      <c r="AJ853" s="872"/>
      <c r="AK853" s="872"/>
      <c r="AL853" s="872"/>
      <c r="AM853" s="872"/>
      <c r="AN853" s="872"/>
      <c r="AO853" s="872"/>
      <c r="AP853" s="872"/>
      <c r="AQ853" s="872"/>
      <c r="AR853" s="872"/>
      <c r="AS853" s="872"/>
      <c r="AT853" s="872"/>
      <c r="AU853" s="872"/>
      <c r="AV853" s="872"/>
      <c r="AW853" s="872"/>
      <c r="AX853" s="872"/>
      <c r="AY853" s="872"/>
      <c r="AZ853" s="872"/>
      <c r="BA853" s="872">
        <v>131967</v>
      </c>
      <c r="BB853" s="872">
        <v>131967</v>
      </c>
      <c r="BC853" s="872">
        <v>131967</v>
      </c>
      <c r="BD853" s="872">
        <v>131967</v>
      </c>
      <c r="BE853" s="872">
        <v>131967</v>
      </c>
      <c r="BF853" s="872">
        <v>131967</v>
      </c>
      <c r="BG853" s="872">
        <v>131967</v>
      </c>
      <c r="BH853" s="872">
        <v>131967</v>
      </c>
      <c r="BI853" s="872">
        <v>131967</v>
      </c>
      <c r="BJ853" s="872">
        <v>131967</v>
      </c>
      <c r="BK853" s="872">
        <v>131967</v>
      </c>
      <c r="BL853" s="872">
        <v>131967</v>
      </c>
      <c r="BM853" s="872">
        <v>131967</v>
      </c>
      <c r="BN853" s="872">
        <v>131967</v>
      </c>
      <c r="BO853" s="872">
        <v>131967</v>
      </c>
      <c r="BP853" s="872">
        <v>131967</v>
      </c>
      <c r="BQ853" s="872">
        <v>131967</v>
      </c>
      <c r="BR853" s="872">
        <v>131967</v>
      </c>
      <c r="BS853" s="872">
        <v>131967</v>
      </c>
      <c r="BT853" s="872">
        <v>131967</v>
      </c>
      <c r="BU853" s="872">
        <v>131967</v>
      </c>
      <c r="BV853" s="872">
        <v>131967</v>
      </c>
      <c r="BW853" s="872">
        <v>131967</v>
      </c>
      <c r="BX853" s="872">
        <v>131967</v>
      </c>
      <c r="BY853" s="872">
        <v>131967</v>
      </c>
      <c r="BZ853" s="872">
        <v>131967</v>
      </c>
      <c r="CA853" s="872"/>
      <c r="CB853" s="872">
        <v>6.5</v>
      </c>
      <c r="CC853" s="872">
        <v>6.5</v>
      </c>
      <c r="CD853" s="872">
        <v>6.5</v>
      </c>
      <c r="CE853" s="872">
        <v>6.5</v>
      </c>
      <c r="CF853" s="872">
        <v>6.5</v>
      </c>
      <c r="CG853" s="872">
        <v>6.5</v>
      </c>
      <c r="CH853" s="872">
        <v>6.5</v>
      </c>
      <c r="CI853" s="872">
        <v>6.5</v>
      </c>
      <c r="CJ853" s="872">
        <v>6.5</v>
      </c>
      <c r="CK853" s="872">
        <v>6.5</v>
      </c>
      <c r="CL853" s="872">
        <v>6.5</v>
      </c>
      <c r="CM853" s="872">
        <v>6.5</v>
      </c>
      <c r="CN853" s="872">
        <v>6.5</v>
      </c>
      <c r="CO853" s="872">
        <v>6.5</v>
      </c>
      <c r="CP853" s="872">
        <v>6.5</v>
      </c>
      <c r="CQ853" s="872">
        <v>6.5</v>
      </c>
      <c r="CR853" s="872">
        <v>6.5</v>
      </c>
      <c r="CS853" s="872">
        <v>6.5</v>
      </c>
      <c r="CT853" s="872">
        <v>6.5</v>
      </c>
      <c r="CU853" s="872">
        <v>6.5</v>
      </c>
      <c r="CV853" s="872">
        <v>6.5</v>
      </c>
      <c r="CW853" s="872">
        <v>6.5</v>
      </c>
      <c r="CX853" s="872">
        <v>6.5</v>
      </c>
      <c r="CY853" s="872">
        <v>6.5</v>
      </c>
      <c r="CZ853" s="872">
        <v>6.5</v>
      </c>
      <c r="DA853" s="872">
        <v>6.5</v>
      </c>
    </row>
    <row r="854" spans="2:105">
      <c r="B854" s="872"/>
      <c r="C854" s="873" t="s">
        <v>682</v>
      </c>
      <c r="D854" s="872"/>
      <c r="E854" s="872" t="s">
        <v>119</v>
      </c>
      <c r="F854" s="872" t="s">
        <v>820</v>
      </c>
      <c r="G854" s="872"/>
      <c r="H854" s="872">
        <v>2015</v>
      </c>
      <c r="I854" s="872"/>
      <c r="J854" s="872">
        <v>147155</v>
      </c>
      <c r="K854" s="872"/>
      <c r="L854" s="764" t="s">
        <v>384</v>
      </c>
      <c r="M854" s="872"/>
      <c r="N854" s="872"/>
      <c r="O854" s="872"/>
      <c r="P854" s="872"/>
      <c r="Q854" s="872"/>
      <c r="R854" s="872"/>
      <c r="S854" s="872"/>
      <c r="T854" s="872"/>
      <c r="U854" s="872" t="s">
        <v>764</v>
      </c>
      <c r="V854" s="872"/>
      <c r="W854" s="872">
        <v>42247</v>
      </c>
      <c r="X854" s="872"/>
      <c r="Y854" s="872"/>
      <c r="Z854" s="872"/>
      <c r="AA854" s="872"/>
      <c r="AB854" s="872"/>
      <c r="AC854" s="872"/>
      <c r="AD854" s="872"/>
      <c r="AE854" s="872"/>
      <c r="AF854" s="872"/>
      <c r="AG854" s="872"/>
      <c r="AH854" s="872"/>
      <c r="AI854" s="872"/>
      <c r="AJ854" s="872"/>
      <c r="AK854" s="872"/>
      <c r="AL854" s="872"/>
      <c r="AM854" s="872"/>
      <c r="AN854" s="872"/>
      <c r="AO854" s="872"/>
      <c r="AP854" s="872"/>
      <c r="AQ854" s="872"/>
      <c r="AR854" s="872"/>
      <c r="AS854" s="872"/>
      <c r="AT854" s="872"/>
      <c r="AU854" s="872"/>
      <c r="AV854" s="872"/>
      <c r="AW854" s="872"/>
      <c r="AX854" s="872"/>
      <c r="AY854" s="872"/>
      <c r="AZ854" s="872"/>
      <c r="BA854" s="872">
        <v>4872</v>
      </c>
      <c r="BB854" s="872">
        <v>4872</v>
      </c>
      <c r="BC854" s="872">
        <v>4872</v>
      </c>
      <c r="BD854" s="872">
        <v>4872</v>
      </c>
      <c r="BE854" s="872">
        <v>4872</v>
      </c>
      <c r="BF854" s="872">
        <v>4872</v>
      </c>
      <c r="BG854" s="872">
        <v>4872</v>
      </c>
      <c r="BH854" s="872">
        <v>4872</v>
      </c>
      <c r="BI854" s="872">
        <v>4872</v>
      </c>
      <c r="BJ854" s="872">
        <v>4872</v>
      </c>
      <c r="BK854" s="872">
        <v>4872</v>
      </c>
      <c r="BL854" s="872">
        <v>4872</v>
      </c>
      <c r="BM854" s="872">
        <v>4872</v>
      </c>
      <c r="BN854" s="872">
        <v>4872</v>
      </c>
      <c r="BO854" s="872">
        <v>4872</v>
      </c>
      <c r="BP854" s="872">
        <v>4872</v>
      </c>
      <c r="BQ854" s="872">
        <v>4872</v>
      </c>
      <c r="BR854" s="872">
        <v>4872</v>
      </c>
      <c r="BS854" s="872">
        <v>4872</v>
      </c>
      <c r="BT854" s="872">
        <v>4872</v>
      </c>
      <c r="BU854" s="872">
        <v>4872</v>
      </c>
      <c r="BV854" s="872">
        <v>4872</v>
      </c>
      <c r="BW854" s="872">
        <v>4872</v>
      </c>
      <c r="BX854" s="872">
        <v>4872</v>
      </c>
      <c r="BY854" s="872">
        <v>4872</v>
      </c>
      <c r="BZ854" s="872">
        <v>4872</v>
      </c>
      <c r="CA854" s="872"/>
      <c r="CB854" s="872">
        <v>0</v>
      </c>
      <c r="CC854" s="872">
        <v>0</v>
      </c>
      <c r="CD854" s="872">
        <v>0</v>
      </c>
      <c r="CE854" s="872">
        <v>0</v>
      </c>
      <c r="CF854" s="872">
        <v>0</v>
      </c>
      <c r="CG854" s="872">
        <v>0</v>
      </c>
      <c r="CH854" s="872">
        <v>0</v>
      </c>
      <c r="CI854" s="872">
        <v>0</v>
      </c>
      <c r="CJ854" s="872">
        <v>0</v>
      </c>
      <c r="CK854" s="872">
        <v>0</v>
      </c>
      <c r="CL854" s="872">
        <v>0</v>
      </c>
      <c r="CM854" s="872">
        <v>0</v>
      </c>
      <c r="CN854" s="872">
        <v>0</v>
      </c>
      <c r="CO854" s="872">
        <v>0</v>
      </c>
      <c r="CP854" s="872">
        <v>0</v>
      </c>
      <c r="CQ854" s="872">
        <v>0</v>
      </c>
      <c r="CR854" s="872">
        <v>0</v>
      </c>
      <c r="CS854" s="872">
        <v>0</v>
      </c>
      <c r="CT854" s="872">
        <v>0</v>
      </c>
      <c r="CU854" s="872">
        <v>0</v>
      </c>
      <c r="CV854" s="872">
        <v>0</v>
      </c>
      <c r="CW854" s="872">
        <v>0</v>
      </c>
      <c r="CX854" s="872">
        <v>0</v>
      </c>
      <c r="CY854" s="872">
        <v>0</v>
      </c>
      <c r="CZ854" s="872">
        <v>0</v>
      </c>
      <c r="DA854" s="872">
        <v>0</v>
      </c>
    </row>
    <row r="855" spans="2:105">
      <c r="B855" s="872"/>
      <c r="C855" s="873" t="s">
        <v>682</v>
      </c>
      <c r="D855" s="872"/>
      <c r="E855" s="872" t="s">
        <v>119</v>
      </c>
      <c r="F855" s="872" t="s">
        <v>820</v>
      </c>
      <c r="G855" s="872"/>
      <c r="H855" s="872">
        <v>2015</v>
      </c>
      <c r="I855" s="872"/>
      <c r="J855" s="872">
        <v>149172</v>
      </c>
      <c r="K855" s="872"/>
      <c r="L855" s="764" t="s">
        <v>384</v>
      </c>
      <c r="M855" s="872"/>
      <c r="N855" s="872"/>
      <c r="O855" s="872"/>
      <c r="P855" s="872"/>
      <c r="Q855" s="872"/>
      <c r="R855" s="872"/>
      <c r="S855" s="872"/>
      <c r="T855" s="872"/>
      <c r="U855" s="872" t="s">
        <v>764</v>
      </c>
      <c r="V855" s="872"/>
      <c r="W855" s="872">
        <v>42305</v>
      </c>
      <c r="X855" s="872"/>
      <c r="Y855" s="872"/>
      <c r="Z855" s="872"/>
      <c r="AA855" s="872"/>
      <c r="AB855" s="872"/>
      <c r="AC855" s="872"/>
      <c r="AD855" s="872"/>
      <c r="AE855" s="872"/>
      <c r="AF855" s="872"/>
      <c r="AG855" s="872"/>
      <c r="AH855" s="872"/>
      <c r="AI855" s="872"/>
      <c r="AJ855" s="872"/>
      <c r="AK855" s="872"/>
      <c r="AL855" s="872"/>
      <c r="AM855" s="872"/>
      <c r="AN855" s="872"/>
      <c r="AO855" s="872"/>
      <c r="AP855" s="872"/>
      <c r="AQ855" s="872"/>
      <c r="AR855" s="872"/>
      <c r="AS855" s="872"/>
      <c r="AT855" s="872"/>
      <c r="AU855" s="872"/>
      <c r="AV855" s="872"/>
      <c r="AW855" s="872"/>
      <c r="AX855" s="872"/>
      <c r="AY855" s="872"/>
      <c r="AZ855" s="872"/>
      <c r="BA855" s="872">
        <v>2523.7026000000001</v>
      </c>
      <c r="BB855" s="872">
        <v>2523.7026000000001</v>
      </c>
      <c r="BC855" s="872">
        <v>2523.7026000000001</v>
      </c>
      <c r="BD855" s="872">
        <v>2523.7026000000001</v>
      </c>
      <c r="BE855" s="872">
        <v>2523.7026000000001</v>
      </c>
      <c r="BF855" s="872">
        <v>2523.7026000000001</v>
      </c>
      <c r="BG855" s="872">
        <v>2523.7026000000001</v>
      </c>
      <c r="BH855" s="872">
        <v>2523.7026000000001</v>
      </c>
      <c r="BI855" s="872">
        <v>2523.7026000000001</v>
      </c>
      <c r="BJ855" s="872">
        <v>2523.7026000000001</v>
      </c>
      <c r="BK855" s="872">
        <v>2523.7026000000001</v>
      </c>
      <c r="BL855" s="872">
        <v>2523.7026000000001</v>
      </c>
      <c r="BM855" s="872">
        <v>2523.7026000000001</v>
      </c>
      <c r="BN855" s="872">
        <v>2523.7026000000001</v>
      </c>
      <c r="BO855" s="872">
        <v>2523.7026000000001</v>
      </c>
      <c r="BP855" s="872">
        <v>2523.7026000000001</v>
      </c>
      <c r="BQ855" s="872">
        <v>2523.7026000000001</v>
      </c>
      <c r="BR855" s="872">
        <v>2523.7026000000001</v>
      </c>
      <c r="BS855" s="872">
        <v>2523.7026000000001</v>
      </c>
      <c r="BT855" s="872">
        <v>2523.7026000000001</v>
      </c>
      <c r="BU855" s="872">
        <v>2523.7026000000001</v>
      </c>
      <c r="BV855" s="872">
        <v>2523.7026000000001</v>
      </c>
      <c r="BW855" s="872">
        <v>2523.7026000000001</v>
      </c>
      <c r="BX855" s="872">
        <v>2523.7026000000001</v>
      </c>
      <c r="BY855" s="872">
        <v>2523.7026000000001</v>
      </c>
      <c r="BZ855" s="872">
        <v>2523.7026000000001</v>
      </c>
      <c r="CA855" s="872"/>
      <c r="CB855" s="872">
        <v>0.97289999999999999</v>
      </c>
      <c r="CC855" s="872">
        <v>0.97289999999999999</v>
      </c>
      <c r="CD855" s="872">
        <v>0.97289999999999999</v>
      </c>
      <c r="CE855" s="872">
        <v>0.97289999999999999</v>
      </c>
      <c r="CF855" s="872">
        <v>0.97289999999999999</v>
      </c>
      <c r="CG855" s="872">
        <v>0.97289999999999999</v>
      </c>
      <c r="CH855" s="872">
        <v>0.97289999999999999</v>
      </c>
      <c r="CI855" s="872">
        <v>0.97289999999999999</v>
      </c>
      <c r="CJ855" s="872">
        <v>0.97289999999999999</v>
      </c>
      <c r="CK855" s="872">
        <v>0.97289999999999999</v>
      </c>
      <c r="CL855" s="872">
        <v>0.97289999999999999</v>
      </c>
      <c r="CM855" s="872">
        <v>0.97289999999999999</v>
      </c>
      <c r="CN855" s="872">
        <v>0.97289999999999999</v>
      </c>
      <c r="CO855" s="872">
        <v>0.97289999999999999</v>
      </c>
      <c r="CP855" s="872">
        <v>0.97289999999999999</v>
      </c>
      <c r="CQ855" s="872">
        <v>0.97289999999999999</v>
      </c>
      <c r="CR855" s="872">
        <v>0.97289999999999999</v>
      </c>
      <c r="CS855" s="872">
        <v>0.97289999999999999</v>
      </c>
      <c r="CT855" s="872">
        <v>0.97289999999999999</v>
      </c>
      <c r="CU855" s="872">
        <v>0.97289999999999999</v>
      </c>
      <c r="CV855" s="872">
        <v>0.97289999999999999</v>
      </c>
      <c r="CW855" s="872">
        <v>0.97289999999999999</v>
      </c>
      <c r="CX855" s="872">
        <v>0.97289999999999999</v>
      </c>
      <c r="CY855" s="872">
        <v>0.97289999999999999</v>
      </c>
      <c r="CZ855" s="872">
        <v>0.97289999999999999</v>
      </c>
      <c r="DA855" s="872">
        <v>0.97289999999999999</v>
      </c>
    </row>
    <row r="856" spans="2:105">
      <c r="B856" s="872"/>
      <c r="C856" s="873" t="s">
        <v>682</v>
      </c>
      <c r="D856" s="872"/>
      <c r="E856" s="872" t="s">
        <v>119</v>
      </c>
      <c r="F856" s="872" t="s">
        <v>820</v>
      </c>
      <c r="G856" s="872"/>
      <c r="H856" s="872">
        <v>2015</v>
      </c>
      <c r="I856" s="872"/>
      <c r="J856" s="872">
        <v>141844</v>
      </c>
      <c r="K856" s="872"/>
      <c r="L856" s="764" t="s">
        <v>384</v>
      </c>
      <c r="M856" s="872"/>
      <c r="N856" s="872"/>
      <c r="O856" s="872"/>
      <c r="P856" s="872"/>
      <c r="Q856" s="872"/>
      <c r="R856" s="872"/>
      <c r="S856" s="872"/>
      <c r="T856" s="872"/>
      <c r="U856" s="872" t="s">
        <v>764</v>
      </c>
      <c r="V856" s="872"/>
      <c r="W856" s="872">
        <v>42155</v>
      </c>
      <c r="X856" s="872"/>
      <c r="Y856" s="872"/>
      <c r="Z856" s="872"/>
      <c r="AA856" s="872"/>
      <c r="AB856" s="872"/>
      <c r="AC856" s="872"/>
      <c r="AD856" s="872"/>
      <c r="AE856" s="872"/>
      <c r="AF856" s="872"/>
      <c r="AG856" s="872"/>
      <c r="AH856" s="872"/>
      <c r="AI856" s="872"/>
      <c r="AJ856" s="872"/>
      <c r="AK856" s="872"/>
      <c r="AL856" s="872"/>
      <c r="AM856" s="872"/>
      <c r="AN856" s="872"/>
      <c r="AO856" s="872"/>
      <c r="AP856" s="872"/>
      <c r="AQ856" s="872"/>
      <c r="AR856" s="872"/>
      <c r="AS856" s="872"/>
      <c r="AT856" s="872"/>
      <c r="AU856" s="872"/>
      <c r="AV856" s="872"/>
      <c r="AW856" s="872"/>
      <c r="AX856" s="872"/>
      <c r="AY856" s="872"/>
      <c r="AZ856" s="872"/>
      <c r="BA856" s="872">
        <v>27601.919999999998</v>
      </c>
      <c r="BB856" s="872">
        <v>27601.919999999998</v>
      </c>
      <c r="BC856" s="872">
        <v>27601.919999999998</v>
      </c>
      <c r="BD856" s="872">
        <v>27601.919999999998</v>
      </c>
      <c r="BE856" s="872">
        <v>27601.919999999998</v>
      </c>
      <c r="BF856" s="872">
        <v>27601.919999999998</v>
      </c>
      <c r="BG856" s="872">
        <v>27601.919999999998</v>
      </c>
      <c r="BH856" s="872">
        <v>27601.919999999998</v>
      </c>
      <c r="BI856" s="872">
        <v>27601.919999999998</v>
      </c>
      <c r="BJ856" s="872">
        <v>27601.919999999998</v>
      </c>
      <c r="BK856" s="872">
        <v>27601.919999999998</v>
      </c>
      <c r="BL856" s="872">
        <v>27601.919999999998</v>
      </c>
      <c r="BM856" s="872">
        <v>27601.919999999998</v>
      </c>
      <c r="BN856" s="872">
        <v>27601.919999999998</v>
      </c>
      <c r="BO856" s="872">
        <v>27601.919999999998</v>
      </c>
      <c r="BP856" s="872">
        <v>27601.919999999998</v>
      </c>
      <c r="BQ856" s="872">
        <v>27601.919999999998</v>
      </c>
      <c r="BR856" s="872">
        <v>27601.919999999998</v>
      </c>
      <c r="BS856" s="872">
        <v>27601.919999999998</v>
      </c>
      <c r="BT856" s="872">
        <v>27601.919999999998</v>
      </c>
      <c r="BU856" s="872">
        <v>27601.919999999998</v>
      </c>
      <c r="BV856" s="872">
        <v>27601.919999999998</v>
      </c>
      <c r="BW856" s="872">
        <v>27601.919999999998</v>
      </c>
      <c r="BX856" s="872">
        <v>27601.919999999998</v>
      </c>
      <c r="BY856" s="872">
        <v>27601.919999999998</v>
      </c>
      <c r="BZ856" s="872">
        <v>27601.919999999998</v>
      </c>
      <c r="CA856" s="872"/>
      <c r="CB856" s="872">
        <v>5.76</v>
      </c>
      <c r="CC856" s="872">
        <v>5.76</v>
      </c>
      <c r="CD856" s="872">
        <v>5.76</v>
      </c>
      <c r="CE856" s="872">
        <v>5.76</v>
      </c>
      <c r="CF856" s="872">
        <v>5.76</v>
      </c>
      <c r="CG856" s="872">
        <v>5.76</v>
      </c>
      <c r="CH856" s="872">
        <v>5.76</v>
      </c>
      <c r="CI856" s="872">
        <v>5.76</v>
      </c>
      <c r="CJ856" s="872">
        <v>5.76</v>
      </c>
      <c r="CK856" s="872">
        <v>5.76</v>
      </c>
      <c r="CL856" s="872">
        <v>5.76</v>
      </c>
      <c r="CM856" s="872">
        <v>5.76</v>
      </c>
      <c r="CN856" s="872">
        <v>5.76</v>
      </c>
      <c r="CO856" s="872">
        <v>5.76</v>
      </c>
      <c r="CP856" s="872">
        <v>5.76</v>
      </c>
      <c r="CQ856" s="872">
        <v>5.76</v>
      </c>
      <c r="CR856" s="872">
        <v>5.76</v>
      </c>
      <c r="CS856" s="872">
        <v>5.76</v>
      </c>
      <c r="CT856" s="872">
        <v>5.76</v>
      </c>
      <c r="CU856" s="872">
        <v>5.76</v>
      </c>
      <c r="CV856" s="872">
        <v>5.76</v>
      </c>
      <c r="CW856" s="872">
        <v>5.76</v>
      </c>
      <c r="CX856" s="872">
        <v>5.76</v>
      </c>
      <c r="CY856" s="872">
        <v>5.76</v>
      </c>
      <c r="CZ856" s="872">
        <v>5.76</v>
      </c>
      <c r="DA856" s="872">
        <v>5.76</v>
      </c>
    </row>
    <row r="857" spans="2:105">
      <c r="B857" s="872"/>
      <c r="C857" s="873" t="s">
        <v>682</v>
      </c>
      <c r="D857" s="872"/>
      <c r="E857" s="872" t="s">
        <v>119</v>
      </c>
      <c r="F857" s="872" t="s">
        <v>820</v>
      </c>
      <c r="G857" s="872"/>
      <c r="H857" s="872">
        <v>2015</v>
      </c>
      <c r="I857" s="872"/>
      <c r="J857" s="872">
        <v>153971</v>
      </c>
      <c r="K857" s="872"/>
      <c r="L857" s="764" t="s">
        <v>384</v>
      </c>
      <c r="M857" s="872"/>
      <c r="N857" s="872"/>
      <c r="O857" s="872"/>
      <c r="P857" s="872"/>
      <c r="Q857" s="872"/>
      <c r="R857" s="872"/>
      <c r="S857" s="872"/>
      <c r="T857" s="872"/>
      <c r="U857" s="872" t="s">
        <v>763</v>
      </c>
      <c r="V857" s="872"/>
      <c r="W857" s="872">
        <v>42368</v>
      </c>
      <c r="X857" s="872"/>
      <c r="Y857" s="872"/>
      <c r="Z857" s="872"/>
      <c r="AA857" s="872"/>
      <c r="AB857" s="872"/>
      <c r="AC857" s="872"/>
      <c r="AD857" s="872"/>
      <c r="AE857" s="872"/>
      <c r="AF857" s="872"/>
      <c r="AG857" s="872"/>
      <c r="AH857" s="872"/>
      <c r="AI857" s="872"/>
      <c r="AJ857" s="872"/>
      <c r="AK857" s="872"/>
      <c r="AL857" s="872"/>
      <c r="AM857" s="872"/>
      <c r="AN857" s="872"/>
      <c r="AO857" s="872"/>
      <c r="AP857" s="872"/>
      <c r="AQ857" s="872"/>
      <c r="AR857" s="872"/>
      <c r="AS857" s="872"/>
      <c r="AT857" s="872"/>
      <c r="AU857" s="872"/>
      <c r="AV857" s="872"/>
      <c r="AW857" s="872"/>
      <c r="AX857" s="872"/>
      <c r="AY857" s="872"/>
      <c r="AZ857" s="872"/>
      <c r="BA857" s="872">
        <v>553899</v>
      </c>
      <c r="BB857" s="872">
        <v>553899</v>
      </c>
      <c r="BC857" s="872">
        <v>553899</v>
      </c>
      <c r="BD857" s="872">
        <v>553899</v>
      </c>
      <c r="BE857" s="872">
        <v>553899</v>
      </c>
      <c r="BF857" s="872">
        <v>553899</v>
      </c>
      <c r="BG857" s="872">
        <v>553899</v>
      </c>
      <c r="BH857" s="872">
        <v>553899</v>
      </c>
      <c r="BI857" s="872">
        <v>553899</v>
      </c>
      <c r="BJ857" s="872">
        <v>553899</v>
      </c>
      <c r="BK857" s="872">
        <v>553899</v>
      </c>
      <c r="BL857" s="872">
        <v>553899</v>
      </c>
      <c r="BM857" s="872">
        <v>553899</v>
      </c>
      <c r="BN857" s="872">
        <v>553899</v>
      </c>
      <c r="BO857" s="872">
        <v>553899</v>
      </c>
      <c r="BP857" s="872">
        <v>553899</v>
      </c>
      <c r="BQ857" s="872">
        <v>553899</v>
      </c>
      <c r="BR857" s="872">
        <v>553899</v>
      </c>
      <c r="BS857" s="872">
        <v>553899</v>
      </c>
      <c r="BT857" s="872">
        <v>553899</v>
      </c>
      <c r="BU857" s="872">
        <v>553899</v>
      </c>
      <c r="BV857" s="872">
        <v>553899</v>
      </c>
      <c r="BW857" s="872">
        <v>553899</v>
      </c>
      <c r="BX857" s="872">
        <v>553899</v>
      </c>
      <c r="BY857" s="872">
        <v>553899</v>
      </c>
      <c r="BZ857" s="872">
        <v>553899</v>
      </c>
      <c r="CA857" s="872"/>
      <c r="CB857" s="872">
        <v>0</v>
      </c>
      <c r="CC857" s="872">
        <v>0</v>
      </c>
      <c r="CD857" s="872">
        <v>0</v>
      </c>
      <c r="CE857" s="872">
        <v>0</v>
      </c>
      <c r="CF857" s="872">
        <v>0</v>
      </c>
      <c r="CG857" s="872">
        <v>0</v>
      </c>
      <c r="CH857" s="872">
        <v>0</v>
      </c>
      <c r="CI857" s="872">
        <v>0</v>
      </c>
      <c r="CJ857" s="872">
        <v>0</v>
      </c>
      <c r="CK857" s="872">
        <v>0</v>
      </c>
      <c r="CL857" s="872">
        <v>0</v>
      </c>
      <c r="CM857" s="872">
        <v>0</v>
      </c>
      <c r="CN857" s="872">
        <v>0</v>
      </c>
      <c r="CO857" s="872">
        <v>0</v>
      </c>
      <c r="CP857" s="872">
        <v>0</v>
      </c>
      <c r="CQ857" s="872">
        <v>0</v>
      </c>
      <c r="CR857" s="872">
        <v>0</v>
      </c>
      <c r="CS857" s="872">
        <v>0</v>
      </c>
      <c r="CT857" s="872">
        <v>0</v>
      </c>
      <c r="CU857" s="872">
        <v>0</v>
      </c>
      <c r="CV857" s="872">
        <v>0</v>
      </c>
      <c r="CW857" s="872">
        <v>0</v>
      </c>
      <c r="CX857" s="872">
        <v>0</v>
      </c>
      <c r="CY857" s="872">
        <v>0</v>
      </c>
      <c r="CZ857" s="872">
        <v>0</v>
      </c>
      <c r="DA857" s="872">
        <v>0</v>
      </c>
    </row>
    <row r="858" spans="2:105">
      <c r="B858" s="872"/>
      <c r="C858" s="873" t="s">
        <v>682</v>
      </c>
      <c r="D858" s="872"/>
      <c r="E858" s="872" t="s">
        <v>119</v>
      </c>
      <c r="F858" s="872" t="s">
        <v>820</v>
      </c>
      <c r="G858" s="872"/>
      <c r="H858" s="872">
        <v>2015</v>
      </c>
      <c r="I858" s="872"/>
      <c r="J858" s="872">
        <v>136089</v>
      </c>
      <c r="K858" s="872"/>
      <c r="L858" s="764" t="s">
        <v>384</v>
      </c>
      <c r="M858" s="872"/>
      <c r="N858" s="872"/>
      <c r="O858" s="872"/>
      <c r="P858" s="872"/>
      <c r="Q858" s="872"/>
      <c r="R858" s="872"/>
      <c r="S858" s="872"/>
      <c r="T858" s="872"/>
      <c r="U858" s="872" t="s">
        <v>764</v>
      </c>
      <c r="V858" s="872"/>
      <c r="W858" s="872">
        <v>42236</v>
      </c>
      <c r="X858" s="872"/>
      <c r="Y858" s="872"/>
      <c r="Z858" s="872"/>
      <c r="AA858" s="872"/>
      <c r="AB858" s="872"/>
      <c r="AC858" s="872"/>
      <c r="AD858" s="872"/>
      <c r="AE858" s="872"/>
      <c r="AF858" s="872"/>
      <c r="AG858" s="872"/>
      <c r="AH858" s="872"/>
      <c r="AI858" s="872"/>
      <c r="AJ858" s="872"/>
      <c r="AK858" s="872"/>
      <c r="AL858" s="872"/>
      <c r="AM858" s="872"/>
      <c r="AN858" s="872"/>
      <c r="AO858" s="872"/>
      <c r="AP858" s="872"/>
      <c r="AQ858" s="872"/>
      <c r="AR858" s="872"/>
      <c r="AS858" s="872"/>
      <c r="AT858" s="872"/>
      <c r="AU858" s="872"/>
      <c r="AV858" s="872"/>
      <c r="AW858" s="872"/>
      <c r="AX858" s="872"/>
      <c r="AY858" s="872"/>
      <c r="AZ858" s="872"/>
      <c r="BA858" s="872">
        <v>85830.28</v>
      </c>
      <c r="BB858" s="872">
        <v>85830.28</v>
      </c>
      <c r="BC858" s="872">
        <v>85830.28</v>
      </c>
      <c r="BD858" s="872">
        <v>85830.28</v>
      </c>
      <c r="BE858" s="872">
        <v>85830.28</v>
      </c>
      <c r="BF858" s="872">
        <v>85830.28</v>
      </c>
      <c r="BG858" s="872">
        <v>85830.28</v>
      </c>
      <c r="BH858" s="872">
        <v>85830.28</v>
      </c>
      <c r="BI858" s="872">
        <v>85830.28</v>
      </c>
      <c r="BJ858" s="872">
        <v>85830.28</v>
      </c>
      <c r="BK858" s="872">
        <v>85830.28</v>
      </c>
      <c r="BL858" s="872">
        <v>85830.28</v>
      </c>
      <c r="BM858" s="872">
        <v>85830.28</v>
      </c>
      <c r="BN858" s="872">
        <v>85830.28</v>
      </c>
      <c r="BO858" s="872">
        <v>85830.28</v>
      </c>
      <c r="BP858" s="872">
        <v>85830.28</v>
      </c>
      <c r="BQ858" s="872">
        <v>85830.28</v>
      </c>
      <c r="BR858" s="872">
        <v>85830.28</v>
      </c>
      <c r="BS858" s="872">
        <v>85830.28</v>
      </c>
      <c r="BT858" s="872">
        <v>85830.28</v>
      </c>
      <c r="BU858" s="872">
        <v>85830.28</v>
      </c>
      <c r="BV858" s="872">
        <v>85830.28</v>
      </c>
      <c r="BW858" s="872">
        <v>85830.28</v>
      </c>
      <c r="BX858" s="872">
        <v>85830.28</v>
      </c>
      <c r="BY858" s="872">
        <v>85830.28</v>
      </c>
      <c r="BZ858" s="872">
        <v>85830.28</v>
      </c>
      <c r="CA858" s="872"/>
      <c r="CB858" s="872">
        <v>18.79</v>
      </c>
      <c r="CC858" s="872">
        <v>18.79</v>
      </c>
      <c r="CD858" s="872">
        <v>18.79</v>
      </c>
      <c r="CE858" s="872">
        <v>18.79</v>
      </c>
      <c r="CF858" s="872">
        <v>18.79</v>
      </c>
      <c r="CG858" s="872">
        <v>18.79</v>
      </c>
      <c r="CH858" s="872">
        <v>18.79</v>
      </c>
      <c r="CI858" s="872">
        <v>18.79</v>
      </c>
      <c r="CJ858" s="872">
        <v>18.79</v>
      </c>
      <c r="CK858" s="872">
        <v>18.79</v>
      </c>
      <c r="CL858" s="872">
        <v>18.79</v>
      </c>
      <c r="CM858" s="872">
        <v>18.79</v>
      </c>
      <c r="CN858" s="872">
        <v>18.79</v>
      </c>
      <c r="CO858" s="872">
        <v>18.79</v>
      </c>
      <c r="CP858" s="872">
        <v>18.79</v>
      </c>
      <c r="CQ858" s="872">
        <v>18.79</v>
      </c>
      <c r="CR858" s="872">
        <v>18.79</v>
      </c>
      <c r="CS858" s="872">
        <v>18.79</v>
      </c>
      <c r="CT858" s="872">
        <v>18.79</v>
      </c>
      <c r="CU858" s="872">
        <v>18.79</v>
      </c>
      <c r="CV858" s="872">
        <v>18.79</v>
      </c>
      <c r="CW858" s="872">
        <v>18.79</v>
      </c>
      <c r="CX858" s="872">
        <v>18.79</v>
      </c>
      <c r="CY858" s="872">
        <v>18.79</v>
      </c>
      <c r="CZ858" s="872">
        <v>18.79</v>
      </c>
      <c r="DA858" s="872">
        <v>18.79</v>
      </c>
    </row>
    <row r="859" spans="2:105">
      <c r="B859" s="872"/>
      <c r="C859" s="873" t="s">
        <v>682</v>
      </c>
      <c r="D859" s="872"/>
      <c r="E859" s="872" t="s">
        <v>119</v>
      </c>
      <c r="F859" s="872" t="s">
        <v>820</v>
      </c>
      <c r="G859" s="872"/>
      <c r="H859" s="872">
        <v>2015</v>
      </c>
      <c r="I859" s="872"/>
      <c r="J859" s="872">
        <v>146908</v>
      </c>
      <c r="K859" s="872"/>
      <c r="L859" s="764" t="s">
        <v>384</v>
      </c>
      <c r="M859" s="872"/>
      <c r="N859" s="872"/>
      <c r="O859" s="872"/>
      <c r="P859" s="872"/>
      <c r="Q859" s="872"/>
      <c r="R859" s="872"/>
      <c r="S859" s="872"/>
      <c r="T859" s="872"/>
      <c r="U859" s="872" t="s">
        <v>765</v>
      </c>
      <c r="V859" s="872"/>
      <c r="W859" s="872">
        <v>42292</v>
      </c>
      <c r="X859" s="872"/>
      <c r="Y859" s="872"/>
      <c r="Z859" s="872"/>
      <c r="AA859" s="872"/>
      <c r="AB859" s="872"/>
      <c r="AC859" s="872"/>
      <c r="AD859" s="872"/>
      <c r="AE859" s="872"/>
      <c r="AF859" s="872"/>
      <c r="AG859" s="872"/>
      <c r="AH859" s="872"/>
      <c r="AI859" s="872"/>
      <c r="AJ859" s="872"/>
      <c r="AK859" s="872"/>
      <c r="AL859" s="872"/>
      <c r="AM859" s="872"/>
      <c r="AN859" s="872"/>
      <c r="AO859" s="872"/>
      <c r="AP859" s="872"/>
      <c r="AQ859" s="872"/>
      <c r="AR859" s="872"/>
      <c r="AS859" s="872"/>
      <c r="AT859" s="872"/>
      <c r="AU859" s="872"/>
      <c r="AV859" s="872"/>
      <c r="AW859" s="872"/>
      <c r="AX859" s="872"/>
      <c r="AY859" s="872"/>
      <c r="AZ859" s="872"/>
      <c r="BA859" s="872">
        <v>32650</v>
      </c>
      <c r="BB859" s="872">
        <v>32650</v>
      </c>
      <c r="BC859" s="872">
        <v>32650</v>
      </c>
      <c r="BD859" s="872">
        <v>32650</v>
      </c>
      <c r="BE859" s="872">
        <v>32650</v>
      </c>
      <c r="BF859" s="872">
        <v>32650</v>
      </c>
      <c r="BG859" s="872">
        <v>32650</v>
      </c>
      <c r="BH859" s="872">
        <v>32650</v>
      </c>
      <c r="BI859" s="872">
        <v>32650</v>
      </c>
      <c r="BJ859" s="872">
        <v>32650</v>
      </c>
      <c r="BK859" s="872">
        <v>32650</v>
      </c>
      <c r="BL859" s="872">
        <v>32650</v>
      </c>
      <c r="BM859" s="872">
        <v>32650</v>
      </c>
      <c r="BN859" s="872">
        <v>32650</v>
      </c>
      <c r="BO859" s="872">
        <v>32650</v>
      </c>
      <c r="BP859" s="872">
        <v>32650</v>
      </c>
      <c r="BQ859" s="872">
        <v>32650</v>
      </c>
      <c r="BR859" s="872">
        <v>32650</v>
      </c>
      <c r="BS859" s="872">
        <v>32650</v>
      </c>
      <c r="BT859" s="872">
        <v>32650</v>
      </c>
      <c r="BU859" s="872">
        <v>32650</v>
      </c>
      <c r="BV859" s="872">
        <v>32650</v>
      </c>
      <c r="BW859" s="872">
        <v>32650</v>
      </c>
      <c r="BX859" s="872">
        <v>32650</v>
      </c>
      <c r="BY859" s="872">
        <v>32650</v>
      </c>
      <c r="BZ859" s="872">
        <v>32650</v>
      </c>
      <c r="CA859" s="872"/>
      <c r="CB859" s="872">
        <v>4.9000000000000004</v>
      </c>
      <c r="CC859" s="872">
        <v>4.9000000000000004</v>
      </c>
      <c r="CD859" s="872">
        <v>4.9000000000000004</v>
      </c>
      <c r="CE859" s="872">
        <v>4.9000000000000004</v>
      </c>
      <c r="CF859" s="872">
        <v>4.9000000000000004</v>
      </c>
      <c r="CG859" s="872">
        <v>4.9000000000000004</v>
      </c>
      <c r="CH859" s="872">
        <v>4.9000000000000004</v>
      </c>
      <c r="CI859" s="872">
        <v>4.9000000000000004</v>
      </c>
      <c r="CJ859" s="872">
        <v>4.9000000000000004</v>
      </c>
      <c r="CK859" s="872">
        <v>4.9000000000000004</v>
      </c>
      <c r="CL859" s="872">
        <v>4.9000000000000004</v>
      </c>
      <c r="CM859" s="872">
        <v>4.9000000000000004</v>
      </c>
      <c r="CN859" s="872">
        <v>4.9000000000000004</v>
      </c>
      <c r="CO859" s="872">
        <v>4.9000000000000004</v>
      </c>
      <c r="CP859" s="872">
        <v>4.9000000000000004</v>
      </c>
      <c r="CQ859" s="872">
        <v>4.9000000000000004</v>
      </c>
      <c r="CR859" s="872">
        <v>4.9000000000000004</v>
      </c>
      <c r="CS859" s="872">
        <v>4.9000000000000004</v>
      </c>
      <c r="CT859" s="872">
        <v>4.9000000000000004</v>
      </c>
      <c r="CU859" s="872">
        <v>4.9000000000000004</v>
      </c>
      <c r="CV859" s="872">
        <v>4.9000000000000004</v>
      </c>
      <c r="CW859" s="872">
        <v>4.9000000000000004</v>
      </c>
      <c r="CX859" s="872">
        <v>4.9000000000000004</v>
      </c>
      <c r="CY859" s="872">
        <v>4.9000000000000004</v>
      </c>
      <c r="CZ859" s="872">
        <v>4.9000000000000004</v>
      </c>
      <c r="DA859" s="872">
        <v>4.9000000000000004</v>
      </c>
    </row>
    <row r="860" spans="2:105">
      <c r="B860" s="872"/>
      <c r="C860" s="873" t="s">
        <v>682</v>
      </c>
      <c r="D860" s="872"/>
      <c r="E860" s="872" t="s">
        <v>119</v>
      </c>
      <c r="F860" s="872" t="s">
        <v>820</v>
      </c>
      <c r="G860" s="872"/>
      <c r="H860" s="872">
        <v>2015</v>
      </c>
      <c r="I860" s="872"/>
      <c r="J860" s="872">
        <v>151625</v>
      </c>
      <c r="K860" s="872"/>
      <c r="L860" s="764" t="s">
        <v>384</v>
      </c>
      <c r="M860" s="872"/>
      <c r="N860" s="872"/>
      <c r="O860" s="872"/>
      <c r="P860" s="872"/>
      <c r="Q860" s="872"/>
      <c r="R860" s="872"/>
      <c r="S860" s="872"/>
      <c r="T860" s="872"/>
      <c r="U860" s="872" t="s">
        <v>765</v>
      </c>
      <c r="V860" s="872"/>
      <c r="W860" s="872">
        <v>42369</v>
      </c>
      <c r="X860" s="872"/>
      <c r="Y860" s="872"/>
      <c r="Z860" s="872"/>
      <c r="AA860" s="872"/>
      <c r="AB860" s="872"/>
      <c r="AC860" s="872"/>
      <c r="AD860" s="872"/>
      <c r="AE860" s="872"/>
      <c r="AF860" s="872"/>
      <c r="AG860" s="872"/>
      <c r="AH860" s="872"/>
      <c r="AI860" s="872"/>
      <c r="AJ860" s="872"/>
      <c r="AK860" s="872"/>
      <c r="AL860" s="872"/>
      <c r="AM860" s="872"/>
      <c r="AN860" s="872"/>
      <c r="AO860" s="872"/>
      <c r="AP860" s="872"/>
      <c r="AQ860" s="872"/>
      <c r="AR860" s="872"/>
      <c r="AS860" s="872"/>
      <c r="AT860" s="872"/>
      <c r="AU860" s="872"/>
      <c r="AV860" s="872"/>
      <c r="AW860" s="872"/>
      <c r="AX860" s="872"/>
      <c r="AY860" s="872"/>
      <c r="AZ860" s="872"/>
      <c r="BA860" s="872">
        <v>17468</v>
      </c>
      <c r="BB860" s="872">
        <v>17468</v>
      </c>
      <c r="BC860" s="872">
        <v>17468</v>
      </c>
      <c r="BD860" s="872">
        <v>17468</v>
      </c>
      <c r="BE860" s="872">
        <v>17468</v>
      </c>
      <c r="BF860" s="872">
        <v>17468</v>
      </c>
      <c r="BG860" s="872">
        <v>17468</v>
      </c>
      <c r="BH860" s="872">
        <v>17468</v>
      </c>
      <c r="BI860" s="872">
        <v>17468</v>
      </c>
      <c r="BJ860" s="872">
        <v>17468</v>
      </c>
      <c r="BK860" s="872">
        <v>17468</v>
      </c>
      <c r="BL860" s="872">
        <v>17468</v>
      </c>
      <c r="BM860" s="872">
        <v>17468</v>
      </c>
      <c r="BN860" s="872">
        <v>17468</v>
      </c>
      <c r="BO860" s="872">
        <v>17468</v>
      </c>
      <c r="BP860" s="872">
        <v>17468</v>
      </c>
      <c r="BQ860" s="872">
        <v>17468</v>
      </c>
      <c r="BR860" s="872">
        <v>17468</v>
      </c>
      <c r="BS860" s="872">
        <v>17468</v>
      </c>
      <c r="BT860" s="872">
        <v>17468</v>
      </c>
      <c r="BU860" s="872">
        <v>17468</v>
      </c>
      <c r="BV860" s="872">
        <v>17468</v>
      </c>
      <c r="BW860" s="872">
        <v>17468</v>
      </c>
      <c r="BX860" s="872">
        <v>17468</v>
      </c>
      <c r="BY860" s="872">
        <v>17468</v>
      </c>
      <c r="BZ860" s="872">
        <v>17468</v>
      </c>
      <c r="CA860" s="872"/>
      <c r="CB860" s="872">
        <v>2.8</v>
      </c>
      <c r="CC860" s="872">
        <v>2.8</v>
      </c>
      <c r="CD860" s="872">
        <v>2.8</v>
      </c>
      <c r="CE860" s="872">
        <v>2.8</v>
      </c>
      <c r="CF860" s="872">
        <v>2.8</v>
      </c>
      <c r="CG860" s="872">
        <v>2.8</v>
      </c>
      <c r="CH860" s="872">
        <v>2.8</v>
      </c>
      <c r="CI860" s="872">
        <v>2.8</v>
      </c>
      <c r="CJ860" s="872">
        <v>2.8</v>
      </c>
      <c r="CK860" s="872">
        <v>2.8</v>
      </c>
      <c r="CL860" s="872">
        <v>2.8</v>
      </c>
      <c r="CM860" s="872">
        <v>2.8</v>
      </c>
      <c r="CN860" s="872">
        <v>2.8</v>
      </c>
      <c r="CO860" s="872">
        <v>2.8</v>
      </c>
      <c r="CP860" s="872">
        <v>2.8</v>
      </c>
      <c r="CQ860" s="872">
        <v>2.8</v>
      </c>
      <c r="CR860" s="872">
        <v>2.8</v>
      </c>
      <c r="CS860" s="872">
        <v>2.8</v>
      </c>
      <c r="CT860" s="872">
        <v>2.8</v>
      </c>
      <c r="CU860" s="872">
        <v>2.8</v>
      </c>
      <c r="CV860" s="872">
        <v>2.8</v>
      </c>
      <c r="CW860" s="872">
        <v>2.8</v>
      </c>
      <c r="CX860" s="872">
        <v>2.8</v>
      </c>
      <c r="CY860" s="872">
        <v>2.8</v>
      </c>
      <c r="CZ860" s="872">
        <v>2.8</v>
      </c>
      <c r="DA860" s="872">
        <v>2.8</v>
      </c>
    </row>
    <row r="861" spans="2:105">
      <c r="B861" s="872"/>
      <c r="C861" s="873" t="s">
        <v>682</v>
      </c>
      <c r="D861" s="872"/>
      <c r="E861" s="872" t="s">
        <v>119</v>
      </c>
      <c r="F861" s="872" t="s">
        <v>820</v>
      </c>
      <c r="G861" s="872"/>
      <c r="H861" s="872">
        <v>2015</v>
      </c>
      <c r="I861" s="872"/>
      <c r="J861" s="872">
        <v>132022</v>
      </c>
      <c r="K861" s="872"/>
      <c r="L861" s="764" t="s">
        <v>384</v>
      </c>
      <c r="M861" s="872"/>
      <c r="N861" s="872"/>
      <c r="O861" s="872"/>
      <c r="P861" s="872"/>
      <c r="Q861" s="872"/>
      <c r="R861" s="872"/>
      <c r="S861" s="872"/>
      <c r="T861" s="872"/>
      <c r="U861" s="872" t="s">
        <v>764</v>
      </c>
      <c r="V861" s="872"/>
      <c r="W861" s="872">
        <v>42192</v>
      </c>
      <c r="X861" s="872"/>
      <c r="Y861" s="872"/>
      <c r="Z861" s="872"/>
      <c r="AA861" s="872"/>
      <c r="AB861" s="872"/>
      <c r="AC861" s="872"/>
      <c r="AD861" s="872"/>
      <c r="AE861" s="872"/>
      <c r="AF861" s="872"/>
      <c r="AG861" s="872"/>
      <c r="AH861" s="872"/>
      <c r="AI861" s="872"/>
      <c r="AJ861" s="872"/>
      <c r="AK861" s="872"/>
      <c r="AL861" s="872"/>
      <c r="AM861" s="872"/>
      <c r="AN861" s="872"/>
      <c r="AO861" s="872"/>
      <c r="AP861" s="872"/>
      <c r="AQ861" s="872"/>
      <c r="AR861" s="872"/>
      <c r="AS861" s="872"/>
      <c r="AT861" s="872"/>
      <c r="AU861" s="872"/>
      <c r="AV861" s="872"/>
      <c r="AW861" s="872"/>
      <c r="AX861" s="872"/>
      <c r="AY861" s="872"/>
      <c r="AZ861" s="872"/>
      <c r="BA861" s="872">
        <v>10742</v>
      </c>
      <c r="BB861" s="872">
        <v>10742</v>
      </c>
      <c r="BC861" s="872">
        <v>10742</v>
      </c>
      <c r="BD861" s="872">
        <v>10742</v>
      </c>
      <c r="BE861" s="872">
        <v>10742</v>
      </c>
      <c r="BF861" s="872">
        <v>10742</v>
      </c>
      <c r="BG861" s="872">
        <v>10742</v>
      </c>
      <c r="BH861" s="872">
        <v>10742</v>
      </c>
      <c r="BI861" s="872">
        <v>10742</v>
      </c>
      <c r="BJ861" s="872">
        <v>10742</v>
      </c>
      <c r="BK861" s="872">
        <v>10742</v>
      </c>
      <c r="BL861" s="872">
        <v>10742</v>
      </c>
      <c r="BM861" s="872">
        <v>10742</v>
      </c>
      <c r="BN861" s="872">
        <v>10742</v>
      </c>
      <c r="BO861" s="872">
        <v>10742</v>
      </c>
      <c r="BP861" s="872">
        <v>10742</v>
      </c>
      <c r="BQ861" s="872">
        <v>10742</v>
      </c>
      <c r="BR861" s="872">
        <v>10742</v>
      </c>
      <c r="BS861" s="872">
        <v>10742</v>
      </c>
      <c r="BT861" s="872">
        <v>10742</v>
      </c>
      <c r="BU861" s="872">
        <v>10742</v>
      </c>
      <c r="BV861" s="872">
        <v>10742</v>
      </c>
      <c r="BW861" s="872">
        <v>10742</v>
      </c>
      <c r="BX861" s="872">
        <v>10742</v>
      </c>
      <c r="BY861" s="872">
        <v>10742</v>
      </c>
      <c r="BZ861" s="872">
        <v>10742</v>
      </c>
      <c r="CA861" s="872"/>
      <c r="CB861" s="872">
        <v>2.6856</v>
      </c>
      <c r="CC861" s="872">
        <v>2.6856</v>
      </c>
      <c r="CD861" s="872">
        <v>2.6856</v>
      </c>
      <c r="CE861" s="872">
        <v>2.6856</v>
      </c>
      <c r="CF861" s="872">
        <v>2.6856</v>
      </c>
      <c r="CG861" s="872">
        <v>2.6856</v>
      </c>
      <c r="CH861" s="872">
        <v>2.6856</v>
      </c>
      <c r="CI861" s="872">
        <v>2.6856</v>
      </c>
      <c r="CJ861" s="872">
        <v>2.6856</v>
      </c>
      <c r="CK861" s="872">
        <v>2.6856</v>
      </c>
      <c r="CL861" s="872">
        <v>2.6856</v>
      </c>
      <c r="CM861" s="872">
        <v>2.6856</v>
      </c>
      <c r="CN861" s="872">
        <v>2.6856</v>
      </c>
      <c r="CO861" s="872">
        <v>2.6856</v>
      </c>
      <c r="CP861" s="872">
        <v>2.6856</v>
      </c>
      <c r="CQ861" s="872">
        <v>2.6856</v>
      </c>
      <c r="CR861" s="872">
        <v>2.6856</v>
      </c>
      <c r="CS861" s="872">
        <v>2.6856</v>
      </c>
      <c r="CT861" s="872">
        <v>2.6856</v>
      </c>
      <c r="CU861" s="872">
        <v>2.6856</v>
      </c>
      <c r="CV861" s="872">
        <v>2.6856</v>
      </c>
      <c r="CW861" s="872">
        <v>2.6856</v>
      </c>
      <c r="CX861" s="872">
        <v>2.6856</v>
      </c>
      <c r="CY861" s="872">
        <v>2.6856</v>
      </c>
      <c r="CZ861" s="872">
        <v>2.6856</v>
      </c>
      <c r="DA861" s="872">
        <v>2.6856</v>
      </c>
    </row>
    <row r="862" spans="2:105">
      <c r="B862" s="872"/>
      <c r="C862" s="873" t="s">
        <v>682</v>
      </c>
      <c r="D862" s="872"/>
      <c r="E862" s="872" t="s">
        <v>119</v>
      </c>
      <c r="F862" s="872" t="s">
        <v>820</v>
      </c>
      <c r="G862" s="872"/>
      <c r="H862" s="872">
        <v>2015</v>
      </c>
      <c r="I862" s="872"/>
      <c r="J862" s="872">
        <v>153973</v>
      </c>
      <c r="K862" s="872"/>
      <c r="L862" s="764" t="s">
        <v>384</v>
      </c>
      <c r="M862" s="872"/>
      <c r="N862" s="872"/>
      <c r="O862" s="872"/>
      <c r="P862" s="872"/>
      <c r="Q862" s="872"/>
      <c r="R862" s="872"/>
      <c r="S862" s="872"/>
      <c r="T862" s="872"/>
      <c r="U862" s="872" t="s">
        <v>764</v>
      </c>
      <c r="V862" s="872"/>
      <c r="W862" s="872">
        <v>42185</v>
      </c>
      <c r="X862" s="872"/>
      <c r="Y862" s="872"/>
      <c r="Z862" s="872"/>
      <c r="AA862" s="872"/>
      <c r="AB862" s="872"/>
      <c r="AC862" s="872"/>
      <c r="AD862" s="872"/>
      <c r="AE862" s="872"/>
      <c r="AF862" s="872"/>
      <c r="AG862" s="872"/>
      <c r="AH862" s="872"/>
      <c r="AI862" s="872"/>
      <c r="AJ862" s="872"/>
      <c r="AK862" s="872"/>
      <c r="AL862" s="872"/>
      <c r="AM862" s="872"/>
      <c r="AN862" s="872"/>
      <c r="AO862" s="872"/>
      <c r="AP862" s="872"/>
      <c r="AQ862" s="872"/>
      <c r="AR862" s="872"/>
      <c r="AS862" s="872"/>
      <c r="AT862" s="872"/>
      <c r="AU862" s="872"/>
      <c r="AV862" s="872"/>
      <c r="AW862" s="872"/>
      <c r="AX862" s="872"/>
      <c r="AY862" s="872"/>
      <c r="AZ862" s="872"/>
      <c r="BA862" s="872">
        <v>45656</v>
      </c>
      <c r="BB862" s="872">
        <v>45656</v>
      </c>
      <c r="BC862" s="872">
        <v>45656</v>
      </c>
      <c r="BD862" s="872">
        <v>45656</v>
      </c>
      <c r="BE862" s="872">
        <v>45656</v>
      </c>
      <c r="BF862" s="872">
        <v>45656</v>
      </c>
      <c r="BG862" s="872">
        <v>45656</v>
      </c>
      <c r="BH862" s="872">
        <v>45656</v>
      </c>
      <c r="BI862" s="872">
        <v>45656</v>
      </c>
      <c r="BJ862" s="872">
        <v>45656</v>
      </c>
      <c r="BK862" s="872">
        <v>45656</v>
      </c>
      <c r="BL862" s="872">
        <v>45656</v>
      </c>
      <c r="BM862" s="872">
        <v>45656</v>
      </c>
      <c r="BN862" s="872">
        <v>45656</v>
      </c>
      <c r="BO862" s="872">
        <v>45656</v>
      </c>
      <c r="BP862" s="872">
        <v>45656</v>
      </c>
      <c r="BQ862" s="872">
        <v>45656</v>
      </c>
      <c r="BR862" s="872">
        <v>45656</v>
      </c>
      <c r="BS862" s="872">
        <v>45656</v>
      </c>
      <c r="BT862" s="872">
        <v>45656</v>
      </c>
      <c r="BU862" s="872">
        <v>45656</v>
      </c>
      <c r="BV862" s="872">
        <v>45656</v>
      </c>
      <c r="BW862" s="872">
        <v>45656</v>
      </c>
      <c r="BX862" s="872">
        <v>45656</v>
      </c>
      <c r="BY862" s="872">
        <v>45656</v>
      </c>
      <c r="BZ862" s="872">
        <v>45656</v>
      </c>
      <c r="CA862" s="872"/>
      <c r="CB862" s="872">
        <v>11.4138</v>
      </c>
      <c r="CC862" s="872">
        <v>11.4138</v>
      </c>
      <c r="CD862" s="872">
        <v>11.4138</v>
      </c>
      <c r="CE862" s="872">
        <v>11.4138</v>
      </c>
      <c r="CF862" s="872">
        <v>11.4138</v>
      </c>
      <c r="CG862" s="872">
        <v>11.4138</v>
      </c>
      <c r="CH862" s="872">
        <v>11.4138</v>
      </c>
      <c r="CI862" s="872">
        <v>11.4138</v>
      </c>
      <c r="CJ862" s="872">
        <v>11.4138</v>
      </c>
      <c r="CK862" s="872">
        <v>11.4138</v>
      </c>
      <c r="CL862" s="872">
        <v>11.4138</v>
      </c>
      <c r="CM862" s="872">
        <v>11.4138</v>
      </c>
      <c r="CN862" s="872">
        <v>11.4138</v>
      </c>
      <c r="CO862" s="872">
        <v>11.4138</v>
      </c>
      <c r="CP862" s="872">
        <v>11.4138</v>
      </c>
      <c r="CQ862" s="872">
        <v>11.4138</v>
      </c>
      <c r="CR862" s="872">
        <v>11.4138</v>
      </c>
      <c r="CS862" s="872">
        <v>11.4138</v>
      </c>
      <c r="CT862" s="872">
        <v>11.4138</v>
      </c>
      <c r="CU862" s="872">
        <v>11.4138</v>
      </c>
      <c r="CV862" s="872">
        <v>11.4138</v>
      </c>
      <c r="CW862" s="872">
        <v>11.4138</v>
      </c>
      <c r="CX862" s="872">
        <v>11.4138</v>
      </c>
      <c r="CY862" s="872">
        <v>11.4138</v>
      </c>
      <c r="CZ862" s="872">
        <v>11.4138</v>
      </c>
      <c r="DA862" s="872">
        <v>11.4138</v>
      </c>
    </row>
    <row r="863" spans="2:105">
      <c r="B863" s="872"/>
      <c r="C863" s="873" t="s">
        <v>682</v>
      </c>
      <c r="D863" s="872"/>
      <c r="E863" s="872" t="s">
        <v>119</v>
      </c>
      <c r="F863" s="872" t="s">
        <v>820</v>
      </c>
      <c r="G863" s="872"/>
      <c r="H863" s="872">
        <v>2015</v>
      </c>
      <c r="I863" s="872"/>
      <c r="J863" s="872">
        <v>153974</v>
      </c>
      <c r="K863" s="872"/>
      <c r="L863" s="764" t="s">
        <v>384</v>
      </c>
      <c r="M863" s="872"/>
      <c r="N863" s="872"/>
      <c r="O863" s="872"/>
      <c r="P863" s="872"/>
      <c r="Q863" s="872"/>
      <c r="R863" s="872"/>
      <c r="S863" s="872"/>
      <c r="T863" s="872"/>
      <c r="U863" s="872" t="s">
        <v>764</v>
      </c>
      <c r="V863" s="872"/>
      <c r="W863" s="872">
        <v>42369</v>
      </c>
      <c r="X863" s="872"/>
      <c r="Y863" s="872"/>
      <c r="Z863" s="872"/>
      <c r="AA863" s="872"/>
      <c r="AB863" s="872"/>
      <c r="AC863" s="872"/>
      <c r="AD863" s="872"/>
      <c r="AE863" s="872"/>
      <c r="AF863" s="872"/>
      <c r="AG863" s="872"/>
      <c r="AH863" s="872"/>
      <c r="AI863" s="872"/>
      <c r="AJ863" s="872"/>
      <c r="AK863" s="872"/>
      <c r="AL863" s="872"/>
      <c r="AM863" s="872"/>
      <c r="AN863" s="872"/>
      <c r="AO863" s="872"/>
      <c r="AP863" s="872"/>
      <c r="AQ863" s="872"/>
      <c r="AR863" s="872"/>
      <c r="AS863" s="872"/>
      <c r="AT863" s="872"/>
      <c r="AU863" s="872"/>
      <c r="AV863" s="872"/>
      <c r="AW863" s="872"/>
      <c r="AX863" s="872"/>
      <c r="AY863" s="872"/>
      <c r="AZ863" s="872"/>
      <c r="BA863" s="872">
        <v>5553.84</v>
      </c>
      <c r="BB863" s="872">
        <v>5553.84</v>
      </c>
      <c r="BC863" s="872">
        <v>5553.84</v>
      </c>
      <c r="BD863" s="872">
        <v>5553.84</v>
      </c>
      <c r="BE863" s="872">
        <v>5553.84</v>
      </c>
      <c r="BF863" s="872">
        <v>5553.84</v>
      </c>
      <c r="BG863" s="872">
        <v>5553.84</v>
      </c>
      <c r="BH863" s="872">
        <v>5553.84</v>
      </c>
      <c r="BI863" s="872">
        <v>5553.84</v>
      </c>
      <c r="BJ863" s="872">
        <v>5553.84</v>
      </c>
      <c r="BK863" s="872">
        <v>5553.84</v>
      </c>
      <c r="BL863" s="872">
        <v>5553.84</v>
      </c>
      <c r="BM863" s="872">
        <v>5553.84</v>
      </c>
      <c r="BN863" s="872">
        <v>5553.84</v>
      </c>
      <c r="BO863" s="872">
        <v>5553.84</v>
      </c>
      <c r="BP863" s="872">
        <v>5553.84</v>
      </c>
      <c r="BQ863" s="872">
        <v>5553.84</v>
      </c>
      <c r="BR863" s="872">
        <v>5553.84</v>
      </c>
      <c r="BS863" s="872">
        <v>5553.84</v>
      </c>
      <c r="BT863" s="872">
        <v>5553.84</v>
      </c>
      <c r="BU863" s="872">
        <v>5553.84</v>
      </c>
      <c r="BV863" s="872">
        <v>5553.84</v>
      </c>
      <c r="BW863" s="872">
        <v>5553.84</v>
      </c>
      <c r="BX863" s="872">
        <v>5553.84</v>
      </c>
      <c r="BY863" s="872">
        <v>5553.84</v>
      </c>
      <c r="BZ863" s="872">
        <v>5553.84</v>
      </c>
      <c r="CA863" s="872"/>
      <c r="CB863" s="872">
        <v>2.11</v>
      </c>
      <c r="CC863" s="872">
        <v>2.11</v>
      </c>
      <c r="CD863" s="872">
        <v>2.11</v>
      </c>
      <c r="CE863" s="872">
        <v>2.11</v>
      </c>
      <c r="CF863" s="872">
        <v>2.11</v>
      </c>
      <c r="CG863" s="872">
        <v>2.11</v>
      </c>
      <c r="CH863" s="872">
        <v>2.11</v>
      </c>
      <c r="CI863" s="872">
        <v>2.11</v>
      </c>
      <c r="CJ863" s="872">
        <v>2.11</v>
      </c>
      <c r="CK863" s="872">
        <v>2.11</v>
      </c>
      <c r="CL863" s="872">
        <v>2.11</v>
      </c>
      <c r="CM863" s="872">
        <v>2.11</v>
      </c>
      <c r="CN863" s="872">
        <v>2.11</v>
      </c>
      <c r="CO863" s="872">
        <v>2.11</v>
      </c>
      <c r="CP863" s="872">
        <v>2.11</v>
      </c>
      <c r="CQ863" s="872">
        <v>2.11</v>
      </c>
      <c r="CR863" s="872">
        <v>2.11</v>
      </c>
      <c r="CS863" s="872">
        <v>2.11</v>
      </c>
      <c r="CT863" s="872">
        <v>2.11</v>
      </c>
      <c r="CU863" s="872">
        <v>2.11</v>
      </c>
      <c r="CV863" s="872">
        <v>2.11</v>
      </c>
      <c r="CW863" s="872">
        <v>2.11</v>
      </c>
      <c r="CX863" s="872">
        <v>2.11</v>
      </c>
      <c r="CY863" s="872">
        <v>2.11</v>
      </c>
      <c r="CZ863" s="872">
        <v>2.11</v>
      </c>
      <c r="DA863" s="872">
        <v>2.11</v>
      </c>
    </row>
    <row r="864" spans="2:105">
      <c r="B864" s="872"/>
      <c r="C864" s="873" t="s">
        <v>682</v>
      </c>
      <c r="D864" s="872"/>
      <c r="E864" s="872" t="s">
        <v>119</v>
      </c>
      <c r="F864" s="872" t="s">
        <v>820</v>
      </c>
      <c r="G864" s="872"/>
      <c r="H864" s="872">
        <v>2015</v>
      </c>
      <c r="I864" s="872"/>
      <c r="J864" s="872">
        <v>137184</v>
      </c>
      <c r="K864" s="872"/>
      <c r="L864" s="764" t="s">
        <v>384</v>
      </c>
      <c r="M864" s="872"/>
      <c r="N864" s="872"/>
      <c r="O864" s="872"/>
      <c r="P864" s="872"/>
      <c r="Q864" s="872"/>
      <c r="R864" s="872"/>
      <c r="S864" s="872"/>
      <c r="T864" s="872"/>
      <c r="U864" s="872" t="s">
        <v>764</v>
      </c>
      <c r="V864" s="872"/>
      <c r="W864" s="872">
        <v>42139</v>
      </c>
      <c r="X864" s="872"/>
      <c r="Y864" s="872"/>
      <c r="Z864" s="872"/>
      <c r="AA864" s="872"/>
      <c r="AB864" s="872"/>
      <c r="AC864" s="872"/>
      <c r="AD864" s="872"/>
      <c r="AE864" s="872"/>
      <c r="AF864" s="872"/>
      <c r="AG864" s="872"/>
      <c r="AH864" s="872"/>
      <c r="AI864" s="872"/>
      <c r="AJ864" s="872"/>
      <c r="AK864" s="872"/>
      <c r="AL864" s="872"/>
      <c r="AM864" s="872"/>
      <c r="AN864" s="872"/>
      <c r="AO864" s="872"/>
      <c r="AP864" s="872"/>
      <c r="AQ864" s="872"/>
      <c r="AR864" s="872"/>
      <c r="AS864" s="872"/>
      <c r="AT864" s="872"/>
      <c r="AU864" s="872"/>
      <c r="AV864" s="872"/>
      <c r="AW864" s="872"/>
      <c r="AX864" s="872"/>
      <c r="AY864" s="872"/>
      <c r="AZ864" s="872"/>
      <c r="BA864" s="872">
        <v>61382.400000000001</v>
      </c>
      <c r="BB864" s="872">
        <v>61382.400000000001</v>
      </c>
      <c r="BC864" s="872">
        <v>61382.400000000001</v>
      </c>
      <c r="BD864" s="872">
        <v>61382.400000000001</v>
      </c>
      <c r="BE864" s="872">
        <v>61382.400000000001</v>
      </c>
      <c r="BF864" s="872">
        <v>61382.400000000001</v>
      </c>
      <c r="BG864" s="872">
        <v>61382.400000000001</v>
      </c>
      <c r="BH864" s="872">
        <v>61382.400000000001</v>
      </c>
      <c r="BI864" s="872">
        <v>61382.400000000001</v>
      </c>
      <c r="BJ864" s="872">
        <v>61382.400000000001</v>
      </c>
      <c r="BK864" s="872">
        <v>61382.400000000001</v>
      </c>
      <c r="BL864" s="872">
        <v>61382.400000000001</v>
      </c>
      <c r="BM864" s="872">
        <v>61382.400000000001</v>
      </c>
      <c r="BN864" s="872">
        <v>61382.400000000001</v>
      </c>
      <c r="BO864" s="872">
        <v>61382.400000000001</v>
      </c>
      <c r="BP864" s="872">
        <v>61382.400000000001</v>
      </c>
      <c r="BQ864" s="872">
        <v>61382.400000000001</v>
      </c>
      <c r="BR864" s="872">
        <v>61382.400000000001</v>
      </c>
      <c r="BS864" s="872">
        <v>61382.400000000001</v>
      </c>
      <c r="BT864" s="872">
        <v>61382.400000000001</v>
      </c>
      <c r="BU864" s="872">
        <v>61382.400000000001</v>
      </c>
      <c r="BV864" s="872">
        <v>61382.400000000001</v>
      </c>
      <c r="BW864" s="872">
        <v>61382.400000000001</v>
      </c>
      <c r="BX864" s="872">
        <v>61382.400000000001</v>
      </c>
      <c r="BY864" s="872">
        <v>61382.400000000001</v>
      </c>
      <c r="BZ864" s="872">
        <v>61382.400000000001</v>
      </c>
      <c r="CA864" s="872"/>
      <c r="CB864" s="872">
        <v>12.788</v>
      </c>
      <c r="CC864" s="872">
        <v>12.788</v>
      </c>
      <c r="CD864" s="872">
        <v>12.788</v>
      </c>
      <c r="CE864" s="872">
        <v>12.788</v>
      </c>
      <c r="CF864" s="872">
        <v>12.788</v>
      </c>
      <c r="CG864" s="872">
        <v>12.788</v>
      </c>
      <c r="CH864" s="872">
        <v>12.788</v>
      </c>
      <c r="CI864" s="872">
        <v>12.788</v>
      </c>
      <c r="CJ864" s="872">
        <v>12.788</v>
      </c>
      <c r="CK864" s="872">
        <v>12.788</v>
      </c>
      <c r="CL864" s="872">
        <v>12.788</v>
      </c>
      <c r="CM864" s="872">
        <v>12.788</v>
      </c>
      <c r="CN864" s="872">
        <v>12.788</v>
      </c>
      <c r="CO864" s="872">
        <v>12.788</v>
      </c>
      <c r="CP864" s="872">
        <v>12.788</v>
      </c>
      <c r="CQ864" s="872">
        <v>12.788</v>
      </c>
      <c r="CR864" s="872">
        <v>12.788</v>
      </c>
      <c r="CS864" s="872">
        <v>12.788</v>
      </c>
      <c r="CT864" s="872">
        <v>12.788</v>
      </c>
      <c r="CU864" s="872">
        <v>12.788</v>
      </c>
      <c r="CV864" s="872">
        <v>12.788</v>
      </c>
      <c r="CW864" s="872">
        <v>12.788</v>
      </c>
      <c r="CX864" s="872">
        <v>12.788</v>
      </c>
      <c r="CY864" s="872">
        <v>12.788</v>
      </c>
      <c r="CZ864" s="872">
        <v>12.788</v>
      </c>
      <c r="DA864" s="872">
        <v>12.788</v>
      </c>
    </row>
    <row r="865" spans="2:105">
      <c r="B865" s="872"/>
      <c r="C865" s="873" t="s">
        <v>682</v>
      </c>
      <c r="D865" s="872"/>
      <c r="E865" s="872" t="s">
        <v>119</v>
      </c>
      <c r="F865" s="872" t="s">
        <v>820</v>
      </c>
      <c r="G865" s="872"/>
      <c r="H865" s="872">
        <v>2015</v>
      </c>
      <c r="I865" s="872"/>
      <c r="J865" s="872">
        <v>142268</v>
      </c>
      <c r="K865" s="872"/>
      <c r="L865" s="764" t="s">
        <v>384</v>
      </c>
      <c r="M865" s="872"/>
      <c r="N865" s="872"/>
      <c r="O865" s="872"/>
      <c r="P865" s="872"/>
      <c r="Q865" s="872"/>
      <c r="R865" s="872"/>
      <c r="S865" s="872"/>
      <c r="T865" s="872"/>
      <c r="U865" s="872" t="s">
        <v>765</v>
      </c>
      <c r="V865" s="872"/>
      <c r="W865" s="872">
        <v>42251</v>
      </c>
      <c r="X865" s="872"/>
      <c r="Y865" s="872"/>
      <c r="Z865" s="872"/>
      <c r="AA865" s="872"/>
      <c r="AB865" s="872"/>
      <c r="AC865" s="872"/>
      <c r="AD865" s="872"/>
      <c r="AE865" s="872"/>
      <c r="AF865" s="872"/>
      <c r="AG865" s="872"/>
      <c r="AH865" s="872"/>
      <c r="AI865" s="872"/>
      <c r="AJ865" s="872"/>
      <c r="AK865" s="872"/>
      <c r="AL865" s="872"/>
      <c r="AM865" s="872"/>
      <c r="AN865" s="872"/>
      <c r="AO865" s="872"/>
      <c r="AP865" s="872"/>
      <c r="AQ865" s="872"/>
      <c r="AR865" s="872"/>
      <c r="AS865" s="872"/>
      <c r="AT865" s="872"/>
      <c r="AU865" s="872"/>
      <c r="AV865" s="872"/>
      <c r="AW865" s="872"/>
      <c r="AX865" s="872"/>
      <c r="AY865" s="872"/>
      <c r="AZ865" s="872"/>
      <c r="BA865" s="872">
        <v>157628</v>
      </c>
      <c r="BB865" s="872">
        <v>157628</v>
      </c>
      <c r="BC865" s="872">
        <v>157628</v>
      </c>
      <c r="BD865" s="872">
        <v>157628</v>
      </c>
      <c r="BE865" s="872">
        <v>157628</v>
      </c>
      <c r="BF865" s="872">
        <v>157628</v>
      </c>
      <c r="BG865" s="872">
        <v>157628</v>
      </c>
      <c r="BH865" s="872">
        <v>157628</v>
      </c>
      <c r="BI865" s="872">
        <v>157628</v>
      </c>
      <c r="BJ865" s="872">
        <v>157628</v>
      </c>
      <c r="BK865" s="872">
        <v>157628</v>
      </c>
      <c r="BL865" s="872">
        <v>157628</v>
      </c>
      <c r="BM865" s="872">
        <v>157628</v>
      </c>
      <c r="BN865" s="872">
        <v>157628</v>
      </c>
      <c r="BO865" s="872">
        <v>157628</v>
      </c>
      <c r="BP865" s="872">
        <v>157628</v>
      </c>
      <c r="BQ865" s="872">
        <v>157628</v>
      </c>
      <c r="BR865" s="872">
        <v>157628</v>
      </c>
      <c r="BS865" s="872">
        <v>157628</v>
      </c>
      <c r="BT865" s="872">
        <v>157628</v>
      </c>
      <c r="BU865" s="872">
        <v>157628</v>
      </c>
      <c r="BV865" s="872">
        <v>157628</v>
      </c>
      <c r="BW865" s="872">
        <v>157628</v>
      </c>
      <c r="BX865" s="872">
        <v>157628</v>
      </c>
      <c r="BY865" s="872">
        <v>157628</v>
      </c>
      <c r="BZ865" s="872">
        <v>157628</v>
      </c>
      <c r="CA865" s="872"/>
      <c r="CB865" s="872">
        <v>27.5</v>
      </c>
      <c r="CC865" s="872">
        <v>27.5</v>
      </c>
      <c r="CD865" s="872">
        <v>27.5</v>
      </c>
      <c r="CE865" s="872">
        <v>27.5</v>
      </c>
      <c r="CF865" s="872">
        <v>27.5</v>
      </c>
      <c r="CG865" s="872">
        <v>27.5</v>
      </c>
      <c r="CH865" s="872">
        <v>27.5</v>
      </c>
      <c r="CI865" s="872">
        <v>27.5</v>
      </c>
      <c r="CJ865" s="872">
        <v>27.5</v>
      </c>
      <c r="CK865" s="872">
        <v>27.5</v>
      </c>
      <c r="CL865" s="872">
        <v>27.5</v>
      </c>
      <c r="CM865" s="872">
        <v>27.5</v>
      </c>
      <c r="CN865" s="872">
        <v>27.5</v>
      </c>
      <c r="CO865" s="872">
        <v>27.5</v>
      </c>
      <c r="CP865" s="872">
        <v>27.5</v>
      </c>
      <c r="CQ865" s="872">
        <v>27.5</v>
      </c>
      <c r="CR865" s="872">
        <v>27.5</v>
      </c>
      <c r="CS865" s="872">
        <v>27.5</v>
      </c>
      <c r="CT865" s="872">
        <v>27.5</v>
      </c>
      <c r="CU865" s="872">
        <v>27.5</v>
      </c>
      <c r="CV865" s="872">
        <v>27.5</v>
      </c>
      <c r="CW865" s="872">
        <v>27.5</v>
      </c>
      <c r="CX865" s="872">
        <v>27.5</v>
      </c>
      <c r="CY865" s="872">
        <v>27.5</v>
      </c>
      <c r="CZ865" s="872">
        <v>27.5</v>
      </c>
      <c r="DA865" s="872">
        <v>27.5</v>
      </c>
    </row>
    <row r="866" spans="2:105">
      <c r="B866" s="872"/>
      <c r="C866" s="873" t="s">
        <v>682</v>
      </c>
      <c r="D866" s="872"/>
      <c r="E866" s="872" t="s">
        <v>119</v>
      </c>
      <c r="F866" s="872" t="s">
        <v>820</v>
      </c>
      <c r="G866" s="872"/>
      <c r="H866" s="872">
        <v>2015</v>
      </c>
      <c r="I866" s="872"/>
      <c r="J866" s="872">
        <v>144523</v>
      </c>
      <c r="K866" s="872"/>
      <c r="L866" s="764" t="s">
        <v>384</v>
      </c>
      <c r="M866" s="872"/>
      <c r="N866" s="872"/>
      <c r="O866" s="872"/>
      <c r="P866" s="872"/>
      <c r="Q866" s="872"/>
      <c r="R866" s="872"/>
      <c r="S866" s="872"/>
      <c r="T866" s="872"/>
      <c r="U866" s="872" t="s">
        <v>764</v>
      </c>
      <c r="V866" s="872"/>
      <c r="W866" s="872">
        <v>42277</v>
      </c>
      <c r="X866" s="872"/>
      <c r="Y866" s="872"/>
      <c r="Z866" s="872"/>
      <c r="AA866" s="872"/>
      <c r="AB866" s="872"/>
      <c r="AC866" s="872"/>
      <c r="AD866" s="872"/>
      <c r="AE866" s="872"/>
      <c r="AF866" s="872"/>
      <c r="AG866" s="872"/>
      <c r="AH866" s="872"/>
      <c r="AI866" s="872"/>
      <c r="AJ866" s="872"/>
      <c r="AK866" s="872"/>
      <c r="AL866" s="872"/>
      <c r="AM866" s="872"/>
      <c r="AN866" s="872"/>
      <c r="AO866" s="872"/>
      <c r="AP866" s="872"/>
      <c r="AQ866" s="872"/>
      <c r="AR866" s="872"/>
      <c r="AS866" s="872"/>
      <c r="AT866" s="872"/>
      <c r="AU866" s="872"/>
      <c r="AV866" s="872"/>
      <c r="AW866" s="872"/>
      <c r="AX866" s="872"/>
      <c r="AY866" s="872"/>
      <c r="AZ866" s="872"/>
      <c r="BA866" s="872">
        <v>171086.01300000001</v>
      </c>
      <c r="BB866" s="872">
        <v>171086.01300000001</v>
      </c>
      <c r="BC866" s="872">
        <v>171086.01300000001</v>
      </c>
      <c r="BD866" s="872">
        <v>171086.01300000001</v>
      </c>
      <c r="BE866" s="872">
        <v>171086.01300000001</v>
      </c>
      <c r="BF866" s="872">
        <v>171086.01300000001</v>
      </c>
      <c r="BG866" s="872">
        <v>171086.01300000001</v>
      </c>
      <c r="BH866" s="872">
        <v>171086.01300000001</v>
      </c>
      <c r="BI866" s="872">
        <v>171086.01300000001</v>
      </c>
      <c r="BJ866" s="872">
        <v>171086.01300000001</v>
      </c>
      <c r="BK866" s="872">
        <v>171086.01300000001</v>
      </c>
      <c r="BL866" s="872">
        <v>171086.01300000001</v>
      </c>
      <c r="BM866" s="872">
        <v>171086.01300000001</v>
      </c>
      <c r="BN866" s="872">
        <v>171086.01300000001</v>
      </c>
      <c r="BO866" s="872">
        <v>171086.01300000001</v>
      </c>
      <c r="BP866" s="872">
        <v>171086.01300000001</v>
      </c>
      <c r="BQ866" s="872">
        <v>171086.01300000001</v>
      </c>
      <c r="BR866" s="872">
        <v>171086.01300000001</v>
      </c>
      <c r="BS866" s="872">
        <v>171086.01300000001</v>
      </c>
      <c r="BT866" s="872">
        <v>171086.01300000001</v>
      </c>
      <c r="BU866" s="872">
        <v>171086.01300000001</v>
      </c>
      <c r="BV866" s="872">
        <v>171086.01300000001</v>
      </c>
      <c r="BW866" s="872">
        <v>171086.01300000001</v>
      </c>
      <c r="BX866" s="872">
        <v>171086.01300000001</v>
      </c>
      <c r="BY866" s="872">
        <v>171086.01300000001</v>
      </c>
      <c r="BZ866" s="872">
        <v>171086.01300000001</v>
      </c>
      <c r="CA866" s="872"/>
      <c r="CB866" s="872">
        <v>65.954700000000003</v>
      </c>
      <c r="CC866" s="872">
        <v>65.954700000000003</v>
      </c>
      <c r="CD866" s="872">
        <v>65.954700000000003</v>
      </c>
      <c r="CE866" s="872">
        <v>65.954700000000003</v>
      </c>
      <c r="CF866" s="872">
        <v>65.954700000000003</v>
      </c>
      <c r="CG866" s="872">
        <v>65.954700000000003</v>
      </c>
      <c r="CH866" s="872">
        <v>65.954700000000003</v>
      </c>
      <c r="CI866" s="872">
        <v>65.954700000000003</v>
      </c>
      <c r="CJ866" s="872">
        <v>65.954700000000003</v>
      </c>
      <c r="CK866" s="872">
        <v>65.954700000000003</v>
      </c>
      <c r="CL866" s="872">
        <v>65.954700000000003</v>
      </c>
      <c r="CM866" s="872">
        <v>65.954700000000003</v>
      </c>
      <c r="CN866" s="872">
        <v>65.954700000000003</v>
      </c>
      <c r="CO866" s="872">
        <v>65.954700000000003</v>
      </c>
      <c r="CP866" s="872">
        <v>65.954700000000003</v>
      </c>
      <c r="CQ866" s="872">
        <v>65.954700000000003</v>
      </c>
      <c r="CR866" s="872">
        <v>65.954700000000003</v>
      </c>
      <c r="CS866" s="872">
        <v>65.954700000000003</v>
      </c>
      <c r="CT866" s="872">
        <v>65.954700000000003</v>
      </c>
      <c r="CU866" s="872">
        <v>65.954700000000003</v>
      </c>
      <c r="CV866" s="872">
        <v>65.954700000000003</v>
      </c>
      <c r="CW866" s="872">
        <v>65.954700000000003</v>
      </c>
      <c r="CX866" s="872">
        <v>65.954700000000003</v>
      </c>
      <c r="CY866" s="872">
        <v>65.954700000000003</v>
      </c>
      <c r="CZ866" s="872">
        <v>65.954700000000003</v>
      </c>
      <c r="DA866" s="872">
        <v>65.954700000000003</v>
      </c>
    </row>
    <row r="867" spans="2:105">
      <c r="B867" s="872"/>
      <c r="C867" s="873" t="s">
        <v>682</v>
      </c>
      <c r="D867" s="872"/>
      <c r="E867" s="872" t="s">
        <v>119</v>
      </c>
      <c r="F867" s="872" t="s">
        <v>820</v>
      </c>
      <c r="G867" s="872"/>
      <c r="H867" s="872">
        <v>2015</v>
      </c>
      <c r="I867" s="872"/>
      <c r="J867" s="872">
        <v>153619</v>
      </c>
      <c r="K867" s="872"/>
      <c r="L867" s="764" t="s">
        <v>384</v>
      </c>
      <c r="M867" s="872"/>
      <c r="N867" s="872"/>
      <c r="O867" s="872"/>
      <c r="P867" s="872"/>
      <c r="Q867" s="872"/>
      <c r="R867" s="872"/>
      <c r="S867" s="872"/>
      <c r="T867" s="872"/>
      <c r="U867" s="872" t="s">
        <v>763</v>
      </c>
      <c r="V867" s="872"/>
      <c r="W867" s="872">
        <v>42368</v>
      </c>
      <c r="X867" s="872"/>
      <c r="Y867" s="872"/>
      <c r="Z867" s="872"/>
      <c r="AA867" s="872"/>
      <c r="AB867" s="872"/>
      <c r="AC867" s="872"/>
      <c r="AD867" s="872"/>
      <c r="AE867" s="872"/>
      <c r="AF867" s="872"/>
      <c r="AG867" s="872"/>
      <c r="AH867" s="872"/>
      <c r="AI867" s="872"/>
      <c r="AJ867" s="872"/>
      <c r="AK867" s="872"/>
      <c r="AL867" s="872"/>
      <c r="AM867" s="872"/>
      <c r="AN867" s="872"/>
      <c r="AO867" s="872"/>
      <c r="AP867" s="872"/>
      <c r="AQ867" s="872"/>
      <c r="AR867" s="872"/>
      <c r="AS867" s="872"/>
      <c r="AT867" s="872"/>
      <c r="AU867" s="872"/>
      <c r="AV867" s="872"/>
      <c r="AW867" s="872"/>
      <c r="AX867" s="872"/>
      <c r="AY867" s="872"/>
      <c r="AZ867" s="872"/>
      <c r="BA867" s="872">
        <v>13658.55</v>
      </c>
      <c r="BB867" s="872">
        <v>13658.55</v>
      </c>
      <c r="BC867" s="872">
        <v>13658.55</v>
      </c>
      <c r="BD867" s="872">
        <v>13658.55</v>
      </c>
      <c r="BE867" s="872">
        <v>13658.55</v>
      </c>
      <c r="BF867" s="872">
        <v>13658.55</v>
      </c>
      <c r="BG867" s="872">
        <v>13658.55</v>
      </c>
      <c r="BH867" s="872">
        <v>13658.55</v>
      </c>
      <c r="BI867" s="872">
        <v>13658.55</v>
      </c>
      <c r="BJ867" s="872">
        <v>13658.55</v>
      </c>
      <c r="BK867" s="872">
        <v>13658.55</v>
      </c>
      <c r="BL867" s="872">
        <v>13658.55</v>
      </c>
      <c r="BM867" s="872">
        <v>13658.55</v>
      </c>
      <c r="BN867" s="872">
        <v>13658.55</v>
      </c>
      <c r="BO867" s="872">
        <v>13658.55</v>
      </c>
      <c r="BP867" s="872">
        <v>13658.55</v>
      </c>
      <c r="BQ867" s="872">
        <v>13658.55</v>
      </c>
      <c r="BR867" s="872">
        <v>13658.55</v>
      </c>
      <c r="BS867" s="872">
        <v>13658.55</v>
      </c>
      <c r="BT867" s="872">
        <v>13658.55</v>
      </c>
      <c r="BU867" s="872">
        <v>13658.55</v>
      </c>
      <c r="BV867" s="872">
        <v>13658.55</v>
      </c>
      <c r="BW867" s="872">
        <v>13658.55</v>
      </c>
      <c r="BX867" s="872">
        <v>13658.55</v>
      </c>
      <c r="BY867" s="872">
        <v>13658.55</v>
      </c>
      <c r="BZ867" s="872">
        <v>13658.55</v>
      </c>
      <c r="CA867" s="872"/>
      <c r="CB867" s="872">
        <v>9.89</v>
      </c>
      <c r="CC867" s="872">
        <v>9.89</v>
      </c>
      <c r="CD867" s="872">
        <v>9.89</v>
      </c>
      <c r="CE867" s="872">
        <v>9.89</v>
      </c>
      <c r="CF867" s="872">
        <v>9.89</v>
      </c>
      <c r="CG867" s="872">
        <v>9.89</v>
      </c>
      <c r="CH867" s="872">
        <v>9.89</v>
      </c>
      <c r="CI867" s="872">
        <v>9.89</v>
      </c>
      <c r="CJ867" s="872">
        <v>9.89</v>
      </c>
      <c r="CK867" s="872">
        <v>9.89</v>
      </c>
      <c r="CL867" s="872">
        <v>9.89</v>
      </c>
      <c r="CM867" s="872">
        <v>9.89</v>
      </c>
      <c r="CN867" s="872">
        <v>9.89</v>
      </c>
      <c r="CO867" s="872">
        <v>9.89</v>
      </c>
      <c r="CP867" s="872">
        <v>9.89</v>
      </c>
      <c r="CQ867" s="872">
        <v>9.89</v>
      </c>
      <c r="CR867" s="872">
        <v>9.89</v>
      </c>
      <c r="CS867" s="872">
        <v>9.89</v>
      </c>
      <c r="CT867" s="872">
        <v>9.89</v>
      </c>
      <c r="CU867" s="872">
        <v>9.89</v>
      </c>
      <c r="CV867" s="872">
        <v>9.89</v>
      </c>
      <c r="CW867" s="872">
        <v>9.89</v>
      </c>
      <c r="CX867" s="872">
        <v>9.89</v>
      </c>
      <c r="CY867" s="872">
        <v>9.89</v>
      </c>
      <c r="CZ867" s="872">
        <v>9.89</v>
      </c>
      <c r="DA867" s="872">
        <v>9.89</v>
      </c>
    </row>
    <row r="868" spans="2:105">
      <c r="B868" s="872"/>
      <c r="C868" s="873" t="s">
        <v>682</v>
      </c>
      <c r="D868" s="872"/>
      <c r="E868" s="872" t="s">
        <v>119</v>
      </c>
      <c r="F868" s="872" t="s">
        <v>820</v>
      </c>
      <c r="G868" s="872"/>
      <c r="H868" s="872">
        <v>2015</v>
      </c>
      <c r="I868" s="872"/>
      <c r="J868" s="872">
        <v>149761</v>
      </c>
      <c r="K868" s="872"/>
      <c r="L868" s="764" t="s">
        <v>384</v>
      </c>
      <c r="M868" s="872"/>
      <c r="N868" s="872"/>
      <c r="O868" s="872"/>
      <c r="P868" s="872"/>
      <c r="Q868" s="872"/>
      <c r="R868" s="872"/>
      <c r="S868" s="872"/>
      <c r="T868" s="872"/>
      <c r="U868" s="872" t="s">
        <v>764</v>
      </c>
      <c r="V868" s="872"/>
      <c r="W868" s="872">
        <v>42361</v>
      </c>
      <c r="X868" s="872"/>
      <c r="Y868" s="872"/>
      <c r="Z868" s="872"/>
      <c r="AA868" s="872"/>
      <c r="AB868" s="872"/>
      <c r="AC868" s="872"/>
      <c r="AD868" s="872"/>
      <c r="AE868" s="872"/>
      <c r="AF868" s="872"/>
      <c r="AG868" s="872"/>
      <c r="AH868" s="872"/>
      <c r="AI868" s="872"/>
      <c r="AJ868" s="872"/>
      <c r="AK868" s="872"/>
      <c r="AL868" s="872"/>
      <c r="AM868" s="872"/>
      <c r="AN868" s="872"/>
      <c r="AO868" s="872"/>
      <c r="AP868" s="872"/>
      <c r="AQ868" s="872"/>
      <c r="AR868" s="872"/>
      <c r="AS868" s="872"/>
      <c r="AT868" s="872"/>
      <c r="AU868" s="872"/>
      <c r="AV868" s="872"/>
      <c r="AW868" s="872"/>
      <c r="AX868" s="872"/>
      <c r="AY868" s="872"/>
      <c r="AZ868" s="872"/>
      <c r="BA868" s="872">
        <v>10480</v>
      </c>
      <c r="BB868" s="872">
        <v>10480</v>
      </c>
      <c r="BC868" s="872">
        <v>10480</v>
      </c>
      <c r="BD868" s="872">
        <v>10480</v>
      </c>
      <c r="BE868" s="872">
        <v>10480</v>
      </c>
      <c r="BF868" s="872">
        <v>10480</v>
      </c>
      <c r="BG868" s="872">
        <v>10480</v>
      </c>
      <c r="BH868" s="872">
        <v>10480</v>
      </c>
      <c r="BI868" s="872">
        <v>10480</v>
      </c>
      <c r="BJ868" s="872">
        <v>10480</v>
      </c>
      <c r="BK868" s="872">
        <v>10480</v>
      </c>
      <c r="BL868" s="872">
        <v>10480</v>
      </c>
      <c r="BM868" s="872">
        <v>10480</v>
      </c>
      <c r="BN868" s="872">
        <v>10480</v>
      </c>
      <c r="BO868" s="872">
        <v>10480</v>
      </c>
      <c r="BP868" s="872">
        <v>10480</v>
      </c>
      <c r="BQ868" s="872">
        <v>10480</v>
      </c>
      <c r="BR868" s="872">
        <v>10480</v>
      </c>
      <c r="BS868" s="872">
        <v>10480</v>
      </c>
      <c r="BT868" s="872">
        <v>10480</v>
      </c>
      <c r="BU868" s="872">
        <v>10480</v>
      </c>
      <c r="BV868" s="872">
        <v>10480</v>
      </c>
      <c r="BW868" s="872">
        <v>10480</v>
      </c>
      <c r="BX868" s="872">
        <v>10480</v>
      </c>
      <c r="BY868" s="872">
        <v>10480</v>
      </c>
      <c r="BZ868" s="872">
        <v>10480</v>
      </c>
      <c r="CA868" s="872"/>
      <c r="CB868" s="872">
        <v>0.77</v>
      </c>
      <c r="CC868" s="872">
        <v>0.77</v>
      </c>
      <c r="CD868" s="872">
        <v>0.77</v>
      </c>
      <c r="CE868" s="872">
        <v>0.77</v>
      </c>
      <c r="CF868" s="872">
        <v>0.77</v>
      </c>
      <c r="CG868" s="872">
        <v>0.77</v>
      </c>
      <c r="CH868" s="872">
        <v>0.77</v>
      </c>
      <c r="CI868" s="872">
        <v>0.77</v>
      </c>
      <c r="CJ868" s="872">
        <v>0.77</v>
      </c>
      <c r="CK868" s="872">
        <v>0.77</v>
      </c>
      <c r="CL868" s="872">
        <v>0.77</v>
      </c>
      <c r="CM868" s="872">
        <v>0.77</v>
      </c>
      <c r="CN868" s="872">
        <v>0.77</v>
      </c>
      <c r="CO868" s="872">
        <v>0.77</v>
      </c>
      <c r="CP868" s="872">
        <v>0.77</v>
      </c>
      <c r="CQ868" s="872">
        <v>0.77</v>
      </c>
      <c r="CR868" s="872">
        <v>0.77</v>
      </c>
      <c r="CS868" s="872">
        <v>0.77</v>
      </c>
      <c r="CT868" s="872">
        <v>0.77</v>
      </c>
      <c r="CU868" s="872">
        <v>0.77</v>
      </c>
      <c r="CV868" s="872">
        <v>0.77</v>
      </c>
      <c r="CW868" s="872">
        <v>0.77</v>
      </c>
      <c r="CX868" s="872">
        <v>0.77</v>
      </c>
      <c r="CY868" s="872">
        <v>0.77</v>
      </c>
      <c r="CZ868" s="872">
        <v>0.77</v>
      </c>
      <c r="DA868" s="872">
        <v>0.77</v>
      </c>
    </row>
    <row r="869" spans="2:105">
      <c r="B869" s="872"/>
      <c r="C869" s="873" t="s">
        <v>682</v>
      </c>
      <c r="D869" s="872"/>
      <c r="E869" s="872" t="s">
        <v>119</v>
      </c>
      <c r="F869" s="872" t="s">
        <v>820</v>
      </c>
      <c r="G869" s="872"/>
      <c r="H869" s="872">
        <v>2015</v>
      </c>
      <c r="I869" s="872"/>
      <c r="J869" s="872">
        <v>149762</v>
      </c>
      <c r="K869" s="872"/>
      <c r="L869" s="764" t="s">
        <v>384</v>
      </c>
      <c r="M869" s="872"/>
      <c r="N869" s="872"/>
      <c r="O869" s="872"/>
      <c r="P869" s="872"/>
      <c r="Q869" s="872"/>
      <c r="R869" s="872"/>
      <c r="S869" s="872"/>
      <c r="T869" s="872"/>
      <c r="U869" s="872" t="s">
        <v>765</v>
      </c>
      <c r="V869" s="872"/>
      <c r="W869" s="872">
        <v>42320</v>
      </c>
      <c r="X869" s="872"/>
      <c r="Y869" s="872"/>
      <c r="Z869" s="872"/>
      <c r="AA869" s="872"/>
      <c r="AB869" s="872"/>
      <c r="AC869" s="872"/>
      <c r="AD869" s="872"/>
      <c r="AE869" s="872"/>
      <c r="AF869" s="872"/>
      <c r="AG869" s="872"/>
      <c r="AH869" s="872"/>
      <c r="AI869" s="872"/>
      <c r="AJ869" s="872"/>
      <c r="AK869" s="872"/>
      <c r="AL869" s="872"/>
      <c r="AM869" s="872"/>
      <c r="AN869" s="872"/>
      <c r="AO869" s="872"/>
      <c r="AP869" s="872"/>
      <c r="AQ869" s="872"/>
      <c r="AR869" s="872"/>
      <c r="AS869" s="872"/>
      <c r="AT869" s="872"/>
      <c r="AU869" s="872"/>
      <c r="AV869" s="872"/>
      <c r="AW869" s="872"/>
      <c r="AX869" s="872"/>
      <c r="AY869" s="872"/>
      <c r="AZ869" s="872"/>
      <c r="BA869" s="872">
        <v>10667</v>
      </c>
      <c r="BB869" s="872">
        <v>10667</v>
      </c>
      <c r="BC869" s="872">
        <v>10667</v>
      </c>
      <c r="BD869" s="872">
        <v>10667</v>
      </c>
      <c r="BE869" s="872">
        <v>10667</v>
      </c>
      <c r="BF869" s="872">
        <v>10667</v>
      </c>
      <c r="BG869" s="872">
        <v>10667</v>
      </c>
      <c r="BH869" s="872">
        <v>10667</v>
      </c>
      <c r="BI869" s="872">
        <v>10667</v>
      </c>
      <c r="BJ869" s="872">
        <v>10667</v>
      </c>
      <c r="BK869" s="872">
        <v>10667</v>
      </c>
      <c r="BL869" s="872">
        <v>10667</v>
      </c>
      <c r="BM869" s="872">
        <v>10667</v>
      </c>
      <c r="BN869" s="872">
        <v>10667</v>
      </c>
      <c r="BO869" s="872">
        <v>10667</v>
      </c>
      <c r="BP869" s="872">
        <v>10667</v>
      </c>
      <c r="BQ869" s="872">
        <v>10667</v>
      </c>
      <c r="BR869" s="872">
        <v>10667</v>
      </c>
      <c r="BS869" s="872">
        <v>10667</v>
      </c>
      <c r="BT869" s="872">
        <v>10667</v>
      </c>
      <c r="BU869" s="872">
        <v>10667</v>
      </c>
      <c r="BV869" s="872">
        <v>10667</v>
      </c>
      <c r="BW869" s="872">
        <v>10667</v>
      </c>
      <c r="BX869" s="872">
        <v>10667</v>
      </c>
      <c r="BY869" s="872">
        <v>10667</v>
      </c>
      <c r="BZ869" s="872">
        <v>10667</v>
      </c>
      <c r="CA869" s="872"/>
      <c r="CB869" s="872">
        <v>3</v>
      </c>
      <c r="CC869" s="872">
        <v>3</v>
      </c>
      <c r="CD869" s="872">
        <v>3</v>
      </c>
      <c r="CE869" s="872">
        <v>3</v>
      </c>
      <c r="CF869" s="872">
        <v>3</v>
      </c>
      <c r="CG869" s="872">
        <v>3</v>
      </c>
      <c r="CH869" s="872">
        <v>3</v>
      </c>
      <c r="CI869" s="872">
        <v>3</v>
      </c>
      <c r="CJ869" s="872">
        <v>3</v>
      </c>
      <c r="CK869" s="872">
        <v>3</v>
      </c>
      <c r="CL869" s="872">
        <v>3</v>
      </c>
      <c r="CM869" s="872">
        <v>3</v>
      </c>
      <c r="CN869" s="872">
        <v>3</v>
      </c>
      <c r="CO869" s="872">
        <v>3</v>
      </c>
      <c r="CP869" s="872">
        <v>3</v>
      </c>
      <c r="CQ869" s="872">
        <v>3</v>
      </c>
      <c r="CR869" s="872">
        <v>3</v>
      </c>
      <c r="CS869" s="872">
        <v>3</v>
      </c>
      <c r="CT869" s="872">
        <v>3</v>
      </c>
      <c r="CU869" s="872">
        <v>3</v>
      </c>
      <c r="CV869" s="872">
        <v>3</v>
      </c>
      <c r="CW869" s="872">
        <v>3</v>
      </c>
      <c r="CX869" s="872">
        <v>3</v>
      </c>
      <c r="CY869" s="872">
        <v>3</v>
      </c>
      <c r="CZ869" s="872">
        <v>3</v>
      </c>
      <c r="DA869" s="872">
        <v>3</v>
      </c>
    </row>
    <row r="870" spans="2:105">
      <c r="B870" s="872"/>
      <c r="C870" s="873" t="s">
        <v>682</v>
      </c>
      <c r="D870" s="872"/>
      <c r="E870" s="872" t="s">
        <v>119</v>
      </c>
      <c r="F870" s="872" t="s">
        <v>820</v>
      </c>
      <c r="G870" s="872"/>
      <c r="H870" s="872">
        <v>2015</v>
      </c>
      <c r="I870" s="872"/>
      <c r="J870" s="872">
        <v>143282</v>
      </c>
      <c r="K870" s="872"/>
      <c r="L870" s="764" t="s">
        <v>384</v>
      </c>
      <c r="M870" s="872"/>
      <c r="N870" s="872"/>
      <c r="O870" s="872"/>
      <c r="P870" s="872"/>
      <c r="Q870" s="872"/>
      <c r="R870" s="872"/>
      <c r="S870" s="872"/>
      <c r="T870" s="872"/>
      <c r="U870" s="872" t="s">
        <v>765</v>
      </c>
      <c r="V870" s="872"/>
      <c r="W870" s="872">
        <v>42160</v>
      </c>
      <c r="X870" s="872"/>
      <c r="Y870" s="872"/>
      <c r="Z870" s="872"/>
      <c r="AA870" s="872"/>
      <c r="AB870" s="872"/>
      <c r="AC870" s="872"/>
      <c r="AD870" s="872"/>
      <c r="AE870" s="872"/>
      <c r="AF870" s="872"/>
      <c r="AG870" s="872"/>
      <c r="AH870" s="872"/>
      <c r="AI870" s="872"/>
      <c r="AJ870" s="872"/>
      <c r="AK870" s="872"/>
      <c r="AL870" s="872"/>
      <c r="AM870" s="872"/>
      <c r="AN870" s="872"/>
      <c r="AO870" s="872"/>
      <c r="AP870" s="872"/>
      <c r="AQ870" s="872"/>
      <c r="AR870" s="872"/>
      <c r="AS870" s="872"/>
      <c r="AT870" s="872"/>
      <c r="AU870" s="872"/>
      <c r="AV870" s="872"/>
      <c r="AW870" s="872"/>
      <c r="AX870" s="872"/>
      <c r="AY870" s="872"/>
      <c r="AZ870" s="872"/>
      <c r="BA870" s="872">
        <v>3097070</v>
      </c>
      <c r="BB870" s="872">
        <v>3097070</v>
      </c>
      <c r="BC870" s="872">
        <v>3097070</v>
      </c>
      <c r="BD870" s="872">
        <v>3097070</v>
      </c>
      <c r="BE870" s="872">
        <v>3097070</v>
      </c>
      <c r="BF870" s="872">
        <v>3097070</v>
      </c>
      <c r="BG870" s="872">
        <v>3097070</v>
      </c>
      <c r="BH870" s="872">
        <v>3097070</v>
      </c>
      <c r="BI870" s="872">
        <v>3097070</v>
      </c>
      <c r="BJ870" s="872">
        <v>3097070</v>
      </c>
      <c r="BK870" s="872">
        <v>3097070</v>
      </c>
      <c r="BL870" s="872">
        <v>3097070</v>
      </c>
      <c r="BM870" s="872">
        <v>3097070</v>
      </c>
      <c r="BN870" s="872">
        <v>3097070</v>
      </c>
      <c r="BO870" s="872">
        <v>3097070</v>
      </c>
      <c r="BP870" s="872">
        <v>3097070</v>
      </c>
      <c r="BQ870" s="872">
        <v>3097070</v>
      </c>
      <c r="BR870" s="872">
        <v>3097070</v>
      </c>
      <c r="BS870" s="872">
        <v>3097070</v>
      </c>
      <c r="BT870" s="872">
        <v>3097070</v>
      </c>
      <c r="BU870" s="872">
        <v>3097070</v>
      </c>
      <c r="BV870" s="872">
        <v>3097070</v>
      </c>
      <c r="BW870" s="872">
        <v>3097070</v>
      </c>
      <c r="BX870" s="872">
        <v>3097070</v>
      </c>
      <c r="BY870" s="872">
        <v>3097070</v>
      </c>
      <c r="BZ870" s="872">
        <v>3097070</v>
      </c>
      <c r="CA870" s="872"/>
      <c r="CB870" s="872">
        <v>703.4</v>
      </c>
      <c r="CC870" s="872">
        <v>703.4</v>
      </c>
      <c r="CD870" s="872">
        <v>703.4</v>
      </c>
      <c r="CE870" s="872">
        <v>703.4</v>
      </c>
      <c r="CF870" s="872">
        <v>703.4</v>
      </c>
      <c r="CG870" s="872">
        <v>703.4</v>
      </c>
      <c r="CH870" s="872">
        <v>703.4</v>
      </c>
      <c r="CI870" s="872">
        <v>703.4</v>
      </c>
      <c r="CJ870" s="872">
        <v>703.4</v>
      </c>
      <c r="CK870" s="872">
        <v>703.4</v>
      </c>
      <c r="CL870" s="872">
        <v>703.4</v>
      </c>
      <c r="CM870" s="872">
        <v>703.4</v>
      </c>
      <c r="CN870" s="872">
        <v>703.4</v>
      </c>
      <c r="CO870" s="872">
        <v>703.4</v>
      </c>
      <c r="CP870" s="872">
        <v>703.4</v>
      </c>
      <c r="CQ870" s="872">
        <v>703.4</v>
      </c>
      <c r="CR870" s="872">
        <v>703.4</v>
      </c>
      <c r="CS870" s="872">
        <v>703.4</v>
      </c>
      <c r="CT870" s="872">
        <v>703.4</v>
      </c>
      <c r="CU870" s="872">
        <v>703.4</v>
      </c>
      <c r="CV870" s="872">
        <v>703.4</v>
      </c>
      <c r="CW870" s="872">
        <v>703.4</v>
      </c>
      <c r="CX870" s="872">
        <v>703.4</v>
      </c>
      <c r="CY870" s="872">
        <v>703.4</v>
      </c>
      <c r="CZ870" s="872">
        <v>703.4</v>
      </c>
      <c r="DA870" s="872">
        <v>703.4</v>
      </c>
    </row>
    <row r="871" spans="2:105">
      <c r="B871" s="872"/>
      <c r="C871" s="873" t="s">
        <v>682</v>
      </c>
      <c r="D871" s="872"/>
      <c r="E871" s="872" t="s">
        <v>119</v>
      </c>
      <c r="F871" s="872" t="s">
        <v>820</v>
      </c>
      <c r="G871" s="872"/>
      <c r="H871" s="872">
        <v>2015</v>
      </c>
      <c r="I871" s="872"/>
      <c r="J871" s="872">
        <v>149049</v>
      </c>
      <c r="K871" s="872"/>
      <c r="L871" s="764" t="s">
        <v>384</v>
      </c>
      <c r="M871" s="872"/>
      <c r="N871" s="872"/>
      <c r="O871" s="872"/>
      <c r="P871" s="872"/>
      <c r="Q871" s="872"/>
      <c r="R871" s="872"/>
      <c r="S871" s="872"/>
      <c r="T871" s="872"/>
      <c r="U871" s="872" t="s">
        <v>764</v>
      </c>
      <c r="V871" s="872"/>
      <c r="W871" s="872">
        <v>42272</v>
      </c>
      <c r="X871" s="872"/>
      <c r="Y871" s="872"/>
      <c r="Z871" s="872"/>
      <c r="AA871" s="872"/>
      <c r="AB871" s="872"/>
      <c r="AC871" s="872"/>
      <c r="AD871" s="872"/>
      <c r="AE871" s="872"/>
      <c r="AF871" s="872"/>
      <c r="AG871" s="872"/>
      <c r="AH871" s="872"/>
      <c r="AI871" s="872"/>
      <c r="AJ871" s="872"/>
      <c r="AK871" s="872"/>
      <c r="AL871" s="872"/>
      <c r="AM871" s="872"/>
      <c r="AN871" s="872"/>
      <c r="AO871" s="872"/>
      <c r="AP871" s="872"/>
      <c r="AQ871" s="872"/>
      <c r="AR871" s="872"/>
      <c r="AS871" s="872"/>
      <c r="AT871" s="872"/>
      <c r="AU871" s="872"/>
      <c r="AV871" s="872"/>
      <c r="AW871" s="872"/>
      <c r="AX871" s="872"/>
      <c r="AY871" s="872"/>
      <c r="AZ871" s="872"/>
      <c r="BA871" s="872">
        <v>4948.6000000000004</v>
      </c>
      <c r="BB871" s="872">
        <v>4948.6000000000004</v>
      </c>
      <c r="BC871" s="872">
        <v>4948.6000000000004</v>
      </c>
      <c r="BD871" s="872">
        <v>4948.6000000000004</v>
      </c>
      <c r="BE871" s="872">
        <v>4948.6000000000004</v>
      </c>
      <c r="BF871" s="872">
        <v>4948.6000000000004</v>
      </c>
      <c r="BG871" s="872">
        <v>4948.6000000000004</v>
      </c>
      <c r="BH871" s="872">
        <v>4948.6000000000004</v>
      </c>
      <c r="BI871" s="872">
        <v>4948.6000000000004</v>
      </c>
      <c r="BJ871" s="872">
        <v>4948.6000000000004</v>
      </c>
      <c r="BK871" s="872">
        <v>4948.6000000000004</v>
      </c>
      <c r="BL871" s="872">
        <v>4948.6000000000004</v>
      </c>
      <c r="BM871" s="872">
        <v>4948.6000000000004</v>
      </c>
      <c r="BN871" s="872">
        <v>4948.6000000000004</v>
      </c>
      <c r="BO871" s="872">
        <v>4948.6000000000004</v>
      </c>
      <c r="BP871" s="872">
        <v>4948.6000000000004</v>
      </c>
      <c r="BQ871" s="872">
        <v>4948.6000000000004</v>
      </c>
      <c r="BR871" s="872">
        <v>4948.6000000000004</v>
      </c>
      <c r="BS871" s="872">
        <v>4948.6000000000004</v>
      </c>
      <c r="BT871" s="872">
        <v>4948.6000000000004</v>
      </c>
      <c r="BU871" s="872">
        <v>4948.6000000000004</v>
      </c>
      <c r="BV871" s="872">
        <v>4948.6000000000004</v>
      </c>
      <c r="BW871" s="872">
        <v>4948.6000000000004</v>
      </c>
      <c r="BX871" s="872">
        <v>4948.6000000000004</v>
      </c>
      <c r="BY871" s="872">
        <v>4948.6000000000004</v>
      </c>
      <c r="BZ871" s="872">
        <v>4948.6000000000004</v>
      </c>
      <c r="CA871" s="872"/>
      <c r="CB871" s="872">
        <v>1.552</v>
      </c>
      <c r="CC871" s="872">
        <v>1.552</v>
      </c>
      <c r="CD871" s="872">
        <v>1.552</v>
      </c>
      <c r="CE871" s="872">
        <v>1.552</v>
      </c>
      <c r="CF871" s="872">
        <v>1.552</v>
      </c>
      <c r="CG871" s="872">
        <v>1.552</v>
      </c>
      <c r="CH871" s="872">
        <v>1.552</v>
      </c>
      <c r="CI871" s="872">
        <v>1.552</v>
      </c>
      <c r="CJ871" s="872">
        <v>1.552</v>
      </c>
      <c r="CK871" s="872">
        <v>1.552</v>
      </c>
      <c r="CL871" s="872">
        <v>1.552</v>
      </c>
      <c r="CM871" s="872">
        <v>1.552</v>
      </c>
      <c r="CN871" s="872">
        <v>1.552</v>
      </c>
      <c r="CO871" s="872">
        <v>1.552</v>
      </c>
      <c r="CP871" s="872">
        <v>1.552</v>
      </c>
      <c r="CQ871" s="872">
        <v>1.552</v>
      </c>
      <c r="CR871" s="872">
        <v>1.552</v>
      </c>
      <c r="CS871" s="872">
        <v>1.552</v>
      </c>
      <c r="CT871" s="872">
        <v>1.552</v>
      </c>
      <c r="CU871" s="872">
        <v>1.552</v>
      </c>
      <c r="CV871" s="872">
        <v>1.552</v>
      </c>
      <c r="CW871" s="872">
        <v>1.552</v>
      </c>
      <c r="CX871" s="872">
        <v>1.552</v>
      </c>
      <c r="CY871" s="872">
        <v>1.552</v>
      </c>
      <c r="CZ871" s="872">
        <v>1.552</v>
      </c>
      <c r="DA871" s="872">
        <v>1.552</v>
      </c>
    </row>
    <row r="872" spans="2:105">
      <c r="B872" s="872"/>
      <c r="C872" s="873" t="s">
        <v>682</v>
      </c>
      <c r="D872" s="872"/>
      <c r="E872" s="872" t="s">
        <v>119</v>
      </c>
      <c r="F872" s="872" t="s">
        <v>820</v>
      </c>
      <c r="G872" s="872"/>
      <c r="H872" s="872">
        <v>2015</v>
      </c>
      <c r="I872" s="872"/>
      <c r="J872" s="872">
        <v>130799</v>
      </c>
      <c r="K872" s="872"/>
      <c r="L872" s="764" t="s">
        <v>384</v>
      </c>
      <c r="M872" s="872"/>
      <c r="N872" s="872"/>
      <c r="O872" s="872"/>
      <c r="P872" s="872"/>
      <c r="Q872" s="872"/>
      <c r="R872" s="872"/>
      <c r="S872" s="872"/>
      <c r="T872" s="872"/>
      <c r="U872" s="872" t="s">
        <v>764</v>
      </c>
      <c r="V872" s="872"/>
      <c r="W872" s="872">
        <v>42024</v>
      </c>
      <c r="X872" s="872"/>
      <c r="Y872" s="872"/>
      <c r="Z872" s="872"/>
      <c r="AA872" s="872"/>
      <c r="AB872" s="872"/>
      <c r="AC872" s="872"/>
      <c r="AD872" s="872"/>
      <c r="AE872" s="872"/>
      <c r="AF872" s="872"/>
      <c r="AG872" s="872"/>
      <c r="AH872" s="872"/>
      <c r="AI872" s="872"/>
      <c r="AJ872" s="872"/>
      <c r="AK872" s="872"/>
      <c r="AL872" s="872"/>
      <c r="AM872" s="872"/>
      <c r="AN872" s="872"/>
      <c r="AO872" s="872"/>
      <c r="AP872" s="872"/>
      <c r="AQ872" s="872"/>
      <c r="AR872" s="872"/>
      <c r="AS872" s="872"/>
      <c r="AT872" s="872"/>
      <c r="AU872" s="872"/>
      <c r="AV872" s="872"/>
      <c r="AW872" s="872"/>
      <c r="AX872" s="872"/>
      <c r="AY872" s="872"/>
      <c r="AZ872" s="872"/>
      <c r="BA872" s="872">
        <v>44822.400000000001</v>
      </c>
      <c r="BB872" s="872">
        <v>44822.400000000001</v>
      </c>
      <c r="BC872" s="872">
        <v>44822.400000000001</v>
      </c>
      <c r="BD872" s="872">
        <v>44822.400000000001</v>
      </c>
      <c r="BE872" s="872">
        <v>44822.400000000001</v>
      </c>
      <c r="BF872" s="872">
        <v>44822.400000000001</v>
      </c>
      <c r="BG872" s="872">
        <v>44822.400000000001</v>
      </c>
      <c r="BH872" s="872">
        <v>44822.400000000001</v>
      </c>
      <c r="BI872" s="872">
        <v>44822.400000000001</v>
      </c>
      <c r="BJ872" s="872">
        <v>44822.400000000001</v>
      </c>
      <c r="BK872" s="872">
        <v>44822.400000000001</v>
      </c>
      <c r="BL872" s="872">
        <v>44822.400000000001</v>
      </c>
      <c r="BM872" s="872">
        <v>44822.400000000001</v>
      </c>
      <c r="BN872" s="872">
        <v>44822.400000000001</v>
      </c>
      <c r="BO872" s="872">
        <v>44822.400000000001</v>
      </c>
      <c r="BP872" s="872">
        <v>44822.400000000001</v>
      </c>
      <c r="BQ872" s="872">
        <v>44822.400000000001</v>
      </c>
      <c r="BR872" s="872">
        <v>44822.400000000001</v>
      </c>
      <c r="BS872" s="872">
        <v>44822.400000000001</v>
      </c>
      <c r="BT872" s="872">
        <v>44822.400000000001</v>
      </c>
      <c r="BU872" s="872">
        <v>44822.400000000001</v>
      </c>
      <c r="BV872" s="872">
        <v>44822.400000000001</v>
      </c>
      <c r="BW872" s="872">
        <v>44822.400000000001</v>
      </c>
      <c r="BX872" s="872">
        <v>44822.400000000001</v>
      </c>
      <c r="BY872" s="872">
        <v>44822.400000000001</v>
      </c>
      <c r="BZ872" s="872">
        <v>44822.400000000001</v>
      </c>
      <c r="CA872" s="872"/>
      <c r="CB872" s="872">
        <v>9.3379999999999992</v>
      </c>
      <c r="CC872" s="872">
        <v>9.3379999999999992</v>
      </c>
      <c r="CD872" s="872">
        <v>9.3379999999999992</v>
      </c>
      <c r="CE872" s="872">
        <v>9.3379999999999992</v>
      </c>
      <c r="CF872" s="872">
        <v>9.3379999999999992</v>
      </c>
      <c r="CG872" s="872">
        <v>9.3379999999999992</v>
      </c>
      <c r="CH872" s="872">
        <v>9.3379999999999992</v>
      </c>
      <c r="CI872" s="872">
        <v>9.3379999999999992</v>
      </c>
      <c r="CJ872" s="872">
        <v>9.3379999999999992</v>
      </c>
      <c r="CK872" s="872">
        <v>9.3379999999999992</v>
      </c>
      <c r="CL872" s="872">
        <v>9.3379999999999992</v>
      </c>
      <c r="CM872" s="872">
        <v>9.3379999999999992</v>
      </c>
      <c r="CN872" s="872">
        <v>9.3379999999999992</v>
      </c>
      <c r="CO872" s="872">
        <v>9.3379999999999992</v>
      </c>
      <c r="CP872" s="872">
        <v>9.3379999999999992</v>
      </c>
      <c r="CQ872" s="872">
        <v>9.3379999999999992</v>
      </c>
      <c r="CR872" s="872">
        <v>9.3379999999999992</v>
      </c>
      <c r="CS872" s="872">
        <v>9.3379999999999992</v>
      </c>
      <c r="CT872" s="872">
        <v>9.3379999999999992</v>
      </c>
      <c r="CU872" s="872">
        <v>9.3379999999999992</v>
      </c>
      <c r="CV872" s="872">
        <v>9.3379999999999992</v>
      </c>
      <c r="CW872" s="872">
        <v>9.3379999999999992</v>
      </c>
      <c r="CX872" s="872">
        <v>9.3379999999999992</v>
      </c>
      <c r="CY872" s="872">
        <v>9.3379999999999992</v>
      </c>
      <c r="CZ872" s="872">
        <v>9.3379999999999992</v>
      </c>
      <c r="DA872" s="872">
        <v>9.3379999999999992</v>
      </c>
    </row>
    <row r="873" spans="2:105">
      <c r="B873" s="872"/>
      <c r="C873" s="873" t="s">
        <v>682</v>
      </c>
      <c r="D873" s="872"/>
      <c r="E873" s="872" t="s">
        <v>119</v>
      </c>
      <c r="F873" s="872" t="s">
        <v>820</v>
      </c>
      <c r="G873" s="872"/>
      <c r="H873" s="872">
        <v>2015</v>
      </c>
      <c r="I873" s="872"/>
      <c r="J873" s="872">
        <v>126350</v>
      </c>
      <c r="K873" s="872"/>
      <c r="L873" s="764" t="s">
        <v>384</v>
      </c>
      <c r="M873" s="872"/>
      <c r="N873" s="872"/>
      <c r="O873" s="872"/>
      <c r="P873" s="872"/>
      <c r="Q873" s="872"/>
      <c r="R873" s="872"/>
      <c r="S873" s="872"/>
      <c r="T873" s="872"/>
      <c r="U873" s="872" t="s">
        <v>764</v>
      </c>
      <c r="V873" s="872"/>
      <c r="W873" s="872">
        <v>42352</v>
      </c>
      <c r="X873" s="872"/>
      <c r="Y873" s="872"/>
      <c r="Z873" s="872"/>
      <c r="AA873" s="872"/>
      <c r="AB873" s="872"/>
      <c r="AC873" s="872"/>
      <c r="AD873" s="872"/>
      <c r="AE873" s="872"/>
      <c r="AF873" s="872"/>
      <c r="AG873" s="872"/>
      <c r="AH873" s="872"/>
      <c r="AI873" s="872"/>
      <c r="AJ873" s="872"/>
      <c r="AK873" s="872"/>
      <c r="AL873" s="872"/>
      <c r="AM873" s="872"/>
      <c r="AN873" s="872"/>
      <c r="AO873" s="872"/>
      <c r="AP873" s="872"/>
      <c r="AQ873" s="872"/>
      <c r="AR873" s="872"/>
      <c r="AS873" s="872"/>
      <c r="AT873" s="872"/>
      <c r="AU873" s="872"/>
      <c r="AV873" s="872"/>
      <c r="AW873" s="872"/>
      <c r="AX873" s="872"/>
      <c r="AY873" s="872"/>
      <c r="AZ873" s="872"/>
      <c r="BA873" s="872">
        <v>9701.56</v>
      </c>
      <c r="BB873" s="872">
        <v>9701.56</v>
      </c>
      <c r="BC873" s="872">
        <v>9701.56</v>
      </c>
      <c r="BD873" s="872">
        <v>9701.56</v>
      </c>
      <c r="BE873" s="872">
        <v>9701.56</v>
      </c>
      <c r="BF873" s="872">
        <v>9701.56</v>
      </c>
      <c r="BG873" s="872">
        <v>9701.56</v>
      </c>
      <c r="BH873" s="872">
        <v>9701.56</v>
      </c>
      <c r="BI873" s="872">
        <v>9701.56</v>
      </c>
      <c r="BJ873" s="872">
        <v>9701.56</v>
      </c>
      <c r="BK873" s="872">
        <v>9701.56</v>
      </c>
      <c r="BL873" s="872">
        <v>9701.56</v>
      </c>
      <c r="BM873" s="872">
        <v>9701.56</v>
      </c>
      <c r="BN873" s="872">
        <v>9701.56</v>
      </c>
      <c r="BO873" s="872">
        <v>9701.56</v>
      </c>
      <c r="BP873" s="872">
        <v>9701.56</v>
      </c>
      <c r="BQ873" s="872">
        <v>9701.56</v>
      </c>
      <c r="BR873" s="872">
        <v>9701.56</v>
      </c>
      <c r="BS873" s="872">
        <v>9701.56</v>
      </c>
      <c r="BT873" s="872">
        <v>9701.56</v>
      </c>
      <c r="BU873" s="872">
        <v>9701.56</v>
      </c>
      <c r="BV873" s="872">
        <v>9701.56</v>
      </c>
      <c r="BW873" s="872">
        <v>9701.56</v>
      </c>
      <c r="BX873" s="872">
        <v>9701.56</v>
      </c>
      <c r="BY873" s="872">
        <v>9701.56</v>
      </c>
      <c r="BZ873" s="872">
        <v>9701.56</v>
      </c>
      <c r="CA873" s="872"/>
      <c r="CB873" s="872">
        <v>3.74</v>
      </c>
      <c r="CC873" s="872">
        <v>3.74</v>
      </c>
      <c r="CD873" s="872">
        <v>3.74</v>
      </c>
      <c r="CE873" s="872">
        <v>3.74</v>
      </c>
      <c r="CF873" s="872">
        <v>3.74</v>
      </c>
      <c r="CG873" s="872">
        <v>3.74</v>
      </c>
      <c r="CH873" s="872">
        <v>3.74</v>
      </c>
      <c r="CI873" s="872">
        <v>3.74</v>
      </c>
      <c r="CJ873" s="872">
        <v>3.74</v>
      </c>
      <c r="CK873" s="872">
        <v>3.74</v>
      </c>
      <c r="CL873" s="872">
        <v>3.74</v>
      </c>
      <c r="CM873" s="872">
        <v>3.74</v>
      </c>
      <c r="CN873" s="872">
        <v>3.74</v>
      </c>
      <c r="CO873" s="872">
        <v>3.74</v>
      </c>
      <c r="CP873" s="872">
        <v>3.74</v>
      </c>
      <c r="CQ873" s="872">
        <v>3.74</v>
      </c>
      <c r="CR873" s="872">
        <v>3.74</v>
      </c>
      <c r="CS873" s="872">
        <v>3.74</v>
      </c>
      <c r="CT873" s="872">
        <v>3.74</v>
      </c>
      <c r="CU873" s="872">
        <v>3.74</v>
      </c>
      <c r="CV873" s="872">
        <v>3.74</v>
      </c>
      <c r="CW873" s="872">
        <v>3.74</v>
      </c>
      <c r="CX873" s="872">
        <v>3.74</v>
      </c>
      <c r="CY873" s="872">
        <v>3.74</v>
      </c>
      <c r="CZ873" s="872">
        <v>3.74</v>
      </c>
      <c r="DA873" s="872">
        <v>3.74</v>
      </c>
    </row>
    <row r="874" spans="2:105">
      <c r="B874" s="872"/>
      <c r="C874" s="873" t="s">
        <v>682</v>
      </c>
      <c r="D874" s="872"/>
      <c r="E874" s="872" t="s">
        <v>119</v>
      </c>
      <c r="F874" s="872" t="s">
        <v>820</v>
      </c>
      <c r="G874" s="872"/>
      <c r="H874" s="872">
        <v>2015</v>
      </c>
      <c r="I874" s="872"/>
      <c r="J874" s="872">
        <v>132159</v>
      </c>
      <c r="K874" s="872"/>
      <c r="L874" s="764" t="s">
        <v>384</v>
      </c>
      <c r="M874" s="872"/>
      <c r="N874" s="872"/>
      <c r="O874" s="872"/>
      <c r="P874" s="872"/>
      <c r="Q874" s="872"/>
      <c r="R874" s="872"/>
      <c r="S874" s="872"/>
      <c r="T874" s="872"/>
      <c r="U874" s="872" t="s">
        <v>764</v>
      </c>
      <c r="V874" s="872"/>
      <c r="W874" s="872">
        <v>42039</v>
      </c>
      <c r="X874" s="872"/>
      <c r="Y874" s="872"/>
      <c r="Z874" s="872"/>
      <c r="AA874" s="872"/>
      <c r="AB874" s="872"/>
      <c r="AC874" s="872"/>
      <c r="AD874" s="872"/>
      <c r="AE874" s="872"/>
      <c r="AF874" s="872"/>
      <c r="AG874" s="872"/>
      <c r="AH874" s="872"/>
      <c r="AI874" s="872"/>
      <c r="AJ874" s="872"/>
      <c r="AK874" s="872"/>
      <c r="AL874" s="872"/>
      <c r="AM874" s="872"/>
      <c r="AN874" s="872"/>
      <c r="AO874" s="872"/>
      <c r="AP874" s="872"/>
      <c r="AQ874" s="872"/>
      <c r="AR874" s="872"/>
      <c r="AS874" s="872"/>
      <c r="AT874" s="872"/>
      <c r="AU874" s="872"/>
      <c r="AV874" s="872"/>
      <c r="AW874" s="872"/>
      <c r="AX874" s="872"/>
      <c r="AY874" s="872"/>
      <c r="AZ874" s="872"/>
      <c r="BA874" s="872">
        <v>4857.6000000000004</v>
      </c>
      <c r="BB874" s="872">
        <v>4857.6000000000004</v>
      </c>
      <c r="BC874" s="872">
        <v>4857.6000000000004</v>
      </c>
      <c r="BD874" s="872">
        <v>4857.6000000000004</v>
      </c>
      <c r="BE874" s="872">
        <v>4857.6000000000004</v>
      </c>
      <c r="BF874" s="872">
        <v>4857.6000000000004</v>
      </c>
      <c r="BG874" s="872">
        <v>4857.6000000000004</v>
      </c>
      <c r="BH874" s="872">
        <v>4857.6000000000004</v>
      </c>
      <c r="BI874" s="872">
        <v>4857.6000000000004</v>
      </c>
      <c r="BJ874" s="872">
        <v>4857.6000000000004</v>
      </c>
      <c r="BK874" s="872">
        <v>4857.6000000000004</v>
      </c>
      <c r="BL874" s="872">
        <v>4857.6000000000004</v>
      </c>
      <c r="BM874" s="872">
        <v>4857.6000000000004</v>
      </c>
      <c r="BN874" s="872">
        <v>4857.6000000000004</v>
      </c>
      <c r="BO874" s="872">
        <v>4857.6000000000004</v>
      </c>
      <c r="BP874" s="872">
        <v>4857.6000000000004</v>
      </c>
      <c r="BQ874" s="872">
        <v>4857.6000000000004</v>
      </c>
      <c r="BR874" s="872">
        <v>4857.6000000000004</v>
      </c>
      <c r="BS874" s="872">
        <v>4857.6000000000004</v>
      </c>
      <c r="BT874" s="872">
        <v>4857.6000000000004</v>
      </c>
      <c r="BU874" s="872">
        <v>4857.6000000000004</v>
      </c>
      <c r="BV874" s="872">
        <v>4857.6000000000004</v>
      </c>
      <c r="BW874" s="872">
        <v>4857.6000000000004</v>
      </c>
      <c r="BX874" s="872">
        <v>4857.6000000000004</v>
      </c>
      <c r="BY874" s="872">
        <v>4857.6000000000004</v>
      </c>
      <c r="BZ874" s="872">
        <v>4857.6000000000004</v>
      </c>
      <c r="CA874" s="872"/>
      <c r="CB874" s="872">
        <v>1.012</v>
      </c>
      <c r="CC874" s="872">
        <v>1.012</v>
      </c>
      <c r="CD874" s="872">
        <v>1.012</v>
      </c>
      <c r="CE874" s="872">
        <v>1.012</v>
      </c>
      <c r="CF874" s="872">
        <v>1.012</v>
      </c>
      <c r="CG874" s="872">
        <v>1.012</v>
      </c>
      <c r="CH874" s="872">
        <v>1.012</v>
      </c>
      <c r="CI874" s="872">
        <v>1.012</v>
      </c>
      <c r="CJ874" s="872">
        <v>1.012</v>
      </c>
      <c r="CK874" s="872">
        <v>1.012</v>
      </c>
      <c r="CL874" s="872">
        <v>1.012</v>
      </c>
      <c r="CM874" s="872">
        <v>1.012</v>
      </c>
      <c r="CN874" s="872">
        <v>1.012</v>
      </c>
      <c r="CO874" s="872">
        <v>1.012</v>
      </c>
      <c r="CP874" s="872">
        <v>1.012</v>
      </c>
      <c r="CQ874" s="872">
        <v>1.012</v>
      </c>
      <c r="CR874" s="872">
        <v>1.012</v>
      </c>
      <c r="CS874" s="872">
        <v>1.012</v>
      </c>
      <c r="CT874" s="872">
        <v>1.012</v>
      </c>
      <c r="CU874" s="872">
        <v>1.012</v>
      </c>
      <c r="CV874" s="872">
        <v>1.012</v>
      </c>
      <c r="CW874" s="872">
        <v>1.012</v>
      </c>
      <c r="CX874" s="872">
        <v>1.012</v>
      </c>
      <c r="CY874" s="872">
        <v>1.012</v>
      </c>
      <c r="CZ874" s="872">
        <v>1.012</v>
      </c>
      <c r="DA874" s="872">
        <v>1.012</v>
      </c>
    </row>
    <row r="875" spans="2:105">
      <c r="B875" s="872"/>
      <c r="C875" s="873" t="s">
        <v>682</v>
      </c>
      <c r="D875" s="872"/>
      <c r="E875" s="872" t="s">
        <v>119</v>
      </c>
      <c r="F875" s="872" t="s">
        <v>820</v>
      </c>
      <c r="G875" s="872"/>
      <c r="H875" s="872">
        <v>2015</v>
      </c>
      <c r="I875" s="872"/>
      <c r="J875" s="872">
        <v>127543</v>
      </c>
      <c r="K875" s="872"/>
      <c r="L875" s="764" t="s">
        <v>384</v>
      </c>
      <c r="M875" s="872"/>
      <c r="N875" s="872"/>
      <c r="O875" s="872"/>
      <c r="P875" s="872"/>
      <c r="Q875" s="872"/>
      <c r="R875" s="872"/>
      <c r="S875" s="872"/>
      <c r="T875" s="872"/>
      <c r="U875" s="872" t="s">
        <v>765</v>
      </c>
      <c r="V875" s="872"/>
      <c r="W875" s="872">
        <v>42354</v>
      </c>
      <c r="X875" s="872"/>
      <c r="Y875" s="872"/>
      <c r="Z875" s="872"/>
      <c r="AA875" s="872"/>
      <c r="AB875" s="872"/>
      <c r="AC875" s="872"/>
      <c r="AD875" s="872"/>
      <c r="AE875" s="872"/>
      <c r="AF875" s="872"/>
      <c r="AG875" s="872"/>
      <c r="AH875" s="872"/>
      <c r="AI875" s="872"/>
      <c r="AJ875" s="872"/>
      <c r="AK875" s="872"/>
      <c r="AL875" s="872"/>
      <c r="AM875" s="872"/>
      <c r="AN875" s="872"/>
      <c r="AO875" s="872"/>
      <c r="AP875" s="872"/>
      <c r="AQ875" s="872"/>
      <c r="AR875" s="872"/>
      <c r="AS875" s="872"/>
      <c r="AT875" s="872"/>
      <c r="AU875" s="872"/>
      <c r="AV875" s="872"/>
      <c r="AW875" s="872"/>
      <c r="AX875" s="872"/>
      <c r="AY875" s="872"/>
      <c r="AZ875" s="872"/>
      <c r="BA875" s="872">
        <v>0</v>
      </c>
      <c r="BB875" s="872">
        <v>0</v>
      </c>
      <c r="BC875" s="872">
        <v>0</v>
      </c>
      <c r="BD875" s="872">
        <v>0</v>
      </c>
      <c r="BE875" s="872">
        <v>0</v>
      </c>
      <c r="BF875" s="872">
        <v>0</v>
      </c>
      <c r="BG875" s="872">
        <v>0</v>
      </c>
      <c r="BH875" s="872">
        <v>0</v>
      </c>
      <c r="BI875" s="872">
        <v>0</v>
      </c>
      <c r="BJ875" s="872">
        <v>0</v>
      </c>
      <c r="BK875" s="872">
        <v>0</v>
      </c>
      <c r="BL875" s="872">
        <v>0</v>
      </c>
      <c r="BM875" s="872">
        <v>0</v>
      </c>
      <c r="BN875" s="872">
        <v>0</v>
      </c>
      <c r="BO875" s="872">
        <v>0</v>
      </c>
      <c r="BP875" s="872">
        <v>0</v>
      </c>
      <c r="BQ875" s="872">
        <v>0</v>
      </c>
      <c r="BR875" s="872">
        <v>0</v>
      </c>
      <c r="BS875" s="872">
        <v>0</v>
      </c>
      <c r="BT875" s="872">
        <v>0</v>
      </c>
      <c r="BU875" s="872">
        <v>0</v>
      </c>
      <c r="BV875" s="872">
        <v>0</v>
      </c>
      <c r="BW875" s="872">
        <v>0</v>
      </c>
      <c r="BX875" s="872">
        <v>0</v>
      </c>
      <c r="BY875" s="872">
        <v>0</v>
      </c>
      <c r="BZ875" s="872">
        <v>0</v>
      </c>
      <c r="CA875" s="872"/>
      <c r="CB875" s="872">
        <v>0</v>
      </c>
      <c r="CC875" s="872">
        <v>0</v>
      </c>
      <c r="CD875" s="872">
        <v>0</v>
      </c>
      <c r="CE875" s="872">
        <v>0</v>
      </c>
      <c r="CF875" s="872">
        <v>0</v>
      </c>
      <c r="CG875" s="872">
        <v>0</v>
      </c>
      <c r="CH875" s="872">
        <v>0</v>
      </c>
      <c r="CI875" s="872">
        <v>0</v>
      </c>
      <c r="CJ875" s="872">
        <v>0</v>
      </c>
      <c r="CK875" s="872">
        <v>0</v>
      </c>
      <c r="CL875" s="872">
        <v>0</v>
      </c>
      <c r="CM875" s="872">
        <v>0</v>
      </c>
      <c r="CN875" s="872">
        <v>0</v>
      </c>
      <c r="CO875" s="872">
        <v>0</v>
      </c>
      <c r="CP875" s="872">
        <v>0</v>
      </c>
      <c r="CQ875" s="872">
        <v>0</v>
      </c>
      <c r="CR875" s="872">
        <v>0</v>
      </c>
      <c r="CS875" s="872">
        <v>0</v>
      </c>
      <c r="CT875" s="872">
        <v>0</v>
      </c>
      <c r="CU875" s="872">
        <v>0</v>
      </c>
      <c r="CV875" s="872">
        <v>0</v>
      </c>
      <c r="CW875" s="872">
        <v>0</v>
      </c>
      <c r="CX875" s="872">
        <v>0</v>
      </c>
      <c r="CY875" s="872">
        <v>0</v>
      </c>
      <c r="CZ875" s="872">
        <v>0</v>
      </c>
      <c r="DA875" s="872">
        <v>0</v>
      </c>
    </row>
    <row r="876" spans="2:105">
      <c r="B876" s="872"/>
      <c r="C876" s="873" t="s">
        <v>682</v>
      </c>
      <c r="D876" s="872"/>
      <c r="E876" s="872" t="s">
        <v>119</v>
      </c>
      <c r="F876" s="872" t="s">
        <v>820</v>
      </c>
      <c r="G876" s="872"/>
      <c r="H876" s="872">
        <v>2015</v>
      </c>
      <c r="I876" s="872"/>
      <c r="J876" s="872">
        <v>142055</v>
      </c>
      <c r="K876" s="872"/>
      <c r="L876" s="764" t="s">
        <v>384</v>
      </c>
      <c r="M876" s="872"/>
      <c r="N876" s="872"/>
      <c r="O876" s="872"/>
      <c r="P876" s="872"/>
      <c r="Q876" s="872"/>
      <c r="R876" s="872"/>
      <c r="S876" s="872"/>
      <c r="T876" s="872"/>
      <c r="U876" s="872" t="s">
        <v>764</v>
      </c>
      <c r="V876" s="872"/>
      <c r="W876" s="872">
        <v>42124</v>
      </c>
      <c r="X876" s="872"/>
      <c r="Y876" s="872"/>
      <c r="Z876" s="872"/>
      <c r="AA876" s="872"/>
      <c r="AB876" s="872"/>
      <c r="AC876" s="872"/>
      <c r="AD876" s="872"/>
      <c r="AE876" s="872"/>
      <c r="AF876" s="872"/>
      <c r="AG876" s="872"/>
      <c r="AH876" s="872"/>
      <c r="AI876" s="872"/>
      <c r="AJ876" s="872"/>
      <c r="AK876" s="872"/>
      <c r="AL876" s="872"/>
      <c r="AM876" s="872"/>
      <c r="AN876" s="872"/>
      <c r="AO876" s="872"/>
      <c r="AP876" s="872"/>
      <c r="AQ876" s="872"/>
      <c r="AR876" s="872"/>
      <c r="AS876" s="872"/>
      <c r="AT876" s="872"/>
      <c r="AU876" s="872"/>
      <c r="AV876" s="872"/>
      <c r="AW876" s="872"/>
      <c r="AX876" s="872"/>
      <c r="AY876" s="872"/>
      <c r="AZ876" s="872"/>
      <c r="BA876" s="872">
        <v>0</v>
      </c>
      <c r="BB876" s="872">
        <v>0</v>
      </c>
      <c r="BC876" s="872">
        <v>0</v>
      </c>
      <c r="BD876" s="872">
        <v>0</v>
      </c>
      <c r="BE876" s="872">
        <v>0</v>
      </c>
      <c r="BF876" s="872">
        <v>0</v>
      </c>
      <c r="BG876" s="872">
        <v>0</v>
      </c>
      <c r="BH876" s="872">
        <v>0</v>
      </c>
      <c r="BI876" s="872">
        <v>0</v>
      </c>
      <c r="BJ876" s="872">
        <v>0</v>
      </c>
      <c r="BK876" s="872">
        <v>0</v>
      </c>
      <c r="BL876" s="872">
        <v>0</v>
      </c>
      <c r="BM876" s="872">
        <v>0</v>
      </c>
      <c r="BN876" s="872">
        <v>0</v>
      </c>
      <c r="BO876" s="872">
        <v>0</v>
      </c>
      <c r="BP876" s="872">
        <v>0</v>
      </c>
      <c r="BQ876" s="872">
        <v>0</v>
      </c>
      <c r="BR876" s="872">
        <v>0</v>
      </c>
      <c r="BS876" s="872">
        <v>0</v>
      </c>
      <c r="BT876" s="872">
        <v>0</v>
      </c>
      <c r="BU876" s="872">
        <v>0</v>
      </c>
      <c r="BV876" s="872">
        <v>0</v>
      </c>
      <c r="BW876" s="872">
        <v>0</v>
      </c>
      <c r="BX876" s="872">
        <v>0</v>
      </c>
      <c r="BY876" s="872">
        <v>0</v>
      </c>
      <c r="BZ876" s="872">
        <v>0</v>
      </c>
      <c r="CA876" s="872"/>
      <c r="CB876" s="872">
        <v>0</v>
      </c>
      <c r="CC876" s="872">
        <v>0</v>
      </c>
      <c r="CD876" s="872">
        <v>0</v>
      </c>
      <c r="CE876" s="872">
        <v>0</v>
      </c>
      <c r="CF876" s="872">
        <v>0</v>
      </c>
      <c r="CG876" s="872">
        <v>0</v>
      </c>
      <c r="CH876" s="872">
        <v>0</v>
      </c>
      <c r="CI876" s="872">
        <v>0</v>
      </c>
      <c r="CJ876" s="872">
        <v>0</v>
      </c>
      <c r="CK876" s="872">
        <v>0</v>
      </c>
      <c r="CL876" s="872">
        <v>0</v>
      </c>
      <c r="CM876" s="872">
        <v>0</v>
      </c>
      <c r="CN876" s="872">
        <v>0</v>
      </c>
      <c r="CO876" s="872">
        <v>0</v>
      </c>
      <c r="CP876" s="872">
        <v>0</v>
      </c>
      <c r="CQ876" s="872">
        <v>0</v>
      </c>
      <c r="CR876" s="872">
        <v>0</v>
      </c>
      <c r="CS876" s="872">
        <v>0</v>
      </c>
      <c r="CT876" s="872">
        <v>0</v>
      </c>
      <c r="CU876" s="872">
        <v>0</v>
      </c>
      <c r="CV876" s="872">
        <v>0</v>
      </c>
      <c r="CW876" s="872">
        <v>0</v>
      </c>
      <c r="CX876" s="872">
        <v>0</v>
      </c>
      <c r="CY876" s="872">
        <v>0</v>
      </c>
      <c r="CZ876" s="872">
        <v>0</v>
      </c>
      <c r="DA876" s="872">
        <v>0</v>
      </c>
    </row>
    <row r="877" spans="2:105">
      <c r="B877" s="872"/>
      <c r="C877" s="873" t="s">
        <v>682</v>
      </c>
      <c r="D877" s="872"/>
      <c r="E877" s="872" t="s">
        <v>119</v>
      </c>
      <c r="F877" s="872" t="s">
        <v>820</v>
      </c>
      <c r="G877" s="872"/>
      <c r="H877" s="872">
        <v>2015</v>
      </c>
      <c r="I877" s="872"/>
      <c r="J877" s="872">
        <v>145934</v>
      </c>
      <c r="K877" s="872"/>
      <c r="L877" s="764" t="s">
        <v>384</v>
      </c>
      <c r="M877" s="872"/>
      <c r="N877" s="872"/>
      <c r="O877" s="872"/>
      <c r="P877" s="872"/>
      <c r="Q877" s="872"/>
      <c r="R877" s="872"/>
      <c r="S877" s="872"/>
      <c r="T877" s="872"/>
      <c r="U877" s="872" t="s">
        <v>763</v>
      </c>
      <c r="V877" s="872"/>
      <c r="W877" s="872">
        <v>42355</v>
      </c>
      <c r="X877" s="872"/>
      <c r="Y877" s="872"/>
      <c r="Z877" s="872"/>
      <c r="AA877" s="872"/>
      <c r="AB877" s="872"/>
      <c r="AC877" s="872"/>
      <c r="AD877" s="872"/>
      <c r="AE877" s="872"/>
      <c r="AF877" s="872"/>
      <c r="AG877" s="872"/>
      <c r="AH877" s="872"/>
      <c r="AI877" s="872"/>
      <c r="AJ877" s="872"/>
      <c r="AK877" s="872"/>
      <c r="AL877" s="872"/>
      <c r="AM877" s="872"/>
      <c r="AN877" s="872"/>
      <c r="AO877" s="872"/>
      <c r="AP877" s="872"/>
      <c r="AQ877" s="872"/>
      <c r="AR877" s="872"/>
      <c r="AS877" s="872"/>
      <c r="AT877" s="872"/>
      <c r="AU877" s="872"/>
      <c r="AV877" s="872"/>
      <c r="AW877" s="872"/>
      <c r="AX877" s="872"/>
      <c r="AY877" s="872"/>
      <c r="AZ877" s="872"/>
      <c r="BA877" s="872">
        <v>0</v>
      </c>
      <c r="BB877" s="872">
        <v>0</v>
      </c>
      <c r="BC877" s="872">
        <v>0</v>
      </c>
      <c r="BD877" s="872">
        <v>0</v>
      </c>
      <c r="BE877" s="872">
        <v>0</v>
      </c>
      <c r="BF877" s="872">
        <v>0</v>
      </c>
      <c r="BG877" s="872">
        <v>0</v>
      </c>
      <c r="BH877" s="872">
        <v>0</v>
      </c>
      <c r="BI877" s="872">
        <v>0</v>
      </c>
      <c r="BJ877" s="872">
        <v>0</v>
      </c>
      <c r="BK877" s="872">
        <v>0</v>
      </c>
      <c r="BL877" s="872">
        <v>0</v>
      </c>
      <c r="BM877" s="872">
        <v>0</v>
      </c>
      <c r="BN877" s="872">
        <v>0</v>
      </c>
      <c r="BO877" s="872">
        <v>0</v>
      </c>
      <c r="BP877" s="872">
        <v>0</v>
      </c>
      <c r="BQ877" s="872">
        <v>0</v>
      </c>
      <c r="BR877" s="872">
        <v>0</v>
      </c>
      <c r="BS877" s="872">
        <v>0</v>
      </c>
      <c r="BT877" s="872">
        <v>0</v>
      </c>
      <c r="BU877" s="872">
        <v>0</v>
      </c>
      <c r="BV877" s="872">
        <v>0</v>
      </c>
      <c r="BW877" s="872">
        <v>0</v>
      </c>
      <c r="BX877" s="872">
        <v>0</v>
      </c>
      <c r="BY877" s="872">
        <v>0</v>
      </c>
      <c r="BZ877" s="872">
        <v>0</v>
      </c>
      <c r="CA877" s="872"/>
      <c r="CB877" s="872">
        <v>0</v>
      </c>
      <c r="CC877" s="872">
        <v>0</v>
      </c>
      <c r="CD877" s="872">
        <v>0</v>
      </c>
      <c r="CE877" s="872">
        <v>0</v>
      </c>
      <c r="CF877" s="872">
        <v>0</v>
      </c>
      <c r="CG877" s="872">
        <v>0</v>
      </c>
      <c r="CH877" s="872">
        <v>0</v>
      </c>
      <c r="CI877" s="872">
        <v>0</v>
      </c>
      <c r="CJ877" s="872">
        <v>0</v>
      </c>
      <c r="CK877" s="872">
        <v>0</v>
      </c>
      <c r="CL877" s="872">
        <v>0</v>
      </c>
      <c r="CM877" s="872">
        <v>0</v>
      </c>
      <c r="CN877" s="872">
        <v>0</v>
      </c>
      <c r="CO877" s="872">
        <v>0</v>
      </c>
      <c r="CP877" s="872">
        <v>0</v>
      </c>
      <c r="CQ877" s="872">
        <v>0</v>
      </c>
      <c r="CR877" s="872">
        <v>0</v>
      </c>
      <c r="CS877" s="872">
        <v>0</v>
      </c>
      <c r="CT877" s="872">
        <v>0</v>
      </c>
      <c r="CU877" s="872">
        <v>0</v>
      </c>
      <c r="CV877" s="872">
        <v>0</v>
      </c>
      <c r="CW877" s="872">
        <v>0</v>
      </c>
      <c r="CX877" s="872">
        <v>0</v>
      </c>
      <c r="CY877" s="872">
        <v>0</v>
      </c>
      <c r="CZ877" s="872">
        <v>0</v>
      </c>
      <c r="DA877" s="872">
        <v>0</v>
      </c>
    </row>
    <row r="878" spans="2:105">
      <c r="B878" s="872"/>
      <c r="C878" s="873" t="s">
        <v>682</v>
      </c>
      <c r="D878" s="872"/>
      <c r="E878" s="872" t="s">
        <v>119</v>
      </c>
      <c r="F878" s="872" t="s">
        <v>820</v>
      </c>
      <c r="G878" s="872"/>
      <c r="H878" s="872">
        <v>2015</v>
      </c>
      <c r="I878" s="872"/>
      <c r="J878" s="872">
        <v>146386</v>
      </c>
      <c r="K878" s="872"/>
      <c r="L878" s="764" t="s">
        <v>384</v>
      </c>
      <c r="M878" s="872"/>
      <c r="N878" s="872"/>
      <c r="O878" s="872"/>
      <c r="P878" s="872"/>
      <c r="Q878" s="872"/>
      <c r="R878" s="872"/>
      <c r="S878" s="872"/>
      <c r="T878" s="872"/>
      <c r="U878" s="872" t="s">
        <v>764</v>
      </c>
      <c r="V878" s="872"/>
      <c r="W878" s="872">
        <v>42292</v>
      </c>
      <c r="X878" s="872"/>
      <c r="Y878" s="872"/>
      <c r="Z878" s="872"/>
      <c r="AA878" s="872"/>
      <c r="AB878" s="872"/>
      <c r="AC878" s="872"/>
      <c r="AD878" s="872"/>
      <c r="AE878" s="872"/>
      <c r="AF878" s="872"/>
      <c r="AG878" s="872"/>
      <c r="AH878" s="872"/>
      <c r="AI878" s="872"/>
      <c r="AJ878" s="872"/>
      <c r="AK878" s="872"/>
      <c r="AL878" s="872"/>
      <c r="AM878" s="872"/>
      <c r="AN878" s="872"/>
      <c r="AO878" s="872"/>
      <c r="AP878" s="872"/>
      <c r="AQ878" s="872"/>
      <c r="AR878" s="872"/>
      <c r="AS878" s="872"/>
      <c r="AT878" s="872"/>
      <c r="AU878" s="872"/>
      <c r="AV878" s="872"/>
      <c r="AW878" s="872"/>
      <c r="AX878" s="872"/>
      <c r="AY878" s="872"/>
      <c r="AZ878" s="872"/>
      <c r="BA878" s="872">
        <v>0</v>
      </c>
      <c r="BB878" s="872">
        <v>0</v>
      </c>
      <c r="BC878" s="872">
        <v>0</v>
      </c>
      <c r="BD878" s="872">
        <v>0</v>
      </c>
      <c r="BE878" s="872">
        <v>0</v>
      </c>
      <c r="BF878" s="872">
        <v>0</v>
      </c>
      <c r="BG878" s="872">
        <v>0</v>
      </c>
      <c r="BH878" s="872">
        <v>0</v>
      </c>
      <c r="BI878" s="872">
        <v>0</v>
      </c>
      <c r="BJ878" s="872">
        <v>0</v>
      </c>
      <c r="BK878" s="872">
        <v>0</v>
      </c>
      <c r="BL878" s="872">
        <v>0</v>
      </c>
      <c r="BM878" s="872">
        <v>0</v>
      </c>
      <c r="BN878" s="872">
        <v>0</v>
      </c>
      <c r="BO878" s="872">
        <v>0</v>
      </c>
      <c r="BP878" s="872">
        <v>0</v>
      </c>
      <c r="BQ878" s="872">
        <v>0</v>
      </c>
      <c r="BR878" s="872">
        <v>0</v>
      </c>
      <c r="BS878" s="872">
        <v>0</v>
      </c>
      <c r="BT878" s="872">
        <v>0</v>
      </c>
      <c r="BU878" s="872">
        <v>0</v>
      </c>
      <c r="BV878" s="872">
        <v>0</v>
      </c>
      <c r="BW878" s="872">
        <v>0</v>
      </c>
      <c r="BX878" s="872">
        <v>0</v>
      </c>
      <c r="BY878" s="872">
        <v>0</v>
      </c>
      <c r="BZ878" s="872">
        <v>0</v>
      </c>
      <c r="CA878" s="872"/>
      <c r="CB878" s="872">
        <v>0</v>
      </c>
      <c r="CC878" s="872">
        <v>0</v>
      </c>
      <c r="CD878" s="872">
        <v>0</v>
      </c>
      <c r="CE878" s="872">
        <v>0</v>
      </c>
      <c r="CF878" s="872">
        <v>0</v>
      </c>
      <c r="CG878" s="872">
        <v>0</v>
      </c>
      <c r="CH878" s="872">
        <v>0</v>
      </c>
      <c r="CI878" s="872">
        <v>0</v>
      </c>
      <c r="CJ878" s="872">
        <v>0</v>
      </c>
      <c r="CK878" s="872">
        <v>0</v>
      </c>
      <c r="CL878" s="872">
        <v>0</v>
      </c>
      <c r="CM878" s="872">
        <v>0</v>
      </c>
      <c r="CN878" s="872">
        <v>0</v>
      </c>
      <c r="CO878" s="872">
        <v>0</v>
      </c>
      <c r="CP878" s="872">
        <v>0</v>
      </c>
      <c r="CQ878" s="872">
        <v>0</v>
      </c>
      <c r="CR878" s="872">
        <v>0</v>
      </c>
      <c r="CS878" s="872">
        <v>0</v>
      </c>
      <c r="CT878" s="872">
        <v>0</v>
      </c>
      <c r="CU878" s="872">
        <v>0</v>
      </c>
      <c r="CV878" s="872">
        <v>0</v>
      </c>
      <c r="CW878" s="872">
        <v>0</v>
      </c>
      <c r="CX878" s="872">
        <v>0</v>
      </c>
      <c r="CY878" s="872">
        <v>0</v>
      </c>
      <c r="CZ878" s="872">
        <v>0</v>
      </c>
      <c r="DA878" s="872">
        <v>0</v>
      </c>
    </row>
    <row r="879" spans="2:105">
      <c r="B879" s="872"/>
      <c r="C879" s="873" t="s">
        <v>682</v>
      </c>
      <c r="D879" s="872"/>
      <c r="E879" s="872" t="s">
        <v>119</v>
      </c>
      <c r="F879" s="872" t="s">
        <v>820</v>
      </c>
      <c r="G879" s="872"/>
      <c r="H879" s="872">
        <v>2015</v>
      </c>
      <c r="I879" s="872"/>
      <c r="J879" s="872">
        <v>146900</v>
      </c>
      <c r="K879" s="872"/>
      <c r="L879" s="764" t="s">
        <v>384</v>
      </c>
      <c r="M879" s="872"/>
      <c r="N879" s="872"/>
      <c r="O879" s="872"/>
      <c r="P879" s="872"/>
      <c r="Q879" s="872"/>
      <c r="R879" s="872"/>
      <c r="S879" s="872"/>
      <c r="T879" s="872"/>
      <c r="U879" s="872" t="s">
        <v>765</v>
      </c>
      <c r="V879" s="872"/>
      <c r="W879" s="872">
        <v>42292</v>
      </c>
      <c r="X879" s="872"/>
      <c r="Y879" s="872"/>
      <c r="Z879" s="872"/>
      <c r="AA879" s="872"/>
      <c r="AB879" s="872"/>
      <c r="AC879" s="872"/>
      <c r="AD879" s="872"/>
      <c r="AE879" s="872"/>
      <c r="AF879" s="872"/>
      <c r="AG879" s="872"/>
      <c r="AH879" s="872"/>
      <c r="AI879" s="872"/>
      <c r="AJ879" s="872"/>
      <c r="AK879" s="872"/>
      <c r="AL879" s="872"/>
      <c r="AM879" s="872"/>
      <c r="AN879" s="872"/>
      <c r="AO879" s="872"/>
      <c r="AP879" s="872"/>
      <c r="AQ879" s="872"/>
      <c r="AR879" s="872"/>
      <c r="AS879" s="872"/>
      <c r="AT879" s="872"/>
      <c r="AU879" s="872"/>
      <c r="AV879" s="872"/>
      <c r="AW879" s="872"/>
      <c r="AX879" s="872"/>
      <c r="AY879" s="872"/>
      <c r="AZ879" s="872"/>
      <c r="BA879" s="872">
        <v>0</v>
      </c>
      <c r="BB879" s="872">
        <v>0</v>
      </c>
      <c r="BC879" s="872">
        <v>0</v>
      </c>
      <c r="BD879" s="872">
        <v>0</v>
      </c>
      <c r="BE879" s="872">
        <v>0</v>
      </c>
      <c r="BF879" s="872">
        <v>0</v>
      </c>
      <c r="BG879" s="872">
        <v>0</v>
      </c>
      <c r="BH879" s="872">
        <v>0</v>
      </c>
      <c r="BI879" s="872">
        <v>0</v>
      </c>
      <c r="BJ879" s="872">
        <v>0</v>
      </c>
      <c r="BK879" s="872">
        <v>0</v>
      </c>
      <c r="BL879" s="872">
        <v>0</v>
      </c>
      <c r="BM879" s="872">
        <v>0</v>
      </c>
      <c r="BN879" s="872">
        <v>0</v>
      </c>
      <c r="BO879" s="872">
        <v>0</v>
      </c>
      <c r="BP879" s="872">
        <v>0</v>
      </c>
      <c r="BQ879" s="872">
        <v>0</v>
      </c>
      <c r="BR879" s="872">
        <v>0</v>
      </c>
      <c r="BS879" s="872">
        <v>0</v>
      </c>
      <c r="BT879" s="872">
        <v>0</v>
      </c>
      <c r="BU879" s="872">
        <v>0</v>
      </c>
      <c r="BV879" s="872">
        <v>0</v>
      </c>
      <c r="BW879" s="872">
        <v>0</v>
      </c>
      <c r="BX879" s="872">
        <v>0</v>
      </c>
      <c r="BY879" s="872">
        <v>0</v>
      </c>
      <c r="BZ879" s="872">
        <v>0</v>
      </c>
      <c r="CA879" s="872"/>
      <c r="CB879" s="872">
        <v>0</v>
      </c>
      <c r="CC879" s="872">
        <v>0</v>
      </c>
      <c r="CD879" s="872">
        <v>0</v>
      </c>
      <c r="CE879" s="872">
        <v>0</v>
      </c>
      <c r="CF879" s="872">
        <v>0</v>
      </c>
      <c r="CG879" s="872">
        <v>0</v>
      </c>
      <c r="CH879" s="872">
        <v>0</v>
      </c>
      <c r="CI879" s="872">
        <v>0</v>
      </c>
      <c r="CJ879" s="872">
        <v>0</v>
      </c>
      <c r="CK879" s="872">
        <v>0</v>
      </c>
      <c r="CL879" s="872">
        <v>0</v>
      </c>
      <c r="CM879" s="872">
        <v>0</v>
      </c>
      <c r="CN879" s="872">
        <v>0</v>
      </c>
      <c r="CO879" s="872">
        <v>0</v>
      </c>
      <c r="CP879" s="872">
        <v>0</v>
      </c>
      <c r="CQ879" s="872">
        <v>0</v>
      </c>
      <c r="CR879" s="872">
        <v>0</v>
      </c>
      <c r="CS879" s="872">
        <v>0</v>
      </c>
      <c r="CT879" s="872">
        <v>0</v>
      </c>
      <c r="CU879" s="872">
        <v>0</v>
      </c>
      <c r="CV879" s="872">
        <v>0</v>
      </c>
      <c r="CW879" s="872">
        <v>0</v>
      </c>
      <c r="CX879" s="872">
        <v>0</v>
      </c>
      <c r="CY879" s="872">
        <v>0</v>
      </c>
      <c r="CZ879" s="872">
        <v>0</v>
      </c>
      <c r="DA879" s="872">
        <v>0</v>
      </c>
    </row>
    <row r="880" spans="2:105">
      <c r="B880" s="872"/>
      <c r="C880" s="873" t="s">
        <v>682</v>
      </c>
      <c r="D880" s="872"/>
      <c r="E880" s="872" t="s">
        <v>119</v>
      </c>
      <c r="F880" s="872" t="s">
        <v>820</v>
      </c>
      <c r="G880" s="872"/>
      <c r="H880" s="872">
        <v>2015</v>
      </c>
      <c r="I880" s="872"/>
      <c r="J880" s="872">
        <v>149008</v>
      </c>
      <c r="K880" s="872"/>
      <c r="L880" s="764" t="s">
        <v>384</v>
      </c>
      <c r="M880" s="872"/>
      <c r="N880" s="872"/>
      <c r="O880" s="872"/>
      <c r="P880" s="872"/>
      <c r="Q880" s="872"/>
      <c r="R880" s="872"/>
      <c r="S880" s="872"/>
      <c r="T880" s="872"/>
      <c r="U880" s="872" t="s">
        <v>764</v>
      </c>
      <c r="V880" s="872"/>
      <c r="W880" s="872">
        <v>42307</v>
      </c>
      <c r="X880" s="872"/>
      <c r="Y880" s="872"/>
      <c r="Z880" s="872"/>
      <c r="AA880" s="872"/>
      <c r="AB880" s="872"/>
      <c r="AC880" s="872"/>
      <c r="AD880" s="872"/>
      <c r="AE880" s="872"/>
      <c r="AF880" s="872"/>
      <c r="AG880" s="872"/>
      <c r="AH880" s="872"/>
      <c r="AI880" s="872"/>
      <c r="AJ880" s="872"/>
      <c r="AK880" s="872"/>
      <c r="AL880" s="872"/>
      <c r="AM880" s="872"/>
      <c r="AN880" s="872"/>
      <c r="AO880" s="872"/>
      <c r="AP880" s="872"/>
      <c r="AQ880" s="872"/>
      <c r="AR880" s="872"/>
      <c r="AS880" s="872"/>
      <c r="AT880" s="872"/>
      <c r="AU880" s="872"/>
      <c r="AV880" s="872"/>
      <c r="AW880" s="872"/>
      <c r="AX880" s="872"/>
      <c r="AY880" s="872"/>
      <c r="AZ880" s="872"/>
      <c r="BA880" s="872">
        <v>0</v>
      </c>
      <c r="BB880" s="872">
        <v>0</v>
      </c>
      <c r="BC880" s="872">
        <v>0</v>
      </c>
      <c r="BD880" s="872">
        <v>0</v>
      </c>
      <c r="BE880" s="872">
        <v>0</v>
      </c>
      <c r="BF880" s="872">
        <v>0</v>
      </c>
      <c r="BG880" s="872">
        <v>0</v>
      </c>
      <c r="BH880" s="872">
        <v>0</v>
      </c>
      <c r="BI880" s="872">
        <v>0</v>
      </c>
      <c r="BJ880" s="872">
        <v>0</v>
      </c>
      <c r="BK880" s="872">
        <v>0</v>
      </c>
      <c r="BL880" s="872">
        <v>0</v>
      </c>
      <c r="BM880" s="872">
        <v>0</v>
      </c>
      <c r="BN880" s="872">
        <v>0</v>
      </c>
      <c r="BO880" s="872">
        <v>0</v>
      </c>
      <c r="BP880" s="872">
        <v>0</v>
      </c>
      <c r="BQ880" s="872">
        <v>0</v>
      </c>
      <c r="BR880" s="872">
        <v>0</v>
      </c>
      <c r="BS880" s="872">
        <v>0</v>
      </c>
      <c r="BT880" s="872">
        <v>0</v>
      </c>
      <c r="BU880" s="872">
        <v>0</v>
      </c>
      <c r="BV880" s="872">
        <v>0</v>
      </c>
      <c r="BW880" s="872">
        <v>0</v>
      </c>
      <c r="BX880" s="872">
        <v>0</v>
      </c>
      <c r="BY880" s="872">
        <v>0</v>
      </c>
      <c r="BZ880" s="872">
        <v>0</v>
      </c>
      <c r="CA880" s="872"/>
      <c r="CB880" s="872">
        <v>0</v>
      </c>
      <c r="CC880" s="872">
        <v>0</v>
      </c>
      <c r="CD880" s="872">
        <v>0</v>
      </c>
      <c r="CE880" s="872">
        <v>0</v>
      </c>
      <c r="CF880" s="872">
        <v>0</v>
      </c>
      <c r="CG880" s="872">
        <v>0</v>
      </c>
      <c r="CH880" s="872">
        <v>0</v>
      </c>
      <c r="CI880" s="872">
        <v>0</v>
      </c>
      <c r="CJ880" s="872">
        <v>0</v>
      </c>
      <c r="CK880" s="872">
        <v>0</v>
      </c>
      <c r="CL880" s="872">
        <v>0</v>
      </c>
      <c r="CM880" s="872">
        <v>0</v>
      </c>
      <c r="CN880" s="872">
        <v>0</v>
      </c>
      <c r="CO880" s="872">
        <v>0</v>
      </c>
      <c r="CP880" s="872">
        <v>0</v>
      </c>
      <c r="CQ880" s="872">
        <v>0</v>
      </c>
      <c r="CR880" s="872">
        <v>0</v>
      </c>
      <c r="CS880" s="872">
        <v>0</v>
      </c>
      <c r="CT880" s="872">
        <v>0</v>
      </c>
      <c r="CU880" s="872">
        <v>0</v>
      </c>
      <c r="CV880" s="872">
        <v>0</v>
      </c>
      <c r="CW880" s="872">
        <v>0</v>
      </c>
      <c r="CX880" s="872">
        <v>0</v>
      </c>
      <c r="CY880" s="872">
        <v>0</v>
      </c>
      <c r="CZ880" s="872">
        <v>0</v>
      </c>
      <c r="DA880" s="872">
        <v>0</v>
      </c>
    </row>
    <row r="881" spans="2:105">
      <c r="B881" s="872"/>
      <c r="C881" s="873" t="s">
        <v>682</v>
      </c>
      <c r="D881" s="872"/>
      <c r="E881" s="872" t="s">
        <v>119</v>
      </c>
      <c r="F881" s="872" t="s">
        <v>820</v>
      </c>
      <c r="G881" s="872"/>
      <c r="H881" s="872">
        <v>2015</v>
      </c>
      <c r="I881" s="872"/>
      <c r="J881" s="872">
        <v>149463</v>
      </c>
      <c r="K881" s="872"/>
      <c r="L881" s="764" t="s">
        <v>384</v>
      </c>
      <c r="M881" s="872"/>
      <c r="N881" s="872"/>
      <c r="O881" s="872"/>
      <c r="P881" s="872"/>
      <c r="Q881" s="872"/>
      <c r="R881" s="872"/>
      <c r="S881" s="872"/>
      <c r="T881" s="872"/>
      <c r="U881" s="872" t="s">
        <v>765</v>
      </c>
      <c r="V881" s="872"/>
      <c r="W881" s="872">
        <v>42299</v>
      </c>
      <c r="X881" s="872"/>
      <c r="Y881" s="872"/>
      <c r="Z881" s="872"/>
      <c r="AA881" s="872"/>
      <c r="AB881" s="872"/>
      <c r="AC881" s="872"/>
      <c r="AD881" s="872"/>
      <c r="AE881" s="872"/>
      <c r="AF881" s="872"/>
      <c r="AG881" s="872"/>
      <c r="AH881" s="872"/>
      <c r="AI881" s="872"/>
      <c r="AJ881" s="872"/>
      <c r="AK881" s="872"/>
      <c r="AL881" s="872"/>
      <c r="AM881" s="872"/>
      <c r="AN881" s="872"/>
      <c r="AO881" s="872"/>
      <c r="AP881" s="872"/>
      <c r="AQ881" s="872"/>
      <c r="AR881" s="872"/>
      <c r="AS881" s="872"/>
      <c r="AT881" s="872"/>
      <c r="AU881" s="872"/>
      <c r="AV881" s="872"/>
      <c r="AW881" s="872"/>
      <c r="AX881" s="872"/>
      <c r="AY881" s="872"/>
      <c r="AZ881" s="872"/>
      <c r="BA881" s="872">
        <v>0</v>
      </c>
      <c r="BB881" s="872">
        <v>0</v>
      </c>
      <c r="BC881" s="872">
        <v>0</v>
      </c>
      <c r="BD881" s="872">
        <v>0</v>
      </c>
      <c r="BE881" s="872">
        <v>0</v>
      </c>
      <c r="BF881" s="872">
        <v>0</v>
      </c>
      <c r="BG881" s="872">
        <v>0</v>
      </c>
      <c r="BH881" s="872">
        <v>0</v>
      </c>
      <c r="BI881" s="872">
        <v>0</v>
      </c>
      <c r="BJ881" s="872">
        <v>0</v>
      </c>
      <c r="BK881" s="872">
        <v>0</v>
      </c>
      <c r="BL881" s="872">
        <v>0</v>
      </c>
      <c r="BM881" s="872">
        <v>0</v>
      </c>
      <c r="BN881" s="872">
        <v>0</v>
      </c>
      <c r="BO881" s="872">
        <v>0</v>
      </c>
      <c r="BP881" s="872">
        <v>0</v>
      </c>
      <c r="BQ881" s="872">
        <v>0</v>
      </c>
      <c r="BR881" s="872">
        <v>0</v>
      </c>
      <c r="BS881" s="872">
        <v>0</v>
      </c>
      <c r="BT881" s="872">
        <v>0</v>
      </c>
      <c r="BU881" s="872">
        <v>0</v>
      </c>
      <c r="BV881" s="872">
        <v>0</v>
      </c>
      <c r="BW881" s="872">
        <v>0</v>
      </c>
      <c r="BX881" s="872">
        <v>0</v>
      </c>
      <c r="BY881" s="872">
        <v>0</v>
      </c>
      <c r="BZ881" s="872">
        <v>0</v>
      </c>
      <c r="CA881" s="872"/>
      <c r="CB881" s="872">
        <v>0</v>
      </c>
      <c r="CC881" s="872">
        <v>0</v>
      </c>
      <c r="CD881" s="872">
        <v>0</v>
      </c>
      <c r="CE881" s="872">
        <v>0</v>
      </c>
      <c r="CF881" s="872">
        <v>0</v>
      </c>
      <c r="CG881" s="872">
        <v>0</v>
      </c>
      <c r="CH881" s="872">
        <v>0</v>
      </c>
      <c r="CI881" s="872">
        <v>0</v>
      </c>
      <c r="CJ881" s="872">
        <v>0</v>
      </c>
      <c r="CK881" s="872">
        <v>0</v>
      </c>
      <c r="CL881" s="872">
        <v>0</v>
      </c>
      <c r="CM881" s="872">
        <v>0</v>
      </c>
      <c r="CN881" s="872">
        <v>0</v>
      </c>
      <c r="CO881" s="872">
        <v>0</v>
      </c>
      <c r="CP881" s="872">
        <v>0</v>
      </c>
      <c r="CQ881" s="872">
        <v>0</v>
      </c>
      <c r="CR881" s="872">
        <v>0</v>
      </c>
      <c r="CS881" s="872">
        <v>0</v>
      </c>
      <c r="CT881" s="872">
        <v>0</v>
      </c>
      <c r="CU881" s="872">
        <v>0</v>
      </c>
      <c r="CV881" s="872">
        <v>0</v>
      </c>
      <c r="CW881" s="872">
        <v>0</v>
      </c>
      <c r="CX881" s="872">
        <v>0</v>
      </c>
      <c r="CY881" s="872">
        <v>0</v>
      </c>
      <c r="CZ881" s="872">
        <v>0</v>
      </c>
      <c r="DA881" s="872">
        <v>0</v>
      </c>
    </row>
    <row r="882" spans="2:105">
      <c r="B882" s="872"/>
      <c r="C882" s="873" t="s">
        <v>682</v>
      </c>
      <c r="D882" s="872"/>
      <c r="E882" s="872" t="s">
        <v>119</v>
      </c>
      <c r="F882" s="872" t="s">
        <v>820</v>
      </c>
      <c r="G882" s="872"/>
      <c r="H882" s="872">
        <v>2015</v>
      </c>
      <c r="I882" s="872"/>
      <c r="J882" s="872">
        <v>150996</v>
      </c>
      <c r="K882" s="872"/>
      <c r="L882" s="764" t="s">
        <v>384</v>
      </c>
      <c r="M882" s="872"/>
      <c r="N882" s="872"/>
      <c r="O882" s="872"/>
      <c r="P882" s="872"/>
      <c r="Q882" s="872"/>
      <c r="R882" s="872"/>
      <c r="S882" s="872"/>
      <c r="T882" s="872"/>
      <c r="U882" s="872" t="s">
        <v>763</v>
      </c>
      <c r="V882" s="872"/>
      <c r="W882" s="872">
        <v>42369</v>
      </c>
      <c r="X882" s="872"/>
      <c r="Y882" s="872"/>
      <c r="Z882" s="872"/>
      <c r="AA882" s="872"/>
      <c r="AB882" s="872"/>
      <c r="AC882" s="872"/>
      <c r="AD882" s="872"/>
      <c r="AE882" s="872"/>
      <c r="AF882" s="872"/>
      <c r="AG882" s="872"/>
      <c r="AH882" s="872"/>
      <c r="AI882" s="872"/>
      <c r="AJ882" s="872"/>
      <c r="AK882" s="872"/>
      <c r="AL882" s="872"/>
      <c r="AM882" s="872"/>
      <c r="AN882" s="872"/>
      <c r="AO882" s="872"/>
      <c r="AP882" s="872"/>
      <c r="AQ882" s="872"/>
      <c r="AR882" s="872"/>
      <c r="AS882" s="872"/>
      <c r="AT882" s="872"/>
      <c r="AU882" s="872"/>
      <c r="AV882" s="872"/>
      <c r="AW882" s="872"/>
      <c r="AX882" s="872"/>
      <c r="AY882" s="872"/>
      <c r="AZ882" s="872"/>
      <c r="BA882" s="872">
        <v>0</v>
      </c>
      <c r="BB882" s="872">
        <v>0</v>
      </c>
      <c r="BC882" s="872">
        <v>0</v>
      </c>
      <c r="BD882" s="872">
        <v>0</v>
      </c>
      <c r="BE882" s="872">
        <v>0</v>
      </c>
      <c r="BF882" s="872">
        <v>0</v>
      </c>
      <c r="BG882" s="872">
        <v>0</v>
      </c>
      <c r="BH882" s="872">
        <v>0</v>
      </c>
      <c r="BI882" s="872">
        <v>0</v>
      </c>
      <c r="BJ882" s="872">
        <v>0</v>
      </c>
      <c r="BK882" s="872">
        <v>0</v>
      </c>
      <c r="BL882" s="872">
        <v>0</v>
      </c>
      <c r="BM882" s="872">
        <v>0</v>
      </c>
      <c r="BN882" s="872">
        <v>0</v>
      </c>
      <c r="BO882" s="872">
        <v>0</v>
      </c>
      <c r="BP882" s="872">
        <v>0</v>
      </c>
      <c r="BQ882" s="872">
        <v>0</v>
      </c>
      <c r="BR882" s="872">
        <v>0</v>
      </c>
      <c r="BS882" s="872">
        <v>0</v>
      </c>
      <c r="BT882" s="872">
        <v>0</v>
      </c>
      <c r="BU882" s="872">
        <v>0</v>
      </c>
      <c r="BV882" s="872">
        <v>0</v>
      </c>
      <c r="BW882" s="872">
        <v>0</v>
      </c>
      <c r="BX882" s="872">
        <v>0</v>
      </c>
      <c r="BY882" s="872">
        <v>0</v>
      </c>
      <c r="BZ882" s="872">
        <v>0</v>
      </c>
      <c r="CA882" s="872"/>
      <c r="CB882" s="872">
        <v>0</v>
      </c>
      <c r="CC882" s="872">
        <v>0</v>
      </c>
      <c r="CD882" s="872">
        <v>0</v>
      </c>
      <c r="CE882" s="872">
        <v>0</v>
      </c>
      <c r="CF882" s="872">
        <v>0</v>
      </c>
      <c r="CG882" s="872">
        <v>0</v>
      </c>
      <c r="CH882" s="872">
        <v>0</v>
      </c>
      <c r="CI882" s="872">
        <v>0</v>
      </c>
      <c r="CJ882" s="872">
        <v>0</v>
      </c>
      <c r="CK882" s="872">
        <v>0</v>
      </c>
      <c r="CL882" s="872">
        <v>0</v>
      </c>
      <c r="CM882" s="872">
        <v>0</v>
      </c>
      <c r="CN882" s="872">
        <v>0</v>
      </c>
      <c r="CO882" s="872">
        <v>0</v>
      </c>
      <c r="CP882" s="872">
        <v>0</v>
      </c>
      <c r="CQ882" s="872">
        <v>0</v>
      </c>
      <c r="CR882" s="872">
        <v>0</v>
      </c>
      <c r="CS882" s="872">
        <v>0</v>
      </c>
      <c r="CT882" s="872">
        <v>0</v>
      </c>
      <c r="CU882" s="872">
        <v>0</v>
      </c>
      <c r="CV882" s="872">
        <v>0</v>
      </c>
      <c r="CW882" s="872">
        <v>0</v>
      </c>
      <c r="CX882" s="872">
        <v>0</v>
      </c>
      <c r="CY882" s="872">
        <v>0</v>
      </c>
      <c r="CZ882" s="872">
        <v>0</v>
      </c>
      <c r="DA882" s="872">
        <v>0</v>
      </c>
    </row>
    <row r="883" spans="2:105">
      <c r="B883" s="872"/>
      <c r="C883" s="873" t="s">
        <v>682</v>
      </c>
      <c r="D883" s="872"/>
      <c r="E883" s="872" t="s">
        <v>119</v>
      </c>
      <c r="F883" s="872" t="s">
        <v>820</v>
      </c>
      <c r="G883" s="872"/>
      <c r="H883" s="872">
        <v>2015</v>
      </c>
      <c r="I883" s="872"/>
      <c r="J883" s="872">
        <v>152101</v>
      </c>
      <c r="K883" s="872"/>
      <c r="L883" s="764" t="s">
        <v>384</v>
      </c>
      <c r="M883" s="872"/>
      <c r="N883" s="872"/>
      <c r="O883" s="872"/>
      <c r="P883" s="872"/>
      <c r="Q883" s="872"/>
      <c r="R883" s="872"/>
      <c r="S883" s="872"/>
      <c r="T883" s="872"/>
      <c r="U883" s="872" t="s">
        <v>765</v>
      </c>
      <c r="V883" s="872"/>
      <c r="W883" s="872">
        <v>42321</v>
      </c>
      <c r="X883" s="872"/>
      <c r="Y883" s="872"/>
      <c r="Z883" s="872"/>
      <c r="AA883" s="872"/>
      <c r="AB883" s="872"/>
      <c r="AC883" s="872"/>
      <c r="AD883" s="872"/>
      <c r="AE883" s="872"/>
      <c r="AF883" s="872"/>
      <c r="AG883" s="872"/>
      <c r="AH883" s="872"/>
      <c r="AI883" s="872"/>
      <c r="AJ883" s="872"/>
      <c r="AK883" s="872"/>
      <c r="AL883" s="872"/>
      <c r="AM883" s="872"/>
      <c r="AN883" s="872"/>
      <c r="AO883" s="872"/>
      <c r="AP883" s="872"/>
      <c r="AQ883" s="872"/>
      <c r="AR883" s="872"/>
      <c r="AS883" s="872"/>
      <c r="AT883" s="872"/>
      <c r="AU883" s="872"/>
      <c r="AV883" s="872"/>
      <c r="AW883" s="872"/>
      <c r="AX883" s="872"/>
      <c r="AY883" s="872"/>
      <c r="AZ883" s="872"/>
      <c r="BA883" s="872">
        <v>0</v>
      </c>
      <c r="BB883" s="872">
        <v>0</v>
      </c>
      <c r="BC883" s="872">
        <v>0</v>
      </c>
      <c r="BD883" s="872">
        <v>0</v>
      </c>
      <c r="BE883" s="872">
        <v>0</v>
      </c>
      <c r="BF883" s="872">
        <v>0</v>
      </c>
      <c r="BG883" s="872">
        <v>0</v>
      </c>
      <c r="BH883" s="872">
        <v>0</v>
      </c>
      <c r="BI883" s="872">
        <v>0</v>
      </c>
      <c r="BJ883" s="872">
        <v>0</v>
      </c>
      <c r="BK883" s="872">
        <v>0</v>
      </c>
      <c r="BL883" s="872">
        <v>0</v>
      </c>
      <c r="BM883" s="872">
        <v>0</v>
      </c>
      <c r="BN883" s="872">
        <v>0</v>
      </c>
      <c r="BO883" s="872">
        <v>0</v>
      </c>
      <c r="BP883" s="872">
        <v>0</v>
      </c>
      <c r="BQ883" s="872">
        <v>0</v>
      </c>
      <c r="BR883" s="872">
        <v>0</v>
      </c>
      <c r="BS883" s="872">
        <v>0</v>
      </c>
      <c r="BT883" s="872">
        <v>0</v>
      </c>
      <c r="BU883" s="872">
        <v>0</v>
      </c>
      <c r="BV883" s="872">
        <v>0</v>
      </c>
      <c r="BW883" s="872">
        <v>0</v>
      </c>
      <c r="BX883" s="872">
        <v>0</v>
      </c>
      <c r="BY883" s="872">
        <v>0</v>
      </c>
      <c r="BZ883" s="872">
        <v>0</v>
      </c>
      <c r="CA883" s="872"/>
      <c r="CB883" s="872">
        <v>0</v>
      </c>
      <c r="CC883" s="872">
        <v>0</v>
      </c>
      <c r="CD883" s="872">
        <v>0</v>
      </c>
      <c r="CE883" s="872">
        <v>0</v>
      </c>
      <c r="CF883" s="872">
        <v>0</v>
      </c>
      <c r="CG883" s="872">
        <v>0</v>
      </c>
      <c r="CH883" s="872">
        <v>0</v>
      </c>
      <c r="CI883" s="872">
        <v>0</v>
      </c>
      <c r="CJ883" s="872">
        <v>0</v>
      </c>
      <c r="CK883" s="872">
        <v>0</v>
      </c>
      <c r="CL883" s="872">
        <v>0</v>
      </c>
      <c r="CM883" s="872">
        <v>0</v>
      </c>
      <c r="CN883" s="872">
        <v>0</v>
      </c>
      <c r="CO883" s="872">
        <v>0</v>
      </c>
      <c r="CP883" s="872">
        <v>0</v>
      </c>
      <c r="CQ883" s="872">
        <v>0</v>
      </c>
      <c r="CR883" s="872">
        <v>0</v>
      </c>
      <c r="CS883" s="872">
        <v>0</v>
      </c>
      <c r="CT883" s="872">
        <v>0</v>
      </c>
      <c r="CU883" s="872">
        <v>0</v>
      </c>
      <c r="CV883" s="872">
        <v>0</v>
      </c>
      <c r="CW883" s="872">
        <v>0</v>
      </c>
      <c r="CX883" s="872">
        <v>0</v>
      </c>
      <c r="CY883" s="872">
        <v>0</v>
      </c>
      <c r="CZ883" s="872">
        <v>0</v>
      </c>
      <c r="DA883" s="872">
        <v>0</v>
      </c>
    </row>
    <row r="884" spans="2:105">
      <c r="B884" s="872"/>
      <c r="C884" s="873" t="s">
        <v>682</v>
      </c>
      <c r="D884" s="872"/>
      <c r="E884" s="872" t="s">
        <v>119</v>
      </c>
      <c r="F884" s="872" t="s">
        <v>820</v>
      </c>
      <c r="G884" s="872"/>
      <c r="H884" s="872">
        <v>2015</v>
      </c>
      <c r="I884" s="872"/>
      <c r="J884" s="872">
        <v>154079</v>
      </c>
      <c r="K884" s="872"/>
      <c r="L884" s="764" t="s">
        <v>384</v>
      </c>
      <c r="M884" s="872"/>
      <c r="N884" s="872"/>
      <c r="O884" s="872"/>
      <c r="P884" s="872"/>
      <c r="Q884" s="872"/>
      <c r="R884" s="872"/>
      <c r="S884" s="872"/>
      <c r="T884" s="872"/>
      <c r="U884" s="872" t="s">
        <v>763</v>
      </c>
      <c r="V884" s="872"/>
      <c r="W884" s="872">
        <v>42339</v>
      </c>
      <c r="X884" s="872"/>
      <c r="Y884" s="872"/>
      <c r="Z884" s="872"/>
      <c r="AA884" s="872"/>
      <c r="AB884" s="872"/>
      <c r="AC884" s="872"/>
      <c r="AD884" s="872"/>
      <c r="AE884" s="872"/>
      <c r="AF884" s="872"/>
      <c r="AG884" s="872"/>
      <c r="AH884" s="872"/>
      <c r="AI884" s="872"/>
      <c r="AJ884" s="872"/>
      <c r="AK884" s="872"/>
      <c r="AL884" s="872"/>
      <c r="AM884" s="872"/>
      <c r="AN884" s="872"/>
      <c r="AO884" s="872"/>
      <c r="AP884" s="872"/>
      <c r="AQ884" s="872"/>
      <c r="AR884" s="872"/>
      <c r="AS884" s="872"/>
      <c r="AT884" s="872"/>
      <c r="AU884" s="872"/>
      <c r="AV884" s="872"/>
      <c r="AW884" s="872"/>
      <c r="AX884" s="872"/>
      <c r="AY884" s="872"/>
      <c r="AZ884" s="872"/>
      <c r="BA884" s="872">
        <v>0</v>
      </c>
      <c r="BB884" s="872">
        <v>0</v>
      </c>
      <c r="BC884" s="872">
        <v>0</v>
      </c>
      <c r="BD884" s="872">
        <v>0</v>
      </c>
      <c r="BE884" s="872">
        <v>0</v>
      </c>
      <c r="BF884" s="872">
        <v>0</v>
      </c>
      <c r="BG884" s="872">
        <v>0</v>
      </c>
      <c r="BH884" s="872">
        <v>0</v>
      </c>
      <c r="BI884" s="872">
        <v>0</v>
      </c>
      <c r="BJ884" s="872">
        <v>0</v>
      </c>
      <c r="BK884" s="872">
        <v>0</v>
      </c>
      <c r="BL884" s="872">
        <v>0</v>
      </c>
      <c r="BM884" s="872">
        <v>0</v>
      </c>
      <c r="BN884" s="872">
        <v>0</v>
      </c>
      <c r="BO884" s="872">
        <v>0</v>
      </c>
      <c r="BP884" s="872">
        <v>0</v>
      </c>
      <c r="BQ884" s="872">
        <v>0</v>
      </c>
      <c r="BR884" s="872">
        <v>0</v>
      </c>
      <c r="BS884" s="872">
        <v>0</v>
      </c>
      <c r="BT884" s="872">
        <v>0</v>
      </c>
      <c r="BU884" s="872">
        <v>0</v>
      </c>
      <c r="BV884" s="872">
        <v>0</v>
      </c>
      <c r="BW884" s="872">
        <v>0</v>
      </c>
      <c r="BX884" s="872">
        <v>0</v>
      </c>
      <c r="BY884" s="872">
        <v>0</v>
      </c>
      <c r="BZ884" s="872">
        <v>0</v>
      </c>
      <c r="CA884" s="872"/>
      <c r="CB884" s="872">
        <v>0</v>
      </c>
      <c r="CC884" s="872">
        <v>0</v>
      </c>
      <c r="CD884" s="872">
        <v>0</v>
      </c>
      <c r="CE884" s="872">
        <v>0</v>
      </c>
      <c r="CF884" s="872">
        <v>0</v>
      </c>
      <c r="CG884" s="872">
        <v>0</v>
      </c>
      <c r="CH884" s="872">
        <v>0</v>
      </c>
      <c r="CI884" s="872">
        <v>0</v>
      </c>
      <c r="CJ884" s="872">
        <v>0</v>
      </c>
      <c r="CK884" s="872">
        <v>0</v>
      </c>
      <c r="CL884" s="872">
        <v>0</v>
      </c>
      <c r="CM884" s="872">
        <v>0</v>
      </c>
      <c r="CN884" s="872">
        <v>0</v>
      </c>
      <c r="CO884" s="872">
        <v>0</v>
      </c>
      <c r="CP884" s="872">
        <v>0</v>
      </c>
      <c r="CQ884" s="872">
        <v>0</v>
      </c>
      <c r="CR884" s="872">
        <v>0</v>
      </c>
      <c r="CS884" s="872">
        <v>0</v>
      </c>
      <c r="CT884" s="872">
        <v>0</v>
      </c>
      <c r="CU884" s="872">
        <v>0</v>
      </c>
      <c r="CV884" s="872">
        <v>0</v>
      </c>
      <c r="CW884" s="872">
        <v>0</v>
      </c>
      <c r="CX884" s="872">
        <v>0</v>
      </c>
      <c r="CY884" s="872">
        <v>0</v>
      </c>
      <c r="CZ884" s="872">
        <v>0</v>
      </c>
      <c r="DA884" s="872">
        <v>0</v>
      </c>
    </row>
    <row r="885" spans="2:105">
      <c r="B885" s="872"/>
      <c r="C885" s="873" t="s">
        <v>682</v>
      </c>
      <c r="D885" s="872"/>
      <c r="E885" s="872" t="s">
        <v>119</v>
      </c>
      <c r="F885" s="872" t="s">
        <v>820</v>
      </c>
      <c r="G885" s="872"/>
      <c r="H885" s="872">
        <v>2015</v>
      </c>
      <c r="I885" s="872"/>
      <c r="J885" s="872">
        <v>154080</v>
      </c>
      <c r="K885" s="872"/>
      <c r="L885" s="764" t="s">
        <v>384</v>
      </c>
      <c r="M885" s="872"/>
      <c r="N885" s="872"/>
      <c r="O885" s="872"/>
      <c r="P885" s="872"/>
      <c r="Q885" s="872"/>
      <c r="R885" s="872"/>
      <c r="S885" s="872"/>
      <c r="T885" s="872"/>
      <c r="U885" s="872" t="s">
        <v>763</v>
      </c>
      <c r="V885" s="872"/>
      <c r="W885" s="872">
        <v>42339</v>
      </c>
      <c r="X885" s="872"/>
      <c r="Y885" s="872"/>
      <c r="Z885" s="872"/>
      <c r="AA885" s="872"/>
      <c r="AB885" s="872"/>
      <c r="AC885" s="872"/>
      <c r="AD885" s="872"/>
      <c r="AE885" s="872"/>
      <c r="AF885" s="872"/>
      <c r="AG885" s="872"/>
      <c r="AH885" s="872"/>
      <c r="AI885" s="872"/>
      <c r="AJ885" s="872"/>
      <c r="AK885" s="872"/>
      <c r="AL885" s="872"/>
      <c r="AM885" s="872"/>
      <c r="AN885" s="872"/>
      <c r="AO885" s="872"/>
      <c r="AP885" s="872"/>
      <c r="AQ885" s="872"/>
      <c r="AR885" s="872"/>
      <c r="AS885" s="872"/>
      <c r="AT885" s="872"/>
      <c r="AU885" s="872"/>
      <c r="AV885" s="872"/>
      <c r="AW885" s="872"/>
      <c r="AX885" s="872"/>
      <c r="AY885" s="872"/>
      <c r="AZ885" s="872"/>
      <c r="BA885" s="872">
        <v>0</v>
      </c>
      <c r="BB885" s="872">
        <v>0</v>
      </c>
      <c r="BC885" s="872">
        <v>0</v>
      </c>
      <c r="BD885" s="872">
        <v>0</v>
      </c>
      <c r="BE885" s="872">
        <v>0</v>
      </c>
      <c r="BF885" s="872">
        <v>0</v>
      </c>
      <c r="BG885" s="872">
        <v>0</v>
      </c>
      <c r="BH885" s="872">
        <v>0</v>
      </c>
      <c r="BI885" s="872">
        <v>0</v>
      </c>
      <c r="BJ885" s="872">
        <v>0</v>
      </c>
      <c r="BK885" s="872">
        <v>0</v>
      </c>
      <c r="BL885" s="872">
        <v>0</v>
      </c>
      <c r="BM885" s="872">
        <v>0</v>
      </c>
      <c r="BN885" s="872">
        <v>0</v>
      </c>
      <c r="BO885" s="872">
        <v>0</v>
      </c>
      <c r="BP885" s="872">
        <v>0</v>
      </c>
      <c r="BQ885" s="872">
        <v>0</v>
      </c>
      <c r="BR885" s="872">
        <v>0</v>
      </c>
      <c r="BS885" s="872">
        <v>0</v>
      </c>
      <c r="BT885" s="872">
        <v>0</v>
      </c>
      <c r="BU885" s="872">
        <v>0</v>
      </c>
      <c r="BV885" s="872">
        <v>0</v>
      </c>
      <c r="BW885" s="872">
        <v>0</v>
      </c>
      <c r="BX885" s="872">
        <v>0</v>
      </c>
      <c r="BY885" s="872">
        <v>0</v>
      </c>
      <c r="BZ885" s="872">
        <v>0</v>
      </c>
      <c r="CA885" s="872"/>
      <c r="CB885" s="872">
        <v>0</v>
      </c>
      <c r="CC885" s="872">
        <v>0</v>
      </c>
      <c r="CD885" s="872">
        <v>0</v>
      </c>
      <c r="CE885" s="872">
        <v>0</v>
      </c>
      <c r="CF885" s="872">
        <v>0</v>
      </c>
      <c r="CG885" s="872">
        <v>0</v>
      </c>
      <c r="CH885" s="872">
        <v>0</v>
      </c>
      <c r="CI885" s="872">
        <v>0</v>
      </c>
      <c r="CJ885" s="872">
        <v>0</v>
      </c>
      <c r="CK885" s="872">
        <v>0</v>
      </c>
      <c r="CL885" s="872">
        <v>0</v>
      </c>
      <c r="CM885" s="872">
        <v>0</v>
      </c>
      <c r="CN885" s="872">
        <v>0</v>
      </c>
      <c r="CO885" s="872">
        <v>0</v>
      </c>
      <c r="CP885" s="872">
        <v>0</v>
      </c>
      <c r="CQ885" s="872">
        <v>0</v>
      </c>
      <c r="CR885" s="872">
        <v>0</v>
      </c>
      <c r="CS885" s="872">
        <v>0</v>
      </c>
      <c r="CT885" s="872">
        <v>0</v>
      </c>
      <c r="CU885" s="872">
        <v>0</v>
      </c>
      <c r="CV885" s="872">
        <v>0</v>
      </c>
      <c r="CW885" s="872">
        <v>0</v>
      </c>
      <c r="CX885" s="872">
        <v>0</v>
      </c>
      <c r="CY885" s="872">
        <v>0</v>
      </c>
      <c r="CZ885" s="872">
        <v>0</v>
      </c>
      <c r="DA885" s="872">
        <v>0</v>
      </c>
    </row>
    <row r="886" spans="2:105">
      <c r="B886" s="872"/>
      <c r="C886" s="873" t="s">
        <v>682</v>
      </c>
      <c r="D886" s="872"/>
      <c r="E886" s="872" t="s">
        <v>119</v>
      </c>
      <c r="F886" s="872" t="s">
        <v>820</v>
      </c>
      <c r="G886" s="872"/>
      <c r="H886" s="872">
        <v>2015</v>
      </c>
      <c r="I886" s="872"/>
      <c r="J886" s="872">
        <v>154082</v>
      </c>
      <c r="K886" s="872"/>
      <c r="L886" s="764" t="s">
        <v>384</v>
      </c>
      <c r="M886" s="872"/>
      <c r="N886" s="872"/>
      <c r="O886" s="872"/>
      <c r="P886" s="872"/>
      <c r="Q886" s="872"/>
      <c r="R886" s="872"/>
      <c r="S886" s="872"/>
      <c r="T886" s="872"/>
      <c r="U886" s="872" t="s">
        <v>763</v>
      </c>
      <c r="V886" s="872"/>
      <c r="W886" s="872">
        <v>42339</v>
      </c>
      <c r="X886" s="872"/>
      <c r="Y886" s="872"/>
      <c r="Z886" s="872"/>
      <c r="AA886" s="872"/>
      <c r="AB886" s="872"/>
      <c r="AC886" s="872"/>
      <c r="AD886" s="872"/>
      <c r="AE886" s="872"/>
      <c r="AF886" s="872"/>
      <c r="AG886" s="872"/>
      <c r="AH886" s="872"/>
      <c r="AI886" s="872"/>
      <c r="AJ886" s="872"/>
      <c r="AK886" s="872"/>
      <c r="AL886" s="872"/>
      <c r="AM886" s="872"/>
      <c r="AN886" s="872"/>
      <c r="AO886" s="872"/>
      <c r="AP886" s="872"/>
      <c r="AQ886" s="872"/>
      <c r="AR886" s="872"/>
      <c r="AS886" s="872"/>
      <c r="AT886" s="872"/>
      <c r="AU886" s="872"/>
      <c r="AV886" s="872"/>
      <c r="AW886" s="872"/>
      <c r="AX886" s="872"/>
      <c r="AY886" s="872"/>
      <c r="AZ886" s="872"/>
      <c r="BA886" s="872">
        <v>0</v>
      </c>
      <c r="BB886" s="872">
        <v>0</v>
      </c>
      <c r="BC886" s="872">
        <v>0</v>
      </c>
      <c r="BD886" s="872">
        <v>0</v>
      </c>
      <c r="BE886" s="872">
        <v>0</v>
      </c>
      <c r="BF886" s="872">
        <v>0</v>
      </c>
      <c r="BG886" s="872">
        <v>0</v>
      </c>
      <c r="BH886" s="872">
        <v>0</v>
      </c>
      <c r="BI886" s="872">
        <v>0</v>
      </c>
      <c r="BJ886" s="872">
        <v>0</v>
      </c>
      <c r="BK886" s="872">
        <v>0</v>
      </c>
      <c r="BL886" s="872">
        <v>0</v>
      </c>
      <c r="BM886" s="872">
        <v>0</v>
      </c>
      <c r="BN886" s="872">
        <v>0</v>
      </c>
      <c r="BO886" s="872">
        <v>0</v>
      </c>
      <c r="BP886" s="872">
        <v>0</v>
      </c>
      <c r="BQ886" s="872">
        <v>0</v>
      </c>
      <c r="BR886" s="872">
        <v>0</v>
      </c>
      <c r="BS886" s="872">
        <v>0</v>
      </c>
      <c r="BT886" s="872">
        <v>0</v>
      </c>
      <c r="BU886" s="872">
        <v>0</v>
      </c>
      <c r="BV886" s="872">
        <v>0</v>
      </c>
      <c r="BW886" s="872">
        <v>0</v>
      </c>
      <c r="BX886" s="872">
        <v>0</v>
      </c>
      <c r="BY886" s="872">
        <v>0</v>
      </c>
      <c r="BZ886" s="872">
        <v>0</v>
      </c>
      <c r="CA886" s="872"/>
      <c r="CB886" s="872">
        <v>0</v>
      </c>
      <c r="CC886" s="872">
        <v>0</v>
      </c>
      <c r="CD886" s="872">
        <v>0</v>
      </c>
      <c r="CE886" s="872">
        <v>0</v>
      </c>
      <c r="CF886" s="872">
        <v>0</v>
      </c>
      <c r="CG886" s="872">
        <v>0</v>
      </c>
      <c r="CH886" s="872">
        <v>0</v>
      </c>
      <c r="CI886" s="872">
        <v>0</v>
      </c>
      <c r="CJ886" s="872">
        <v>0</v>
      </c>
      <c r="CK886" s="872">
        <v>0</v>
      </c>
      <c r="CL886" s="872">
        <v>0</v>
      </c>
      <c r="CM886" s="872">
        <v>0</v>
      </c>
      <c r="CN886" s="872">
        <v>0</v>
      </c>
      <c r="CO886" s="872">
        <v>0</v>
      </c>
      <c r="CP886" s="872">
        <v>0</v>
      </c>
      <c r="CQ886" s="872">
        <v>0</v>
      </c>
      <c r="CR886" s="872">
        <v>0</v>
      </c>
      <c r="CS886" s="872">
        <v>0</v>
      </c>
      <c r="CT886" s="872">
        <v>0</v>
      </c>
      <c r="CU886" s="872">
        <v>0</v>
      </c>
      <c r="CV886" s="872">
        <v>0</v>
      </c>
      <c r="CW886" s="872">
        <v>0</v>
      </c>
      <c r="CX886" s="872">
        <v>0</v>
      </c>
      <c r="CY886" s="872">
        <v>0</v>
      </c>
      <c r="CZ886" s="872">
        <v>0</v>
      </c>
      <c r="DA886" s="872">
        <v>0</v>
      </c>
    </row>
    <row r="887" spans="2:105">
      <c r="B887" s="872"/>
      <c r="C887" s="873" t="s">
        <v>682</v>
      </c>
      <c r="D887" s="872"/>
      <c r="E887" s="872" t="s">
        <v>119</v>
      </c>
      <c r="F887" s="872" t="s">
        <v>820</v>
      </c>
      <c r="G887" s="872"/>
      <c r="H887" s="872">
        <v>2015</v>
      </c>
      <c r="I887" s="872"/>
      <c r="J887" s="872">
        <v>154152</v>
      </c>
      <c r="K887" s="872"/>
      <c r="L887" s="764" t="s">
        <v>384</v>
      </c>
      <c r="M887" s="872"/>
      <c r="N887" s="872"/>
      <c r="O887" s="872"/>
      <c r="P887" s="872"/>
      <c r="Q887" s="872"/>
      <c r="R887" s="872"/>
      <c r="S887" s="872"/>
      <c r="T887" s="872"/>
      <c r="U887" s="872" t="s">
        <v>765</v>
      </c>
      <c r="V887" s="872"/>
      <c r="W887" s="872">
        <v>42368</v>
      </c>
      <c r="X887" s="872"/>
      <c r="Y887" s="872"/>
      <c r="Z887" s="872"/>
      <c r="AA887" s="872"/>
      <c r="AB887" s="872"/>
      <c r="AC887" s="872"/>
      <c r="AD887" s="872"/>
      <c r="AE887" s="872"/>
      <c r="AF887" s="872"/>
      <c r="AG887" s="872"/>
      <c r="AH887" s="872"/>
      <c r="AI887" s="872"/>
      <c r="AJ887" s="872"/>
      <c r="AK887" s="872"/>
      <c r="AL887" s="872"/>
      <c r="AM887" s="872"/>
      <c r="AN887" s="872"/>
      <c r="AO887" s="872"/>
      <c r="AP887" s="872"/>
      <c r="AQ887" s="872"/>
      <c r="AR887" s="872"/>
      <c r="AS887" s="872"/>
      <c r="AT887" s="872"/>
      <c r="AU887" s="872"/>
      <c r="AV887" s="872"/>
      <c r="AW887" s="872"/>
      <c r="AX887" s="872"/>
      <c r="AY887" s="872"/>
      <c r="AZ887" s="872"/>
      <c r="BA887" s="872">
        <v>206231</v>
      </c>
      <c r="BB887" s="872">
        <v>206231</v>
      </c>
      <c r="BC887" s="872">
        <v>206231</v>
      </c>
      <c r="BD887" s="872">
        <v>206231</v>
      </c>
      <c r="BE887" s="872">
        <v>206231</v>
      </c>
      <c r="BF887" s="872">
        <v>206231</v>
      </c>
      <c r="BG887" s="872">
        <v>206231</v>
      </c>
      <c r="BH887" s="872">
        <v>206231</v>
      </c>
      <c r="BI887" s="872">
        <v>206231</v>
      </c>
      <c r="BJ887" s="872">
        <v>206231</v>
      </c>
      <c r="BK887" s="872">
        <v>206231</v>
      </c>
      <c r="BL887" s="872">
        <v>206231</v>
      </c>
      <c r="BM887" s="872">
        <v>206231</v>
      </c>
      <c r="BN887" s="872">
        <v>206231</v>
      </c>
      <c r="BO887" s="872">
        <v>206231</v>
      </c>
      <c r="BP887" s="872">
        <v>206231</v>
      </c>
      <c r="BQ887" s="872">
        <v>206231</v>
      </c>
      <c r="BR887" s="872">
        <v>206231</v>
      </c>
      <c r="BS887" s="872">
        <v>206231</v>
      </c>
      <c r="BT887" s="872">
        <v>206231</v>
      </c>
      <c r="BU887" s="872">
        <v>206231</v>
      </c>
      <c r="BV887" s="872">
        <v>206231</v>
      </c>
      <c r="BW887" s="872">
        <v>206231</v>
      </c>
      <c r="BX887" s="872">
        <v>206231</v>
      </c>
      <c r="BY887" s="872">
        <v>206231</v>
      </c>
      <c r="BZ887" s="872">
        <v>206231</v>
      </c>
      <c r="CA887" s="872"/>
      <c r="CB887" s="872">
        <v>32.799999999999997</v>
      </c>
      <c r="CC887" s="872">
        <v>32.799999999999997</v>
      </c>
      <c r="CD887" s="872">
        <v>32.799999999999997</v>
      </c>
      <c r="CE887" s="872">
        <v>32.799999999999997</v>
      </c>
      <c r="CF887" s="872">
        <v>32.799999999999997</v>
      </c>
      <c r="CG887" s="872">
        <v>32.799999999999997</v>
      </c>
      <c r="CH887" s="872">
        <v>32.799999999999997</v>
      </c>
      <c r="CI887" s="872">
        <v>32.799999999999997</v>
      </c>
      <c r="CJ887" s="872">
        <v>32.799999999999997</v>
      </c>
      <c r="CK887" s="872">
        <v>32.799999999999997</v>
      </c>
      <c r="CL887" s="872">
        <v>32.799999999999997</v>
      </c>
      <c r="CM887" s="872">
        <v>32.799999999999997</v>
      </c>
      <c r="CN887" s="872">
        <v>32.799999999999997</v>
      </c>
      <c r="CO887" s="872">
        <v>32.799999999999997</v>
      </c>
      <c r="CP887" s="872">
        <v>32.799999999999997</v>
      </c>
      <c r="CQ887" s="872">
        <v>32.799999999999997</v>
      </c>
      <c r="CR887" s="872">
        <v>32.799999999999997</v>
      </c>
      <c r="CS887" s="872">
        <v>32.799999999999997</v>
      </c>
      <c r="CT887" s="872">
        <v>32.799999999999997</v>
      </c>
      <c r="CU887" s="872">
        <v>32.799999999999997</v>
      </c>
      <c r="CV887" s="872">
        <v>32.799999999999997</v>
      </c>
      <c r="CW887" s="872">
        <v>32.799999999999997</v>
      </c>
      <c r="CX887" s="872">
        <v>32.799999999999997</v>
      </c>
      <c r="CY887" s="872">
        <v>32.799999999999997</v>
      </c>
      <c r="CZ887" s="872">
        <v>32.799999999999997</v>
      </c>
      <c r="DA887" s="872">
        <v>32.799999999999997</v>
      </c>
    </row>
    <row r="888" spans="2:105">
      <c r="B888" s="872"/>
      <c r="C888" s="873" t="s">
        <v>682</v>
      </c>
      <c r="D888" s="872"/>
      <c r="E888" s="872" t="s">
        <v>119</v>
      </c>
      <c r="F888" s="872" t="s">
        <v>820</v>
      </c>
      <c r="G888" s="872"/>
      <c r="H888" s="872">
        <v>2015</v>
      </c>
      <c r="I888" s="872"/>
      <c r="J888" s="872">
        <v>154153</v>
      </c>
      <c r="K888" s="872"/>
      <c r="L888" s="764" t="s">
        <v>384</v>
      </c>
      <c r="M888" s="872"/>
      <c r="N888" s="872"/>
      <c r="O888" s="872"/>
      <c r="P888" s="872"/>
      <c r="Q888" s="872"/>
      <c r="R888" s="872"/>
      <c r="S888" s="872"/>
      <c r="T888" s="872"/>
      <c r="U888" s="872" t="s">
        <v>764</v>
      </c>
      <c r="V888" s="872"/>
      <c r="W888" s="872">
        <v>42368</v>
      </c>
      <c r="X888" s="872"/>
      <c r="Y888" s="872"/>
      <c r="Z888" s="872"/>
      <c r="AA888" s="872"/>
      <c r="AB888" s="872"/>
      <c r="AC888" s="872"/>
      <c r="AD888" s="872"/>
      <c r="AE888" s="872"/>
      <c r="AF888" s="872"/>
      <c r="AG888" s="872"/>
      <c r="AH888" s="872"/>
      <c r="AI888" s="872"/>
      <c r="AJ888" s="872"/>
      <c r="AK888" s="872"/>
      <c r="AL888" s="872"/>
      <c r="AM888" s="872"/>
      <c r="AN888" s="872"/>
      <c r="AO888" s="872"/>
      <c r="AP888" s="872"/>
      <c r="AQ888" s="872"/>
      <c r="AR888" s="872"/>
      <c r="AS888" s="872"/>
      <c r="AT888" s="872"/>
      <c r="AU888" s="872"/>
      <c r="AV888" s="872"/>
      <c r="AW888" s="872"/>
      <c r="AX888" s="872"/>
      <c r="AY888" s="872"/>
      <c r="AZ888" s="872"/>
      <c r="BA888" s="872">
        <v>25213.68</v>
      </c>
      <c r="BB888" s="872">
        <v>25213.68</v>
      </c>
      <c r="BC888" s="872">
        <v>25213.68</v>
      </c>
      <c r="BD888" s="872">
        <v>25213.68</v>
      </c>
      <c r="BE888" s="872">
        <v>25213.68</v>
      </c>
      <c r="BF888" s="872">
        <v>25213.68</v>
      </c>
      <c r="BG888" s="872">
        <v>25213.68</v>
      </c>
      <c r="BH888" s="872">
        <v>25213.68</v>
      </c>
      <c r="BI888" s="872">
        <v>25213.68</v>
      </c>
      <c r="BJ888" s="872">
        <v>25213.68</v>
      </c>
      <c r="BK888" s="872">
        <v>25213.68</v>
      </c>
      <c r="BL888" s="872">
        <v>25213.68</v>
      </c>
      <c r="BM888" s="872">
        <v>25213.68</v>
      </c>
      <c r="BN888" s="872">
        <v>25213.68</v>
      </c>
      <c r="BO888" s="872">
        <v>25213.68</v>
      </c>
      <c r="BP888" s="872">
        <v>25213.68</v>
      </c>
      <c r="BQ888" s="872">
        <v>25213.68</v>
      </c>
      <c r="BR888" s="872">
        <v>25213.68</v>
      </c>
      <c r="BS888" s="872">
        <v>25213.68</v>
      </c>
      <c r="BT888" s="872">
        <v>25213.68</v>
      </c>
      <c r="BU888" s="872">
        <v>25213.68</v>
      </c>
      <c r="BV888" s="872">
        <v>25213.68</v>
      </c>
      <c r="BW888" s="872">
        <v>25213.68</v>
      </c>
      <c r="BX888" s="872">
        <v>25213.68</v>
      </c>
      <c r="BY888" s="872">
        <v>25213.68</v>
      </c>
      <c r="BZ888" s="872">
        <v>25213.68</v>
      </c>
      <c r="CA888" s="872"/>
      <c r="CB888" s="872">
        <v>9.7200000000000006</v>
      </c>
      <c r="CC888" s="872">
        <v>9.7200000000000006</v>
      </c>
      <c r="CD888" s="872">
        <v>9.7200000000000006</v>
      </c>
      <c r="CE888" s="872">
        <v>9.7200000000000006</v>
      </c>
      <c r="CF888" s="872">
        <v>9.7200000000000006</v>
      </c>
      <c r="CG888" s="872">
        <v>9.7200000000000006</v>
      </c>
      <c r="CH888" s="872">
        <v>9.7200000000000006</v>
      </c>
      <c r="CI888" s="872">
        <v>9.7200000000000006</v>
      </c>
      <c r="CJ888" s="872">
        <v>9.7200000000000006</v>
      </c>
      <c r="CK888" s="872">
        <v>9.7200000000000006</v>
      </c>
      <c r="CL888" s="872">
        <v>9.7200000000000006</v>
      </c>
      <c r="CM888" s="872">
        <v>9.7200000000000006</v>
      </c>
      <c r="CN888" s="872">
        <v>9.7200000000000006</v>
      </c>
      <c r="CO888" s="872">
        <v>9.7200000000000006</v>
      </c>
      <c r="CP888" s="872">
        <v>9.7200000000000006</v>
      </c>
      <c r="CQ888" s="872">
        <v>9.7200000000000006</v>
      </c>
      <c r="CR888" s="872">
        <v>9.7200000000000006</v>
      </c>
      <c r="CS888" s="872">
        <v>9.7200000000000006</v>
      </c>
      <c r="CT888" s="872">
        <v>9.7200000000000006</v>
      </c>
      <c r="CU888" s="872">
        <v>9.7200000000000006</v>
      </c>
      <c r="CV888" s="872">
        <v>9.7200000000000006</v>
      </c>
      <c r="CW888" s="872">
        <v>9.7200000000000006</v>
      </c>
      <c r="CX888" s="872">
        <v>9.7200000000000006</v>
      </c>
      <c r="CY888" s="872">
        <v>9.7200000000000006</v>
      </c>
      <c r="CZ888" s="872">
        <v>9.7200000000000006</v>
      </c>
      <c r="DA888" s="872">
        <v>9.7200000000000006</v>
      </c>
    </row>
    <row r="889" spans="2:105">
      <c r="B889" s="872"/>
      <c r="C889" s="873" t="s">
        <v>682</v>
      </c>
      <c r="D889" s="872"/>
      <c r="E889" s="872" t="s">
        <v>119</v>
      </c>
      <c r="F889" s="872" t="s">
        <v>820</v>
      </c>
      <c r="G889" s="872"/>
      <c r="H889" s="872">
        <v>2015</v>
      </c>
      <c r="I889" s="872"/>
      <c r="J889" s="872">
        <v>154236</v>
      </c>
      <c r="K889" s="872"/>
      <c r="L889" s="764" t="s">
        <v>384</v>
      </c>
      <c r="M889" s="872"/>
      <c r="N889" s="872"/>
      <c r="O889" s="872"/>
      <c r="P889" s="872"/>
      <c r="Q889" s="872"/>
      <c r="R889" s="872"/>
      <c r="S889" s="872"/>
      <c r="T889" s="872"/>
      <c r="U889" s="872" t="s">
        <v>763</v>
      </c>
      <c r="V889" s="872"/>
      <c r="W889" s="872">
        <v>42369</v>
      </c>
      <c r="X889" s="872"/>
      <c r="Y889" s="872"/>
      <c r="Z889" s="872"/>
      <c r="AA889" s="872"/>
      <c r="AB889" s="872"/>
      <c r="AC889" s="872"/>
      <c r="AD889" s="872"/>
      <c r="AE889" s="872"/>
      <c r="AF889" s="872"/>
      <c r="AG889" s="872"/>
      <c r="AH889" s="872"/>
      <c r="AI889" s="872"/>
      <c r="AJ889" s="872"/>
      <c r="AK889" s="872"/>
      <c r="AL889" s="872"/>
      <c r="AM889" s="872"/>
      <c r="AN889" s="872"/>
      <c r="AO889" s="872"/>
      <c r="AP889" s="872"/>
      <c r="AQ889" s="872"/>
      <c r="AR889" s="872"/>
      <c r="AS889" s="872"/>
      <c r="AT889" s="872"/>
      <c r="AU889" s="872"/>
      <c r="AV889" s="872"/>
      <c r="AW889" s="872"/>
      <c r="AX889" s="872"/>
      <c r="AY889" s="872"/>
      <c r="AZ889" s="872"/>
      <c r="BA889" s="872">
        <v>0</v>
      </c>
      <c r="BB889" s="872">
        <v>0</v>
      </c>
      <c r="BC889" s="872">
        <v>0</v>
      </c>
      <c r="BD889" s="872">
        <v>0</v>
      </c>
      <c r="BE889" s="872">
        <v>0</v>
      </c>
      <c r="BF889" s="872">
        <v>0</v>
      </c>
      <c r="BG889" s="872">
        <v>0</v>
      </c>
      <c r="BH889" s="872">
        <v>0</v>
      </c>
      <c r="BI889" s="872">
        <v>0</v>
      </c>
      <c r="BJ889" s="872">
        <v>0</v>
      </c>
      <c r="BK889" s="872">
        <v>0</v>
      </c>
      <c r="BL889" s="872">
        <v>0</v>
      </c>
      <c r="BM889" s="872">
        <v>0</v>
      </c>
      <c r="BN889" s="872">
        <v>0</v>
      </c>
      <c r="BO889" s="872">
        <v>0</v>
      </c>
      <c r="BP889" s="872">
        <v>0</v>
      </c>
      <c r="BQ889" s="872">
        <v>0</v>
      </c>
      <c r="BR889" s="872">
        <v>0</v>
      </c>
      <c r="BS889" s="872">
        <v>0</v>
      </c>
      <c r="BT889" s="872">
        <v>0</v>
      </c>
      <c r="BU889" s="872">
        <v>0</v>
      </c>
      <c r="BV889" s="872">
        <v>0</v>
      </c>
      <c r="BW889" s="872">
        <v>0</v>
      </c>
      <c r="BX889" s="872">
        <v>0</v>
      </c>
      <c r="BY889" s="872">
        <v>0</v>
      </c>
      <c r="BZ889" s="872">
        <v>0</v>
      </c>
      <c r="CA889" s="872"/>
      <c r="CB889" s="872">
        <v>0</v>
      </c>
      <c r="CC889" s="872">
        <v>0</v>
      </c>
      <c r="CD889" s="872">
        <v>0</v>
      </c>
      <c r="CE889" s="872">
        <v>0</v>
      </c>
      <c r="CF889" s="872">
        <v>0</v>
      </c>
      <c r="CG889" s="872">
        <v>0</v>
      </c>
      <c r="CH889" s="872">
        <v>0</v>
      </c>
      <c r="CI889" s="872">
        <v>0</v>
      </c>
      <c r="CJ889" s="872">
        <v>0</v>
      </c>
      <c r="CK889" s="872">
        <v>0</v>
      </c>
      <c r="CL889" s="872">
        <v>0</v>
      </c>
      <c r="CM889" s="872">
        <v>0</v>
      </c>
      <c r="CN889" s="872">
        <v>0</v>
      </c>
      <c r="CO889" s="872">
        <v>0</v>
      </c>
      <c r="CP889" s="872">
        <v>0</v>
      </c>
      <c r="CQ889" s="872">
        <v>0</v>
      </c>
      <c r="CR889" s="872">
        <v>0</v>
      </c>
      <c r="CS889" s="872">
        <v>0</v>
      </c>
      <c r="CT889" s="872">
        <v>0</v>
      </c>
      <c r="CU889" s="872">
        <v>0</v>
      </c>
      <c r="CV889" s="872">
        <v>0</v>
      </c>
      <c r="CW889" s="872">
        <v>0</v>
      </c>
      <c r="CX889" s="872">
        <v>0</v>
      </c>
      <c r="CY889" s="872">
        <v>0</v>
      </c>
      <c r="CZ889" s="872">
        <v>0</v>
      </c>
      <c r="DA889" s="872">
        <v>0</v>
      </c>
    </row>
    <row r="890" spans="2:105">
      <c r="B890" s="872"/>
      <c r="C890" s="873" t="s">
        <v>682</v>
      </c>
      <c r="D890" s="872"/>
      <c r="E890" s="872" t="s">
        <v>119</v>
      </c>
      <c r="F890" s="872" t="s">
        <v>820</v>
      </c>
      <c r="G890" s="872"/>
      <c r="H890" s="872">
        <v>2015</v>
      </c>
      <c r="I890" s="872"/>
      <c r="J890" s="872">
        <v>145099</v>
      </c>
      <c r="K890" s="872"/>
      <c r="L890" s="764" t="s">
        <v>741</v>
      </c>
      <c r="M890" s="872"/>
      <c r="N890" s="872"/>
      <c r="O890" s="872"/>
      <c r="P890" s="872"/>
      <c r="Q890" s="872"/>
      <c r="R890" s="872"/>
      <c r="S890" s="872"/>
      <c r="T890" s="872"/>
      <c r="U890" s="872" t="s">
        <v>765</v>
      </c>
      <c r="V890" s="872"/>
      <c r="W890" s="872">
        <v>42215</v>
      </c>
      <c r="X890" s="872"/>
      <c r="Y890" s="872"/>
      <c r="Z890" s="872"/>
      <c r="AA890" s="872"/>
      <c r="AB890" s="872"/>
      <c r="AC890" s="872"/>
      <c r="AD890" s="872"/>
      <c r="AE890" s="872"/>
      <c r="AF890" s="872"/>
      <c r="AG890" s="872"/>
      <c r="AH890" s="872"/>
      <c r="AI890" s="872"/>
      <c r="AJ890" s="872"/>
      <c r="AK890" s="872"/>
      <c r="AL890" s="872"/>
      <c r="AM890" s="872"/>
      <c r="AN890" s="872"/>
      <c r="AO890" s="872"/>
      <c r="AP890" s="872"/>
      <c r="AQ890" s="872"/>
      <c r="AR890" s="872"/>
      <c r="AS890" s="872"/>
      <c r="AT890" s="872"/>
      <c r="AU890" s="872"/>
      <c r="AV890" s="872"/>
      <c r="AW890" s="872"/>
      <c r="AX890" s="872"/>
      <c r="AY890" s="872"/>
      <c r="AZ890" s="872"/>
      <c r="BA890" s="872">
        <v>1465</v>
      </c>
      <c r="BB890" s="872">
        <v>1465</v>
      </c>
      <c r="BC890" s="872">
        <v>1465</v>
      </c>
      <c r="BD890" s="872">
        <v>1465</v>
      </c>
      <c r="BE890" s="872">
        <v>1465</v>
      </c>
      <c r="BF890" s="872">
        <v>1465</v>
      </c>
      <c r="BG890" s="872">
        <v>1465</v>
      </c>
      <c r="BH890" s="872">
        <v>1465</v>
      </c>
      <c r="BI890" s="872">
        <v>1465</v>
      </c>
      <c r="BJ890" s="872">
        <v>1465</v>
      </c>
      <c r="BK890" s="872">
        <v>1465</v>
      </c>
      <c r="BL890" s="872">
        <v>1465</v>
      </c>
      <c r="BM890" s="872">
        <v>1465</v>
      </c>
      <c r="BN890" s="872">
        <v>1465</v>
      </c>
      <c r="BO890" s="872">
        <v>1465</v>
      </c>
      <c r="BP890" s="872">
        <v>1465</v>
      </c>
      <c r="BQ890" s="872">
        <v>1465</v>
      </c>
      <c r="BR890" s="872">
        <v>1465</v>
      </c>
      <c r="BS890" s="872">
        <v>1465</v>
      </c>
      <c r="BT890" s="872">
        <v>1465</v>
      </c>
      <c r="BU890" s="872">
        <v>1465</v>
      </c>
      <c r="BV890" s="872">
        <v>1465</v>
      </c>
      <c r="BW890" s="872">
        <v>1465</v>
      </c>
      <c r="BX890" s="872">
        <v>1465</v>
      </c>
      <c r="BY890" s="872">
        <v>1465</v>
      </c>
      <c r="BZ890" s="872">
        <v>1465</v>
      </c>
      <c r="CA890" s="872"/>
      <c r="CB890" s="872">
        <v>2.4</v>
      </c>
      <c r="CC890" s="872">
        <v>2.4</v>
      </c>
      <c r="CD890" s="872">
        <v>2.4</v>
      </c>
      <c r="CE890" s="872">
        <v>2.4</v>
      </c>
      <c r="CF890" s="872">
        <v>2.4</v>
      </c>
      <c r="CG890" s="872">
        <v>2.4</v>
      </c>
      <c r="CH890" s="872">
        <v>2.4</v>
      </c>
      <c r="CI890" s="872">
        <v>2.4</v>
      </c>
      <c r="CJ890" s="872">
        <v>2.4</v>
      </c>
      <c r="CK890" s="872">
        <v>2.4</v>
      </c>
      <c r="CL890" s="872">
        <v>2.4</v>
      </c>
      <c r="CM890" s="872">
        <v>2.4</v>
      </c>
      <c r="CN890" s="872">
        <v>2.4</v>
      </c>
      <c r="CO890" s="872">
        <v>2.4</v>
      </c>
      <c r="CP890" s="872">
        <v>2.4</v>
      </c>
      <c r="CQ890" s="872">
        <v>2.4</v>
      </c>
      <c r="CR890" s="872">
        <v>2.4</v>
      </c>
      <c r="CS890" s="872">
        <v>2.4</v>
      </c>
      <c r="CT890" s="872">
        <v>2.4</v>
      </c>
      <c r="CU890" s="872">
        <v>2.4</v>
      </c>
      <c r="CV890" s="872">
        <v>2.4</v>
      </c>
      <c r="CW890" s="872">
        <v>2.4</v>
      </c>
      <c r="CX890" s="872">
        <v>2.4</v>
      </c>
      <c r="CY890" s="872">
        <v>2.4</v>
      </c>
      <c r="CZ890" s="872">
        <v>2.4</v>
      </c>
      <c r="DA890" s="872">
        <v>2.4</v>
      </c>
    </row>
    <row r="891" spans="2:105">
      <c r="B891" s="872"/>
      <c r="C891" s="873" t="s">
        <v>682</v>
      </c>
      <c r="D891" s="872"/>
      <c r="E891" s="872" t="s">
        <v>119</v>
      </c>
      <c r="F891" s="872" t="s">
        <v>820</v>
      </c>
      <c r="G891" s="872"/>
      <c r="H891" s="872">
        <v>2015</v>
      </c>
      <c r="I891" s="872"/>
      <c r="J891" s="872">
        <v>150814</v>
      </c>
      <c r="K891" s="872"/>
      <c r="L891" s="764" t="s">
        <v>741</v>
      </c>
      <c r="M891" s="872"/>
      <c r="N891" s="872"/>
      <c r="O891" s="872"/>
      <c r="P891" s="872"/>
      <c r="Q891" s="872"/>
      <c r="R891" s="872"/>
      <c r="S891" s="872"/>
      <c r="T891" s="872"/>
      <c r="U891" s="872" t="s">
        <v>764</v>
      </c>
      <c r="V891" s="872"/>
      <c r="W891" s="872">
        <v>42321</v>
      </c>
      <c r="X891" s="872"/>
      <c r="Y891" s="872"/>
      <c r="Z891" s="872"/>
      <c r="AA891" s="872"/>
      <c r="AB891" s="872"/>
      <c r="AC891" s="872"/>
      <c r="AD891" s="872"/>
      <c r="AE891" s="872"/>
      <c r="AF891" s="872"/>
      <c r="AG891" s="872"/>
      <c r="AH891" s="872"/>
      <c r="AI891" s="872"/>
      <c r="AJ891" s="872"/>
      <c r="AK891" s="872"/>
      <c r="AL891" s="872"/>
      <c r="AM891" s="872"/>
      <c r="AN891" s="872"/>
      <c r="AO891" s="872"/>
      <c r="AP891" s="872"/>
      <c r="AQ891" s="872"/>
      <c r="AR891" s="872"/>
      <c r="AS891" s="872"/>
      <c r="AT891" s="872"/>
      <c r="AU891" s="872"/>
      <c r="AV891" s="872"/>
      <c r="AW891" s="872"/>
      <c r="AX891" s="872"/>
      <c r="AY891" s="872"/>
      <c r="AZ891" s="872"/>
      <c r="BA891" s="872">
        <v>5952</v>
      </c>
      <c r="BB891" s="872">
        <v>5952</v>
      </c>
      <c r="BC891" s="872">
        <v>5952</v>
      </c>
      <c r="BD891" s="872">
        <v>5952</v>
      </c>
      <c r="BE891" s="872">
        <v>5952</v>
      </c>
      <c r="BF891" s="872">
        <v>5952</v>
      </c>
      <c r="BG891" s="872">
        <v>5952</v>
      </c>
      <c r="BH891" s="872">
        <v>5952</v>
      </c>
      <c r="BI891" s="872">
        <v>5952</v>
      </c>
      <c r="BJ891" s="872">
        <v>5952</v>
      </c>
      <c r="BK891" s="872">
        <v>5952</v>
      </c>
      <c r="BL891" s="872">
        <v>5952</v>
      </c>
      <c r="BM891" s="872">
        <v>5952</v>
      </c>
      <c r="BN891" s="872">
        <v>5952</v>
      </c>
      <c r="BO891" s="872">
        <v>5952</v>
      </c>
      <c r="BP891" s="872">
        <v>5952</v>
      </c>
      <c r="BQ891" s="872">
        <v>5952</v>
      </c>
      <c r="BR891" s="872">
        <v>5952</v>
      </c>
      <c r="BS891" s="872">
        <v>5952</v>
      </c>
      <c r="BT891" s="872">
        <v>5952</v>
      </c>
      <c r="BU891" s="872">
        <v>5952</v>
      </c>
      <c r="BV891" s="872">
        <v>5952</v>
      </c>
      <c r="BW891" s="872">
        <v>5952</v>
      </c>
      <c r="BX891" s="872">
        <v>5952</v>
      </c>
      <c r="BY891" s="872">
        <v>5952</v>
      </c>
      <c r="BZ891" s="872">
        <v>5952</v>
      </c>
      <c r="CA891" s="872"/>
      <c r="CB891" s="872">
        <v>0</v>
      </c>
      <c r="CC891" s="872">
        <v>0</v>
      </c>
      <c r="CD891" s="872">
        <v>0</v>
      </c>
      <c r="CE891" s="872">
        <v>0</v>
      </c>
      <c r="CF891" s="872">
        <v>0</v>
      </c>
      <c r="CG891" s="872">
        <v>0</v>
      </c>
      <c r="CH891" s="872">
        <v>0</v>
      </c>
      <c r="CI891" s="872">
        <v>0</v>
      </c>
      <c r="CJ891" s="872">
        <v>0</v>
      </c>
      <c r="CK891" s="872">
        <v>0</v>
      </c>
      <c r="CL891" s="872">
        <v>0</v>
      </c>
      <c r="CM891" s="872">
        <v>0</v>
      </c>
      <c r="CN891" s="872">
        <v>0</v>
      </c>
      <c r="CO891" s="872">
        <v>0</v>
      </c>
      <c r="CP891" s="872">
        <v>0</v>
      </c>
      <c r="CQ891" s="872">
        <v>0</v>
      </c>
      <c r="CR891" s="872">
        <v>0</v>
      </c>
      <c r="CS891" s="872">
        <v>0</v>
      </c>
      <c r="CT891" s="872">
        <v>0</v>
      </c>
      <c r="CU891" s="872">
        <v>0</v>
      </c>
      <c r="CV891" s="872">
        <v>0</v>
      </c>
      <c r="CW891" s="872">
        <v>0</v>
      </c>
      <c r="CX891" s="872">
        <v>0</v>
      </c>
      <c r="CY891" s="872">
        <v>0</v>
      </c>
      <c r="CZ891" s="872">
        <v>0</v>
      </c>
      <c r="DA891" s="872">
        <v>0</v>
      </c>
    </row>
    <row r="892" spans="2:105">
      <c r="B892" s="872"/>
      <c r="C892" s="873" t="s">
        <v>682</v>
      </c>
      <c r="D892" s="872"/>
      <c r="E892" s="872" t="s">
        <v>119</v>
      </c>
      <c r="F892" s="872" t="s">
        <v>820</v>
      </c>
      <c r="G892" s="872"/>
      <c r="H892" s="872">
        <v>2015</v>
      </c>
      <c r="I892" s="872"/>
      <c r="J892" s="872">
        <v>136352</v>
      </c>
      <c r="K892" s="872"/>
      <c r="L892" s="764" t="s">
        <v>741</v>
      </c>
      <c r="M892" s="872"/>
      <c r="N892" s="872"/>
      <c r="O892" s="872"/>
      <c r="P892" s="872"/>
      <c r="Q892" s="872"/>
      <c r="R892" s="872"/>
      <c r="S892" s="872"/>
      <c r="T892" s="872"/>
      <c r="U892" s="872" t="s">
        <v>765</v>
      </c>
      <c r="V892" s="872"/>
      <c r="W892" s="872">
        <v>42048</v>
      </c>
      <c r="X892" s="872"/>
      <c r="Y892" s="872"/>
      <c r="Z892" s="872"/>
      <c r="AA892" s="872"/>
      <c r="AB892" s="872"/>
      <c r="AC892" s="872"/>
      <c r="AD892" s="872"/>
      <c r="AE892" s="872"/>
      <c r="AF892" s="872"/>
      <c r="AG892" s="872"/>
      <c r="AH892" s="872"/>
      <c r="AI892" s="872"/>
      <c r="AJ892" s="872"/>
      <c r="AK892" s="872"/>
      <c r="AL892" s="872"/>
      <c r="AM892" s="872"/>
      <c r="AN892" s="872"/>
      <c r="AO892" s="872"/>
      <c r="AP892" s="872"/>
      <c r="AQ892" s="872"/>
      <c r="AR892" s="872"/>
      <c r="AS892" s="872"/>
      <c r="AT892" s="872"/>
      <c r="AU892" s="872"/>
      <c r="AV892" s="872"/>
      <c r="AW892" s="872"/>
      <c r="AX892" s="872"/>
      <c r="AY892" s="872"/>
      <c r="AZ892" s="872"/>
      <c r="BA892" s="872">
        <v>7053</v>
      </c>
      <c r="BB892" s="872">
        <v>7053</v>
      </c>
      <c r="BC892" s="872">
        <v>7053</v>
      </c>
      <c r="BD892" s="872">
        <v>7053</v>
      </c>
      <c r="BE892" s="872">
        <v>7053</v>
      </c>
      <c r="BF892" s="872">
        <v>7053</v>
      </c>
      <c r="BG892" s="872">
        <v>7053</v>
      </c>
      <c r="BH892" s="872">
        <v>7053</v>
      </c>
      <c r="BI892" s="872">
        <v>7053</v>
      </c>
      <c r="BJ892" s="872">
        <v>7053</v>
      </c>
      <c r="BK892" s="872">
        <v>7053</v>
      </c>
      <c r="BL892" s="872">
        <v>7053</v>
      </c>
      <c r="BM892" s="872">
        <v>7053</v>
      </c>
      <c r="BN892" s="872">
        <v>7053</v>
      </c>
      <c r="BO892" s="872">
        <v>7053</v>
      </c>
      <c r="BP892" s="872">
        <v>7053</v>
      </c>
      <c r="BQ892" s="872">
        <v>7053</v>
      </c>
      <c r="BR892" s="872">
        <v>7053</v>
      </c>
      <c r="BS892" s="872">
        <v>7053</v>
      </c>
      <c r="BT892" s="872">
        <v>7053</v>
      </c>
      <c r="BU892" s="872">
        <v>7053</v>
      </c>
      <c r="BV892" s="872">
        <v>7053</v>
      </c>
      <c r="BW892" s="872">
        <v>7053</v>
      </c>
      <c r="BX892" s="872">
        <v>7053</v>
      </c>
      <c r="BY892" s="872">
        <v>7053</v>
      </c>
      <c r="BZ892" s="872">
        <v>7053</v>
      </c>
      <c r="CA892" s="872"/>
      <c r="CB892" s="872">
        <v>2.4</v>
      </c>
      <c r="CC892" s="872">
        <v>2.4</v>
      </c>
      <c r="CD892" s="872">
        <v>2.4</v>
      </c>
      <c r="CE892" s="872">
        <v>2.4</v>
      </c>
      <c r="CF892" s="872">
        <v>2.4</v>
      </c>
      <c r="CG892" s="872">
        <v>2.4</v>
      </c>
      <c r="CH892" s="872">
        <v>2.4</v>
      </c>
      <c r="CI892" s="872">
        <v>2.4</v>
      </c>
      <c r="CJ892" s="872">
        <v>2.4</v>
      </c>
      <c r="CK892" s="872">
        <v>2.4</v>
      </c>
      <c r="CL892" s="872">
        <v>2.4</v>
      </c>
      <c r="CM892" s="872">
        <v>2.4</v>
      </c>
      <c r="CN892" s="872">
        <v>2.4</v>
      </c>
      <c r="CO892" s="872">
        <v>2.4</v>
      </c>
      <c r="CP892" s="872">
        <v>2.4</v>
      </c>
      <c r="CQ892" s="872">
        <v>2.4</v>
      </c>
      <c r="CR892" s="872">
        <v>2.4</v>
      </c>
      <c r="CS892" s="872">
        <v>2.4</v>
      </c>
      <c r="CT892" s="872">
        <v>2.4</v>
      </c>
      <c r="CU892" s="872">
        <v>2.4</v>
      </c>
      <c r="CV892" s="872">
        <v>2.4</v>
      </c>
      <c r="CW892" s="872">
        <v>2.4</v>
      </c>
      <c r="CX892" s="872">
        <v>2.4</v>
      </c>
      <c r="CY892" s="872">
        <v>2.4</v>
      </c>
      <c r="CZ892" s="872">
        <v>2.4</v>
      </c>
      <c r="DA892" s="872">
        <v>2.4</v>
      </c>
    </row>
    <row r="893" spans="2:105">
      <c r="B893" s="872"/>
      <c r="C893" s="873" t="s">
        <v>682</v>
      </c>
      <c r="D893" s="872"/>
      <c r="E893" s="872" t="s">
        <v>119</v>
      </c>
      <c r="F893" s="872" t="s">
        <v>820</v>
      </c>
      <c r="G893" s="872"/>
      <c r="H893" s="872">
        <v>2015</v>
      </c>
      <c r="I893" s="872"/>
      <c r="J893" s="872">
        <v>137457</v>
      </c>
      <c r="K893" s="872"/>
      <c r="L893" s="764" t="s">
        <v>741</v>
      </c>
      <c r="M893" s="872"/>
      <c r="N893" s="872"/>
      <c r="O893" s="872"/>
      <c r="P893" s="872"/>
      <c r="Q893" s="872"/>
      <c r="R893" s="872"/>
      <c r="S893" s="872"/>
      <c r="T893" s="872"/>
      <c r="U893" s="872" t="s">
        <v>763</v>
      </c>
      <c r="V893" s="872"/>
      <c r="W893" s="872">
        <v>42080</v>
      </c>
      <c r="X893" s="872"/>
      <c r="Y893" s="872"/>
      <c r="Z893" s="872"/>
      <c r="AA893" s="872"/>
      <c r="AB893" s="872"/>
      <c r="AC893" s="872"/>
      <c r="AD893" s="872"/>
      <c r="AE893" s="872"/>
      <c r="AF893" s="872"/>
      <c r="AG893" s="872"/>
      <c r="AH893" s="872"/>
      <c r="AI893" s="872"/>
      <c r="AJ893" s="872"/>
      <c r="AK893" s="872"/>
      <c r="AL893" s="872"/>
      <c r="AM893" s="872"/>
      <c r="AN893" s="872"/>
      <c r="AO893" s="872"/>
      <c r="AP893" s="872"/>
      <c r="AQ893" s="872"/>
      <c r="AR893" s="872"/>
      <c r="AS893" s="872"/>
      <c r="AT893" s="872"/>
      <c r="AU893" s="872"/>
      <c r="AV893" s="872"/>
      <c r="AW893" s="872"/>
      <c r="AX893" s="872"/>
      <c r="AY893" s="872"/>
      <c r="AZ893" s="872"/>
      <c r="BA893" s="872">
        <v>728344.18</v>
      </c>
      <c r="BB893" s="872">
        <v>728344.18</v>
      </c>
      <c r="BC893" s="872">
        <v>728344.18</v>
      </c>
      <c r="BD893" s="872">
        <v>728344.18</v>
      </c>
      <c r="BE893" s="872">
        <v>728344.18</v>
      </c>
      <c r="BF893" s="872">
        <v>728344.18</v>
      </c>
      <c r="BG893" s="872">
        <v>728344.18</v>
      </c>
      <c r="BH893" s="872">
        <v>728344.18</v>
      </c>
      <c r="BI893" s="872">
        <v>728344.18</v>
      </c>
      <c r="BJ893" s="872">
        <v>728344.18</v>
      </c>
      <c r="BK893" s="872">
        <v>728344.18</v>
      </c>
      <c r="BL893" s="872">
        <v>728344.18</v>
      </c>
      <c r="BM893" s="872">
        <v>728344.18</v>
      </c>
      <c r="BN893" s="872">
        <v>728344.18</v>
      </c>
      <c r="BO893" s="872">
        <v>728344.18</v>
      </c>
      <c r="BP893" s="872">
        <v>728344.18</v>
      </c>
      <c r="BQ893" s="872">
        <v>728344.18</v>
      </c>
      <c r="BR893" s="872">
        <v>728344.18</v>
      </c>
      <c r="BS893" s="872">
        <v>728344.18</v>
      </c>
      <c r="BT893" s="872">
        <v>728344.18</v>
      </c>
      <c r="BU893" s="872">
        <v>728344.18</v>
      </c>
      <c r="BV893" s="872">
        <v>728344.18</v>
      </c>
      <c r="BW893" s="872">
        <v>728344.18</v>
      </c>
      <c r="BX893" s="872">
        <v>728344.18</v>
      </c>
      <c r="BY893" s="872">
        <v>728344.18</v>
      </c>
      <c r="BZ893" s="872">
        <v>728344.18</v>
      </c>
      <c r="CA893" s="872"/>
      <c r="CB893" s="872">
        <v>83.138999999999996</v>
      </c>
      <c r="CC893" s="872">
        <v>83.138999999999996</v>
      </c>
      <c r="CD893" s="872">
        <v>83.138999999999996</v>
      </c>
      <c r="CE893" s="872">
        <v>83.138999999999996</v>
      </c>
      <c r="CF893" s="872">
        <v>83.138999999999996</v>
      </c>
      <c r="CG893" s="872">
        <v>83.138999999999996</v>
      </c>
      <c r="CH893" s="872">
        <v>83.138999999999996</v>
      </c>
      <c r="CI893" s="872">
        <v>83.138999999999996</v>
      </c>
      <c r="CJ893" s="872">
        <v>83.138999999999996</v>
      </c>
      <c r="CK893" s="872">
        <v>83.138999999999996</v>
      </c>
      <c r="CL893" s="872">
        <v>83.138999999999996</v>
      </c>
      <c r="CM893" s="872">
        <v>83.138999999999996</v>
      </c>
      <c r="CN893" s="872">
        <v>83.138999999999996</v>
      </c>
      <c r="CO893" s="872">
        <v>83.138999999999996</v>
      </c>
      <c r="CP893" s="872">
        <v>83.138999999999996</v>
      </c>
      <c r="CQ893" s="872">
        <v>83.138999999999996</v>
      </c>
      <c r="CR893" s="872">
        <v>83.138999999999996</v>
      </c>
      <c r="CS893" s="872">
        <v>83.138999999999996</v>
      </c>
      <c r="CT893" s="872">
        <v>83.138999999999996</v>
      </c>
      <c r="CU893" s="872">
        <v>83.138999999999996</v>
      </c>
      <c r="CV893" s="872">
        <v>83.138999999999996</v>
      </c>
      <c r="CW893" s="872">
        <v>83.138999999999996</v>
      </c>
      <c r="CX893" s="872">
        <v>83.138999999999996</v>
      </c>
      <c r="CY893" s="872">
        <v>83.138999999999996</v>
      </c>
      <c r="CZ893" s="872">
        <v>83.138999999999996</v>
      </c>
      <c r="DA893" s="872">
        <v>83.138999999999996</v>
      </c>
    </row>
    <row r="894" spans="2:105">
      <c r="B894" s="872"/>
      <c r="C894" s="873" t="s">
        <v>682</v>
      </c>
      <c r="D894" s="872"/>
      <c r="E894" s="872" t="s">
        <v>119</v>
      </c>
      <c r="F894" s="872" t="s">
        <v>820</v>
      </c>
      <c r="G894" s="872"/>
      <c r="H894" s="872">
        <v>2015</v>
      </c>
      <c r="I894" s="872"/>
      <c r="J894" s="872">
        <v>150807</v>
      </c>
      <c r="K894" s="872"/>
      <c r="L894" s="764" t="s">
        <v>741</v>
      </c>
      <c r="M894" s="872"/>
      <c r="N894" s="872"/>
      <c r="O894" s="872"/>
      <c r="P894" s="872"/>
      <c r="Q894" s="872"/>
      <c r="R894" s="872"/>
      <c r="S894" s="872"/>
      <c r="T894" s="872"/>
      <c r="U894" s="872" t="s">
        <v>764</v>
      </c>
      <c r="V894" s="872"/>
      <c r="W894" s="872">
        <v>42314</v>
      </c>
      <c r="X894" s="872"/>
      <c r="Y894" s="872"/>
      <c r="Z894" s="872"/>
      <c r="AA894" s="872"/>
      <c r="AB894" s="872"/>
      <c r="AC894" s="872"/>
      <c r="AD894" s="872"/>
      <c r="AE894" s="872"/>
      <c r="AF894" s="872"/>
      <c r="AG894" s="872"/>
      <c r="AH894" s="872"/>
      <c r="AI894" s="872"/>
      <c r="AJ894" s="872"/>
      <c r="AK894" s="872"/>
      <c r="AL894" s="872"/>
      <c r="AM894" s="872"/>
      <c r="AN894" s="872"/>
      <c r="AO894" s="872"/>
      <c r="AP894" s="872"/>
      <c r="AQ894" s="872"/>
      <c r="AR894" s="872"/>
      <c r="AS894" s="872"/>
      <c r="AT894" s="872"/>
      <c r="AU894" s="872"/>
      <c r="AV894" s="872"/>
      <c r="AW894" s="872"/>
      <c r="AX894" s="872"/>
      <c r="AY894" s="872"/>
      <c r="AZ894" s="872"/>
      <c r="BA894" s="872">
        <v>3193</v>
      </c>
      <c r="BB894" s="872">
        <v>3193</v>
      </c>
      <c r="BC894" s="872">
        <v>3193</v>
      </c>
      <c r="BD894" s="872">
        <v>3193</v>
      </c>
      <c r="BE894" s="872">
        <v>3193</v>
      </c>
      <c r="BF894" s="872">
        <v>3193</v>
      </c>
      <c r="BG894" s="872">
        <v>3193</v>
      </c>
      <c r="BH894" s="872">
        <v>3193</v>
      </c>
      <c r="BI894" s="872">
        <v>3193</v>
      </c>
      <c r="BJ894" s="872">
        <v>3193</v>
      </c>
      <c r="BK894" s="872">
        <v>3193</v>
      </c>
      <c r="BL894" s="872">
        <v>3193</v>
      </c>
      <c r="BM894" s="872">
        <v>3193</v>
      </c>
      <c r="BN894" s="872">
        <v>3193</v>
      </c>
      <c r="BO894" s="872">
        <v>3193</v>
      </c>
      <c r="BP894" s="872">
        <v>3193</v>
      </c>
      <c r="BQ894" s="872">
        <v>3193</v>
      </c>
      <c r="BR894" s="872">
        <v>3193</v>
      </c>
      <c r="BS894" s="872">
        <v>3193</v>
      </c>
      <c r="BT894" s="872">
        <v>3193</v>
      </c>
      <c r="BU894" s="872">
        <v>3193</v>
      </c>
      <c r="BV894" s="872">
        <v>3193</v>
      </c>
      <c r="BW894" s="872">
        <v>3193</v>
      </c>
      <c r="BX894" s="872">
        <v>3193</v>
      </c>
      <c r="BY894" s="872">
        <v>3193</v>
      </c>
      <c r="BZ894" s="872">
        <v>3193</v>
      </c>
      <c r="CA894" s="872"/>
      <c r="CB894" s="872">
        <v>0</v>
      </c>
      <c r="CC894" s="872">
        <v>0</v>
      </c>
      <c r="CD894" s="872">
        <v>0</v>
      </c>
      <c r="CE894" s="872">
        <v>0</v>
      </c>
      <c r="CF894" s="872">
        <v>0</v>
      </c>
      <c r="CG894" s="872">
        <v>0</v>
      </c>
      <c r="CH894" s="872">
        <v>0</v>
      </c>
      <c r="CI894" s="872">
        <v>0</v>
      </c>
      <c r="CJ894" s="872">
        <v>0</v>
      </c>
      <c r="CK894" s="872">
        <v>0</v>
      </c>
      <c r="CL894" s="872">
        <v>0</v>
      </c>
      <c r="CM894" s="872">
        <v>0</v>
      </c>
      <c r="CN894" s="872">
        <v>0</v>
      </c>
      <c r="CO894" s="872">
        <v>0</v>
      </c>
      <c r="CP894" s="872">
        <v>0</v>
      </c>
      <c r="CQ894" s="872">
        <v>0</v>
      </c>
      <c r="CR894" s="872">
        <v>0</v>
      </c>
      <c r="CS894" s="872">
        <v>0</v>
      </c>
      <c r="CT894" s="872">
        <v>0</v>
      </c>
      <c r="CU894" s="872">
        <v>0</v>
      </c>
      <c r="CV894" s="872">
        <v>0</v>
      </c>
      <c r="CW894" s="872">
        <v>0</v>
      </c>
      <c r="CX894" s="872">
        <v>0</v>
      </c>
      <c r="CY894" s="872">
        <v>0</v>
      </c>
      <c r="CZ894" s="872">
        <v>0</v>
      </c>
      <c r="DA894" s="872">
        <v>0</v>
      </c>
    </row>
    <row r="895" spans="2:105">
      <c r="B895" s="872"/>
      <c r="C895" s="873" t="s">
        <v>682</v>
      </c>
      <c r="D895" s="872"/>
      <c r="E895" s="872" t="s">
        <v>119</v>
      </c>
      <c r="F895" s="872" t="s">
        <v>820</v>
      </c>
      <c r="G895" s="872"/>
      <c r="H895" s="872">
        <v>2015</v>
      </c>
      <c r="I895" s="872"/>
      <c r="J895" s="872">
        <v>148546</v>
      </c>
      <c r="K895" s="872"/>
      <c r="L895" s="764" t="s">
        <v>741</v>
      </c>
      <c r="M895" s="872"/>
      <c r="N895" s="872"/>
      <c r="O895" s="872"/>
      <c r="P895" s="872"/>
      <c r="Q895" s="872"/>
      <c r="R895" s="872"/>
      <c r="S895" s="872"/>
      <c r="T895" s="872"/>
      <c r="U895" s="872" t="s">
        <v>765</v>
      </c>
      <c r="V895" s="872"/>
      <c r="W895" s="872">
        <v>42270</v>
      </c>
      <c r="X895" s="872"/>
      <c r="Y895" s="872"/>
      <c r="Z895" s="872"/>
      <c r="AA895" s="872"/>
      <c r="AB895" s="872"/>
      <c r="AC895" s="872"/>
      <c r="AD895" s="872"/>
      <c r="AE895" s="872"/>
      <c r="AF895" s="872"/>
      <c r="AG895" s="872"/>
      <c r="AH895" s="872"/>
      <c r="AI895" s="872"/>
      <c r="AJ895" s="872"/>
      <c r="AK895" s="872"/>
      <c r="AL895" s="872"/>
      <c r="AM895" s="872"/>
      <c r="AN895" s="872"/>
      <c r="AO895" s="872"/>
      <c r="AP895" s="872"/>
      <c r="AQ895" s="872"/>
      <c r="AR895" s="872"/>
      <c r="AS895" s="872"/>
      <c r="AT895" s="872"/>
      <c r="AU895" s="872"/>
      <c r="AV895" s="872"/>
      <c r="AW895" s="872"/>
      <c r="AX895" s="872"/>
      <c r="AY895" s="872"/>
      <c r="AZ895" s="872"/>
      <c r="BA895" s="872">
        <v>27209</v>
      </c>
      <c r="BB895" s="872">
        <v>27209</v>
      </c>
      <c r="BC895" s="872">
        <v>27209</v>
      </c>
      <c r="BD895" s="872">
        <v>27209</v>
      </c>
      <c r="BE895" s="872">
        <v>27209</v>
      </c>
      <c r="BF895" s="872">
        <v>27209</v>
      </c>
      <c r="BG895" s="872">
        <v>27209</v>
      </c>
      <c r="BH895" s="872">
        <v>27209</v>
      </c>
      <c r="BI895" s="872">
        <v>27209</v>
      </c>
      <c r="BJ895" s="872">
        <v>27209</v>
      </c>
      <c r="BK895" s="872">
        <v>27209</v>
      </c>
      <c r="BL895" s="872">
        <v>27209</v>
      </c>
      <c r="BM895" s="872">
        <v>27209</v>
      </c>
      <c r="BN895" s="872">
        <v>27209</v>
      </c>
      <c r="BO895" s="872">
        <v>27209</v>
      </c>
      <c r="BP895" s="872">
        <v>27209</v>
      </c>
      <c r="BQ895" s="872">
        <v>27209</v>
      </c>
      <c r="BR895" s="872">
        <v>27209</v>
      </c>
      <c r="BS895" s="872">
        <v>27209</v>
      </c>
      <c r="BT895" s="872">
        <v>27209</v>
      </c>
      <c r="BU895" s="872">
        <v>27209</v>
      </c>
      <c r="BV895" s="872">
        <v>27209</v>
      </c>
      <c r="BW895" s="872">
        <v>27209</v>
      </c>
      <c r="BX895" s="872">
        <v>27209</v>
      </c>
      <c r="BY895" s="872">
        <v>27209</v>
      </c>
      <c r="BZ895" s="872">
        <v>27209</v>
      </c>
      <c r="CA895" s="872"/>
      <c r="CB895" s="872">
        <v>10.9</v>
      </c>
      <c r="CC895" s="872">
        <v>10.9</v>
      </c>
      <c r="CD895" s="872">
        <v>10.9</v>
      </c>
      <c r="CE895" s="872">
        <v>10.9</v>
      </c>
      <c r="CF895" s="872">
        <v>10.9</v>
      </c>
      <c r="CG895" s="872">
        <v>10.9</v>
      </c>
      <c r="CH895" s="872">
        <v>10.9</v>
      </c>
      <c r="CI895" s="872">
        <v>10.9</v>
      </c>
      <c r="CJ895" s="872">
        <v>10.9</v>
      </c>
      <c r="CK895" s="872">
        <v>10.9</v>
      </c>
      <c r="CL895" s="872">
        <v>10.9</v>
      </c>
      <c r="CM895" s="872">
        <v>10.9</v>
      </c>
      <c r="CN895" s="872">
        <v>10.9</v>
      </c>
      <c r="CO895" s="872">
        <v>10.9</v>
      </c>
      <c r="CP895" s="872">
        <v>10.9</v>
      </c>
      <c r="CQ895" s="872">
        <v>10.9</v>
      </c>
      <c r="CR895" s="872">
        <v>10.9</v>
      </c>
      <c r="CS895" s="872">
        <v>10.9</v>
      </c>
      <c r="CT895" s="872">
        <v>10.9</v>
      </c>
      <c r="CU895" s="872">
        <v>10.9</v>
      </c>
      <c r="CV895" s="872">
        <v>10.9</v>
      </c>
      <c r="CW895" s="872">
        <v>10.9</v>
      </c>
      <c r="CX895" s="872">
        <v>10.9</v>
      </c>
      <c r="CY895" s="872">
        <v>10.9</v>
      </c>
      <c r="CZ895" s="872">
        <v>10.9</v>
      </c>
      <c r="DA895" s="872">
        <v>10.9</v>
      </c>
    </row>
    <row r="896" spans="2:105">
      <c r="B896" s="872"/>
      <c r="C896" s="873" t="s">
        <v>682</v>
      </c>
      <c r="D896" s="872"/>
      <c r="E896" s="872" t="s">
        <v>119</v>
      </c>
      <c r="F896" s="872" t="s">
        <v>820</v>
      </c>
      <c r="G896" s="872"/>
      <c r="H896" s="872">
        <v>2015</v>
      </c>
      <c r="I896" s="872"/>
      <c r="J896" s="872">
        <v>140797</v>
      </c>
      <c r="K896" s="872"/>
      <c r="L896" s="764" t="s">
        <v>741</v>
      </c>
      <c r="M896" s="872"/>
      <c r="N896" s="872"/>
      <c r="O896" s="872"/>
      <c r="P896" s="872"/>
      <c r="Q896" s="872"/>
      <c r="R896" s="872"/>
      <c r="S896" s="872"/>
      <c r="T896" s="872"/>
      <c r="U896" s="872" t="s">
        <v>764</v>
      </c>
      <c r="V896" s="872"/>
      <c r="W896" s="872">
        <v>42341</v>
      </c>
      <c r="X896" s="872"/>
      <c r="Y896" s="872"/>
      <c r="Z896" s="872"/>
      <c r="AA896" s="872"/>
      <c r="AB896" s="872"/>
      <c r="AC896" s="872"/>
      <c r="AD896" s="872"/>
      <c r="AE896" s="872"/>
      <c r="AF896" s="872"/>
      <c r="AG896" s="872"/>
      <c r="AH896" s="872"/>
      <c r="AI896" s="872"/>
      <c r="AJ896" s="872"/>
      <c r="AK896" s="872"/>
      <c r="AL896" s="872"/>
      <c r="AM896" s="872"/>
      <c r="AN896" s="872"/>
      <c r="AO896" s="872"/>
      <c r="AP896" s="872"/>
      <c r="AQ896" s="872"/>
      <c r="AR896" s="872"/>
      <c r="AS896" s="872"/>
      <c r="AT896" s="872"/>
      <c r="AU896" s="872"/>
      <c r="AV896" s="872"/>
      <c r="AW896" s="872"/>
      <c r="AX896" s="872"/>
      <c r="AY896" s="872"/>
      <c r="AZ896" s="872"/>
      <c r="BA896" s="872">
        <v>3432</v>
      </c>
      <c r="BB896" s="872">
        <v>3432</v>
      </c>
      <c r="BC896" s="872">
        <v>3432</v>
      </c>
      <c r="BD896" s="872">
        <v>3432</v>
      </c>
      <c r="BE896" s="872">
        <v>3432</v>
      </c>
      <c r="BF896" s="872">
        <v>3432</v>
      </c>
      <c r="BG896" s="872">
        <v>3432</v>
      </c>
      <c r="BH896" s="872">
        <v>3432</v>
      </c>
      <c r="BI896" s="872">
        <v>3432</v>
      </c>
      <c r="BJ896" s="872">
        <v>3432</v>
      </c>
      <c r="BK896" s="872">
        <v>3432</v>
      </c>
      <c r="BL896" s="872">
        <v>3432</v>
      </c>
      <c r="BM896" s="872">
        <v>3432</v>
      </c>
      <c r="BN896" s="872">
        <v>3432</v>
      </c>
      <c r="BO896" s="872">
        <v>3432</v>
      </c>
      <c r="BP896" s="872">
        <v>3432</v>
      </c>
      <c r="BQ896" s="872">
        <v>3432</v>
      </c>
      <c r="BR896" s="872">
        <v>3432</v>
      </c>
      <c r="BS896" s="872">
        <v>3432</v>
      </c>
      <c r="BT896" s="872">
        <v>3432</v>
      </c>
      <c r="BU896" s="872">
        <v>3432</v>
      </c>
      <c r="BV896" s="872">
        <v>3432</v>
      </c>
      <c r="BW896" s="872">
        <v>3432</v>
      </c>
      <c r="BX896" s="872">
        <v>3432</v>
      </c>
      <c r="BY896" s="872">
        <v>3432</v>
      </c>
      <c r="BZ896" s="872">
        <v>3432</v>
      </c>
      <c r="CA896" s="872"/>
      <c r="CB896" s="872">
        <v>0</v>
      </c>
      <c r="CC896" s="872">
        <v>0</v>
      </c>
      <c r="CD896" s="872">
        <v>0</v>
      </c>
      <c r="CE896" s="872">
        <v>0</v>
      </c>
      <c r="CF896" s="872">
        <v>0</v>
      </c>
      <c r="CG896" s="872">
        <v>0</v>
      </c>
      <c r="CH896" s="872">
        <v>0</v>
      </c>
      <c r="CI896" s="872">
        <v>0</v>
      </c>
      <c r="CJ896" s="872">
        <v>0</v>
      </c>
      <c r="CK896" s="872">
        <v>0</v>
      </c>
      <c r="CL896" s="872">
        <v>0</v>
      </c>
      <c r="CM896" s="872">
        <v>0</v>
      </c>
      <c r="CN896" s="872">
        <v>0</v>
      </c>
      <c r="CO896" s="872">
        <v>0</v>
      </c>
      <c r="CP896" s="872">
        <v>0</v>
      </c>
      <c r="CQ896" s="872">
        <v>0</v>
      </c>
      <c r="CR896" s="872">
        <v>0</v>
      </c>
      <c r="CS896" s="872">
        <v>0</v>
      </c>
      <c r="CT896" s="872">
        <v>0</v>
      </c>
      <c r="CU896" s="872">
        <v>0</v>
      </c>
      <c r="CV896" s="872">
        <v>0</v>
      </c>
      <c r="CW896" s="872">
        <v>0</v>
      </c>
      <c r="CX896" s="872">
        <v>0</v>
      </c>
      <c r="CY896" s="872">
        <v>0</v>
      </c>
      <c r="CZ896" s="872">
        <v>0</v>
      </c>
      <c r="DA896" s="872">
        <v>0</v>
      </c>
    </row>
    <row r="897" spans="2:105">
      <c r="B897" s="872"/>
      <c r="C897" s="873" t="s">
        <v>682</v>
      </c>
      <c r="D897" s="872"/>
      <c r="E897" s="872" t="s">
        <v>119</v>
      </c>
      <c r="F897" s="872" t="s">
        <v>820</v>
      </c>
      <c r="G897" s="872"/>
      <c r="H897" s="872">
        <v>2015</v>
      </c>
      <c r="I897" s="872"/>
      <c r="J897" s="872">
        <v>144000</v>
      </c>
      <c r="K897" s="872"/>
      <c r="L897" s="764" t="s">
        <v>741</v>
      </c>
      <c r="M897" s="872"/>
      <c r="N897" s="872"/>
      <c r="O897" s="872"/>
      <c r="P897" s="872"/>
      <c r="Q897" s="872"/>
      <c r="R897" s="872"/>
      <c r="S897" s="872"/>
      <c r="T897" s="872"/>
      <c r="U897" s="872" t="s">
        <v>765</v>
      </c>
      <c r="V897" s="872"/>
      <c r="W897" s="872">
        <v>42297</v>
      </c>
      <c r="X897" s="872"/>
      <c r="Y897" s="872"/>
      <c r="Z897" s="872"/>
      <c r="AA897" s="872"/>
      <c r="AB897" s="872"/>
      <c r="AC897" s="872"/>
      <c r="AD897" s="872"/>
      <c r="AE897" s="872"/>
      <c r="AF897" s="872"/>
      <c r="AG897" s="872"/>
      <c r="AH897" s="872"/>
      <c r="AI897" s="872"/>
      <c r="AJ897" s="872"/>
      <c r="AK897" s="872"/>
      <c r="AL897" s="872"/>
      <c r="AM897" s="872"/>
      <c r="AN897" s="872"/>
      <c r="AO897" s="872"/>
      <c r="AP897" s="872"/>
      <c r="AQ897" s="872"/>
      <c r="AR897" s="872"/>
      <c r="AS897" s="872"/>
      <c r="AT897" s="872"/>
      <c r="AU897" s="872"/>
      <c r="AV897" s="872"/>
      <c r="AW897" s="872"/>
      <c r="AX897" s="872"/>
      <c r="AY897" s="872"/>
      <c r="AZ897" s="872"/>
      <c r="BA897" s="872">
        <v>18284.175999999999</v>
      </c>
      <c r="BB897" s="872">
        <v>18284.175999999999</v>
      </c>
      <c r="BC897" s="872">
        <v>18284.175999999999</v>
      </c>
      <c r="BD897" s="872">
        <v>18284.175999999999</v>
      </c>
      <c r="BE897" s="872">
        <v>18284.175999999999</v>
      </c>
      <c r="BF897" s="872">
        <v>18284.175999999999</v>
      </c>
      <c r="BG897" s="872">
        <v>18284.175999999999</v>
      </c>
      <c r="BH897" s="872">
        <v>18284.175999999999</v>
      </c>
      <c r="BI897" s="872">
        <v>18284.175999999999</v>
      </c>
      <c r="BJ897" s="872">
        <v>18284.175999999999</v>
      </c>
      <c r="BK897" s="872">
        <v>18284.175999999999</v>
      </c>
      <c r="BL897" s="872">
        <v>18284.175999999999</v>
      </c>
      <c r="BM897" s="872">
        <v>18284.175999999999</v>
      </c>
      <c r="BN897" s="872">
        <v>18284.175999999999</v>
      </c>
      <c r="BO897" s="872">
        <v>18284.175999999999</v>
      </c>
      <c r="BP897" s="872">
        <v>18284.175999999999</v>
      </c>
      <c r="BQ897" s="872">
        <v>18284.175999999999</v>
      </c>
      <c r="BR897" s="872">
        <v>18284.175999999999</v>
      </c>
      <c r="BS897" s="872">
        <v>18284.175999999999</v>
      </c>
      <c r="BT897" s="872">
        <v>18284.175999999999</v>
      </c>
      <c r="BU897" s="872">
        <v>18284.175999999999</v>
      </c>
      <c r="BV897" s="872">
        <v>18284.175999999999</v>
      </c>
      <c r="BW897" s="872">
        <v>18284.175999999999</v>
      </c>
      <c r="BX897" s="872">
        <v>18284.175999999999</v>
      </c>
      <c r="BY897" s="872">
        <v>18284.175999999999</v>
      </c>
      <c r="BZ897" s="872">
        <v>18284.175999999999</v>
      </c>
      <c r="CA897" s="872"/>
      <c r="CB897" s="872">
        <v>2.1040000000000001</v>
      </c>
      <c r="CC897" s="872">
        <v>2.1040000000000001</v>
      </c>
      <c r="CD897" s="872">
        <v>2.1040000000000001</v>
      </c>
      <c r="CE897" s="872">
        <v>2.1040000000000001</v>
      </c>
      <c r="CF897" s="872">
        <v>2.1040000000000001</v>
      </c>
      <c r="CG897" s="872">
        <v>2.1040000000000001</v>
      </c>
      <c r="CH897" s="872">
        <v>2.1040000000000001</v>
      </c>
      <c r="CI897" s="872">
        <v>2.1040000000000001</v>
      </c>
      <c r="CJ897" s="872">
        <v>2.1040000000000001</v>
      </c>
      <c r="CK897" s="872">
        <v>2.1040000000000001</v>
      </c>
      <c r="CL897" s="872">
        <v>2.1040000000000001</v>
      </c>
      <c r="CM897" s="872">
        <v>2.1040000000000001</v>
      </c>
      <c r="CN897" s="872">
        <v>2.1040000000000001</v>
      </c>
      <c r="CO897" s="872">
        <v>2.1040000000000001</v>
      </c>
      <c r="CP897" s="872">
        <v>2.1040000000000001</v>
      </c>
      <c r="CQ897" s="872">
        <v>2.1040000000000001</v>
      </c>
      <c r="CR897" s="872">
        <v>2.1040000000000001</v>
      </c>
      <c r="CS897" s="872">
        <v>2.1040000000000001</v>
      </c>
      <c r="CT897" s="872">
        <v>2.1040000000000001</v>
      </c>
      <c r="CU897" s="872">
        <v>2.1040000000000001</v>
      </c>
      <c r="CV897" s="872">
        <v>2.1040000000000001</v>
      </c>
      <c r="CW897" s="872">
        <v>2.1040000000000001</v>
      </c>
      <c r="CX897" s="872">
        <v>2.1040000000000001</v>
      </c>
      <c r="CY897" s="872">
        <v>2.1040000000000001</v>
      </c>
      <c r="CZ897" s="872">
        <v>2.1040000000000001</v>
      </c>
      <c r="DA897" s="872">
        <v>2.1040000000000001</v>
      </c>
    </row>
    <row r="898" spans="2:105">
      <c r="B898" s="872"/>
      <c r="C898" s="873" t="s">
        <v>682</v>
      </c>
      <c r="D898" s="872"/>
      <c r="E898" s="872" t="s">
        <v>119</v>
      </c>
      <c r="F898" s="872" t="s">
        <v>820</v>
      </c>
      <c r="G898" s="872"/>
      <c r="H898" s="872">
        <v>2015</v>
      </c>
      <c r="I898" s="872"/>
      <c r="J898" s="872">
        <v>147092</v>
      </c>
      <c r="K898" s="872"/>
      <c r="L898" s="764" t="s">
        <v>741</v>
      </c>
      <c r="M898" s="872"/>
      <c r="N898" s="872"/>
      <c r="O898" s="872"/>
      <c r="P898" s="872"/>
      <c r="Q898" s="872"/>
      <c r="R898" s="872"/>
      <c r="S898" s="872"/>
      <c r="T898" s="872"/>
      <c r="U898" s="872" t="s">
        <v>764</v>
      </c>
      <c r="V898" s="872"/>
      <c r="W898" s="872">
        <v>42247</v>
      </c>
      <c r="X898" s="872"/>
      <c r="Y898" s="872"/>
      <c r="Z898" s="872"/>
      <c r="AA898" s="872"/>
      <c r="AB898" s="872"/>
      <c r="AC898" s="872"/>
      <c r="AD898" s="872"/>
      <c r="AE898" s="872"/>
      <c r="AF898" s="872"/>
      <c r="AG898" s="872"/>
      <c r="AH898" s="872"/>
      <c r="AI898" s="872"/>
      <c r="AJ898" s="872"/>
      <c r="AK898" s="872"/>
      <c r="AL898" s="872"/>
      <c r="AM898" s="872"/>
      <c r="AN898" s="872"/>
      <c r="AO898" s="872"/>
      <c r="AP898" s="872"/>
      <c r="AQ898" s="872"/>
      <c r="AR898" s="872"/>
      <c r="AS898" s="872"/>
      <c r="AT898" s="872"/>
      <c r="AU898" s="872"/>
      <c r="AV898" s="872"/>
      <c r="AW898" s="872"/>
      <c r="AX898" s="872"/>
      <c r="AY898" s="872"/>
      <c r="AZ898" s="872"/>
      <c r="BA898" s="872">
        <v>2920</v>
      </c>
      <c r="BB898" s="872">
        <v>2920</v>
      </c>
      <c r="BC898" s="872">
        <v>2920</v>
      </c>
      <c r="BD898" s="872">
        <v>2920</v>
      </c>
      <c r="BE898" s="872">
        <v>2920</v>
      </c>
      <c r="BF898" s="872">
        <v>2920</v>
      </c>
      <c r="BG898" s="872">
        <v>2920</v>
      </c>
      <c r="BH898" s="872">
        <v>2920</v>
      </c>
      <c r="BI898" s="872">
        <v>2920</v>
      </c>
      <c r="BJ898" s="872">
        <v>2920</v>
      </c>
      <c r="BK898" s="872">
        <v>2920</v>
      </c>
      <c r="BL898" s="872">
        <v>2920</v>
      </c>
      <c r="BM898" s="872">
        <v>2920</v>
      </c>
      <c r="BN898" s="872">
        <v>2920</v>
      </c>
      <c r="BO898" s="872">
        <v>2920</v>
      </c>
      <c r="BP898" s="872">
        <v>2920</v>
      </c>
      <c r="BQ898" s="872">
        <v>2920</v>
      </c>
      <c r="BR898" s="872">
        <v>2920</v>
      </c>
      <c r="BS898" s="872">
        <v>2920</v>
      </c>
      <c r="BT898" s="872">
        <v>2920</v>
      </c>
      <c r="BU898" s="872">
        <v>2920</v>
      </c>
      <c r="BV898" s="872">
        <v>2920</v>
      </c>
      <c r="BW898" s="872">
        <v>2920</v>
      </c>
      <c r="BX898" s="872">
        <v>2920</v>
      </c>
      <c r="BY898" s="872">
        <v>2920</v>
      </c>
      <c r="BZ898" s="872">
        <v>2920</v>
      </c>
      <c r="CA898" s="872"/>
      <c r="CB898" s="872">
        <v>0</v>
      </c>
      <c r="CC898" s="872">
        <v>0</v>
      </c>
      <c r="CD898" s="872">
        <v>0</v>
      </c>
      <c r="CE898" s="872">
        <v>0</v>
      </c>
      <c r="CF898" s="872">
        <v>0</v>
      </c>
      <c r="CG898" s="872">
        <v>0</v>
      </c>
      <c r="CH898" s="872">
        <v>0</v>
      </c>
      <c r="CI898" s="872">
        <v>0</v>
      </c>
      <c r="CJ898" s="872">
        <v>0</v>
      </c>
      <c r="CK898" s="872">
        <v>0</v>
      </c>
      <c r="CL898" s="872">
        <v>0</v>
      </c>
      <c r="CM898" s="872">
        <v>0</v>
      </c>
      <c r="CN898" s="872">
        <v>0</v>
      </c>
      <c r="CO898" s="872">
        <v>0</v>
      </c>
      <c r="CP898" s="872">
        <v>0</v>
      </c>
      <c r="CQ898" s="872">
        <v>0</v>
      </c>
      <c r="CR898" s="872">
        <v>0</v>
      </c>
      <c r="CS898" s="872">
        <v>0</v>
      </c>
      <c r="CT898" s="872">
        <v>0</v>
      </c>
      <c r="CU898" s="872">
        <v>0</v>
      </c>
      <c r="CV898" s="872">
        <v>0</v>
      </c>
      <c r="CW898" s="872">
        <v>0</v>
      </c>
      <c r="CX898" s="872">
        <v>0</v>
      </c>
      <c r="CY898" s="872">
        <v>0</v>
      </c>
      <c r="CZ898" s="872">
        <v>0</v>
      </c>
      <c r="DA898" s="872">
        <v>0</v>
      </c>
    </row>
    <row r="899" spans="2:105">
      <c r="B899" s="872"/>
      <c r="C899" s="873" t="s">
        <v>682</v>
      </c>
      <c r="D899" s="872"/>
      <c r="E899" s="872" t="s">
        <v>119</v>
      </c>
      <c r="F899" s="872" t="s">
        <v>820</v>
      </c>
      <c r="G899" s="872"/>
      <c r="H899" s="872">
        <v>2015</v>
      </c>
      <c r="I899" s="872"/>
      <c r="J899" s="872">
        <v>135586</v>
      </c>
      <c r="K899" s="872"/>
      <c r="L899" s="764" t="s">
        <v>741</v>
      </c>
      <c r="M899" s="872"/>
      <c r="N899" s="872"/>
      <c r="O899" s="872"/>
      <c r="P899" s="872"/>
      <c r="Q899" s="872"/>
      <c r="R899" s="872"/>
      <c r="S899" s="872"/>
      <c r="T899" s="872"/>
      <c r="U899" s="872" t="s">
        <v>765</v>
      </c>
      <c r="V899" s="872"/>
      <c r="W899" s="872">
        <v>42270</v>
      </c>
      <c r="X899" s="872"/>
      <c r="Y899" s="872"/>
      <c r="Z899" s="872"/>
      <c r="AA899" s="872"/>
      <c r="AB899" s="872"/>
      <c r="AC899" s="872"/>
      <c r="AD899" s="872"/>
      <c r="AE899" s="872"/>
      <c r="AF899" s="872"/>
      <c r="AG899" s="872"/>
      <c r="AH899" s="872"/>
      <c r="AI899" s="872"/>
      <c r="AJ899" s="872"/>
      <c r="AK899" s="872"/>
      <c r="AL899" s="872"/>
      <c r="AM899" s="872"/>
      <c r="AN899" s="872"/>
      <c r="AO899" s="872"/>
      <c r="AP899" s="872"/>
      <c r="AQ899" s="872"/>
      <c r="AR899" s="872"/>
      <c r="AS899" s="872"/>
      <c r="AT899" s="872"/>
      <c r="AU899" s="872"/>
      <c r="AV899" s="872"/>
      <c r="AW899" s="872"/>
      <c r="AX899" s="872"/>
      <c r="AY899" s="872"/>
      <c r="AZ899" s="872"/>
      <c r="BA899" s="872">
        <v>31761</v>
      </c>
      <c r="BB899" s="872">
        <v>31761</v>
      </c>
      <c r="BC899" s="872">
        <v>31761</v>
      </c>
      <c r="BD899" s="872">
        <v>31761</v>
      </c>
      <c r="BE899" s="872">
        <v>31761</v>
      </c>
      <c r="BF899" s="872">
        <v>31761</v>
      </c>
      <c r="BG899" s="872">
        <v>31761</v>
      </c>
      <c r="BH899" s="872">
        <v>31761</v>
      </c>
      <c r="BI899" s="872">
        <v>31761</v>
      </c>
      <c r="BJ899" s="872">
        <v>31761</v>
      </c>
      <c r="BK899" s="872">
        <v>31761</v>
      </c>
      <c r="BL899" s="872">
        <v>31761</v>
      </c>
      <c r="BM899" s="872">
        <v>31761</v>
      </c>
      <c r="BN899" s="872">
        <v>31761</v>
      </c>
      <c r="BO899" s="872">
        <v>31761</v>
      </c>
      <c r="BP899" s="872">
        <v>31761</v>
      </c>
      <c r="BQ899" s="872">
        <v>31761</v>
      </c>
      <c r="BR899" s="872">
        <v>31761</v>
      </c>
      <c r="BS899" s="872">
        <v>31761</v>
      </c>
      <c r="BT899" s="872">
        <v>31761</v>
      </c>
      <c r="BU899" s="872">
        <v>31761</v>
      </c>
      <c r="BV899" s="872">
        <v>31761</v>
      </c>
      <c r="BW899" s="872">
        <v>31761</v>
      </c>
      <c r="BX899" s="872">
        <v>31761</v>
      </c>
      <c r="BY899" s="872">
        <v>31761</v>
      </c>
      <c r="BZ899" s="872">
        <v>31761</v>
      </c>
      <c r="CA899" s="872"/>
      <c r="CB899" s="872">
        <v>7.5</v>
      </c>
      <c r="CC899" s="872">
        <v>7.5</v>
      </c>
      <c r="CD899" s="872">
        <v>7.5</v>
      </c>
      <c r="CE899" s="872">
        <v>7.5</v>
      </c>
      <c r="CF899" s="872">
        <v>7.5</v>
      </c>
      <c r="CG899" s="872">
        <v>7.5</v>
      </c>
      <c r="CH899" s="872">
        <v>7.5</v>
      </c>
      <c r="CI899" s="872">
        <v>7.5</v>
      </c>
      <c r="CJ899" s="872">
        <v>7.5</v>
      </c>
      <c r="CK899" s="872">
        <v>7.5</v>
      </c>
      <c r="CL899" s="872">
        <v>7.5</v>
      </c>
      <c r="CM899" s="872">
        <v>7.5</v>
      </c>
      <c r="CN899" s="872">
        <v>7.5</v>
      </c>
      <c r="CO899" s="872">
        <v>7.5</v>
      </c>
      <c r="CP899" s="872">
        <v>7.5</v>
      </c>
      <c r="CQ899" s="872">
        <v>7.5</v>
      </c>
      <c r="CR899" s="872">
        <v>7.5</v>
      </c>
      <c r="CS899" s="872">
        <v>7.5</v>
      </c>
      <c r="CT899" s="872">
        <v>7.5</v>
      </c>
      <c r="CU899" s="872">
        <v>7.5</v>
      </c>
      <c r="CV899" s="872">
        <v>7.5</v>
      </c>
      <c r="CW899" s="872">
        <v>7.5</v>
      </c>
      <c r="CX899" s="872">
        <v>7.5</v>
      </c>
      <c r="CY899" s="872">
        <v>7.5</v>
      </c>
      <c r="CZ899" s="872">
        <v>7.5</v>
      </c>
      <c r="DA899" s="872">
        <v>7.5</v>
      </c>
    </row>
    <row r="900" spans="2:105">
      <c r="B900" s="872"/>
      <c r="C900" s="873" t="s">
        <v>682</v>
      </c>
      <c r="D900" s="872"/>
      <c r="E900" s="872" t="s">
        <v>119</v>
      </c>
      <c r="F900" s="872" t="s">
        <v>820</v>
      </c>
      <c r="G900" s="872"/>
      <c r="H900" s="872">
        <v>2015</v>
      </c>
      <c r="I900" s="872"/>
      <c r="J900" s="872">
        <v>150950</v>
      </c>
      <c r="K900" s="872"/>
      <c r="L900" s="764" t="s">
        <v>741</v>
      </c>
      <c r="M900" s="872"/>
      <c r="N900" s="872"/>
      <c r="O900" s="872"/>
      <c r="P900" s="872"/>
      <c r="Q900" s="872"/>
      <c r="R900" s="872"/>
      <c r="S900" s="872"/>
      <c r="T900" s="872"/>
      <c r="U900" s="872" t="s">
        <v>764</v>
      </c>
      <c r="V900" s="872"/>
      <c r="W900" s="872">
        <v>42346</v>
      </c>
      <c r="X900" s="872"/>
      <c r="Y900" s="872"/>
      <c r="Z900" s="872"/>
      <c r="AA900" s="872"/>
      <c r="AB900" s="872"/>
      <c r="AC900" s="872"/>
      <c r="AD900" s="872"/>
      <c r="AE900" s="872"/>
      <c r="AF900" s="872"/>
      <c r="AG900" s="872"/>
      <c r="AH900" s="872"/>
      <c r="AI900" s="872"/>
      <c r="AJ900" s="872"/>
      <c r="AK900" s="872"/>
      <c r="AL900" s="872"/>
      <c r="AM900" s="872"/>
      <c r="AN900" s="872"/>
      <c r="AO900" s="872"/>
      <c r="AP900" s="872"/>
      <c r="AQ900" s="872"/>
      <c r="AR900" s="872"/>
      <c r="AS900" s="872"/>
      <c r="AT900" s="872"/>
      <c r="AU900" s="872"/>
      <c r="AV900" s="872"/>
      <c r="AW900" s="872"/>
      <c r="AX900" s="872"/>
      <c r="AY900" s="872"/>
      <c r="AZ900" s="872"/>
      <c r="BA900" s="872">
        <v>35490</v>
      </c>
      <c r="BB900" s="872">
        <v>35490</v>
      </c>
      <c r="BC900" s="872">
        <v>35490</v>
      </c>
      <c r="BD900" s="872">
        <v>35490</v>
      </c>
      <c r="BE900" s="872">
        <v>35490</v>
      </c>
      <c r="BF900" s="872">
        <v>35490</v>
      </c>
      <c r="BG900" s="872">
        <v>35490</v>
      </c>
      <c r="BH900" s="872">
        <v>35490</v>
      </c>
      <c r="BI900" s="872">
        <v>35490</v>
      </c>
      <c r="BJ900" s="872">
        <v>35490</v>
      </c>
      <c r="BK900" s="872">
        <v>35490</v>
      </c>
      <c r="BL900" s="872">
        <v>35490</v>
      </c>
      <c r="BM900" s="872">
        <v>35490</v>
      </c>
      <c r="BN900" s="872">
        <v>35490</v>
      </c>
      <c r="BO900" s="872">
        <v>35490</v>
      </c>
      <c r="BP900" s="872">
        <v>35490</v>
      </c>
      <c r="BQ900" s="872">
        <v>35490</v>
      </c>
      <c r="BR900" s="872">
        <v>35490</v>
      </c>
      <c r="BS900" s="872">
        <v>35490</v>
      </c>
      <c r="BT900" s="872">
        <v>35490</v>
      </c>
      <c r="BU900" s="872">
        <v>35490</v>
      </c>
      <c r="BV900" s="872">
        <v>35490</v>
      </c>
      <c r="BW900" s="872">
        <v>35490</v>
      </c>
      <c r="BX900" s="872">
        <v>35490</v>
      </c>
      <c r="BY900" s="872">
        <v>35490</v>
      </c>
      <c r="BZ900" s="872">
        <v>35490</v>
      </c>
      <c r="CA900" s="872"/>
      <c r="CB900" s="872">
        <v>0</v>
      </c>
      <c r="CC900" s="872">
        <v>0</v>
      </c>
      <c r="CD900" s="872">
        <v>0</v>
      </c>
      <c r="CE900" s="872">
        <v>0</v>
      </c>
      <c r="CF900" s="872">
        <v>0</v>
      </c>
      <c r="CG900" s="872">
        <v>0</v>
      </c>
      <c r="CH900" s="872">
        <v>0</v>
      </c>
      <c r="CI900" s="872">
        <v>0</v>
      </c>
      <c r="CJ900" s="872">
        <v>0</v>
      </c>
      <c r="CK900" s="872">
        <v>0</v>
      </c>
      <c r="CL900" s="872">
        <v>0</v>
      </c>
      <c r="CM900" s="872">
        <v>0</v>
      </c>
      <c r="CN900" s="872">
        <v>0</v>
      </c>
      <c r="CO900" s="872">
        <v>0</v>
      </c>
      <c r="CP900" s="872">
        <v>0</v>
      </c>
      <c r="CQ900" s="872">
        <v>0</v>
      </c>
      <c r="CR900" s="872">
        <v>0</v>
      </c>
      <c r="CS900" s="872">
        <v>0</v>
      </c>
      <c r="CT900" s="872">
        <v>0</v>
      </c>
      <c r="CU900" s="872">
        <v>0</v>
      </c>
      <c r="CV900" s="872">
        <v>0</v>
      </c>
      <c r="CW900" s="872">
        <v>0</v>
      </c>
      <c r="CX900" s="872">
        <v>0</v>
      </c>
      <c r="CY900" s="872">
        <v>0</v>
      </c>
      <c r="CZ900" s="872">
        <v>0</v>
      </c>
      <c r="DA900" s="872">
        <v>0</v>
      </c>
    </row>
    <row r="901" spans="2:105">
      <c r="B901" s="872"/>
      <c r="C901" s="873" t="s">
        <v>682</v>
      </c>
      <c r="D901" s="872"/>
      <c r="E901" s="872" t="s">
        <v>119</v>
      </c>
      <c r="F901" s="872" t="s">
        <v>820</v>
      </c>
      <c r="G901" s="872"/>
      <c r="H901" s="872">
        <v>2015</v>
      </c>
      <c r="I901" s="872"/>
      <c r="J901" s="872">
        <v>136598</v>
      </c>
      <c r="K901" s="872"/>
      <c r="L901" s="764" t="s">
        <v>741</v>
      </c>
      <c r="M901" s="872"/>
      <c r="N901" s="872"/>
      <c r="O901" s="872"/>
      <c r="P901" s="872"/>
      <c r="Q901" s="872"/>
      <c r="R901" s="872"/>
      <c r="S901" s="872"/>
      <c r="T901" s="872"/>
      <c r="U901" s="872" t="s">
        <v>764</v>
      </c>
      <c r="V901" s="872"/>
      <c r="W901" s="872">
        <v>42071</v>
      </c>
      <c r="X901" s="872"/>
      <c r="Y901" s="872"/>
      <c r="Z901" s="872"/>
      <c r="AA901" s="872"/>
      <c r="AB901" s="872"/>
      <c r="AC901" s="872"/>
      <c r="AD901" s="872"/>
      <c r="AE901" s="872"/>
      <c r="AF901" s="872"/>
      <c r="AG901" s="872"/>
      <c r="AH901" s="872"/>
      <c r="AI901" s="872"/>
      <c r="AJ901" s="872"/>
      <c r="AK901" s="872"/>
      <c r="AL901" s="872"/>
      <c r="AM901" s="872"/>
      <c r="AN901" s="872"/>
      <c r="AO901" s="872"/>
      <c r="AP901" s="872"/>
      <c r="AQ901" s="872"/>
      <c r="AR901" s="872"/>
      <c r="AS901" s="872"/>
      <c r="AT901" s="872"/>
      <c r="AU901" s="872"/>
      <c r="AV901" s="872"/>
      <c r="AW901" s="872"/>
      <c r="AX901" s="872"/>
      <c r="AY901" s="872"/>
      <c r="AZ901" s="872"/>
      <c r="BA901" s="872">
        <v>1987.2</v>
      </c>
      <c r="BB901" s="872">
        <v>1987.2</v>
      </c>
      <c r="BC901" s="872">
        <v>1987.2</v>
      </c>
      <c r="BD901" s="872">
        <v>1987.2</v>
      </c>
      <c r="BE901" s="872">
        <v>1987.2</v>
      </c>
      <c r="BF901" s="872">
        <v>1987.2</v>
      </c>
      <c r="BG901" s="872">
        <v>1987.2</v>
      </c>
      <c r="BH901" s="872">
        <v>1987.2</v>
      </c>
      <c r="BI901" s="872">
        <v>1987.2</v>
      </c>
      <c r="BJ901" s="872">
        <v>1987.2</v>
      </c>
      <c r="BK901" s="872">
        <v>1987.2</v>
      </c>
      <c r="BL901" s="872">
        <v>1987.2</v>
      </c>
      <c r="BM901" s="872">
        <v>1987.2</v>
      </c>
      <c r="BN901" s="872">
        <v>1987.2</v>
      </c>
      <c r="BO901" s="872">
        <v>1987.2</v>
      </c>
      <c r="BP901" s="872">
        <v>1987.2</v>
      </c>
      <c r="BQ901" s="872">
        <v>1987.2</v>
      </c>
      <c r="BR901" s="872">
        <v>1987.2</v>
      </c>
      <c r="BS901" s="872">
        <v>1987.2</v>
      </c>
      <c r="BT901" s="872">
        <v>1987.2</v>
      </c>
      <c r="BU901" s="872">
        <v>1987.2</v>
      </c>
      <c r="BV901" s="872">
        <v>1987.2</v>
      </c>
      <c r="BW901" s="872">
        <v>1987.2</v>
      </c>
      <c r="BX901" s="872">
        <v>1987.2</v>
      </c>
      <c r="BY901" s="872">
        <v>1987.2</v>
      </c>
      <c r="BZ901" s="872">
        <v>1987.2</v>
      </c>
      <c r="CA901" s="872"/>
      <c r="CB901" s="872">
        <v>0.41399999999999998</v>
      </c>
      <c r="CC901" s="872">
        <v>0.41399999999999998</v>
      </c>
      <c r="CD901" s="872">
        <v>0.41399999999999998</v>
      </c>
      <c r="CE901" s="872">
        <v>0.41399999999999998</v>
      </c>
      <c r="CF901" s="872">
        <v>0.41399999999999998</v>
      </c>
      <c r="CG901" s="872">
        <v>0.41399999999999998</v>
      </c>
      <c r="CH901" s="872">
        <v>0.41399999999999998</v>
      </c>
      <c r="CI901" s="872">
        <v>0.41399999999999998</v>
      </c>
      <c r="CJ901" s="872">
        <v>0.41399999999999998</v>
      </c>
      <c r="CK901" s="872">
        <v>0.41399999999999998</v>
      </c>
      <c r="CL901" s="872">
        <v>0.41399999999999998</v>
      </c>
      <c r="CM901" s="872">
        <v>0.41399999999999998</v>
      </c>
      <c r="CN901" s="872">
        <v>0.41399999999999998</v>
      </c>
      <c r="CO901" s="872">
        <v>0.41399999999999998</v>
      </c>
      <c r="CP901" s="872">
        <v>0.41399999999999998</v>
      </c>
      <c r="CQ901" s="872">
        <v>0.41399999999999998</v>
      </c>
      <c r="CR901" s="872">
        <v>0.41399999999999998</v>
      </c>
      <c r="CS901" s="872">
        <v>0.41399999999999998</v>
      </c>
      <c r="CT901" s="872">
        <v>0.41399999999999998</v>
      </c>
      <c r="CU901" s="872">
        <v>0.41399999999999998</v>
      </c>
      <c r="CV901" s="872">
        <v>0.41399999999999998</v>
      </c>
      <c r="CW901" s="872">
        <v>0.41399999999999998</v>
      </c>
      <c r="CX901" s="872">
        <v>0.41399999999999998</v>
      </c>
      <c r="CY901" s="872">
        <v>0.41399999999999998</v>
      </c>
      <c r="CZ901" s="872">
        <v>0.41399999999999998</v>
      </c>
      <c r="DA901" s="872">
        <v>0.41399999999999998</v>
      </c>
    </row>
    <row r="902" spans="2:105">
      <c r="B902" s="872"/>
      <c r="C902" s="873" t="s">
        <v>682</v>
      </c>
      <c r="D902" s="872"/>
      <c r="E902" s="872" t="s">
        <v>119</v>
      </c>
      <c r="F902" s="872" t="s">
        <v>820</v>
      </c>
      <c r="G902" s="872"/>
      <c r="H902" s="872">
        <v>2015</v>
      </c>
      <c r="I902" s="872"/>
      <c r="J902" s="872">
        <v>149222</v>
      </c>
      <c r="K902" s="872"/>
      <c r="L902" s="764" t="s">
        <v>741</v>
      </c>
      <c r="M902" s="872"/>
      <c r="N902" s="872"/>
      <c r="O902" s="872"/>
      <c r="P902" s="872"/>
      <c r="Q902" s="872"/>
      <c r="R902" s="872"/>
      <c r="S902" s="872"/>
      <c r="T902" s="872"/>
      <c r="U902" s="872" t="s">
        <v>764</v>
      </c>
      <c r="V902" s="872"/>
      <c r="W902" s="872">
        <v>42284</v>
      </c>
      <c r="X902" s="872"/>
      <c r="Y902" s="872"/>
      <c r="Z902" s="872"/>
      <c r="AA902" s="872"/>
      <c r="AB902" s="872"/>
      <c r="AC902" s="872"/>
      <c r="AD902" s="872"/>
      <c r="AE902" s="872"/>
      <c r="AF902" s="872"/>
      <c r="AG902" s="872"/>
      <c r="AH902" s="872"/>
      <c r="AI902" s="872"/>
      <c r="AJ902" s="872"/>
      <c r="AK902" s="872"/>
      <c r="AL902" s="872"/>
      <c r="AM902" s="872"/>
      <c r="AN902" s="872"/>
      <c r="AO902" s="872"/>
      <c r="AP902" s="872"/>
      <c r="AQ902" s="872"/>
      <c r="AR902" s="872"/>
      <c r="AS902" s="872"/>
      <c r="AT902" s="872"/>
      <c r="AU902" s="872"/>
      <c r="AV902" s="872"/>
      <c r="AW902" s="872"/>
      <c r="AX902" s="872"/>
      <c r="AY902" s="872"/>
      <c r="AZ902" s="872"/>
      <c r="BA902" s="872">
        <v>6526.5039999999999</v>
      </c>
      <c r="BB902" s="872">
        <v>6526.5039999999999</v>
      </c>
      <c r="BC902" s="872">
        <v>6526.5039999999999</v>
      </c>
      <c r="BD902" s="872">
        <v>6526.5039999999999</v>
      </c>
      <c r="BE902" s="872">
        <v>6526.5039999999999</v>
      </c>
      <c r="BF902" s="872">
        <v>6526.5039999999999</v>
      </c>
      <c r="BG902" s="872">
        <v>6526.5039999999999</v>
      </c>
      <c r="BH902" s="872">
        <v>6526.5039999999999</v>
      </c>
      <c r="BI902" s="872">
        <v>6526.5039999999999</v>
      </c>
      <c r="BJ902" s="872">
        <v>6526.5039999999999</v>
      </c>
      <c r="BK902" s="872">
        <v>6526.5039999999999</v>
      </c>
      <c r="BL902" s="872">
        <v>6526.5039999999999</v>
      </c>
      <c r="BM902" s="872">
        <v>6526.5039999999999</v>
      </c>
      <c r="BN902" s="872">
        <v>6526.5039999999999</v>
      </c>
      <c r="BO902" s="872">
        <v>6526.5039999999999</v>
      </c>
      <c r="BP902" s="872">
        <v>6526.5039999999999</v>
      </c>
      <c r="BQ902" s="872">
        <v>6526.5039999999999</v>
      </c>
      <c r="BR902" s="872">
        <v>6526.5039999999999</v>
      </c>
      <c r="BS902" s="872">
        <v>6526.5039999999999</v>
      </c>
      <c r="BT902" s="872">
        <v>6526.5039999999999</v>
      </c>
      <c r="BU902" s="872">
        <v>6526.5039999999999</v>
      </c>
      <c r="BV902" s="872">
        <v>6526.5039999999999</v>
      </c>
      <c r="BW902" s="872">
        <v>6526.5039999999999</v>
      </c>
      <c r="BX902" s="872">
        <v>6526.5039999999999</v>
      </c>
      <c r="BY902" s="872">
        <v>6526.5039999999999</v>
      </c>
      <c r="BZ902" s="872">
        <v>6526.5039999999999</v>
      </c>
      <c r="CA902" s="872"/>
      <c r="CB902" s="872">
        <v>2.516</v>
      </c>
      <c r="CC902" s="872">
        <v>2.516</v>
      </c>
      <c r="CD902" s="872">
        <v>2.516</v>
      </c>
      <c r="CE902" s="872">
        <v>2.516</v>
      </c>
      <c r="CF902" s="872">
        <v>2.516</v>
      </c>
      <c r="CG902" s="872">
        <v>2.516</v>
      </c>
      <c r="CH902" s="872">
        <v>2.516</v>
      </c>
      <c r="CI902" s="872">
        <v>2.516</v>
      </c>
      <c r="CJ902" s="872">
        <v>2.516</v>
      </c>
      <c r="CK902" s="872">
        <v>2.516</v>
      </c>
      <c r="CL902" s="872">
        <v>2.516</v>
      </c>
      <c r="CM902" s="872">
        <v>2.516</v>
      </c>
      <c r="CN902" s="872">
        <v>2.516</v>
      </c>
      <c r="CO902" s="872">
        <v>2.516</v>
      </c>
      <c r="CP902" s="872">
        <v>2.516</v>
      </c>
      <c r="CQ902" s="872">
        <v>2.516</v>
      </c>
      <c r="CR902" s="872">
        <v>2.516</v>
      </c>
      <c r="CS902" s="872">
        <v>2.516</v>
      </c>
      <c r="CT902" s="872">
        <v>2.516</v>
      </c>
      <c r="CU902" s="872">
        <v>2.516</v>
      </c>
      <c r="CV902" s="872">
        <v>2.516</v>
      </c>
      <c r="CW902" s="872">
        <v>2.516</v>
      </c>
      <c r="CX902" s="872">
        <v>2.516</v>
      </c>
      <c r="CY902" s="872">
        <v>2.516</v>
      </c>
      <c r="CZ902" s="872">
        <v>2.516</v>
      </c>
      <c r="DA902" s="872">
        <v>2.516</v>
      </c>
    </row>
    <row r="903" spans="2:105">
      <c r="B903" s="872"/>
      <c r="C903" s="873" t="s">
        <v>682</v>
      </c>
      <c r="D903" s="872"/>
      <c r="E903" s="872" t="s">
        <v>119</v>
      </c>
      <c r="F903" s="872" t="s">
        <v>820</v>
      </c>
      <c r="G903" s="872"/>
      <c r="H903" s="872">
        <v>2015</v>
      </c>
      <c r="I903" s="872"/>
      <c r="J903" s="872">
        <v>141340</v>
      </c>
      <c r="K903" s="872"/>
      <c r="L903" s="764" t="s">
        <v>741</v>
      </c>
      <c r="M903" s="872"/>
      <c r="N903" s="872"/>
      <c r="O903" s="872"/>
      <c r="P903" s="872"/>
      <c r="Q903" s="872"/>
      <c r="R903" s="872"/>
      <c r="S903" s="872"/>
      <c r="T903" s="872"/>
      <c r="U903" s="872" t="s">
        <v>764</v>
      </c>
      <c r="V903" s="872"/>
      <c r="W903" s="872">
        <v>42109</v>
      </c>
      <c r="X903" s="872"/>
      <c r="Y903" s="872"/>
      <c r="Z903" s="872"/>
      <c r="AA903" s="872"/>
      <c r="AB903" s="872"/>
      <c r="AC903" s="872"/>
      <c r="AD903" s="872"/>
      <c r="AE903" s="872"/>
      <c r="AF903" s="872"/>
      <c r="AG903" s="872"/>
      <c r="AH903" s="872"/>
      <c r="AI903" s="872"/>
      <c r="AJ903" s="872"/>
      <c r="AK903" s="872"/>
      <c r="AL903" s="872"/>
      <c r="AM903" s="872"/>
      <c r="AN903" s="872"/>
      <c r="AO903" s="872"/>
      <c r="AP903" s="872"/>
      <c r="AQ903" s="872"/>
      <c r="AR903" s="872"/>
      <c r="AS903" s="872"/>
      <c r="AT903" s="872"/>
      <c r="AU903" s="872"/>
      <c r="AV903" s="872"/>
      <c r="AW903" s="872"/>
      <c r="AX903" s="872"/>
      <c r="AY903" s="872"/>
      <c r="AZ903" s="872"/>
      <c r="BA903" s="872">
        <v>1175.0820000000001</v>
      </c>
      <c r="BB903" s="872">
        <v>1175.0820000000001</v>
      </c>
      <c r="BC903" s="872">
        <v>1175.0820000000001</v>
      </c>
      <c r="BD903" s="872">
        <v>1175.0820000000001</v>
      </c>
      <c r="BE903" s="872">
        <v>1175.0820000000001</v>
      </c>
      <c r="BF903" s="872">
        <v>1175.0820000000001</v>
      </c>
      <c r="BG903" s="872">
        <v>1175.0820000000001</v>
      </c>
      <c r="BH903" s="872">
        <v>1175.0820000000001</v>
      </c>
      <c r="BI903" s="872">
        <v>1175.0820000000001</v>
      </c>
      <c r="BJ903" s="872">
        <v>1175.0820000000001</v>
      </c>
      <c r="BK903" s="872">
        <v>1175.0820000000001</v>
      </c>
      <c r="BL903" s="872">
        <v>1175.0820000000001</v>
      </c>
      <c r="BM903" s="872">
        <v>1175.0820000000001</v>
      </c>
      <c r="BN903" s="872">
        <v>1175.0820000000001</v>
      </c>
      <c r="BO903" s="872">
        <v>1175.0820000000001</v>
      </c>
      <c r="BP903" s="872">
        <v>1175.0820000000001</v>
      </c>
      <c r="BQ903" s="872">
        <v>1175.0820000000001</v>
      </c>
      <c r="BR903" s="872">
        <v>1175.0820000000001</v>
      </c>
      <c r="BS903" s="872">
        <v>1175.0820000000001</v>
      </c>
      <c r="BT903" s="872">
        <v>1175.0820000000001</v>
      </c>
      <c r="BU903" s="872">
        <v>1175.0820000000001</v>
      </c>
      <c r="BV903" s="872">
        <v>1175.0820000000001</v>
      </c>
      <c r="BW903" s="872">
        <v>1175.0820000000001</v>
      </c>
      <c r="BX903" s="872">
        <v>1175.0820000000001</v>
      </c>
      <c r="BY903" s="872">
        <v>1175.0820000000001</v>
      </c>
      <c r="BZ903" s="872">
        <v>1175.0820000000001</v>
      </c>
      <c r="CA903" s="872"/>
      <c r="CB903" s="872">
        <v>0.45300000000000001</v>
      </c>
      <c r="CC903" s="872">
        <v>0.45300000000000001</v>
      </c>
      <c r="CD903" s="872">
        <v>0.45300000000000001</v>
      </c>
      <c r="CE903" s="872">
        <v>0.45300000000000001</v>
      </c>
      <c r="CF903" s="872">
        <v>0.45300000000000001</v>
      </c>
      <c r="CG903" s="872">
        <v>0.45300000000000001</v>
      </c>
      <c r="CH903" s="872">
        <v>0.45300000000000001</v>
      </c>
      <c r="CI903" s="872">
        <v>0.45300000000000001</v>
      </c>
      <c r="CJ903" s="872">
        <v>0.45300000000000001</v>
      </c>
      <c r="CK903" s="872">
        <v>0.45300000000000001</v>
      </c>
      <c r="CL903" s="872">
        <v>0.45300000000000001</v>
      </c>
      <c r="CM903" s="872">
        <v>0.45300000000000001</v>
      </c>
      <c r="CN903" s="872">
        <v>0.45300000000000001</v>
      </c>
      <c r="CO903" s="872">
        <v>0.45300000000000001</v>
      </c>
      <c r="CP903" s="872">
        <v>0.45300000000000001</v>
      </c>
      <c r="CQ903" s="872">
        <v>0.45300000000000001</v>
      </c>
      <c r="CR903" s="872">
        <v>0.45300000000000001</v>
      </c>
      <c r="CS903" s="872">
        <v>0.45300000000000001</v>
      </c>
      <c r="CT903" s="872">
        <v>0.45300000000000001</v>
      </c>
      <c r="CU903" s="872">
        <v>0.45300000000000001</v>
      </c>
      <c r="CV903" s="872">
        <v>0.45300000000000001</v>
      </c>
      <c r="CW903" s="872">
        <v>0.45300000000000001</v>
      </c>
      <c r="CX903" s="872">
        <v>0.45300000000000001</v>
      </c>
      <c r="CY903" s="872">
        <v>0.45300000000000001</v>
      </c>
      <c r="CZ903" s="872">
        <v>0.45300000000000001</v>
      </c>
      <c r="DA903" s="872">
        <v>0.45300000000000001</v>
      </c>
    </row>
    <row r="904" spans="2:105">
      <c r="B904" s="872"/>
      <c r="C904" s="873" t="s">
        <v>682</v>
      </c>
      <c r="D904" s="872"/>
      <c r="E904" s="872" t="s">
        <v>119</v>
      </c>
      <c r="F904" s="872" t="s">
        <v>820</v>
      </c>
      <c r="G904" s="872"/>
      <c r="H904" s="872">
        <v>2015</v>
      </c>
      <c r="I904" s="872"/>
      <c r="J904" s="872">
        <v>140103</v>
      </c>
      <c r="K904" s="872"/>
      <c r="L904" s="764" t="s">
        <v>741</v>
      </c>
      <c r="M904" s="872"/>
      <c r="N904" s="872"/>
      <c r="O904" s="872"/>
      <c r="P904" s="872"/>
      <c r="Q904" s="872"/>
      <c r="R904" s="872"/>
      <c r="S904" s="872"/>
      <c r="T904" s="872"/>
      <c r="U904" s="872" t="s">
        <v>765</v>
      </c>
      <c r="V904" s="872"/>
      <c r="W904" s="872">
        <v>42083</v>
      </c>
      <c r="X904" s="872"/>
      <c r="Y904" s="872"/>
      <c r="Z904" s="872"/>
      <c r="AA904" s="872"/>
      <c r="AB904" s="872"/>
      <c r="AC904" s="872"/>
      <c r="AD904" s="872"/>
      <c r="AE904" s="872"/>
      <c r="AF904" s="872"/>
      <c r="AG904" s="872"/>
      <c r="AH904" s="872"/>
      <c r="AI904" s="872"/>
      <c r="AJ904" s="872"/>
      <c r="AK904" s="872"/>
      <c r="AL904" s="872"/>
      <c r="AM904" s="872"/>
      <c r="AN904" s="872"/>
      <c r="AO904" s="872"/>
      <c r="AP904" s="872"/>
      <c r="AQ904" s="872"/>
      <c r="AR904" s="872"/>
      <c r="AS904" s="872"/>
      <c r="AT904" s="872"/>
      <c r="AU904" s="872"/>
      <c r="AV904" s="872"/>
      <c r="AW904" s="872"/>
      <c r="AX904" s="872"/>
      <c r="AY904" s="872"/>
      <c r="AZ904" s="872"/>
      <c r="BA904" s="872">
        <v>36752</v>
      </c>
      <c r="BB904" s="872">
        <v>36752</v>
      </c>
      <c r="BC904" s="872">
        <v>36752</v>
      </c>
      <c r="BD904" s="872">
        <v>36752</v>
      </c>
      <c r="BE904" s="872">
        <v>36752</v>
      </c>
      <c r="BF904" s="872">
        <v>36752</v>
      </c>
      <c r="BG904" s="872">
        <v>36752</v>
      </c>
      <c r="BH904" s="872">
        <v>36752</v>
      </c>
      <c r="BI904" s="872">
        <v>36752</v>
      </c>
      <c r="BJ904" s="872">
        <v>36752</v>
      </c>
      <c r="BK904" s="872">
        <v>36752</v>
      </c>
      <c r="BL904" s="872">
        <v>36752</v>
      </c>
      <c r="BM904" s="872">
        <v>36752</v>
      </c>
      <c r="BN904" s="872">
        <v>36752</v>
      </c>
      <c r="BO904" s="872">
        <v>36752</v>
      </c>
      <c r="BP904" s="872">
        <v>36752</v>
      </c>
      <c r="BQ904" s="872">
        <v>36752</v>
      </c>
      <c r="BR904" s="872">
        <v>36752</v>
      </c>
      <c r="BS904" s="872">
        <v>36752</v>
      </c>
      <c r="BT904" s="872">
        <v>36752</v>
      </c>
      <c r="BU904" s="872">
        <v>36752</v>
      </c>
      <c r="BV904" s="872">
        <v>36752</v>
      </c>
      <c r="BW904" s="872">
        <v>36752</v>
      </c>
      <c r="BX904" s="872">
        <v>36752</v>
      </c>
      <c r="BY904" s="872">
        <v>36752</v>
      </c>
      <c r="BZ904" s="872">
        <v>36752</v>
      </c>
      <c r="CA904" s="872"/>
      <c r="CB904" s="872">
        <v>13.4</v>
      </c>
      <c r="CC904" s="872">
        <v>13.4</v>
      </c>
      <c r="CD904" s="872">
        <v>13.4</v>
      </c>
      <c r="CE904" s="872">
        <v>13.4</v>
      </c>
      <c r="CF904" s="872">
        <v>13.4</v>
      </c>
      <c r="CG904" s="872">
        <v>13.4</v>
      </c>
      <c r="CH904" s="872">
        <v>13.4</v>
      </c>
      <c r="CI904" s="872">
        <v>13.4</v>
      </c>
      <c r="CJ904" s="872">
        <v>13.4</v>
      </c>
      <c r="CK904" s="872">
        <v>13.4</v>
      </c>
      <c r="CL904" s="872">
        <v>13.4</v>
      </c>
      <c r="CM904" s="872">
        <v>13.4</v>
      </c>
      <c r="CN904" s="872">
        <v>13.4</v>
      </c>
      <c r="CO904" s="872">
        <v>13.4</v>
      </c>
      <c r="CP904" s="872">
        <v>13.4</v>
      </c>
      <c r="CQ904" s="872">
        <v>13.4</v>
      </c>
      <c r="CR904" s="872">
        <v>13.4</v>
      </c>
      <c r="CS904" s="872">
        <v>13.4</v>
      </c>
      <c r="CT904" s="872">
        <v>13.4</v>
      </c>
      <c r="CU904" s="872">
        <v>13.4</v>
      </c>
      <c r="CV904" s="872">
        <v>13.4</v>
      </c>
      <c r="CW904" s="872">
        <v>13.4</v>
      </c>
      <c r="CX904" s="872">
        <v>13.4</v>
      </c>
      <c r="CY904" s="872">
        <v>13.4</v>
      </c>
      <c r="CZ904" s="872">
        <v>13.4</v>
      </c>
      <c r="DA904" s="872">
        <v>13.4</v>
      </c>
    </row>
    <row r="905" spans="2:105">
      <c r="B905" s="872"/>
      <c r="C905" s="873" t="s">
        <v>682</v>
      </c>
      <c r="D905" s="872"/>
      <c r="E905" s="872" t="s">
        <v>119</v>
      </c>
      <c r="F905" s="872" t="s">
        <v>820</v>
      </c>
      <c r="G905" s="872"/>
      <c r="H905" s="872">
        <v>2015</v>
      </c>
      <c r="I905" s="872"/>
      <c r="J905" s="872">
        <v>142032</v>
      </c>
      <c r="K905" s="872"/>
      <c r="L905" s="764" t="s">
        <v>741</v>
      </c>
      <c r="M905" s="872"/>
      <c r="N905" s="872"/>
      <c r="O905" s="872"/>
      <c r="P905" s="872"/>
      <c r="Q905" s="872"/>
      <c r="R905" s="872"/>
      <c r="S905" s="872"/>
      <c r="T905" s="872"/>
      <c r="U905" s="872" t="s">
        <v>765</v>
      </c>
      <c r="V905" s="872"/>
      <c r="W905" s="872">
        <v>42172</v>
      </c>
      <c r="X905" s="872"/>
      <c r="Y905" s="872"/>
      <c r="Z905" s="872"/>
      <c r="AA905" s="872"/>
      <c r="AB905" s="872"/>
      <c r="AC905" s="872"/>
      <c r="AD905" s="872"/>
      <c r="AE905" s="872"/>
      <c r="AF905" s="872"/>
      <c r="AG905" s="872"/>
      <c r="AH905" s="872"/>
      <c r="AI905" s="872"/>
      <c r="AJ905" s="872"/>
      <c r="AK905" s="872"/>
      <c r="AL905" s="872"/>
      <c r="AM905" s="872"/>
      <c r="AN905" s="872"/>
      <c r="AO905" s="872"/>
      <c r="AP905" s="872"/>
      <c r="AQ905" s="872"/>
      <c r="AR905" s="872"/>
      <c r="AS905" s="872"/>
      <c r="AT905" s="872"/>
      <c r="AU905" s="872"/>
      <c r="AV905" s="872"/>
      <c r="AW905" s="872"/>
      <c r="AX905" s="872"/>
      <c r="AY905" s="872"/>
      <c r="AZ905" s="872"/>
      <c r="BA905" s="872">
        <v>5790</v>
      </c>
      <c r="BB905" s="872">
        <v>5790</v>
      </c>
      <c r="BC905" s="872">
        <v>5790</v>
      </c>
      <c r="BD905" s="872">
        <v>5790</v>
      </c>
      <c r="BE905" s="872">
        <v>5790</v>
      </c>
      <c r="BF905" s="872">
        <v>5790</v>
      </c>
      <c r="BG905" s="872">
        <v>5790</v>
      </c>
      <c r="BH905" s="872">
        <v>5790</v>
      </c>
      <c r="BI905" s="872">
        <v>5790</v>
      </c>
      <c r="BJ905" s="872">
        <v>5790</v>
      </c>
      <c r="BK905" s="872">
        <v>5790</v>
      </c>
      <c r="BL905" s="872">
        <v>5790</v>
      </c>
      <c r="BM905" s="872">
        <v>5790</v>
      </c>
      <c r="BN905" s="872">
        <v>5790</v>
      </c>
      <c r="BO905" s="872">
        <v>5790</v>
      </c>
      <c r="BP905" s="872">
        <v>5790</v>
      </c>
      <c r="BQ905" s="872">
        <v>5790</v>
      </c>
      <c r="BR905" s="872">
        <v>5790</v>
      </c>
      <c r="BS905" s="872">
        <v>5790</v>
      </c>
      <c r="BT905" s="872">
        <v>5790</v>
      </c>
      <c r="BU905" s="872">
        <v>5790</v>
      </c>
      <c r="BV905" s="872">
        <v>5790</v>
      </c>
      <c r="BW905" s="872">
        <v>5790</v>
      </c>
      <c r="BX905" s="872">
        <v>5790</v>
      </c>
      <c r="BY905" s="872">
        <v>5790</v>
      </c>
      <c r="BZ905" s="872">
        <v>5790</v>
      </c>
      <c r="CA905" s="872"/>
      <c r="CB905" s="872">
        <v>1.6</v>
      </c>
      <c r="CC905" s="872">
        <v>1.6</v>
      </c>
      <c r="CD905" s="872">
        <v>1.6</v>
      </c>
      <c r="CE905" s="872">
        <v>1.6</v>
      </c>
      <c r="CF905" s="872">
        <v>1.6</v>
      </c>
      <c r="CG905" s="872">
        <v>1.6</v>
      </c>
      <c r="CH905" s="872">
        <v>1.6</v>
      </c>
      <c r="CI905" s="872">
        <v>1.6</v>
      </c>
      <c r="CJ905" s="872">
        <v>1.6</v>
      </c>
      <c r="CK905" s="872">
        <v>1.6</v>
      </c>
      <c r="CL905" s="872">
        <v>1.6</v>
      </c>
      <c r="CM905" s="872">
        <v>1.6</v>
      </c>
      <c r="CN905" s="872">
        <v>1.6</v>
      </c>
      <c r="CO905" s="872">
        <v>1.6</v>
      </c>
      <c r="CP905" s="872">
        <v>1.6</v>
      </c>
      <c r="CQ905" s="872">
        <v>1.6</v>
      </c>
      <c r="CR905" s="872">
        <v>1.6</v>
      </c>
      <c r="CS905" s="872">
        <v>1.6</v>
      </c>
      <c r="CT905" s="872">
        <v>1.6</v>
      </c>
      <c r="CU905" s="872">
        <v>1.6</v>
      </c>
      <c r="CV905" s="872">
        <v>1.6</v>
      </c>
      <c r="CW905" s="872">
        <v>1.6</v>
      </c>
      <c r="CX905" s="872">
        <v>1.6</v>
      </c>
      <c r="CY905" s="872">
        <v>1.6</v>
      </c>
      <c r="CZ905" s="872">
        <v>1.6</v>
      </c>
      <c r="DA905" s="872">
        <v>1.6</v>
      </c>
    </row>
    <row r="906" spans="2:105">
      <c r="B906" s="872"/>
      <c r="C906" s="873" t="s">
        <v>682</v>
      </c>
      <c r="D906" s="872"/>
      <c r="E906" s="872" t="s">
        <v>119</v>
      </c>
      <c r="F906" s="872" t="s">
        <v>820</v>
      </c>
      <c r="G906" s="872"/>
      <c r="H906" s="872">
        <v>2015</v>
      </c>
      <c r="I906" s="872"/>
      <c r="J906" s="872">
        <v>138299</v>
      </c>
      <c r="K906" s="872"/>
      <c r="L906" s="764" t="s">
        <v>741</v>
      </c>
      <c r="M906" s="872"/>
      <c r="N906" s="872"/>
      <c r="O906" s="872"/>
      <c r="P906" s="872"/>
      <c r="Q906" s="872"/>
      <c r="R906" s="872"/>
      <c r="S906" s="872"/>
      <c r="T906" s="872"/>
      <c r="U906" s="872" t="s">
        <v>763</v>
      </c>
      <c r="V906" s="872"/>
      <c r="W906" s="872">
        <v>42116</v>
      </c>
      <c r="X906" s="872"/>
      <c r="Y906" s="872"/>
      <c r="Z906" s="872"/>
      <c r="AA906" s="872"/>
      <c r="AB906" s="872"/>
      <c r="AC906" s="872"/>
      <c r="AD906" s="872"/>
      <c r="AE906" s="872"/>
      <c r="AF906" s="872"/>
      <c r="AG906" s="872"/>
      <c r="AH906" s="872"/>
      <c r="AI906" s="872"/>
      <c r="AJ906" s="872"/>
      <c r="AK906" s="872"/>
      <c r="AL906" s="872"/>
      <c r="AM906" s="872"/>
      <c r="AN906" s="872"/>
      <c r="AO906" s="872"/>
      <c r="AP906" s="872"/>
      <c r="AQ906" s="872"/>
      <c r="AR906" s="872"/>
      <c r="AS906" s="872"/>
      <c r="AT906" s="872"/>
      <c r="AU906" s="872"/>
      <c r="AV906" s="872"/>
      <c r="AW906" s="872"/>
      <c r="AX906" s="872"/>
      <c r="AY906" s="872"/>
      <c r="AZ906" s="872"/>
      <c r="BA906" s="872">
        <v>2949</v>
      </c>
      <c r="BB906" s="872">
        <v>2949</v>
      </c>
      <c r="BC906" s="872">
        <v>2949</v>
      </c>
      <c r="BD906" s="872">
        <v>2949</v>
      </c>
      <c r="BE906" s="872">
        <v>2949</v>
      </c>
      <c r="BF906" s="872">
        <v>2949</v>
      </c>
      <c r="BG906" s="872">
        <v>2949</v>
      </c>
      <c r="BH906" s="872">
        <v>2949</v>
      </c>
      <c r="BI906" s="872">
        <v>2949</v>
      </c>
      <c r="BJ906" s="872">
        <v>2949</v>
      </c>
      <c r="BK906" s="872">
        <v>2949</v>
      </c>
      <c r="BL906" s="872">
        <v>2949</v>
      </c>
      <c r="BM906" s="872">
        <v>2949</v>
      </c>
      <c r="BN906" s="872">
        <v>2949</v>
      </c>
      <c r="BO906" s="872">
        <v>2949</v>
      </c>
      <c r="BP906" s="872">
        <v>2949</v>
      </c>
      <c r="BQ906" s="872">
        <v>2949</v>
      </c>
      <c r="BR906" s="872">
        <v>2949</v>
      </c>
      <c r="BS906" s="872">
        <v>2949</v>
      </c>
      <c r="BT906" s="872">
        <v>2949</v>
      </c>
      <c r="BU906" s="872">
        <v>2949</v>
      </c>
      <c r="BV906" s="872">
        <v>2949</v>
      </c>
      <c r="BW906" s="872">
        <v>2949</v>
      </c>
      <c r="BX906" s="872">
        <v>2949</v>
      </c>
      <c r="BY906" s="872">
        <v>2949</v>
      </c>
      <c r="BZ906" s="872">
        <v>2949</v>
      </c>
      <c r="CA906" s="872"/>
      <c r="CB906" s="872">
        <v>1.5</v>
      </c>
      <c r="CC906" s="872">
        <v>1.5</v>
      </c>
      <c r="CD906" s="872">
        <v>1.5</v>
      </c>
      <c r="CE906" s="872">
        <v>1.5</v>
      </c>
      <c r="CF906" s="872">
        <v>1.5</v>
      </c>
      <c r="CG906" s="872">
        <v>1.5</v>
      </c>
      <c r="CH906" s="872">
        <v>1.5</v>
      </c>
      <c r="CI906" s="872">
        <v>1.5</v>
      </c>
      <c r="CJ906" s="872">
        <v>1.5</v>
      </c>
      <c r="CK906" s="872">
        <v>1.5</v>
      </c>
      <c r="CL906" s="872">
        <v>1.5</v>
      </c>
      <c r="CM906" s="872">
        <v>1.5</v>
      </c>
      <c r="CN906" s="872">
        <v>1.5</v>
      </c>
      <c r="CO906" s="872">
        <v>1.5</v>
      </c>
      <c r="CP906" s="872">
        <v>1.5</v>
      </c>
      <c r="CQ906" s="872">
        <v>1.5</v>
      </c>
      <c r="CR906" s="872">
        <v>1.5</v>
      </c>
      <c r="CS906" s="872">
        <v>1.5</v>
      </c>
      <c r="CT906" s="872">
        <v>1.5</v>
      </c>
      <c r="CU906" s="872">
        <v>1.5</v>
      </c>
      <c r="CV906" s="872">
        <v>1.5</v>
      </c>
      <c r="CW906" s="872">
        <v>1.5</v>
      </c>
      <c r="CX906" s="872">
        <v>1.5</v>
      </c>
      <c r="CY906" s="872">
        <v>1.5</v>
      </c>
      <c r="CZ906" s="872">
        <v>1.5</v>
      </c>
      <c r="DA906" s="872">
        <v>1.5</v>
      </c>
    </row>
    <row r="907" spans="2:105">
      <c r="B907" s="872"/>
      <c r="C907" s="873" t="s">
        <v>682</v>
      </c>
      <c r="D907" s="872"/>
      <c r="E907" s="872" t="s">
        <v>119</v>
      </c>
      <c r="F907" s="872" t="s">
        <v>820</v>
      </c>
      <c r="G907" s="872"/>
      <c r="H907" s="872">
        <v>2015</v>
      </c>
      <c r="I907" s="872"/>
      <c r="J907" s="872">
        <v>149051</v>
      </c>
      <c r="K907" s="872"/>
      <c r="L907" s="764" t="s">
        <v>741</v>
      </c>
      <c r="M907" s="872"/>
      <c r="N907" s="872"/>
      <c r="O907" s="872"/>
      <c r="P907" s="872"/>
      <c r="Q907" s="872"/>
      <c r="R907" s="872"/>
      <c r="S907" s="872"/>
      <c r="T907" s="872"/>
      <c r="U907" s="872" t="s">
        <v>764</v>
      </c>
      <c r="V907" s="872"/>
      <c r="W907" s="872">
        <v>42277</v>
      </c>
      <c r="X907" s="872"/>
      <c r="Y907" s="872"/>
      <c r="Z907" s="872"/>
      <c r="AA907" s="872"/>
      <c r="AB907" s="872"/>
      <c r="AC907" s="872"/>
      <c r="AD907" s="872"/>
      <c r="AE907" s="872"/>
      <c r="AF907" s="872"/>
      <c r="AG907" s="872"/>
      <c r="AH907" s="872"/>
      <c r="AI907" s="872"/>
      <c r="AJ907" s="872"/>
      <c r="AK907" s="872"/>
      <c r="AL907" s="872"/>
      <c r="AM907" s="872"/>
      <c r="AN907" s="872"/>
      <c r="AO907" s="872"/>
      <c r="AP907" s="872"/>
      <c r="AQ907" s="872"/>
      <c r="AR907" s="872"/>
      <c r="AS907" s="872"/>
      <c r="AT907" s="872"/>
      <c r="AU907" s="872"/>
      <c r="AV907" s="872"/>
      <c r="AW907" s="872"/>
      <c r="AX907" s="872"/>
      <c r="AY907" s="872"/>
      <c r="AZ907" s="872"/>
      <c r="BA907" s="872">
        <v>21530</v>
      </c>
      <c r="BB907" s="872">
        <v>21530</v>
      </c>
      <c r="BC907" s="872">
        <v>21530</v>
      </c>
      <c r="BD907" s="872">
        <v>21530</v>
      </c>
      <c r="BE907" s="872">
        <v>21530</v>
      </c>
      <c r="BF907" s="872">
        <v>21530</v>
      </c>
      <c r="BG907" s="872">
        <v>21530</v>
      </c>
      <c r="BH907" s="872">
        <v>21530</v>
      </c>
      <c r="BI907" s="872">
        <v>21530</v>
      </c>
      <c r="BJ907" s="872">
        <v>21530</v>
      </c>
      <c r="BK907" s="872">
        <v>21530</v>
      </c>
      <c r="BL907" s="872">
        <v>21530</v>
      </c>
      <c r="BM907" s="872">
        <v>21530</v>
      </c>
      <c r="BN907" s="872">
        <v>21530</v>
      </c>
      <c r="BO907" s="872">
        <v>21530</v>
      </c>
      <c r="BP907" s="872">
        <v>21530</v>
      </c>
      <c r="BQ907" s="872">
        <v>21530</v>
      </c>
      <c r="BR907" s="872">
        <v>21530</v>
      </c>
      <c r="BS907" s="872">
        <v>21530</v>
      </c>
      <c r="BT907" s="872">
        <v>21530</v>
      </c>
      <c r="BU907" s="872">
        <v>21530</v>
      </c>
      <c r="BV907" s="872">
        <v>21530</v>
      </c>
      <c r="BW907" s="872">
        <v>21530</v>
      </c>
      <c r="BX907" s="872">
        <v>21530</v>
      </c>
      <c r="BY907" s="872">
        <v>21530</v>
      </c>
      <c r="BZ907" s="872">
        <v>21530</v>
      </c>
      <c r="CA907" s="872"/>
      <c r="CB907" s="872">
        <v>0</v>
      </c>
      <c r="CC907" s="872">
        <v>0</v>
      </c>
      <c r="CD907" s="872">
        <v>0</v>
      </c>
      <c r="CE907" s="872">
        <v>0</v>
      </c>
      <c r="CF907" s="872">
        <v>0</v>
      </c>
      <c r="CG907" s="872">
        <v>0</v>
      </c>
      <c r="CH907" s="872">
        <v>0</v>
      </c>
      <c r="CI907" s="872">
        <v>0</v>
      </c>
      <c r="CJ907" s="872">
        <v>0</v>
      </c>
      <c r="CK907" s="872">
        <v>0</v>
      </c>
      <c r="CL907" s="872">
        <v>0</v>
      </c>
      <c r="CM907" s="872">
        <v>0</v>
      </c>
      <c r="CN907" s="872">
        <v>0</v>
      </c>
      <c r="CO907" s="872">
        <v>0</v>
      </c>
      <c r="CP907" s="872">
        <v>0</v>
      </c>
      <c r="CQ907" s="872">
        <v>0</v>
      </c>
      <c r="CR907" s="872">
        <v>0</v>
      </c>
      <c r="CS907" s="872">
        <v>0</v>
      </c>
      <c r="CT907" s="872">
        <v>0</v>
      </c>
      <c r="CU907" s="872">
        <v>0</v>
      </c>
      <c r="CV907" s="872">
        <v>0</v>
      </c>
      <c r="CW907" s="872">
        <v>0</v>
      </c>
      <c r="CX907" s="872">
        <v>0</v>
      </c>
      <c r="CY907" s="872">
        <v>0</v>
      </c>
      <c r="CZ907" s="872">
        <v>0</v>
      </c>
      <c r="DA907" s="872">
        <v>0</v>
      </c>
    </row>
    <row r="908" spans="2:105">
      <c r="B908" s="872"/>
      <c r="C908" s="873" t="s">
        <v>682</v>
      </c>
      <c r="D908" s="872"/>
      <c r="E908" s="872" t="s">
        <v>119</v>
      </c>
      <c r="F908" s="872" t="s">
        <v>820</v>
      </c>
      <c r="G908" s="872"/>
      <c r="H908" s="872">
        <v>2015</v>
      </c>
      <c r="I908" s="872"/>
      <c r="J908" s="872">
        <v>145004</v>
      </c>
      <c r="K908" s="872"/>
      <c r="L908" s="764" t="s">
        <v>741</v>
      </c>
      <c r="M908" s="872"/>
      <c r="N908" s="872"/>
      <c r="O908" s="872"/>
      <c r="P908" s="872"/>
      <c r="Q908" s="872"/>
      <c r="R908" s="872"/>
      <c r="S908" s="872"/>
      <c r="T908" s="872"/>
      <c r="U908" s="872" t="s">
        <v>763</v>
      </c>
      <c r="V908" s="872"/>
      <c r="W908" s="872">
        <v>42298</v>
      </c>
      <c r="X908" s="872"/>
      <c r="Y908" s="872"/>
      <c r="Z908" s="872"/>
      <c r="AA908" s="872"/>
      <c r="AB908" s="872"/>
      <c r="AC908" s="872"/>
      <c r="AD908" s="872"/>
      <c r="AE908" s="872"/>
      <c r="AF908" s="872"/>
      <c r="AG908" s="872"/>
      <c r="AH908" s="872"/>
      <c r="AI908" s="872"/>
      <c r="AJ908" s="872"/>
      <c r="AK908" s="872"/>
      <c r="AL908" s="872"/>
      <c r="AM908" s="872"/>
      <c r="AN908" s="872"/>
      <c r="AO908" s="872"/>
      <c r="AP908" s="872"/>
      <c r="AQ908" s="872"/>
      <c r="AR908" s="872"/>
      <c r="AS908" s="872"/>
      <c r="AT908" s="872"/>
      <c r="AU908" s="872"/>
      <c r="AV908" s="872"/>
      <c r="AW908" s="872"/>
      <c r="AX908" s="872"/>
      <c r="AY908" s="872"/>
      <c r="AZ908" s="872"/>
      <c r="BA908" s="872">
        <v>19528.91</v>
      </c>
      <c r="BB908" s="872">
        <v>19528.91</v>
      </c>
      <c r="BC908" s="872">
        <v>19528.91</v>
      </c>
      <c r="BD908" s="872">
        <v>19528.91</v>
      </c>
      <c r="BE908" s="872">
        <v>19528.91</v>
      </c>
      <c r="BF908" s="872">
        <v>19528.91</v>
      </c>
      <c r="BG908" s="872">
        <v>19528.91</v>
      </c>
      <c r="BH908" s="872">
        <v>19528.91</v>
      </c>
      <c r="BI908" s="872">
        <v>19528.91</v>
      </c>
      <c r="BJ908" s="872">
        <v>19528.91</v>
      </c>
      <c r="BK908" s="872">
        <v>19528.91</v>
      </c>
      <c r="BL908" s="872">
        <v>19528.91</v>
      </c>
      <c r="BM908" s="872">
        <v>19528.91</v>
      </c>
      <c r="BN908" s="872">
        <v>19528.91</v>
      </c>
      <c r="BO908" s="872">
        <v>19528.91</v>
      </c>
      <c r="BP908" s="872">
        <v>19528.91</v>
      </c>
      <c r="BQ908" s="872">
        <v>19528.91</v>
      </c>
      <c r="BR908" s="872">
        <v>19528.91</v>
      </c>
      <c r="BS908" s="872">
        <v>19528.91</v>
      </c>
      <c r="BT908" s="872">
        <v>19528.91</v>
      </c>
      <c r="BU908" s="872">
        <v>19528.91</v>
      </c>
      <c r="BV908" s="872">
        <v>19528.91</v>
      </c>
      <c r="BW908" s="872">
        <v>19528.91</v>
      </c>
      <c r="BX908" s="872">
        <v>19528.91</v>
      </c>
      <c r="BY908" s="872">
        <v>19528.91</v>
      </c>
      <c r="BZ908" s="872">
        <v>19528.91</v>
      </c>
      <c r="CA908" s="872"/>
      <c r="CB908" s="872">
        <v>0</v>
      </c>
      <c r="CC908" s="872">
        <v>0</v>
      </c>
      <c r="CD908" s="872">
        <v>0</v>
      </c>
      <c r="CE908" s="872">
        <v>0</v>
      </c>
      <c r="CF908" s="872">
        <v>0</v>
      </c>
      <c r="CG908" s="872">
        <v>0</v>
      </c>
      <c r="CH908" s="872">
        <v>0</v>
      </c>
      <c r="CI908" s="872">
        <v>0</v>
      </c>
      <c r="CJ908" s="872">
        <v>0</v>
      </c>
      <c r="CK908" s="872">
        <v>0</v>
      </c>
      <c r="CL908" s="872">
        <v>0</v>
      </c>
      <c r="CM908" s="872">
        <v>0</v>
      </c>
      <c r="CN908" s="872">
        <v>0</v>
      </c>
      <c r="CO908" s="872">
        <v>0</v>
      </c>
      <c r="CP908" s="872">
        <v>0</v>
      </c>
      <c r="CQ908" s="872">
        <v>0</v>
      </c>
      <c r="CR908" s="872">
        <v>0</v>
      </c>
      <c r="CS908" s="872">
        <v>0</v>
      </c>
      <c r="CT908" s="872">
        <v>0</v>
      </c>
      <c r="CU908" s="872">
        <v>0</v>
      </c>
      <c r="CV908" s="872">
        <v>0</v>
      </c>
      <c r="CW908" s="872">
        <v>0</v>
      </c>
      <c r="CX908" s="872">
        <v>0</v>
      </c>
      <c r="CY908" s="872">
        <v>0</v>
      </c>
      <c r="CZ908" s="872">
        <v>0</v>
      </c>
      <c r="DA908" s="872">
        <v>0</v>
      </c>
    </row>
    <row r="909" spans="2:105">
      <c r="B909" s="872"/>
      <c r="C909" s="873" t="s">
        <v>682</v>
      </c>
      <c r="D909" s="872"/>
      <c r="E909" s="872" t="s">
        <v>119</v>
      </c>
      <c r="F909" s="872" t="s">
        <v>820</v>
      </c>
      <c r="G909" s="872"/>
      <c r="H909" s="872">
        <v>2015</v>
      </c>
      <c r="I909" s="872"/>
      <c r="J909" s="872">
        <v>135262</v>
      </c>
      <c r="K909" s="872"/>
      <c r="L909" s="764" t="s">
        <v>741</v>
      </c>
      <c r="M909" s="872"/>
      <c r="N909" s="872"/>
      <c r="O909" s="872"/>
      <c r="P909" s="872"/>
      <c r="Q909" s="872"/>
      <c r="R909" s="872"/>
      <c r="S909" s="872"/>
      <c r="T909" s="872"/>
      <c r="U909" s="872" t="s">
        <v>764</v>
      </c>
      <c r="V909" s="872"/>
      <c r="W909" s="872">
        <v>42054</v>
      </c>
      <c r="X909" s="872"/>
      <c r="Y909" s="872"/>
      <c r="Z909" s="872"/>
      <c r="AA909" s="872"/>
      <c r="AB909" s="872"/>
      <c r="AC909" s="872"/>
      <c r="AD909" s="872"/>
      <c r="AE909" s="872"/>
      <c r="AF909" s="872"/>
      <c r="AG909" s="872"/>
      <c r="AH909" s="872"/>
      <c r="AI909" s="872"/>
      <c r="AJ909" s="872"/>
      <c r="AK909" s="872"/>
      <c r="AL909" s="872"/>
      <c r="AM909" s="872"/>
      <c r="AN909" s="872"/>
      <c r="AO909" s="872"/>
      <c r="AP909" s="872"/>
      <c r="AQ909" s="872"/>
      <c r="AR909" s="872"/>
      <c r="AS909" s="872"/>
      <c r="AT909" s="872"/>
      <c r="AU909" s="872"/>
      <c r="AV909" s="872"/>
      <c r="AW909" s="872"/>
      <c r="AX909" s="872"/>
      <c r="AY909" s="872"/>
      <c r="AZ909" s="872"/>
      <c r="BA909" s="872">
        <v>10687.28</v>
      </c>
      <c r="BB909" s="872">
        <v>10687.28</v>
      </c>
      <c r="BC909" s="872">
        <v>10687.28</v>
      </c>
      <c r="BD909" s="872">
        <v>10687.28</v>
      </c>
      <c r="BE909" s="872">
        <v>10687.28</v>
      </c>
      <c r="BF909" s="872">
        <v>10687.28</v>
      </c>
      <c r="BG909" s="872">
        <v>10687.28</v>
      </c>
      <c r="BH909" s="872">
        <v>10687.28</v>
      </c>
      <c r="BI909" s="872">
        <v>10687.28</v>
      </c>
      <c r="BJ909" s="872">
        <v>10687.28</v>
      </c>
      <c r="BK909" s="872">
        <v>10687.28</v>
      </c>
      <c r="BL909" s="872">
        <v>10687.28</v>
      </c>
      <c r="BM909" s="872">
        <v>10687.28</v>
      </c>
      <c r="BN909" s="872">
        <v>10687.28</v>
      </c>
      <c r="BO909" s="872">
        <v>10687.28</v>
      </c>
      <c r="BP909" s="872">
        <v>10687.28</v>
      </c>
      <c r="BQ909" s="872">
        <v>10687.28</v>
      </c>
      <c r="BR909" s="872">
        <v>10687.28</v>
      </c>
      <c r="BS909" s="872">
        <v>10687.28</v>
      </c>
      <c r="BT909" s="872">
        <v>10687.28</v>
      </c>
      <c r="BU909" s="872">
        <v>10687.28</v>
      </c>
      <c r="BV909" s="872">
        <v>10687.28</v>
      </c>
      <c r="BW909" s="872">
        <v>10687.28</v>
      </c>
      <c r="BX909" s="872">
        <v>10687.28</v>
      </c>
      <c r="BY909" s="872">
        <v>10687.28</v>
      </c>
      <c r="BZ909" s="872">
        <v>10687.28</v>
      </c>
      <c r="CA909" s="872"/>
      <c r="CB909" s="872">
        <v>4.12</v>
      </c>
      <c r="CC909" s="872">
        <v>4.12</v>
      </c>
      <c r="CD909" s="872">
        <v>4.12</v>
      </c>
      <c r="CE909" s="872">
        <v>4.12</v>
      </c>
      <c r="CF909" s="872">
        <v>4.12</v>
      </c>
      <c r="CG909" s="872">
        <v>4.12</v>
      </c>
      <c r="CH909" s="872">
        <v>4.12</v>
      </c>
      <c r="CI909" s="872">
        <v>4.12</v>
      </c>
      <c r="CJ909" s="872">
        <v>4.12</v>
      </c>
      <c r="CK909" s="872">
        <v>4.12</v>
      </c>
      <c r="CL909" s="872">
        <v>4.12</v>
      </c>
      <c r="CM909" s="872">
        <v>4.12</v>
      </c>
      <c r="CN909" s="872">
        <v>4.12</v>
      </c>
      <c r="CO909" s="872">
        <v>4.12</v>
      </c>
      <c r="CP909" s="872">
        <v>4.12</v>
      </c>
      <c r="CQ909" s="872">
        <v>4.12</v>
      </c>
      <c r="CR909" s="872">
        <v>4.12</v>
      </c>
      <c r="CS909" s="872">
        <v>4.12</v>
      </c>
      <c r="CT909" s="872">
        <v>4.12</v>
      </c>
      <c r="CU909" s="872">
        <v>4.12</v>
      </c>
      <c r="CV909" s="872">
        <v>4.12</v>
      </c>
      <c r="CW909" s="872">
        <v>4.12</v>
      </c>
      <c r="CX909" s="872">
        <v>4.12</v>
      </c>
      <c r="CY909" s="872">
        <v>4.12</v>
      </c>
      <c r="CZ909" s="872">
        <v>4.12</v>
      </c>
      <c r="DA909" s="872">
        <v>4.12</v>
      </c>
    </row>
    <row r="910" spans="2:105">
      <c r="B910" s="872"/>
      <c r="C910" s="873" t="s">
        <v>682</v>
      </c>
      <c r="D910" s="872"/>
      <c r="E910" s="872" t="s">
        <v>119</v>
      </c>
      <c r="F910" s="872" t="s">
        <v>820</v>
      </c>
      <c r="G910" s="872"/>
      <c r="H910" s="872">
        <v>2015</v>
      </c>
      <c r="I910" s="872"/>
      <c r="J910" s="872">
        <v>139252</v>
      </c>
      <c r="K910" s="872"/>
      <c r="L910" s="764" t="s">
        <v>741</v>
      </c>
      <c r="M910" s="872"/>
      <c r="N910" s="872"/>
      <c r="O910" s="872"/>
      <c r="P910" s="872"/>
      <c r="Q910" s="872"/>
      <c r="R910" s="872"/>
      <c r="S910" s="872"/>
      <c r="T910" s="872"/>
      <c r="U910" s="872" t="s">
        <v>764</v>
      </c>
      <c r="V910" s="872"/>
      <c r="W910" s="872">
        <v>42104</v>
      </c>
      <c r="X910" s="872"/>
      <c r="Y910" s="872"/>
      <c r="Z910" s="872"/>
      <c r="AA910" s="872"/>
      <c r="AB910" s="872"/>
      <c r="AC910" s="872"/>
      <c r="AD910" s="872"/>
      <c r="AE910" s="872"/>
      <c r="AF910" s="872"/>
      <c r="AG910" s="872"/>
      <c r="AH910" s="872"/>
      <c r="AI910" s="872"/>
      <c r="AJ910" s="872"/>
      <c r="AK910" s="872"/>
      <c r="AL910" s="872"/>
      <c r="AM910" s="872"/>
      <c r="AN910" s="872"/>
      <c r="AO910" s="872"/>
      <c r="AP910" s="872"/>
      <c r="AQ910" s="872"/>
      <c r="AR910" s="872"/>
      <c r="AS910" s="872"/>
      <c r="AT910" s="872"/>
      <c r="AU910" s="872"/>
      <c r="AV910" s="872"/>
      <c r="AW910" s="872"/>
      <c r="AX910" s="872"/>
      <c r="AY910" s="872"/>
      <c r="AZ910" s="872"/>
      <c r="BA910" s="872">
        <v>12176.8</v>
      </c>
      <c r="BB910" s="872">
        <v>12176.8</v>
      </c>
      <c r="BC910" s="872">
        <v>12176.8</v>
      </c>
      <c r="BD910" s="872">
        <v>12176.8</v>
      </c>
      <c r="BE910" s="872">
        <v>12176.8</v>
      </c>
      <c r="BF910" s="872">
        <v>12176.8</v>
      </c>
      <c r="BG910" s="872">
        <v>12176.8</v>
      </c>
      <c r="BH910" s="872">
        <v>12176.8</v>
      </c>
      <c r="BI910" s="872">
        <v>12176.8</v>
      </c>
      <c r="BJ910" s="872">
        <v>12176.8</v>
      </c>
      <c r="BK910" s="872">
        <v>12176.8</v>
      </c>
      <c r="BL910" s="872">
        <v>12176.8</v>
      </c>
      <c r="BM910" s="872">
        <v>12176.8</v>
      </c>
      <c r="BN910" s="872">
        <v>12176.8</v>
      </c>
      <c r="BO910" s="872">
        <v>12176.8</v>
      </c>
      <c r="BP910" s="872">
        <v>12176.8</v>
      </c>
      <c r="BQ910" s="872">
        <v>12176.8</v>
      </c>
      <c r="BR910" s="872">
        <v>12176.8</v>
      </c>
      <c r="BS910" s="872">
        <v>12176.8</v>
      </c>
      <c r="BT910" s="872">
        <v>12176.8</v>
      </c>
      <c r="BU910" s="872">
        <v>12176.8</v>
      </c>
      <c r="BV910" s="872">
        <v>12176.8</v>
      </c>
      <c r="BW910" s="872">
        <v>12176.8</v>
      </c>
      <c r="BX910" s="872">
        <v>12176.8</v>
      </c>
      <c r="BY910" s="872">
        <v>12176.8</v>
      </c>
      <c r="BZ910" s="872">
        <v>12176.8</v>
      </c>
      <c r="CA910" s="872"/>
      <c r="CB910" s="872">
        <v>1.476</v>
      </c>
      <c r="CC910" s="872">
        <v>1.476</v>
      </c>
      <c r="CD910" s="872">
        <v>1.476</v>
      </c>
      <c r="CE910" s="872">
        <v>1.476</v>
      </c>
      <c r="CF910" s="872">
        <v>1.476</v>
      </c>
      <c r="CG910" s="872">
        <v>1.476</v>
      </c>
      <c r="CH910" s="872">
        <v>1.476</v>
      </c>
      <c r="CI910" s="872">
        <v>1.476</v>
      </c>
      <c r="CJ910" s="872">
        <v>1.476</v>
      </c>
      <c r="CK910" s="872">
        <v>1.476</v>
      </c>
      <c r="CL910" s="872">
        <v>1.476</v>
      </c>
      <c r="CM910" s="872">
        <v>1.476</v>
      </c>
      <c r="CN910" s="872">
        <v>1.476</v>
      </c>
      <c r="CO910" s="872">
        <v>1.476</v>
      </c>
      <c r="CP910" s="872">
        <v>1.476</v>
      </c>
      <c r="CQ910" s="872">
        <v>1.476</v>
      </c>
      <c r="CR910" s="872">
        <v>1.476</v>
      </c>
      <c r="CS910" s="872">
        <v>1.476</v>
      </c>
      <c r="CT910" s="872">
        <v>1.476</v>
      </c>
      <c r="CU910" s="872">
        <v>1.476</v>
      </c>
      <c r="CV910" s="872">
        <v>1.476</v>
      </c>
      <c r="CW910" s="872">
        <v>1.476</v>
      </c>
      <c r="CX910" s="872">
        <v>1.476</v>
      </c>
      <c r="CY910" s="872">
        <v>1.476</v>
      </c>
      <c r="CZ910" s="872">
        <v>1.476</v>
      </c>
      <c r="DA910" s="872">
        <v>1.476</v>
      </c>
    </row>
    <row r="911" spans="2:105">
      <c r="B911" s="872"/>
      <c r="C911" s="873" t="s">
        <v>682</v>
      </c>
      <c r="D911" s="872"/>
      <c r="E911" s="872" t="s">
        <v>119</v>
      </c>
      <c r="F911" s="872" t="s">
        <v>820</v>
      </c>
      <c r="G911" s="872"/>
      <c r="H911" s="872">
        <v>2015</v>
      </c>
      <c r="I911" s="872"/>
      <c r="J911" s="872">
        <v>139310</v>
      </c>
      <c r="K911" s="872"/>
      <c r="L911" s="764" t="s">
        <v>741</v>
      </c>
      <c r="M911" s="872"/>
      <c r="N911" s="872"/>
      <c r="O911" s="872"/>
      <c r="P911" s="872"/>
      <c r="Q911" s="872"/>
      <c r="R911" s="872"/>
      <c r="S911" s="872"/>
      <c r="T911" s="872"/>
      <c r="U911" s="872" t="s">
        <v>765</v>
      </c>
      <c r="V911" s="872"/>
      <c r="W911" s="872">
        <v>42104</v>
      </c>
      <c r="X911" s="872"/>
      <c r="Y911" s="872"/>
      <c r="Z911" s="872"/>
      <c r="AA911" s="872"/>
      <c r="AB911" s="872"/>
      <c r="AC911" s="872"/>
      <c r="AD911" s="872"/>
      <c r="AE911" s="872"/>
      <c r="AF911" s="872"/>
      <c r="AG911" s="872"/>
      <c r="AH911" s="872"/>
      <c r="AI911" s="872"/>
      <c r="AJ911" s="872"/>
      <c r="AK911" s="872"/>
      <c r="AL911" s="872"/>
      <c r="AM911" s="872"/>
      <c r="AN911" s="872"/>
      <c r="AO911" s="872"/>
      <c r="AP911" s="872"/>
      <c r="AQ911" s="872"/>
      <c r="AR911" s="872"/>
      <c r="AS911" s="872"/>
      <c r="AT911" s="872"/>
      <c r="AU911" s="872"/>
      <c r="AV911" s="872"/>
      <c r="AW911" s="872"/>
      <c r="AX911" s="872"/>
      <c r="AY911" s="872"/>
      <c r="AZ911" s="872"/>
      <c r="BA911" s="872">
        <v>18696</v>
      </c>
      <c r="BB911" s="872">
        <v>18696</v>
      </c>
      <c r="BC911" s="872">
        <v>18696</v>
      </c>
      <c r="BD911" s="872">
        <v>18696</v>
      </c>
      <c r="BE911" s="872">
        <v>18696</v>
      </c>
      <c r="BF911" s="872">
        <v>18696</v>
      </c>
      <c r="BG911" s="872">
        <v>18696</v>
      </c>
      <c r="BH911" s="872">
        <v>18696</v>
      </c>
      <c r="BI911" s="872">
        <v>18696</v>
      </c>
      <c r="BJ911" s="872">
        <v>18696</v>
      </c>
      <c r="BK911" s="872">
        <v>18696</v>
      </c>
      <c r="BL911" s="872">
        <v>18696</v>
      </c>
      <c r="BM911" s="872">
        <v>18696</v>
      </c>
      <c r="BN911" s="872">
        <v>18696</v>
      </c>
      <c r="BO911" s="872">
        <v>18696</v>
      </c>
      <c r="BP911" s="872">
        <v>18696</v>
      </c>
      <c r="BQ911" s="872">
        <v>18696</v>
      </c>
      <c r="BR911" s="872">
        <v>18696</v>
      </c>
      <c r="BS911" s="872">
        <v>18696</v>
      </c>
      <c r="BT911" s="872">
        <v>18696</v>
      </c>
      <c r="BU911" s="872">
        <v>18696</v>
      </c>
      <c r="BV911" s="872">
        <v>18696</v>
      </c>
      <c r="BW911" s="872">
        <v>18696</v>
      </c>
      <c r="BX911" s="872">
        <v>18696</v>
      </c>
      <c r="BY911" s="872">
        <v>18696</v>
      </c>
      <c r="BZ911" s="872">
        <v>18696</v>
      </c>
      <c r="CA911" s="872"/>
      <c r="CB911" s="872">
        <v>2.52</v>
      </c>
      <c r="CC911" s="872">
        <v>2.52</v>
      </c>
      <c r="CD911" s="872">
        <v>2.52</v>
      </c>
      <c r="CE911" s="872">
        <v>2.52</v>
      </c>
      <c r="CF911" s="872">
        <v>2.52</v>
      </c>
      <c r="CG911" s="872">
        <v>2.52</v>
      </c>
      <c r="CH911" s="872">
        <v>2.52</v>
      </c>
      <c r="CI911" s="872">
        <v>2.52</v>
      </c>
      <c r="CJ911" s="872">
        <v>2.52</v>
      </c>
      <c r="CK911" s="872">
        <v>2.52</v>
      </c>
      <c r="CL911" s="872">
        <v>2.52</v>
      </c>
      <c r="CM911" s="872">
        <v>2.52</v>
      </c>
      <c r="CN911" s="872">
        <v>2.52</v>
      </c>
      <c r="CO911" s="872">
        <v>2.52</v>
      </c>
      <c r="CP911" s="872">
        <v>2.52</v>
      </c>
      <c r="CQ911" s="872">
        <v>2.52</v>
      </c>
      <c r="CR911" s="872">
        <v>2.52</v>
      </c>
      <c r="CS911" s="872">
        <v>2.52</v>
      </c>
      <c r="CT911" s="872">
        <v>2.52</v>
      </c>
      <c r="CU911" s="872">
        <v>2.52</v>
      </c>
      <c r="CV911" s="872">
        <v>2.52</v>
      </c>
      <c r="CW911" s="872">
        <v>2.52</v>
      </c>
      <c r="CX911" s="872">
        <v>2.52</v>
      </c>
      <c r="CY911" s="872">
        <v>2.52</v>
      </c>
      <c r="CZ911" s="872">
        <v>2.52</v>
      </c>
      <c r="DA911" s="872">
        <v>2.52</v>
      </c>
    </row>
    <row r="912" spans="2:105">
      <c r="B912" s="872"/>
      <c r="C912" s="873" t="s">
        <v>682</v>
      </c>
      <c r="D912" s="872"/>
      <c r="E912" s="872" t="s">
        <v>119</v>
      </c>
      <c r="F912" s="872" t="s">
        <v>820</v>
      </c>
      <c r="G912" s="872"/>
      <c r="H912" s="872">
        <v>2015</v>
      </c>
      <c r="I912" s="872"/>
      <c r="J912" s="872">
        <v>152486</v>
      </c>
      <c r="K912" s="872"/>
      <c r="L912" s="764" t="s">
        <v>741</v>
      </c>
      <c r="M912" s="872"/>
      <c r="N912" s="872"/>
      <c r="O912" s="872"/>
      <c r="P912" s="872"/>
      <c r="Q912" s="872"/>
      <c r="R912" s="872"/>
      <c r="S912" s="872"/>
      <c r="T912" s="872"/>
      <c r="U912" s="872" t="s">
        <v>764</v>
      </c>
      <c r="V912" s="872"/>
      <c r="W912" s="872">
        <v>42363</v>
      </c>
      <c r="X912" s="872"/>
      <c r="Y912" s="872"/>
      <c r="Z912" s="872"/>
      <c r="AA912" s="872"/>
      <c r="AB912" s="872"/>
      <c r="AC912" s="872"/>
      <c r="AD912" s="872"/>
      <c r="AE912" s="872"/>
      <c r="AF912" s="872"/>
      <c r="AG912" s="872"/>
      <c r="AH912" s="872"/>
      <c r="AI912" s="872"/>
      <c r="AJ912" s="872"/>
      <c r="AK912" s="872"/>
      <c r="AL912" s="872"/>
      <c r="AM912" s="872"/>
      <c r="AN912" s="872"/>
      <c r="AO912" s="872"/>
      <c r="AP912" s="872"/>
      <c r="AQ912" s="872"/>
      <c r="AR912" s="872"/>
      <c r="AS912" s="872"/>
      <c r="AT912" s="872"/>
      <c r="AU912" s="872"/>
      <c r="AV912" s="872"/>
      <c r="AW912" s="872"/>
      <c r="AX912" s="872"/>
      <c r="AY912" s="872"/>
      <c r="AZ912" s="872"/>
      <c r="BA912" s="872">
        <v>0</v>
      </c>
      <c r="BB912" s="872">
        <v>0</v>
      </c>
      <c r="BC912" s="872">
        <v>0</v>
      </c>
      <c r="BD912" s="872">
        <v>0</v>
      </c>
      <c r="BE912" s="872">
        <v>0</v>
      </c>
      <c r="BF912" s="872">
        <v>0</v>
      </c>
      <c r="BG912" s="872">
        <v>0</v>
      </c>
      <c r="BH912" s="872">
        <v>0</v>
      </c>
      <c r="BI912" s="872">
        <v>0</v>
      </c>
      <c r="BJ912" s="872">
        <v>0</v>
      </c>
      <c r="BK912" s="872">
        <v>0</v>
      </c>
      <c r="BL912" s="872">
        <v>0</v>
      </c>
      <c r="BM912" s="872">
        <v>0</v>
      </c>
      <c r="BN912" s="872">
        <v>0</v>
      </c>
      <c r="BO912" s="872">
        <v>0</v>
      </c>
      <c r="BP912" s="872">
        <v>0</v>
      </c>
      <c r="BQ912" s="872">
        <v>0</v>
      </c>
      <c r="BR912" s="872">
        <v>0</v>
      </c>
      <c r="BS912" s="872">
        <v>0</v>
      </c>
      <c r="BT912" s="872">
        <v>0</v>
      </c>
      <c r="BU912" s="872">
        <v>0</v>
      </c>
      <c r="BV912" s="872">
        <v>0</v>
      </c>
      <c r="BW912" s="872">
        <v>0</v>
      </c>
      <c r="BX912" s="872">
        <v>0</v>
      </c>
      <c r="BY912" s="872">
        <v>0</v>
      </c>
      <c r="BZ912" s="872">
        <v>0</v>
      </c>
      <c r="CA912" s="872"/>
      <c r="CB912" s="872">
        <v>0</v>
      </c>
      <c r="CC912" s="872">
        <v>0</v>
      </c>
      <c r="CD912" s="872">
        <v>0</v>
      </c>
      <c r="CE912" s="872">
        <v>0</v>
      </c>
      <c r="CF912" s="872">
        <v>0</v>
      </c>
      <c r="CG912" s="872">
        <v>0</v>
      </c>
      <c r="CH912" s="872">
        <v>0</v>
      </c>
      <c r="CI912" s="872">
        <v>0</v>
      </c>
      <c r="CJ912" s="872">
        <v>0</v>
      </c>
      <c r="CK912" s="872">
        <v>0</v>
      </c>
      <c r="CL912" s="872">
        <v>0</v>
      </c>
      <c r="CM912" s="872">
        <v>0</v>
      </c>
      <c r="CN912" s="872">
        <v>0</v>
      </c>
      <c r="CO912" s="872">
        <v>0</v>
      </c>
      <c r="CP912" s="872">
        <v>0</v>
      </c>
      <c r="CQ912" s="872">
        <v>0</v>
      </c>
      <c r="CR912" s="872">
        <v>0</v>
      </c>
      <c r="CS912" s="872">
        <v>0</v>
      </c>
      <c r="CT912" s="872">
        <v>0</v>
      </c>
      <c r="CU912" s="872">
        <v>0</v>
      </c>
      <c r="CV912" s="872">
        <v>0</v>
      </c>
      <c r="CW912" s="872">
        <v>0</v>
      </c>
      <c r="CX912" s="872">
        <v>0</v>
      </c>
      <c r="CY912" s="872">
        <v>0</v>
      </c>
      <c r="CZ912" s="872">
        <v>0</v>
      </c>
      <c r="DA912" s="872">
        <v>0</v>
      </c>
    </row>
    <row r="913" spans="2:105">
      <c r="B913" s="872"/>
      <c r="C913" s="873" t="s">
        <v>682</v>
      </c>
      <c r="D913" s="872"/>
      <c r="E913" s="872" t="s">
        <v>119</v>
      </c>
      <c r="F913" s="872" t="s">
        <v>820</v>
      </c>
      <c r="G913" s="872"/>
      <c r="H913" s="872">
        <v>2015</v>
      </c>
      <c r="I913" s="872"/>
      <c r="J913" s="872">
        <v>152533</v>
      </c>
      <c r="K913" s="872"/>
      <c r="L913" s="764" t="s">
        <v>741</v>
      </c>
      <c r="M913" s="872"/>
      <c r="N913" s="872"/>
      <c r="O913" s="872"/>
      <c r="P913" s="872"/>
      <c r="Q913" s="872"/>
      <c r="R913" s="872"/>
      <c r="S913" s="872"/>
      <c r="T913" s="872"/>
      <c r="U913" s="872" t="s">
        <v>764</v>
      </c>
      <c r="V913" s="872"/>
      <c r="W913" s="872">
        <v>42174</v>
      </c>
      <c r="X913" s="872"/>
      <c r="Y913" s="872"/>
      <c r="Z913" s="872"/>
      <c r="AA913" s="872"/>
      <c r="AB913" s="872"/>
      <c r="AC913" s="872"/>
      <c r="AD913" s="872"/>
      <c r="AE913" s="872"/>
      <c r="AF913" s="872"/>
      <c r="AG913" s="872"/>
      <c r="AH913" s="872"/>
      <c r="AI913" s="872"/>
      <c r="AJ913" s="872"/>
      <c r="AK913" s="872"/>
      <c r="AL913" s="872"/>
      <c r="AM913" s="872"/>
      <c r="AN913" s="872"/>
      <c r="AO913" s="872"/>
      <c r="AP913" s="872"/>
      <c r="AQ913" s="872"/>
      <c r="AR913" s="872"/>
      <c r="AS913" s="872"/>
      <c r="AT913" s="872"/>
      <c r="AU913" s="872"/>
      <c r="AV913" s="872"/>
      <c r="AW913" s="872"/>
      <c r="AX913" s="872"/>
      <c r="AY913" s="872"/>
      <c r="AZ913" s="872"/>
      <c r="BA913" s="872">
        <v>0</v>
      </c>
      <c r="BB913" s="872">
        <v>0</v>
      </c>
      <c r="BC913" s="872">
        <v>0</v>
      </c>
      <c r="BD913" s="872">
        <v>0</v>
      </c>
      <c r="BE913" s="872">
        <v>0</v>
      </c>
      <c r="BF913" s="872">
        <v>0</v>
      </c>
      <c r="BG913" s="872">
        <v>0</v>
      </c>
      <c r="BH913" s="872">
        <v>0</v>
      </c>
      <c r="BI913" s="872">
        <v>0</v>
      </c>
      <c r="BJ913" s="872">
        <v>0</v>
      </c>
      <c r="BK913" s="872">
        <v>0</v>
      </c>
      <c r="BL913" s="872">
        <v>0</v>
      </c>
      <c r="BM913" s="872">
        <v>0</v>
      </c>
      <c r="BN913" s="872">
        <v>0</v>
      </c>
      <c r="BO913" s="872">
        <v>0</v>
      </c>
      <c r="BP913" s="872">
        <v>0</v>
      </c>
      <c r="BQ913" s="872">
        <v>0</v>
      </c>
      <c r="BR913" s="872">
        <v>0</v>
      </c>
      <c r="BS913" s="872">
        <v>0</v>
      </c>
      <c r="BT913" s="872">
        <v>0</v>
      </c>
      <c r="BU913" s="872">
        <v>0</v>
      </c>
      <c r="BV913" s="872">
        <v>0</v>
      </c>
      <c r="BW913" s="872">
        <v>0</v>
      </c>
      <c r="BX913" s="872">
        <v>0</v>
      </c>
      <c r="BY913" s="872">
        <v>0</v>
      </c>
      <c r="BZ913" s="872">
        <v>0</v>
      </c>
      <c r="CA913" s="872"/>
      <c r="CB913" s="872">
        <v>0</v>
      </c>
      <c r="CC913" s="872">
        <v>0</v>
      </c>
      <c r="CD913" s="872">
        <v>0</v>
      </c>
      <c r="CE913" s="872">
        <v>0</v>
      </c>
      <c r="CF913" s="872">
        <v>0</v>
      </c>
      <c r="CG913" s="872">
        <v>0</v>
      </c>
      <c r="CH913" s="872">
        <v>0</v>
      </c>
      <c r="CI913" s="872">
        <v>0</v>
      </c>
      <c r="CJ913" s="872">
        <v>0</v>
      </c>
      <c r="CK913" s="872">
        <v>0</v>
      </c>
      <c r="CL913" s="872">
        <v>0</v>
      </c>
      <c r="CM913" s="872">
        <v>0</v>
      </c>
      <c r="CN913" s="872">
        <v>0</v>
      </c>
      <c r="CO913" s="872">
        <v>0</v>
      </c>
      <c r="CP913" s="872">
        <v>0</v>
      </c>
      <c r="CQ913" s="872">
        <v>0</v>
      </c>
      <c r="CR913" s="872">
        <v>0</v>
      </c>
      <c r="CS913" s="872">
        <v>0</v>
      </c>
      <c r="CT913" s="872">
        <v>0</v>
      </c>
      <c r="CU913" s="872">
        <v>0</v>
      </c>
      <c r="CV913" s="872">
        <v>0</v>
      </c>
      <c r="CW913" s="872">
        <v>0</v>
      </c>
      <c r="CX913" s="872">
        <v>0</v>
      </c>
      <c r="CY913" s="872">
        <v>0</v>
      </c>
      <c r="CZ913" s="872">
        <v>0</v>
      </c>
      <c r="DA913" s="872">
        <v>0</v>
      </c>
    </row>
    <row r="914" spans="2:105">
      <c r="B914" s="872"/>
      <c r="C914" s="873" t="s">
        <v>682</v>
      </c>
      <c r="D914" s="872"/>
      <c r="E914" s="872" t="s">
        <v>119</v>
      </c>
      <c r="F914" s="872" t="s">
        <v>820</v>
      </c>
      <c r="G914" s="872"/>
      <c r="H914" s="872">
        <v>2015</v>
      </c>
      <c r="I914" s="872"/>
      <c r="J914" s="872">
        <v>136184</v>
      </c>
      <c r="K914" s="872"/>
      <c r="L914" s="764" t="s">
        <v>31</v>
      </c>
      <c r="M914" s="872"/>
      <c r="N914" s="872"/>
      <c r="O914" s="872"/>
      <c r="P914" s="872"/>
      <c r="Q914" s="872"/>
      <c r="R914" s="872"/>
      <c r="S914" s="872"/>
      <c r="T914" s="872"/>
      <c r="U914" s="872" t="s">
        <v>764</v>
      </c>
      <c r="V914" s="872"/>
      <c r="W914" s="872">
        <v>42170</v>
      </c>
      <c r="X914" s="872"/>
      <c r="Y914" s="872"/>
      <c r="Z914" s="872"/>
      <c r="AA914" s="872"/>
      <c r="AB914" s="872"/>
      <c r="AC914" s="872"/>
      <c r="AD914" s="872"/>
      <c r="AE914" s="872"/>
      <c r="AF914" s="872"/>
      <c r="AG914" s="872"/>
      <c r="AH914" s="872"/>
      <c r="AI914" s="872"/>
      <c r="AJ914" s="872"/>
      <c r="AK914" s="872"/>
      <c r="AL914" s="872"/>
      <c r="AM914" s="872"/>
      <c r="AN914" s="872"/>
      <c r="AO914" s="872"/>
      <c r="AP914" s="872"/>
      <c r="AQ914" s="872"/>
      <c r="AR914" s="872"/>
      <c r="AS914" s="872"/>
      <c r="AT914" s="872"/>
      <c r="AU914" s="872"/>
      <c r="AV914" s="872"/>
      <c r="AW914" s="872"/>
      <c r="AX914" s="872"/>
      <c r="AY914" s="872"/>
      <c r="AZ914" s="872"/>
      <c r="BA914" s="872">
        <v>208278</v>
      </c>
      <c r="BB914" s="872">
        <v>208278</v>
      </c>
      <c r="BC914" s="872">
        <v>208278</v>
      </c>
      <c r="BD914" s="872">
        <v>208278</v>
      </c>
      <c r="BE914" s="872">
        <v>208278</v>
      </c>
      <c r="BF914" s="872">
        <v>208278</v>
      </c>
      <c r="BG914" s="872">
        <v>208278</v>
      </c>
      <c r="BH914" s="872">
        <v>208278</v>
      </c>
      <c r="BI914" s="872">
        <v>208278</v>
      </c>
      <c r="BJ914" s="872">
        <v>208278</v>
      </c>
      <c r="BK914" s="872">
        <v>208278</v>
      </c>
      <c r="BL914" s="872">
        <v>208278</v>
      </c>
      <c r="BM914" s="872">
        <v>208278</v>
      </c>
      <c r="BN914" s="872">
        <v>208278</v>
      </c>
      <c r="BO914" s="872">
        <v>208278</v>
      </c>
      <c r="BP914" s="872">
        <v>208278</v>
      </c>
      <c r="BQ914" s="872">
        <v>208278</v>
      </c>
      <c r="BR914" s="872">
        <v>208278</v>
      </c>
      <c r="BS914" s="872">
        <v>208278</v>
      </c>
      <c r="BT914" s="872">
        <v>208278</v>
      </c>
      <c r="BU914" s="872">
        <v>208278</v>
      </c>
      <c r="BV914" s="872">
        <v>208278</v>
      </c>
      <c r="BW914" s="872">
        <v>208278</v>
      </c>
      <c r="BX914" s="872">
        <v>208278</v>
      </c>
      <c r="BY914" s="872">
        <v>208278</v>
      </c>
      <c r="BZ914" s="872">
        <v>208278</v>
      </c>
      <c r="CA914" s="872"/>
      <c r="CB914" s="872">
        <v>0</v>
      </c>
      <c r="CC914" s="872">
        <v>0</v>
      </c>
      <c r="CD914" s="872">
        <v>0</v>
      </c>
      <c r="CE914" s="872">
        <v>0</v>
      </c>
      <c r="CF914" s="872">
        <v>0</v>
      </c>
      <c r="CG914" s="872">
        <v>0</v>
      </c>
      <c r="CH914" s="872">
        <v>0</v>
      </c>
      <c r="CI914" s="872">
        <v>0</v>
      </c>
      <c r="CJ914" s="872">
        <v>0</v>
      </c>
      <c r="CK914" s="872">
        <v>0</v>
      </c>
      <c r="CL914" s="872">
        <v>0</v>
      </c>
      <c r="CM914" s="872">
        <v>0</v>
      </c>
      <c r="CN914" s="872">
        <v>0</v>
      </c>
      <c r="CO914" s="872">
        <v>0</v>
      </c>
      <c r="CP914" s="872">
        <v>0</v>
      </c>
      <c r="CQ914" s="872">
        <v>0</v>
      </c>
      <c r="CR914" s="872">
        <v>0</v>
      </c>
      <c r="CS914" s="872">
        <v>0</v>
      </c>
      <c r="CT914" s="872">
        <v>0</v>
      </c>
      <c r="CU914" s="872">
        <v>0</v>
      </c>
      <c r="CV914" s="872">
        <v>0</v>
      </c>
      <c r="CW914" s="872">
        <v>0</v>
      </c>
      <c r="CX914" s="872">
        <v>0</v>
      </c>
      <c r="CY914" s="872">
        <v>0</v>
      </c>
      <c r="CZ914" s="872">
        <v>0</v>
      </c>
      <c r="DA914" s="872">
        <v>0</v>
      </c>
    </row>
    <row r="915" spans="2:105">
      <c r="B915" s="872"/>
      <c r="C915" s="873" t="s">
        <v>682</v>
      </c>
      <c r="D915" s="872"/>
      <c r="E915" s="872" t="s">
        <v>119</v>
      </c>
      <c r="F915" s="872" t="s">
        <v>820</v>
      </c>
      <c r="G915" s="872"/>
      <c r="H915" s="872">
        <v>2015</v>
      </c>
      <c r="I915" s="872"/>
      <c r="J915" s="872">
        <v>134218</v>
      </c>
      <c r="K915" s="872"/>
      <c r="L915" s="764" t="s">
        <v>31</v>
      </c>
      <c r="M915" s="872"/>
      <c r="N915" s="872"/>
      <c r="O915" s="872"/>
      <c r="P915" s="872"/>
      <c r="Q915" s="872"/>
      <c r="R915" s="872"/>
      <c r="S915" s="872"/>
      <c r="T915" s="872"/>
      <c r="U915" s="872" t="s">
        <v>764</v>
      </c>
      <c r="V915" s="872"/>
      <c r="W915" s="872">
        <v>42354</v>
      </c>
      <c r="X915" s="872"/>
      <c r="Y915" s="872"/>
      <c r="Z915" s="872"/>
      <c r="AA915" s="872"/>
      <c r="AB915" s="872"/>
      <c r="AC915" s="872"/>
      <c r="AD915" s="872"/>
      <c r="AE915" s="872"/>
      <c r="AF915" s="872"/>
      <c r="AG915" s="872"/>
      <c r="AH915" s="872"/>
      <c r="AI915" s="872"/>
      <c r="AJ915" s="872"/>
      <c r="AK915" s="872"/>
      <c r="AL915" s="872"/>
      <c r="AM915" s="872"/>
      <c r="AN915" s="872"/>
      <c r="AO915" s="872"/>
      <c r="AP915" s="872"/>
      <c r="AQ915" s="872"/>
      <c r="AR915" s="872"/>
      <c r="AS915" s="872"/>
      <c r="AT915" s="872"/>
      <c r="AU915" s="872"/>
      <c r="AV915" s="872"/>
      <c r="AW915" s="872"/>
      <c r="AX915" s="872"/>
      <c r="AY915" s="872"/>
      <c r="AZ915" s="872"/>
      <c r="BA915" s="872">
        <v>179928</v>
      </c>
      <c r="BB915" s="872">
        <v>179928</v>
      </c>
      <c r="BC915" s="872">
        <v>179928</v>
      </c>
      <c r="BD915" s="872">
        <v>179928</v>
      </c>
      <c r="BE915" s="872">
        <v>179928</v>
      </c>
      <c r="BF915" s="872">
        <v>179928</v>
      </c>
      <c r="BG915" s="872">
        <v>179928</v>
      </c>
      <c r="BH915" s="872">
        <v>179928</v>
      </c>
      <c r="BI915" s="872">
        <v>179928</v>
      </c>
      <c r="BJ915" s="872">
        <v>179928</v>
      </c>
      <c r="BK915" s="872">
        <v>179928</v>
      </c>
      <c r="BL915" s="872">
        <v>179928</v>
      </c>
      <c r="BM915" s="872">
        <v>179928</v>
      </c>
      <c r="BN915" s="872">
        <v>179928</v>
      </c>
      <c r="BO915" s="872">
        <v>179928</v>
      </c>
      <c r="BP915" s="872">
        <v>179928</v>
      </c>
      <c r="BQ915" s="872">
        <v>179928</v>
      </c>
      <c r="BR915" s="872">
        <v>179928</v>
      </c>
      <c r="BS915" s="872">
        <v>179928</v>
      </c>
      <c r="BT915" s="872">
        <v>179928</v>
      </c>
      <c r="BU915" s="872">
        <v>179928</v>
      </c>
      <c r="BV915" s="872">
        <v>179928</v>
      </c>
      <c r="BW915" s="872">
        <v>179928</v>
      </c>
      <c r="BX915" s="872">
        <v>179928</v>
      </c>
      <c r="BY915" s="872">
        <v>179928</v>
      </c>
      <c r="BZ915" s="872">
        <v>179928</v>
      </c>
      <c r="CA915" s="872"/>
      <c r="CB915" s="872">
        <v>0</v>
      </c>
      <c r="CC915" s="872">
        <v>0</v>
      </c>
      <c r="CD915" s="872">
        <v>0</v>
      </c>
      <c r="CE915" s="872">
        <v>0</v>
      </c>
      <c r="CF915" s="872">
        <v>0</v>
      </c>
      <c r="CG915" s="872">
        <v>0</v>
      </c>
      <c r="CH915" s="872">
        <v>0</v>
      </c>
      <c r="CI915" s="872">
        <v>0</v>
      </c>
      <c r="CJ915" s="872">
        <v>0</v>
      </c>
      <c r="CK915" s="872">
        <v>0</v>
      </c>
      <c r="CL915" s="872">
        <v>0</v>
      </c>
      <c r="CM915" s="872">
        <v>0</v>
      </c>
      <c r="CN915" s="872">
        <v>0</v>
      </c>
      <c r="CO915" s="872">
        <v>0</v>
      </c>
      <c r="CP915" s="872">
        <v>0</v>
      </c>
      <c r="CQ915" s="872">
        <v>0</v>
      </c>
      <c r="CR915" s="872">
        <v>0</v>
      </c>
      <c r="CS915" s="872">
        <v>0</v>
      </c>
      <c r="CT915" s="872">
        <v>0</v>
      </c>
      <c r="CU915" s="872">
        <v>0</v>
      </c>
      <c r="CV915" s="872">
        <v>0</v>
      </c>
      <c r="CW915" s="872">
        <v>0</v>
      </c>
      <c r="CX915" s="872">
        <v>0</v>
      </c>
      <c r="CY915" s="872">
        <v>0</v>
      </c>
      <c r="CZ915" s="872">
        <v>0</v>
      </c>
      <c r="DA915" s="872">
        <v>0</v>
      </c>
    </row>
    <row r="916" spans="2:105">
      <c r="B916" s="872"/>
      <c r="C916" s="873" t="s">
        <v>682</v>
      </c>
      <c r="D916" s="872"/>
      <c r="E916" s="872" t="s">
        <v>119</v>
      </c>
      <c r="F916" s="872" t="s">
        <v>820</v>
      </c>
      <c r="G916" s="872"/>
      <c r="H916" s="872">
        <v>2015</v>
      </c>
      <c r="I916" s="872"/>
      <c r="J916" s="872">
        <v>148869</v>
      </c>
      <c r="K916" s="872"/>
      <c r="L916" s="764" t="s">
        <v>31</v>
      </c>
      <c r="M916" s="872"/>
      <c r="N916" s="872"/>
      <c r="O916" s="872"/>
      <c r="P916" s="872"/>
      <c r="Q916" s="872"/>
      <c r="R916" s="872"/>
      <c r="S916" s="872"/>
      <c r="T916" s="872"/>
      <c r="U916" s="872" t="s">
        <v>764</v>
      </c>
      <c r="V916" s="872"/>
      <c r="W916" s="872">
        <v>42369</v>
      </c>
      <c r="X916" s="872"/>
      <c r="Y916" s="872"/>
      <c r="Z916" s="872"/>
      <c r="AA916" s="872"/>
      <c r="AB916" s="872"/>
      <c r="AC916" s="872"/>
      <c r="AD916" s="872"/>
      <c r="AE916" s="872"/>
      <c r="AF916" s="872"/>
      <c r="AG916" s="872"/>
      <c r="AH916" s="872"/>
      <c r="AI916" s="872"/>
      <c r="AJ916" s="872"/>
      <c r="AK916" s="872"/>
      <c r="AL916" s="872"/>
      <c r="AM916" s="872"/>
      <c r="AN916" s="872"/>
      <c r="AO916" s="872"/>
      <c r="AP916" s="872"/>
      <c r="AQ916" s="872"/>
      <c r="AR916" s="872"/>
      <c r="AS916" s="872"/>
      <c r="AT916" s="872"/>
      <c r="AU916" s="872"/>
      <c r="AV916" s="872"/>
      <c r="AW916" s="872"/>
      <c r="AX916" s="872"/>
      <c r="AY916" s="872"/>
      <c r="AZ916" s="872"/>
      <c r="BA916" s="872">
        <v>506048</v>
      </c>
      <c r="BB916" s="872">
        <v>506048</v>
      </c>
      <c r="BC916" s="872">
        <v>506048</v>
      </c>
      <c r="BD916" s="872">
        <v>506048</v>
      </c>
      <c r="BE916" s="872">
        <v>506048</v>
      </c>
      <c r="BF916" s="872">
        <v>506048</v>
      </c>
      <c r="BG916" s="872">
        <v>506048</v>
      </c>
      <c r="BH916" s="872">
        <v>506048</v>
      </c>
      <c r="BI916" s="872">
        <v>506048</v>
      </c>
      <c r="BJ916" s="872">
        <v>506048</v>
      </c>
      <c r="BK916" s="872">
        <v>506048</v>
      </c>
      <c r="BL916" s="872">
        <v>506048</v>
      </c>
      <c r="BM916" s="872">
        <v>506048</v>
      </c>
      <c r="BN916" s="872">
        <v>506048</v>
      </c>
      <c r="BO916" s="872">
        <v>506048</v>
      </c>
      <c r="BP916" s="872">
        <v>506048</v>
      </c>
      <c r="BQ916" s="872">
        <v>506048</v>
      </c>
      <c r="BR916" s="872">
        <v>506048</v>
      </c>
      <c r="BS916" s="872">
        <v>506048</v>
      </c>
      <c r="BT916" s="872">
        <v>506048</v>
      </c>
      <c r="BU916" s="872">
        <v>506048</v>
      </c>
      <c r="BV916" s="872">
        <v>506048</v>
      </c>
      <c r="BW916" s="872">
        <v>506048</v>
      </c>
      <c r="BX916" s="872">
        <v>506048</v>
      </c>
      <c r="BY916" s="872">
        <v>506048</v>
      </c>
      <c r="BZ916" s="872">
        <v>506048</v>
      </c>
      <c r="CA916" s="872"/>
      <c r="CB916" s="872">
        <v>0</v>
      </c>
      <c r="CC916" s="872">
        <v>0</v>
      </c>
      <c r="CD916" s="872">
        <v>0</v>
      </c>
      <c r="CE916" s="872">
        <v>0</v>
      </c>
      <c r="CF916" s="872">
        <v>0</v>
      </c>
      <c r="CG916" s="872">
        <v>0</v>
      </c>
      <c r="CH916" s="872">
        <v>0</v>
      </c>
      <c r="CI916" s="872">
        <v>0</v>
      </c>
      <c r="CJ916" s="872">
        <v>0</v>
      </c>
      <c r="CK916" s="872">
        <v>0</v>
      </c>
      <c r="CL916" s="872">
        <v>0</v>
      </c>
      <c r="CM916" s="872">
        <v>0</v>
      </c>
      <c r="CN916" s="872">
        <v>0</v>
      </c>
      <c r="CO916" s="872">
        <v>0</v>
      </c>
      <c r="CP916" s="872">
        <v>0</v>
      </c>
      <c r="CQ916" s="872">
        <v>0</v>
      </c>
      <c r="CR916" s="872">
        <v>0</v>
      </c>
      <c r="CS916" s="872">
        <v>0</v>
      </c>
      <c r="CT916" s="872">
        <v>0</v>
      </c>
      <c r="CU916" s="872">
        <v>0</v>
      </c>
      <c r="CV916" s="872">
        <v>0</v>
      </c>
      <c r="CW916" s="872">
        <v>0</v>
      </c>
      <c r="CX916" s="872">
        <v>0</v>
      </c>
      <c r="CY916" s="872">
        <v>0</v>
      </c>
      <c r="CZ916" s="872">
        <v>0</v>
      </c>
      <c r="DA916" s="872">
        <v>0</v>
      </c>
    </row>
    <row r="921" spans="2:105" ht="75">
      <c r="E921" s="514" t="s">
        <v>101</v>
      </c>
      <c r="F921" s="872" t="s">
        <v>828</v>
      </c>
      <c r="L921" s="764" t="s">
        <v>741</v>
      </c>
    </row>
  </sheetData>
  <autoFilter ref="B21:DA916" xr:uid="{00000000-0009-0000-0000-000008000000}"/>
  <mergeCells count="37">
    <mergeCell ref="AF19:AF20"/>
    <mergeCell ref="AG19:AG20"/>
    <mergeCell ref="AI19:AJ19"/>
    <mergeCell ref="AL19:DA19"/>
    <mergeCell ref="AI20:AJ20"/>
    <mergeCell ref="AL20:AM20"/>
    <mergeCell ref="AN20:AO20"/>
    <mergeCell ref="AQ20:AR20"/>
    <mergeCell ref="AS20:AT20"/>
    <mergeCell ref="AV20:AW20"/>
    <mergeCell ref="AX20:AY20"/>
    <mergeCell ref="Y19:Y20"/>
    <mergeCell ref="Z19:Z20"/>
    <mergeCell ref="AB19:AB20"/>
    <mergeCell ref="AC19:AC20"/>
    <mergeCell ref="AE19:AE20"/>
    <mergeCell ref="T19:T20"/>
    <mergeCell ref="U19:U20"/>
    <mergeCell ref="V19:V20"/>
    <mergeCell ref="W19:W20"/>
    <mergeCell ref="X19:X20"/>
    <mergeCell ref="B16:X16"/>
    <mergeCell ref="B19:B20"/>
    <mergeCell ref="C19:C20"/>
    <mergeCell ref="D19:D20"/>
    <mergeCell ref="E19:E20"/>
    <mergeCell ref="F19:F20"/>
    <mergeCell ref="G19:G20"/>
    <mergeCell ref="H19:H20"/>
    <mergeCell ref="J19:J20"/>
    <mergeCell ref="K19:K20"/>
    <mergeCell ref="M19:M20"/>
    <mergeCell ref="N19:N20"/>
    <mergeCell ref="O19:O20"/>
    <mergeCell ref="P19:P20"/>
    <mergeCell ref="Q19:Q20"/>
    <mergeCell ref="R19:R20"/>
  </mergeCells>
  <conditionalFormatting sqref="C648:C916 L22:L916 B22:K647 M22:DA647">
    <cfRule type="cellIs" dxfId="23" priority="3" operator="equal">
      <formula>"n/a"</formula>
    </cfRule>
    <cfRule type="cellIs" dxfId="22" priority="4" operator="equal">
      <formula>0</formula>
    </cfRule>
  </conditionalFormatting>
  <conditionalFormatting sqref="L921">
    <cfRule type="cellIs" dxfId="21" priority="1" operator="equal">
      <formula>"n/a"</formula>
    </cfRule>
    <cfRule type="cellIs" dxfId="20" priority="2" operator="equal">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Rate Database</vt:lpstr>
      <vt:lpstr>Mappings</vt:lpstr>
      <vt:lpstr>ExtCalcMap</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YesNo</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Erin Smith</cp:lastModifiedBy>
  <cp:lastPrinted>2017-05-24T00:43:43Z</cp:lastPrinted>
  <dcterms:created xsi:type="dcterms:W3CDTF">2012-03-05T18:56:04Z</dcterms:created>
  <dcterms:modified xsi:type="dcterms:W3CDTF">2020-11-25T16:50:57Z</dcterms:modified>
</cp:coreProperties>
</file>